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codeName="{499AFE36-ED4D-9D94-70EF-1DFAAA4259C6}"/>
  <workbookPr codeName="ThisWorkbook1"/>
  <mc:AlternateContent xmlns:mc="http://schemas.openxmlformats.org/markup-compatibility/2006">
    <mc:Choice Requires="x15">
      <x15ac:absPath xmlns:x15ac="http://schemas.microsoft.com/office/spreadsheetml/2010/11/ac" url="https://pfmcpdx-my.sharepoint.com/personal/angela_forristall_pcouncil_org/Documents/!ARF - Work Share/Salmon/Annual Docs/Preseason Documents/Bluebooks/2025/"/>
    </mc:Choice>
  </mc:AlternateContent>
  <xr:revisionPtr revIDLastSave="9456" documentId="13_ncr:1_{F7162A01-655D-440E-9384-9E8E0191F44D}" xr6:coauthVersionLast="47" xr6:coauthVersionMax="47" xr10:uidLastSave="{C5D70660-AE26-4931-84A1-6DDC65DF97B4}"/>
  <bookViews>
    <workbookView xWindow="-108" yWindow="-108" windowWidth="23256" windowHeight="13896" tabRatio="848" xr2:uid="{00000000-000D-0000-FFFF-FFFF00000000}"/>
  </bookViews>
  <sheets>
    <sheet name="A-1" sheetId="33" r:id="rId1"/>
    <sheet name="A-2" sheetId="4" r:id="rId2"/>
    <sheet name="A-3" sheetId="5" r:id="rId3"/>
    <sheet name="A-4" sheetId="6" r:id="rId4"/>
    <sheet name="A-5" sheetId="7" r:id="rId5"/>
    <sheet name="A-6" sheetId="8" r:id="rId6"/>
    <sheet name="A-7" sheetId="9" r:id="rId7"/>
    <sheet name="A-8" sheetId="10" r:id="rId8"/>
    <sheet name="A-9" sheetId="11" r:id="rId9"/>
    <sheet name="A-10" sheetId="12" r:id="rId10"/>
    <sheet name="A-11" sheetId="13" r:id="rId11"/>
    <sheet name="A-12" sheetId="14" r:id="rId12"/>
    <sheet name="A-13" sheetId="32" r:id="rId13"/>
    <sheet name="A-14" sheetId="16" r:id="rId14"/>
    <sheet name="A-15" sheetId="17" r:id="rId15"/>
    <sheet name="A-16" sheetId="18" r:id="rId16"/>
    <sheet name="A-17" sheetId="19" r:id="rId17"/>
    <sheet name="A-18" sheetId="20" r:id="rId18"/>
    <sheet name="A-19" sheetId="21" r:id="rId19"/>
    <sheet name="A-20" sheetId="22" r:id="rId20"/>
    <sheet name="A-21" sheetId="23" r:id="rId21"/>
    <sheet name="A-22" sheetId="24" r:id="rId22"/>
    <sheet name="A-23" sheetId="25" r:id="rId23"/>
    <sheet name="A-24" sheetId="26" r:id="rId24"/>
    <sheet name="A-25" sheetId="27" r:id="rId25"/>
    <sheet name="A-26" sheetId="28" r:id="rId26"/>
    <sheet name="A-27" sheetId="29" r:id="rId27"/>
    <sheet name="A-28" sheetId="30" r:id="rId28"/>
    <sheet name="Sheet1" sheetId="31" r:id="rId29"/>
  </sheets>
  <definedNames>
    <definedName name="_xlnm.Print_Area" localSheetId="9">'A-10'!$A$386:$S$557</definedName>
    <definedName name="_xlnm.Print_Area" localSheetId="10">'A-11'!$A$1:$J$98</definedName>
    <definedName name="_xlnm.Print_Area" localSheetId="11">'A-12'!$A$277:$H$396</definedName>
    <definedName name="_xlnm.Print_Area" localSheetId="12">'A-13'!$A$271:$U$392</definedName>
    <definedName name="_xlnm.Print_Area" localSheetId="13">'A-14'!$A$277:$K$392</definedName>
    <definedName name="_xlnm.Print_Area" localSheetId="14">'A-15'!$A$277:$V$399</definedName>
    <definedName name="_xlnm.Print_Area" localSheetId="15">'A-16'!$A$147:$K$245</definedName>
    <definedName name="_xlnm.Print_Area" localSheetId="16">'A-17'!$A$277:$I$397</definedName>
    <definedName name="_xlnm.Print_Area" localSheetId="17">'A-18'!$A$276:$R$398</definedName>
    <definedName name="_xlnm.Print_Area" localSheetId="18">'A-19'!$A$148:$I$227</definedName>
    <definedName name="_xlnm.Print_Area" localSheetId="1">'A-2'!$A$305:$J$437</definedName>
    <definedName name="_xlnm.Print_Area" localSheetId="19">'A-20'!$A$213:$L$309</definedName>
    <definedName name="_xlnm.Print_Area" localSheetId="20">'A-21'!$A$213:$X$308</definedName>
    <definedName name="_xlnm.Print_Area" localSheetId="21">'A-22'!$A$217:$L$313</definedName>
    <definedName name="_xlnm.Print_Area" localSheetId="22">'A-23'!$A$213:$X$309</definedName>
    <definedName name="_xlnm.Print_Area" localSheetId="23">'A-24'!$A$370:$H$540</definedName>
    <definedName name="_xlnm.Print_Area" localSheetId="24">'A-25'!$A$370:$P$537</definedName>
    <definedName name="_xlnm.Print_Area" localSheetId="25">'A-26'!$A$199:$H$311</definedName>
    <definedName name="_xlnm.Print_Area" localSheetId="26">'A-27'!$A$174:$I$232</definedName>
    <definedName name="_xlnm.Print_Area" localSheetId="27">'A-28'!$A$175:$R$249</definedName>
    <definedName name="_xlnm.Print_Area" localSheetId="2">'A-3'!$A$329:$R$465</definedName>
    <definedName name="_xlnm.Print_Area" localSheetId="3">'A-4'!$A$319:$L$450</definedName>
    <definedName name="_xlnm.Print_Area" localSheetId="4">'A-5'!$A$319:$X$453</definedName>
    <definedName name="_xlnm.Print_Area" localSheetId="5">'A-6'!$A$1:$K$76</definedName>
    <definedName name="_xlnm.Print_Area" localSheetId="6">'A-7'!$A$411:$L$581</definedName>
    <definedName name="_xlnm.Print_Area" localSheetId="7">'A-8'!$A$555:$S$725</definedName>
    <definedName name="_xlnm.Print_Area" localSheetId="8">'A-9'!$A$379:$K$541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4" i="32" l="1"/>
  <c r="K207" i="17" l="1"/>
  <c r="J207" i="17"/>
  <c r="K156" i="17"/>
  <c r="J156" i="17"/>
  <c r="K105" i="17"/>
  <c r="J105" i="17"/>
  <c r="K54" i="17"/>
  <c r="J54" i="17"/>
  <c r="J301" i="10" l="1"/>
  <c r="I301" i="10"/>
  <c r="Q227" i="10"/>
  <c r="Q226" i="10"/>
  <c r="Q152" i="10"/>
  <c r="F104" i="27" l="1"/>
  <c r="D104" i="26"/>
  <c r="I53" i="25"/>
  <c r="F103" i="24"/>
  <c r="G52" i="24"/>
  <c r="D155" i="23"/>
  <c r="D104" i="23"/>
  <c r="D53" i="23"/>
  <c r="D149" i="22"/>
  <c r="C97" i="22"/>
  <c r="D97" i="22"/>
  <c r="E97" i="22"/>
  <c r="F97" i="22"/>
  <c r="G97" i="22"/>
  <c r="H97" i="22"/>
  <c r="I97" i="22"/>
  <c r="J97" i="22"/>
  <c r="K97" i="22"/>
  <c r="L97" i="22"/>
  <c r="C98" i="22"/>
  <c r="D98" i="22"/>
  <c r="E98" i="22"/>
  <c r="F98" i="22"/>
  <c r="G98" i="22"/>
  <c r="H98" i="22"/>
  <c r="I98" i="22"/>
  <c r="J98" i="22"/>
  <c r="K98" i="22"/>
  <c r="L98" i="22"/>
  <c r="C99" i="22"/>
  <c r="D99" i="22"/>
  <c r="E99" i="22"/>
  <c r="F99" i="22"/>
  <c r="G99" i="22"/>
  <c r="H99" i="22"/>
  <c r="I99" i="22"/>
  <c r="J99" i="22"/>
  <c r="K99" i="22"/>
  <c r="L99" i="22"/>
  <c r="C100" i="22"/>
  <c r="D100" i="22"/>
  <c r="E100" i="22"/>
  <c r="F100" i="22"/>
  <c r="G100" i="22"/>
  <c r="H100" i="22"/>
  <c r="I100" i="22"/>
  <c r="J100" i="22"/>
  <c r="K100" i="22"/>
  <c r="C54" i="22"/>
  <c r="B100" i="22"/>
  <c r="B51" i="22"/>
  <c r="B292" i="4"/>
  <c r="B293" i="4"/>
  <c r="B294" i="4"/>
  <c r="B295" i="4"/>
  <c r="F63" i="33"/>
  <c r="E63" i="33"/>
  <c r="D63" i="33"/>
  <c r="C63" i="33"/>
  <c r="B63" i="33"/>
  <c r="H42" i="33"/>
  <c r="F42" i="33"/>
  <c r="E42" i="33"/>
  <c r="D42" i="33"/>
  <c r="C42" i="33"/>
  <c r="B42" i="33"/>
  <c r="H21" i="33"/>
  <c r="F21" i="33"/>
  <c r="E21" i="33"/>
  <c r="D21" i="33"/>
  <c r="C21" i="33"/>
  <c r="B21" i="33"/>
  <c r="Q103" i="30" l="1"/>
  <c r="Q219" i="30" s="1"/>
  <c r="P103" i="30"/>
  <c r="P219" i="30" s="1"/>
  <c r="O103" i="30"/>
  <c r="N103" i="30"/>
  <c r="N219" i="30" s="1"/>
  <c r="M103" i="30"/>
  <c r="M219" i="30" s="1"/>
  <c r="L103" i="30"/>
  <c r="L219" i="30" s="1"/>
  <c r="K103" i="30"/>
  <c r="K219" i="30" s="1"/>
  <c r="H103" i="30"/>
  <c r="H219" i="30" s="1"/>
  <c r="G103" i="30"/>
  <c r="G219" i="30" s="1"/>
  <c r="F103" i="30"/>
  <c r="F219" i="30" s="1"/>
  <c r="E103" i="30"/>
  <c r="E219" i="30" s="1"/>
  <c r="D103" i="30"/>
  <c r="D219" i="30" s="1"/>
  <c r="C103" i="30"/>
  <c r="C219" i="30" s="1"/>
  <c r="B103" i="30"/>
  <c r="B219" i="30" s="1"/>
  <c r="R52" i="30"/>
  <c r="R197" i="30" s="1"/>
  <c r="Q52" i="30"/>
  <c r="Q197" i="30" s="1"/>
  <c r="P52" i="30"/>
  <c r="P197" i="30" s="1"/>
  <c r="O52" i="30"/>
  <c r="O197" i="30" s="1"/>
  <c r="N52" i="30"/>
  <c r="N197" i="30" s="1"/>
  <c r="M52" i="30"/>
  <c r="M197" i="30" s="1"/>
  <c r="L52" i="30"/>
  <c r="L197" i="30" s="1"/>
  <c r="K52" i="30"/>
  <c r="K197" i="30" s="1"/>
  <c r="I52" i="30"/>
  <c r="I197" i="30" s="1"/>
  <c r="H52" i="30"/>
  <c r="H197" i="30" s="1"/>
  <c r="G52" i="30"/>
  <c r="G197" i="30" s="1"/>
  <c r="F52" i="30"/>
  <c r="F197" i="30" s="1"/>
  <c r="E52" i="30"/>
  <c r="E197" i="30" s="1"/>
  <c r="D52" i="30"/>
  <c r="D197" i="30" s="1"/>
  <c r="C52" i="30"/>
  <c r="B52" i="30"/>
  <c r="I102" i="29"/>
  <c r="I153" i="29" s="1"/>
  <c r="H102" i="29"/>
  <c r="H208" i="29" s="1"/>
  <c r="G102" i="29"/>
  <c r="G208" i="29" s="1"/>
  <c r="F102" i="29"/>
  <c r="F208" i="29" s="1"/>
  <c r="E102" i="29"/>
  <c r="D102" i="29"/>
  <c r="C102" i="29"/>
  <c r="B102" i="29"/>
  <c r="I51" i="29"/>
  <c r="I191" i="29" s="1"/>
  <c r="H51" i="29"/>
  <c r="G51" i="29"/>
  <c r="F51" i="29"/>
  <c r="E51" i="29"/>
  <c r="E191" i="29" s="1"/>
  <c r="D51" i="29"/>
  <c r="D191" i="29" s="1"/>
  <c r="C51" i="29"/>
  <c r="C191" i="29" s="1"/>
  <c r="B51" i="29"/>
  <c r="B191" i="29" s="1"/>
  <c r="B52" i="28"/>
  <c r="C52" i="28"/>
  <c r="D52" i="28"/>
  <c r="E52" i="28"/>
  <c r="F52" i="28"/>
  <c r="G52" i="28"/>
  <c r="H52" i="28"/>
  <c r="B53" i="28"/>
  <c r="C53" i="28"/>
  <c r="D53" i="28"/>
  <c r="E53" i="28"/>
  <c r="F53" i="28"/>
  <c r="G53" i="28"/>
  <c r="H53" i="28"/>
  <c r="B54" i="28"/>
  <c r="B158" i="28" s="1"/>
  <c r="B293" i="28" s="1"/>
  <c r="C54" i="28"/>
  <c r="C158" i="28" s="1"/>
  <c r="C293" i="28" s="1"/>
  <c r="D54" i="28"/>
  <c r="D158" i="28" s="1"/>
  <c r="D293" i="28" s="1"/>
  <c r="E54" i="28"/>
  <c r="E158" i="28" s="1"/>
  <c r="E293" i="28" s="1"/>
  <c r="F54" i="28"/>
  <c r="F158" i="28" s="1"/>
  <c r="F293" i="28" s="1"/>
  <c r="G54" i="28"/>
  <c r="G80" i="28" s="1"/>
  <c r="G245" i="28" s="1"/>
  <c r="H158" i="28"/>
  <c r="H293" i="28" s="1"/>
  <c r="G260" i="28"/>
  <c r="G215" i="28"/>
  <c r="G132" i="28"/>
  <c r="G278" i="28" s="1"/>
  <c r="P106" i="28"/>
  <c r="I106" i="28"/>
  <c r="H106" i="28"/>
  <c r="H260" i="28" s="1"/>
  <c r="F106" i="28"/>
  <c r="F260" i="28" s="1"/>
  <c r="E106" i="28"/>
  <c r="E260" i="28" s="1"/>
  <c r="D106" i="28"/>
  <c r="D260" i="28" s="1"/>
  <c r="C106" i="28"/>
  <c r="C260" i="28" s="1"/>
  <c r="B106" i="28"/>
  <c r="B260" i="28" s="1"/>
  <c r="H28" i="28"/>
  <c r="H215" i="28" s="1"/>
  <c r="F28" i="28"/>
  <c r="F215" i="28" s="1"/>
  <c r="E28" i="28"/>
  <c r="E215" i="28" s="1"/>
  <c r="D28" i="28"/>
  <c r="D215" i="28" s="1"/>
  <c r="C28" i="28"/>
  <c r="B28" i="28"/>
  <c r="B215" i="28" s="1"/>
  <c r="P508" i="27"/>
  <c r="O508" i="27"/>
  <c r="C508" i="27"/>
  <c r="B508" i="27"/>
  <c r="O486" i="27"/>
  <c r="J461" i="27"/>
  <c r="O392" i="27"/>
  <c r="K392" i="27"/>
  <c r="J392" i="27"/>
  <c r="G392" i="27"/>
  <c r="P307" i="27"/>
  <c r="O307" i="27"/>
  <c r="N307" i="27"/>
  <c r="N508" i="27" s="1"/>
  <c r="M307" i="27"/>
  <c r="M508" i="27" s="1"/>
  <c r="L307" i="27"/>
  <c r="L508" i="27" s="1"/>
  <c r="K307" i="27"/>
  <c r="K508" i="27" s="1"/>
  <c r="J307" i="27"/>
  <c r="J508" i="27" s="1"/>
  <c r="H307" i="27"/>
  <c r="H508" i="27" s="1"/>
  <c r="G307" i="27"/>
  <c r="F307" i="27"/>
  <c r="F508" i="27" s="1"/>
  <c r="E307" i="27"/>
  <c r="E508" i="27" s="1"/>
  <c r="D307" i="27"/>
  <c r="D508" i="27" s="1"/>
  <c r="C307" i="27"/>
  <c r="B307" i="27"/>
  <c r="J256" i="27"/>
  <c r="J486" i="27" s="1"/>
  <c r="O205" i="27"/>
  <c r="O256" i="27" s="1"/>
  <c r="N205" i="27"/>
  <c r="N461" i="27" s="1"/>
  <c r="M205" i="27"/>
  <c r="M461" i="27" s="1"/>
  <c r="L205" i="27"/>
  <c r="L461" i="27" s="1"/>
  <c r="K205" i="27"/>
  <c r="K256" i="27" s="1"/>
  <c r="K486" i="27" s="1"/>
  <c r="G205" i="27"/>
  <c r="G256" i="27" s="1"/>
  <c r="G486" i="27" s="1"/>
  <c r="F205" i="27"/>
  <c r="F461" i="27" s="1"/>
  <c r="E205" i="27"/>
  <c r="E461" i="27" s="1"/>
  <c r="D205" i="27"/>
  <c r="D461" i="27" s="1"/>
  <c r="C205" i="27"/>
  <c r="C461" i="27" s="1"/>
  <c r="B205" i="27"/>
  <c r="B461" i="27" s="1"/>
  <c r="P103" i="27"/>
  <c r="P414" i="27" s="1"/>
  <c r="O103" i="27"/>
  <c r="O154" i="27" s="1"/>
  <c r="O439" i="27" s="1"/>
  <c r="N103" i="27"/>
  <c r="N414" i="27" s="1"/>
  <c r="M103" i="27"/>
  <c r="M414" i="27" s="1"/>
  <c r="L103" i="27"/>
  <c r="L414" i="27" s="1"/>
  <c r="K103" i="27"/>
  <c r="K154" i="27" s="1"/>
  <c r="K439" i="27" s="1"/>
  <c r="J103" i="27"/>
  <c r="J154" i="27" s="1"/>
  <c r="J439" i="27" s="1"/>
  <c r="H103" i="27"/>
  <c r="H414" i="27" s="1"/>
  <c r="G103" i="27"/>
  <c r="G154" i="27" s="1"/>
  <c r="G439" i="27" s="1"/>
  <c r="F103" i="27"/>
  <c r="F414" i="27" s="1"/>
  <c r="E103" i="27"/>
  <c r="E414" i="27" s="1"/>
  <c r="D103" i="27"/>
  <c r="D414" i="27" s="1"/>
  <c r="C103" i="27"/>
  <c r="C414" i="27" s="1"/>
  <c r="B103" i="27"/>
  <c r="P52" i="27"/>
  <c r="P392" i="27" s="1"/>
  <c r="N52" i="27"/>
  <c r="N392" i="27" s="1"/>
  <c r="M52" i="27"/>
  <c r="M392" i="27" s="1"/>
  <c r="L52" i="27"/>
  <c r="L392" i="27" s="1"/>
  <c r="H52" i="27"/>
  <c r="H392" i="27" s="1"/>
  <c r="F52" i="27"/>
  <c r="E52" i="27"/>
  <c r="D52" i="27"/>
  <c r="C52" i="27"/>
  <c r="B52" i="27"/>
  <c r="B392" i="27" s="1"/>
  <c r="H307" i="26"/>
  <c r="H510" i="26" s="1"/>
  <c r="G307" i="26"/>
  <c r="G510" i="26" s="1"/>
  <c r="F307" i="26"/>
  <c r="F510" i="26" s="1"/>
  <c r="E307" i="26"/>
  <c r="E510" i="26" s="1"/>
  <c r="D307" i="26"/>
  <c r="D510" i="26" s="1"/>
  <c r="C307" i="26"/>
  <c r="C510" i="26" s="1"/>
  <c r="B307" i="26"/>
  <c r="B510" i="26" s="1"/>
  <c r="G205" i="26"/>
  <c r="G466" i="26" s="1"/>
  <c r="F205" i="26"/>
  <c r="F466" i="26" s="1"/>
  <c r="E205" i="26"/>
  <c r="E466" i="26" s="1"/>
  <c r="D205" i="26"/>
  <c r="D466" i="26" s="1"/>
  <c r="C205" i="26"/>
  <c r="C466" i="26" s="1"/>
  <c r="B205" i="26"/>
  <c r="B466" i="26" s="1"/>
  <c r="H103" i="26"/>
  <c r="H419" i="26" s="1"/>
  <c r="G103" i="26"/>
  <c r="G419" i="26" s="1"/>
  <c r="F103" i="26"/>
  <c r="F419" i="26" s="1"/>
  <c r="E103" i="26"/>
  <c r="E419" i="26" s="1"/>
  <c r="D103" i="26"/>
  <c r="D419" i="26" s="1"/>
  <c r="C103" i="26"/>
  <c r="C419" i="26" s="1"/>
  <c r="B103" i="26"/>
  <c r="B419" i="26" s="1"/>
  <c r="H52" i="26"/>
  <c r="H397" i="26" s="1"/>
  <c r="G52" i="26"/>
  <c r="G397" i="26" s="1"/>
  <c r="F52" i="26"/>
  <c r="F397" i="26" s="1"/>
  <c r="E52" i="26"/>
  <c r="E397" i="26" s="1"/>
  <c r="D52" i="26"/>
  <c r="D397" i="26" s="1"/>
  <c r="C52" i="26"/>
  <c r="C397" i="26" s="1"/>
  <c r="B52" i="26"/>
  <c r="B397" i="26" s="1"/>
  <c r="P282" i="25"/>
  <c r="N282" i="25"/>
  <c r="K282" i="25"/>
  <c r="J282" i="25"/>
  <c r="I282" i="25"/>
  <c r="G282" i="25"/>
  <c r="N257" i="25"/>
  <c r="K257" i="25"/>
  <c r="B257" i="25"/>
  <c r="W235" i="25"/>
  <c r="P235" i="25"/>
  <c r="O235" i="25"/>
  <c r="N235" i="25"/>
  <c r="K235" i="25"/>
  <c r="B235" i="25"/>
  <c r="X154" i="25"/>
  <c r="W154" i="25"/>
  <c r="V154" i="25"/>
  <c r="V282" i="25" s="1"/>
  <c r="U154" i="25"/>
  <c r="U282" i="25" s="1"/>
  <c r="T154" i="25"/>
  <c r="T282" i="25" s="1"/>
  <c r="S154" i="25"/>
  <c r="S282" i="25" s="1"/>
  <c r="R154" i="25"/>
  <c r="R282" i="25" s="1"/>
  <c r="Q154" i="25"/>
  <c r="Q282" i="25" s="1"/>
  <c r="P154" i="25"/>
  <c r="O154" i="25"/>
  <c r="O282" i="25" s="1"/>
  <c r="N154" i="25"/>
  <c r="L154" i="25"/>
  <c r="L282" i="25" s="1"/>
  <c r="K154" i="25"/>
  <c r="K205" i="25" s="1"/>
  <c r="K304" i="25" s="1"/>
  <c r="J154" i="25"/>
  <c r="I154" i="25"/>
  <c r="H154" i="25"/>
  <c r="H282" i="25" s="1"/>
  <c r="G154" i="25"/>
  <c r="F154" i="25"/>
  <c r="F282" i="25" s="1"/>
  <c r="E154" i="25"/>
  <c r="E282" i="25" s="1"/>
  <c r="D154" i="25"/>
  <c r="C154" i="25"/>
  <c r="B154" i="25"/>
  <c r="B205" i="25" s="1"/>
  <c r="B304" i="25" s="1"/>
  <c r="W103" i="25"/>
  <c r="W257" i="25" s="1"/>
  <c r="V103" i="25"/>
  <c r="V257" i="25" s="1"/>
  <c r="U103" i="25"/>
  <c r="U257" i="25" s="1"/>
  <c r="T103" i="25"/>
  <c r="T257" i="25" s="1"/>
  <c r="S103" i="25"/>
  <c r="S257" i="25" s="1"/>
  <c r="R103" i="25"/>
  <c r="R257" i="25" s="1"/>
  <c r="Q103" i="25"/>
  <c r="Q257" i="25" s="1"/>
  <c r="P103" i="25"/>
  <c r="P257" i="25" s="1"/>
  <c r="O103" i="25"/>
  <c r="O257" i="25" s="1"/>
  <c r="N103" i="25"/>
  <c r="J103" i="25"/>
  <c r="J257" i="25" s="1"/>
  <c r="I103" i="25"/>
  <c r="I257" i="25" s="1"/>
  <c r="H103" i="25"/>
  <c r="G103" i="25"/>
  <c r="G257" i="25" s="1"/>
  <c r="F103" i="25"/>
  <c r="F257" i="25" s="1"/>
  <c r="E103" i="25"/>
  <c r="E257" i="25" s="1"/>
  <c r="D103" i="25"/>
  <c r="D257" i="25" s="1"/>
  <c r="C103" i="25"/>
  <c r="C257" i="25" s="1"/>
  <c r="X52" i="25"/>
  <c r="X235" i="25" s="1"/>
  <c r="V52" i="25"/>
  <c r="V235" i="25" s="1"/>
  <c r="U52" i="25"/>
  <c r="U235" i="25" s="1"/>
  <c r="T52" i="25"/>
  <c r="T235" i="25" s="1"/>
  <c r="S52" i="25"/>
  <c r="S235" i="25" s="1"/>
  <c r="R52" i="25"/>
  <c r="R235" i="25" s="1"/>
  <c r="Q52" i="25"/>
  <c r="Q235" i="25" s="1"/>
  <c r="J52" i="25"/>
  <c r="J235" i="25" s="1"/>
  <c r="I52" i="25"/>
  <c r="I235" i="25" s="1"/>
  <c r="H52" i="25"/>
  <c r="H235" i="25" s="1"/>
  <c r="G52" i="25"/>
  <c r="G235" i="25" s="1"/>
  <c r="F52" i="25"/>
  <c r="F235" i="25" s="1"/>
  <c r="E52" i="25"/>
  <c r="E235" i="25" s="1"/>
  <c r="D52" i="25"/>
  <c r="D235" i="25" s="1"/>
  <c r="C52" i="25"/>
  <c r="C235" i="25" s="1"/>
  <c r="I286" i="24"/>
  <c r="H286" i="24"/>
  <c r="G286" i="24"/>
  <c r="C286" i="24"/>
  <c r="B286" i="24"/>
  <c r="B239" i="24"/>
  <c r="L153" i="24"/>
  <c r="L286" i="24" s="1"/>
  <c r="K153" i="24"/>
  <c r="J153" i="24"/>
  <c r="I153" i="24"/>
  <c r="H153" i="24"/>
  <c r="G153" i="24"/>
  <c r="F153" i="24"/>
  <c r="F286" i="24" s="1"/>
  <c r="E153" i="24"/>
  <c r="E286" i="24" s="1"/>
  <c r="D153" i="24"/>
  <c r="D286" i="24" s="1"/>
  <c r="C153" i="24"/>
  <c r="B153" i="24"/>
  <c r="K102" i="24"/>
  <c r="K261" i="24" s="1"/>
  <c r="J102" i="24"/>
  <c r="J261" i="24" s="1"/>
  <c r="I102" i="24"/>
  <c r="I261" i="24" s="1"/>
  <c r="H102" i="24"/>
  <c r="H261" i="24" s="1"/>
  <c r="G102" i="24"/>
  <c r="G261" i="24" s="1"/>
  <c r="F102" i="24"/>
  <c r="F261" i="24" s="1"/>
  <c r="E102" i="24"/>
  <c r="E261" i="24" s="1"/>
  <c r="D102" i="24"/>
  <c r="D261" i="24" s="1"/>
  <c r="C102" i="24"/>
  <c r="B102" i="24"/>
  <c r="B261" i="24" s="1"/>
  <c r="K51" i="24"/>
  <c r="K239" i="24" s="1"/>
  <c r="J51" i="24"/>
  <c r="J239" i="24" s="1"/>
  <c r="I51" i="24"/>
  <c r="I239" i="24" s="1"/>
  <c r="H51" i="24"/>
  <c r="H239" i="24" s="1"/>
  <c r="G51" i="24"/>
  <c r="G239" i="24" s="1"/>
  <c r="F51" i="24"/>
  <c r="F239" i="24" s="1"/>
  <c r="E51" i="24"/>
  <c r="E239" i="24" s="1"/>
  <c r="D51" i="24"/>
  <c r="D239" i="24" s="1"/>
  <c r="C51" i="24"/>
  <c r="C239" i="24" s="1"/>
  <c r="X282" i="23"/>
  <c r="W282" i="23"/>
  <c r="V282" i="23"/>
  <c r="U282" i="23"/>
  <c r="T282" i="23"/>
  <c r="S282" i="23"/>
  <c r="R282" i="23"/>
  <c r="Q282" i="23"/>
  <c r="P282" i="23"/>
  <c r="O282" i="23"/>
  <c r="N282" i="23"/>
  <c r="K282" i="23"/>
  <c r="J282" i="23"/>
  <c r="B282" i="23"/>
  <c r="X257" i="23"/>
  <c r="W257" i="23"/>
  <c r="V257" i="23"/>
  <c r="U257" i="23"/>
  <c r="T257" i="23"/>
  <c r="S257" i="23"/>
  <c r="R257" i="23"/>
  <c r="Q257" i="23"/>
  <c r="P257" i="23"/>
  <c r="O257" i="23"/>
  <c r="N257" i="23"/>
  <c r="W235" i="23"/>
  <c r="V235" i="23"/>
  <c r="P235" i="23"/>
  <c r="O235" i="23"/>
  <c r="N235" i="23"/>
  <c r="W205" i="23"/>
  <c r="W304" i="23" s="1"/>
  <c r="V205" i="23"/>
  <c r="V304" i="23" s="1"/>
  <c r="P205" i="23"/>
  <c r="P304" i="23" s="1"/>
  <c r="O205" i="23"/>
  <c r="O304" i="23" s="1"/>
  <c r="N205" i="23"/>
  <c r="N304" i="23" s="1"/>
  <c r="L154" i="23"/>
  <c r="L282" i="23" s="1"/>
  <c r="I154" i="23"/>
  <c r="I282" i="23" s="1"/>
  <c r="H154" i="23"/>
  <c r="H282" i="23" s="1"/>
  <c r="G154" i="23"/>
  <c r="G282" i="23" s="1"/>
  <c r="F154" i="23"/>
  <c r="F282" i="23" s="1"/>
  <c r="E154" i="23"/>
  <c r="E282" i="23" s="1"/>
  <c r="D154" i="23"/>
  <c r="D282" i="23" s="1"/>
  <c r="C154" i="23"/>
  <c r="C282" i="23" s="1"/>
  <c r="L103" i="23"/>
  <c r="L257" i="23" s="1"/>
  <c r="K103" i="23"/>
  <c r="K257" i="23" s="1"/>
  <c r="J103" i="23"/>
  <c r="I103" i="23"/>
  <c r="I257" i="23" s="1"/>
  <c r="H103" i="23"/>
  <c r="H257" i="23" s="1"/>
  <c r="G103" i="23"/>
  <c r="G257" i="23" s="1"/>
  <c r="F103" i="23"/>
  <c r="F257" i="23" s="1"/>
  <c r="E103" i="23"/>
  <c r="E257" i="23" s="1"/>
  <c r="D103" i="23"/>
  <c r="D257" i="23" s="1"/>
  <c r="C103" i="23"/>
  <c r="C257" i="23" s="1"/>
  <c r="B103" i="23"/>
  <c r="B257" i="23" s="1"/>
  <c r="U52" i="23"/>
  <c r="U205" i="23" s="1"/>
  <c r="U304" i="23" s="1"/>
  <c r="T52" i="23"/>
  <c r="T205" i="23" s="1"/>
  <c r="T304" i="23" s="1"/>
  <c r="S52" i="23"/>
  <c r="S205" i="23" s="1"/>
  <c r="S304" i="23" s="1"/>
  <c r="R52" i="23"/>
  <c r="R205" i="23" s="1"/>
  <c r="R304" i="23" s="1"/>
  <c r="Q52" i="23"/>
  <c r="Q205" i="23" s="1"/>
  <c r="Q304" i="23" s="1"/>
  <c r="K52" i="23"/>
  <c r="K235" i="23" s="1"/>
  <c r="J52" i="23"/>
  <c r="J235" i="23" s="1"/>
  <c r="I52" i="23"/>
  <c r="I205" i="23" s="1"/>
  <c r="I304" i="23" s="1"/>
  <c r="H52" i="23"/>
  <c r="H235" i="23" s="1"/>
  <c r="G52" i="23"/>
  <c r="G235" i="23" s="1"/>
  <c r="F52" i="23"/>
  <c r="F235" i="23" s="1"/>
  <c r="E52" i="23"/>
  <c r="E235" i="23" s="1"/>
  <c r="D52" i="23"/>
  <c r="D235" i="23" s="1"/>
  <c r="C52" i="23"/>
  <c r="C235" i="23" s="1"/>
  <c r="B52" i="23"/>
  <c r="B235" i="23" s="1"/>
  <c r="L283" i="22"/>
  <c r="K283" i="22"/>
  <c r="J283" i="22"/>
  <c r="E283" i="22"/>
  <c r="B283" i="22"/>
  <c r="L257" i="22"/>
  <c r="K257" i="22"/>
  <c r="J257" i="22"/>
  <c r="I257" i="22"/>
  <c r="I148" i="22"/>
  <c r="I283" i="22" s="1"/>
  <c r="H148" i="22"/>
  <c r="H283" i="22" s="1"/>
  <c r="G148" i="22"/>
  <c r="G283" i="22" s="1"/>
  <c r="F148" i="22"/>
  <c r="F283" i="22" s="1"/>
  <c r="E148" i="22"/>
  <c r="D148" i="22"/>
  <c r="D283" i="22" s="1"/>
  <c r="C148" i="22"/>
  <c r="C283" i="22" s="1"/>
  <c r="H257" i="22"/>
  <c r="G257" i="22"/>
  <c r="F257" i="22"/>
  <c r="E257" i="22"/>
  <c r="D257" i="22"/>
  <c r="C257" i="22"/>
  <c r="B99" i="22"/>
  <c r="K50" i="22"/>
  <c r="K235" i="22" s="1"/>
  <c r="J50" i="22"/>
  <c r="J235" i="22" s="1"/>
  <c r="I50" i="22"/>
  <c r="I235" i="22" s="1"/>
  <c r="H50" i="22"/>
  <c r="H235" i="22" s="1"/>
  <c r="G50" i="22"/>
  <c r="G235" i="22" s="1"/>
  <c r="F50" i="22"/>
  <c r="F235" i="22" s="1"/>
  <c r="E50" i="22"/>
  <c r="E235" i="22" s="1"/>
  <c r="D50" i="22"/>
  <c r="D235" i="22" s="1"/>
  <c r="C50" i="22"/>
  <c r="C235" i="22" s="1"/>
  <c r="B50" i="22"/>
  <c r="B235" i="22" s="1"/>
  <c r="F94" i="13"/>
  <c r="J94" i="13" s="1"/>
  <c r="E94" i="13"/>
  <c r="D94" i="13"/>
  <c r="C94" i="13"/>
  <c r="B94" i="13"/>
  <c r="F72" i="13"/>
  <c r="J72" i="13" s="1"/>
  <c r="E72" i="13"/>
  <c r="D72" i="13"/>
  <c r="C72" i="13"/>
  <c r="B72" i="13"/>
  <c r="F46" i="13"/>
  <c r="J46" i="13" s="1"/>
  <c r="E46" i="13"/>
  <c r="D46" i="13"/>
  <c r="C46" i="13"/>
  <c r="B46" i="13"/>
  <c r="F24" i="13"/>
  <c r="J24" i="13" s="1"/>
  <c r="E24" i="13"/>
  <c r="D24" i="13"/>
  <c r="C24" i="13"/>
  <c r="B24" i="13"/>
  <c r="F73" i="8"/>
  <c r="E73" i="8"/>
  <c r="B73" i="8"/>
  <c r="F47" i="8"/>
  <c r="B47" i="8"/>
  <c r="F24" i="8"/>
  <c r="E24" i="8"/>
  <c r="B243" i="18"/>
  <c r="C243" i="18"/>
  <c r="D243" i="18"/>
  <c r="E243" i="18"/>
  <c r="F243" i="18"/>
  <c r="G243" i="18"/>
  <c r="H243" i="18"/>
  <c r="I243" i="18"/>
  <c r="J243" i="18"/>
  <c r="K243" i="18"/>
  <c r="B224" i="18"/>
  <c r="C224" i="18"/>
  <c r="D224" i="18"/>
  <c r="E224" i="18"/>
  <c r="F224" i="18"/>
  <c r="G224" i="18"/>
  <c r="H224" i="18"/>
  <c r="I224" i="18"/>
  <c r="J224" i="18"/>
  <c r="K224" i="18"/>
  <c r="B225" i="18"/>
  <c r="C225" i="18"/>
  <c r="D225" i="18"/>
  <c r="E225" i="18"/>
  <c r="F225" i="18"/>
  <c r="G225" i="18"/>
  <c r="H225" i="18"/>
  <c r="I225" i="18"/>
  <c r="J225" i="18"/>
  <c r="K225" i="18"/>
  <c r="B200" i="18"/>
  <c r="C200" i="18"/>
  <c r="D200" i="18"/>
  <c r="E200" i="18"/>
  <c r="F200" i="18"/>
  <c r="G200" i="18"/>
  <c r="H200" i="18"/>
  <c r="I200" i="18"/>
  <c r="J200" i="18"/>
  <c r="K200" i="18"/>
  <c r="B201" i="18"/>
  <c r="C201" i="18"/>
  <c r="D201" i="18"/>
  <c r="E201" i="18"/>
  <c r="F201" i="18"/>
  <c r="G201" i="18"/>
  <c r="H201" i="18"/>
  <c r="I201" i="18"/>
  <c r="J201" i="18"/>
  <c r="K201" i="18"/>
  <c r="B202" i="18"/>
  <c r="C202" i="18"/>
  <c r="D202" i="18"/>
  <c r="E202" i="18"/>
  <c r="F202" i="18"/>
  <c r="G202" i="18"/>
  <c r="H202" i="18"/>
  <c r="I202" i="18"/>
  <c r="J202" i="18"/>
  <c r="K202" i="18"/>
  <c r="B203" i="18"/>
  <c r="C203" i="18"/>
  <c r="D203" i="18"/>
  <c r="E203" i="18"/>
  <c r="F203" i="18"/>
  <c r="G203" i="18"/>
  <c r="H203" i="18"/>
  <c r="I203" i="18"/>
  <c r="J203" i="18"/>
  <c r="K203" i="18"/>
  <c r="B182" i="18"/>
  <c r="C182" i="18"/>
  <c r="D182" i="18"/>
  <c r="E182" i="18"/>
  <c r="F182" i="18"/>
  <c r="G182" i="18"/>
  <c r="H182" i="18"/>
  <c r="I182" i="18"/>
  <c r="J182" i="18"/>
  <c r="K182" i="18"/>
  <c r="B183" i="18"/>
  <c r="C183" i="18"/>
  <c r="D183" i="18"/>
  <c r="E183" i="18"/>
  <c r="F183" i="18"/>
  <c r="G183" i="18"/>
  <c r="H183" i="18"/>
  <c r="I183" i="18"/>
  <c r="J183" i="18"/>
  <c r="K183" i="18"/>
  <c r="B184" i="18"/>
  <c r="C184" i="18"/>
  <c r="D184" i="18"/>
  <c r="E184" i="18"/>
  <c r="F184" i="18"/>
  <c r="G184" i="18"/>
  <c r="H184" i="18"/>
  <c r="I184" i="18"/>
  <c r="J184" i="18"/>
  <c r="K184" i="18"/>
  <c r="B185" i="18"/>
  <c r="C185" i="18"/>
  <c r="D185" i="18"/>
  <c r="E185" i="18"/>
  <c r="F185" i="18"/>
  <c r="G185" i="18"/>
  <c r="H185" i="18"/>
  <c r="I185" i="18"/>
  <c r="J185" i="18"/>
  <c r="K185" i="18"/>
  <c r="D153" i="29" l="1"/>
  <c r="D226" i="29" s="1"/>
  <c r="E153" i="29"/>
  <c r="E226" i="29" s="1"/>
  <c r="C153" i="29"/>
  <c r="C226" i="29" s="1"/>
  <c r="I226" i="29"/>
  <c r="B153" i="29"/>
  <c r="B226" i="29" s="1"/>
  <c r="B154" i="30"/>
  <c r="B244" i="30" s="1"/>
  <c r="C154" i="30"/>
  <c r="C244" i="30" s="1"/>
  <c r="J205" i="23"/>
  <c r="J304" i="23" s="1"/>
  <c r="O154" i="30"/>
  <c r="O244" i="30" s="1"/>
  <c r="G154" i="30"/>
  <c r="G244" i="30" s="1"/>
  <c r="O219" i="30"/>
  <c r="D154" i="30"/>
  <c r="D244" i="30" s="1"/>
  <c r="B197" i="30"/>
  <c r="C197" i="30"/>
  <c r="E154" i="30"/>
  <c r="E244" i="30" s="1"/>
  <c r="F154" i="30"/>
  <c r="F244" i="30" s="1"/>
  <c r="H154" i="30"/>
  <c r="H244" i="30" s="1"/>
  <c r="K154" i="30"/>
  <c r="K244" i="30" s="1"/>
  <c r="L154" i="30"/>
  <c r="L244" i="30" s="1"/>
  <c r="M154" i="30"/>
  <c r="M244" i="30" s="1"/>
  <c r="N154" i="30"/>
  <c r="N244" i="30" s="1"/>
  <c r="P154" i="30"/>
  <c r="P244" i="30" s="1"/>
  <c r="Q154" i="30"/>
  <c r="Q244" i="30" s="1"/>
  <c r="B208" i="29"/>
  <c r="C208" i="29"/>
  <c r="D208" i="29"/>
  <c r="E208" i="29"/>
  <c r="I208" i="29"/>
  <c r="F153" i="29"/>
  <c r="F226" i="29" s="1"/>
  <c r="F191" i="29"/>
  <c r="G153" i="29"/>
  <c r="G226" i="29" s="1"/>
  <c r="G191" i="29"/>
  <c r="H153" i="29"/>
  <c r="H226" i="29" s="1"/>
  <c r="H191" i="29"/>
  <c r="E132" i="28"/>
  <c r="C80" i="28"/>
  <c r="C245" i="28" s="1"/>
  <c r="B230" i="28"/>
  <c r="C230" i="28"/>
  <c r="D230" i="28"/>
  <c r="E230" i="28"/>
  <c r="F230" i="28"/>
  <c r="G230" i="28"/>
  <c r="H230" i="28"/>
  <c r="C215" i="28"/>
  <c r="F80" i="28"/>
  <c r="F245" i="28" s="1"/>
  <c r="B132" i="28"/>
  <c r="G158" i="28"/>
  <c r="D80" i="28"/>
  <c r="D245" i="28" s="1"/>
  <c r="E80" i="28"/>
  <c r="E245" i="28" s="1"/>
  <c r="H80" i="28"/>
  <c r="H245" i="28" s="1"/>
  <c r="C132" i="28"/>
  <c r="D132" i="28"/>
  <c r="F132" i="28"/>
  <c r="H132" i="28"/>
  <c r="B80" i="28"/>
  <c r="B245" i="28" s="1"/>
  <c r="G358" i="27"/>
  <c r="G533" i="27" s="1"/>
  <c r="G508" i="27"/>
  <c r="C154" i="27"/>
  <c r="C439" i="27" s="1"/>
  <c r="G461" i="27"/>
  <c r="K461" i="27"/>
  <c r="O461" i="27"/>
  <c r="O358" i="27"/>
  <c r="O533" i="27" s="1"/>
  <c r="B154" i="27"/>
  <c r="B439" i="27" s="1"/>
  <c r="B414" i="27"/>
  <c r="J358" i="27"/>
  <c r="J533" i="27" s="1"/>
  <c r="G414" i="27"/>
  <c r="J414" i="27"/>
  <c r="D256" i="27"/>
  <c r="K414" i="27"/>
  <c r="O414" i="27"/>
  <c r="E154" i="27"/>
  <c r="E439" i="27" s="1"/>
  <c r="F256" i="27"/>
  <c r="C392" i="27"/>
  <c r="D392" i="27"/>
  <c r="E392" i="27"/>
  <c r="M256" i="27"/>
  <c r="P154" i="27"/>
  <c r="P439" i="27" s="1"/>
  <c r="F392" i="27"/>
  <c r="K358" i="27"/>
  <c r="K533" i="27" s="1"/>
  <c r="B256" i="27"/>
  <c r="C256" i="27"/>
  <c r="L256" i="27"/>
  <c r="N256" i="27"/>
  <c r="L154" i="27"/>
  <c r="L439" i="27" s="1"/>
  <c r="H154" i="27"/>
  <c r="H439" i="27" s="1"/>
  <c r="H205" i="27"/>
  <c r="E256" i="27"/>
  <c r="P205" i="27"/>
  <c r="F154" i="27"/>
  <c r="F439" i="27" s="1"/>
  <c r="D154" i="27"/>
  <c r="D439" i="27" s="1"/>
  <c r="M154" i="27"/>
  <c r="M439" i="27" s="1"/>
  <c r="N154" i="27"/>
  <c r="N439" i="27" s="1"/>
  <c r="G256" i="26"/>
  <c r="B256" i="26"/>
  <c r="C256" i="26"/>
  <c r="D256" i="26"/>
  <c r="F256" i="26"/>
  <c r="H205" i="26"/>
  <c r="B154" i="26"/>
  <c r="B441" i="26" s="1"/>
  <c r="E256" i="26"/>
  <c r="C154" i="26"/>
  <c r="C441" i="26" s="1"/>
  <c r="D154" i="26"/>
  <c r="D441" i="26" s="1"/>
  <c r="E154" i="26"/>
  <c r="E441" i="26" s="1"/>
  <c r="F154" i="26"/>
  <c r="F441" i="26" s="1"/>
  <c r="G154" i="26"/>
  <c r="G441" i="26" s="1"/>
  <c r="H154" i="26"/>
  <c r="H441" i="26" s="1"/>
  <c r="C205" i="25"/>
  <c r="C304" i="25" s="1"/>
  <c r="N205" i="25"/>
  <c r="N304" i="25" s="1"/>
  <c r="D205" i="25"/>
  <c r="D304" i="25" s="1"/>
  <c r="J205" i="25"/>
  <c r="J304" i="25" s="1"/>
  <c r="H205" i="25"/>
  <c r="H304" i="25" s="1"/>
  <c r="B282" i="25"/>
  <c r="C282" i="25"/>
  <c r="O205" i="25"/>
  <c r="O304" i="25" s="1"/>
  <c r="D282" i="25"/>
  <c r="H257" i="25"/>
  <c r="W205" i="25"/>
  <c r="W304" i="25" s="1"/>
  <c r="W282" i="25"/>
  <c r="P205" i="25"/>
  <c r="P304" i="25" s="1"/>
  <c r="T205" i="25"/>
  <c r="T304" i="25" s="1"/>
  <c r="U205" i="25"/>
  <c r="U304" i="25" s="1"/>
  <c r="V205" i="25"/>
  <c r="V304" i="25" s="1"/>
  <c r="E205" i="25"/>
  <c r="E304" i="25" s="1"/>
  <c r="I205" i="25"/>
  <c r="I304" i="25" s="1"/>
  <c r="G205" i="25"/>
  <c r="G304" i="25" s="1"/>
  <c r="F205" i="25"/>
  <c r="F304" i="25" s="1"/>
  <c r="Q205" i="25"/>
  <c r="Q304" i="25" s="1"/>
  <c r="R205" i="25"/>
  <c r="R304" i="25" s="1"/>
  <c r="S205" i="25"/>
  <c r="S304" i="25" s="1"/>
  <c r="X103" i="25"/>
  <c r="L103" i="25"/>
  <c r="K204" i="24"/>
  <c r="K308" i="24" s="1"/>
  <c r="J204" i="24"/>
  <c r="J308" i="24" s="1"/>
  <c r="J286" i="24"/>
  <c r="K286" i="24"/>
  <c r="C204" i="24"/>
  <c r="C308" i="24" s="1"/>
  <c r="I204" i="24"/>
  <c r="I308" i="24" s="1"/>
  <c r="C261" i="24"/>
  <c r="B204" i="24"/>
  <c r="B308" i="24" s="1"/>
  <c r="H204" i="24"/>
  <c r="H308" i="24" s="1"/>
  <c r="D204" i="24"/>
  <c r="D308" i="24" s="1"/>
  <c r="E204" i="24"/>
  <c r="E308" i="24" s="1"/>
  <c r="F204" i="24"/>
  <c r="F308" i="24" s="1"/>
  <c r="G204" i="24"/>
  <c r="G308" i="24" s="1"/>
  <c r="L102" i="24"/>
  <c r="I235" i="23"/>
  <c r="H205" i="23"/>
  <c r="H304" i="23" s="1"/>
  <c r="J257" i="23"/>
  <c r="B205" i="23"/>
  <c r="B304" i="23" s="1"/>
  <c r="Q235" i="23"/>
  <c r="U235" i="23"/>
  <c r="K205" i="23"/>
  <c r="K304" i="23" s="1"/>
  <c r="C205" i="23"/>
  <c r="C304" i="23" s="1"/>
  <c r="R235" i="23"/>
  <c r="D205" i="23"/>
  <c r="D304" i="23" s="1"/>
  <c r="S235" i="23"/>
  <c r="E205" i="23"/>
  <c r="E304" i="23" s="1"/>
  <c r="T235" i="23"/>
  <c r="F205" i="23"/>
  <c r="F304" i="23" s="1"/>
  <c r="G205" i="23"/>
  <c r="G304" i="23" s="1"/>
  <c r="X52" i="23"/>
  <c r="B197" i="22"/>
  <c r="B305" i="22" s="1"/>
  <c r="B257" i="22"/>
  <c r="E197" i="22"/>
  <c r="E305" i="22" s="1"/>
  <c r="F197" i="22"/>
  <c r="F305" i="22" s="1"/>
  <c r="G197" i="22"/>
  <c r="G305" i="22" s="1"/>
  <c r="H197" i="22"/>
  <c r="H305" i="22" s="1"/>
  <c r="I197" i="22"/>
  <c r="I305" i="22" s="1"/>
  <c r="J197" i="22"/>
  <c r="J305" i="22" s="1"/>
  <c r="C197" i="22"/>
  <c r="C305" i="22" s="1"/>
  <c r="D197" i="22"/>
  <c r="D305" i="22" s="1"/>
  <c r="K197" i="22"/>
  <c r="K305" i="22" s="1"/>
  <c r="G184" i="28" l="1"/>
  <c r="G308" i="28" s="1"/>
  <c r="G293" i="28"/>
  <c r="B184" i="28"/>
  <c r="B308" i="28" s="1"/>
  <c r="B278" i="28"/>
  <c r="H184" i="28"/>
  <c r="H308" i="28" s="1"/>
  <c r="H278" i="28"/>
  <c r="F184" i="28"/>
  <c r="F308" i="28" s="1"/>
  <c r="F278" i="28"/>
  <c r="D184" i="28"/>
  <c r="D308" i="28" s="1"/>
  <c r="D278" i="28"/>
  <c r="C184" i="28"/>
  <c r="C308" i="28" s="1"/>
  <c r="C278" i="28"/>
  <c r="E184" i="28"/>
  <c r="E308" i="28" s="1"/>
  <c r="E278" i="28"/>
  <c r="E358" i="27"/>
  <c r="E533" i="27" s="1"/>
  <c r="E486" i="27"/>
  <c r="N358" i="27"/>
  <c r="N533" i="27" s="1"/>
  <c r="N486" i="27"/>
  <c r="D358" i="27"/>
  <c r="D533" i="27" s="1"/>
  <c r="D486" i="27"/>
  <c r="C358" i="27"/>
  <c r="C533" i="27" s="1"/>
  <c r="C486" i="27"/>
  <c r="B358" i="27"/>
  <c r="B533" i="27" s="1"/>
  <c r="B486" i="27"/>
  <c r="L358" i="27"/>
  <c r="L533" i="27" s="1"/>
  <c r="L486" i="27"/>
  <c r="F358" i="27"/>
  <c r="F533" i="27" s="1"/>
  <c r="F486" i="27"/>
  <c r="M358" i="27"/>
  <c r="M533" i="27" s="1"/>
  <c r="M486" i="27"/>
  <c r="H256" i="27"/>
  <c r="H461" i="27"/>
  <c r="P256" i="27"/>
  <c r="P461" i="27"/>
  <c r="F358" i="26"/>
  <c r="F535" i="26" s="1"/>
  <c r="F488" i="26"/>
  <c r="C358" i="26"/>
  <c r="C535" i="26" s="1"/>
  <c r="C488" i="26"/>
  <c r="D358" i="26"/>
  <c r="D535" i="26" s="1"/>
  <c r="D488" i="26"/>
  <c r="B358" i="26"/>
  <c r="B535" i="26" s="1"/>
  <c r="B488" i="26"/>
  <c r="E358" i="26"/>
  <c r="E535" i="26" s="1"/>
  <c r="E488" i="26"/>
  <c r="G358" i="26"/>
  <c r="G535" i="26" s="1"/>
  <c r="G488" i="26"/>
  <c r="H256" i="26"/>
  <c r="H466" i="26"/>
  <c r="X205" i="25"/>
  <c r="X304" i="25" s="1"/>
  <c r="X257" i="25"/>
  <c r="L261" i="24"/>
  <c r="X205" i="23"/>
  <c r="X235" i="23"/>
  <c r="P358" i="27" l="1"/>
  <c r="P533" i="27" s="1"/>
  <c r="P486" i="27"/>
  <c r="H358" i="27"/>
  <c r="H533" i="27" s="1"/>
  <c r="H486" i="27"/>
  <c r="H358" i="26"/>
  <c r="H535" i="26" s="1"/>
  <c r="H488" i="26"/>
  <c r="B165" i="18" l="1"/>
  <c r="C165" i="18"/>
  <c r="D165" i="18"/>
  <c r="E165" i="18"/>
  <c r="F165" i="18"/>
  <c r="G165" i="18"/>
  <c r="H165" i="18"/>
  <c r="I165" i="18"/>
  <c r="J165" i="18"/>
  <c r="K165" i="18"/>
  <c r="B166" i="18"/>
  <c r="C166" i="18"/>
  <c r="D166" i="18"/>
  <c r="E166" i="18"/>
  <c r="F166" i="18"/>
  <c r="G166" i="18"/>
  <c r="H166" i="18"/>
  <c r="I166" i="18"/>
  <c r="J166" i="18"/>
  <c r="K166" i="18"/>
  <c r="B167" i="18"/>
  <c r="C167" i="18"/>
  <c r="D167" i="18"/>
  <c r="E167" i="18"/>
  <c r="F167" i="18"/>
  <c r="G167" i="18"/>
  <c r="H167" i="18"/>
  <c r="I167" i="18"/>
  <c r="J167" i="18"/>
  <c r="K167" i="18"/>
  <c r="K392" i="20"/>
  <c r="H392" i="20"/>
  <c r="G392" i="20"/>
  <c r="F392" i="20"/>
  <c r="E392" i="20"/>
  <c r="D392" i="20"/>
  <c r="C392" i="20"/>
  <c r="B392" i="20"/>
  <c r="Q367" i="20"/>
  <c r="P367" i="20"/>
  <c r="O367" i="20"/>
  <c r="N367" i="20"/>
  <c r="M367" i="20"/>
  <c r="L367" i="20"/>
  <c r="K367" i="20"/>
  <c r="H367" i="20"/>
  <c r="G367" i="20"/>
  <c r="F367" i="20"/>
  <c r="E367" i="20"/>
  <c r="D367" i="20"/>
  <c r="C367" i="20"/>
  <c r="B367" i="20"/>
  <c r="Q345" i="20"/>
  <c r="P345" i="20"/>
  <c r="O345" i="20"/>
  <c r="N345" i="20"/>
  <c r="M345" i="20"/>
  <c r="L345" i="20"/>
  <c r="K345" i="20"/>
  <c r="H345" i="20"/>
  <c r="G345" i="20"/>
  <c r="F345" i="20"/>
  <c r="E345" i="20"/>
  <c r="D345" i="20"/>
  <c r="C345" i="20"/>
  <c r="B345" i="20"/>
  <c r="Q320" i="20"/>
  <c r="P320" i="20"/>
  <c r="O320" i="20"/>
  <c r="N320" i="20"/>
  <c r="M320" i="20"/>
  <c r="L320" i="20"/>
  <c r="K320" i="20"/>
  <c r="H320" i="20"/>
  <c r="G320" i="20"/>
  <c r="F320" i="20"/>
  <c r="E320" i="20"/>
  <c r="D320" i="20"/>
  <c r="C320" i="20"/>
  <c r="B320" i="20"/>
  <c r="Q298" i="20"/>
  <c r="P298" i="20"/>
  <c r="O298" i="20"/>
  <c r="N298" i="20"/>
  <c r="M298" i="20"/>
  <c r="L298" i="20"/>
  <c r="K298" i="20"/>
  <c r="H298" i="20"/>
  <c r="G298" i="20"/>
  <c r="F298" i="20"/>
  <c r="E298" i="20"/>
  <c r="D298" i="20"/>
  <c r="C298" i="20"/>
  <c r="B298" i="20"/>
  <c r="Q256" i="20"/>
  <c r="Q392" i="20" s="1"/>
  <c r="P256" i="20"/>
  <c r="P392" i="20" s="1"/>
  <c r="O256" i="20"/>
  <c r="O392" i="20" s="1"/>
  <c r="N256" i="20"/>
  <c r="N392" i="20" s="1"/>
  <c r="M256" i="20"/>
  <c r="M392" i="20" s="1"/>
  <c r="L256" i="20"/>
  <c r="L392" i="20" s="1"/>
  <c r="K256" i="20"/>
  <c r="H256" i="20"/>
  <c r="G256" i="20"/>
  <c r="F256" i="20"/>
  <c r="E256" i="20"/>
  <c r="D256" i="20"/>
  <c r="C256" i="20"/>
  <c r="B256" i="20"/>
  <c r="T205" i="20"/>
  <c r="R205" i="20"/>
  <c r="R367" i="20" s="1"/>
  <c r="I205" i="20"/>
  <c r="I367" i="20" s="1"/>
  <c r="T154" i="20"/>
  <c r="R154" i="20"/>
  <c r="R345" i="20" s="1"/>
  <c r="I154" i="20"/>
  <c r="I345" i="20" s="1"/>
  <c r="R103" i="20"/>
  <c r="R320" i="20" s="1"/>
  <c r="I103" i="20"/>
  <c r="I320" i="20" s="1"/>
  <c r="R52" i="20"/>
  <c r="R298" i="20" s="1"/>
  <c r="I52" i="20"/>
  <c r="I298" i="20" s="1"/>
  <c r="F391" i="19"/>
  <c r="E391" i="19"/>
  <c r="D391" i="19"/>
  <c r="B391" i="19"/>
  <c r="H367" i="19"/>
  <c r="G367" i="19"/>
  <c r="F367" i="19"/>
  <c r="E367" i="19"/>
  <c r="D367" i="19"/>
  <c r="C367" i="19"/>
  <c r="B367" i="19"/>
  <c r="H345" i="19"/>
  <c r="G345" i="19"/>
  <c r="F345" i="19"/>
  <c r="E345" i="19"/>
  <c r="D345" i="19"/>
  <c r="C345" i="19"/>
  <c r="B345" i="19"/>
  <c r="H320" i="19"/>
  <c r="G320" i="19"/>
  <c r="F320" i="19"/>
  <c r="E320" i="19"/>
  <c r="D320" i="19"/>
  <c r="C320" i="19"/>
  <c r="B320" i="19"/>
  <c r="H298" i="19"/>
  <c r="G298" i="19"/>
  <c r="F298" i="19"/>
  <c r="E298" i="19"/>
  <c r="D298" i="19"/>
  <c r="C298" i="19"/>
  <c r="B298" i="19"/>
  <c r="H255" i="19"/>
  <c r="H391" i="19" s="1"/>
  <c r="G255" i="19"/>
  <c r="G391" i="19" s="1"/>
  <c r="F255" i="19"/>
  <c r="E255" i="19"/>
  <c r="D255" i="19"/>
  <c r="C255" i="19"/>
  <c r="C391" i="19" s="1"/>
  <c r="B255" i="19"/>
  <c r="I204" i="19"/>
  <c r="I367" i="19" s="1"/>
  <c r="I153" i="19"/>
  <c r="I345" i="19" s="1"/>
  <c r="I102" i="19"/>
  <c r="I320" i="19" s="1"/>
  <c r="I51" i="19"/>
  <c r="I298" i="19" s="1"/>
  <c r="I134" i="18"/>
  <c r="H134" i="18"/>
  <c r="G134" i="18"/>
  <c r="F134" i="18"/>
  <c r="E134" i="18"/>
  <c r="D134" i="18"/>
  <c r="C134" i="18"/>
  <c r="B134" i="18"/>
  <c r="K108" i="18"/>
  <c r="J108" i="18"/>
  <c r="K82" i="18"/>
  <c r="J82" i="18"/>
  <c r="K55" i="18"/>
  <c r="J55" i="18"/>
  <c r="K28" i="18"/>
  <c r="J28" i="18"/>
  <c r="G396" i="17"/>
  <c r="F396" i="17"/>
  <c r="T370" i="17"/>
  <c r="S370" i="17"/>
  <c r="R370" i="17"/>
  <c r="Q370" i="17"/>
  <c r="P370" i="17"/>
  <c r="O370" i="17"/>
  <c r="N370" i="17"/>
  <c r="M370" i="17"/>
  <c r="I370" i="17"/>
  <c r="H370" i="17"/>
  <c r="G370" i="17"/>
  <c r="F370" i="17"/>
  <c r="E370" i="17"/>
  <c r="D370" i="17"/>
  <c r="C370" i="17"/>
  <c r="B370" i="17"/>
  <c r="T348" i="17"/>
  <c r="S348" i="17"/>
  <c r="R348" i="17"/>
  <c r="Q348" i="17"/>
  <c r="P348" i="17"/>
  <c r="O348" i="17"/>
  <c r="N348" i="17"/>
  <c r="M348" i="17"/>
  <c r="I348" i="17"/>
  <c r="H348" i="17"/>
  <c r="G348" i="17"/>
  <c r="F348" i="17"/>
  <c r="E348" i="17"/>
  <c r="D348" i="17"/>
  <c r="C348" i="17"/>
  <c r="B348" i="17"/>
  <c r="T322" i="17"/>
  <c r="S322" i="17"/>
  <c r="R322" i="17"/>
  <c r="Q322" i="17"/>
  <c r="P322" i="17"/>
  <c r="O322" i="17"/>
  <c r="N322" i="17"/>
  <c r="M322" i="17"/>
  <c r="J322" i="17"/>
  <c r="I322" i="17"/>
  <c r="H322" i="17"/>
  <c r="G322" i="17"/>
  <c r="F322" i="17"/>
  <c r="E322" i="17"/>
  <c r="D322" i="17"/>
  <c r="C322" i="17"/>
  <c r="B322" i="17"/>
  <c r="T300" i="17"/>
  <c r="S300" i="17"/>
  <c r="R300" i="17"/>
  <c r="Q300" i="17"/>
  <c r="P300" i="17"/>
  <c r="O300" i="17"/>
  <c r="N300" i="17"/>
  <c r="M300" i="17"/>
  <c r="J300" i="17"/>
  <c r="I300" i="17"/>
  <c r="H300" i="17"/>
  <c r="G300" i="17"/>
  <c r="F300" i="17"/>
  <c r="E300" i="17"/>
  <c r="D300" i="17"/>
  <c r="C300" i="17"/>
  <c r="B300" i="17"/>
  <c r="T257" i="17"/>
  <c r="T396" i="17" s="1"/>
  <c r="S257" i="17"/>
  <c r="S396" i="17" s="1"/>
  <c r="R257" i="17"/>
  <c r="R396" i="17" s="1"/>
  <c r="Q257" i="17"/>
  <c r="Q396" i="17" s="1"/>
  <c r="P257" i="17"/>
  <c r="P396" i="17" s="1"/>
  <c r="O257" i="17"/>
  <c r="O396" i="17" s="1"/>
  <c r="N257" i="17"/>
  <c r="N396" i="17" s="1"/>
  <c r="M257" i="17"/>
  <c r="M396" i="17" s="1"/>
  <c r="I257" i="17"/>
  <c r="I396" i="17" s="1"/>
  <c r="H257" i="17"/>
  <c r="H396" i="17" s="1"/>
  <c r="G257" i="17"/>
  <c r="F257" i="17"/>
  <c r="E257" i="17"/>
  <c r="E396" i="17" s="1"/>
  <c r="D257" i="17"/>
  <c r="D396" i="17" s="1"/>
  <c r="C257" i="17"/>
  <c r="C396" i="17" s="1"/>
  <c r="B257" i="17"/>
  <c r="B396" i="17" s="1"/>
  <c r="V206" i="17"/>
  <c r="V370" i="17" s="1"/>
  <c r="U206" i="17"/>
  <c r="U370" i="17" s="1"/>
  <c r="K206" i="17"/>
  <c r="K370" i="17" s="1"/>
  <c r="J206" i="17"/>
  <c r="J370" i="17" s="1"/>
  <c r="V155" i="17"/>
  <c r="V348" i="17" s="1"/>
  <c r="U155" i="17"/>
  <c r="U348" i="17" s="1"/>
  <c r="K155" i="17"/>
  <c r="K348" i="17" s="1"/>
  <c r="J155" i="17"/>
  <c r="J348" i="17" s="1"/>
  <c r="V104" i="17"/>
  <c r="V322" i="17" s="1"/>
  <c r="U104" i="17"/>
  <c r="U322" i="17" s="1"/>
  <c r="K104" i="17"/>
  <c r="K322" i="17" s="1"/>
  <c r="J104" i="17"/>
  <c r="V53" i="17"/>
  <c r="V300" i="17" s="1"/>
  <c r="U53" i="17"/>
  <c r="U300" i="17" s="1"/>
  <c r="K53" i="17"/>
  <c r="K300" i="17" s="1"/>
  <c r="J53" i="17"/>
  <c r="I389" i="16"/>
  <c r="H389" i="16"/>
  <c r="G389" i="16"/>
  <c r="F389" i="16"/>
  <c r="E389" i="16"/>
  <c r="D389" i="16"/>
  <c r="C389" i="16"/>
  <c r="B389" i="16"/>
  <c r="I367" i="16"/>
  <c r="H367" i="16"/>
  <c r="G367" i="16"/>
  <c r="F367" i="16"/>
  <c r="E367" i="16"/>
  <c r="D367" i="16"/>
  <c r="C367" i="16"/>
  <c r="B367" i="16"/>
  <c r="I342" i="16"/>
  <c r="H342" i="16"/>
  <c r="G342" i="16"/>
  <c r="F342" i="16"/>
  <c r="E342" i="16"/>
  <c r="D342" i="16"/>
  <c r="C342" i="16"/>
  <c r="B342" i="16"/>
  <c r="I320" i="16"/>
  <c r="H320" i="16"/>
  <c r="G320" i="16"/>
  <c r="F320" i="16"/>
  <c r="E320" i="16"/>
  <c r="D320" i="16"/>
  <c r="C320" i="16"/>
  <c r="B320" i="16"/>
  <c r="I298" i="16"/>
  <c r="H298" i="16"/>
  <c r="G298" i="16"/>
  <c r="F298" i="16"/>
  <c r="E298" i="16"/>
  <c r="D298" i="16"/>
  <c r="C298" i="16"/>
  <c r="B298" i="16"/>
  <c r="I256" i="16"/>
  <c r="H256" i="16"/>
  <c r="G256" i="16"/>
  <c r="F256" i="16"/>
  <c r="E256" i="16"/>
  <c r="D256" i="16"/>
  <c r="C256" i="16"/>
  <c r="B256" i="16"/>
  <c r="K205" i="16"/>
  <c r="K367" i="16" s="1"/>
  <c r="J205" i="16"/>
  <c r="J367" i="16" s="1"/>
  <c r="K154" i="16"/>
  <c r="K342" i="16" s="1"/>
  <c r="J154" i="16"/>
  <c r="J342" i="16" s="1"/>
  <c r="K103" i="16"/>
  <c r="K320" i="16" s="1"/>
  <c r="J103" i="16"/>
  <c r="J320" i="16" s="1"/>
  <c r="K52" i="16"/>
  <c r="K298" i="16" s="1"/>
  <c r="J52" i="16"/>
  <c r="J298" i="16" s="1"/>
  <c r="S387" i="32"/>
  <c r="R387" i="32"/>
  <c r="Q387" i="32"/>
  <c r="P387" i="32"/>
  <c r="K387" i="32"/>
  <c r="E387" i="32"/>
  <c r="D387" i="32"/>
  <c r="T362" i="32"/>
  <c r="S362" i="32"/>
  <c r="R362" i="32"/>
  <c r="Q362" i="32"/>
  <c r="P362" i="32"/>
  <c r="M362" i="32"/>
  <c r="L362" i="32"/>
  <c r="K362" i="32"/>
  <c r="J362" i="32"/>
  <c r="I362" i="32"/>
  <c r="G362" i="32"/>
  <c r="F362" i="32"/>
  <c r="E362" i="32"/>
  <c r="D362" i="32"/>
  <c r="C362" i="32"/>
  <c r="B362" i="32"/>
  <c r="T340" i="32"/>
  <c r="S340" i="32"/>
  <c r="R340" i="32"/>
  <c r="Q340" i="32"/>
  <c r="P340" i="32"/>
  <c r="M340" i="32"/>
  <c r="L340" i="32"/>
  <c r="K340" i="32"/>
  <c r="J340" i="32"/>
  <c r="I340" i="32"/>
  <c r="F340" i="32"/>
  <c r="E340" i="32"/>
  <c r="D340" i="32"/>
  <c r="C340" i="32"/>
  <c r="B340" i="32"/>
  <c r="T315" i="32"/>
  <c r="S315" i="32"/>
  <c r="R315" i="32"/>
  <c r="Q315" i="32"/>
  <c r="P315" i="32"/>
  <c r="M315" i="32"/>
  <c r="L315" i="32"/>
  <c r="K315" i="32"/>
  <c r="J315" i="32"/>
  <c r="I315" i="32"/>
  <c r="F315" i="32"/>
  <c r="E315" i="32"/>
  <c r="D315" i="32"/>
  <c r="C315" i="32"/>
  <c r="B315" i="32"/>
  <c r="T293" i="32"/>
  <c r="S293" i="32"/>
  <c r="R293" i="32"/>
  <c r="Q293" i="32"/>
  <c r="P293" i="32"/>
  <c r="M293" i="32"/>
  <c r="L293" i="32"/>
  <c r="K293" i="32"/>
  <c r="J293" i="32"/>
  <c r="I293" i="32"/>
  <c r="F293" i="32"/>
  <c r="E293" i="32"/>
  <c r="D293" i="32"/>
  <c r="C293" i="32"/>
  <c r="B293" i="32"/>
  <c r="T257" i="32"/>
  <c r="T387" i="32" s="1"/>
  <c r="S257" i="32"/>
  <c r="R257" i="32"/>
  <c r="Q257" i="32"/>
  <c r="P257" i="32"/>
  <c r="M257" i="32"/>
  <c r="M387" i="32" s="1"/>
  <c r="L257" i="32"/>
  <c r="L387" i="32" s="1"/>
  <c r="K257" i="32"/>
  <c r="J257" i="32"/>
  <c r="J387" i="32" s="1"/>
  <c r="I257" i="32"/>
  <c r="I387" i="32" s="1"/>
  <c r="F257" i="32"/>
  <c r="F387" i="32" s="1"/>
  <c r="E257" i="32"/>
  <c r="D257" i="32"/>
  <c r="C257" i="32"/>
  <c r="C387" i="32" s="1"/>
  <c r="B257" i="32"/>
  <c r="B387" i="32" s="1"/>
  <c r="U206" i="32"/>
  <c r="U362" i="32" s="1"/>
  <c r="N206" i="32"/>
  <c r="N362" i="32" s="1"/>
  <c r="G206" i="32"/>
  <c r="U155" i="32"/>
  <c r="U340" i="32" s="1"/>
  <c r="N155" i="32"/>
  <c r="N340" i="32" s="1"/>
  <c r="G155" i="32"/>
  <c r="G340" i="32" s="1"/>
  <c r="U104" i="32"/>
  <c r="U315" i="32" s="1"/>
  <c r="N104" i="32"/>
  <c r="N315" i="32" s="1"/>
  <c r="G104" i="32"/>
  <c r="G315" i="32" s="1"/>
  <c r="U53" i="32"/>
  <c r="U293" i="32" s="1"/>
  <c r="N53" i="32"/>
  <c r="N293" i="32" s="1"/>
  <c r="G53" i="32"/>
  <c r="F390" i="14"/>
  <c r="E390" i="14"/>
  <c r="D390" i="14"/>
  <c r="C390" i="14"/>
  <c r="G368" i="14"/>
  <c r="F368" i="14"/>
  <c r="E368" i="14"/>
  <c r="D368" i="14"/>
  <c r="C368" i="14"/>
  <c r="B368" i="14"/>
  <c r="G342" i="14"/>
  <c r="F342" i="14"/>
  <c r="E342" i="14"/>
  <c r="D342" i="14"/>
  <c r="C342" i="14"/>
  <c r="B342" i="14"/>
  <c r="G320" i="14"/>
  <c r="F320" i="14"/>
  <c r="E320" i="14"/>
  <c r="D320" i="14"/>
  <c r="C320" i="14"/>
  <c r="B320" i="14"/>
  <c r="G298" i="14"/>
  <c r="F298" i="14"/>
  <c r="E298" i="14"/>
  <c r="D298" i="14"/>
  <c r="C298" i="14"/>
  <c r="B298" i="14"/>
  <c r="G256" i="14"/>
  <c r="G390" i="14" s="1"/>
  <c r="F256" i="14"/>
  <c r="E256" i="14"/>
  <c r="D256" i="14"/>
  <c r="C256" i="14"/>
  <c r="B256" i="14"/>
  <c r="B390" i="14" s="1"/>
  <c r="H205" i="14"/>
  <c r="H368" i="14" s="1"/>
  <c r="H154" i="14"/>
  <c r="H342" i="14" s="1"/>
  <c r="H103" i="14"/>
  <c r="H320" i="14" s="1"/>
  <c r="H52" i="14"/>
  <c r="H298" i="14" s="1"/>
  <c r="R504" i="12"/>
  <c r="Q504" i="12"/>
  <c r="P504" i="12"/>
  <c r="O504" i="12"/>
  <c r="N504" i="12"/>
  <c r="M504" i="12"/>
  <c r="J504" i="12"/>
  <c r="I504" i="12"/>
  <c r="H504" i="12"/>
  <c r="G504" i="12"/>
  <c r="F504" i="12"/>
  <c r="E504" i="12"/>
  <c r="D504" i="12"/>
  <c r="C504" i="12"/>
  <c r="B504" i="12"/>
  <c r="R478" i="12"/>
  <c r="Q478" i="12"/>
  <c r="P478" i="12"/>
  <c r="O478" i="12"/>
  <c r="N478" i="12"/>
  <c r="M478" i="12"/>
  <c r="J478" i="12"/>
  <c r="I478" i="12"/>
  <c r="H478" i="12"/>
  <c r="G478" i="12"/>
  <c r="F478" i="12"/>
  <c r="E478" i="12"/>
  <c r="D478" i="12"/>
  <c r="C478" i="12"/>
  <c r="B478" i="12"/>
  <c r="R456" i="12"/>
  <c r="Q456" i="12"/>
  <c r="P456" i="12"/>
  <c r="O456" i="12"/>
  <c r="N456" i="12"/>
  <c r="M456" i="12"/>
  <c r="J456" i="12"/>
  <c r="I456" i="12"/>
  <c r="F456" i="12"/>
  <c r="E456" i="12"/>
  <c r="D456" i="12"/>
  <c r="C456" i="12"/>
  <c r="B456" i="12"/>
  <c r="R430" i="12"/>
  <c r="Q430" i="12"/>
  <c r="P430" i="12"/>
  <c r="O430" i="12"/>
  <c r="N430" i="12"/>
  <c r="M430" i="12"/>
  <c r="J430" i="12"/>
  <c r="I430" i="12"/>
  <c r="H430" i="12"/>
  <c r="G430" i="12"/>
  <c r="F430" i="12"/>
  <c r="E430" i="12"/>
  <c r="D430" i="12"/>
  <c r="C430" i="12"/>
  <c r="B430" i="12"/>
  <c r="R408" i="12"/>
  <c r="Q408" i="12"/>
  <c r="P408" i="12"/>
  <c r="O408" i="12"/>
  <c r="N408" i="12"/>
  <c r="M408" i="12"/>
  <c r="J408" i="12"/>
  <c r="I408" i="12"/>
  <c r="H408" i="12"/>
  <c r="G408" i="12"/>
  <c r="F408" i="12"/>
  <c r="E408" i="12"/>
  <c r="D408" i="12"/>
  <c r="C408" i="12"/>
  <c r="B408" i="12"/>
  <c r="R308" i="12"/>
  <c r="R359" i="12" s="1"/>
  <c r="R552" i="12" s="1"/>
  <c r="Q308" i="12"/>
  <c r="Q359" i="12" s="1"/>
  <c r="Q552" i="12" s="1"/>
  <c r="P308" i="12"/>
  <c r="P359" i="12" s="1"/>
  <c r="P552" i="12" s="1"/>
  <c r="O308" i="12"/>
  <c r="O359" i="12" s="1"/>
  <c r="O552" i="12" s="1"/>
  <c r="N308" i="12"/>
  <c r="N359" i="12" s="1"/>
  <c r="N552" i="12" s="1"/>
  <c r="M308" i="12"/>
  <c r="M359" i="12" s="1"/>
  <c r="M552" i="12" s="1"/>
  <c r="J308" i="12"/>
  <c r="J359" i="12" s="1"/>
  <c r="I308" i="12"/>
  <c r="I359" i="12" s="1"/>
  <c r="I552" i="12" s="1"/>
  <c r="F308" i="12"/>
  <c r="F359" i="12" s="1"/>
  <c r="F552" i="12" s="1"/>
  <c r="E308" i="12"/>
  <c r="E359" i="12" s="1"/>
  <c r="E552" i="12" s="1"/>
  <c r="D308" i="12"/>
  <c r="D359" i="12" s="1"/>
  <c r="D552" i="12" s="1"/>
  <c r="C308" i="12"/>
  <c r="C359" i="12" s="1"/>
  <c r="C552" i="12" s="1"/>
  <c r="B308" i="12"/>
  <c r="B359" i="12" s="1"/>
  <c r="B552" i="12" s="1"/>
  <c r="S257" i="12"/>
  <c r="S504" i="12" s="1"/>
  <c r="K257" i="12"/>
  <c r="K504" i="12" s="1"/>
  <c r="S206" i="12"/>
  <c r="S478" i="12" s="1"/>
  <c r="K206" i="12"/>
  <c r="K478" i="12" s="1"/>
  <c r="S155" i="12"/>
  <c r="S456" i="12" s="1"/>
  <c r="H155" i="12"/>
  <c r="H308" i="12" s="1"/>
  <c r="H359" i="12" s="1"/>
  <c r="H552" i="12" s="1"/>
  <c r="G155" i="12"/>
  <c r="G308" i="12" s="1"/>
  <c r="G359" i="12" s="1"/>
  <c r="G552" i="12" s="1"/>
  <c r="S104" i="12"/>
  <c r="S430" i="12" s="1"/>
  <c r="K104" i="12"/>
  <c r="S53" i="12"/>
  <c r="R103" i="30" s="1"/>
  <c r="K53" i="12"/>
  <c r="J538" i="11"/>
  <c r="C538" i="11"/>
  <c r="B538" i="11"/>
  <c r="J514" i="11"/>
  <c r="F514" i="11"/>
  <c r="E514" i="11"/>
  <c r="D514" i="11"/>
  <c r="B514" i="11"/>
  <c r="J492" i="11"/>
  <c r="I492" i="11"/>
  <c r="H492" i="11"/>
  <c r="G492" i="11"/>
  <c r="F492" i="11"/>
  <c r="E492" i="11"/>
  <c r="D492" i="11"/>
  <c r="C492" i="11"/>
  <c r="B492" i="11"/>
  <c r="J468" i="11"/>
  <c r="I468" i="11"/>
  <c r="H468" i="11"/>
  <c r="G468" i="11"/>
  <c r="F468" i="11"/>
  <c r="E468" i="11"/>
  <c r="D468" i="11"/>
  <c r="C468" i="11"/>
  <c r="B468" i="11"/>
  <c r="J446" i="11"/>
  <c r="I446" i="11"/>
  <c r="H446" i="11"/>
  <c r="G446" i="11"/>
  <c r="F446" i="11"/>
  <c r="E446" i="11"/>
  <c r="D446" i="11"/>
  <c r="C446" i="11"/>
  <c r="B446" i="11"/>
  <c r="J422" i="11"/>
  <c r="I422" i="11"/>
  <c r="H422" i="11"/>
  <c r="G422" i="11"/>
  <c r="F422" i="11"/>
  <c r="E422" i="11"/>
  <c r="D422" i="11"/>
  <c r="C422" i="11"/>
  <c r="B422" i="11"/>
  <c r="J400" i="11"/>
  <c r="I400" i="11"/>
  <c r="H400" i="11"/>
  <c r="G400" i="11"/>
  <c r="F400" i="11"/>
  <c r="E400" i="11"/>
  <c r="D400" i="11"/>
  <c r="C400" i="11"/>
  <c r="B400" i="11"/>
  <c r="I308" i="11"/>
  <c r="I359" i="11" s="1"/>
  <c r="I538" i="11" s="1"/>
  <c r="H308" i="11"/>
  <c r="H359" i="11" s="1"/>
  <c r="H538" i="11" s="1"/>
  <c r="G308" i="11"/>
  <c r="G359" i="11" s="1"/>
  <c r="G538" i="11" s="1"/>
  <c r="F308" i="11"/>
  <c r="F359" i="11" s="1"/>
  <c r="F538" i="11" s="1"/>
  <c r="E308" i="11"/>
  <c r="E359" i="11" s="1"/>
  <c r="E538" i="11" s="1"/>
  <c r="D308" i="11"/>
  <c r="D359" i="11" s="1"/>
  <c r="D538" i="11" s="1"/>
  <c r="C308" i="11"/>
  <c r="C359" i="11" s="1"/>
  <c r="B308" i="11"/>
  <c r="B359" i="11" s="1"/>
  <c r="K257" i="11"/>
  <c r="K492" i="11" s="1"/>
  <c r="K206" i="11"/>
  <c r="K155" i="11"/>
  <c r="K446" i="11" s="1"/>
  <c r="K104" i="11"/>
  <c r="K422" i="11" s="1"/>
  <c r="K53" i="11"/>
  <c r="S671" i="10"/>
  <c r="R671" i="10"/>
  <c r="Q671" i="10"/>
  <c r="P671" i="10"/>
  <c r="O671" i="10"/>
  <c r="N671" i="10"/>
  <c r="K671" i="10"/>
  <c r="J671" i="10"/>
  <c r="I671" i="10"/>
  <c r="H671" i="10"/>
  <c r="G671" i="10"/>
  <c r="F671" i="10"/>
  <c r="E671" i="10"/>
  <c r="D671" i="10"/>
  <c r="C671" i="10"/>
  <c r="B671" i="10"/>
  <c r="R646" i="10"/>
  <c r="Q646" i="10"/>
  <c r="P646" i="10"/>
  <c r="O646" i="10"/>
  <c r="N646" i="10"/>
  <c r="K646" i="10"/>
  <c r="J646" i="10"/>
  <c r="I646" i="10"/>
  <c r="H646" i="10"/>
  <c r="G646" i="10"/>
  <c r="F646" i="10"/>
  <c r="E646" i="10"/>
  <c r="D646" i="10"/>
  <c r="C646" i="10"/>
  <c r="B646" i="10"/>
  <c r="R624" i="10"/>
  <c r="P624" i="10"/>
  <c r="O624" i="10"/>
  <c r="N624" i="10"/>
  <c r="J624" i="10"/>
  <c r="I624" i="10"/>
  <c r="H624" i="10"/>
  <c r="G624" i="10"/>
  <c r="F624" i="10"/>
  <c r="E624" i="10"/>
  <c r="D624" i="10"/>
  <c r="C624" i="10"/>
  <c r="B624" i="10"/>
  <c r="R599" i="10"/>
  <c r="Q599" i="10"/>
  <c r="P599" i="10"/>
  <c r="O599" i="10"/>
  <c r="N599" i="10"/>
  <c r="K599" i="10"/>
  <c r="J599" i="10"/>
  <c r="I599" i="10"/>
  <c r="H599" i="10"/>
  <c r="G599" i="10"/>
  <c r="F599" i="10"/>
  <c r="E599" i="10"/>
  <c r="D599" i="10"/>
  <c r="C599" i="10"/>
  <c r="B599" i="10"/>
  <c r="R577" i="10"/>
  <c r="Q577" i="10"/>
  <c r="P577" i="10"/>
  <c r="O577" i="10"/>
  <c r="N577" i="10"/>
  <c r="K577" i="10"/>
  <c r="J577" i="10"/>
  <c r="I577" i="10"/>
  <c r="H577" i="10"/>
  <c r="G577" i="10"/>
  <c r="F577" i="10"/>
  <c r="E577" i="10"/>
  <c r="D577" i="10"/>
  <c r="C577" i="10"/>
  <c r="B577" i="10"/>
  <c r="R451" i="10"/>
  <c r="R526" i="10" s="1"/>
  <c r="R718" i="10" s="1"/>
  <c r="P451" i="10"/>
  <c r="P526" i="10" s="1"/>
  <c r="P718" i="10" s="1"/>
  <c r="O451" i="10"/>
  <c r="O526" i="10" s="1"/>
  <c r="O718" i="10" s="1"/>
  <c r="N451" i="10"/>
  <c r="N526" i="10" s="1"/>
  <c r="N718" i="10" s="1"/>
  <c r="K451" i="10"/>
  <c r="K526" i="10" s="1"/>
  <c r="K718" i="10" s="1"/>
  <c r="J451" i="10"/>
  <c r="J526" i="10" s="1"/>
  <c r="J718" i="10" s="1"/>
  <c r="I451" i="10"/>
  <c r="I526" i="10" s="1"/>
  <c r="I718" i="10" s="1"/>
  <c r="H451" i="10"/>
  <c r="H526" i="10" s="1"/>
  <c r="H718" i="10" s="1"/>
  <c r="G451" i="10"/>
  <c r="G526" i="10" s="1"/>
  <c r="G718" i="10" s="1"/>
  <c r="F451" i="10"/>
  <c r="F526" i="10" s="1"/>
  <c r="F718" i="10" s="1"/>
  <c r="E451" i="10"/>
  <c r="E526" i="10" s="1"/>
  <c r="E718" i="10" s="1"/>
  <c r="D451" i="10"/>
  <c r="D526" i="10" s="1"/>
  <c r="D718" i="10" s="1"/>
  <c r="C451" i="10"/>
  <c r="C526" i="10" s="1"/>
  <c r="C718" i="10" s="1"/>
  <c r="B451" i="10"/>
  <c r="B526" i="10" s="1"/>
  <c r="B718" i="10" s="1"/>
  <c r="L376" i="10"/>
  <c r="L671" i="10" s="1"/>
  <c r="S301" i="10"/>
  <c r="S646" i="10" s="1"/>
  <c r="L301" i="10"/>
  <c r="S226" i="10"/>
  <c r="L226" i="10"/>
  <c r="S151" i="10"/>
  <c r="L151" i="10"/>
  <c r="S76" i="10"/>
  <c r="S577" i="10" s="1"/>
  <c r="L76" i="10"/>
  <c r="L577" i="10" s="1"/>
  <c r="K527" i="9"/>
  <c r="J527" i="9"/>
  <c r="I527" i="9"/>
  <c r="H527" i="9"/>
  <c r="G527" i="9"/>
  <c r="F527" i="9"/>
  <c r="E527" i="9"/>
  <c r="D527" i="9"/>
  <c r="C527" i="9"/>
  <c r="B527" i="9"/>
  <c r="K502" i="9"/>
  <c r="J502" i="9"/>
  <c r="I502" i="9"/>
  <c r="H502" i="9"/>
  <c r="G502" i="9"/>
  <c r="F502" i="9"/>
  <c r="E502" i="9"/>
  <c r="D502" i="9"/>
  <c r="C502" i="9"/>
  <c r="B502" i="9"/>
  <c r="K480" i="9"/>
  <c r="J480" i="9"/>
  <c r="I480" i="9"/>
  <c r="H480" i="9"/>
  <c r="G480" i="9"/>
  <c r="F480" i="9"/>
  <c r="E480" i="9"/>
  <c r="D480" i="9"/>
  <c r="C480" i="9"/>
  <c r="B480" i="9"/>
  <c r="K455" i="9"/>
  <c r="J455" i="9"/>
  <c r="I455" i="9"/>
  <c r="H455" i="9"/>
  <c r="G455" i="9"/>
  <c r="F455" i="9"/>
  <c r="E455" i="9"/>
  <c r="D455" i="9"/>
  <c r="C455" i="9"/>
  <c r="B455" i="9"/>
  <c r="K433" i="9"/>
  <c r="J433" i="9"/>
  <c r="I433" i="9"/>
  <c r="H433" i="9"/>
  <c r="G433" i="9"/>
  <c r="F433" i="9"/>
  <c r="E433" i="9"/>
  <c r="D433" i="9"/>
  <c r="C433" i="9"/>
  <c r="B433" i="9"/>
  <c r="K337" i="9"/>
  <c r="K393" i="9" s="1"/>
  <c r="K574" i="9" s="1"/>
  <c r="J337" i="9"/>
  <c r="J393" i="9" s="1"/>
  <c r="J574" i="9" s="1"/>
  <c r="I337" i="9"/>
  <c r="I393" i="9" s="1"/>
  <c r="I574" i="9" s="1"/>
  <c r="H337" i="9"/>
  <c r="H393" i="9" s="1"/>
  <c r="H574" i="9" s="1"/>
  <c r="G337" i="9"/>
  <c r="G393" i="9" s="1"/>
  <c r="G574" i="9" s="1"/>
  <c r="F337" i="9"/>
  <c r="F393" i="9" s="1"/>
  <c r="F574" i="9" s="1"/>
  <c r="E337" i="9"/>
  <c r="E393" i="9" s="1"/>
  <c r="E574" i="9" s="1"/>
  <c r="D337" i="9"/>
  <c r="D393" i="9" s="1"/>
  <c r="D574" i="9" s="1"/>
  <c r="C337" i="9"/>
  <c r="C393" i="9" s="1"/>
  <c r="C574" i="9" s="1"/>
  <c r="B337" i="9"/>
  <c r="B393" i="9" s="1"/>
  <c r="B574" i="9" s="1"/>
  <c r="L281" i="9"/>
  <c r="L527" i="9" s="1"/>
  <c r="L225" i="9"/>
  <c r="L502" i="9" s="1"/>
  <c r="L169" i="9"/>
  <c r="L480" i="9" s="1"/>
  <c r="D24" i="8" s="1"/>
  <c r="L113" i="9"/>
  <c r="L57" i="9"/>
  <c r="L433" i="9" s="1"/>
  <c r="B24" i="8" s="1"/>
  <c r="X451" i="7"/>
  <c r="R451" i="7"/>
  <c r="Q451" i="7"/>
  <c r="K451" i="7"/>
  <c r="J451" i="7"/>
  <c r="I451" i="7"/>
  <c r="H451" i="7"/>
  <c r="G451" i="7"/>
  <c r="X430" i="7"/>
  <c r="W430" i="7"/>
  <c r="V430" i="7"/>
  <c r="U430" i="7"/>
  <c r="T430" i="7"/>
  <c r="S430" i="7"/>
  <c r="R430" i="7"/>
  <c r="Q430" i="7"/>
  <c r="P430" i="7"/>
  <c r="O430" i="7"/>
  <c r="N430" i="7"/>
  <c r="L430" i="7"/>
  <c r="K430" i="7"/>
  <c r="J430" i="7"/>
  <c r="I430" i="7"/>
  <c r="H430" i="7"/>
  <c r="G430" i="7"/>
  <c r="F430" i="7"/>
  <c r="E430" i="7"/>
  <c r="D430" i="7"/>
  <c r="C430" i="7"/>
  <c r="B430" i="7"/>
  <c r="X406" i="7"/>
  <c r="W406" i="7"/>
  <c r="V406" i="7"/>
  <c r="U406" i="7"/>
  <c r="T406" i="7"/>
  <c r="S406" i="7"/>
  <c r="R406" i="7"/>
  <c r="Q406" i="7"/>
  <c r="P406" i="7"/>
  <c r="O406" i="7"/>
  <c r="N406" i="7"/>
  <c r="L406" i="7"/>
  <c r="K406" i="7"/>
  <c r="J406" i="7"/>
  <c r="I406" i="7"/>
  <c r="H406" i="7"/>
  <c r="G406" i="7"/>
  <c r="F406" i="7"/>
  <c r="E406" i="7"/>
  <c r="D406" i="7"/>
  <c r="C406" i="7"/>
  <c r="B406" i="7"/>
  <c r="X385" i="7"/>
  <c r="W385" i="7"/>
  <c r="V385" i="7"/>
  <c r="U385" i="7"/>
  <c r="T385" i="7"/>
  <c r="S385" i="7"/>
  <c r="R385" i="7"/>
  <c r="Q385" i="7"/>
  <c r="P385" i="7"/>
  <c r="O385" i="7"/>
  <c r="N385" i="7"/>
  <c r="L385" i="7"/>
  <c r="K385" i="7"/>
  <c r="J385" i="7"/>
  <c r="I385" i="7"/>
  <c r="H385" i="7"/>
  <c r="G385" i="7"/>
  <c r="F385" i="7"/>
  <c r="E385" i="7"/>
  <c r="D385" i="7"/>
  <c r="C385" i="7"/>
  <c r="B385" i="7"/>
  <c r="X361" i="7"/>
  <c r="W361" i="7"/>
  <c r="V361" i="7"/>
  <c r="U361" i="7"/>
  <c r="T361" i="7"/>
  <c r="S361" i="7"/>
  <c r="R361" i="7"/>
  <c r="Q361" i="7"/>
  <c r="P361" i="7"/>
  <c r="O361" i="7"/>
  <c r="N361" i="7"/>
  <c r="L361" i="7"/>
  <c r="K361" i="7"/>
  <c r="J361" i="7"/>
  <c r="I361" i="7"/>
  <c r="H361" i="7"/>
  <c r="G361" i="7"/>
  <c r="F361" i="7"/>
  <c r="E361" i="7"/>
  <c r="D361" i="7"/>
  <c r="C361" i="7"/>
  <c r="B361" i="7"/>
  <c r="X340" i="7"/>
  <c r="W340" i="7"/>
  <c r="V340" i="7"/>
  <c r="U340" i="7"/>
  <c r="T340" i="7"/>
  <c r="S340" i="7"/>
  <c r="R340" i="7"/>
  <c r="Q340" i="7"/>
  <c r="P340" i="7"/>
  <c r="O340" i="7"/>
  <c r="N340" i="7"/>
  <c r="L340" i="7"/>
  <c r="K340" i="7"/>
  <c r="J340" i="7"/>
  <c r="I340" i="7"/>
  <c r="H340" i="7"/>
  <c r="G340" i="7"/>
  <c r="F340" i="7"/>
  <c r="E340" i="7"/>
  <c r="D340" i="7"/>
  <c r="C340" i="7"/>
  <c r="B340" i="7"/>
  <c r="X307" i="7"/>
  <c r="W307" i="7"/>
  <c r="W451" i="7" s="1"/>
  <c r="V307" i="7"/>
  <c r="V451" i="7" s="1"/>
  <c r="U307" i="7"/>
  <c r="U451" i="7" s="1"/>
  <c r="T307" i="7"/>
  <c r="T451" i="7" s="1"/>
  <c r="S307" i="7"/>
  <c r="S451" i="7" s="1"/>
  <c r="R307" i="7"/>
  <c r="Q307" i="7"/>
  <c r="P307" i="7"/>
  <c r="P451" i="7" s="1"/>
  <c r="O307" i="7"/>
  <c r="O451" i="7" s="1"/>
  <c r="N307" i="7"/>
  <c r="N451" i="7" s="1"/>
  <c r="L307" i="7"/>
  <c r="L451" i="7" s="1"/>
  <c r="K307" i="7"/>
  <c r="J307" i="7"/>
  <c r="I307" i="7"/>
  <c r="H307" i="7"/>
  <c r="G307" i="7"/>
  <c r="F307" i="7"/>
  <c r="F451" i="7" s="1"/>
  <c r="E307" i="7"/>
  <c r="E451" i="7" s="1"/>
  <c r="D307" i="7"/>
  <c r="D451" i="7" s="1"/>
  <c r="C307" i="7"/>
  <c r="C451" i="7" s="1"/>
  <c r="B307" i="7"/>
  <c r="B451" i="7" s="1"/>
  <c r="F448" i="6"/>
  <c r="B448" i="6"/>
  <c r="K427" i="6"/>
  <c r="J427" i="6"/>
  <c r="I427" i="6"/>
  <c r="H427" i="6"/>
  <c r="G427" i="6"/>
  <c r="F427" i="6"/>
  <c r="E427" i="6"/>
  <c r="D427" i="6"/>
  <c r="C427" i="6"/>
  <c r="B427" i="6"/>
  <c r="L404" i="6"/>
  <c r="K404" i="6"/>
  <c r="J404" i="6"/>
  <c r="I404" i="6"/>
  <c r="H404" i="6"/>
  <c r="G404" i="6"/>
  <c r="F404" i="6"/>
  <c r="E404" i="6"/>
  <c r="D404" i="6"/>
  <c r="C404" i="6"/>
  <c r="B404" i="6"/>
  <c r="L383" i="6"/>
  <c r="K383" i="6"/>
  <c r="J383" i="6"/>
  <c r="I383" i="6"/>
  <c r="H383" i="6"/>
  <c r="G383" i="6"/>
  <c r="F383" i="6"/>
  <c r="E383" i="6"/>
  <c r="D383" i="6"/>
  <c r="C383" i="6"/>
  <c r="B383" i="6"/>
  <c r="L360" i="6"/>
  <c r="K360" i="6"/>
  <c r="J360" i="6"/>
  <c r="I360" i="6"/>
  <c r="H360" i="6"/>
  <c r="G360" i="6"/>
  <c r="F360" i="6"/>
  <c r="E360" i="6"/>
  <c r="D360" i="6"/>
  <c r="C360" i="6"/>
  <c r="B360" i="6"/>
  <c r="L339" i="6"/>
  <c r="K339" i="6"/>
  <c r="J339" i="6"/>
  <c r="I339" i="6"/>
  <c r="H339" i="6"/>
  <c r="G339" i="6"/>
  <c r="F339" i="6"/>
  <c r="E339" i="6"/>
  <c r="D339" i="6"/>
  <c r="C339" i="6"/>
  <c r="B339" i="6"/>
  <c r="L307" i="6"/>
  <c r="K307" i="6"/>
  <c r="K448" i="6" s="1"/>
  <c r="J307" i="6"/>
  <c r="J448" i="6" s="1"/>
  <c r="I307" i="6"/>
  <c r="I448" i="6" s="1"/>
  <c r="H307" i="6"/>
  <c r="H448" i="6" s="1"/>
  <c r="G307" i="6"/>
  <c r="G448" i="6" s="1"/>
  <c r="F307" i="6"/>
  <c r="E307" i="6"/>
  <c r="E448" i="6" s="1"/>
  <c r="D307" i="6"/>
  <c r="D448" i="6" s="1"/>
  <c r="C307" i="6"/>
  <c r="C448" i="6" s="1"/>
  <c r="B307" i="6"/>
  <c r="R440" i="5"/>
  <c r="Q440" i="5"/>
  <c r="P440" i="5"/>
  <c r="O440" i="5"/>
  <c r="N440" i="5"/>
  <c r="M440" i="5"/>
  <c r="L440" i="5"/>
  <c r="K440" i="5"/>
  <c r="I440" i="5"/>
  <c r="H440" i="5"/>
  <c r="G440" i="5"/>
  <c r="F440" i="5"/>
  <c r="E440" i="5"/>
  <c r="D440" i="5"/>
  <c r="C440" i="5"/>
  <c r="B440" i="5"/>
  <c r="R416" i="5"/>
  <c r="Q416" i="5"/>
  <c r="P416" i="5"/>
  <c r="O416" i="5"/>
  <c r="N416" i="5"/>
  <c r="M416" i="5"/>
  <c r="L416" i="5"/>
  <c r="K416" i="5"/>
  <c r="I416" i="5"/>
  <c r="H416" i="5"/>
  <c r="G416" i="5"/>
  <c r="F416" i="5"/>
  <c r="E416" i="5"/>
  <c r="D416" i="5"/>
  <c r="C416" i="5"/>
  <c r="B416" i="5"/>
  <c r="R395" i="5"/>
  <c r="Q395" i="5"/>
  <c r="P395" i="5"/>
  <c r="O395" i="5"/>
  <c r="N395" i="5"/>
  <c r="M395" i="5"/>
  <c r="L395" i="5"/>
  <c r="K395" i="5"/>
  <c r="I395" i="5"/>
  <c r="H395" i="5"/>
  <c r="G395" i="5"/>
  <c r="F395" i="5"/>
  <c r="E395" i="5"/>
  <c r="D395" i="5"/>
  <c r="C395" i="5"/>
  <c r="B395" i="5"/>
  <c r="R371" i="5"/>
  <c r="Q371" i="5"/>
  <c r="P371" i="5"/>
  <c r="O371" i="5"/>
  <c r="N371" i="5"/>
  <c r="M371" i="5"/>
  <c r="L371" i="5"/>
  <c r="K371" i="5"/>
  <c r="I371" i="5"/>
  <c r="H371" i="5"/>
  <c r="G371" i="5"/>
  <c r="F371" i="5"/>
  <c r="E371" i="5"/>
  <c r="D371" i="5"/>
  <c r="C371" i="5"/>
  <c r="B371" i="5"/>
  <c r="R350" i="5"/>
  <c r="Q350" i="5"/>
  <c r="P350" i="5"/>
  <c r="O350" i="5"/>
  <c r="N350" i="5"/>
  <c r="M350" i="5"/>
  <c r="L350" i="5"/>
  <c r="K350" i="5"/>
  <c r="I350" i="5"/>
  <c r="H350" i="5"/>
  <c r="G350" i="5"/>
  <c r="F350" i="5"/>
  <c r="E350" i="5"/>
  <c r="D350" i="5"/>
  <c r="C350" i="5"/>
  <c r="B350" i="5"/>
  <c r="R307" i="5"/>
  <c r="R461" i="5" s="1"/>
  <c r="Q307" i="5"/>
  <c r="Q461" i="5" s="1"/>
  <c r="P307" i="5"/>
  <c r="P461" i="5" s="1"/>
  <c r="O307" i="5"/>
  <c r="O461" i="5" s="1"/>
  <c r="N307" i="5"/>
  <c r="N461" i="5" s="1"/>
  <c r="M307" i="5"/>
  <c r="M461" i="5" s="1"/>
  <c r="L307" i="5"/>
  <c r="L461" i="5" s="1"/>
  <c r="K307" i="5"/>
  <c r="K461" i="5" s="1"/>
  <c r="I307" i="5"/>
  <c r="I461" i="5" s="1"/>
  <c r="H307" i="5"/>
  <c r="H461" i="5" s="1"/>
  <c r="G307" i="5"/>
  <c r="G461" i="5" s="1"/>
  <c r="F307" i="5"/>
  <c r="F461" i="5" s="1"/>
  <c r="E307" i="5"/>
  <c r="E461" i="5" s="1"/>
  <c r="D307" i="5"/>
  <c r="D461" i="5" s="1"/>
  <c r="C307" i="5"/>
  <c r="C461" i="5" s="1"/>
  <c r="B307" i="5"/>
  <c r="B461" i="5" s="1"/>
  <c r="G433" i="4"/>
  <c r="I412" i="4"/>
  <c r="H412" i="4"/>
  <c r="G412" i="4"/>
  <c r="F412" i="4"/>
  <c r="E412" i="4"/>
  <c r="D412" i="4"/>
  <c r="C412" i="4"/>
  <c r="B412" i="4"/>
  <c r="I391" i="4"/>
  <c r="H391" i="4"/>
  <c r="G391" i="4"/>
  <c r="F391" i="4"/>
  <c r="E391" i="4"/>
  <c r="D391" i="4"/>
  <c r="C391" i="4"/>
  <c r="B391" i="4"/>
  <c r="I368" i="4"/>
  <c r="H368" i="4"/>
  <c r="G368" i="4"/>
  <c r="F368" i="4"/>
  <c r="E368" i="4"/>
  <c r="D368" i="4"/>
  <c r="C368" i="4"/>
  <c r="B368" i="4"/>
  <c r="I347" i="4"/>
  <c r="H347" i="4"/>
  <c r="G347" i="4"/>
  <c r="F347" i="4"/>
  <c r="E347" i="4"/>
  <c r="D347" i="4"/>
  <c r="C347" i="4"/>
  <c r="B347" i="4"/>
  <c r="I326" i="4"/>
  <c r="H326" i="4"/>
  <c r="G326" i="4"/>
  <c r="F326" i="4"/>
  <c r="E326" i="4"/>
  <c r="D326" i="4"/>
  <c r="C326" i="4"/>
  <c r="B326" i="4"/>
  <c r="I294" i="4"/>
  <c r="I433" i="4" s="1"/>
  <c r="H294" i="4"/>
  <c r="H433" i="4" s="1"/>
  <c r="G294" i="4"/>
  <c r="F294" i="4"/>
  <c r="F433" i="4" s="1"/>
  <c r="E294" i="4"/>
  <c r="E433" i="4" s="1"/>
  <c r="D294" i="4"/>
  <c r="D433" i="4" s="1"/>
  <c r="C294" i="4"/>
  <c r="C433" i="4" s="1"/>
  <c r="K468" i="11" l="1"/>
  <c r="L51" i="24"/>
  <c r="K430" i="12"/>
  <c r="L52" i="25"/>
  <c r="R219" i="30"/>
  <c r="R154" i="30"/>
  <c r="K408" i="12"/>
  <c r="I103" i="30"/>
  <c r="L646" i="10"/>
  <c r="E47" i="8"/>
  <c r="S624" i="10"/>
  <c r="D73" i="8"/>
  <c r="L624" i="10"/>
  <c r="D47" i="8"/>
  <c r="S599" i="10"/>
  <c r="C73" i="8"/>
  <c r="L599" i="10"/>
  <c r="C47" i="8"/>
  <c r="L52" i="23"/>
  <c r="L455" i="9"/>
  <c r="C24" i="8" s="1"/>
  <c r="L50" i="22"/>
  <c r="R256" i="20"/>
  <c r="R392" i="20" s="1"/>
  <c r="I256" i="20"/>
  <c r="I392" i="20" s="1"/>
  <c r="I255" i="19"/>
  <c r="I391" i="19" s="1"/>
  <c r="J134" i="18"/>
  <c r="K134" i="18"/>
  <c r="J257" i="17"/>
  <c r="J396" i="17" s="1"/>
  <c r="K257" i="17"/>
  <c r="K396" i="17" s="1"/>
  <c r="U257" i="17"/>
  <c r="U396" i="17" s="1"/>
  <c r="V257" i="17"/>
  <c r="V396" i="17" s="1"/>
  <c r="K256" i="16"/>
  <c r="K389" i="16" s="1"/>
  <c r="J256" i="16"/>
  <c r="J389" i="16" s="1"/>
  <c r="U257" i="32"/>
  <c r="U387" i="32" s="1"/>
  <c r="G257" i="32"/>
  <c r="G387" i="32" s="1"/>
  <c r="G293" i="32"/>
  <c r="N257" i="32"/>
  <c r="N387" i="32" s="1"/>
  <c r="H256" i="14"/>
  <c r="H390" i="14" s="1"/>
  <c r="C526" i="12"/>
  <c r="I526" i="12"/>
  <c r="J526" i="12"/>
  <c r="E526" i="12"/>
  <c r="R526" i="12"/>
  <c r="D526" i="12"/>
  <c r="F526" i="12"/>
  <c r="G526" i="12"/>
  <c r="H526" i="12"/>
  <c r="M526" i="12"/>
  <c r="N526" i="12"/>
  <c r="O526" i="12"/>
  <c r="P526" i="12"/>
  <c r="Q526" i="12"/>
  <c r="B526" i="12"/>
  <c r="G456" i="12"/>
  <c r="H456" i="12"/>
  <c r="S308" i="12"/>
  <c r="S408" i="12"/>
  <c r="K155" i="12"/>
  <c r="C514" i="11"/>
  <c r="G514" i="11"/>
  <c r="H514" i="11"/>
  <c r="I514" i="11"/>
  <c r="K308" i="11"/>
  <c r="K400" i="11"/>
  <c r="I693" i="10"/>
  <c r="J693" i="10"/>
  <c r="K693" i="10"/>
  <c r="R693" i="10"/>
  <c r="B693" i="10"/>
  <c r="C693" i="10"/>
  <c r="D693" i="10"/>
  <c r="E693" i="10"/>
  <c r="F693" i="10"/>
  <c r="G693" i="10"/>
  <c r="H693" i="10"/>
  <c r="N693" i="10"/>
  <c r="O693" i="10"/>
  <c r="P693" i="10"/>
  <c r="Q624" i="10"/>
  <c r="L451" i="10"/>
  <c r="S451" i="10"/>
  <c r="Q451" i="10"/>
  <c r="G549" i="9"/>
  <c r="H549" i="9"/>
  <c r="B549" i="9"/>
  <c r="D549" i="9"/>
  <c r="E549" i="9"/>
  <c r="C549" i="9"/>
  <c r="F549" i="9"/>
  <c r="I549" i="9"/>
  <c r="J549" i="9"/>
  <c r="K549" i="9"/>
  <c r="L337" i="9"/>
  <c r="L239" i="24" l="1"/>
  <c r="L204" i="24"/>
  <c r="L308" i="24" s="1"/>
  <c r="L235" i="25"/>
  <c r="L205" i="25"/>
  <c r="L304" i="25" s="1"/>
  <c r="R244" i="30"/>
  <c r="I219" i="30"/>
  <c r="I154" i="30"/>
  <c r="L235" i="23"/>
  <c r="L205" i="23"/>
  <c r="L304" i="23" s="1"/>
  <c r="L197" i="22"/>
  <c r="L305" i="22" s="1"/>
  <c r="L235" i="22"/>
  <c r="S359" i="12"/>
  <c r="S526" i="12"/>
  <c r="K308" i="12"/>
  <c r="K456" i="12"/>
  <c r="K359" i="11"/>
  <c r="K514" i="11"/>
  <c r="S526" i="10"/>
  <c r="S693" i="10"/>
  <c r="Q526" i="10"/>
  <c r="Q718" i="10" s="1"/>
  <c r="Q693" i="10"/>
  <c r="L526" i="10"/>
  <c r="L693" i="10"/>
  <c r="L393" i="9"/>
  <c r="L549" i="9"/>
  <c r="K538" i="11" l="1"/>
  <c r="S552" i="12"/>
  <c r="I244" i="30"/>
  <c r="S718" i="10"/>
  <c r="G73" i="8"/>
  <c r="K73" i="8" s="1"/>
  <c r="L718" i="10"/>
  <c r="G47" i="8"/>
  <c r="K47" i="8" s="1"/>
  <c r="L574" i="9"/>
  <c r="G24" i="8" s="1"/>
  <c r="K24" i="8" s="1"/>
  <c r="K359" i="12"/>
  <c r="K526" i="12"/>
  <c r="K552" i="12" l="1"/>
  <c r="D578" i="10"/>
  <c r="K207" i="12"/>
  <c r="K205" i="12"/>
  <c r="B287" i="20" l="1"/>
  <c r="C287" i="20"/>
  <c r="D287" i="20"/>
  <c r="E287" i="20"/>
  <c r="F287" i="20"/>
  <c r="G287" i="20"/>
  <c r="H287" i="20"/>
  <c r="K287" i="20"/>
  <c r="L287" i="20"/>
  <c r="M287" i="20"/>
  <c r="N287" i="20"/>
  <c r="O287" i="20"/>
  <c r="P287" i="20"/>
  <c r="Q287" i="20"/>
  <c r="B288" i="20"/>
  <c r="C288" i="20"/>
  <c r="D288" i="20"/>
  <c r="E288" i="20"/>
  <c r="F288" i="20"/>
  <c r="G288" i="20"/>
  <c r="H288" i="20"/>
  <c r="K288" i="20"/>
  <c r="L288" i="20"/>
  <c r="M288" i="20"/>
  <c r="N288" i="20"/>
  <c r="O288" i="20"/>
  <c r="P288" i="20"/>
  <c r="Q288" i="20"/>
  <c r="B289" i="20"/>
  <c r="C289" i="20"/>
  <c r="D289" i="20"/>
  <c r="E289" i="20"/>
  <c r="F289" i="20"/>
  <c r="G289" i="20"/>
  <c r="H289" i="20"/>
  <c r="K289" i="20"/>
  <c r="L289" i="20"/>
  <c r="M289" i="20"/>
  <c r="N289" i="20"/>
  <c r="O289" i="20"/>
  <c r="P289" i="20"/>
  <c r="Q289" i="20"/>
  <c r="B290" i="20"/>
  <c r="C290" i="20"/>
  <c r="D290" i="20"/>
  <c r="E290" i="20"/>
  <c r="F290" i="20"/>
  <c r="G290" i="20"/>
  <c r="H290" i="20"/>
  <c r="K290" i="20"/>
  <c r="L290" i="20"/>
  <c r="M290" i="20"/>
  <c r="N290" i="20"/>
  <c r="O290" i="20"/>
  <c r="P290" i="20"/>
  <c r="Q290" i="20"/>
  <c r="B291" i="20"/>
  <c r="C291" i="20"/>
  <c r="D291" i="20"/>
  <c r="E291" i="20"/>
  <c r="F291" i="20"/>
  <c r="G291" i="20"/>
  <c r="H291" i="20"/>
  <c r="K291" i="20"/>
  <c r="L291" i="20"/>
  <c r="M291" i="20"/>
  <c r="N291" i="20"/>
  <c r="O291" i="20"/>
  <c r="P291" i="20"/>
  <c r="Q291" i="20"/>
  <c r="B292" i="20"/>
  <c r="C292" i="20"/>
  <c r="D292" i="20"/>
  <c r="E292" i="20"/>
  <c r="F292" i="20"/>
  <c r="G292" i="20"/>
  <c r="H292" i="20"/>
  <c r="K292" i="20"/>
  <c r="L292" i="20"/>
  <c r="M292" i="20"/>
  <c r="N292" i="20"/>
  <c r="O292" i="20"/>
  <c r="P292" i="20"/>
  <c r="Q292" i="20"/>
  <c r="B293" i="20"/>
  <c r="C293" i="20"/>
  <c r="D293" i="20"/>
  <c r="E293" i="20"/>
  <c r="F293" i="20"/>
  <c r="G293" i="20"/>
  <c r="H293" i="20"/>
  <c r="K293" i="20"/>
  <c r="L293" i="20"/>
  <c r="M293" i="20"/>
  <c r="N293" i="20"/>
  <c r="O293" i="20"/>
  <c r="P293" i="20"/>
  <c r="Q293" i="20"/>
  <c r="B294" i="20"/>
  <c r="C294" i="20"/>
  <c r="D294" i="20"/>
  <c r="E294" i="20"/>
  <c r="F294" i="20"/>
  <c r="G294" i="20"/>
  <c r="H294" i="20"/>
  <c r="K294" i="20"/>
  <c r="L294" i="20"/>
  <c r="M294" i="20"/>
  <c r="N294" i="20"/>
  <c r="O294" i="20"/>
  <c r="P294" i="20"/>
  <c r="Q294" i="20"/>
  <c r="B295" i="20"/>
  <c r="C295" i="20"/>
  <c r="D295" i="20"/>
  <c r="E295" i="20"/>
  <c r="F295" i="20"/>
  <c r="G295" i="20"/>
  <c r="H295" i="20"/>
  <c r="K295" i="20"/>
  <c r="L295" i="20"/>
  <c r="M295" i="20"/>
  <c r="N295" i="20"/>
  <c r="O295" i="20"/>
  <c r="P295" i="20"/>
  <c r="Q295" i="20"/>
  <c r="B296" i="20"/>
  <c r="C296" i="20"/>
  <c r="D296" i="20"/>
  <c r="E296" i="20"/>
  <c r="F296" i="20"/>
  <c r="G296" i="20"/>
  <c r="H296" i="20"/>
  <c r="K296" i="20"/>
  <c r="L296" i="20"/>
  <c r="M296" i="20"/>
  <c r="N296" i="20"/>
  <c r="O296" i="20"/>
  <c r="P296" i="20"/>
  <c r="Q296" i="20"/>
  <c r="B297" i="20"/>
  <c r="C297" i="20"/>
  <c r="D297" i="20"/>
  <c r="E297" i="20"/>
  <c r="F297" i="20"/>
  <c r="G297" i="20"/>
  <c r="H297" i="20"/>
  <c r="K297" i="20"/>
  <c r="L297" i="20"/>
  <c r="M297" i="20"/>
  <c r="N297" i="20"/>
  <c r="O297" i="20"/>
  <c r="P297" i="20"/>
  <c r="Q297" i="20"/>
  <c r="B299" i="20"/>
  <c r="C299" i="20"/>
  <c r="D299" i="20"/>
  <c r="E299" i="20"/>
  <c r="F299" i="20"/>
  <c r="G299" i="20"/>
  <c r="H299" i="20"/>
  <c r="K299" i="20"/>
  <c r="L299" i="20"/>
  <c r="M299" i="20"/>
  <c r="N299" i="20"/>
  <c r="O299" i="20"/>
  <c r="P299" i="20"/>
  <c r="Q299" i="20"/>
  <c r="B334" i="20"/>
  <c r="C334" i="20"/>
  <c r="D334" i="20"/>
  <c r="E334" i="20"/>
  <c r="F334" i="20"/>
  <c r="G334" i="20"/>
  <c r="H334" i="20"/>
  <c r="K334" i="20"/>
  <c r="L334" i="20"/>
  <c r="M334" i="20"/>
  <c r="N334" i="20"/>
  <c r="O334" i="20"/>
  <c r="P334" i="20"/>
  <c r="Q334" i="20"/>
  <c r="B335" i="20"/>
  <c r="C335" i="20"/>
  <c r="D335" i="20"/>
  <c r="E335" i="20"/>
  <c r="F335" i="20"/>
  <c r="G335" i="20"/>
  <c r="H335" i="20"/>
  <c r="K335" i="20"/>
  <c r="L335" i="20"/>
  <c r="M335" i="20"/>
  <c r="N335" i="20"/>
  <c r="O335" i="20"/>
  <c r="P335" i="20"/>
  <c r="Q335" i="20"/>
  <c r="B336" i="20"/>
  <c r="C336" i="20"/>
  <c r="D336" i="20"/>
  <c r="E336" i="20"/>
  <c r="F336" i="20"/>
  <c r="G336" i="20"/>
  <c r="H336" i="20"/>
  <c r="K336" i="20"/>
  <c r="L336" i="20"/>
  <c r="M336" i="20"/>
  <c r="N336" i="20"/>
  <c r="O336" i="20"/>
  <c r="P336" i="20"/>
  <c r="Q336" i="20"/>
  <c r="B337" i="20"/>
  <c r="C337" i="20"/>
  <c r="D337" i="20"/>
  <c r="E337" i="20"/>
  <c r="F337" i="20"/>
  <c r="G337" i="20"/>
  <c r="H337" i="20"/>
  <c r="K337" i="20"/>
  <c r="L337" i="20"/>
  <c r="M337" i="20"/>
  <c r="N337" i="20"/>
  <c r="O337" i="20"/>
  <c r="P337" i="20"/>
  <c r="Q337" i="20"/>
  <c r="B338" i="20"/>
  <c r="C338" i="20"/>
  <c r="D338" i="20"/>
  <c r="E338" i="20"/>
  <c r="F338" i="20"/>
  <c r="G338" i="20"/>
  <c r="H338" i="20"/>
  <c r="K338" i="20"/>
  <c r="L338" i="20"/>
  <c r="M338" i="20"/>
  <c r="N338" i="20"/>
  <c r="O338" i="20"/>
  <c r="P338" i="20"/>
  <c r="Q338" i="20"/>
  <c r="B339" i="20"/>
  <c r="C339" i="20"/>
  <c r="D339" i="20"/>
  <c r="E339" i="20"/>
  <c r="F339" i="20"/>
  <c r="G339" i="20"/>
  <c r="H339" i="20"/>
  <c r="K339" i="20"/>
  <c r="L339" i="20"/>
  <c r="M339" i="20"/>
  <c r="N339" i="20"/>
  <c r="O339" i="20"/>
  <c r="P339" i="20"/>
  <c r="Q339" i="20"/>
  <c r="B340" i="20"/>
  <c r="C340" i="20"/>
  <c r="D340" i="20"/>
  <c r="E340" i="20"/>
  <c r="F340" i="20"/>
  <c r="G340" i="20"/>
  <c r="H340" i="20"/>
  <c r="K340" i="20"/>
  <c r="L340" i="20"/>
  <c r="M340" i="20"/>
  <c r="N340" i="20"/>
  <c r="O340" i="20"/>
  <c r="P340" i="20"/>
  <c r="Q340" i="20"/>
  <c r="B341" i="20"/>
  <c r="C341" i="20"/>
  <c r="D341" i="20"/>
  <c r="E341" i="20"/>
  <c r="F341" i="20"/>
  <c r="G341" i="20"/>
  <c r="H341" i="20"/>
  <c r="K341" i="20"/>
  <c r="L341" i="20"/>
  <c r="M341" i="20"/>
  <c r="N341" i="20"/>
  <c r="O341" i="20"/>
  <c r="P341" i="20"/>
  <c r="Q341" i="20"/>
  <c r="B342" i="20"/>
  <c r="C342" i="20"/>
  <c r="D342" i="20"/>
  <c r="E342" i="20"/>
  <c r="F342" i="20"/>
  <c r="G342" i="20"/>
  <c r="H342" i="20"/>
  <c r="K342" i="20"/>
  <c r="L342" i="20"/>
  <c r="M342" i="20"/>
  <c r="N342" i="20"/>
  <c r="O342" i="20"/>
  <c r="P342" i="20"/>
  <c r="Q342" i="20"/>
  <c r="B343" i="20"/>
  <c r="C343" i="20"/>
  <c r="D343" i="20"/>
  <c r="E343" i="20"/>
  <c r="F343" i="20"/>
  <c r="G343" i="20"/>
  <c r="H343" i="20"/>
  <c r="K343" i="20"/>
  <c r="L343" i="20"/>
  <c r="M343" i="20"/>
  <c r="N343" i="20"/>
  <c r="O343" i="20"/>
  <c r="P343" i="20"/>
  <c r="Q343" i="20"/>
  <c r="B344" i="20"/>
  <c r="C344" i="20"/>
  <c r="D344" i="20"/>
  <c r="E344" i="20"/>
  <c r="F344" i="20"/>
  <c r="G344" i="20"/>
  <c r="H344" i="20"/>
  <c r="K344" i="20"/>
  <c r="L344" i="20"/>
  <c r="M344" i="20"/>
  <c r="N344" i="20"/>
  <c r="O344" i="20"/>
  <c r="P344" i="20"/>
  <c r="Q344" i="20"/>
  <c r="B346" i="20"/>
  <c r="C346" i="20"/>
  <c r="D346" i="20"/>
  <c r="E346" i="20"/>
  <c r="F346" i="20"/>
  <c r="G346" i="20"/>
  <c r="H346" i="20"/>
  <c r="K346" i="20"/>
  <c r="L346" i="20"/>
  <c r="M346" i="20"/>
  <c r="N346" i="20"/>
  <c r="O346" i="20"/>
  <c r="P346" i="20"/>
  <c r="Q346" i="20"/>
  <c r="B318" i="20"/>
  <c r="C318" i="20"/>
  <c r="D318" i="20"/>
  <c r="E318" i="20"/>
  <c r="F318" i="20"/>
  <c r="G318" i="20"/>
  <c r="H318" i="20"/>
  <c r="K318" i="20"/>
  <c r="L318" i="20"/>
  <c r="M318" i="20"/>
  <c r="N318" i="20"/>
  <c r="O318" i="20"/>
  <c r="P318" i="20"/>
  <c r="Q318" i="20"/>
  <c r="E153" i="25" l="1"/>
  <c r="F153" i="25"/>
  <c r="E155" i="25"/>
  <c r="F155" i="25"/>
  <c r="F152" i="25"/>
  <c r="E152" i="25"/>
  <c r="E150" i="25"/>
  <c r="B281" i="22" l="1"/>
  <c r="J281" i="22"/>
  <c r="K281" i="22"/>
  <c r="B282" i="22"/>
  <c r="J282" i="22"/>
  <c r="K282" i="22"/>
  <c r="B284" i="22"/>
  <c r="J284" i="22"/>
  <c r="K284" i="22"/>
  <c r="L284" i="22"/>
  <c r="L101" i="7"/>
  <c r="L102" i="7"/>
  <c r="L431" i="7" l="1"/>
  <c r="L308" i="6"/>
  <c r="I147" i="5"/>
  <c r="I148" i="5"/>
  <c r="I149" i="5"/>
  <c r="I150" i="5"/>
  <c r="I151" i="5"/>
  <c r="I152" i="5"/>
  <c r="I153" i="5"/>
  <c r="P452" i="10" l="1"/>
  <c r="P527" i="10" s="1"/>
  <c r="S152" i="10"/>
  <c r="A227" i="21" l="1"/>
  <c r="Q102" i="30" l="1"/>
  <c r="Q218" i="30" s="1"/>
  <c r="P102" i="30"/>
  <c r="P218" i="30" s="1"/>
  <c r="O102" i="30"/>
  <c r="O218" i="30" s="1"/>
  <c r="N102" i="30"/>
  <c r="N218" i="30" s="1"/>
  <c r="M102" i="30"/>
  <c r="M218" i="30" s="1"/>
  <c r="L102" i="30"/>
  <c r="L218" i="30" s="1"/>
  <c r="K102" i="30"/>
  <c r="K218" i="30" s="1"/>
  <c r="H102" i="30"/>
  <c r="H218" i="30" s="1"/>
  <c r="G102" i="30"/>
  <c r="G218" i="30" s="1"/>
  <c r="F102" i="30"/>
  <c r="F218" i="30" s="1"/>
  <c r="E102" i="30"/>
  <c r="E218" i="30" s="1"/>
  <c r="D102" i="30"/>
  <c r="D218" i="30" s="1"/>
  <c r="C102" i="30"/>
  <c r="C218" i="30" s="1"/>
  <c r="B102" i="30"/>
  <c r="B218" i="30" s="1"/>
  <c r="Q51" i="30"/>
  <c r="Q196" i="30" s="1"/>
  <c r="P51" i="30"/>
  <c r="P196" i="30" s="1"/>
  <c r="O51" i="30"/>
  <c r="O196" i="30" s="1"/>
  <c r="N51" i="30"/>
  <c r="N196" i="30" s="1"/>
  <c r="M51" i="30"/>
  <c r="M196" i="30" s="1"/>
  <c r="L51" i="30"/>
  <c r="L196" i="30" s="1"/>
  <c r="K51" i="30"/>
  <c r="K196" i="30" s="1"/>
  <c r="H51" i="30"/>
  <c r="H196" i="30" s="1"/>
  <c r="G51" i="30"/>
  <c r="G196" i="30" s="1"/>
  <c r="F51" i="30"/>
  <c r="F196" i="30" s="1"/>
  <c r="E51" i="30"/>
  <c r="E196" i="30" s="1"/>
  <c r="D51" i="30"/>
  <c r="D196" i="30" s="1"/>
  <c r="C51" i="30"/>
  <c r="C196" i="30" s="1"/>
  <c r="B51" i="30"/>
  <c r="B196" i="30" s="1"/>
  <c r="H101" i="29"/>
  <c r="H207" i="29" s="1"/>
  <c r="G101" i="29"/>
  <c r="G207" i="29" s="1"/>
  <c r="F101" i="29"/>
  <c r="F207" i="29" s="1"/>
  <c r="E101" i="29"/>
  <c r="E207" i="29" s="1"/>
  <c r="D101" i="29"/>
  <c r="D207" i="29" s="1"/>
  <c r="C101" i="29"/>
  <c r="C207" i="29" s="1"/>
  <c r="B101" i="29"/>
  <c r="H50" i="29"/>
  <c r="H190" i="29" s="1"/>
  <c r="G50" i="29"/>
  <c r="G190" i="29" s="1"/>
  <c r="F50" i="29"/>
  <c r="F190" i="29" s="1"/>
  <c r="E50" i="29"/>
  <c r="E190" i="29" s="1"/>
  <c r="D50" i="29"/>
  <c r="D190" i="29" s="1"/>
  <c r="C50" i="29"/>
  <c r="C190" i="29" s="1"/>
  <c r="B50" i="29"/>
  <c r="B190" i="29" s="1"/>
  <c r="F93" i="13"/>
  <c r="J93" i="13" s="1"/>
  <c r="E27" i="28"/>
  <c r="E214" i="28" s="1"/>
  <c r="D27" i="28"/>
  <c r="D214" i="28" s="1"/>
  <c r="F27" i="28"/>
  <c r="F214" i="28" s="1"/>
  <c r="C27" i="28"/>
  <c r="C214" i="28" s="1"/>
  <c r="B27" i="28"/>
  <c r="B214" i="28" s="1"/>
  <c r="G259" i="28"/>
  <c r="G214" i="28"/>
  <c r="G131" i="28"/>
  <c r="G277" i="28" s="1"/>
  <c r="P105" i="28"/>
  <c r="I105" i="28"/>
  <c r="H105" i="28"/>
  <c r="H259" i="28" s="1"/>
  <c r="F105" i="28"/>
  <c r="F259" i="28" s="1"/>
  <c r="E105" i="28"/>
  <c r="E259" i="28" s="1"/>
  <c r="D105" i="28"/>
  <c r="D259" i="28" s="1"/>
  <c r="C105" i="28"/>
  <c r="C259" i="28" s="1"/>
  <c r="B105" i="28"/>
  <c r="B259" i="28" s="1"/>
  <c r="G79" i="28"/>
  <c r="G244" i="28" s="1"/>
  <c r="F157" i="28"/>
  <c r="F292" i="28" s="1"/>
  <c r="E157" i="28"/>
  <c r="E292" i="28" s="1"/>
  <c r="D157" i="28"/>
  <c r="D292" i="28" s="1"/>
  <c r="C157" i="28"/>
  <c r="C292" i="28" s="1"/>
  <c r="B157" i="28"/>
  <c r="B292" i="28" s="1"/>
  <c r="J460" i="27"/>
  <c r="O391" i="27"/>
  <c r="K391" i="27"/>
  <c r="J391" i="27"/>
  <c r="G391" i="27"/>
  <c r="J255" i="27"/>
  <c r="J485" i="27" s="1"/>
  <c r="O204" i="27"/>
  <c r="O255" i="27" s="1"/>
  <c r="O485" i="27" s="1"/>
  <c r="N204" i="27"/>
  <c r="N460" i="27" s="1"/>
  <c r="M204" i="27"/>
  <c r="M460" i="27" s="1"/>
  <c r="L204" i="27"/>
  <c r="L460" i="27" s="1"/>
  <c r="K204" i="27"/>
  <c r="K255" i="27" s="1"/>
  <c r="K485" i="27" s="1"/>
  <c r="G204" i="27"/>
  <c r="G255" i="27" s="1"/>
  <c r="G485" i="27" s="1"/>
  <c r="F204" i="27"/>
  <c r="F460" i="27" s="1"/>
  <c r="E204" i="27"/>
  <c r="E460" i="27" s="1"/>
  <c r="D204" i="27"/>
  <c r="D460" i="27" s="1"/>
  <c r="C204" i="27"/>
  <c r="C460" i="27" s="1"/>
  <c r="B204" i="27"/>
  <c r="B460" i="27" s="1"/>
  <c r="O102" i="27"/>
  <c r="O153" i="27" s="1"/>
  <c r="O438" i="27" s="1"/>
  <c r="N102" i="27"/>
  <c r="N413" i="27" s="1"/>
  <c r="M102" i="27"/>
  <c r="M413" i="27" s="1"/>
  <c r="L102" i="27"/>
  <c r="L413" i="27" s="1"/>
  <c r="K102" i="27"/>
  <c r="K153" i="27" s="1"/>
  <c r="K438" i="27" s="1"/>
  <c r="J102" i="27"/>
  <c r="J153" i="27" s="1"/>
  <c r="J438" i="27" s="1"/>
  <c r="G102" i="27"/>
  <c r="G153" i="27" s="1"/>
  <c r="G438" i="27" s="1"/>
  <c r="F102" i="27"/>
  <c r="F413" i="27" s="1"/>
  <c r="E102" i="27"/>
  <c r="E413" i="27" s="1"/>
  <c r="D102" i="27"/>
  <c r="D413" i="27" s="1"/>
  <c r="C102" i="27"/>
  <c r="C413" i="27" s="1"/>
  <c r="B102" i="27"/>
  <c r="B413" i="27" s="1"/>
  <c r="N51" i="27"/>
  <c r="N391" i="27" s="1"/>
  <c r="M51" i="27"/>
  <c r="M391" i="27" s="1"/>
  <c r="L51" i="27"/>
  <c r="F51" i="27"/>
  <c r="F391" i="27" s="1"/>
  <c r="E51" i="27"/>
  <c r="E391" i="27" s="1"/>
  <c r="D51" i="27"/>
  <c r="D391" i="27" s="1"/>
  <c r="C51" i="27"/>
  <c r="C391" i="27" s="1"/>
  <c r="B51" i="27"/>
  <c r="B391" i="27" s="1"/>
  <c r="G204" i="26"/>
  <c r="G465" i="26" s="1"/>
  <c r="F204" i="26"/>
  <c r="F465" i="26" s="1"/>
  <c r="E204" i="26"/>
  <c r="E465" i="26" s="1"/>
  <c r="D204" i="26"/>
  <c r="D465" i="26" s="1"/>
  <c r="C204" i="26"/>
  <c r="C465" i="26" s="1"/>
  <c r="B204" i="26"/>
  <c r="B465" i="26" s="1"/>
  <c r="G102" i="26"/>
  <c r="G418" i="26" s="1"/>
  <c r="F102" i="26"/>
  <c r="F418" i="26" s="1"/>
  <c r="E102" i="26"/>
  <c r="E418" i="26" s="1"/>
  <c r="D102" i="26"/>
  <c r="D418" i="26" s="1"/>
  <c r="C102" i="26"/>
  <c r="C418" i="26" s="1"/>
  <c r="B102" i="26"/>
  <c r="B418" i="26" s="1"/>
  <c r="G51" i="26"/>
  <c r="G396" i="26" s="1"/>
  <c r="F51" i="26"/>
  <c r="F396" i="26" s="1"/>
  <c r="E51" i="26"/>
  <c r="E396" i="26" s="1"/>
  <c r="D51" i="26"/>
  <c r="D396" i="26" s="1"/>
  <c r="C51" i="26"/>
  <c r="C396" i="26" s="1"/>
  <c r="B51" i="26"/>
  <c r="B396" i="26" s="1"/>
  <c r="F281" i="25"/>
  <c r="E281" i="25"/>
  <c r="K256" i="25"/>
  <c r="B256" i="25"/>
  <c r="W234" i="25"/>
  <c r="P234" i="25"/>
  <c r="O234" i="25"/>
  <c r="N234" i="25"/>
  <c r="K234" i="25"/>
  <c r="B234" i="25"/>
  <c r="W153" i="25"/>
  <c r="W281" i="25" s="1"/>
  <c r="V153" i="25"/>
  <c r="V281" i="25" s="1"/>
  <c r="U153" i="25"/>
  <c r="U281" i="25" s="1"/>
  <c r="T153" i="25"/>
  <c r="T281" i="25" s="1"/>
  <c r="S153" i="25"/>
  <c r="S281" i="25" s="1"/>
  <c r="R153" i="25"/>
  <c r="R281" i="25" s="1"/>
  <c r="Q153" i="25"/>
  <c r="Q281" i="25" s="1"/>
  <c r="P153" i="25"/>
  <c r="P281" i="25" s="1"/>
  <c r="O153" i="25"/>
  <c r="O281" i="25" s="1"/>
  <c r="N153" i="25"/>
  <c r="N281" i="25" s="1"/>
  <c r="K153" i="25"/>
  <c r="K204" i="25" s="1"/>
  <c r="K303" i="25" s="1"/>
  <c r="J153" i="25"/>
  <c r="J281" i="25" s="1"/>
  <c r="I153" i="25"/>
  <c r="I281" i="25" s="1"/>
  <c r="H153" i="25"/>
  <c r="H281" i="25" s="1"/>
  <c r="G153" i="25"/>
  <c r="G281" i="25" s="1"/>
  <c r="D153" i="25"/>
  <c r="D281" i="25" s="1"/>
  <c r="C153" i="25"/>
  <c r="C281" i="25" s="1"/>
  <c r="B153" i="25"/>
  <c r="B204" i="25" s="1"/>
  <c r="B303" i="25" s="1"/>
  <c r="W102" i="25"/>
  <c r="W256" i="25" s="1"/>
  <c r="V102" i="25"/>
  <c r="V256" i="25" s="1"/>
  <c r="U102" i="25"/>
  <c r="U256" i="25" s="1"/>
  <c r="T102" i="25"/>
  <c r="T256" i="25" s="1"/>
  <c r="S102" i="25"/>
  <c r="S256" i="25" s="1"/>
  <c r="R102" i="25"/>
  <c r="R256" i="25" s="1"/>
  <c r="Q102" i="25"/>
  <c r="Q256" i="25" s="1"/>
  <c r="P102" i="25"/>
  <c r="P256" i="25" s="1"/>
  <c r="O102" i="25"/>
  <c r="O256" i="25" s="1"/>
  <c r="N102" i="25"/>
  <c r="N256" i="25" s="1"/>
  <c r="J102" i="25"/>
  <c r="J256" i="25" s="1"/>
  <c r="I102" i="25"/>
  <c r="I256" i="25" s="1"/>
  <c r="H102" i="25"/>
  <c r="H256" i="25" s="1"/>
  <c r="G102" i="25"/>
  <c r="G256" i="25" s="1"/>
  <c r="F102" i="25"/>
  <c r="E102" i="25"/>
  <c r="E256" i="25" s="1"/>
  <c r="D102" i="25"/>
  <c r="D256" i="25" s="1"/>
  <c r="C102" i="25"/>
  <c r="C256" i="25" s="1"/>
  <c r="V51" i="25"/>
  <c r="V234" i="25" s="1"/>
  <c r="U51" i="25"/>
  <c r="U234" i="25" s="1"/>
  <c r="T51" i="25"/>
  <c r="T234" i="25" s="1"/>
  <c r="S51" i="25"/>
  <c r="S234" i="25" s="1"/>
  <c r="R51" i="25"/>
  <c r="R234" i="25" s="1"/>
  <c r="Q51" i="25"/>
  <c r="J51" i="25"/>
  <c r="J234" i="25" s="1"/>
  <c r="I51" i="25"/>
  <c r="I234" i="25" s="1"/>
  <c r="H51" i="25"/>
  <c r="H234" i="25" s="1"/>
  <c r="G51" i="25"/>
  <c r="G234" i="25" s="1"/>
  <c r="F51" i="25"/>
  <c r="F234" i="25" s="1"/>
  <c r="E51" i="25"/>
  <c r="E234" i="25" s="1"/>
  <c r="D51" i="25"/>
  <c r="D234" i="25" s="1"/>
  <c r="C51" i="25"/>
  <c r="C234" i="25" s="1"/>
  <c r="B238" i="24"/>
  <c r="K152" i="24"/>
  <c r="K285" i="24" s="1"/>
  <c r="J152" i="24"/>
  <c r="J285" i="24" s="1"/>
  <c r="I152" i="24"/>
  <c r="I285" i="24" s="1"/>
  <c r="H152" i="24"/>
  <c r="H285" i="24" s="1"/>
  <c r="G152" i="24"/>
  <c r="G285" i="24" s="1"/>
  <c r="F152" i="24"/>
  <c r="F285" i="24" s="1"/>
  <c r="E152" i="24"/>
  <c r="E285" i="24" s="1"/>
  <c r="D152" i="24"/>
  <c r="D285" i="24" s="1"/>
  <c r="C152" i="24"/>
  <c r="C285" i="24" s="1"/>
  <c r="B152" i="24"/>
  <c r="B285" i="24" s="1"/>
  <c r="K101" i="24"/>
  <c r="K260" i="24" s="1"/>
  <c r="J101" i="24"/>
  <c r="I101" i="24"/>
  <c r="I260" i="24" s="1"/>
  <c r="H101" i="24"/>
  <c r="H260" i="24" s="1"/>
  <c r="G101" i="24"/>
  <c r="G260" i="24" s="1"/>
  <c r="F101" i="24"/>
  <c r="F260" i="24" s="1"/>
  <c r="E101" i="24"/>
  <c r="E260" i="24" s="1"/>
  <c r="D101" i="24"/>
  <c r="D260" i="24" s="1"/>
  <c r="C101" i="24"/>
  <c r="C260" i="24" s="1"/>
  <c r="B101" i="24"/>
  <c r="B260" i="24" s="1"/>
  <c r="K50" i="24"/>
  <c r="J50" i="24"/>
  <c r="J238" i="24" s="1"/>
  <c r="I50" i="24"/>
  <c r="I238" i="24" s="1"/>
  <c r="H50" i="24"/>
  <c r="H238" i="24" s="1"/>
  <c r="G50" i="24"/>
  <c r="G238" i="24" s="1"/>
  <c r="F50" i="24"/>
  <c r="F238" i="24" s="1"/>
  <c r="E50" i="24"/>
  <c r="D50" i="24"/>
  <c r="D238" i="24" s="1"/>
  <c r="C50" i="24"/>
  <c r="X281" i="23"/>
  <c r="W281" i="23"/>
  <c r="V281" i="23"/>
  <c r="U281" i="23"/>
  <c r="T281" i="23"/>
  <c r="S281" i="23"/>
  <c r="R281" i="23"/>
  <c r="Q281" i="23"/>
  <c r="P281" i="23"/>
  <c r="O281" i="23"/>
  <c r="N281" i="23"/>
  <c r="K281" i="23"/>
  <c r="J281" i="23"/>
  <c r="B281" i="23"/>
  <c r="X256" i="23"/>
  <c r="W256" i="23"/>
  <c r="V256" i="23"/>
  <c r="U256" i="23"/>
  <c r="T256" i="23"/>
  <c r="S256" i="23"/>
  <c r="R256" i="23"/>
  <c r="Q256" i="23"/>
  <c r="P256" i="23"/>
  <c r="O256" i="23"/>
  <c r="N256" i="23"/>
  <c r="W234" i="23"/>
  <c r="V234" i="23"/>
  <c r="P234" i="23"/>
  <c r="O234" i="23"/>
  <c r="N234" i="23"/>
  <c r="W204" i="23"/>
  <c r="W303" i="23" s="1"/>
  <c r="V204" i="23"/>
  <c r="V303" i="23" s="1"/>
  <c r="P204" i="23"/>
  <c r="P303" i="23" s="1"/>
  <c r="O204" i="23"/>
  <c r="O303" i="23" s="1"/>
  <c r="N204" i="23"/>
  <c r="N303" i="23" s="1"/>
  <c r="I153" i="23"/>
  <c r="I281" i="23" s="1"/>
  <c r="H153" i="23"/>
  <c r="H281" i="23" s="1"/>
  <c r="G153" i="23"/>
  <c r="G281" i="23" s="1"/>
  <c r="F153" i="23"/>
  <c r="E153" i="23"/>
  <c r="E281" i="23" s="1"/>
  <c r="D153" i="23"/>
  <c r="D281" i="23" s="1"/>
  <c r="C153" i="23"/>
  <c r="C281" i="23" s="1"/>
  <c r="K102" i="23"/>
  <c r="K256" i="23" s="1"/>
  <c r="J102" i="23"/>
  <c r="J256" i="23" s="1"/>
  <c r="I102" i="23"/>
  <c r="I256" i="23" s="1"/>
  <c r="H102" i="23"/>
  <c r="H256" i="23" s="1"/>
  <c r="G102" i="23"/>
  <c r="G256" i="23" s="1"/>
  <c r="F102" i="23"/>
  <c r="F256" i="23" s="1"/>
  <c r="E102" i="23"/>
  <c r="E256" i="23" s="1"/>
  <c r="D102" i="23"/>
  <c r="D256" i="23" s="1"/>
  <c r="C102" i="23"/>
  <c r="C256" i="23" s="1"/>
  <c r="B102" i="23"/>
  <c r="B256" i="23" s="1"/>
  <c r="U51" i="23"/>
  <c r="U204" i="23" s="1"/>
  <c r="U303" i="23" s="1"/>
  <c r="T51" i="23"/>
  <c r="T204" i="23" s="1"/>
  <c r="T303" i="23" s="1"/>
  <c r="S51" i="23"/>
  <c r="S204" i="23" s="1"/>
  <c r="S303" i="23" s="1"/>
  <c r="R51" i="23"/>
  <c r="R204" i="23" s="1"/>
  <c r="R303" i="23" s="1"/>
  <c r="Q51" i="23"/>
  <c r="Q204" i="23" s="1"/>
  <c r="Q303" i="23" s="1"/>
  <c r="K51" i="23"/>
  <c r="K234" i="23" s="1"/>
  <c r="J51" i="23"/>
  <c r="J234" i="23" s="1"/>
  <c r="I51" i="23"/>
  <c r="I234" i="23" s="1"/>
  <c r="H51" i="23"/>
  <c r="H234" i="23" s="1"/>
  <c r="G51" i="23"/>
  <c r="G234" i="23" s="1"/>
  <c r="F51" i="23"/>
  <c r="F234" i="23" s="1"/>
  <c r="E51" i="23"/>
  <c r="E234" i="23" s="1"/>
  <c r="D51" i="23"/>
  <c r="D234" i="23" s="1"/>
  <c r="C51" i="23"/>
  <c r="C234" i="23" s="1"/>
  <c r="B51" i="23"/>
  <c r="B234" i="23" s="1"/>
  <c r="I147" i="22"/>
  <c r="I282" i="22" s="1"/>
  <c r="H147" i="22"/>
  <c r="G147" i="22"/>
  <c r="G282" i="22" s="1"/>
  <c r="F147" i="22"/>
  <c r="F282" i="22" s="1"/>
  <c r="E147" i="22"/>
  <c r="E282" i="22" s="1"/>
  <c r="D147" i="22"/>
  <c r="D282" i="22" s="1"/>
  <c r="C147" i="22"/>
  <c r="C282" i="22" s="1"/>
  <c r="K256" i="22"/>
  <c r="I256" i="22"/>
  <c r="H256" i="22"/>
  <c r="G256" i="22"/>
  <c r="F256" i="22"/>
  <c r="E256" i="22"/>
  <c r="D256" i="22"/>
  <c r="C256" i="22"/>
  <c r="B98" i="22"/>
  <c r="K49" i="22"/>
  <c r="K234" i="22" s="1"/>
  <c r="J49" i="22"/>
  <c r="J234" i="22" s="1"/>
  <c r="I49" i="22"/>
  <c r="I234" i="22" s="1"/>
  <c r="H49" i="22"/>
  <c r="H234" i="22" s="1"/>
  <c r="G49" i="22"/>
  <c r="G234" i="22" s="1"/>
  <c r="F49" i="22"/>
  <c r="F234" i="22" s="1"/>
  <c r="E49" i="22"/>
  <c r="E234" i="22" s="1"/>
  <c r="D49" i="22"/>
  <c r="D234" i="22" s="1"/>
  <c r="C49" i="22"/>
  <c r="C234" i="22" s="1"/>
  <c r="B49" i="22"/>
  <c r="B234" i="22" s="1"/>
  <c r="E93" i="13"/>
  <c r="D93" i="13"/>
  <c r="C93" i="13"/>
  <c r="B93" i="13"/>
  <c r="F72" i="8"/>
  <c r="C72" i="8"/>
  <c r="B221" i="21"/>
  <c r="H207" i="21"/>
  <c r="H221" i="21" s="1"/>
  <c r="G207" i="21"/>
  <c r="G221" i="21" s="1"/>
  <c r="F207" i="21"/>
  <c r="F221" i="21" s="1"/>
  <c r="E207" i="21"/>
  <c r="E221" i="21" s="1"/>
  <c r="D207" i="21"/>
  <c r="D221" i="21" s="1"/>
  <c r="C207" i="21"/>
  <c r="C221" i="21" s="1"/>
  <c r="B207" i="21"/>
  <c r="I190" i="21"/>
  <c r="H190" i="21"/>
  <c r="G190" i="21"/>
  <c r="F190" i="21"/>
  <c r="E190" i="21"/>
  <c r="D190" i="21"/>
  <c r="C190" i="21"/>
  <c r="B190" i="21"/>
  <c r="H176" i="21"/>
  <c r="G176" i="21"/>
  <c r="F176" i="21"/>
  <c r="E176" i="21"/>
  <c r="D176" i="21"/>
  <c r="C176" i="21"/>
  <c r="B176" i="21"/>
  <c r="H162" i="21"/>
  <c r="G162" i="21"/>
  <c r="F162" i="21"/>
  <c r="E162" i="21"/>
  <c r="D162" i="21"/>
  <c r="C162" i="21"/>
  <c r="B162" i="21"/>
  <c r="H131" i="21"/>
  <c r="G131" i="21"/>
  <c r="F131" i="21"/>
  <c r="E131" i="21"/>
  <c r="D131" i="21"/>
  <c r="C131" i="21"/>
  <c r="B131" i="21"/>
  <c r="I105" i="21"/>
  <c r="I207" i="21" s="1"/>
  <c r="I221" i="21" s="1"/>
  <c r="I79" i="21"/>
  <c r="I53" i="21"/>
  <c r="I176" i="21" s="1"/>
  <c r="I27" i="21"/>
  <c r="I162" i="21" s="1"/>
  <c r="Q366" i="20"/>
  <c r="P366" i="20"/>
  <c r="O366" i="20"/>
  <c r="N366" i="20"/>
  <c r="M366" i="20"/>
  <c r="L366" i="20"/>
  <c r="K366" i="20"/>
  <c r="H366" i="20"/>
  <c r="G366" i="20"/>
  <c r="F366" i="20"/>
  <c r="E366" i="20"/>
  <c r="D366" i="20"/>
  <c r="C366" i="20"/>
  <c r="B366" i="20"/>
  <c r="Q319" i="20"/>
  <c r="P319" i="20"/>
  <c r="O319" i="20"/>
  <c r="N319" i="20"/>
  <c r="M319" i="20"/>
  <c r="L319" i="20"/>
  <c r="K319" i="20"/>
  <c r="H319" i="20"/>
  <c r="G319" i="20"/>
  <c r="F319" i="20"/>
  <c r="E319" i="20"/>
  <c r="D319" i="20"/>
  <c r="C319" i="20"/>
  <c r="B319" i="20"/>
  <c r="Q255" i="20"/>
  <c r="Q391" i="20" s="1"/>
  <c r="P255" i="20"/>
  <c r="P391" i="20" s="1"/>
  <c r="O255" i="20"/>
  <c r="O391" i="20" s="1"/>
  <c r="N255" i="20"/>
  <c r="N391" i="20" s="1"/>
  <c r="M255" i="20"/>
  <c r="M391" i="20" s="1"/>
  <c r="L255" i="20"/>
  <c r="L391" i="20" s="1"/>
  <c r="K255" i="20"/>
  <c r="K391" i="20" s="1"/>
  <c r="H255" i="20"/>
  <c r="H391" i="20" s="1"/>
  <c r="G255" i="20"/>
  <c r="G391" i="20" s="1"/>
  <c r="F255" i="20"/>
  <c r="F391" i="20" s="1"/>
  <c r="E255" i="20"/>
  <c r="E391" i="20" s="1"/>
  <c r="D255" i="20"/>
  <c r="D391" i="20" s="1"/>
  <c r="C255" i="20"/>
  <c r="C391" i="20" s="1"/>
  <c r="B255" i="20"/>
  <c r="B391" i="20" s="1"/>
  <c r="T204" i="20"/>
  <c r="R204" i="20"/>
  <c r="R366" i="20" s="1"/>
  <c r="I204" i="20"/>
  <c r="T153" i="20"/>
  <c r="R153" i="20"/>
  <c r="R344" i="20" s="1"/>
  <c r="I153" i="20"/>
  <c r="I344" i="20" s="1"/>
  <c r="R102" i="20"/>
  <c r="R319" i="20" s="1"/>
  <c r="I102" i="20"/>
  <c r="I319" i="20" s="1"/>
  <c r="R51" i="20"/>
  <c r="I51" i="20"/>
  <c r="I297" i="20" s="1"/>
  <c r="H366" i="19"/>
  <c r="G366" i="19"/>
  <c r="F366" i="19"/>
  <c r="E366" i="19"/>
  <c r="D366" i="19"/>
  <c r="C366" i="19"/>
  <c r="B366" i="19"/>
  <c r="H344" i="19"/>
  <c r="G344" i="19"/>
  <c r="F344" i="19"/>
  <c r="E344" i="19"/>
  <c r="D344" i="19"/>
  <c r="C344" i="19"/>
  <c r="B344" i="19"/>
  <c r="H319" i="19"/>
  <c r="G319" i="19"/>
  <c r="F319" i="19"/>
  <c r="E319" i="19"/>
  <c r="D319" i="19"/>
  <c r="C319" i="19"/>
  <c r="B319" i="19"/>
  <c r="H297" i="19"/>
  <c r="G297" i="19"/>
  <c r="F297" i="19"/>
  <c r="E297" i="19"/>
  <c r="D297" i="19"/>
  <c r="C297" i="19"/>
  <c r="B297" i="19"/>
  <c r="H254" i="19"/>
  <c r="H390" i="19" s="1"/>
  <c r="G254" i="19"/>
  <c r="G390" i="19" s="1"/>
  <c r="F254" i="19"/>
  <c r="F390" i="19" s="1"/>
  <c r="E254" i="19"/>
  <c r="E390" i="19" s="1"/>
  <c r="D254" i="19"/>
  <c r="D390" i="19" s="1"/>
  <c r="C254" i="19"/>
  <c r="C390" i="19" s="1"/>
  <c r="B254" i="19"/>
  <c r="B390" i="19" s="1"/>
  <c r="I203" i="19"/>
  <c r="I366" i="19" s="1"/>
  <c r="I152" i="19"/>
  <c r="I344" i="19" s="1"/>
  <c r="I101" i="19"/>
  <c r="I319" i="19" s="1"/>
  <c r="I50" i="19"/>
  <c r="I297" i="19" s="1"/>
  <c r="I133" i="18"/>
  <c r="I242" i="18" s="1"/>
  <c r="H133" i="18"/>
  <c r="H242" i="18" s="1"/>
  <c r="G133" i="18"/>
  <c r="G242" i="18" s="1"/>
  <c r="F133" i="18"/>
  <c r="F242" i="18" s="1"/>
  <c r="E133" i="18"/>
  <c r="E242" i="18" s="1"/>
  <c r="D133" i="18"/>
  <c r="D242" i="18" s="1"/>
  <c r="C133" i="18"/>
  <c r="C242" i="18" s="1"/>
  <c r="B133" i="18"/>
  <c r="B242" i="18" s="1"/>
  <c r="K107" i="18"/>
  <c r="J107" i="18"/>
  <c r="K81" i="18"/>
  <c r="J81" i="18"/>
  <c r="K54" i="18"/>
  <c r="J54" i="18"/>
  <c r="K27" i="18"/>
  <c r="J27" i="18"/>
  <c r="T369" i="17"/>
  <c r="S369" i="17"/>
  <c r="R369" i="17"/>
  <c r="Q369" i="17"/>
  <c r="P369" i="17"/>
  <c r="O369" i="17"/>
  <c r="N369" i="17"/>
  <c r="M369" i="17"/>
  <c r="I369" i="17"/>
  <c r="H369" i="17"/>
  <c r="G369" i="17"/>
  <c r="F369" i="17"/>
  <c r="E369" i="17"/>
  <c r="D369" i="17"/>
  <c r="C369" i="17"/>
  <c r="B369" i="17"/>
  <c r="T347" i="17"/>
  <c r="S347" i="17"/>
  <c r="R347" i="17"/>
  <c r="Q347" i="17"/>
  <c r="P347" i="17"/>
  <c r="O347" i="17"/>
  <c r="N347" i="17"/>
  <c r="M347" i="17"/>
  <c r="I347" i="17"/>
  <c r="H347" i="17"/>
  <c r="G347" i="17"/>
  <c r="F347" i="17"/>
  <c r="E347" i="17"/>
  <c r="D347" i="17"/>
  <c r="C347" i="17"/>
  <c r="B347" i="17"/>
  <c r="T321" i="17"/>
  <c r="S321" i="17"/>
  <c r="R321" i="17"/>
  <c r="Q321" i="17"/>
  <c r="P321" i="17"/>
  <c r="O321" i="17"/>
  <c r="N321" i="17"/>
  <c r="M321" i="17"/>
  <c r="I321" i="17"/>
  <c r="H321" i="17"/>
  <c r="G321" i="17"/>
  <c r="F321" i="17"/>
  <c r="E321" i="17"/>
  <c r="D321" i="17"/>
  <c r="C321" i="17"/>
  <c r="B321" i="17"/>
  <c r="T299" i="17"/>
  <c r="S299" i="17"/>
  <c r="R299" i="17"/>
  <c r="Q299" i="17"/>
  <c r="P299" i="17"/>
  <c r="O299" i="17"/>
  <c r="N299" i="17"/>
  <c r="M299" i="17"/>
  <c r="I299" i="17"/>
  <c r="H299" i="17"/>
  <c r="G299" i="17"/>
  <c r="F299" i="17"/>
  <c r="E299" i="17"/>
  <c r="D299" i="17"/>
  <c r="C299" i="17"/>
  <c r="B299" i="17"/>
  <c r="T256" i="17"/>
  <c r="T395" i="17" s="1"/>
  <c r="S256" i="17"/>
  <c r="S395" i="17" s="1"/>
  <c r="R256" i="17"/>
  <c r="R395" i="17" s="1"/>
  <c r="Q256" i="17"/>
  <c r="Q395" i="17" s="1"/>
  <c r="P256" i="17"/>
  <c r="P395" i="17" s="1"/>
  <c r="O256" i="17"/>
  <c r="K306" i="27" s="1"/>
  <c r="K507" i="27" s="1"/>
  <c r="N256" i="17"/>
  <c r="N395" i="17" s="1"/>
  <c r="M256" i="17"/>
  <c r="M395" i="17" s="1"/>
  <c r="I256" i="17"/>
  <c r="I395" i="17" s="1"/>
  <c r="H256" i="17"/>
  <c r="H395" i="17" s="1"/>
  <c r="G256" i="17"/>
  <c r="G395" i="17" s="1"/>
  <c r="F256" i="17"/>
  <c r="F395" i="17" s="1"/>
  <c r="E256" i="17"/>
  <c r="E395" i="17" s="1"/>
  <c r="D256" i="17"/>
  <c r="D395" i="17" s="1"/>
  <c r="C256" i="17"/>
  <c r="C395" i="17" s="1"/>
  <c r="B256" i="17"/>
  <c r="B395" i="17" s="1"/>
  <c r="V205" i="17"/>
  <c r="V369" i="17" s="1"/>
  <c r="U205" i="17"/>
  <c r="U369" i="17" s="1"/>
  <c r="K205" i="17"/>
  <c r="K369" i="17" s="1"/>
  <c r="J205" i="17"/>
  <c r="J369" i="17" s="1"/>
  <c r="V154" i="17"/>
  <c r="V347" i="17" s="1"/>
  <c r="U154" i="17"/>
  <c r="U347" i="17" s="1"/>
  <c r="K154" i="17"/>
  <c r="K347" i="17" s="1"/>
  <c r="J154" i="17"/>
  <c r="J347" i="17" s="1"/>
  <c r="V103" i="17"/>
  <c r="V321" i="17" s="1"/>
  <c r="U103" i="17"/>
  <c r="U321" i="17" s="1"/>
  <c r="K103" i="17"/>
  <c r="K321" i="17" s="1"/>
  <c r="J103" i="17"/>
  <c r="J321" i="17" s="1"/>
  <c r="V52" i="17"/>
  <c r="V299" i="17" s="1"/>
  <c r="U52" i="17"/>
  <c r="U299" i="17" s="1"/>
  <c r="K52" i="17"/>
  <c r="K299" i="17" s="1"/>
  <c r="J52" i="17"/>
  <c r="J299" i="17" s="1"/>
  <c r="I366" i="16"/>
  <c r="H366" i="16"/>
  <c r="G366" i="16"/>
  <c r="F366" i="16"/>
  <c r="E366" i="16"/>
  <c r="D366" i="16"/>
  <c r="C366" i="16"/>
  <c r="B366" i="16"/>
  <c r="I341" i="16"/>
  <c r="H341" i="16"/>
  <c r="G341" i="16"/>
  <c r="F341" i="16"/>
  <c r="E341" i="16"/>
  <c r="D341" i="16"/>
  <c r="C341" i="16"/>
  <c r="B341" i="16"/>
  <c r="I319" i="16"/>
  <c r="H319" i="16"/>
  <c r="G319" i="16"/>
  <c r="F319" i="16"/>
  <c r="E319" i="16"/>
  <c r="D319" i="16"/>
  <c r="C319" i="16"/>
  <c r="B319" i="16"/>
  <c r="I255" i="16"/>
  <c r="I388" i="16" s="1"/>
  <c r="H255" i="16"/>
  <c r="H388" i="16" s="1"/>
  <c r="G255" i="16"/>
  <c r="G388" i="16" s="1"/>
  <c r="F255" i="16"/>
  <c r="F388" i="16" s="1"/>
  <c r="E255" i="16"/>
  <c r="E388" i="16" s="1"/>
  <c r="D255" i="16"/>
  <c r="C306" i="26" s="1"/>
  <c r="C509" i="26" s="1"/>
  <c r="C255" i="16"/>
  <c r="C388" i="16" s="1"/>
  <c r="B255" i="16"/>
  <c r="B388" i="16" s="1"/>
  <c r="K204" i="16"/>
  <c r="K366" i="16" s="1"/>
  <c r="J204" i="16"/>
  <c r="J366" i="16" s="1"/>
  <c r="K153" i="16"/>
  <c r="K341" i="16" s="1"/>
  <c r="J153" i="16"/>
  <c r="J341" i="16" s="1"/>
  <c r="K102" i="16"/>
  <c r="K319" i="16" s="1"/>
  <c r="J102" i="16"/>
  <c r="J319" i="16" s="1"/>
  <c r="K51" i="16"/>
  <c r="J51" i="16"/>
  <c r="M361" i="32"/>
  <c r="L361" i="32"/>
  <c r="K361" i="32"/>
  <c r="J361" i="32"/>
  <c r="I361" i="32"/>
  <c r="F361" i="32"/>
  <c r="E361" i="32"/>
  <c r="D361" i="32"/>
  <c r="C361" i="32"/>
  <c r="B361" i="32"/>
  <c r="M339" i="32"/>
  <c r="L339" i="32"/>
  <c r="K339" i="32"/>
  <c r="J339" i="32"/>
  <c r="I339" i="32"/>
  <c r="F339" i="32"/>
  <c r="E339" i="32"/>
  <c r="D339" i="32"/>
  <c r="C339" i="32"/>
  <c r="B339" i="32"/>
  <c r="M314" i="32"/>
  <c r="L314" i="32"/>
  <c r="K314" i="32"/>
  <c r="J314" i="32"/>
  <c r="I314" i="32"/>
  <c r="F314" i="32"/>
  <c r="E314" i="32"/>
  <c r="D314" i="32"/>
  <c r="C314" i="32"/>
  <c r="B314" i="32"/>
  <c r="M292" i="32"/>
  <c r="L292" i="32"/>
  <c r="K292" i="32"/>
  <c r="J292" i="32"/>
  <c r="I292" i="32"/>
  <c r="F292" i="32"/>
  <c r="E292" i="32"/>
  <c r="D292" i="32"/>
  <c r="C292" i="32"/>
  <c r="B292" i="32"/>
  <c r="M256" i="32"/>
  <c r="M386" i="32" s="1"/>
  <c r="L256" i="32"/>
  <c r="L386" i="32" s="1"/>
  <c r="K256" i="32"/>
  <c r="K386" i="32" s="1"/>
  <c r="J256" i="32"/>
  <c r="J386" i="32" s="1"/>
  <c r="I256" i="32"/>
  <c r="I386" i="32" s="1"/>
  <c r="F256" i="32"/>
  <c r="F386" i="32" s="1"/>
  <c r="E256" i="32"/>
  <c r="E386" i="32" s="1"/>
  <c r="D256" i="32"/>
  <c r="D386" i="32" s="1"/>
  <c r="C256" i="32"/>
  <c r="C386" i="32" s="1"/>
  <c r="B256" i="32"/>
  <c r="B386" i="32" s="1"/>
  <c r="N205" i="32"/>
  <c r="N361" i="32" s="1"/>
  <c r="E71" i="13" s="1"/>
  <c r="G205" i="32"/>
  <c r="G361" i="32" s="1"/>
  <c r="N154" i="32"/>
  <c r="N339" i="32" s="1"/>
  <c r="D71" i="13" s="1"/>
  <c r="G154" i="32"/>
  <c r="G339" i="32" s="1"/>
  <c r="N103" i="32"/>
  <c r="G103" i="32"/>
  <c r="G314" i="32" s="1"/>
  <c r="N52" i="32"/>
  <c r="N292" i="32" s="1"/>
  <c r="B71" i="13" s="1"/>
  <c r="G52" i="32"/>
  <c r="G292" i="32" s="1"/>
  <c r="G367" i="14"/>
  <c r="F367" i="14"/>
  <c r="E367" i="14"/>
  <c r="D367" i="14"/>
  <c r="C367" i="14"/>
  <c r="B367" i="14"/>
  <c r="G341" i="14"/>
  <c r="F341" i="14"/>
  <c r="E341" i="14"/>
  <c r="D341" i="14"/>
  <c r="C341" i="14"/>
  <c r="B341" i="14"/>
  <c r="G319" i="14"/>
  <c r="F319" i="14"/>
  <c r="E319" i="14"/>
  <c r="D319" i="14"/>
  <c r="C319" i="14"/>
  <c r="B319" i="14"/>
  <c r="G297" i="14"/>
  <c r="F297" i="14"/>
  <c r="E297" i="14"/>
  <c r="D297" i="14"/>
  <c r="C297" i="14"/>
  <c r="B297" i="14"/>
  <c r="G255" i="14"/>
  <c r="G389" i="14" s="1"/>
  <c r="F255" i="14"/>
  <c r="F389" i="14" s="1"/>
  <c r="E255" i="14"/>
  <c r="E389" i="14" s="1"/>
  <c r="D255" i="14"/>
  <c r="D389" i="14" s="1"/>
  <c r="C255" i="14"/>
  <c r="C389" i="14" s="1"/>
  <c r="B255" i="14"/>
  <c r="B389" i="14" s="1"/>
  <c r="H204" i="14"/>
  <c r="H367" i="14" s="1"/>
  <c r="H153" i="14"/>
  <c r="H341" i="14" s="1"/>
  <c r="H102" i="14"/>
  <c r="H319" i="14" s="1"/>
  <c r="H51" i="14"/>
  <c r="H297" i="14" s="1"/>
  <c r="R503" i="12"/>
  <c r="Q503" i="12"/>
  <c r="P503" i="12"/>
  <c r="O503" i="12"/>
  <c r="N503" i="12"/>
  <c r="M503" i="12"/>
  <c r="J503" i="12"/>
  <c r="I503" i="12"/>
  <c r="H503" i="12"/>
  <c r="G503" i="12"/>
  <c r="F503" i="12"/>
  <c r="E503" i="12"/>
  <c r="D503" i="12"/>
  <c r="C503" i="12"/>
  <c r="B503" i="12"/>
  <c r="R477" i="12"/>
  <c r="Q477" i="12"/>
  <c r="P477" i="12"/>
  <c r="O477" i="12"/>
  <c r="N477" i="12"/>
  <c r="M477" i="12"/>
  <c r="J477" i="12"/>
  <c r="I477" i="12"/>
  <c r="H477" i="12"/>
  <c r="G477" i="12"/>
  <c r="F477" i="12"/>
  <c r="E477" i="12"/>
  <c r="D477" i="12"/>
  <c r="C477" i="12"/>
  <c r="B477" i="12"/>
  <c r="R455" i="12"/>
  <c r="Q455" i="12"/>
  <c r="P455" i="12"/>
  <c r="O455" i="12"/>
  <c r="N455" i="12"/>
  <c r="M455" i="12"/>
  <c r="J455" i="12"/>
  <c r="I455" i="12"/>
  <c r="H455" i="12"/>
  <c r="G455" i="12"/>
  <c r="F455" i="12"/>
  <c r="E455" i="12"/>
  <c r="D455" i="12"/>
  <c r="C455" i="12"/>
  <c r="B455" i="12"/>
  <c r="R429" i="12"/>
  <c r="Q429" i="12"/>
  <c r="P429" i="12"/>
  <c r="O429" i="12"/>
  <c r="N429" i="12"/>
  <c r="M429" i="12"/>
  <c r="J429" i="12"/>
  <c r="I429" i="12"/>
  <c r="H429" i="12"/>
  <c r="G429" i="12"/>
  <c r="F429" i="12"/>
  <c r="E429" i="12"/>
  <c r="D429" i="12"/>
  <c r="C429" i="12"/>
  <c r="B429" i="12"/>
  <c r="R407" i="12"/>
  <c r="Q407" i="12"/>
  <c r="P407" i="12"/>
  <c r="O407" i="12"/>
  <c r="N407" i="12"/>
  <c r="M407" i="12"/>
  <c r="J407" i="12"/>
  <c r="I407" i="12"/>
  <c r="H407" i="12"/>
  <c r="G407" i="12"/>
  <c r="F407" i="12"/>
  <c r="E407" i="12"/>
  <c r="D407" i="12"/>
  <c r="C407" i="12"/>
  <c r="B407" i="12"/>
  <c r="R307" i="12"/>
  <c r="R358" i="12" s="1"/>
  <c r="R551" i="12" s="1"/>
  <c r="Q307" i="12"/>
  <c r="Q358" i="12" s="1"/>
  <c r="Q551" i="12" s="1"/>
  <c r="P307" i="12"/>
  <c r="P358" i="12" s="1"/>
  <c r="P551" i="12" s="1"/>
  <c r="O307" i="12"/>
  <c r="O358" i="12" s="1"/>
  <c r="O551" i="12" s="1"/>
  <c r="N307" i="12"/>
  <c r="N358" i="12" s="1"/>
  <c r="N551" i="12" s="1"/>
  <c r="M307" i="12"/>
  <c r="M358" i="12" s="1"/>
  <c r="M551" i="12" s="1"/>
  <c r="J307" i="12"/>
  <c r="J358" i="12" s="1"/>
  <c r="I307" i="12"/>
  <c r="I358" i="12" s="1"/>
  <c r="I551" i="12" s="1"/>
  <c r="H307" i="12"/>
  <c r="H358" i="12" s="1"/>
  <c r="H551" i="12" s="1"/>
  <c r="G307" i="12"/>
  <c r="G358" i="12" s="1"/>
  <c r="G551" i="12" s="1"/>
  <c r="F307" i="12"/>
  <c r="F358" i="12" s="1"/>
  <c r="F551" i="12" s="1"/>
  <c r="E307" i="12"/>
  <c r="E358" i="12" s="1"/>
  <c r="E551" i="12" s="1"/>
  <c r="D307" i="12"/>
  <c r="D358" i="12" s="1"/>
  <c r="D551" i="12" s="1"/>
  <c r="C307" i="12"/>
  <c r="C358" i="12" s="1"/>
  <c r="C551" i="12" s="1"/>
  <c r="B307" i="12"/>
  <c r="B358" i="12" s="1"/>
  <c r="B551" i="12" s="1"/>
  <c r="S256" i="12"/>
  <c r="S503" i="12" s="1"/>
  <c r="K256" i="12"/>
  <c r="K503" i="12" s="1"/>
  <c r="S205" i="12"/>
  <c r="S477" i="12" s="1"/>
  <c r="K477" i="12"/>
  <c r="S154" i="12"/>
  <c r="S455" i="12" s="1"/>
  <c r="K154" i="12"/>
  <c r="K455" i="12" s="1"/>
  <c r="S103" i="12"/>
  <c r="S429" i="12" s="1"/>
  <c r="K103" i="12"/>
  <c r="K429" i="12" s="1"/>
  <c r="S52" i="12"/>
  <c r="S407" i="12" s="1"/>
  <c r="K52" i="12"/>
  <c r="K407" i="12" s="1"/>
  <c r="J467" i="11"/>
  <c r="I467" i="11"/>
  <c r="H467" i="11"/>
  <c r="G467" i="11"/>
  <c r="F467" i="11"/>
  <c r="E467" i="11"/>
  <c r="D467" i="11"/>
  <c r="C467" i="11"/>
  <c r="B467" i="11"/>
  <c r="J537" i="11"/>
  <c r="J513" i="11"/>
  <c r="J491" i="11"/>
  <c r="I491" i="11"/>
  <c r="H491" i="11"/>
  <c r="G491" i="11"/>
  <c r="F491" i="11"/>
  <c r="E491" i="11"/>
  <c r="D491" i="11"/>
  <c r="C491" i="11"/>
  <c r="B491" i="11"/>
  <c r="J445" i="11"/>
  <c r="I445" i="11"/>
  <c r="H445" i="11"/>
  <c r="G445" i="11"/>
  <c r="F445" i="11"/>
  <c r="E445" i="11"/>
  <c r="D445" i="11"/>
  <c r="C445" i="11"/>
  <c r="B445" i="11"/>
  <c r="J421" i="11"/>
  <c r="I421" i="11"/>
  <c r="H421" i="11"/>
  <c r="G421" i="11"/>
  <c r="F421" i="11"/>
  <c r="E421" i="11"/>
  <c r="D421" i="11"/>
  <c r="C421" i="11"/>
  <c r="B421" i="11"/>
  <c r="J399" i="11"/>
  <c r="I399" i="11"/>
  <c r="H399" i="11"/>
  <c r="G399" i="11"/>
  <c r="F399" i="11"/>
  <c r="E399" i="11"/>
  <c r="D399" i="11"/>
  <c r="C399" i="11"/>
  <c r="B399" i="11"/>
  <c r="I307" i="11"/>
  <c r="I358" i="11" s="1"/>
  <c r="I537" i="11" s="1"/>
  <c r="H307" i="11"/>
  <c r="H358" i="11" s="1"/>
  <c r="H537" i="11" s="1"/>
  <c r="G307" i="11"/>
  <c r="G358" i="11" s="1"/>
  <c r="G537" i="11" s="1"/>
  <c r="F307" i="11"/>
  <c r="F358" i="11" s="1"/>
  <c r="F537" i="11" s="1"/>
  <c r="E307" i="11"/>
  <c r="E358" i="11" s="1"/>
  <c r="E537" i="11" s="1"/>
  <c r="D307" i="11"/>
  <c r="D358" i="11" s="1"/>
  <c r="D537" i="11" s="1"/>
  <c r="C307" i="11"/>
  <c r="C358" i="11" s="1"/>
  <c r="C537" i="11" s="1"/>
  <c r="B307" i="11"/>
  <c r="B358" i="11" s="1"/>
  <c r="B537" i="11" s="1"/>
  <c r="K256" i="11"/>
  <c r="K491" i="11" s="1"/>
  <c r="K205" i="11"/>
  <c r="K467" i="11" s="1"/>
  <c r="K154" i="11"/>
  <c r="K445" i="11" s="1"/>
  <c r="K103" i="11"/>
  <c r="K421" i="11" s="1"/>
  <c r="K52" i="11"/>
  <c r="K399" i="11" s="1"/>
  <c r="S670" i="10"/>
  <c r="R670" i="10"/>
  <c r="Q670" i="10"/>
  <c r="P670" i="10"/>
  <c r="O670" i="10"/>
  <c r="N670" i="10"/>
  <c r="K670" i="10"/>
  <c r="J670" i="10"/>
  <c r="I670" i="10"/>
  <c r="H670" i="10"/>
  <c r="G670" i="10"/>
  <c r="F670" i="10"/>
  <c r="E670" i="10"/>
  <c r="D670" i="10"/>
  <c r="C670" i="10"/>
  <c r="B670" i="10"/>
  <c r="R645" i="10"/>
  <c r="Q645" i="10"/>
  <c r="P645" i="10"/>
  <c r="O645" i="10"/>
  <c r="N645" i="10"/>
  <c r="K645" i="10"/>
  <c r="J645" i="10"/>
  <c r="I645" i="10"/>
  <c r="H645" i="10"/>
  <c r="G645" i="10"/>
  <c r="F645" i="10"/>
  <c r="E645" i="10"/>
  <c r="D645" i="10"/>
  <c r="C645" i="10"/>
  <c r="B645" i="10"/>
  <c r="R623" i="10"/>
  <c r="Q623" i="10"/>
  <c r="P623" i="10"/>
  <c r="O623" i="10"/>
  <c r="N623" i="10"/>
  <c r="J623" i="10"/>
  <c r="I623" i="10"/>
  <c r="H623" i="10"/>
  <c r="G623" i="10"/>
  <c r="F623" i="10"/>
  <c r="E623" i="10"/>
  <c r="D623" i="10"/>
  <c r="C623" i="10"/>
  <c r="B623" i="10"/>
  <c r="S598" i="10"/>
  <c r="R598" i="10"/>
  <c r="Q598" i="10"/>
  <c r="P598" i="10"/>
  <c r="O598" i="10"/>
  <c r="N598" i="10"/>
  <c r="K598" i="10"/>
  <c r="J598" i="10"/>
  <c r="I598" i="10"/>
  <c r="H598" i="10"/>
  <c r="G598" i="10"/>
  <c r="F598" i="10"/>
  <c r="E598" i="10"/>
  <c r="D598" i="10"/>
  <c r="C598" i="10"/>
  <c r="B598" i="10"/>
  <c r="R576" i="10"/>
  <c r="Q576" i="10"/>
  <c r="P576" i="10"/>
  <c r="O576" i="10"/>
  <c r="N576" i="10"/>
  <c r="K576" i="10"/>
  <c r="J576" i="10"/>
  <c r="I576" i="10"/>
  <c r="H576" i="10"/>
  <c r="G576" i="10"/>
  <c r="F576" i="10"/>
  <c r="E576" i="10"/>
  <c r="D576" i="10"/>
  <c r="C576" i="10"/>
  <c r="B576" i="10"/>
  <c r="R450" i="10"/>
  <c r="R525" i="10" s="1"/>
  <c r="R717" i="10" s="1"/>
  <c r="Q450" i="10"/>
  <c r="Q525" i="10" s="1"/>
  <c r="Q717" i="10" s="1"/>
  <c r="P450" i="10"/>
  <c r="P525" i="10" s="1"/>
  <c r="P717" i="10" s="1"/>
  <c r="O450" i="10"/>
  <c r="O525" i="10" s="1"/>
  <c r="O717" i="10" s="1"/>
  <c r="N450" i="10"/>
  <c r="N525" i="10" s="1"/>
  <c r="N717" i="10" s="1"/>
  <c r="K450" i="10"/>
  <c r="K525" i="10" s="1"/>
  <c r="K717" i="10" s="1"/>
  <c r="J450" i="10"/>
  <c r="J525" i="10" s="1"/>
  <c r="J717" i="10" s="1"/>
  <c r="I450" i="10"/>
  <c r="I525" i="10" s="1"/>
  <c r="I717" i="10" s="1"/>
  <c r="H450" i="10"/>
  <c r="H525" i="10" s="1"/>
  <c r="H717" i="10" s="1"/>
  <c r="G450" i="10"/>
  <c r="G525" i="10" s="1"/>
  <c r="G717" i="10" s="1"/>
  <c r="F450" i="10"/>
  <c r="F525" i="10" s="1"/>
  <c r="F717" i="10" s="1"/>
  <c r="E450" i="10"/>
  <c r="E525" i="10" s="1"/>
  <c r="E717" i="10" s="1"/>
  <c r="D450" i="10"/>
  <c r="D525" i="10" s="1"/>
  <c r="D717" i="10" s="1"/>
  <c r="C450" i="10"/>
  <c r="C525" i="10" s="1"/>
  <c r="C717" i="10" s="1"/>
  <c r="B450" i="10"/>
  <c r="B525" i="10" s="1"/>
  <c r="B717" i="10" s="1"/>
  <c r="L375" i="10"/>
  <c r="L670" i="10" s="1"/>
  <c r="S300" i="10"/>
  <c r="S645" i="10" s="1"/>
  <c r="L300" i="10"/>
  <c r="L645" i="10" s="1"/>
  <c r="S225" i="10"/>
  <c r="S623" i="10" s="1"/>
  <c r="L225" i="10"/>
  <c r="L623" i="10" s="1"/>
  <c r="L150" i="10"/>
  <c r="L598" i="10" s="1"/>
  <c r="S75" i="10"/>
  <c r="S576" i="10" s="1"/>
  <c r="L75" i="10"/>
  <c r="B46" i="8" s="1"/>
  <c r="K526" i="9"/>
  <c r="J526" i="9"/>
  <c r="I526" i="9"/>
  <c r="H526" i="9"/>
  <c r="G526" i="9"/>
  <c r="F526" i="9"/>
  <c r="E526" i="9"/>
  <c r="D526" i="9"/>
  <c r="C526" i="9"/>
  <c r="B526" i="9"/>
  <c r="K501" i="9"/>
  <c r="J501" i="9"/>
  <c r="I501" i="9"/>
  <c r="H501" i="9"/>
  <c r="G501" i="9"/>
  <c r="F501" i="9"/>
  <c r="E501" i="9"/>
  <c r="D501" i="9"/>
  <c r="C501" i="9"/>
  <c r="B501" i="9"/>
  <c r="K479" i="9"/>
  <c r="J479" i="9"/>
  <c r="I479" i="9"/>
  <c r="H479" i="9"/>
  <c r="G479" i="9"/>
  <c r="F479" i="9"/>
  <c r="E479" i="9"/>
  <c r="D479" i="9"/>
  <c r="C479" i="9"/>
  <c r="B479" i="9"/>
  <c r="K454" i="9"/>
  <c r="J454" i="9"/>
  <c r="I454" i="9"/>
  <c r="H454" i="9"/>
  <c r="G454" i="9"/>
  <c r="F454" i="9"/>
  <c r="E454" i="9"/>
  <c r="D454" i="9"/>
  <c r="C454" i="9"/>
  <c r="B454" i="9"/>
  <c r="K432" i="9"/>
  <c r="J432" i="9"/>
  <c r="I432" i="9"/>
  <c r="H432" i="9"/>
  <c r="G432" i="9"/>
  <c r="F432" i="9"/>
  <c r="E432" i="9"/>
  <c r="D432" i="9"/>
  <c r="C432" i="9"/>
  <c r="B432" i="9"/>
  <c r="K336" i="9"/>
  <c r="K392" i="9" s="1"/>
  <c r="K573" i="9" s="1"/>
  <c r="J336" i="9"/>
  <c r="J392" i="9" s="1"/>
  <c r="J573" i="9" s="1"/>
  <c r="I336" i="9"/>
  <c r="I392" i="9" s="1"/>
  <c r="I573" i="9" s="1"/>
  <c r="H336" i="9"/>
  <c r="H392" i="9" s="1"/>
  <c r="H573" i="9" s="1"/>
  <c r="G336" i="9"/>
  <c r="G392" i="9" s="1"/>
  <c r="G573" i="9" s="1"/>
  <c r="F336" i="9"/>
  <c r="F392" i="9" s="1"/>
  <c r="F573" i="9" s="1"/>
  <c r="E336" i="9"/>
  <c r="E392" i="9" s="1"/>
  <c r="E573" i="9" s="1"/>
  <c r="D336" i="9"/>
  <c r="D392" i="9" s="1"/>
  <c r="D573" i="9" s="1"/>
  <c r="C336" i="9"/>
  <c r="C392" i="9" s="1"/>
  <c r="C573" i="9" s="1"/>
  <c r="B336" i="9"/>
  <c r="B392" i="9" s="1"/>
  <c r="B573" i="9" s="1"/>
  <c r="L280" i="9"/>
  <c r="L526" i="9" s="1"/>
  <c r="F23" i="8" s="1"/>
  <c r="L224" i="9"/>
  <c r="L501" i="9" s="1"/>
  <c r="E23" i="8" s="1"/>
  <c r="L168" i="9"/>
  <c r="L479" i="9" s="1"/>
  <c r="D23" i="8" s="1"/>
  <c r="L112" i="9"/>
  <c r="L454" i="9" s="1"/>
  <c r="C23" i="8" s="1"/>
  <c r="L56" i="9"/>
  <c r="L432" i="9" s="1"/>
  <c r="B23" i="8" s="1"/>
  <c r="W429" i="7"/>
  <c r="V429" i="7"/>
  <c r="U429" i="7"/>
  <c r="T429" i="7"/>
  <c r="S429" i="7"/>
  <c r="R429" i="7"/>
  <c r="Q429" i="7"/>
  <c r="P429" i="7"/>
  <c r="O429" i="7"/>
  <c r="N429" i="7"/>
  <c r="K429" i="7"/>
  <c r="J429" i="7"/>
  <c r="I429" i="7"/>
  <c r="H429" i="7"/>
  <c r="G429" i="7"/>
  <c r="F429" i="7"/>
  <c r="E429" i="7"/>
  <c r="D429" i="7"/>
  <c r="C429" i="7"/>
  <c r="B429" i="7"/>
  <c r="W405" i="7"/>
  <c r="V405" i="7"/>
  <c r="U405" i="7"/>
  <c r="T405" i="7"/>
  <c r="S405" i="7"/>
  <c r="R405" i="7"/>
  <c r="Q405" i="7"/>
  <c r="P405" i="7"/>
  <c r="O405" i="7"/>
  <c r="N405" i="7"/>
  <c r="K405" i="7"/>
  <c r="J405" i="7"/>
  <c r="I405" i="7"/>
  <c r="H405" i="7"/>
  <c r="G405" i="7"/>
  <c r="F405" i="7"/>
  <c r="E405" i="7"/>
  <c r="D405" i="7"/>
  <c r="C405" i="7"/>
  <c r="B405" i="7"/>
  <c r="W384" i="7"/>
  <c r="V384" i="7"/>
  <c r="U384" i="7"/>
  <c r="T384" i="7"/>
  <c r="S384" i="7"/>
  <c r="R384" i="7"/>
  <c r="Q384" i="7"/>
  <c r="P384" i="7"/>
  <c r="O384" i="7"/>
  <c r="N384" i="7"/>
  <c r="K384" i="7"/>
  <c r="J384" i="7"/>
  <c r="I384" i="7"/>
  <c r="H384" i="7"/>
  <c r="G384" i="7"/>
  <c r="F384" i="7"/>
  <c r="E384" i="7"/>
  <c r="D384" i="7"/>
  <c r="C384" i="7"/>
  <c r="B384" i="7"/>
  <c r="W360" i="7"/>
  <c r="V360" i="7"/>
  <c r="U360" i="7"/>
  <c r="T360" i="7"/>
  <c r="S360" i="7"/>
  <c r="R360" i="7"/>
  <c r="Q360" i="7"/>
  <c r="P360" i="7"/>
  <c r="O360" i="7"/>
  <c r="N360" i="7"/>
  <c r="K360" i="7"/>
  <c r="J360" i="7"/>
  <c r="I360" i="7"/>
  <c r="H360" i="7"/>
  <c r="G360" i="7"/>
  <c r="F360" i="7"/>
  <c r="E360" i="7"/>
  <c r="D360" i="7"/>
  <c r="C360" i="7"/>
  <c r="B360" i="7"/>
  <c r="W339" i="7"/>
  <c r="V339" i="7"/>
  <c r="U339" i="7"/>
  <c r="T339" i="7"/>
  <c r="S339" i="7"/>
  <c r="R339" i="7"/>
  <c r="Q339" i="7"/>
  <c r="P339" i="7"/>
  <c r="O339" i="7"/>
  <c r="N339" i="7"/>
  <c r="K339" i="7"/>
  <c r="J339" i="7"/>
  <c r="I339" i="7"/>
  <c r="H339" i="7"/>
  <c r="G339" i="7"/>
  <c r="F339" i="7"/>
  <c r="E339" i="7"/>
  <c r="D339" i="7"/>
  <c r="C339" i="7"/>
  <c r="B339" i="7"/>
  <c r="W306" i="7"/>
  <c r="W450" i="7" s="1"/>
  <c r="V306" i="7"/>
  <c r="V450" i="7" s="1"/>
  <c r="U306" i="7"/>
  <c r="U450" i="7" s="1"/>
  <c r="T306" i="7"/>
  <c r="T450" i="7" s="1"/>
  <c r="S306" i="7"/>
  <c r="S450" i="7" s="1"/>
  <c r="R306" i="7"/>
  <c r="R450" i="7" s="1"/>
  <c r="Q306" i="7"/>
  <c r="Q450" i="7" s="1"/>
  <c r="P306" i="7"/>
  <c r="P450" i="7" s="1"/>
  <c r="O306" i="7"/>
  <c r="O450" i="7" s="1"/>
  <c r="N306" i="7"/>
  <c r="N450" i="7" s="1"/>
  <c r="K306" i="7"/>
  <c r="K450" i="7" s="1"/>
  <c r="J306" i="7"/>
  <c r="J450" i="7" s="1"/>
  <c r="I306" i="7"/>
  <c r="I450" i="7" s="1"/>
  <c r="H306" i="7"/>
  <c r="H450" i="7" s="1"/>
  <c r="G306" i="7"/>
  <c r="G450" i="7" s="1"/>
  <c r="F306" i="7"/>
  <c r="F450" i="7" s="1"/>
  <c r="E306" i="7"/>
  <c r="E450" i="7" s="1"/>
  <c r="D306" i="7"/>
  <c r="D450" i="7" s="1"/>
  <c r="C306" i="7"/>
  <c r="C450" i="7" s="1"/>
  <c r="B306" i="7"/>
  <c r="B450" i="7" s="1"/>
  <c r="X255" i="7"/>
  <c r="X429" i="7" s="1"/>
  <c r="L255" i="7"/>
  <c r="L429" i="7" s="1"/>
  <c r="X204" i="7"/>
  <c r="X405" i="7" s="1"/>
  <c r="L204" i="7"/>
  <c r="L405" i="7" s="1"/>
  <c r="X153" i="7"/>
  <c r="X384" i="7" s="1"/>
  <c r="L153" i="7"/>
  <c r="L384" i="7" s="1"/>
  <c r="X102" i="7"/>
  <c r="X360" i="7" s="1"/>
  <c r="L360" i="7"/>
  <c r="X339" i="7"/>
  <c r="L51" i="7"/>
  <c r="L339" i="7" s="1"/>
  <c r="K426" i="6"/>
  <c r="J426" i="6"/>
  <c r="I426" i="6"/>
  <c r="H426" i="6"/>
  <c r="G426" i="6"/>
  <c r="F426" i="6"/>
  <c r="E426" i="6"/>
  <c r="D426" i="6"/>
  <c r="C426" i="6"/>
  <c r="B426" i="6"/>
  <c r="K403" i="6"/>
  <c r="J403" i="6"/>
  <c r="I403" i="6"/>
  <c r="H403" i="6"/>
  <c r="G403" i="6"/>
  <c r="F403" i="6"/>
  <c r="E403" i="6"/>
  <c r="D403" i="6"/>
  <c r="C403" i="6"/>
  <c r="B403" i="6"/>
  <c r="K382" i="6"/>
  <c r="J382" i="6"/>
  <c r="I382" i="6"/>
  <c r="H382" i="6"/>
  <c r="G382" i="6"/>
  <c r="F382" i="6"/>
  <c r="E382" i="6"/>
  <c r="D382" i="6"/>
  <c r="C382" i="6"/>
  <c r="B382" i="6"/>
  <c r="K359" i="6"/>
  <c r="J359" i="6"/>
  <c r="I359" i="6"/>
  <c r="H359" i="6"/>
  <c r="G359" i="6"/>
  <c r="F359" i="6"/>
  <c r="E359" i="6"/>
  <c r="D359" i="6"/>
  <c r="C359" i="6"/>
  <c r="B359" i="6"/>
  <c r="K338" i="6"/>
  <c r="J338" i="6"/>
  <c r="I338" i="6"/>
  <c r="H338" i="6"/>
  <c r="G338" i="6"/>
  <c r="F338" i="6"/>
  <c r="E338" i="6"/>
  <c r="D338" i="6"/>
  <c r="C338" i="6"/>
  <c r="B338" i="6"/>
  <c r="K306" i="6"/>
  <c r="K447" i="6" s="1"/>
  <c r="J306" i="6"/>
  <c r="J447" i="6" s="1"/>
  <c r="I306" i="6"/>
  <c r="I447" i="6" s="1"/>
  <c r="H306" i="6"/>
  <c r="H447" i="6" s="1"/>
  <c r="G306" i="6"/>
  <c r="G447" i="6" s="1"/>
  <c r="F306" i="6"/>
  <c r="F447" i="6" s="1"/>
  <c r="E306" i="6"/>
  <c r="E447" i="6" s="1"/>
  <c r="D306" i="6"/>
  <c r="D447" i="6" s="1"/>
  <c r="C306" i="6"/>
  <c r="C447" i="6" s="1"/>
  <c r="B306" i="6"/>
  <c r="B447" i="6" s="1"/>
  <c r="L255" i="6"/>
  <c r="L426" i="6" s="1"/>
  <c r="L204" i="6"/>
  <c r="L403" i="6" s="1"/>
  <c r="L153" i="6"/>
  <c r="L382" i="6" s="1"/>
  <c r="L102" i="6"/>
  <c r="L359" i="6" s="1"/>
  <c r="L51" i="6"/>
  <c r="L338" i="6" s="1"/>
  <c r="R370" i="5"/>
  <c r="C62" i="33" s="1"/>
  <c r="Q370" i="5"/>
  <c r="P370" i="5"/>
  <c r="O370" i="5"/>
  <c r="N370" i="5"/>
  <c r="M370" i="5"/>
  <c r="L370" i="5"/>
  <c r="K370" i="5"/>
  <c r="I370" i="5"/>
  <c r="C41" i="33" s="1"/>
  <c r="H370" i="5"/>
  <c r="G370" i="5"/>
  <c r="F370" i="5"/>
  <c r="E370" i="5"/>
  <c r="D370" i="5"/>
  <c r="C370" i="5"/>
  <c r="B370" i="5"/>
  <c r="R439" i="5"/>
  <c r="F62" i="33" s="1"/>
  <c r="Q439" i="5"/>
  <c r="P439" i="5"/>
  <c r="O439" i="5"/>
  <c r="N439" i="5"/>
  <c r="M439" i="5"/>
  <c r="L439" i="5"/>
  <c r="K439" i="5"/>
  <c r="H439" i="5"/>
  <c r="G439" i="5"/>
  <c r="F439" i="5"/>
  <c r="E439" i="5"/>
  <c r="D439" i="5"/>
  <c r="C439" i="5"/>
  <c r="B439" i="5"/>
  <c r="R415" i="5"/>
  <c r="E62" i="33" s="1"/>
  <c r="Q415" i="5"/>
  <c r="P415" i="5"/>
  <c r="O415" i="5"/>
  <c r="N415" i="5"/>
  <c r="M415" i="5"/>
  <c r="L415" i="5"/>
  <c r="K415" i="5"/>
  <c r="H415" i="5"/>
  <c r="G415" i="5"/>
  <c r="F415" i="5"/>
  <c r="E415" i="5"/>
  <c r="D415" i="5"/>
  <c r="C415" i="5"/>
  <c r="B415" i="5"/>
  <c r="R394" i="5"/>
  <c r="D62" i="33" s="1"/>
  <c r="Q394" i="5"/>
  <c r="P394" i="5"/>
  <c r="O394" i="5"/>
  <c r="N394" i="5"/>
  <c r="M394" i="5"/>
  <c r="L394" i="5"/>
  <c r="K394" i="5"/>
  <c r="I394" i="5"/>
  <c r="D41" i="33" s="1"/>
  <c r="H394" i="5"/>
  <c r="G394" i="5"/>
  <c r="F394" i="5"/>
  <c r="E394" i="5"/>
  <c r="D394" i="5"/>
  <c r="C394" i="5"/>
  <c r="B394" i="5"/>
  <c r="R349" i="5"/>
  <c r="B62" i="33" s="1"/>
  <c r="Q349" i="5"/>
  <c r="P349" i="5"/>
  <c r="O349" i="5"/>
  <c r="N349" i="5"/>
  <c r="M349" i="5"/>
  <c r="L349" i="5"/>
  <c r="K349" i="5"/>
  <c r="I349" i="5"/>
  <c r="B41" i="33" s="1"/>
  <c r="H349" i="5"/>
  <c r="G349" i="5"/>
  <c r="F349" i="5"/>
  <c r="E349" i="5"/>
  <c r="D349" i="5"/>
  <c r="C349" i="5"/>
  <c r="B349" i="5"/>
  <c r="R306" i="5"/>
  <c r="R460" i="5" s="1"/>
  <c r="Q306" i="5"/>
  <c r="Q460" i="5" s="1"/>
  <c r="P306" i="5"/>
  <c r="P460" i="5" s="1"/>
  <c r="O306" i="5"/>
  <c r="O460" i="5" s="1"/>
  <c r="N306" i="5"/>
  <c r="N460" i="5" s="1"/>
  <c r="M306" i="5"/>
  <c r="M460" i="5" s="1"/>
  <c r="L306" i="5"/>
  <c r="L460" i="5" s="1"/>
  <c r="K306" i="5"/>
  <c r="K460" i="5" s="1"/>
  <c r="H306" i="5"/>
  <c r="H460" i="5" s="1"/>
  <c r="G306" i="5"/>
  <c r="G460" i="5" s="1"/>
  <c r="F306" i="5"/>
  <c r="F460" i="5" s="1"/>
  <c r="E306" i="5"/>
  <c r="E460" i="5" s="1"/>
  <c r="D306" i="5"/>
  <c r="D460" i="5" s="1"/>
  <c r="C306" i="5"/>
  <c r="C460" i="5" s="1"/>
  <c r="B306" i="5"/>
  <c r="B460" i="5" s="1"/>
  <c r="I255" i="5"/>
  <c r="I439" i="5" s="1"/>
  <c r="F41" i="33" s="1"/>
  <c r="I204" i="5"/>
  <c r="I415" i="5" s="1"/>
  <c r="E41" i="33" s="1"/>
  <c r="H411" i="4"/>
  <c r="G411" i="4"/>
  <c r="F411" i="4"/>
  <c r="E411" i="4"/>
  <c r="D411" i="4"/>
  <c r="C411" i="4"/>
  <c r="B411" i="4"/>
  <c r="H390" i="4"/>
  <c r="G390" i="4"/>
  <c r="F390" i="4"/>
  <c r="E390" i="4"/>
  <c r="D390" i="4"/>
  <c r="C390" i="4"/>
  <c r="B390" i="4"/>
  <c r="H367" i="4"/>
  <c r="G367" i="4"/>
  <c r="F367" i="4"/>
  <c r="E367" i="4"/>
  <c r="D367" i="4"/>
  <c r="C367" i="4"/>
  <c r="B367" i="4"/>
  <c r="I346" i="4"/>
  <c r="C20" i="33" s="1"/>
  <c r="H346" i="4"/>
  <c r="G346" i="4"/>
  <c r="F346" i="4"/>
  <c r="E346" i="4"/>
  <c r="D346" i="4"/>
  <c r="C346" i="4"/>
  <c r="B346" i="4"/>
  <c r="I325" i="4"/>
  <c r="B20" i="33" s="1"/>
  <c r="H325" i="4"/>
  <c r="G325" i="4"/>
  <c r="F325" i="4"/>
  <c r="E325" i="4"/>
  <c r="D325" i="4"/>
  <c r="C325" i="4"/>
  <c r="B325" i="4"/>
  <c r="H293" i="4"/>
  <c r="H432" i="4" s="1"/>
  <c r="G293" i="4"/>
  <c r="G432" i="4" s="1"/>
  <c r="F293" i="4"/>
  <c r="F432" i="4" s="1"/>
  <c r="E293" i="4"/>
  <c r="E432" i="4" s="1"/>
  <c r="D293" i="4"/>
  <c r="D432" i="4" s="1"/>
  <c r="C293" i="4"/>
  <c r="C432" i="4" s="1"/>
  <c r="I244" i="4"/>
  <c r="I411" i="4" s="1"/>
  <c r="F20" i="33" s="1"/>
  <c r="I195" i="4"/>
  <c r="I390" i="4" s="1"/>
  <c r="E20" i="33" s="1"/>
  <c r="I146" i="4"/>
  <c r="I367" i="4" s="1"/>
  <c r="D20" i="33" s="1"/>
  <c r="F48" i="33"/>
  <c r="E48" i="33"/>
  <c r="D48" i="33"/>
  <c r="C48" i="33"/>
  <c r="B47" i="33"/>
  <c r="B48" i="33"/>
  <c r="B26" i="33"/>
  <c r="R51" i="30" l="1"/>
  <c r="R196" i="30" s="1"/>
  <c r="R297" i="20"/>
  <c r="I50" i="29"/>
  <c r="I190" i="29" s="1"/>
  <c r="O395" i="17"/>
  <c r="B306" i="27"/>
  <c r="B507" i="27" s="1"/>
  <c r="C306" i="27"/>
  <c r="C507" i="27" s="1"/>
  <c r="D306" i="27"/>
  <c r="D507" i="27" s="1"/>
  <c r="P102" i="27"/>
  <c r="E306" i="27"/>
  <c r="E507" i="27" s="1"/>
  <c r="F306" i="27"/>
  <c r="F507" i="27" s="1"/>
  <c r="G306" i="27"/>
  <c r="G507" i="27" s="1"/>
  <c r="J306" i="27"/>
  <c r="J507" i="27" s="1"/>
  <c r="L306" i="27"/>
  <c r="L507" i="27" s="1"/>
  <c r="M306" i="27"/>
  <c r="M507" i="27" s="1"/>
  <c r="N306" i="27"/>
  <c r="N507" i="27" s="1"/>
  <c r="H102" i="27"/>
  <c r="O306" i="27"/>
  <c r="O507" i="27" s="1"/>
  <c r="P51" i="27"/>
  <c r="P391" i="27" s="1"/>
  <c r="C45" i="13"/>
  <c r="D45" i="13"/>
  <c r="E45" i="13"/>
  <c r="H51" i="27"/>
  <c r="H391" i="27" s="1"/>
  <c r="B45" i="13"/>
  <c r="B23" i="13"/>
  <c r="C23" i="13"/>
  <c r="D23" i="13"/>
  <c r="E23" i="13"/>
  <c r="H51" i="26"/>
  <c r="H396" i="26" s="1"/>
  <c r="L51" i="25"/>
  <c r="X51" i="25"/>
  <c r="C525" i="12"/>
  <c r="I102" i="30"/>
  <c r="I218" i="30" s="1"/>
  <c r="L50" i="24"/>
  <c r="I101" i="29"/>
  <c r="I207" i="29" s="1"/>
  <c r="R692" i="10"/>
  <c r="D72" i="8"/>
  <c r="Q692" i="10"/>
  <c r="E72" i="8"/>
  <c r="L102" i="23"/>
  <c r="C46" i="8"/>
  <c r="D46" i="8"/>
  <c r="F46" i="8"/>
  <c r="B196" i="22"/>
  <c r="B304" i="22" s="1"/>
  <c r="B256" i="22"/>
  <c r="B203" i="24"/>
  <c r="B307" i="24" s="1"/>
  <c r="J196" i="22"/>
  <c r="J304" i="22" s="1"/>
  <c r="J256" i="22"/>
  <c r="H196" i="22"/>
  <c r="H304" i="22" s="1"/>
  <c r="H282" i="22"/>
  <c r="I51" i="30"/>
  <c r="I196" i="30" s="1"/>
  <c r="R102" i="30"/>
  <c r="R218" i="30" s="1"/>
  <c r="X153" i="25"/>
  <c r="L153" i="25"/>
  <c r="H102" i="26"/>
  <c r="D388" i="16"/>
  <c r="E306" i="26"/>
  <c r="E509" i="26" s="1"/>
  <c r="F306" i="26"/>
  <c r="F509" i="26" s="1"/>
  <c r="G306" i="26"/>
  <c r="G509" i="26" s="1"/>
  <c r="B306" i="26"/>
  <c r="B509" i="26" s="1"/>
  <c r="D306" i="26"/>
  <c r="D509" i="26" s="1"/>
  <c r="L152" i="24"/>
  <c r="L153" i="23"/>
  <c r="E46" i="8"/>
  <c r="H692" i="10"/>
  <c r="L51" i="23"/>
  <c r="B72" i="8"/>
  <c r="K196" i="22"/>
  <c r="K304" i="22" s="1"/>
  <c r="I196" i="22"/>
  <c r="I304" i="22" s="1"/>
  <c r="D196" i="22"/>
  <c r="D304" i="22" s="1"/>
  <c r="E196" i="22"/>
  <c r="E304" i="22" s="1"/>
  <c r="F196" i="22"/>
  <c r="F304" i="22" s="1"/>
  <c r="L49" i="22"/>
  <c r="G196" i="22"/>
  <c r="G304" i="22" s="1"/>
  <c r="D153" i="30"/>
  <c r="D243" i="30" s="1"/>
  <c r="M153" i="30"/>
  <c r="M243" i="30" s="1"/>
  <c r="B153" i="30"/>
  <c r="B243" i="30" s="1"/>
  <c r="K153" i="30"/>
  <c r="K243" i="30" s="1"/>
  <c r="C153" i="30"/>
  <c r="C243" i="30" s="1"/>
  <c r="L153" i="30"/>
  <c r="L243" i="30" s="1"/>
  <c r="E153" i="30"/>
  <c r="E243" i="30" s="1"/>
  <c r="N153" i="30"/>
  <c r="N243" i="30" s="1"/>
  <c r="F153" i="30"/>
  <c r="F243" i="30" s="1"/>
  <c r="O153" i="30"/>
  <c r="O243" i="30" s="1"/>
  <c r="G153" i="30"/>
  <c r="G243" i="30" s="1"/>
  <c r="P153" i="30"/>
  <c r="P243" i="30" s="1"/>
  <c r="H153" i="30"/>
  <c r="H243" i="30" s="1"/>
  <c r="Q153" i="30"/>
  <c r="Q243" i="30" s="1"/>
  <c r="B152" i="29"/>
  <c r="B225" i="29" s="1"/>
  <c r="B207" i="29"/>
  <c r="C152" i="29"/>
  <c r="C225" i="29" s="1"/>
  <c r="D152" i="29"/>
  <c r="D225" i="29" s="1"/>
  <c r="E152" i="29"/>
  <c r="E225" i="29" s="1"/>
  <c r="F152" i="29"/>
  <c r="F225" i="29" s="1"/>
  <c r="G152" i="29"/>
  <c r="G225" i="29" s="1"/>
  <c r="H152" i="29"/>
  <c r="H225" i="29" s="1"/>
  <c r="F229" i="28"/>
  <c r="G229" i="28"/>
  <c r="B229" i="28"/>
  <c r="C229" i="28"/>
  <c r="D229" i="28"/>
  <c r="E229" i="28"/>
  <c r="E131" i="28"/>
  <c r="F79" i="28"/>
  <c r="F244" i="28" s="1"/>
  <c r="B79" i="28"/>
  <c r="B244" i="28" s="1"/>
  <c r="C79" i="28"/>
  <c r="C244" i="28" s="1"/>
  <c r="D131" i="28"/>
  <c r="G157" i="28"/>
  <c r="B131" i="28"/>
  <c r="C131" i="28"/>
  <c r="F131" i="28"/>
  <c r="D79" i="28"/>
  <c r="D244" i="28" s="1"/>
  <c r="E79" i="28"/>
  <c r="E244" i="28" s="1"/>
  <c r="G460" i="27"/>
  <c r="K460" i="27"/>
  <c r="O460" i="27"/>
  <c r="O413" i="27"/>
  <c r="L153" i="27"/>
  <c r="L438" i="27" s="1"/>
  <c r="J413" i="27"/>
  <c r="K413" i="27"/>
  <c r="M255" i="27"/>
  <c r="G413" i="27"/>
  <c r="G357" i="27"/>
  <c r="G532" i="27" s="1"/>
  <c r="L391" i="27"/>
  <c r="K357" i="27"/>
  <c r="K532" i="27" s="1"/>
  <c r="E255" i="27"/>
  <c r="D153" i="27"/>
  <c r="D438" i="27" s="1"/>
  <c r="F255" i="27"/>
  <c r="L255" i="27"/>
  <c r="B255" i="27"/>
  <c r="C153" i="27"/>
  <c r="C438" i="27" s="1"/>
  <c r="C255" i="27"/>
  <c r="N255" i="27"/>
  <c r="D255" i="27"/>
  <c r="E153" i="27"/>
  <c r="E438" i="27" s="1"/>
  <c r="B153" i="27"/>
  <c r="B438" i="27" s="1"/>
  <c r="N153" i="27"/>
  <c r="N438" i="27" s="1"/>
  <c r="P204" i="27"/>
  <c r="H204" i="27"/>
  <c r="M153" i="27"/>
  <c r="M438" i="27" s="1"/>
  <c r="F153" i="27"/>
  <c r="F438" i="27" s="1"/>
  <c r="F255" i="26"/>
  <c r="B255" i="26"/>
  <c r="C255" i="26"/>
  <c r="C153" i="26"/>
  <c r="C440" i="26" s="1"/>
  <c r="D255" i="26"/>
  <c r="E255" i="26"/>
  <c r="G255" i="26"/>
  <c r="H204" i="26"/>
  <c r="B153" i="26"/>
  <c r="B440" i="26" s="1"/>
  <c r="D153" i="26"/>
  <c r="D440" i="26" s="1"/>
  <c r="E153" i="26"/>
  <c r="E440" i="26" s="1"/>
  <c r="F153" i="26"/>
  <c r="F440" i="26" s="1"/>
  <c r="G153" i="26"/>
  <c r="G440" i="26" s="1"/>
  <c r="H204" i="25"/>
  <c r="H303" i="25" s="1"/>
  <c r="B281" i="25"/>
  <c r="K281" i="25"/>
  <c r="Q204" i="25"/>
  <c r="Q303" i="25" s="1"/>
  <c r="I204" i="25"/>
  <c r="I303" i="25" s="1"/>
  <c r="R204" i="25"/>
  <c r="R303" i="25" s="1"/>
  <c r="T204" i="25"/>
  <c r="T303" i="25" s="1"/>
  <c r="F204" i="25"/>
  <c r="F303" i="25" s="1"/>
  <c r="N204" i="25"/>
  <c r="N303" i="25" s="1"/>
  <c r="V204" i="25"/>
  <c r="V303" i="25" s="1"/>
  <c r="F256" i="25"/>
  <c r="Q234" i="25"/>
  <c r="E204" i="25"/>
  <c r="E303" i="25" s="1"/>
  <c r="U204" i="25"/>
  <c r="U303" i="25" s="1"/>
  <c r="C204" i="25"/>
  <c r="C303" i="25" s="1"/>
  <c r="D204" i="25"/>
  <c r="D303" i="25" s="1"/>
  <c r="O204" i="25"/>
  <c r="O303" i="25" s="1"/>
  <c r="W204" i="25"/>
  <c r="W303" i="25" s="1"/>
  <c r="G204" i="25"/>
  <c r="G303" i="25" s="1"/>
  <c r="P204" i="25"/>
  <c r="P303" i="25" s="1"/>
  <c r="J204" i="25"/>
  <c r="J303" i="25" s="1"/>
  <c r="S204" i="25"/>
  <c r="S303" i="25" s="1"/>
  <c r="L102" i="25"/>
  <c r="X102" i="25"/>
  <c r="E203" i="24"/>
  <c r="E307" i="24" s="1"/>
  <c r="J203" i="24"/>
  <c r="J307" i="24" s="1"/>
  <c r="C203" i="24"/>
  <c r="C307" i="24" s="1"/>
  <c r="J260" i="24"/>
  <c r="K203" i="24"/>
  <c r="K307" i="24" s="1"/>
  <c r="F203" i="24"/>
  <c r="F307" i="24" s="1"/>
  <c r="H203" i="24"/>
  <c r="H307" i="24" s="1"/>
  <c r="E238" i="24"/>
  <c r="I203" i="24"/>
  <c r="I307" i="24" s="1"/>
  <c r="D203" i="24"/>
  <c r="D307" i="24" s="1"/>
  <c r="C238" i="24"/>
  <c r="K238" i="24"/>
  <c r="G203" i="24"/>
  <c r="G307" i="24" s="1"/>
  <c r="L101" i="24"/>
  <c r="Q234" i="23"/>
  <c r="F204" i="23"/>
  <c r="F303" i="23" s="1"/>
  <c r="H204" i="23"/>
  <c r="H303" i="23" s="1"/>
  <c r="F281" i="23"/>
  <c r="C204" i="23"/>
  <c r="C303" i="23" s="1"/>
  <c r="B204" i="23"/>
  <c r="B303" i="23" s="1"/>
  <c r="K204" i="23"/>
  <c r="K303" i="23" s="1"/>
  <c r="I204" i="23"/>
  <c r="I303" i="23" s="1"/>
  <c r="R234" i="23"/>
  <c r="J204" i="23"/>
  <c r="J303" i="23" s="1"/>
  <c r="S234" i="23"/>
  <c r="E204" i="23"/>
  <c r="E303" i="23" s="1"/>
  <c r="T234" i="23"/>
  <c r="D204" i="23"/>
  <c r="D303" i="23" s="1"/>
  <c r="U234" i="23"/>
  <c r="G204" i="23"/>
  <c r="G303" i="23" s="1"/>
  <c r="X51" i="23"/>
  <c r="L147" i="22"/>
  <c r="C196" i="22"/>
  <c r="C304" i="22" s="1"/>
  <c r="I131" i="21"/>
  <c r="I255" i="20"/>
  <c r="I391" i="20" s="1"/>
  <c r="R255" i="20"/>
  <c r="R391" i="20" s="1"/>
  <c r="I366" i="20"/>
  <c r="I254" i="19"/>
  <c r="I390" i="19" s="1"/>
  <c r="K133" i="18"/>
  <c r="K242" i="18" s="1"/>
  <c r="J133" i="18"/>
  <c r="J242" i="18" s="1"/>
  <c r="J256" i="17"/>
  <c r="K256" i="17"/>
  <c r="K395" i="17" s="1"/>
  <c r="U256" i="17"/>
  <c r="V256" i="17"/>
  <c r="V395" i="17" s="1"/>
  <c r="J255" i="16"/>
  <c r="K255" i="16"/>
  <c r="K388" i="16" s="1"/>
  <c r="N256" i="32"/>
  <c r="N386" i="32" s="1"/>
  <c r="F71" i="13" s="1"/>
  <c r="J71" i="13" s="1"/>
  <c r="N314" i="32"/>
  <c r="C71" i="13" s="1"/>
  <c r="G256" i="32"/>
  <c r="G386" i="32" s="1"/>
  <c r="F45" i="13" s="1"/>
  <c r="J45" i="13" s="1"/>
  <c r="H255" i="14"/>
  <c r="D525" i="12"/>
  <c r="M525" i="12"/>
  <c r="E525" i="12"/>
  <c r="N525" i="12"/>
  <c r="F525" i="12"/>
  <c r="O525" i="12"/>
  <c r="G525" i="12"/>
  <c r="P525" i="12"/>
  <c r="H525" i="12"/>
  <c r="Q525" i="12"/>
  <c r="I525" i="12"/>
  <c r="R525" i="12"/>
  <c r="B525" i="12"/>
  <c r="J525" i="12"/>
  <c r="K307" i="12"/>
  <c r="S307" i="12"/>
  <c r="C513" i="11"/>
  <c r="B513" i="11"/>
  <c r="F513" i="11"/>
  <c r="I513" i="11"/>
  <c r="D513" i="11"/>
  <c r="E513" i="11"/>
  <c r="G513" i="11"/>
  <c r="H513" i="11"/>
  <c r="K307" i="11"/>
  <c r="B692" i="10"/>
  <c r="I692" i="10"/>
  <c r="J692" i="10"/>
  <c r="C692" i="10"/>
  <c r="K692" i="10"/>
  <c r="D692" i="10"/>
  <c r="E692" i="10"/>
  <c r="N692" i="10"/>
  <c r="F692" i="10"/>
  <c r="O692" i="10"/>
  <c r="G692" i="10"/>
  <c r="P692" i="10"/>
  <c r="L450" i="10"/>
  <c r="L576" i="10"/>
  <c r="S450" i="10"/>
  <c r="E548" i="9"/>
  <c r="F548" i="9"/>
  <c r="G548" i="9"/>
  <c r="H548" i="9"/>
  <c r="I548" i="9"/>
  <c r="B548" i="9"/>
  <c r="J548" i="9"/>
  <c r="C548" i="9"/>
  <c r="K548" i="9"/>
  <c r="D548" i="9"/>
  <c r="L336" i="9"/>
  <c r="X306" i="7"/>
  <c r="X450" i="7" s="1"/>
  <c r="L306" i="7"/>
  <c r="L450" i="7" s="1"/>
  <c r="L306" i="6"/>
  <c r="L447" i="6" s="1"/>
  <c r="I306" i="5"/>
  <c r="I460" i="5" s="1"/>
  <c r="H41" i="33" s="1"/>
  <c r="I293" i="4"/>
  <c r="I432" i="4" s="1"/>
  <c r="H20" i="33" s="1"/>
  <c r="H157" i="28" l="1"/>
  <c r="H292" i="28" s="1"/>
  <c r="P413" i="27"/>
  <c r="J357" i="27"/>
  <c r="J532" i="27" s="1"/>
  <c r="H413" i="27"/>
  <c r="H418" i="26"/>
  <c r="L281" i="25"/>
  <c r="X281" i="25"/>
  <c r="L234" i="25"/>
  <c r="X234" i="25"/>
  <c r="L238" i="24"/>
  <c r="L285" i="24"/>
  <c r="L256" i="23"/>
  <c r="L234" i="23"/>
  <c r="L281" i="23"/>
  <c r="L256" i="22"/>
  <c r="L282" i="22"/>
  <c r="L234" i="22"/>
  <c r="H229" i="28"/>
  <c r="H153" i="27"/>
  <c r="H438" i="27" s="1"/>
  <c r="O357" i="27"/>
  <c r="O532" i="27" s="1"/>
  <c r="J395" i="17"/>
  <c r="H306" i="27"/>
  <c r="H507" i="27" s="1"/>
  <c r="U395" i="17"/>
  <c r="P306" i="27"/>
  <c r="P507" i="27" s="1"/>
  <c r="P153" i="27"/>
  <c r="P438" i="27" s="1"/>
  <c r="H153" i="26"/>
  <c r="H440" i="26" s="1"/>
  <c r="H389" i="14"/>
  <c r="F23" i="13"/>
  <c r="J23" i="13" s="1"/>
  <c r="I152" i="29"/>
  <c r="R153" i="30"/>
  <c r="I153" i="30"/>
  <c r="J388" i="16"/>
  <c r="H306" i="26"/>
  <c r="H509" i="26" s="1"/>
  <c r="L204" i="23"/>
  <c r="L303" i="23" s="1"/>
  <c r="L196" i="22"/>
  <c r="L304" i="22" s="1"/>
  <c r="G183" i="28"/>
  <c r="G307" i="28" s="1"/>
  <c r="G292" i="28"/>
  <c r="F183" i="28"/>
  <c r="F307" i="28" s="1"/>
  <c r="F277" i="28"/>
  <c r="C183" i="28"/>
  <c r="C307" i="28" s="1"/>
  <c r="C277" i="28"/>
  <c r="B183" i="28"/>
  <c r="B307" i="28" s="1"/>
  <c r="B277" i="28"/>
  <c r="D183" i="28"/>
  <c r="D307" i="28" s="1"/>
  <c r="D277" i="28"/>
  <c r="E183" i="28"/>
  <c r="E307" i="28" s="1"/>
  <c r="E277" i="28"/>
  <c r="F357" i="27"/>
  <c r="F532" i="27" s="1"/>
  <c r="F485" i="27"/>
  <c r="M357" i="27"/>
  <c r="M532" i="27" s="1"/>
  <c r="M485" i="27"/>
  <c r="B357" i="27"/>
  <c r="B532" i="27" s="1"/>
  <c r="B485" i="27"/>
  <c r="D357" i="27"/>
  <c r="D532" i="27" s="1"/>
  <c r="D485" i="27"/>
  <c r="N357" i="27"/>
  <c r="N532" i="27" s="1"/>
  <c r="N485" i="27"/>
  <c r="L357" i="27"/>
  <c r="L532" i="27" s="1"/>
  <c r="L485" i="27"/>
  <c r="E357" i="27"/>
  <c r="E532" i="27" s="1"/>
  <c r="E485" i="27"/>
  <c r="C357" i="27"/>
  <c r="C532" i="27" s="1"/>
  <c r="C485" i="27"/>
  <c r="H255" i="27"/>
  <c r="H460" i="27"/>
  <c r="P255" i="27"/>
  <c r="P460" i="27"/>
  <c r="G357" i="26"/>
  <c r="G534" i="26" s="1"/>
  <c r="G487" i="26"/>
  <c r="E357" i="26"/>
  <c r="E534" i="26" s="1"/>
  <c r="E487" i="26"/>
  <c r="D357" i="26"/>
  <c r="D534" i="26" s="1"/>
  <c r="D487" i="26"/>
  <c r="C357" i="26"/>
  <c r="C534" i="26" s="1"/>
  <c r="C487" i="26"/>
  <c r="B357" i="26"/>
  <c r="B534" i="26" s="1"/>
  <c r="B487" i="26"/>
  <c r="F357" i="26"/>
  <c r="F534" i="26" s="1"/>
  <c r="F487" i="26"/>
  <c r="H255" i="26"/>
  <c r="H465" i="26"/>
  <c r="L204" i="25"/>
  <c r="L303" i="25" s="1"/>
  <c r="L256" i="25"/>
  <c r="X204" i="25"/>
  <c r="X303" i="25" s="1"/>
  <c r="X256" i="25"/>
  <c r="L203" i="24"/>
  <c r="L307" i="24" s="1"/>
  <c r="L260" i="24"/>
  <c r="X204" i="23"/>
  <c r="X234" i="23"/>
  <c r="S358" i="12"/>
  <c r="S551" i="12" s="1"/>
  <c r="S525" i="12"/>
  <c r="K358" i="12"/>
  <c r="K551" i="12" s="1"/>
  <c r="K525" i="12"/>
  <c r="K358" i="11"/>
  <c r="K537" i="11" s="1"/>
  <c r="K513" i="11"/>
  <c r="L525" i="10"/>
  <c r="L692" i="10"/>
  <c r="S525" i="10"/>
  <c r="S692" i="10"/>
  <c r="L392" i="9"/>
  <c r="L573" i="9" s="1"/>
  <c r="G23" i="8" s="1"/>
  <c r="K23" i="8" s="1"/>
  <c r="L548" i="9"/>
  <c r="S255" i="32"/>
  <c r="R243" i="30" l="1"/>
  <c r="I243" i="30"/>
  <c r="I225" i="29"/>
  <c r="S717" i="10"/>
  <c r="G72" i="8"/>
  <c r="K72" i="8" s="1"/>
  <c r="L717" i="10"/>
  <c r="G46" i="8"/>
  <c r="K46" i="8" s="1"/>
  <c r="P357" i="27"/>
  <c r="P532" i="27" s="1"/>
  <c r="P485" i="27"/>
  <c r="H357" i="27"/>
  <c r="H532" i="27" s="1"/>
  <c r="H485" i="27"/>
  <c r="H357" i="26"/>
  <c r="H534" i="26" s="1"/>
  <c r="H487" i="26"/>
  <c r="B282" i="17" l="1"/>
  <c r="C282" i="17"/>
  <c r="D282" i="17"/>
  <c r="E282" i="17"/>
  <c r="F282" i="17"/>
  <c r="G282" i="17"/>
  <c r="H282" i="17"/>
  <c r="I282" i="17"/>
  <c r="M282" i="17"/>
  <c r="N282" i="17"/>
  <c r="O282" i="17"/>
  <c r="P282" i="17"/>
  <c r="Q282" i="17"/>
  <c r="R282" i="17"/>
  <c r="S282" i="17"/>
  <c r="T282" i="17"/>
  <c r="B283" i="17"/>
  <c r="C283" i="17"/>
  <c r="D283" i="17"/>
  <c r="E283" i="17"/>
  <c r="F283" i="17"/>
  <c r="G283" i="17"/>
  <c r="H283" i="17"/>
  <c r="I283" i="17"/>
  <c r="M283" i="17"/>
  <c r="N283" i="17"/>
  <c r="O283" i="17"/>
  <c r="P283" i="17"/>
  <c r="Q283" i="17"/>
  <c r="R283" i="17"/>
  <c r="S283" i="17"/>
  <c r="T283" i="17"/>
  <c r="B284" i="17"/>
  <c r="C284" i="17"/>
  <c r="D284" i="17"/>
  <c r="E284" i="17"/>
  <c r="F284" i="17"/>
  <c r="G284" i="17"/>
  <c r="H284" i="17"/>
  <c r="I284" i="17"/>
  <c r="M284" i="17"/>
  <c r="N284" i="17"/>
  <c r="O284" i="17"/>
  <c r="P284" i="17"/>
  <c r="Q284" i="17"/>
  <c r="R284" i="17"/>
  <c r="S284" i="17"/>
  <c r="T284" i="17"/>
  <c r="B285" i="17"/>
  <c r="C285" i="17"/>
  <c r="D285" i="17"/>
  <c r="E285" i="17"/>
  <c r="F285" i="17"/>
  <c r="G285" i="17"/>
  <c r="I285" i="17"/>
  <c r="M285" i="17"/>
  <c r="N285" i="17"/>
  <c r="O285" i="17"/>
  <c r="P285" i="17"/>
  <c r="Q285" i="17"/>
  <c r="R285" i="17"/>
  <c r="T285" i="17"/>
  <c r="B286" i="17"/>
  <c r="C286" i="17"/>
  <c r="D286" i="17"/>
  <c r="E286" i="17"/>
  <c r="F286" i="17"/>
  <c r="G286" i="17"/>
  <c r="H286" i="17"/>
  <c r="I286" i="17"/>
  <c r="L286" i="17"/>
  <c r="M286" i="17"/>
  <c r="N286" i="17"/>
  <c r="O286" i="17"/>
  <c r="P286" i="17"/>
  <c r="Q286" i="17"/>
  <c r="R286" i="17"/>
  <c r="S286" i="17"/>
  <c r="T286" i="17"/>
  <c r="B287" i="17"/>
  <c r="C287" i="17"/>
  <c r="D287" i="17"/>
  <c r="E287" i="17"/>
  <c r="F287" i="17"/>
  <c r="G287" i="17"/>
  <c r="H287" i="17"/>
  <c r="I287" i="17"/>
  <c r="M287" i="17"/>
  <c r="N287" i="17"/>
  <c r="O287" i="17"/>
  <c r="P287" i="17"/>
  <c r="Q287" i="17"/>
  <c r="R287" i="17"/>
  <c r="S287" i="17"/>
  <c r="T287" i="17"/>
  <c r="B288" i="17"/>
  <c r="C288" i="17"/>
  <c r="D288" i="17"/>
  <c r="E288" i="17"/>
  <c r="F288" i="17"/>
  <c r="G288" i="17"/>
  <c r="H288" i="17"/>
  <c r="I288" i="17"/>
  <c r="M288" i="17"/>
  <c r="N288" i="17"/>
  <c r="O288" i="17"/>
  <c r="P288" i="17"/>
  <c r="Q288" i="17"/>
  <c r="R288" i="17"/>
  <c r="S288" i="17"/>
  <c r="T288" i="17"/>
  <c r="B289" i="17"/>
  <c r="C289" i="17"/>
  <c r="D289" i="17"/>
  <c r="E289" i="17"/>
  <c r="F289" i="17"/>
  <c r="G289" i="17"/>
  <c r="H289" i="17"/>
  <c r="I289" i="17"/>
  <c r="M289" i="17"/>
  <c r="N289" i="17"/>
  <c r="O289" i="17"/>
  <c r="P289" i="17"/>
  <c r="Q289" i="17"/>
  <c r="R289" i="17"/>
  <c r="S289" i="17"/>
  <c r="T289" i="17"/>
  <c r="B290" i="17"/>
  <c r="C290" i="17"/>
  <c r="D290" i="17"/>
  <c r="E290" i="17"/>
  <c r="F290" i="17"/>
  <c r="G290" i="17"/>
  <c r="H290" i="17"/>
  <c r="I290" i="17"/>
  <c r="M290" i="17"/>
  <c r="N290" i="17"/>
  <c r="O290" i="17"/>
  <c r="P290" i="17"/>
  <c r="Q290" i="17"/>
  <c r="R290" i="17"/>
  <c r="S290" i="17"/>
  <c r="T290" i="17"/>
  <c r="B291" i="17"/>
  <c r="C291" i="17"/>
  <c r="D291" i="17"/>
  <c r="E291" i="17"/>
  <c r="F291" i="17"/>
  <c r="G291" i="17"/>
  <c r="H291" i="17"/>
  <c r="I291" i="17"/>
  <c r="M291" i="17"/>
  <c r="N291" i="17"/>
  <c r="O291" i="17"/>
  <c r="P291" i="17"/>
  <c r="Q291" i="17"/>
  <c r="R291" i="17"/>
  <c r="S291" i="17"/>
  <c r="T291" i="17"/>
  <c r="B292" i="17"/>
  <c r="C292" i="17"/>
  <c r="D292" i="17"/>
  <c r="E292" i="17"/>
  <c r="F292" i="17"/>
  <c r="G292" i="17"/>
  <c r="H292" i="17"/>
  <c r="I292" i="17"/>
  <c r="M292" i="17"/>
  <c r="N292" i="17"/>
  <c r="O292" i="17"/>
  <c r="P292" i="17"/>
  <c r="Q292" i="17"/>
  <c r="R292" i="17"/>
  <c r="S292" i="17"/>
  <c r="T292" i="17"/>
  <c r="B293" i="17"/>
  <c r="C293" i="17"/>
  <c r="D293" i="17"/>
  <c r="E293" i="17"/>
  <c r="F293" i="17"/>
  <c r="G293" i="17"/>
  <c r="H293" i="17"/>
  <c r="I293" i="17"/>
  <c r="M293" i="17"/>
  <c r="N293" i="17"/>
  <c r="O293" i="17"/>
  <c r="P293" i="17"/>
  <c r="Q293" i="17"/>
  <c r="R293" i="17"/>
  <c r="S293" i="17"/>
  <c r="T293" i="17"/>
  <c r="B294" i="17"/>
  <c r="C294" i="17"/>
  <c r="D294" i="17"/>
  <c r="E294" i="17"/>
  <c r="F294" i="17"/>
  <c r="G294" i="17"/>
  <c r="H294" i="17"/>
  <c r="I294" i="17"/>
  <c r="M294" i="17"/>
  <c r="N294" i="17"/>
  <c r="O294" i="17"/>
  <c r="P294" i="17"/>
  <c r="Q294" i="17"/>
  <c r="R294" i="17"/>
  <c r="S294" i="17"/>
  <c r="T294" i="17"/>
  <c r="B295" i="17"/>
  <c r="C295" i="17"/>
  <c r="D295" i="17"/>
  <c r="E295" i="17"/>
  <c r="F295" i="17"/>
  <c r="G295" i="17"/>
  <c r="H295" i="17"/>
  <c r="M295" i="17"/>
  <c r="N295" i="17"/>
  <c r="O295" i="17"/>
  <c r="P295" i="17"/>
  <c r="Q295" i="17"/>
  <c r="R295" i="17"/>
  <c r="S295" i="17"/>
  <c r="T295" i="17"/>
  <c r="B296" i="17"/>
  <c r="C296" i="17"/>
  <c r="D296" i="17"/>
  <c r="E296" i="17"/>
  <c r="F296" i="17"/>
  <c r="G296" i="17"/>
  <c r="H296" i="17"/>
  <c r="I296" i="17"/>
  <c r="M296" i="17"/>
  <c r="N296" i="17"/>
  <c r="O296" i="17"/>
  <c r="P296" i="17"/>
  <c r="Q296" i="17"/>
  <c r="R296" i="17"/>
  <c r="S296" i="17"/>
  <c r="T296" i="17"/>
  <c r="B297" i="17"/>
  <c r="C297" i="17"/>
  <c r="D297" i="17"/>
  <c r="E297" i="17"/>
  <c r="F297" i="17"/>
  <c r="G297" i="17"/>
  <c r="H297" i="17"/>
  <c r="I297" i="17"/>
  <c r="M297" i="17"/>
  <c r="N297" i="17"/>
  <c r="O297" i="17"/>
  <c r="P297" i="17"/>
  <c r="Q297" i="17"/>
  <c r="R297" i="17"/>
  <c r="S297" i="17"/>
  <c r="T297" i="17"/>
  <c r="B298" i="17"/>
  <c r="C298" i="17"/>
  <c r="D298" i="17"/>
  <c r="E298" i="17"/>
  <c r="F298" i="17"/>
  <c r="G298" i="17"/>
  <c r="H298" i="17"/>
  <c r="I298" i="17"/>
  <c r="M298" i="17"/>
  <c r="N298" i="17"/>
  <c r="O298" i="17"/>
  <c r="P298" i="17"/>
  <c r="Q298" i="17"/>
  <c r="R298" i="17"/>
  <c r="S298" i="17"/>
  <c r="T298" i="17"/>
  <c r="B301" i="17"/>
  <c r="C301" i="17"/>
  <c r="D301" i="17"/>
  <c r="E301" i="17"/>
  <c r="F301" i="17"/>
  <c r="G301" i="17"/>
  <c r="H301" i="17"/>
  <c r="I301" i="17"/>
  <c r="M301" i="17"/>
  <c r="N301" i="17"/>
  <c r="O301" i="17"/>
  <c r="P301" i="17"/>
  <c r="Q301" i="17"/>
  <c r="R301" i="17"/>
  <c r="S301" i="17"/>
  <c r="T301" i="17"/>
  <c r="B304" i="17"/>
  <c r="C304" i="17"/>
  <c r="D304" i="17"/>
  <c r="E304" i="17"/>
  <c r="F304" i="17"/>
  <c r="G304" i="17"/>
  <c r="H304" i="17"/>
  <c r="I304" i="17"/>
  <c r="M304" i="17"/>
  <c r="N304" i="17"/>
  <c r="O304" i="17"/>
  <c r="P304" i="17"/>
  <c r="Q304" i="17"/>
  <c r="R304" i="17"/>
  <c r="S304" i="17"/>
  <c r="T304" i="17"/>
  <c r="B305" i="17"/>
  <c r="C305" i="17"/>
  <c r="D305" i="17"/>
  <c r="E305" i="17"/>
  <c r="F305" i="17"/>
  <c r="G305" i="17"/>
  <c r="H305" i="17"/>
  <c r="I305" i="17"/>
  <c r="M305" i="17"/>
  <c r="N305" i="17"/>
  <c r="O305" i="17"/>
  <c r="P305" i="17"/>
  <c r="Q305" i="17"/>
  <c r="R305" i="17"/>
  <c r="S305" i="17"/>
  <c r="T305" i="17"/>
  <c r="B306" i="17"/>
  <c r="C306" i="17"/>
  <c r="D306" i="17"/>
  <c r="E306" i="17"/>
  <c r="F306" i="17"/>
  <c r="G306" i="17"/>
  <c r="H306" i="17"/>
  <c r="I306" i="17"/>
  <c r="M306" i="17"/>
  <c r="N306" i="17"/>
  <c r="O306" i="17"/>
  <c r="P306" i="17"/>
  <c r="Q306" i="17"/>
  <c r="R306" i="17"/>
  <c r="S306" i="17"/>
  <c r="T306" i="17"/>
  <c r="B307" i="17"/>
  <c r="C307" i="17"/>
  <c r="D307" i="17"/>
  <c r="E307" i="17"/>
  <c r="F307" i="17"/>
  <c r="G307" i="17"/>
  <c r="I307" i="17"/>
  <c r="M307" i="17"/>
  <c r="N307" i="17"/>
  <c r="O307" i="17"/>
  <c r="P307" i="17"/>
  <c r="Q307" i="17"/>
  <c r="R307" i="17"/>
  <c r="T307" i="17"/>
  <c r="B308" i="17"/>
  <c r="C308" i="17"/>
  <c r="D308" i="17"/>
  <c r="E308" i="17"/>
  <c r="F308" i="17"/>
  <c r="G308" i="17"/>
  <c r="H308" i="17"/>
  <c r="I308" i="17"/>
  <c r="M308" i="17"/>
  <c r="N308" i="17"/>
  <c r="O308" i="17"/>
  <c r="P308" i="17"/>
  <c r="Q308" i="17"/>
  <c r="R308" i="17"/>
  <c r="S308" i="17"/>
  <c r="T308" i="17"/>
  <c r="B309" i="17"/>
  <c r="C309" i="17"/>
  <c r="D309" i="17"/>
  <c r="E309" i="17"/>
  <c r="F309" i="17"/>
  <c r="G309" i="17"/>
  <c r="H309" i="17"/>
  <c r="I309" i="17"/>
  <c r="M309" i="17"/>
  <c r="N309" i="17"/>
  <c r="O309" i="17"/>
  <c r="P309" i="17"/>
  <c r="Q309" i="17"/>
  <c r="R309" i="17"/>
  <c r="S309" i="17"/>
  <c r="T309" i="17"/>
  <c r="B310" i="17"/>
  <c r="C310" i="17"/>
  <c r="D310" i="17"/>
  <c r="E310" i="17"/>
  <c r="F310" i="17"/>
  <c r="G310" i="17"/>
  <c r="H310" i="17"/>
  <c r="I310" i="17"/>
  <c r="M310" i="17"/>
  <c r="N310" i="17"/>
  <c r="O310" i="17"/>
  <c r="P310" i="17"/>
  <c r="Q310" i="17"/>
  <c r="R310" i="17"/>
  <c r="S310" i="17"/>
  <c r="T310" i="17"/>
  <c r="B311" i="17"/>
  <c r="C311" i="17"/>
  <c r="D311" i="17"/>
  <c r="E311" i="17"/>
  <c r="F311" i="17"/>
  <c r="G311" i="17"/>
  <c r="H311" i="17"/>
  <c r="I311" i="17"/>
  <c r="M311" i="17"/>
  <c r="N311" i="17"/>
  <c r="O311" i="17"/>
  <c r="P311" i="17"/>
  <c r="Q311" i="17"/>
  <c r="R311" i="17"/>
  <c r="S311" i="17"/>
  <c r="T311" i="17"/>
  <c r="B312" i="17"/>
  <c r="C312" i="17"/>
  <c r="D312" i="17"/>
  <c r="E312" i="17"/>
  <c r="F312" i="17"/>
  <c r="G312" i="17"/>
  <c r="H312" i="17"/>
  <c r="I312" i="17"/>
  <c r="M312" i="17"/>
  <c r="N312" i="17"/>
  <c r="O312" i="17"/>
  <c r="P312" i="17"/>
  <c r="Q312" i="17"/>
  <c r="R312" i="17"/>
  <c r="S312" i="17"/>
  <c r="T312" i="17"/>
  <c r="B313" i="17"/>
  <c r="C313" i="17"/>
  <c r="D313" i="17"/>
  <c r="E313" i="17"/>
  <c r="F313" i="17"/>
  <c r="G313" i="17"/>
  <c r="H313" i="17"/>
  <c r="I313" i="17"/>
  <c r="M313" i="17"/>
  <c r="N313" i="17"/>
  <c r="O313" i="17"/>
  <c r="P313" i="17"/>
  <c r="Q313" i="17"/>
  <c r="R313" i="17"/>
  <c r="S313" i="17"/>
  <c r="T313" i="17"/>
  <c r="B314" i="17"/>
  <c r="C314" i="17"/>
  <c r="D314" i="17"/>
  <c r="E314" i="17"/>
  <c r="F314" i="17"/>
  <c r="G314" i="17"/>
  <c r="H314" i="17"/>
  <c r="I314" i="17"/>
  <c r="M314" i="17"/>
  <c r="N314" i="17"/>
  <c r="O314" i="17"/>
  <c r="P314" i="17"/>
  <c r="Q314" i="17"/>
  <c r="R314" i="17"/>
  <c r="S314" i="17"/>
  <c r="T314" i="17"/>
  <c r="B315" i="17"/>
  <c r="C315" i="17"/>
  <c r="D315" i="17"/>
  <c r="E315" i="17"/>
  <c r="F315" i="17"/>
  <c r="G315" i="17"/>
  <c r="H315" i="17"/>
  <c r="I315" i="17"/>
  <c r="M315" i="17"/>
  <c r="N315" i="17"/>
  <c r="O315" i="17"/>
  <c r="P315" i="17"/>
  <c r="Q315" i="17"/>
  <c r="R315" i="17"/>
  <c r="S315" i="17"/>
  <c r="T315" i="17"/>
  <c r="B316" i="17"/>
  <c r="C316" i="17"/>
  <c r="D316" i="17"/>
  <c r="E316" i="17"/>
  <c r="F316" i="17"/>
  <c r="G316" i="17"/>
  <c r="H316" i="17"/>
  <c r="I316" i="17"/>
  <c r="M316" i="17"/>
  <c r="N316" i="17"/>
  <c r="O316" i="17"/>
  <c r="P316" i="17"/>
  <c r="Q316" i="17"/>
  <c r="R316" i="17"/>
  <c r="S316" i="17"/>
  <c r="T316" i="17"/>
  <c r="B317" i="17"/>
  <c r="C317" i="17"/>
  <c r="D317" i="17"/>
  <c r="E317" i="17"/>
  <c r="F317" i="17"/>
  <c r="G317" i="17"/>
  <c r="H317" i="17"/>
  <c r="I317" i="17"/>
  <c r="M317" i="17"/>
  <c r="N317" i="17"/>
  <c r="O317" i="17"/>
  <c r="P317" i="17"/>
  <c r="Q317" i="17"/>
  <c r="R317" i="17"/>
  <c r="S317" i="17"/>
  <c r="T317" i="17"/>
  <c r="B318" i="17"/>
  <c r="C318" i="17"/>
  <c r="D318" i="17"/>
  <c r="E318" i="17"/>
  <c r="F318" i="17"/>
  <c r="G318" i="17"/>
  <c r="H318" i="17"/>
  <c r="I318" i="17"/>
  <c r="M318" i="17"/>
  <c r="N318" i="17"/>
  <c r="O318" i="17"/>
  <c r="P318" i="17"/>
  <c r="Q318" i="17"/>
  <c r="R318" i="17"/>
  <c r="S318" i="17"/>
  <c r="T318" i="17"/>
  <c r="B319" i="17"/>
  <c r="C319" i="17"/>
  <c r="D319" i="17"/>
  <c r="E319" i="17"/>
  <c r="F319" i="17"/>
  <c r="G319" i="17"/>
  <c r="H319" i="17"/>
  <c r="I319" i="17"/>
  <c r="M319" i="17"/>
  <c r="N319" i="17"/>
  <c r="O319" i="17"/>
  <c r="P319" i="17"/>
  <c r="Q319" i="17"/>
  <c r="R319" i="17"/>
  <c r="S319" i="17"/>
  <c r="T319" i="17"/>
  <c r="B320" i="17"/>
  <c r="C320" i="17"/>
  <c r="D320" i="17"/>
  <c r="E320" i="17"/>
  <c r="F320" i="17"/>
  <c r="G320" i="17"/>
  <c r="H320" i="17"/>
  <c r="I320" i="17"/>
  <c r="M320" i="17"/>
  <c r="N320" i="17"/>
  <c r="O320" i="17"/>
  <c r="P320" i="17"/>
  <c r="Q320" i="17"/>
  <c r="R320" i="17"/>
  <c r="S320" i="17"/>
  <c r="T320" i="17"/>
  <c r="B323" i="17"/>
  <c r="C323" i="17"/>
  <c r="D323" i="17"/>
  <c r="E323" i="17"/>
  <c r="F323" i="17"/>
  <c r="G323" i="17"/>
  <c r="H323" i="17"/>
  <c r="I323" i="17"/>
  <c r="M323" i="17"/>
  <c r="N323" i="17"/>
  <c r="O323" i="17"/>
  <c r="P323" i="17"/>
  <c r="Q323" i="17"/>
  <c r="R323" i="17"/>
  <c r="S323" i="17"/>
  <c r="T323" i="17"/>
  <c r="R403" i="7" l="1"/>
  <c r="S403" i="7"/>
  <c r="T403" i="7"/>
  <c r="U403" i="7"/>
  <c r="V403" i="7"/>
  <c r="R404" i="7"/>
  <c r="S404" i="7"/>
  <c r="T404" i="7"/>
  <c r="U404" i="7"/>
  <c r="V404" i="7"/>
  <c r="R407" i="7"/>
  <c r="S407" i="7"/>
  <c r="T407" i="7"/>
  <c r="U407" i="7"/>
  <c r="V407" i="7"/>
  <c r="R151" i="25" l="1"/>
  <c r="S151" i="25"/>
  <c r="T151" i="25"/>
  <c r="U151" i="25"/>
  <c r="R152" i="25"/>
  <c r="S152" i="25"/>
  <c r="T152" i="25"/>
  <c r="U152" i="25"/>
  <c r="R155" i="25"/>
  <c r="S155" i="25"/>
  <c r="T155" i="25"/>
  <c r="U155" i="25"/>
  <c r="H101" i="14"/>
  <c r="H104" i="14"/>
  <c r="Q305" i="7" l="1"/>
  <c r="R304" i="7"/>
  <c r="S304" i="7"/>
  <c r="T304" i="7"/>
  <c r="U304" i="7"/>
  <c r="V304" i="7"/>
  <c r="R305" i="7"/>
  <c r="S305" i="7"/>
  <c r="T305" i="7"/>
  <c r="U305" i="7"/>
  <c r="V305" i="7"/>
  <c r="R308" i="7"/>
  <c r="S308" i="7"/>
  <c r="T308" i="7"/>
  <c r="U308" i="7"/>
  <c r="V308" i="7"/>
  <c r="Q101" i="30" l="1"/>
  <c r="Q217" i="30" s="1"/>
  <c r="P101" i="30"/>
  <c r="P217" i="30" s="1"/>
  <c r="O101" i="30"/>
  <c r="O217" i="30" s="1"/>
  <c r="N101" i="30"/>
  <c r="N217" i="30" s="1"/>
  <c r="M101" i="30"/>
  <c r="M217" i="30" s="1"/>
  <c r="L101" i="30"/>
  <c r="L217" i="30" s="1"/>
  <c r="K101" i="30"/>
  <c r="K217" i="30" s="1"/>
  <c r="H101" i="30"/>
  <c r="H217" i="30" s="1"/>
  <c r="G101" i="30"/>
  <c r="G217" i="30" s="1"/>
  <c r="F101" i="30"/>
  <c r="F217" i="30" s="1"/>
  <c r="E101" i="30"/>
  <c r="E217" i="30" s="1"/>
  <c r="D101" i="30"/>
  <c r="D217" i="30" s="1"/>
  <c r="C101" i="30"/>
  <c r="C217" i="30" s="1"/>
  <c r="B101" i="30"/>
  <c r="Q50" i="30"/>
  <c r="Q195" i="30" s="1"/>
  <c r="P50" i="30"/>
  <c r="P195" i="30" s="1"/>
  <c r="O50" i="30"/>
  <c r="O195" i="30" s="1"/>
  <c r="N50" i="30"/>
  <c r="N195" i="30" s="1"/>
  <c r="M50" i="30"/>
  <c r="M195" i="30" s="1"/>
  <c r="L50" i="30"/>
  <c r="L195" i="30" s="1"/>
  <c r="K50" i="30"/>
  <c r="K195" i="30" s="1"/>
  <c r="H50" i="30"/>
  <c r="H195" i="30" s="1"/>
  <c r="G50" i="30"/>
  <c r="G195" i="30" s="1"/>
  <c r="F50" i="30"/>
  <c r="F195" i="30" s="1"/>
  <c r="E50" i="30"/>
  <c r="E195" i="30" s="1"/>
  <c r="D50" i="30"/>
  <c r="D195" i="30" s="1"/>
  <c r="C50" i="30"/>
  <c r="C195" i="30" s="1"/>
  <c r="B50" i="30"/>
  <c r="B195" i="30" s="1"/>
  <c r="H100" i="29"/>
  <c r="G100" i="29"/>
  <c r="F100" i="29"/>
  <c r="E100" i="29"/>
  <c r="D100" i="29"/>
  <c r="C100" i="29"/>
  <c r="B100" i="29"/>
  <c r="H49" i="29"/>
  <c r="H189" i="29" s="1"/>
  <c r="G49" i="29"/>
  <c r="G189" i="29" s="1"/>
  <c r="F49" i="29"/>
  <c r="F189" i="29" s="1"/>
  <c r="E49" i="29"/>
  <c r="E189" i="29" s="1"/>
  <c r="D49" i="29"/>
  <c r="D189" i="29" s="1"/>
  <c r="C49" i="29"/>
  <c r="C189" i="29" s="1"/>
  <c r="B49" i="29"/>
  <c r="B189" i="29" s="1"/>
  <c r="P45" i="27"/>
  <c r="J459" i="27"/>
  <c r="O390" i="27"/>
  <c r="K390" i="27"/>
  <c r="J390" i="27"/>
  <c r="G390" i="27"/>
  <c r="J254" i="27"/>
  <c r="J484" i="27" s="1"/>
  <c r="O203" i="27"/>
  <c r="O254" i="27" s="1"/>
  <c r="O484" i="27" s="1"/>
  <c r="N203" i="27"/>
  <c r="N459" i="27" s="1"/>
  <c r="M203" i="27"/>
  <c r="M459" i="27" s="1"/>
  <c r="L203" i="27"/>
  <c r="L459" i="27" s="1"/>
  <c r="K203" i="27"/>
  <c r="K254" i="27" s="1"/>
  <c r="K484" i="27" s="1"/>
  <c r="G203" i="27"/>
  <c r="G459" i="27" s="1"/>
  <c r="F203" i="27"/>
  <c r="F459" i="27" s="1"/>
  <c r="E203" i="27"/>
  <c r="E459" i="27" s="1"/>
  <c r="D203" i="27"/>
  <c r="D459" i="27" s="1"/>
  <c r="C203" i="27"/>
  <c r="C459" i="27" s="1"/>
  <c r="B203" i="27"/>
  <c r="B459" i="27" s="1"/>
  <c r="O101" i="27"/>
  <c r="O152" i="27" s="1"/>
  <c r="O437" i="27" s="1"/>
  <c r="N101" i="27"/>
  <c r="N412" i="27" s="1"/>
  <c r="M101" i="27"/>
  <c r="M412" i="27" s="1"/>
  <c r="L101" i="27"/>
  <c r="L412" i="27" s="1"/>
  <c r="K101" i="27"/>
  <c r="K152" i="27" s="1"/>
  <c r="K437" i="27" s="1"/>
  <c r="J101" i="27"/>
  <c r="J152" i="27" s="1"/>
  <c r="J437" i="27" s="1"/>
  <c r="G101" i="27"/>
  <c r="G152" i="27" s="1"/>
  <c r="G437" i="27" s="1"/>
  <c r="F101" i="27"/>
  <c r="F412" i="27" s="1"/>
  <c r="E101" i="27"/>
  <c r="E412" i="27" s="1"/>
  <c r="D101" i="27"/>
  <c r="D412" i="27" s="1"/>
  <c r="C101" i="27"/>
  <c r="C412" i="27" s="1"/>
  <c r="B101" i="27"/>
  <c r="B412" i="27" s="1"/>
  <c r="N50" i="27"/>
  <c r="N390" i="27" s="1"/>
  <c r="M50" i="27"/>
  <c r="M390" i="27" s="1"/>
  <c r="L50" i="27"/>
  <c r="L390" i="27" s="1"/>
  <c r="F50" i="27"/>
  <c r="F390" i="27" s="1"/>
  <c r="E50" i="27"/>
  <c r="E390" i="27" s="1"/>
  <c r="D50" i="27"/>
  <c r="D390" i="27" s="1"/>
  <c r="C50" i="27"/>
  <c r="C390" i="27" s="1"/>
  <c r="B50" i="27"/>
  <c r="B390" i="27" s="1"/>
  <c r="G203" i="26"/>
  <c r="G464" i="26" s="1"/>
  <c r="F203" i="26"/>
  <c r="F464" i="26" s="1"/>
  <c r="E203" i="26"/>
  <c r="E464" i="26" s="1"/>
  <c r="D203" i="26"/>
  <c r="D464" i="26" s="1"/>
  <c r="C203" i="26"/>
  <c r="C464" i="26" s="1"/>
  <c r="B203" i="26"/>
  <c r="B464" i="26" s="1"/>
  <c r="G101" i="26"/>
  <c r="G417" i="26" s="1"/>
  <c r="F101" i="26"/>
  <c r="E101" i="26"/>
  <c r="E417" i="26" s="1"/>
  <c r="D101" i="26"/>
  <c r="D417" i="26" s="1"/>
  <c r="C101" i="26"/>
  <c r="C417" i="26" s="1"/>
  <c r="B101" i="26"/>
  <c r="B417" i="26" s="1"/>
  <c r="G50" i="26"/>
  <c r="G395" i="26" s="1"/>
  <c r="F50" i="26"/>
  <c r="F395" i="26" s="1"/>
  <c r="E50" i="26"/>
  <c r="E395" i="26" s="1"/>
  <c r="D50" i="26"/>
  <c r="D395" i="26" s="1"/>
  <c r="C50" i="26"/>
  <c r="B50" i="26"/>
  <c r="B395" i="26" s="1"/>
  <c r="F280" i="25"/>
  <c r="E280" i="25"/>
  <c r="K255" i="25"/>
  <c r="B255" i="25"/>
  <c r="W233" i="25"/>
  <c r="P233" i="25"/>
  <c r="O233" i="25"/>
  <c r="N233" i="25"/>
  <c r="K233" i="25"/>
  <c r="B233" i="25"/>
  <c r="W152" i="25"/>
  <c r="W280" i="25" s="1"/>
  <c r="V152" i="25"/>
  <c r="U280" i="25"/>
  <c r="T280" i="25"/>
  <c r="R280" i="25"/>
  <c r="Q152" i="25"/>
  <c r="Q280" i="25" s="1"/>
  <c r="P152" i="25"/>
  <c r="P280" i="25" s="1"/>
  <c r="O152" i="25"/>
  <c r="O280" i="25" s="1"/>
  <c r="N152" i="25"/>
  <c r="N280" i="25" s="1"/>
  <c r="K152" i="25"/>
  <c r="K203" i="25" s="1"/>
  <c r="K302" i="25" s="1"/>
  <c r="J152" i="25"/>
  <c r="I152" i="25"/>
  <c r="I280" i="25" s="1"/>
  <c r="H152" i="25"/>
  <c r="H280" i="25" s="1"/>
  <c r="G152" i="25"/>
  <c r="G280" i="25" s="1"/>
  <c r="D152" i="25"/>
  <c r="D280" i="25" s="1"/>
  <c r="C152" i="25"/>
  <c r="C280" i="25" s="1"/>
  <c r="B152" i="25"/>
  <c r="B203" i="25" s="1"/>
  <c r="B302" i="25" s="1"/>
  <c r="W101" i="25"/>
  <c r="W255" i="25" s="1"/>
  <c r="V101" i="25"/>
  <c r="V255" i="25" s="1"/>
  <c r="U101" i="25"/>
  <c r="U255" i="25" s="1"/>
  <c r="T101" i="25"/>
  <c r="T255" i="25" s="1"/>
  <c r="S101" i="25"/>
  <c r="S255" i="25" s="1"/>
  <c r="R101" i="25"/>
  <c r="R255" i="25" s="1"/>
  <c r="Q101" i="25"/>
  <c r="Q255" i="25" s="1"/>
  <c r="P101" i="25"/>
  <c r="P255" i="25" s="1"/>
  <c r="O101" i="25"/>
  <c r="O255" i="25" s="1"/>
  <c r="N101" i="25"/>
  <c r="J101" i="25"/>
  <c r="J255" i="25" s="1"/>
  <c r="I101" i="25"/>
  <c r="I255" i="25" s="1"/>
  <c r="H101" i="25"/>
  <c r="H255" i="25" s="1"/>
  <c r="G101" i="25"/>
  <c r="G255" i="25" s="1"/>
  <c r="F101" i="25"/>
  <c r="F255" i="25" s="1"/>
  <c r="E101" i="25"/>
  <c r="E255" i="25" s="1"/>
  <c r="D101" i="25"/>
  <c r="D255" i="25" s="1"/>
  <c r="C101" i="25"/>
  <c r="C255" i="25" s="1"/>
  <c r="V50" i="25"/>
  <c r="V233" i="25" s="1"/>
  <c r="U50" i="25"/>
  <c r="U233" i="25" s="1"/>
  <c r="T50" i="25"/>
  <c r="T233" i="25" s="1"/>
  <c r="S50" i="25"/>
  <c r="S233" i="25" s="1"/>
  <c r="R50" i="25"/>
  <c r="R233" i="25" s="1"/>
  <c r="Q50" i="25"/>
  <c r="Q233" i="25" s="1"/>
  <c r="J50" i="25"/>
  <c r="J233" i="25" s="1"/>
  <c r="I50" i="25"/>
  <c r="I233" i="25" s="1"/>
  <c r="H50" i="25"/>
  <c r="H233" i="25" s="1"/>
  <c r="G50" i="25"/>
  <c r="G233" i="25" s="1"/>
  <c r="F50" i="25"/>
  <c r="F233" i="25" s="1"/>
  <c r="E50" i="25"/>
  <c r="E233" i="25" s="1"/>
  <c r="D50" i="25"/>
  <c r="D233" i="25" s="1"/>
  <c r="C50" i="25"/>
  <c r="C233" i="25" s="1"/>
  <c r="B237" i="24"/>
  <c r="K151" i="24"/>
  <c r="K284" i="24" s="1"/>
  <c r="J151" i="24"/>
  <c r="J284" i="24" s="1"/>
  <c r="I151" i="24"/>
  <c r="I284" i="24" s="1"/>
  <c r="H151" i="24"/>
  <c r="H284" i="24" s="1"/>
  <c r="G151" i="24"/>
  <c r="G284" i="24" s="1"/>
  <c r="F151" i="24"/>
  <c r="F284" i="24" s="1"/>
  <c r="E151" i="24"/>
  <c r="E284" i="24" s="1"/>
  <c r="D151" i="24"/>
  <c r="D284" i="24" s="1"/>
  <c r="C151" i="24"/>
  <c r="C284" i="24" s="1"/>
  <c r="B151" i="24"/>
  <c r="B284" i="24" s="1"/>
  <c r="K100" i="24"/>
  <c r="K259" i="24" s="1"/>
  <c r="J100" i="24"/>
  <c r="J259" i="24" s="1"/>
  <c r="I100" i="24"/>
  <c r="I259" i="24" s="1"/>
  <c r="H100" i="24"/>
  <c r="H259" i="24" s="1"/>
  <c r="G100" i="24"/>
  <c r="G259" i="24" s="1"/>
  <c r="F100" i="24"/>
  <c r="F259" i="24" s="1"/>
  <c r="E100" i="24"/>
  <c r="E259" i="24" s="1"/>
  <c r="D100" i="24"/>
  <c r="D259" i="24" s="1"/>
  <c r="C100" i="24"/>
  <c r="C259" i="24" s="1"/>
  <c r="B100" i="24"/>
  <c r="B259" i="24" s="1"/>
  <c r="K49" i="24"/>
  <c r="K237" i="24" s="1"/>
  <c r="J49" i="24"/>
  <c r="J237" i="24" s="1"/>
  <c r="I49" i="24"/>
  <c r="I237" i="24" s="1"/>
  <c r="H49" i="24"/>
  <c r="H237" i="24" s="1"/>
  <c r="G49" i="24"/>
  <c r="G237" i="24" s="1"/>
  <c r="F49" i="24"/>
  <c r="E49" i="24"/>
  <c r="D49" i="24"/>
  <c r="D237" i="24" s="1"/>
  <c r="C49" i="24"/>
  <c r="C237" i="24" s="1"/>
  <c r="X280" i="23"/>
  <c r="W280" i="23"/>
  <c r="V280" i="23"/>
  <c r="U280" i="23"/>
  <c r="T280" i="23"/>
  <c r="S280" i="23"/>
  <c r="R280" i="23"/>
  <c r="Q280" i="23"/>
  <c r="P280" i="23"/>
  <c r="O280" i="23"/>
  <c r="N280" i="23"/>
  <c r="K280" i="23"/>
  <c r="J280" i="23"/>
  <c r="B280" i="23"/>
  <c r="X255" i="23"/>
  <c r="W255" i="23"/>
  <c r="V255" i="23"/>
  <c r="U255" i="23"/>
  <c r="T255" i="23"/>
  <c r="S255" i="23"/>
  <c r="R255" i="23"/>
  <c r="Q255" i="23"/>
  <c r="P255" i="23"/>
  <c r="O255" i="23"/>
  <c r="N255" i="23"/>
  <c r="W233" i="23"/>
  <c r="V233" i="23"/>
  <c r="P233" i="23"/>
  <c r="O233" i="23"/>
  <c r="N233" i="23"/>
  <c r="W203" i="23"/>
  <c r="W302" i="23" s="1"/>
  <c r="V203" i="23"/>
  <c r="V302" i="23" s="1"/>
  <c r="P203" i="23"/>
  <c r="P302" i="23" s="1"/>
  <c r="O203" i="23"/>
  <c r="O302" i="23" s="1"/>
  <c r="N203" i="23"/>
  <c r="N302" i="23" s="1"/>
  <c r="I152" i="23"/>
  <c r="I280" i="23" s="1"/>
  <c r="H152" i="23"/>
  <c r="H280" i="23" s="1"/>
  <c r="G152" i="23"/>
  <c r="G280" i="23" s="1"/>
  <c r="F152" i="23"/>
  <c r="F280" i="23" s="1"/>
  <c r="E152" i="23"/>
  <c r="E280" i="23" s="1"/>
  <c r="D152" i="23"/>
  <c r="D280" i="23" s="1"/>
  <c r="C152" i="23"/>
  <c r="C280" i="23" s="1"/>
  <c r="K101" i="23"/>
  <c r="K255" i="23" s="1"/>
  <c r="J101" i="23"/>
  <c r="J255" i="23" s="1"/>
  <c r="I101" i="23"/>
  <c r="I255" i="23" s="1"/>
  <c r="H101" i="23"/>
  <c r="H255" i="23" s="1"/>
  <c r="G101" i="23"/>
  <c r="G255" i="23" s="1"/>
  <c r="F101" i="23"/>
  <c r="F255" i="23" s="1"/>
  <c r="E101" i="23"/>
  <c r="E255" i="23" s="1"/>
  <c r="D101" i="23"/>
  <c r="D255" i="23" s="1"/>
  <c r="C101" i="23"/>
  <c r="C255" i="23" s="1"/>
  <c r="B101" i="23"/>
  <c r="B255" i="23" s="1"/>
  <c r="U50" i="23"/>
  <c r="U203" i="23" s="1"/>
  <c r="U302" i="23" s="1"/>
  <c r="T50" i="23"/>
  <c r="T203" i="23" s="1"/>
  <c r="T302" i="23" s="1"/>
  <c r="S50" i="23"/>
  <c r="S233" i="23" s="1"/>
  <c r="R50" i="23"/>
  <c r="R203" i="23" s="1"/>
  <c r="R302" i="23" s="1"/>
  <c r="Q50" i="23"/>
  <c r="Q233" i="23" s="1"/>
  <c r="K50" i="23"/>
  <c r="K233" i="23" s="1"/>
  <c r="J50" i="23"/>
  <c r="J233" i="23" s="1"/>
  <c r="I50" i="23"/>
  <c r="I233" i="23" s="1"/>
  <c r="H50" i="23"/>
  <c r="H233" i="23" s="1"/>
  <c r="G50" i="23"/>
  <c r="G233" i="23" s="1"/>
  <c r="F50" i="23"/>
  <c r="F233" i="23" s="1"/>
  <c r="E50" i="23"/>
  <c r="E233" i="23" s="1"/>
  <c r="D50" i="23"/>
  <c r="D233" i="23" s="1"/>
  <c r="C50" i="23"/>
  <c r="C233" i="23" s="1"/>
  <c r="B50" i="23"/>
  <c r="B233" i="23" s="1"/>
  <c r="I146" i="22"/>
  <c r="I281" i="22" s="1"/>
  <c r="H146" i="22"/>
  <c r="H281" i="22" s="1"/>
  <c r="G146" i="22"/>
  <c r="G281" i="22" s="1"/>
  <c r="F146" i="22"/>
  <c r="F281" i="22" s="1"/>
  <c r="E146" i="22"/>
  <c r="E281" i="22" s="1"/>
  <c r="D146" i="22"/>
  <c r="D281" i="22" s="1"/>
  <c r="C146" i="22"/>
  <c r="C281" i="22" s="1"/>
  <c r="K255" i="22"/>
  <c r="J255" i="22"/>
  <c r="I255" i="22"/>
  <c r="H255" i="22"/>
  <c r="G255" i="22"/>
  <c r="F255" i="22"/>
  <c r="E255" i="22"/>
  <c r="D255" i="22"/>
  <c r="C255" i="22"/>
  <c r="B97" i="22"/>
  <c r="B255" i="22" s="1"/>
  <c r="K48" i="22"/>
  <c r="K233" i="22" s="1"/>
  <c r="J48" i="22"/>
  <c r="J233" i="22" s="1"/>
  <c r="I48" i="22"/>
  <c r="I233" i="22" s="1"/>
  <c r="H48" i="22"/>
  <c r="H233" i="22" s="1"/>
  <c r="G48" i="22"/>
  <c r="G233" i="22" s="1"/>
  <c r="F48" i="22"/>
  <c r="F233" i="22" s="1"/>
  <c r="E48" i="22"/>
  <c r="E233" i="22" s="1"/>
  <c r="D48" i="22"/>
  <c r="D233" i="22" s="1"/>
  <c r="C48" i="22"/>
  <c r="C233" i="22" s="1"/>
  <c r="B48" i="22"/>
  <c r="B233" i="22" s="1"/>
  <c r="C22" i="13"/>
  <c r="F71" i="8"/>
  <c r="C71" i="8"/>
  <c r="Q365" i="20"/>
  <c r="P365" i="20"/>
  <c r="O365" i="20"/>
  <c r="N365" i="20"/>
  <c r="M365" i="20"/>
  <c r="L365" i="20"/>
  <c r="K365" i="20"/>
  <c r="H365" i="20"/>
  <c r="G365" i="20"/>
  <c r="F365" i="20"/>
  <c r="E365" i="20"/>
  <c r="D365" i="20"/>
  <c r="C365" i="20"/>
  <c r="B365" i="20"/>
  <c r="Q254" i="20"/>
  <c r="Q390" i="20" s="1"/>
  <c r="P254" i="20"/>
  <c r="P390" i="20" s="1"/>
  <c r="O254" i="20"/>
  <c r="O390" i="20" s="1"/>
  <c r="N254" i="20"/>
  <c r="N390" i="20" s="1"/>
  <c r="M254" i="20"/>
  <c r="M390" i="20" s="1"/>
  <c r="L254" i="20"/>
  <c r="L390" i="20" s="1"/>
  <c r="K254" i="20"/>
  <c r="K390" i="20" s="1"/>
  <c r="H254" i="20"/>
  <c r="H390" i="20" s="1"/>
  <c r="G254" i="20"/>
  <c r="G390" i="20" s="1"/>
  <c r="F254" i="20"/>
  <c r="F390" i="20" s="1"/>
  <c r="E254" i="20"/>
  <c r="E390" i="20" s="1"/>
  <c r="D254" i="20"/>
  <c r="D390" i="20" s="1"/>
  <c r="C254" i="20"/>
  <c r="C390" i="20" s="1"/>
  <c r="B254" i="20"/>
  <c r="B390" i="20" s="1"/>
  <c r="T203" i="20"/>
  <c r="R203" i="20"/>
  <c r="R365" i="20" s="1"/>
  <c r="I203" i="20"/>
  <c r="I365" i="20" s="1"/>
  <c r="T152" i="20"/>
  <c r="R152" i="20"/>
  <c r="R343" i="20" s="1"/>
  <c r="I152" i="20"/>
  <c r="I343" i="20" s="1"/>
  <c r="R101" i="20"/>
  <c r="R318" i="20" s="1"/>
  <c r="I101" i="20"/>
  <c r="I318" i="20" s="1"/>
  <c r="R50" i="20"/>
  <c r="R296" i="20" s="1"/>
  <c r="I50" i="20"/>
  <c r="I296" i="20" s="1"/>
  <c r="H365" i="19"/>
  <c r="G365" i="19"/>
  <c r="F365" i="19"/>
  <c r="E365" i="19"/>
  <c r="D365" i="19"/>
  <c r="C365" i="19"/>
  <c r="B365" i="19"/>
  <c r="H343" i="19"/>
  <c r="G343" i="19"/>
  <c r="F343" i="19"/>
  <c r="E343" i="19"/>
  <c r="D343" i="19"/>
  <c r="C343" i="19"/>
  <c r="B343" i="19"/>
  <c r="H318" i="19"/>
  <c r="G318" i="19"/>
  <c r="F318" i="19"/>
  <c r="E318" i="19"/>
  <c r="D318" i="19"/>
  <c r="C318" i="19"/>
  <c r="B318" i="19"/>
  <c r="H296" i="19"/>
  <c r="G296" i="19"/>
  <c r="F296" i="19"/>
  <c r="E296" i="19"/>
  <c r="D296" i="19"/>
  <c r="C296" i="19"/>
  <c r="B296" i="19"/>
  <c r="H253" i="19"/>
  <c r="H389" i="19" s="1"/>
  <c r="G253" i="19"/>
  <c r="G389" i="19" s="1"/>
  <c r="F253" i="19"/>
  <c r="F389" i="19" s="1"/>
  <c r="E253" i="19"/>
  <c r="E389" i="19" s="1"/>
  <c r="D253" i="19"/>
  <c r="D389" i="19" s="1"/>
  <c r="C253" i="19"/>
  <c r="C389" i="19" s="1"/>
  <c r="B253" i="19"/>
  <c r="B389" i="19" s="1"/>
  <c r="I202" i="19"/>
  <c r="I365" i="19" s="1"/>
  <c r="I151" i="19"/>
  <c r="I343" i="19" s="1"/>
  <c r="I100" i="19"/>
  <c r="I318" i="19" s="1"/>
  <c r="I49" i="19"/>
  <c r="I296" i="19" s="1"/>
  <c r="B162" i="18"/>
  <c r="C162" i="18"/>
  <c r="D162" i="18"/>
  <c r="E162" i="18"/>
  <c r="F162" i="18"/>
  <c r="G162" i="18"/>
  <c r="H162" i="18"/>
  <c r="I162" i="18"/>
  <c r="B163" i="18"/>
  <c r="C163" i="18"/>
  <c r="D163" i="18"/>
  <c r="E163" i="18"/>
  <c r="F163" i="18"/>
  <c r="G163" i="18"/>
  <c r="H163" i="18"/>
  <c r="I163" i="18"/>
  <c r="B164" i="18"/>
  <c r="C164" i="18"/>
  <c r="D164" i="18"/>
  <c r="E164" i="18"/>
  <c r="F164" i="18"/>
  <c r="G164" i="18"/>
  <c r="H164" i="18"/>
  <c r="I164" i="18"/>
  <c r="T368" i="17"/>
  <c r="S368" i="17"/>
  <c r="R368" i="17"/>
  <c r="Q368" i="17"/>
  <c r="P368" i="17"/>
  <c r="O368" i="17"/>
  <c r="N368" i="17"/>
  <c r="M368" i="17"/>
  <c r="I368" i="17"/>
  <c r="H368" i="17"/>
  <c r="G368" i="17"/>
  <c r="F368" i="17"/>
  <c r="E368" i="17"/>
  <c r="D368" i="17"/>
  <c r="C368" i="17"/>
  <c r="B368" i="17"/>
  <c r="T346" i="17"/>
  <c r="S346" i="17"/>
  <c r="R346" i="17"/>
  <c r="Q346" i="17"/>
  <c r="P346" i="17"/>
  <c r="O346" i="17"/>
  <c r="N346" i="17"/>
  <c r="M346" i="17"/>
  <c r="I346" i="17"/>
  <c r="H346" i="17"/>
  <c r="G346" i="17"/>
  <c r="F346" i="17"/>
  <c r="E346" i="17"/>
  <c r="D346" i="17"/>
  <c r="C346" i="17"/>
  <c r="B346" i="17"/>
  <c r="T255" i="17"/>
  <c r="T394" i="17" s="1"/>
  <c r="S255" i="17"/>
  <c r="S394" i="17" s="1"/>
  <c r="R255" i="17"/>
  <c r="R394" i="17" s="1"/>
  <c r="Q255" i="17"/>
  <c r="Q394" i="17" s="1"/>
  <c r="P255" i="17"/>
  <c r="P394" i="17" s="1"/>
  <c r="O255" i="17"/>
  <c r="K305" i="27" s="1"/>
  <c r="K506" i="27" s="1"/>
  <c r="N255" i="17"/>
  <c r="J305" i="27" s="1"/>
  <c r="J506" i="27" s="1"/>
  <c r="M255" i="17"/>
  <c r="M394" i="17" s="1"/>
  <c r="I255" i="17"/>
  <c r="I394" i="17" s="1"/>
  <c r="H255" i="17"/>
  <c r="H394" i="17" s="1"/>
  <c r="G255" i="17"/>
  <c r="G394" i="17" s="1"/>
  <c r="F255" i="17"/>
  <c r="E305" i="27" s="1"/>
  <c r="E506" i="27" s="1"/>
  <c r="E255" i="17"/>
  <c r="D305" i="27" s="1"/>
  <c r="D506" i="27" s="1"/>
  <c r="D255" i="17"/>
  <c r="D394" i="17" s="1"/>
  <c r="C255" i="17"/>
  <c r="B305" i="27" s="1"/>
  <c r="B506" i="27" s="1"/>
  <c r="B255" i="17"/>
  <c r="B394" i="17" s="1"/>
  <c r="V204" i="17"/>
  <c r="V368" i="17" s="1"/>
  <c r="U204" i="17"/>
  <c r="U368" i="17" s="1"/>
  <c r="K204" i="17"/>
  <c r="K368" i="17" s="1"/>
  <c r="J204" i="17"/>
  <c r="J368" i="17" s="1"/>
  <c r="V153" i="17"/>
  <c r="V346" i="17" s="1"/>
  <c r="U153" i="17"/>
  <c r="U346" i="17" s="1"/>
  <c r="K153" i="17"/>
  <c r="J153" i="17"/>
  <c r="J346" i="17" s="1"/>
  <c r="V102" i="17"/>
  <c r="V320" i="17" s="1"/>
  <c r="U102" i="17"/>
  <c r="U320" i="17" s="1"/>
  <c r="K102" i="17"/>
  <c r="K320" i="17" s="1"/>
  <c r="J102" i="17"/>
  <c r="J320" i="17" s="1"/>
  <c r="V51" i="17"/>
  <c r="V298" i="17" s="1"/>
  <c r="U51" i="17"/>
  <c r="U298" i="17" s="1"/>
  <c r="K51" i="17"/>
  <c r="K298" i="17" s="1"/>
  <c r="J51" i="17"/>
  <c r="J298" i="17" s="1"/>
  <c r="K6" i="17"/>
  <c r="J6" i="17"/>
  <c r="I365" i="16"/>
  <c r="H365" i="16"/>
  <c r="G365" i="16"/>
  <c r="F365" i="16"/>
  <c r="E365" i="16"/>
  <c r="D365" i="16"/>
  <c r="C365" i="16"/>
  <c r="B365" i="16"/>
  <c r="I340" i="16"/>
  <c r="H340" i="16"/>
  <c r="G340" i="16"/>
  <c r="F340" i="16"/>
  <c r="E340" i="16"/>
  <c r="D340" i="16"/>
  <c r="C340" i="16"/>
  <c r="B340" i="16"/>
  <c r="I318" i="16"/>
  <c r="H318" i="16"/>
  <c r="G318" i="16"/>
  <c r="F318" i="16"/>
  <c r="E318" i="16"/>
  <c r="D318" i="16"/>
  <c r="C318" i="16"/>
  <c r="B318" i="16"/>
  <c r="I297" i="16"/>
  <c r="H297" i="16"/>
  <c r="G297" i="16"/>
  <c r="F297" i="16"/>
  <c r="E297" i="16"/>
  <c r="D297" i="16"/>
  <c r="C297" i="16"/>
  <c r="B297" i="16"/>
  <c r="I254" i="16"/>
  <c r="I387" i="16" s="1"/>
  <c r="H254" i="16"/>
  <c r="H387" i="16" s="1"/>
  <c r="G254" i="16"/>
  <c r="G387" i="16" s="1"/>
  <c r="F254" i="16"/>
  <c r="E305" i="26" s="1"/>
  <c r="E508" i="26" s="1"/>
  <c r="E254" i="16"/>
  <c r="E387" i="16" s="1"/>
  <c r="D254" i="16"/>
  <c r="D387" i="16" s="1"/>
  <c r="C254" i="16"/>
  <c r="C387" i="16" s="1"/>
  <c r="B254" i="16"/>
  <c r="B387" i="16" s="1"/>
  <c r="K203" i="16"/>
  <c r="K365" i="16" s="1"/>
  <c r="J203" i="16"/>
  <c r="J365" i="16" s="1"/>
  <c r="K152" i="16"/>
  <c r="K340" i="16" s="1"/>
  <c r="J152" i="16"/>
  <c r="J340" i="16" s="1"/>
  <c r="K101" i="16"/>
  <c r="K318" i="16" s="1"/>
  <c r="J101" i="16"/>
  <c r="J318" i="16" s="1"/>
  <c r="K50" i="16"/>
  <c r="K297" i="16" s="1"/>
  <c r="J50" i="16"/>
  <c r="J297" i="16" s="1"/>
  <c r="S385" i="32"/>
  <c r="T360" i="32"/>
  <c r="S360" i="32"/>
  <c r="R360" i="32"/>
  <c r="Q360" i="32"/>
  <c r="P360" i="32"/>
  <c r="M360" i="32"/>
  <c r="L360" i="32"/>
  <c r="K360" i="32"/>
  <c r="J360" i="32"/>
  <c r="I360" i="32"/>
  <c r="F360" i="32"/>
  <c r="E360" i="32"/>
  <c r="D360" i="32"/>
  <c r="C360" i="32"/>
  <c r="B360" i="32"/>
  <c r="T338" i="32"/>
  <c r="S338" i="32"/>
  <c r="R338" i="32"/>
  <c r="Q338" i="32"/>
  <c r="P338" i="32"/>
  <c r="M338" i="32"/>
  <c r="L338" i="32"/>
  <c r="K338" i="32"/>
  <c r="J338" i="32"/>
  <c r="I338" i="32"/>
  <c r="F338" i="32"/>
  <c r="E338" i="32"/>
  <c r="D338" i="32"/>
  <c r="C338" i="32"/>
  <c r="B338" i="32"/>
  <c r="T313" i="32"/>
  <c r="S313" i="32"/>
  <c r="R313" i="32"/>
  <c r="Q313" i="32"/>
  <c r="P313" i="32"/>
  <c r="M313" i="32"/>
  <c r="L313" i="32"/>
  <c r="K313" i="32"/>
  <c r="J313" i="32"/>
  <c r="I313" i="32"/>
  <c r="F313" i="32"/>
  <c r="E313" i="32"/>
  <c r="D313" i="32"/>
  <c r="C313" i="32"/>
  <c r="B313" i="32"/>
  <c r="T291" i="32"/>
  <c r="S291" i="32"/>
  <c r="R291" i="32"/>
  <c r="Q291" i="32"/>
  <c r="P291" i="32"/>
  <c r="M291" i="32"/>
  <c r="L291" i="32"/>
  <c r="K291" i="32"/>
  <c r="J291" i="32"/>
  <c r="I291" i="32"/>
  <c r="F291" i="32"/>
  <c r="E291" i="32"/>
  <c r="D291" i="32"/>
  <c r="C291" i="32"/>
  <c r="B291" i="32"/>
  <c r="T255" i="32"/>
  <c r="T385" i="32" s="1"/>
  <c r="R255" i="32"/>
  <c r="R385" i="32" s="1"/>
  <c r="Q255" i="32"/>
  <c r="Q385" i="32" s="1"/>
  <c r="P255" i="32"/>
  <c r="P385" i="32" s="1"/>
  <c r="M255" i="32"/>
  <c r="M385" i="32" s="1"/>
  <c r="L255" i="32"/>
  <c r="L385" i="32" s="1"/>
  <c r="K255" i="32"/>
  <c r="K385" i="32" s="1"/>
  <c r="J255" i="32"/>
  <c r="J385" i="32" s="1"/>
  <c r="I255" i="32"/>
  <c r="I385" i="32" s="1"/>
  <c r="F255" i="32"/>
  <c r="F385" i="32" s="1"/>
  <c r="E255" i="32"/>
  <c r="E385" i="32" s="1"/>
  <c r="D255" i="32"/>
  <c r="D385" i="32" s="1"/>
  <c r="C255" i="32"/>
  <c r="C385" i="32" s="1"/>
  <c r="B255" i="32"/>
  <c r="B385" i="32" s="1"/>
  <c r="U204" i="32"/>
  <c r="U360" i="32" s="1"/>
  <c r="N204" i="32"/>
  <c r="N360" i="32" s="1"/>
  <c r="E70" i="13" s="1"/>
  <c r="G204" i="32"/>
  <c r="G360" i="32" s="1"/>
  <c r="U153" i="32"/>
  <c r="U338" i="32" s="1"/>
  <c r="N153" i="32"/>
  <c r="N338" i="32" s="1"/>
  <c r="D70" i="13" s="1"/>
  <c r="G153" i="32"/>
  <c r="G338" i="32" s="1"/>
  <c r="U102" i="32"/>
  <c r="U313" i="32" s="1"/>
  <c r="N102" i="32"/>
  <c r="N313" i="32" s="1"/>
  <c r="C70" i="13" s="1"/>
  <c r="G102" i="32"/>
  <c r="G313" i="32" s="1"/>
  <c r="U51" i="32"/>
  <c r="N51" i="32"/>
  <c r="N291" i="32" s="1"/>
  <c r="B70" i="13" s="1"/>
  <c r="G51" i="32"/>
  <c r="G291" i="32" s="1"/>
  <c r="G366" i="14"/>
  <c r="F366" i="14"/>
  <c r="E366" i="14"/>
  <c r="D366" i="14"/>
  <c r="C366" i="14"/>
  <c r="B366" i="14"/>
  <c r="G340" i="14"/>
  <c r="F340" i="14"/>
  <c r="E340" i="14"/>
  <c r="D340" i="14"/>
  <c r="C340" i="14"/>
  <c r="B340" i="14"/>
  <c r="G318" i="14"/>
  <c r="F318" i="14"/>
  <c r="E318" i="14"/>
  <c r="D318" i="14"/>
  <c r="C318" i="14"/>
  <c r="B318" i="14"/>
  <c r="G296" i="14"/>
  <c r="F296" i="14"/>
  <c r="E296" i="14"/>
  <c r="D296" i="14"/>
  <c r="C296" i="14"/>
  <c r="B296" i="14"/>
  <c r="G254" i="14"/>
  <c r="G388" i="14" s="1"/>
  <c r="F254" i="14"/>
  <c r="F388" i="14" s="1"/>
  <c r="E254" i="14"/>
  <c r="E388" i="14" s="1"/>
  <c r="D254" i="14"/>
  <c r="D388" i="14" s="1"/>
  <c r="C254" i="14"/>
  <c r="C388" i="14" s="1"/>
  <c r="B254" i="14"/>
  <c r="B388" i="14" s="1"/>
  <c r="H203" i="14"/>
  <c r="H366" i="14" s="1"/>
  <c r="H152" i="14"/>
  <c r="H340" i="14" s="1"/>
  <c r="H318" i="14"/>
  <c r="H50" i="14"/>
  <c r="H296" i="14" s="1"/>
  <c r="R502" i="12"/>
  <c r="Q502" i="12"/>
  <c r="P502" i="12"/>
  <c r="O502" i="12"/>
  <c r="N502" i="12"/>
  <c r="M502" i="12"/>
  <c r="J502" i="12"/>
  <c r="I502" i="12"/>
  <c r="H502" i="12"/>
  <c r="G502" i="12"/>
  <c r="F502" i="12"/>
  <c r="E502" i="12"/>
  <c r="D502" i="12"/>
  <c r="C502" i="12"/>
  <c r="B502" i="12"/>
  <c r="R476" i="12"/>
  <c r="Q476" i="12"/>
  <c r="P476" i="12"/>
  <c r="O476" i="12"/>
  <c r="N476" i="12"/>
  <c r="M476" i="12"/>
  <c r="J476" i="12"/>
  <c r="I476" i="12"/>
  <c r="H476" i="12"/>
  <c r="G476" i="12"/>
  <c r="F476" i="12"/>
  <c r="E476" i="12"/>
  <c r="D476" i="12"/>
  <c r="C476" i="12"/>
  <c r="B476" i="12"/>
  <c r="R454" i="12"/>
  <c r="Q454" i="12"/>
  <c r="P454" i="12"/>
  <c r="O454" i="12"/>
  <c r="N454" i="12"/>
  <c r="M454" i="12"/>
  <c r="J454" i="12"/>
  <c r="I454" i="12"/>
  <c r="H454" i="12"/>
  <c r="G454" i="12"/>
  <c r="F454" i="12"/>
  <c r="E454" i="12"/>
  <c r="D454" i="12"/>
  <c r="C454" i="12"/>
  <c r="B454" i="12"/>
  <c r="R428" i="12"/>
  <c r="Q428" i="12"/>
  <c r="P428" i="12"/>
  <c r="O428" i="12"/>
  <c r="N428" i="12"/>
  <c r="M428" i="12"/>
  <c r="J428" i="12"/>
  <c r="I428" i="12"/>
  <c r="H428" i="12"/>
  <c r="G428" i="12"/>
  <c r="F428" i="12"/>
  <c r="E428" i="12"/>
  <c r="D428" i="12"/>
  <c r="C428" i="12"/>
  <c r="B428" i="12"/>
  <c r="R406" i="12"/>
  <c r="Q406" i="12"/>
  <c r="P406" i="12"/>
  <c r="O406" i="12"/>
  <c r="N406" i="12"/>
  <c r="M406" i="12"/>
  <c r="J406" i="12"/>
  <c r="I406" i="12"/>
  <c r="H406" i="12"/>
  <c r="G406" i="12"/>
  <c r="F406" i="12"/>
  <c r="E406" i="12"/>
  <c r="D406" i="12"/>
  <c r="C406" i="12"/>
  <c r="B406" i="12"/>
  <c r="R306" i="12"/>
  <c r="R357" i="12" s="1"/>
  <c r="R550" i="12" s="1"/>
  <c r="Q306" i="12"/>
  <c r="Q357" i="12" s="1"/>
  <c r="Q550" i="12" s="1"/>
  <c r="P306" i="12"/>
  <c r="P357" i="12" s="1"/>
  <c r="P550" i="12" s="1"/>
  <c r="O306" i="12"/>
  <c r="O357" i="12" s="1"/>
  <c r="O550" i="12" s="1"/>
  <c r="N306" i="12"/>
  <c r="N357" i="12" s="1"/>
  <c r="N550" i="12" s="1"/>
  <c r="M306" i="12"/>
  <c r="M357" i="12" s="1"/>
  <c r="M550" i="12" s="1"/>
  <c r="J306" i="12"/>
  <c r="J357" i="12" s="1"/>
  <c r="I306" i="12"/>
  <c r="I357" i="12" s="1"/>
  <c r="I550" i="12" s="1"/>
  <c r="H306" i="12"/>
  <c r="H357" i="12" s="1"/>
  <c r="H550" i="12" s="1"/>
  <c r="G306" i="12"/>
  <c r="G357" i="12" s="1"/>
  <c r="G550" i="12" s="1"/>
  <c r="F306" i="12"/>
  <c r="F357" i="12" s="1"/>
  <c r="F550" i="12" s="1"/>
  <c r="E306" i="12"/>
  <c r="E357" i="12" s="1"/>
  <c r="E550" i="12" s="1"/>
  <c r="D306" i="12"/>
  <c r="D357" i="12" s="1"/>
  <c r="D550" i="12" s="1"/>
  <c r="C306" i="12"/>
  <c r="C357" i="12" s="1"/>
  <c r="C550" i="12" s="1"/>
  <c r="B306" i="12"/>
  <c r="B357" i="12" s="1"/>
  <c r="B550" i="12" s="1"/>
  <c r="S255" i="12"/>
  <c r="S502" i="12" s="1"/>
  <c r="K255" i="12"/>
  <c r="K502" i="12" s="1"/>
  <c r="S204" i="12"/>
  <c r="S476" i="12" s="1"/>
  <c r="K204" i="12"/>
  <c r="K476" i="12" s="1"/>
  <c r="S153" i="12"/>
  <c r="S454" i="12" s="1"/>
  <c r="K153" i="12"/>
  <c r="K454" i="12" s="1"/>
  <c r="S102" i="12"/>
  <c r="S428" i="12" s="1"/>
  <c r="K102" i="12"/>
  <c r="K428" i="12" s="1"/>
  <c r="S51" i="12"/>
  <c r="S406" i="12" s="1"/>
  <c r="K51" i="12"/>
  <c r="K406" i="12" s="1"/>
  <c r="J536" i="11"/>
  <c r="J512" i="11"/>
  <c r="J490" i="11"/>
  <c r="I490" i="11"/>
  <c r="H490" i="11"/>
  <c r="G490" i="11"/>
  <c r="F490" i="11"/>
  <c r="E490" i="11"/>
  <c r="D490" i="11"/>
  <c r="C490" i="11"/>
  <c r="B490" i="11"/>
  <c r="J466" i="11"/>
  <c r="I466" i="11"/>
  <c r="H466" i="11"/>
  <c r="G466" i="11"/>
  <c r="F466" i="11"/>
  <c r="E466" i="11"/>
  <c r="D466" i="11"/>
  <c r="C466" i="11"/>
  <c r="B466" i="11"/>
  <c r="J444" i="11"/>
  <c r="I444" i="11"/>
  <c r="H444" i="11"/>
  <c r="G444" i="11"/>
  <c r="F444" i="11"/>
  <c r="E444" i="11"/>
  <c r="D444" i="11"/>
  <c r="C444" i="11"/>
  <c r="B444" i="11"/>
  <c r="J420" i="11"/>
  <c r="I420" i="11"/>
  <c r="H420" i="11"/>
  <c r="G420" i="11"/>
  <c r="F420" i="11"/>
  <c r="E420" i="11"/>
  <c r="D420" i="11"/>
  <c r="C420" i="11"/>
  <c r="B420" i="11"/>
  <c r="J398" i="11"/>
  <c r="I398" i="11"/>
  <c r="H398" i="11"/>
  <c r="G398" i="11"/>
  <c r="F398" i="11"/>
  <c r="E398" i="11"/>
  <c r="D398" i="11"/>
  <c r="C398" i="11"/>
  <c r="B398" i="11"/>
  <c r="I306" i="11"/>
  <c r="I357" i="11" s="1"/>
  <c r="I536" i="11" s="1"/>
  <c r="H306" i="11"/>
  <c r="H357" i="11" s="1"/>
  <c r="H536" i="11" s="1"/>
  <c r="G306" i="11"/>
  <c r="G357" i="11" s="1"/>
  <c r="G536" i="11" s="1"/>
  <c r="F306" i="11"/>
  <c r="F357" i="11" s="1"/>
  <c r="F536" i="11" s="1"/>
  <c r="E306" i="11"/>
  <c r="E357" i="11" s="1"/>
  <c r="E536" i="11" s="1"/>
  <c r="D306" i="11"/>
  <c r="D357" i="11" s="1"/>
  <c r="D536" i="11" s="1"/>
  <c r="C306" i="11"/>
  <c r="C357" i="11" s="1"/>
  <c r="C536" i="11" s="1"/>
  <c r="B306" i="11"/>
  <c r="B357" i="11" s="1"/>
  <c r="B536" i="11" s="1"/>
  <c r="K255" i="11"/>
  <c r="K490" i="11" s="1"/>
  <c r="K204" i="11"/>
  <c r="K466" i="11" s="1"/>
  <c r="K153" i="11"/>
  <c r="K444" i="11" s="1"/>
  <c r="K102" i="11"/>
  <c r="K420" i="11" s="1"/>
  <c r="K51" i="11"/>
  <c r="K398" i="11" s="1"/>
  <c r="S669" i="10"/>
  <c r="R669" i="10"/>
  <c r="Q669" i="10"/>
  <c r="P669" i="10"/>
  <c r="O669" i="10"/>
  <c r="N669" i="10"/>
  <c r="K669" i="10"/>
  <c r="J669" i="10"/>
  <c r="I669" i="10"/>
  <c r="H669" i="10"/>
  <c r="G669" i="10"/>
  <c r="F669" i="10"/>
  <c r="E669" i="10"/>
  <c r="D669" i="10"/>
  <c r="C669" i="10"/>
  <c r="B669" i="10"/>
  <c r="R644" i="10"/>
  <c r="Q644" i="10"/>
  <c r="P644" i="10"/>
  <c r="O644" i="10"/>
  <c r="N644" i="10"/>
  <c r="K644" i="10"/>
  <c r="J644" i="10"/>
  <c r="I644" i="10"/>
  <c r="H644" i="10"/>
  <c r="G644" i="10"/>
  <c r="F644" i="10"/>
  <c r="E644" i="10"/>
  <c r="D644" i="10"/>
  <c r="C644" i="10"/>
  <c r="B644" i="10"/>
  <c r="R622" i="10"/>
  <c r="Q622" i="10"/>
  <c r="P622" i="10"/>
  <c r="O622" i="10"/>
  <c r="N622" i="10"/>
  <c r="J622" i="10"/>
  <c r="I622" i="10"/>
  <c r="H622" i="10"/>
  <c r="G622" i="10"/>
  <c r="F622" i="10"/>
  <c r="E622" i="10"/>
  <c r="D622" i="10"/>
  <c r="C622" i="10"/>
  <c r="B622" i="10"/>
  <c r="S597" i="10"/>
  <c r="R597" i="10"/>
  <c r="Q597" i="10"/>
  <c r="P597" i="10"/>
  <c r="O597" i="10"/>
  <c r="N597" i="10"/>
  <c r="K597" i="10"/>
  <c r="J597" i="10"/>
  <c r="I597" i="10"/>
  <c r="H597" i="10"/>
  <c r="G597" i="10"/>
  <c r="F597" i="10"/>
  <c r="E597" i="10"/>
  <c r="D597" i="10"/>
  <c r="C597" i="10"/>
  <c r="B597" i="10"/>
  <c r="R575" i="10"/>
  <c r="Q575" i="10"/>
  <c r="P575" i="10"/>
  <c r="O575" i="10"/>
  <c r="N575" i="10"/>
  <c r="K575" i="10"/>
  <c r="J575" i="10"/>
  <c r="I575" i="10"/>
  <c r="H575" i="10"/>
  <c r="G575" i="10"/>
  <c r="F575" i="10"/>
  <c r="E575" i="10"/>
  <c r="D575" i="10"/>
  <c r="C575" i="10"/>
  <c r="B575" i="10"/>
  <c r="R449" i="10"/>
  <c r="R524" i="10" s="1"/>
  <c r="R716" i="10" s="1"/>
  <c r="Q449" i="10"/>
  <c r="Q524" i="10" s="1"/>
  <c r="Q716" i="10" s="1"/>
  <c r="P449" i="10"/>
  <c r="P524" i="10" s="1"/>
  <c r="P716" i="10" s="1"/>
  <c r="O449" i="10"/>
  <c r="O524" i="10" s="1"/>
  <c r="O716" i="10" s="1"/>
  <c r="N449" i="10"/>
  <c r="N524" i="10" s="1"/>
  <c r="N716" i="10" s="1"/>
  <c r="K449" i="10"/>
  <c r="K524" i="10" s="1"/>
  <c r="K716" i="10" s="1"/>
  <c r="J449" i="10"/>
  <c r="J524" i="10" s="1"/>
  <c r="J716" i="10" s="1"/>
  <c r="I449" i="10"/>
  <c r="I524" i="10" s="1"/>
  <c r="I716" i="10" s="1"/>
  <c r="H449" i="10"/>
  <c r="H524" i="10" s="1"/>
  <c r="H716" i="10" s="1"/>
  <c r="G449" i="10"/>
  <c r="G524" i="10" s="1"/>
  <c r="G716" i="10" s="1"/>
  <c r="F449" i="10"/>
  <c r="F524" i="10" s="1"/>
  <c r="F716" i="10" s="1"/>
  <c r="E449" i="10"/>
  <c r="E524" i="10" s="1"/>
  <c r="E716" i="10" s="1"/>
  <c r="D449" i="10"/>
  <c r="D524" i="10" s="1"/>
  <c r="D716" i="10" s="1"/>
  <c r="C449" i="10"/>
  <c r="C524" i="10" s="1"/>
  <c r="C716" i="10" s="1"/>
  <c r="B449" i="10"/>
  <c r="B524" i="10" s="1"/>
  <c r="B716" i="10" s="1"/>
  <c r="L374" i="10"/>
  <c r="L669" i="10" s="1"/>
  <c r="S299" i="10"/>
  <c r="S644" i="10" s="1"/>
  <c r="L299" i="10"/>
  <c r="L644" i="10" s="1"/>
  <c r="S224" i="10"/>
  <c r="S622" i="10" s="1"/>
  <c r="L224" i="10"/>
  <c r="L622" i="10" s="1"/>
  <c r="L149" i="10"/>
  <c r="L597" i="10" s="1"/>
  <c r="S74" i="10"/>
  <c r="S575" i="10" s="1"/>
  <c r="L74" i="10"/>
  <c r="L575" i="10" s="1"/>
  <c r="K453" i="9"/>
  <c r="J453" i="9"/>
  <c r="I453" i="9"/>
  <c r="H453" i="9"/>
  <c r="G453" i="9"/>
  <c r="F453" i="9"/>
  <c r="E453" i="9"/>
  <c r="D453" i="9"/>
  <c r="C453" i="9"/>
  <c r="B453" i="9"/>
  <c r="K525" i="9"/>
  <c r="J525" i="9"/>
  <c r="I525" i="9"/>
  <c r="H525" i="9"/>
  <c r="G525" i="9"/>
  <c r="F525" i="9"/>
  <c r="E525" i="9"/>
  <c r="D525" i="9"/>
  <c r="C525" i="9"/>
  <c r="B525" i="9"/>
  <c r="K500" i="9"/>
  <c r="J500" i="9"/>
  <c r="I500" i="9"/>
  <c r="H500" i="9"/>
  <c r="G500" i="9"/>
  <c r="F500" i="9"/>
  <c r="E500" i="9"/>
  <c r="D500" i="9"/>
  <c r="C500" i="9"/>
  <c r="B500" i="9"/>
  <c r="K478" i="9"/>
  <c r="J478" i="9"/>
  <c r="I478" i="9"/>
  <c r="H478" i="9"/>
  <c r="G478" i="9"/>
  <c r="F478" i="9"/>
  <c r="E478" i="9"/>
  <c r="D478" i="9"/>
  <c r="C478" i="9"/>
  <c r="B478" i="9"/>
  <c r="K431" i="9"/>
  <c r="J431" i="9"/>
  <c r="I431" i="9"/>
  <c r="H431" i="9"/>
  <c r="G431" i="9"/>
  <c r="F431" i="9"/>
  <c r="E431" i="9"/>
  <c r="D431" i="9"/>
  <c r="C431" i="9"/>
  <c r="B431" i="9"/>
  <c r="K335" i="9"/>
  <c r="K391" i="9" s="1"/>
  <c r="K572" i="9" s="1"/>
  <c r="J335" i="9"/>
  <c r="J391" i="9" s="1"/>
  <c r="J572" i="9" s="1"/>
  <c r="I335" i="9"/>
  <c r="I391" i="9" s="1"/>
  <c r="I572" i="9" s="1"/>
  <c r="H335" i="9"/>
  <c r="H391" i="9" s="1"/>
  <c r="H572" i="9" s="1"/>
  <c r="G335" i="9"/>
  <c r="G391" i="9" s="1"/>
  <c r="G572" i="9" s="1"/>
  <c r="F335" i="9"/>
  <c r="F391" i="9" s="1"/>
  <c r="F572" i="9" s="1"/>
  <c r="E335" i="9"/>
  <c r="E391" i="9" s="1"/>
  <c r="E572" i="9" s="1"/>
  <c r="D335" i="9"/>
  <c r="D391" i="9" s="1"/>
  <c r="D572" i="9" s="1"/>
  <c r="C335" i="9"/>
  <c r="C391" i="9" s="1"/>
  <c r="C572" i="9" s="1"/>
  <c r="B335" i="9"/>
  <c r="B391" i="9" s="1"/>
  <c r="B572" i="9" s="1"/>
  <c r="L279" i="9"/>
  <c r="L525" i="9" s="1"/>
  <c r="F22" i="8" s="1"/>
  <c r="L223" i="9"/>
  <c r="L500" i="9" s="1"/>
  <c r="E22" i="8" s="1"/>
  <c r="L167" i="9"/>
  <c r="L478" i="9" s="1"/>
  <c r="D22" i="8" s="1"/>
  <c r="L111" i="9"/>
  <c r="L453" i="9" s="1"/>
  <c r="C22" i="8" s="1"/>
  <c r="L55" i="9"/>
  <c r="L431" i="9" s="1"/>
  <c r="B22" i="8" s="1"/>
  <c r="W428" i="7"/>
  <c r="V428" i="7"/>
  <c r="U428" i="7"/>
  <c r="T428" i="7"/>
  <c r="S428" i="7"/>
  <c r="R428" i="7"/>
  <c r="Q428" i="7"/>
  <c r="P428" i="7"/>
  <c r="O428" i="7"/>
  <c r="N428" i="7"/>
  <c r="K428" i="7"/>
  <c r="J428" i="7"/>
  <c r="I428" i="7"/>
  <c r="H428" i="7"/>
  <c r="G428" i="7"/>
  <c r="F428" i="7"/>
  <c r="E428" i="7"/>
  <c r="D428" i="7"/>
  <c r="C428" i="7"/>
  <c r="B428" i="7"/>
  <c r="W404" i="7"/>
  <c r="Q404" i="7"/>
  <c r="P404" i="7"/>
  <c r="O404" i="7"/>
  <c r="N404" i="7"/>
  <c r="K404" i="7"/>
  <c r="J404" i="7"/>
  <c r="I404" i="7"/>
  <c r="H404" i="7"/>
  <c r="G404" i="7"/>
  <c r="F404" i="7"/>
  <c r="E404" i="7"/>
  <c r="D404" i="7"/>
  <c r="C404" i="7"/>
  <c r="B404" i="7"/>
  <c r="W383" i="7"/>
  <c r="V383" i="7"/>
  <c r="U383" i="7"/>
  <c r="T383" i="7"/>
  <c r="S383" i="7"/>
  <c r="R383" i="7"/>
  <c r="Q383" i="7"/>
  <c r="P383" i="7"/>
  <c r="O383" i="7"/>
  <c r="N383" i="7"/>
  <c r="K383" i="7"/>
  <c r="J383" i="7"/>
  <c r="I383" i="7"/>
  <c r="H383" i="7"/>
  <c r="G383" i="7"/>
  <c r="F383" i="7"/>
  <c r="E383" i="7"/>
  <c r="D383" i="7"/>
  <c r="C383" i="7"/>
  <c r="B383" i="7"/>
  <c r="W359" i="7"/>
  <c r="V359" i="7"/>
  <c r="U359" i="7"/>
  <c r="T359" i="7"/>
  <c r="S359" i="7"/>
  <c r="R359" i="7"/>
  <c r="Q359" i="7"/>
  <c r="P359" i="7"/>
  <c r="O359" i="7"/>
  <c r="N359" i="7"/>
  <c r="K359" i="7"/>
  <c r="J359" i="7"/>
  <c r="I359" i="7"/>
  <c r="H359" i="7"/>
  <c r="G359" i="7"/>
  <c r="F359" i="7"/>
  <c r="E359" i="7"/>
  <c r="D359" i="7"/>
  <c r="C359" i="7"/>
  <c r="B359" i="7"/>
  <c r="W338" i="7"/>
  <c r="V338" i="7"/>
  <c r="U338" i="7"/>
  <c r="T338" i="7"/>
  <c r="S338" i="7"/>
  <c r="R338" i="7"/>
  <c r="Q338" i="7"/>
  <c r="P338" i="7"/>
  <c r="O338" i="7"/>
  <c r="N338" i="7"/>
  <c r="K338" i="7"/>
  <c r="J338" i="7"/>
  <c r="I338" i="7"/>
  <c r="H338" i="7"/>
  <c r="G338" i="7"/>
  <c r="F338" i="7"/>
  <c r="E338" i="7"/>
  <c r="D338" i="7"/>
  <c r="C338" i="7"/>
  <c r="B338" i="7"/>
  <c r="W305" i="7"/>
  <c r="W449" i="7" s="1"/>
  <c r="V449" i="7"/>
  <c r="U449" i="7"/>
  <c r="T449" i="7"/>
  <c r="S449" i="7"/>
  <c r="R449" i="7"/>
  <c r="Q449" i="7"/>
  <c r="P305" i="7"/>
  <c r="P449" i="7" s="1"/>
  <c r="O305" i="7"/>
  <c r="O449" i="7" s="1"/>
  <c r="N305" i="7"/>
  <c r="N449" i="7" s="1"/>
  <c r="K305" i="7"/>
  <c r="K449" i="7" s="1"/>
  <c r="J305" i="7"/>
  <c r="J449" i="7" s="1"/>
  <c r="I305" i="7"/>
  <c r="I449" i="7" s="1"/>
  <c r="H305" i="7"/>
  <c r="H449" i="7" s="1"/>
  <c r="G305" i="7"/>
  <c r="G449" i="7" s="1"/>
  <c r="F305" i="7"/>
  <c r="F449" i="7" s="1"/>
  <c r="E305" i="7"/>
  <c r="E449" i="7" s="1"/>
  <c r="D305" i="7"/>
  <c r="D449" i="7" s="1"/>
  <c r="C305" i="7"/>
  <c r="C449" i="7" s="1"/>
  <c r="B305" i="7"/>
  <c r="B449" i="7" s="1"/>
  <c r="X254" i="7"/>
  <c r="X428" i="7" s="1"/>
  <c r="L254" i="7"/>
  <c r="L428" i="7" s="1"/>
  <c r="X203" i="7"/>
  <c r="X404" i="7" s="1"/>
  <c r="L203" i="7"/>
  <c r="L404" i="7" s="1"/>
  <c r="X152" i="7"/>
  <c r="X383" i="7" s="1"/>
  <c r="L152" i="7"/>
  <c r="L383" i="7" s="1"/>
  <c r="X101" i="7"/>
  <c r="X359" i="7" s="1"/>
  <c r="L359" i="7"/>
  <c r="X338" i="7"/>
  <c r="L50" i="7"/>
  <c r="L338" i="7" s="1"/>
  <c r="K446" i="6"/>
  <c r="K425" i="6"/>
  <c r="J425" i="6"/>
  <c r="I425" i="6"/>
  <c r="H425" i="6"/>
  <c r="G425" i="6"/>
  <c r="F425" i="6"/>
  <c r="E425" i="6"/>
  <c r="D425" i="6"/>
  <c r="C425" i="6"/>
  <c r="B425" i="6"/>
  <c r="K402" i="6"/>
  <c r="J402" i="6"/>
  <c r="I402" i="6"/>
  <c r="H402" i="6"/>
  <c r="G402" i="6"/>
  <c r="F402" i="6"/>
  <c r="E402" i="6"/>
  <c r="D402" i="6"/>
  <c r="C402" i="6"/>
  <c r="B402" i="6"/>
  <c r="K381" i="6"/>
  <c r="J381" i="6"/>
  <c r="I381" i="6"/>
  <c r="H381" i="6"/>
  <c r="G381" i="6"/>
  <c r="F381" i="6"/>
  <c r="E381" i="6"/>
  <c r="D381" i="6"/>
  <c r="C381" i="6"/>
  <c r="B381" i="6"/>
  <c r="K358" i="6"/>
  <c r="J358" i="6"/>
  <c r="I358" i="6"/>
  <c r="H358" i="6"/>
  <c r="G358" i="6"/>
  <c r="F358" i="6"/>
  <c r="E358" i="6"/>
  <c r="D358" i="6"/>
  <c r="C358" i="6"/>
  <c r="B358" i="6"/>
  <c r="K337" i="6"/>
  <c r="J337" i="6"/>
  <c r="I337" i="6"/>
  <c r="H337" i="6"/>
  <c r="G337" i="6"/>
  <c r="F337" i="6"/>
  <c r="E337" i="6"/>
  <c r="D337" i="6"/>
  <c r="C337" i="6"/>
  <c r="B337" i="6"/>
  <c r="K305" i="6"/>
  <c r="J305" i="6"/>
  <c r="J446" i="6" s="1"/>
  <c r="I305" i="6"/>
  <c r="I446" i="6" s="1"/>
  <c r="H305" i="6"/>
  <c r="H446" i="6" s="1"/>
  <c r="G305" i="6"/>
  <c r="G446" i="6" s="1"/>
  <c r="F305" i="6"/>
  <c r="F446" i="6" s="1"/>
  <c r="E305" i="6"/>
  <c r="E446" i="6" s="1"/>
  <c r="D305" i="6"/>
  <c r="D446" i="6" s="1"/>
  <c r="C305" i="6"/>
  <c r="C446" i="6" s="1"/>
  <c r="B305" i="6"/>
  <c r="B446" i="6" s="1"/>
  <c r="L254" i="6"/>
  <c r="L425" i="6" s="1"/>
  <c r="L203" i="6"/>
  <c r="L402" i="6" s="1"/>
  <c r="L152" i="6"/>
  <c r="L381" i="6" s="1"/>
  <c r="L101" i="6"/>
  <c r="L358" i="6" s="1"/>
  <c r="L50" i="6"/>
  <c r="L337" i="6" s="1"/>
  <c r="R438" i="5"/>
  <c r="F61" i="33" s="1"/>
  <c r="Q438" i="5"/>
  <c r="P438" i="5"/>
  <c r="O438" i="5"/>
  <c r="N438" i="5"/>
  <c r="M438" i="5"/>
  <c r="L438" i="5"/>
  <c r="K438" i="5"/>
  <c r="H438" i="5"/>
  <c r="G438" i="5"/>
  <c r="F438" i="5"/>
  <c r="E438" i="5"/>
  <c r="D438" i="5"/>
  <c r="C438" i="5"/>
  <c r="B438" i="5"/>
  <c r="R414" i="5"/>
  <c r="E61" i="33" s="1"/>
  <c r="Q414" i="5"/>
  <c r="P414" i="5"/>
  <c r="O414" i="5"/>
  <c r="N414" i="5"/>
  <c r="M414" i="5"/>
  <c r="L414" i="5"/>
  <c r="K414" i="5"/>
  <c r="H414" i="5"/>
  <c r="G414" i="5"/>
  <c r="F414" i="5"/>
  <c r="E414" i="5"/>
  <c r="D414" i="5"/>
  <c r="C414" i="5"/>
  <c r="B414" i="5"/>
  <c r="R393" i="5"/>
  <c r="D61" i="33" s="1"/>
  <c r="Q393" i="5"/>
  <c r="P393" i="5"/>
  <c r="O393" i="5"/>
  <c r="N393" i="5"/>
  <c r="M393" i="5"/>
  <c r="L393" i="5"/>
  <c r="K393" i="5"/>
  <c r="H393" i="5"/>
  <c r="G393" i="5"/>
  <c r="F393" i="5"/>
  <c r="E393" i="5"/>
  <c r="D393" i="5"/>
  <c r="C393" i="5"/>
  <c r="B393" i="5"/>
  <c r="R369" i="5"/>
  <c r="C61" i="33" s="1"/>
  <c r="Q369" i="5"/>
  <c r="P369" i="5"/>
  <c r="O369" i="5"/>
  <c r="N369" i="5"/>
  <c r="M369" i="5"/>
  <c r="L369" i="5"/>
  <c r="K369" i="5"/>
  <c r="I369" i="5"/>
  <c r="C40" i="33" s="1"/>
  <c r="H369" i="5"/>
  <c r="G369" i="5"/>
  <c r="F369" i="5"/>
  <c r="E369" i="5"/>
  <c r="D369" i="5"/>
  <c r="C369" i="5"/>
  <c r="B369" i="5"/>
  <c r="R348" i="5"/>
  <c r="B61" i="33" s="1"/>
  <c r="Q348" i="5"/>
  <c r="P348" i="5"/>
  <c r="O348" i="5"/>
  <c r="N348" i="5"/>
  <c r="M348" i="5"/>
  <c r="L348" i="5"/>
  <c r="K348" i="5"/>
  <c r="I348" i="5"/>
  <c r="B40" i="33" s="1"/>
  <c r="H348" i="5"/>
  <c r="G348" i="5"/>
  <c r="F348" i="5"/>
  <c r="E348" i="5"/>
  <c r="D348" i="5"/>
  <c r="C348" i="5"/>
  <c r="B348" i="5"/>
  <c r="R305" i="5"/>
  <c r="R459" i="5" s="1"/>
  <c r="Q305" i="5"/>
  <c r="Q459" i="5" s="1"/>
  <c r="P305" i="5"/>
  <c r="P459" i="5" s="1"/>
  <c r="O305" i="5"/>
  <c r="O459" i="5" s="1"/>
  <c r="N305" i="5"/>
  <c r="N459" i="5" s="1"/>
  <c r="M305" i="5"/>
  <c r="M459" i="5" s="1"/>
  <c r="L305" i="5"/>
  <c r="L459" i="5" s="1"/>
  <c r="K305" i="5"/>
  <c r="K459" i="5" s="1"/>
  <c r="H305" i="5"/>
  <c r="H459" i="5" s="1"/>
  <c r="G305" i="5"/>
  <c r="G459" i="5" s="1"/>
  <c r="F305" i="5"/>
  <c r="F459" i="5" s="1"/>
  <c r="E305" i="5"/>
  <c r="E459" i="5" s="1"/>
  <c r="D305" i="5"/>
  <c r="D459" i="5" s="1"/>
  <c r="C305" i="5"/>
  <c r="C459" i="5" s="1"/>
  <c r="B305" i="5"/>
  <c r="B459" i="5" s="1"/>
  <c r="I254" i="5"/>
  <c r="I438" i="5" s="1"/>
  <c r="F40" i="33" s="1"/>
  <c r="I203" i="5"/>
  <c r="I414" i="5" s="1"/>
  <c r="E40" i="33" s="1"/>
  <c r="I393" i="5"/>
  <c r="D40" i="33" s="1"/>
  <c r="C283" i="4"/>
  <c r="D283" i="4"/>
  <c r="E283" i="4"/>
  <c r="F283" i="4"/>
  <c r="G283" i="4"/>
  <c r="H283" i="4"/>
  <c r="C284" i="4"/>
  <c r="D284" i="4"/>
  <c r="E284" i="4"/>
  <c r="F284" i="4"/>
  <c r="G284" i="4"/>
  <c r="H284" i="4"/>
  <c r="C285" i="4"/>
  <c r="D285" i="4"/>
  <c r="E285" i="4"/>
  <c r="F285" i="4"/>
  <c r="G285" i="4"/>
  <c r="H285" i="4"/>
  <c r="C286" i="4"/>
  <c r="D286" i="4"/>
  <c r="E286" i="4"/>
  <c r="F286" i="4"/>
  <c r="G286" i="4"/>
  <c r="H286" i="4"/>
  <c r="C287" i="4"/>
  <c r="C426" i="4" s="1"/>
  <c r="D287" i="4"/>
  <c r="D426" i="4" s="1"/>
  <c r="E287" i="4"/>
  <c r="E426" i="4" s="1"/>
  <c r="F287" i="4"/>
  <c r="F426" i="4" s="1"/>
  <c r="G287" i="4"/>
  <c r="G426" i="4" s="1"/>
  <c r="H287" i="4"/>
  <c r="H426" i="4" s="1"/>
  <c r="C288" i="4"/>
  <c r="C427" i="4" s="1"/>
  <c r="D288" i="4"/>
  <c r="D427" i="4" s="1"/>
  <c r="E288" i="4"/>
  <c r="E427" i="4" s="1"/>
  <c r="F288" i="4"/>
  <c r="F427" i="4" s="1"/>
  <c r="G288" i="4"/>
  <c r="G427" i="4" s="1"/>
  <c r="H288" i="4"/>
  <c r="H427" i="4" s="1"/>
  <c r="C289" i="4"/>
  <c r="C428" i="4" s="1"/>
  <c r="D289" i="4"/>
  <c r="D428" i="4" s="1"/>
  <c r="E289" i="4"/>
  <c r="E428" i="4" s="1"/>
  <c r="F289" i="4"/>
  <c r="F428" i="4" s="1"/>
  <c r="G289" i="4"/>
  <c r="G428" i="4" s="1"/>
  <c r="H289" i="4"/>
  <c r="H428" i="4" s="1"/>
  <c r="C290" i="4"/>
  <c r="C429" i="4" s="1"/>
  <c r="D290" i="4"/>
  <c r="D429" i="4" s="1"/>
  <c r="E290" i="4"/>
  <c r="E429" i="4" s="1"/>
  <c r="F290" i="4"/>
  <c r="F429" i="4" s="1"/>
  <c r="G290" i="4"/>
  <c r="G429" i="4" s="1"/>
  <c r="H290" i="4"/>
  <c r="H429" i="4" s="1"/>
  <c r="C291" i="4"/>
  <c r="C430" i="4" s="1"/>
  <c r="D291" i="4"/>
  <c r="D430" i="4" s="1"/>
  <c r="E291" i="4"/>
  <c r="E430" i="4" s="1"/>
  <c r="F291" i="4"/>
  <c r="F430" i="4" s="1"/>
  <c r="G291" i="4"/>
  <c r="G430" i="4" s="1"/>
  <c r="H291" i="4"/>
  <c r="H430" i="4" s="1"/>
  <c r="C292" i="4"/>
  <c r="C431" i="4" s="1"/>
  <c r="D292" i="4"/>
  <c r="D431" i="4" s="1"/>
  <c r="E292" i="4"/>
  <c r="E431" i="4" s="1"/>
  <c r="F292" i="4"/>
  <c r="F431" i="4" s="1"/>
  <c r="G292" i="4"/>
  <c r="G431" i="4" s="1"/>
  <c r="H292" i="4"/>
  <c r="H431" i="4" s="1"/>
  <c r="C295" i="4"/>
  <c r="C434" i="4" s="1"/>
  <c r="D295" i="4"/>
  <c r="D434" i="4" s="1"/>
  <c r="E295" i="4"/>
  <c r="E434" i="4" s="1"/>
  <c r="F295" i="4"/>
  <c r="F434" i="4" s="1"/>
  <c r="G295" i="4"/>
  <c r="G434" i="4" s="1"/>
  <c r="H295" i="4"/>
  <c r="H434" i="4" s="1"/>
  <c r="C282" i="4"/>
  <c r="H410" i="4"/>
  <c r="G410" i="4"/>
  <c r="F410" i="4"/>
  <c r="E410" i="4"/>
  <c r="D410" i="4"/>
  <c r="C410" i="4"/>
  <c r="B410" i="4"/>
  <c r="H389" i="4"/>
  <c r="G389" i="4"/>
  <c r="F389" i="4"/>
  <c r="E389" i="4"/>
  <c r="D389" i="4"/>
  <c r="C389" i="4"/>
  <c r="B389" i="4"/>
  <c r="H366" i="4"/>
  <c r="G366" i="4"/>
  <c r="F366" i="4"/>
  <c r="E366" i="4"/>
  <c r="D366" i="4"/>
  <c r="C366" i="4"/>
  <c r="B366" i="4"/>
  <c r="I345" i="4"/>
  <c r="C19" i="33" s="1"/>
  <c r="H345" i="4"/>
  <c r="G345" i="4"/>
  <c r="F345" i="4"/>
  <c r="E345" i="4"/>
  <c r="D345" i="4"/>
  <c r="C345" i="4"/>
  <c r="B345" i="4"/>
  <c r="I324" i="4"/>
  <c r="B19" i="33" s="1"/>
  <c r="H324" i="4"/>
  <c r="G324" i="4"/>
  <c r="F324" i="4"/>
  <c r="E324" i="4"/>
  <c r="D324" i="4"/>
  <c r="C324" i="4"/>
  <c r="B324" i="4"/>
  <c r="D309" i="4"/>
  <c r="D330" i="4"/>
  <c r="I243" i="4"/>
  <c r="I410" i="4" s="1"/>
  <c r="F19" i="33" s="1"/>
  <c r="I194" i="4"/>
  <c r="I389" i="4" s="1"/>
  <c r="E19" i="33" s="1"/>
  <c r="I145" i="4"/>
  <c r="I366" i="4" s="1"/>
  <c r="D19" i="33" s="1"/>
  <c r="H27" i="28" l="1"/>
  <c r="I50" i="30"/>
  <c r="I195" i="30" s="1"/>
  <c r="R50" i="30"/>
  <c r="R195" i="30" s="1"/>
  <c r="I49" i="29"/>
  <c r="I189" i="29" s="1"/>
  <c r="O394" i="17"/>
  <c r="N394" i="17"/>
  <c r="O305" i="27"/>
  <c r="O506" i="27" s="1"/>
  <c r="B44" i="13"/>
  <c r="C44" i="13"/>
  <c r="E44" i="13"/>
  <c r="H50" i="27"/>
  <c r="H390" i="27" s="1"/>
  <c r="D92" i="13"/>
  <c r="C92" i="13"/>
  <c r="E92" i="13"/>
  <c r="P50" i="27"/>
  <c r="P390" i="27" s="1"/>
  <c r="U291" i="32"/>
  <c r="D44" i="13"/>
  <c r="B92" i="13"/>
  <c r="B22" i="13"/>
  <c r="D22" i="13"/>
  <c r="E22" i="13"/>
  <c r="H50" i="26"/>
  <c r="H395" i="26" s="1"/>
  <c r="D71" i="8"/>
  <c r="E71" i="8"/>
  <c r="B45" i="8"/>
  <c r="C45" i="8"/>
  <c r="L101" i="23"/>
  <c r="F45" i="8"/>
  <c r="X50" i="23"/>
  <c r="L152" i="23"/>
  <c r="B71" i="8"/>
  <c r="M305" i="27"/>
  <c r="M506" i="27" s="1"/>
  <c r="P101" i="27"/>
  <c r="N305" i="27"/>
  <c r="N506" i="27" s="1"/>
  <c r="L305" i="27"/>
  <c r="L506" i="27" s="1"/>
  <c r="H101" i="27"/>
  <c r="F305" i="27"/>
  <c r="F506" i="27" s="1"/>
  <c r="G305" i="27"/>
  <c r="G506" i="27" s="1"/>
  <c r="C394" i="17"/>
  <c r="E394" i="17"/>
  <c r="C305" i="27"/>
  <c r="C506" i="27" s="1"/>
  <c r="F394" i="17"/>
  <c r="F387" i="16"/>
  <c r="B305" i="26"/>
  <c r="B508" i="26" s="1"/>
  <c r="H101" i="26"/>
  <c r="C305" i="26"/>
  <c r="C508" i="26" s="1"/>
  <c r="D305" i="26"/>
  <c r="D508" i="26" s="1"/>
  <c r="F305" i="26"/>
  <c r="F508" i="26" s="1"/>
  <c r="G305" i="26"/>
  <c r="G508" i="26" s="1"/>
  <c r="N203" i="25"/>
  <c r="N302" i="25" s="1"/>
  <c r="X152" i="25"/>
  <c r="L152" i="25"/>
  <c r="F202" i="24"/>
  <c r="F306" i="24" s="1"/>
  <c r="L151" i="24"/>
  <c r="H524" i="12"/>
  <c r="L50" i="25"/>
  <c r="X50" i="25"/>
  <c r="R101" i="30"/>
  <c r="R217" i="30" s="1"/>
  <c r="I101" i="30"/>
  <c r="I217" i="30" s="1"/>
  <c r="L49" i="24"/>
  <c r="C512" i="11"/>
  <c r="I100" i="29"/>
  <c r="E45" i="8"/>
  <c r="D45" i="8"/>
  <c r="L50" i="23"/>
  <c r="L48" i="22"/>
  <c r="B152" i="30"/>
  <c r="B242" i="30" s="1"/>
  <c r="B217" i="30"/>
  <c r="K152" i="30"/>
  <c r="K242" i="30" s="1"/>
  <c r="C152" i="30"/>
  <c r="C242" i="30" s="1"/>
  <c r="L152" i="30"/>
  <c r="L242" i="30" s="1"/>
  <c r="D152" i="30"/>
  <c r="D242" i="30" s="1"/>
  <c r="M152" i="30"/>
  <c r="M242" i="30" s="1"/>
  <c r="E152" i="30"/>
  <c r="E242" i="30" s="1"/>
  <c r="N152" i="30"/>
  <c r="N242" i="30" s="1"/>
  <c r="F152" i="30"/>
  <c r="F242" i="30" s="1"/>
  <c r="O152" i="30"/>
  <c r="O242" i="30" s="1"/>
  <c r="G152" i="30"/>
  <c r="G242" i="30" s="1"/>
  <c r="P152" i="30"/>
  <c r="P242" i="30" s="1"/>
  <c r="H152" i="30"/>
  <c r="H242" i="30" s="1"/>
  <c r="Q152" i="30"/>
  <c r="Q242" i="30" s="1"/>
  <c r="D151" i="29"/>
  <c r="D224" i="29" s="1"/>
  <c r="B151" i="29"/>
  <c r="B224" i="29" s="1"/>
  <c r="C151" i="29"/>
  <c r="C224" i="29" s="1"/>
  <c r="E151" i="29"/>
  <c r="E224" i="29" s="1"/>
  <c r="F151" i="29"/>
  <c r="F224" i="29" s="1"/>
  <c r="G151" i="29"/>
  <c r="G224" i="29" s="1"/>
  <c r="H151" i="29"/>
  <c r="H224" i="29" s="1"/>
  <c r="K459" i="27"/>
  <c r="O459" i="27"/>
  <c r="K356" i="27"/>
  <c r="K531" i="27" s="1"/>
  <c r="J412" i="27"/>
  <c r="K412" i="27"/>
  <c r="O412" i="27"/>
  <c r="G412" i="27"/>
  <c r="J356" i="27"/>
  <c r="J531" i="27" s="1"/>
  <c r="E254" i="27"/>
  <c r="F254" i="27"/>
  <c r="D254" i="27"/>
  <c r="L254" i="27"/>
  <c r="B254" i="27"/>
  <c r="M254" i="27"/>
  <c r="C254" i="27"/>
  <c r="N254" i="27"/>
  <c r="H203" i="27"/>
  <c r="P203" i="27"/>
  <c r="B152" i="27"/>
  <c r="B437" i="27" s="1"/>
  <c r="G254" i="27"/>
  <c r="C152" i="27"/>
  <c r="C437" i="27" s="1"/>
  <c r="L152" i="27"/>
  <c r="L437" i="27" s="1"/>
  <c r="D152" i="27"/>
  <c r="D437" i="27" s="1"/>
  <c r="M152" i="27"/>
  <c r="M437" i="27" s="1"/>
  <c r="E152" i="27"/>
  <c r="E437" i="27" s="1"/>
  <c r="N152" i="27"/>
  <c r="N437" i="27" s="1"/>
  <c r="F152" i="27"/>
  <c r="F437" i="27" s="1"/>
  <c r="F152" i="26"/>
  <c r="F439" i="26" s="1"/>
  <c r="C254" i="26"/>
  <c r="F417" i="26"/>
  <c r="C395" i="26"/>
  <c r="G254" i="26"/>
  <c r="G152" i="26"/>
  <c r="G439" i="26" s="1"/>
  <c r="B254" i="26"/>
  <c r="D254" i="26"/>
  <c r="E254" i="26"/>
  <c r="F254" i="26"/>
  <c r="H203" i="26"/>
  <c r="B152" i="26"/>
  <c r="B439" i="26" s="1"/>
  <c r="C152" i="26"/>
  <c r="C439" i="26" s="1"/>
  <c r="D152" i="26"/>
  <c r="D439" i="26" s="1"/>
  <c r="E152" i="26"/>
  <c r="E439" i="26" s="1"/>
  <c r="J203" i="25"/>
  <c r="J302" i="25" s="1"/>
  <c r="B280" i="25"/>
  <c r="S203" i="25"/>
  <c r="S302" i="25" s="1"/>
  <c r="J280" i="25"/>
  <c r="S280" i="25"/>
  <c r="K280" i="25"/>
  <c r="V203" i="25"/>
  <c r="V302" i="25" s="1"/>
  <c r="V280" i="25"/>
  <c r="T203" i="25"/>
  <c r="T302" i="25" s="1"/>
  <c r="U203" i="25"/>
  <c r="U302" i="25" s="1"/>
  <c r="N255" i="25"/>
  <c r="H203" i="25"/>
  <c r="H302" i="25" s="1"/>
  <c r="F203" i="25"/>
  <c r="F302" i="25" s="1"/>
  <c r="Q203" i="25"/>
  <c r="Q302" i="25" s="1"/>
  <c r="C203" i="25"/>
  <c r="C302" i="25" s="1"/>
  <c r="E203" i="25"/>
  <c r="E302" i="25" s="1"/>
  <c r="D203" i="25"/>
  <c r="D302" i="25" s="1"/>
  <c r="O203" i="25"/>
  <c r="O302" i="25" s="1"/>
  <c r="W203" i="25"/>
  <c r="W302" i="25" s="1"/>
  <c r="G203" i="25"/>
  <c r="G302" i="25" s="1"/>
  <c r="P203" i="25"/>
  <c r="P302" i="25" s="1"/>
  <c r="I203" i="25"/>
  <c r="I302" i="25" s="1"/>
  <c r="R203" i="25"/>
  <c r="R302" i="25" s="1"/>
  <c r="L101" i="25"/>
  <c r="X101" i="25"/>
  <c r="E202" i="24"/>
  <c r="E306" i="24" s="1"/>
  <c r="H202" i="24"/>
  <c r="H306" i="24" s="1"/>
  <c r="E237" i="24"/>
  <c r="I202" i="24"/>
  <c r="I306" i="24" s="1"/>
  <c r="F237" i="24"/>
  <c r="B202" i="24"/>
  <c r="B306" i="24" s="1"/>
  <c r="J202" i="24"/>
  <c r="J306" i="24" s="1"/>
  <c r="C202" i="24"/>
  <c r="C306" i="24" s="1"/>
  <c r="K202" i="24"/>
  <c r="K306" i="24" s="1"/>
  <c r="D202" i="24"/>
  <c r="D306" i="24" s="1"/>
  <c r="G202" i="24"/>
  <c r="G306" i="24" s="1"/>
  <c r="L100" i="24"/>
  <c r="E203" i="23"/>
  <c r="E302" i="23" s="1"/>
  <c r="Q203" i="23"/>
  <c r="Q302" i="23" s="1"/>
  <c r="G203" i="23"/>
  <c r="G302" i="23" s="1"/>
  <c r="S203" i="23"/>
  <c r="S302" i="23" s="1"/>
  <c r="C203" i="23"/>
  <c r="C302" i="23" s="1"/>
  <c r="R233" i="23"/>
  <c r="D203" i="23"/>
  <c r="D302" i="23" s="1"/>
  <c r="T233" i="23"/>
  <c r="H203" i="23"/>
  <c r="H302" i="23" s="1"/>
  <c r="F203" i="23"/>
  <c r="F302" i="23" s="1"/>
  <c r="U233" i="23"/>
  <c r="B203" i="23"/>
  <c r="B302" i="23" s="1"/>
  <c r="J203" i="23"/>
  <c r="J302" i="23" s="1"/>
  <c r="K203" i="23"/>
  <c r="K302" i="23" s="1"/>
  <c r="I203" i="23"/>
  <c r="I302" i="23" s="1"/>
  <c r="L146" i="22"/>
  <c r="K195" i="22"/>
  <c r="K303" i="22" s="1"/>
  <c r="B195" i="22"/>
  <c r="B303" i="22" s="1"/>
  <c r="J195" i="22"/>
  <c r="J303" i="22" s="1"/>
  <c r="D195" i="22"/>
  <c r="D303" i="22" s="1"/>
  <c r="F195" i="22"/>
  <c r="F303" i="22" s="1"/>
  <c r="G195" i="22"/>
  <c r="G303" i="22" s="1"/>
  <c r="H195" i="22"/>
  <c r="H303" i="22" s="1"/>
  <c r="I195" i="22"/>
  <c r="I303" i="22" s="1"/>
  <c r="E195" i="22"/>
  <c r="E303" i="22" s="1"/>
  <c r="C195" i="22"/>
  <c r="C303" i="22" s="1"/>
  <c r="R254" i="20"/>
  <c r="R390" i="20" s="1"/>
  <c r="I254" i="20"/>
  <c r="I390" i="20" s="1"/>
  <c r="I253" i="19"/>
  <c r="I389" i="19" s="1"/>
  <c r="K255" i="17"/>
  <c r="K394" i="17" s="1"/>
  <c r="K346" i="17"/>
  <c r="U255" i="17"/>
  <c r="J255" i="17"/>
  <c r="V255" i="17"/>
  <c r="V394" i="17" s="1"/>
  <c r="K254" i="16"/>
  <c r="K387" i="16" s="1"/>
  <c r="J254" i="16"/>
  <c r="N255" i="32"/>
  <c r="N385" i="32" s="1"/>
  <c r="F70" i="13" s="1"/>
  <c r="J70" i="13" s="1"/>
  <c r="G255" i="32"/>
  <c r="G385" i="32" s="1"/>
  <c r="F44" i="13" s="1"/>
  <c r="J44" i="13" s="1"/>
  <c r="U255" i="32"/>
  <c r="U385" i="32" s="1"/>
  <c r="F92" i="13" s="1"/>
  <c r="J92" i="13" s="1"/>
  <c r="H254" i="14"/>
  <c r="C524" i="12"/>
  <c r="I524" i="12"/>
  <c r="R524" i="12"/>
  <c r="D524" i="12"/>
  <c r="M524" i="12"/>
  <c r="E524" i="12"/>
  <c r="N524" i="12"/>
  <c r="F524" i="12"/>
  <c r="O524" i="12"/>
  <c r="G524" i="12"/>
  <c r="P524" i="12"/>
  <c r="Q524" i="12"/>
  <c r="B524" i="12"/>
  <c r="J524" i="12"/>
  <c r="S306" i="12"/>
  <c r="K306" i="12"/>
  <c r="B512" i="11"/>
  <c r="D512" i="11"/>
  <c r="I512" i="11"/>
  <c r="E512" i="11"/>
  <c r="F512" i="11"/>
  <c r="G512" i="11"/>
  <c r="H512" i="11"/>
  <c r="K306" i="11"/>
  <c r="H691" i="10"/>
  <c r="I691" i="10"/>
  <c r="Q691" i="10"/>
  <c r="R691" i="10"/>
  <c r="K691" i="10"/>
  <c r="D691" i="10"/>
  <c r="C691" i="10"/>
  <c r="E691" i="10"/>
  <c r="N691" i="10"/>
  <c r="F691" i="10"/>
  <c r="O691" i="10"/>
  <c r="G691" i="10"/>
  <c r="P691" i="10"/>
  <c r="B691" i="10"/>
  <c r="J691" i="10"/>
  <c r="S449" i="10"/>
  <c r="L449" i="10"/>
  <c r="C547" i="9"/>
  <c r="E547" i="9"/>
  <c r="G547" i="9"/>
  <c r="K547" i="9"/>
  <c r="F547" i="9"/>
  <c r="H547" i="9"/>
  <c r="I547" i="9"/>
  <c r="B547" i="9"/>
  <c r="J547" i="9"/>
  <c r="D547" i="9"/>
  <c r="L335" i="9"/>
  <c r="X305" i="7"/>
  <c r="X449" i="7" s="1"/>
  <c r="L305" i="7"/>
  <c r="L449" i="7" s="1"/>
  <c r="L305" i="6"/>
  <c r="L446" i="6" s="1"/>
  <c r="I305" i="5"/>
  <c r="I459" i="5" s="1"/>
  <c r="H40" i="33" s="1"/>
  <c r="I292" i="4"/>
  <c r="I431" i="4" s="1"/>
  <c r="H19" i="33" s="1"/>
  <c r="H131" i="28" l="1"/>
  <c r="H412" i="27"/>
  <c r="P412" i="27"/>
  <c r="H417" i="26"/>
  <c r="X233" i="25"/>
  <c r="L233" i="25"/>
  <c r="L280" i="25"/>
  <c r="X280" i="25"/>
  <c r="L284" i="24"/>
  <c r="L237" i="24"/>
  <c r="L255" i="23"/>
  <c r="L280" i="23"/>
  <c r="L233" i="23"/>
  <c r="L281" i="22"/>
  <c r="L233" i="22"/>
  <c r="L255" i="22"/>
  <c r="H214" i="28"/>
  <c r="H79" i="28"/>
  <c r="H244" i="28" s="1"/>
  <c r="H277" i="28"/>
  <c r="H183" i="28"/>
  <c r="H307" i="28" s="1"/>
  <c r="R152" i="30"/>
  <c r="I152" i="30"/>
  <c r="I151" i="29"/>
  <c r="O356" i="27"/>
  <c r="O531" i="27" s="1"/>
  <c r="P152" i="27"/>
  <c r="P437" i="27" s="1"/>
  <c r="H152" i="27"/>
  <c r="H437" i="27" s="1"/>
  <c r="X203" i="23"/>
  <c r="X233" i="23"/>
  <c r="L203" i="23"/>
  <c r="L302" i="23" s="1"/>
  <c r="L195" i="22"/>
  <c r="L303" i="22" s="1"/>
  <c r="U394" i="17"/>
  <c r="P305" i="27"/>
  <c r="P506" i="27" s="1"/>
  <c r="J394" i="17"/>
  <c r="H305" i="27"/>
  <c r="H506" i="27" s="1"/>
  <c r="J387" i="16"/>
  <c r="H305" i="26"/>
  <c r="H508" i="26" s="1"/>
  <c r="H152" i="26"/>
  <c r="H439" i="26" s="1"/>
  <c r="H388" i="14"/>
  <c r="F22" i="13"/>
  <c r="J22" i="13" s="1"/>
  <c r="C356" i="27"/>
  <c r="C531" i="27" s="1"/>
  <c r="C484" i="27"/>
  <c r="N356" i="27"/>
  <c r="N531" i="27" s="1"/>
  <c r="N484" i="27"/>
  <c r="G356" i="27"/>
  <c r="G531" i="27" s="1"/>
  <c r="G484" i="27"/>
  <c r="M356" i="27"/>
  <c r="M531" i="27" s="1"/>
  <c r="M484" i="27"/>
  <c r="B356" i="27"/>
  <c r="B531" i="27" s="1"/>
  <c r="B484" i="27"/>
  <c r="L356" i="27"/>
  <c r="L531" i="27" s="1"/>
  <c r="L484" i="27"/>
  <c r="D356" i="27"/>
  <c r="D531" i="27" s="1"/>
  <c r="D484" i="27"/>
  <c r="F356" i="27"/>
  <c r="F531" i="27" s="1"/>
  <c r="F484" i="27"/>
  <c r="E356" i="27"/>
  <c r="E531" i="27" s="1"/>
  <c r="E484" i="27"/>
  <c r="P254" i="27"/>
  <c r="P459" i="27"/>
  <c r="H254" i="27"/>
  <c r="H459" i="27"/>
  <c r="B356" i="26"/>
  <c r="B533" i="26" s="1"/>
  <c r="B486" i="26"/>
  <c r="G356" i="26"/>
  <c r="G533" i="26" s="1"/>
  <c r="G486" i="26"/>
  <c r="F356" i="26"/>
  <c r="F533" i="26" s="1"/>
  <c r="F486" i="26"/>
  <c r="E356" i="26"/>
  <c r="E533" i="26" s="1"/>
  <c r="E486" i="26"/>
  <c r="C356" i="26"/>
  <c r="C533" i="26" s="1"/>
  <c r="C486" i="26"/>
  <c r="D356" i="26"/>
  <c r="D533" i="26" s="1"/>
  <c r="D486" i="26"/>
  <c r="H254" i="26"/>
  <c r="H464" i="26"/>
  <c r="L203" i="25"/>
  <c r="L302" i="25" s="1"/>
  <c r="L255" i="25"/>
  <c r="X203" i="25"/>
  <c r="X302" i="25" s="1"/>
  <c r="X255" i="25"/>
  <c r="L202" i="24"/>
  <c r="L306" i="24" s="1"/>
  <c r="L259" i="24"/>
  <c r="K357" i="12"/>
  <c r="K550" i="12" s="1"/>
  <c r="K524" i="12"/>
  <c r="S357" i="12"/>
  <c r="S550" i="12" s="1"/>
  <c r="S524" i="12"/>
  <c r="K357" i="11"/>
  <c r="K536" i="11" s="1"/>
  <c r="K512" i="11"/>
  <c r="L524" i="10"/>
  <c r="L691" i="10"/>
  <c r="S524" i="10"/>
  <c r="S691" i="10"/>
  <c r="L391" i="9"/>
  <c r="L572" i="9" s="1"/>
  <c r="G22" i="8" s="1"/>
  <c r="K22" i="8" s="1"/>
  <c r="L547" i="9"/>
  <c r="I242" i="30" l="1"/>
  <c r="R242" i="30"/>
  <c r="I224" i="29"/>
  <c r="S716" i="10"/>
  <c r="G71" i="8"/>
  <c r="K71" i="8" s="1"/>
  <c r="L716" i="10"/>
  <c r="G45" i="8"/>
  <c r="K45" i="8" s="1"/>
  <c r="H356" i="27"/>
  <c r="H531" i="27" s="1"/>
  <c r="H484" i="27"/>
  <c r="P356" i="27"/>
  <c r="P531" i="27" s="1"/>
  <c r="P484" i="27"/>
  <c r="H356" i="26"/>
  <c r="H533" i="26" s="1"/>
  <c r="H486" i="26"/>
  <c r="G207" i="32" l="1"/>
  <c r="E154" i="24" l="1"/>
  <c r="F154" i="24"/>
  <c r="G308" i="7"/>
  <c r="E308" i="7"/>
  <c r="E452" i="7" s="1"/>
  <c r="F308" i="7"/>
  <c r="F452" i="7" s="1"/>
  <c r="E448" i="7"/>
  <c r="F448" i="7"/>
  <c r="E308" i="6" l="1"/>
  <c r="F308" i="6"/>
  <c r="A309" i="25" l="1"/>
  <c r="A311" i="24"/>
  <c r="A312" i="24"/>
  <c r="A313" i="24"/>
  <c r="A453" i="7"/>
  <c r="A450" i="6"/>
  <c r="N50" i="32" l="1"/>
  <c r="S258" i="12" l="1"/>
  <c r="S302" i="10"/>
  <c r="S227" i="10"/>
  <c r="B338" i="9"/>
  <c r="B191" i="21" l="1"/>
  <c r="C191" i="21"/>
  <c r="D191" i="21"/>
  <c r="E191" i="21"/>
  <c r="F191" i="21"/>
  <c r="G191" i="21"/>
  <c r="H191" i="21"/>
  <c r="A226" i="21"/>
  <c r="A225" i="21"/>
  <c r="A224" i="21"/>
  <c r="A223" i="21"/>
  <c r="H132" i="21"/>
  <c r="T143" i="20"/>
  <c r="J99" i="16" l="1"/>
  <c r="K99" i="16"/>
  <c r="J100" i="16"/>
  <c r="K100" i="16"/>
  <c r="J104" i="16"/>
  <c r="K104" i="16"/>
  <c r="J47" i="16"/>
  <c r="J48" i="16"/>
  <c r="K48" i="16"/>
  <c r="J49" i="16"/>
  <c r="K49" i="16"/>
  <c r="J53" i="16"/>
  <c r="K53" i="16"/>
  <c r="Q100" i="30" l="1"/>
  <c r="Q216" i="30" s="1"/>
  <c r="P100" i="30"/>
  <c r="P216" i="30" s="1"/>
  <c r="O100" i="30"/>
  <c r="N100" i="30"/>
  <c r="N216" i="30" s="1"/>
  <c r="M100" i="30"/>
  <c r="M216" i="30" s="1"/>
  <c r="L100" i="30"/>
  <c r="L216" i="30" s="1"/>
  <c r="K100" i="30"/>
  <c r="K216" i="30" s="1"/>
  <c r="H100" i="30"/>
  <c r="H216" i="30" s="1"/>
  <c r="G100" i="30"/>
  <c r="G216" i="30" s="1"/>
  <c r="F100" i="30"/>
  <c r="F216" i="30" s="1"/>
  <c r="E100" i="30"/>
  <c r="E216" i="30" s="1"/>
  <c r="D100" i="30"/>
  <c r="D216" i="30" s="1"/>
  <c r="C100" i="30"/>
  <c r="C216" i="30" s="1"/>
  <c r="B100" i="30"/>
  <c r="Q49" i="30"/>
  <c r="Q194" i="30" s="1"/>
  <c r="P49" i="30"/>
  <c r="P194" i="30" s="1"/>
  <c r="O49" i="30"/>
  <c r="O194" i="30" s="1"/>
  <c r="N49" i="30"/>
  <c r="N194" i="30" s="1"/>
  <c r="M49" i="30"/>
  <c r="M194" i="30" s="1"/>
  <c r="L49" i="30"/>
  <c r="L194" i="30" s="1"/>
  <c r="K49" i="30"/>
  <c r="K194" i="30" s="1"/>
  <c r="H49" i="30"/>
  <c r="H194" i="30" s="1"/>
  <c r="G49" i="30"/>
  <c r="G194" i="30" s="1"/>
  <c r="F49" i="30"/>
  <c r="F194" i="30" s="1"/>
  <c r="E49" i="30"/>
  <c r="E194" i="30" s="1"/>
  <c r="D49" i="30"/>
  <c r="D194" i="30" s="1"/>
  <c r="C49" i="30"/>
  <c r="C194" i="30" s="1"/>
  <c r="B49" i="30"/>
  <c r="B194" i="30" s="1"/>
  <c r="B215" i="29"/>
  <c r="B214" i="29"/>
  <c r="H99" i="29"/>
  <c r="H206" i="29" s="1"/>
  <c r="G99" i="29"/>
  <c r="G206" i="29" s="1"/>
  <c r="F99" i="29"/>
  <c r="F206" i="29" s="1"/>
  <c r="E99" i="29"/>
  <c r="E206" i="29" s="1"/>
  <c r="D99" i="29"/>
  <c r="C99" i="29"/>
  <c r="C206" i="29" s="1"/>
  <c r="B99" i="29"/>
  <c r="B206" i="29" s="1"/>
  <c r="H48" i="29"/>
  <c r="H188" i="29" s="1"/>
  <c r="G48" i="29"/>
  <c r="G188" i="29" s="1"/>
  <c r="F48" i="29"/>
  <c r="F188" i="29" s="1"/>
  <c r="E48" i="29"/>
  <c r="E188" i="29" s="1"/>
  <c r="D48" i="29"/>
  <c r="D188" i="29" s="1"/>
  <c r="C48" i="29"/>
  <c r="C188" i="29" s="1"/>
  <c r="B48" i="29"/>
  <c r="B188" i="29" s="1"/>
  <c r="B109" i="28"/>
  <c r="C104" i="28"/>
  <c r="D104" i="28"/>
  <c r="E104" i="28"/>
  <c r="F104" i="28"/>
  <c r="B104" i="28"/>
  <c r="B51" i="28"/>
  <c r="B155" i="28" s="1"/>
  <c r="C51" i="28"/>
  <c r="C155" i="28" s="1"/>
  <c r="D51" i="28"/>
  <c r="D155" i="28" s="1"/>
  <c r="E51" i="28"/>
  <c r="E155" i="28" s="1"/>
  <c r="F51" i="28"/>
  <c r="F155" i="28" s="1"/>
  <c r="G51" i="28"/>
  <c r="G155" i="28" s="1"/>
  <c r="B156" i="28"/>
  <c r="C156" i="28"/>
  <c r="D156" i="28"/>
  <c r="E156" i="28"/>
  <c r="F156" i="28"/>
  <c r="G156" i="28"/>
  <c r="C26" i="28"/>
  <c r="C213" i="28" s="1"/>
  <c r="D26" i="28"/>
  <c r="D213" i="28" s="1"/>
  <c r="E26" i="28"/>
  <c r="E213" i="28" s="1"/>
  <c r="F26" i="28"/>
  <c r="F213" i="28" s="1"/>
  <c r="B26" i="28"/>
  <c r="C25" i="28"/>
  <c r="C212" i="28" s="1"/>
  <c r="D25" i="28"/>
  <c r="D212" i="28" s="1"/>
  <c r="E25" i="28"/>
  <c r="E212" i="28" s="1"/>
  <c r="F25" i="28"/>
  <c r="F212" i="28" s="1"/>
  <c r="B25" i="28"/>
  <c r="C209" i="28"/>
  <c r="D209" i="28"/>
  <c r="E209" i="28"/>
  <c r="F209" i="28"/>
  <c r="G209" i="28"/>
  <c r="H209" i="28"/>
  <c r="C210" i="28"/>
  <c r="D210" i="28"/>
  <c r="E210" i="28"/>
  <c r="F210" i="28"/>
  <c r="G210" i="28"/>
  <c r="H210" i="28"/>
  <c r="C211" i="28"/>
  <c r="D211" i="28"/>
  <c r="E211" i="28"/>
  <c r="F211" i="28"/>
  <c r="G211" i="28"/>
  <c r="H211" i="28"/>
  <c r="G213" i="28"/>
  <c r="G253" i="28"/>
  <c r="G252" i="28"/>
  <c r="G251" i="28"/>
  <c r="C251" i="28"/>
  <c r="D251" i="28"/>
  <c r="E251" i="28"/>
  <c r="F251" i="28"/>
  <c r="C252" i="28"/>
  <c r="D252" i="28"/>
  <c r="E252" i="28"/>
  <c r="F252" i="28"/>
  <c r="C253" i="28"/>
  <c r="D253" i="28"/>
  <c r="E253" i="28"/>
  <c r="F253" i="28"/>
  <c r="B253" i="28"/>
  <c r="B252" i="28"/>
  <c r="B251" i="28"/>
  <c r="G208" i="28"/>
  <c r="G207" i="28"/>
  <c r="G206" i="28"/>
  <c r="C206" i="28"/>
  <c r="D206" i="28"/>
  <c r="E206" i="28"/>
  <c r="F206" i="28"/>
  <c r="H206" i="28"/>
  <c r="C207" i="28"/>
  <c r="D207" i="28"/>
  <c r="E207" i="28"/>
  <c r="F207" i="28"/>
  <c r="H207" i="28"/>
  <c r="C208" i="28"/>
  <c r="D208" i="28"/>
  <c r="E208" i="28"/>
  <c r="F208" i="28"/>
  <c r="H208" i="28"/>
  <c r="B208" i="28"/>
  <c r="B207" i="28"/>
  <c r="B206" i="28"/>
  <c r="B204" i="28"/>
  <c r="B203" i="28"/>
  <c r="B151" i="30" l="1"/>
  <c r="B241" i="30" s="1"/>
  <c r="B216" i="30"/>
  <c r="O151" i="30"/>
  <c r="O241" i="30" s="1"/>
  <c r="O216" i="30"/>
  <c r="D151" i="30"/>
  <c r="D241" i="30" s="1"/>
  <c r="M151" i="30"/>
  <c r="M241" i="30" s="1"/>
  <c r="E151" i="30"/>
  <c r="E241" i="30" s="1"/>
  <c r="N151" i="30"/>
  <c r="N241" i="30" s="1"/>
  <c r="K151" i="30"/>
  <c r="K241" i="30" s="1"/>
  <c r="C151" i="30"/>
  <c r="C241" i="30" s="1"/>
  <c r="F151" i="30"/>
  <c r="F241" i="30" s="1"/>
  <c r="G151" i="30"/>
  <c r="G241" i="30" s="1"/>
  <c r="P151" i="30"/>
  <c r="P241" i="30" s="1"/>
  <c r="L151" i="30"/>
  <c r="L241" i="30" s="1"/>
  <c r="H151" i="30"/>
  <c r="H241" i="30" s="1"/>
  <c r="Q151" i="30"/>
  <c r="Q241" i="30" s="1"/>
  <c r="D150" i="29"/>
  <c r="D223" i="29" s="1"/>
  <c r="D206" i="29"/>
  <c r="B150" i="29"/>
  <c r="B223" i="29" s="1"/>
  <c r="C150" i="29"/>
  <c r="C223" i="29" s="1"/>
  <c r="E150" i="29"/>
  <c r="E223" i="29" s="1"/>
  <c r="F150" i="29"/>
  <c r="F223" i="29" s="1"/>
  <c r="G150" i="29"/>
  <c r="G223" i="29" s="1"/>
  <c r="H150" i="29"/>
  <c r="H223" i="29" s="1"/>
  <c r="U151" i="32" l="1"/>
  <c r="U100" i="32"/>
  <c r="G258" i="28"/>
  <c r="G291" i="28"/>
  <c r="F291" i="28"/>
  <c r="E291" i="28"/>
  <c r="D291" i="28"/>
  <c r="C291" i="28"/>
  <c r="B291" i="28"/>
  <c r="G130" i="28"/>
  <c r="G182" i="28" s="1"/>
  <c r="G306" i="28" s="1"/>
  <c r="P104" i="28"/>
  <c r="I104" i="28"/>
  <c r="F258" i="28"/>
  <c r="E258" i="28"/>
  <c r="D258" i="28"/>
  <c r="C258" i="28"/>
  <c r="B258" i="28"/>
  <c r="G78" i="28"/>
  <c r="G243" i="28" s="1"/>
  <c r="F228" i="28"/>
  <c r="E228" i="28"/>
  <c r="D228" i="28"/>
  <c r="C228" i="28"/>
  <c r="B228" i="28"/>
  <c r="J448" i="27"/>
  <c r="O379" i="27"/>
  <c r="K379" i="27"/>
  <c r="J379" i="27"/>
  <c r="G379" i="27"/>
  <c r="J458" i="27"/>
  <c r="O389" i="27"/>
  <c r="K389" i="27"/>
  <c r="J389" i="27"/>
  <c r="G389" i="27"/>
  <c r="J253" i="27"/>
  <c r="J483" i="27" s="1"/>
  <c r="O202" i="27"/>
  <c r="O253" i="27" s="1"/>
  <c r="O483" i="27" s="1"/>
  <c r="N202" i="27"/>
  <c r="N458" i="27" s="1"/>
  <c r="M202" i="27"/>
  <c r="M458" i="27" s="1"/>
  <c r="L202" i="27"/>
  <c r="L458" i="27" s="1"/>
  <c r="K202" i="27"/>
  <c r="K253" i="27" s="1"/>
  <c r="K483" i="27" s="1"/>
  <c r="G202" i="27"/>
  <c r="G253" i="27" s="1"/>
  <c r="G483" i="27" s="1"/>
  <c r="F202" i="27"/>
  <c r="F458" i="27" s="1"/>
  <c r="E202" i="27"/>
  <c r="E458" i="27" s="1"/>
  <c r="D202" i="27"/>
  <c r="D458" i="27" s="1"/>
  <c r="C202" i="27"/>
  <c r="C458" i="27" s="1"/>
  <c r="B202" i="27"/>
  <c r="B458" i="27" s="1"/>
  <c r="O100" i="27"/>
  <c r="O151" i="27" s="1"/>
  <c r="O436" i="27" s="1"/>
  <c r="N100" i="27"/>
  <c r="N411" i="27" s="1"/>
  <c r="M100" i="27"/>
  <c r="M411" i="27" s="1"/>
  <c r="L100" i="27"/>
  <c r="L411" i="27" s="1"/>
  <c r="K100" i="27"/>
  <c r="K151" i="27" s="1"/>
  <c r="K436" i="27" s="1"/>
  <c r="J100" i="27"/>
  <c r="J151" i="27" s="1"/>
  <c r="J436" i="27" s="1"/>
  <c r="G100" i="27"/>
  <c r="G151" i="27" s="1"/>
  <c r="G436" i="27" s="1"/>
  <c r="F100" i="27"/>
  <c r="F411" i="27" s="1"/>
  <c r="E100" i="27"/>
  <c r="E411" i="27" s="1"/>
  <c r="D100" i="27"/>
  <c r="D411" i="27" s="1"/>
  <c r="C100" i="27"/>
  <c r="C411" i="27" s="1"/>
  <c r="B100" i="27"/>
  <c r="B411" i="27" s="1"/>
  <c r="N49" i="27"/>
  <c r="N389" i="27" s="1"/>
  <c r="M49" i="27"/>
  <c r="M389" i="27" s="1"/>
  <c r="L49" i="27"/>
  <c r="L389" i="27" s="1"/>
  <c r="F49" i="27"/>
  <c r="F389" i="27" s="1"/>
  <c r="E49" i="27"/>
  <c r="E389" i="27" s="1"/>
  <c r="D49" i="27"/>
  <c r="D389" i="27" s="1"/>
  <c r="C49" i="27"/>
  <c r="C389" i="27" s="1"/>
  <c r="B49" i="27"/>
  <c r="B389" i="27" s="1"/>
  <c r="G202" i="26"/>
  <c r="G463" i="26" s="1"/>
  <c r="F202" i="26"/>
  <c r="F463" i="26" s="1"/>
  <c r="E202" i="26"/>
  <c r="E463" i="26" s="1"/>
  <c r="D202" i="26"/>
  <c r="D463" i="26" s="1"/>
  <c r="C202" i="26"/>
  <c r="C463" i="26" s="1"/>
  <c r="B202" i="26"/>
  <c r="B463" i="26" s="1"/>
  <c r="G100" i="26"/>
  <c r="G416" i="26" s="1"/>
  <c r="F100" i="26"/>
  <c r="F416" i="26" s="1"/>
  <c r="E100" i="26"/>
  <c r="E416" i="26" s="1"/>
  <c r="D100" i="26"/>
  <c r="D416" i="26" s="1"/>
  <c r="C100" i="26"/>
  <c r="C416" i="26" s="1"/>
  <c r="B100" i="26"/>
  <c r="B416" i="26" s="1"/>
  <c r="G49" i="26"/>
  <c r="G394" i="26" s="1"/>
  <c r="F49" i="26"/>
  <c r="F394" i="26" s="1"/>
  <c r="E49" i="26"/>
  <c r="E394" i="26" s="1"/>
  <c r="D49" i="26"/>
  <c r="D394" i="26" s="1"/>
  <c r="C49" i="26"/>
  <c r="C394" i="26" s="1"/>
  <c r="B49" i="26"/>
  <c r="B394" i="26" s="1"/>
  <c r="B244" i="25"/>
  <c r="W222" i="25"/>
  <c r="P222" i="25"/>
  <c r="O222" i="25"/>
  <c r="N222" i="25"/>
  <c r="B222" i="25"/>
  <c r="F279" i="25"/>
  <c r="E279" i="25"/>
  <c r="K254" i="25"/>
  <c r="B254" i="25"/>
  <c r="W232" i="25"/>
  <c r="P232" i="25"/>
  <c r="O232" i="25"/>
  <c r="N232" i="25"/>
  <c r="K232" i="25"/>
  <c r="B232" i="25"/>
  <c r="W151" i="25"/>
  <c r="W279" i="25" s="1"/>
  <c r="V151" i="25"/>
  <c r="V279" i="25" s="1"/>
  <c r="U279" i="25"/>
  <c r="T279" i="25"/>
  <c r="S279" i="25"/>
  <c r="R279" i="25"/>
  <c r="Q151" i="25"/>
  <c r="Q279" i="25" s="1"/>
  <c r="P151" i="25"/>
  <c r="P279" i="25" s="1"/>
  <c r="O151" i="25"/>
  <c r="O279" i="25" s="1"/>
  <c r="N151" i="25"/>
  <c r="N279" i="25" s="1"/>
  <c r="K151" i="25"/>
  <c r="K202" i="25" s="1"/>
  <c r="K301" i="25" s="1"/>
  <c r="J151" i="25"/>
  <c r="I151" i="25"/>
  <c r="I279" i="25" s="1"/>
  <c r="H151" i="25"/>
  <c r="H279" i="25" s="1"/>
  <c r="G151" i="25"/>
  <c r="G279" i="25" s="1"/>
  <c r="D151" i="25"/>
  <c r="D279" i="25" s="1"/>
  <c r="C151" i="25"/>
  <c r="B151" i="25"/>
  <c r="B202" i="25" s="1"/>
  <c r="B301" i="25" s="1"/>
  <c r="W100" i="25"/>
  <c r="W254" i="25" s="1"/>
  <c r="V100" i="25"/>
  <c r="U100" i="25"/>
  <c r="U254" i="25" s="1"/>
  <c r="T100" i="25"/>
  <c r="T254" i="25" s="1"/>
  <c r="S100" i="25"/>
  <c r="S254" i="25" s="1"/>
  <c r="R100" i="25"/>
  <c r="R254" i="25" s="1"/>
  <c r="Q100" i="25"/>
  <c r="Q254" i="25" s="1"/>
  <c r="P100" i="25"/>
  <c r="P254" i="25" s="1"/>
  <c r="O100" i="25"/>
  <c r="O254" i="25" s="1"/>
  <c r="N100" i="25"/>
  <c r="J100" i="25"/>
  <c r="J254" i="25" s="1"/>
  <c r="I100" i="25"/>
  <c r="I254" i="25" s="1"/>
  <c r="H100" i="25"/>
  <c r="H254" i="25" s="1"/>
  <c r="G100" i="25"/>
  <c r="G254" i="25" s="1"/>
  <c r="F100" i="25"/>
  <c r="E100" i="25"/>
  <c r="D100" i="25"/>
  <c r="D254" i="25" s="1"/>
  <c r="C100" i="25"/>
  <c r="C254" i="25" s="1"/>
  <c r="V49" i="25"/>
  <c r="V232" i="25" s="1"/>
  <c r="U49" i="25"/>
  <c r="U232" i="25" s="1"/>
  <c r="T49" i="25"/>
  <c r="T232" i="25" s="1"/>
  <c r="S49" i="25"/>
  <c r="S232" i="25" s="1"/>
  <c r="R49" i="25"/>
  <c r="R232" i="25" s="1"/>
  <c r="Q49" i="25"/>
  <c r="Q232" i="25" s="1"/>
  <c r="J49" i="25"/>
  <c r="J232" i="25" s="1"/>
  <c r="I49" i="25"/>
  <c r="I232" i="25" s="1"/>
  <c r="H49" i="25"/>
  <c r="H232" i="25" s="1"/>
  <c r="G49" i="25"/>
  <c r="G232" i="25" s="1"/>
  <c r="F49" i="25"/>
  <c r="F232" i="25" s="1"/>
  <c r="E49" i="25"/>
  <c r="E232" i="25" s="1"/>
  <c r="D49" i="25"/>
  <c r="D232" i="25" s="1"/>
  <c r="C49" i="25"/>
  <c r="C232" i="25" s="1"/>
  <c r="B226" i="24"/>
  <c r="F283" i="24"/>
  <c r="E283" i="24"/>
  <c r="B236" i="24"/>
  <c r="K150" i="24"/>
  <c r="K283" i="24" s="1"/>
  <c r="J150" i="24"/>
  <c r="J283" i="24" s="1"/>
  <c r="I150" i="24"/>
  <c r="I283" i="24" s="1"/>
  <c r="H150" i="24"/>
  <c r="H283" i="24" s="1"/>
  <c r="G150" i="24"/>
  <c r="G283" i="24" s="1"/>
  <c r="D150" i="24"/>
  <c r="D283" i="24" s="1"/>
  <c r="C150" i="24"/>
  <c r="C283" i="24" s="1"/>
  <c r="B150" i="24"/>
  <c r="B283" i="24" s="1"/>
  <c r="K99" i="24"/>
  <c r="K258" i="24" s="1"/>
  <c r="J99" i="24"/>
  <c r="J258" i="24" s="1"/>
  <c r="I99" i="24"/>
  <c r="I258" i="24" s="1"/>
  <c r="H99" i="24"/>
  <c r="H258" i="24" s="1"/>
  <c r="G99" i="24"/>
  <c r="G258" i="24" s="1"/>
  <c r="F99" i="24"/>
  <c r="F258" i="24" s="1"/>
  <c r="E99" i="24"/>
  <c r="E258" i="24" s="1"/>
  <c r="D99" i="24"/>
  <c r="D258" i="24" s="1"/>
  <c r="C99" i="24"/>
  <c r="C258" i="24" s="1"/>
  <c r="B99" i="24"/>
  <c r="B258" i="24" s="1"/>
  <c r="K48" i="24"/>
  <c r="K236" i="24" s="1"/>
  <c r="J48" i="24"/>
  <c r="J236" i="24" s="1"/>
  <c r="I48" i="24"/>
  <c r="I236" i="24" s="1"/>
  <c r="H48" i="24"/>
  <c r="H236" i="24" s="1"/>
  <c r="G48" i="24"/>
  <c r="G236" i="24" s="1"/>
  <c r="F48" i="24"/>
  <c r="F236" i="24" s="1"/>
  <c r="E48" i="24"/>
  <c r="E236" i="24" s="1"/>
  <c r="D48" i="24"/>
  <c r="D236" i="24" s="1"/>
  <c r="C48" i="24"/>
  <c r="C236" i="24" s="1"/>
  <c r="X269" i="23"/>
  <c r="W269" i="23"/>
  <c r="V269" i="23"/>
  <c r="U269" i="23"/>
  <c r="T269" i="23"/>
  <c r="S269" i="23"/>
  <c r="R269" i="23"/>
  <c r="Q269" i="23"/>
  <c r="P269" i="23"/>
  <c r="O269" i="23"/>
  <c r="N269" i="23"/>
  <c r="K269" i="23"/>
  <c r="J269" i="23"/>
  <c r="B269" i="23"/>
  <c r="O244" i="23"/>
  <c r="P244" i="23"/>
  <c r="Q244" i="23"/>
  <c r="R244" i="23"/>
  <c r="S244" i="23"/>
  <c r="T244" i="23"/>
  <c r="U244" i="23"/>
  <c r="V244" i="23"/>
  <c r="W244" i="23"/>
  <c r="X244" i="23"/>
  <c r="N244" i="23"/>
  <c r="W222" i="23"/>
  <c r="V222" i="23"/>
  <c r="O222" i="23"/>
  <c r="P222" i="23"/>
  <c r="N222" i="23"/>
  <c r="X279" i="23"/>
  <c r="W279" i="23"/>
  <c r="V279" i="23"/>
  <c r="U279" i="23"/>
  <c r="T279" i="23"/>
  <c r="S279" i="23"/>
  <c r="R279" i="23"/>
  <c r="Q279" i="23"/>
  <c r="P279" i="23"/>
  <c r="O279" i="23"/>
  <c r="N279" i="23"/>
  <c r="K279" i="23"/>
  <c r="J279" i="23"/>
  <c r="B279" i="23"/>
  <c r="X254" i="23"/>
  <c r="W254" i="23"/>
  <c r="V254" i="23"/>
  <c r="U254" i="23"/>
  <c r="T254" i="23"/>
  <c r="S254" i="23"/>
  <c r="R254" i="23"/>
  <c r="Q254" i="23"/>
  <c r="P254" i="23"/>
  <c r="O254" i="23"/>
  <c r="N254" i="23"/>
  <c r="X232" i="23"/>
  <c r="W232" i="23"/>
  <c r="V232" i="23"/>
  <c r="P232" i="23"/>
  <c r="O232" i="23"/>
  <c r="N232" i="23"/>
  <c r="X202" i="23"/>
  <c r="W202" i="23"/>
  <c r="W301" i="23" s="1"/>
  <c r="V202" i="23"/>
  <c r="V301" i="23" s="1"/>
  <c r="P202" i="23"/>
  <c r="P301" i="23" s="1"/>
  <c r="O202" i="23"/>
  <c r="O301" i="23" s="1"/>
  <c r="N202" i="23"/>
  <c r="N301" i="23" s="1"/>
  <c r="I151" i="23"/>
  <c r="I279" i="23" s="1"/>
  <c r="H151" i="23"/>
  <c r="H279" i="23" s="1"/>
  <c r="G151" i="23"/>
  <c r="G279" i="23" s="1"/>
  <c r="F151" i="23"/>
  <c r="F279" i="23" s="1"/>
  <c r="E151" i="23"/>
  <c r="E279" i="23" s="1"/>
  <c r="D151" i="23"/>
  <c r="D279" i="23" s="1"/>
  <c r="C151" i="23"/>
  <c r="C279" i="23" s="1"/>
  <c r="K100" i="23"/>
  <c r="J100" i="23"/>
  <c r="J254" i="23" s="1"/>
  <c r="I100" i="23"/>
  <c r="I254" i="23" s="1"/>
  <c r="H100" i="23"/>
  <c r="H254" i="23" s="1"/>
  <c r="G100" i="23"/>
  <c r="G254" i="23" s="1"/>
  <c r="F100" i="23"/>
  <c r="F254" i="23" s="1"/>
  <c r="E100" i="23"/>
  <c r="E254" i="23" s="1"/>
  <c r="D100" i="23"/>
  <c r="D254" i="23" s="1"/>
  <c r="C100" i="23"/>
  <c r="C254" i="23" s="1"/>
  <c r="B100" i="23"/>
  <c r="B254" i="23" s="1"/>
  <c r="U49" i="23"/>
  <c r="U202" i="23" s="1"/>
  <c r="U301" i="23" s="1"/>
  <c r="T49" i="23"/>
  <c r="T202" i="23" s="1"/>
  <c r="T301" i="23" s="1"/>
  <c r="S49" i="23"/>
  <c r="S202" i="23" s="1"/>
  <c r="S301" i="23" s="1"/>
  <c r="R49" i="23"/>
  <c r="R202" i="23" s="1"/>
  <c r="R301" i="23" s="1"/>
  <c r="Q49" i="23"/>
  <c r="Q202" i="23" s="1"/>
  <c r="Q301" i="23" s="1"/>
  <c r="K49" i="23"/>
  <c r="K232" i="23" s="1"/>
  <c r="J49" i="23"/>
  <c r="J232" i="23" s="1"/>
  <c r="I49" i="23"/>
  <c r="I232" i="23" s="1"/>
  <c r="H49" i="23"/>
  <c r="H232" i="23" s="1"/>
  <c r="G49" i="23"/>
  <c r="G232" i="23" s="1"/>
  <c r="F49" i="23"/>
  <c r="F232" i="23" s="1"/>
  <c r="E49" i="23"/>
  <c r="E232" i="23" s="1"/>
  <c r="D49" i="23"/>
  <c r="D232" i="23" s="1"/>
  <c r="C49" i="23"/>
  <c r="C232" i="23" s="1"/>
  <c r="B49" i="23"/>
  <c r="B232" i="23" s="1"/>
  <c r="E78" i="28" l="1"/>
  <c r="E243" i="28" s="1"/>
  <c r="G228" i="28"/>
  <c r="B78" i="28"/>
  <c r="B243" i="28" s="1"/>
  <c r="C130" i="28"/>
  <c r="G276" i="28"/>
  <c r="D130" i="28"/>
  <c r="B213" i="28"/>
  <c r="F78" i="28"/>
  <c r="F243" i="28" s="1"/>
  <c r="F130" i="28"/>
  <c r="B130" i="28"/>
  <c r="E130" i="28"/>
  <c r="D78" i="28"/>
  <c r="D243" i="28" s="1"/>
  <c r="C78" i="28"/>
  <c r="C243" i="28" s="1"/>
  <c r="K458" i="27"/>
  <c r="O458" i="27"/>
  <c r="G458" i="27"/>
  <c r="K411" i="27"/>
  <c r="J411" i="27"/>
  <c r="O411" i="27"/>
  <c r="G411" i="27"/>
  <c r="F151" i="27"/>
  <c r="F436" i="27" s="1"/>
  <c r="D253" i="27"/>
  <c r="E253" i="27"/>
  <c r="F253" i="27"/>
  <c r="L253" i="27"/>
  <c r="B253" i="27"/>
  <c r="M253" i="27"/>
  <c r="C253" i="27"/>
  <c r="N253" i="27"/>
  <c r="E151" i="27"/>
  <c r="E436" i="27" s="1"/>
  <c r="P202" i="27"/>
  <c r="H202" i="27"/>
  <c r="B151" i="27"/>
  <c r="B436" i="27" s="1"/>
  <c r="C151" i="27"/>
  <c r="C436" i="27" s="1"/>
  <c r="L151" i="27"/>
  <c r="L436" i="27" s="1"/>
  <c r="D151" i="27"/>
  <c r="D436" i="27" s="1"/>
  <c r="M151" i="27"/>
  <c r="M436" i="27" s="1"/>
  <c r="N151" i="27"/>
  <c r="N436" i="27" s="1"/>
  <c r="C253" i="26"/>
  <c r="B253" i="26"/>
  <c r="C151" i="26"/>
  <c r="C438" i="26" s="1"/>
  <c r="D253" i="26"/>
  <c r="E253" i="26"/>
  <c r="F253" i="26"/>
  <c r="G253" i="26"/>
  <c r="H202" i="26"/>
  <c r="B151" i="26"/>
  <c r="B438" i="26" s="1"/>
  <c r="D151" i="26"/>
  <c r="D438" i="26" s="1"/>
  <c r="E151" i="26"/>
  <c r="E438" i="26" s="1"/>
  <c r="F151" i="26"/>
  <c r="F438" i="26" s="1"/>
  <c r="G151" i="26"/>
  <c r="G438" i="26" s="1"/>
  <c r="N202" i="25"/>
  <c r="N301" i="25" s="1"/>
  <c r="V202" i="25"/>
  <c r="V301" i="25" s="1"/>
  <c r="J202" i="25"/>
  <c r="J301" i="25" s="1"/>
  <c r="E202" i="25"/>
  <c r="E301" i="25" s="1"/>
  <c r="B279" i="25"/>
  <c r="J279" i="25"/>
  <c r="C202" i="25"/>
  <c r="C301" i="25" s="1"/>
  <c r="C279" i="25"/>
  <c r="K279" i="25"/>
  <c r="F202" i="25"/>
  <c r="F301" i="25" s="1"/>
  <c r="D202" i="25"/>
  <c r="D301" i="25" s="1"/>
  <c r="O202" i="25"/>
  <c r="O301" i="25" s="1"/>
  <c r="W202" i="25"/>
  <c r="W301" i="25" s="1"/>
  <c r="H202" i="25"/>
  <c r="H301" i="25" s="1"/>
  <c r="G202" i="25"/>
  <c r="G301" i="25" s="1"/>
  <c r="P202" i="25"/>
  <c r="P301" i="25" s="1"/>
  <c r="E254" i="25"/>
  <c r="N254" i="25"/>
  <c r="V254" i="25"/>
  <c r="Q202" i="25"/>
  <c r="Q301" i="25" s="1"/>
  <c r="F254" i="25"/>
  <c r="U202" i="25"/>
  <c r="U301" i="25" s="1"/>
  <c r="I202" i="25"/>
  <c r="I301" i="25" s="1"/>
  <c r="S202" i="25"/>
  <c r="S301" i="25" s="1"/>
  <c r="T202" i="25"/>
  <c r="T301" i="25" s="1"/>
  <c r="R202" i="25"/>
  <c r="R301" i="25" s="1"/>
  <c r="L100" i="25"/>
  <c r="X100" i="25"/>
  <c r="E201" i="24"/>
  <c r="E305" i="24" s="1"/>
  <c r="F201" i="24"/>
  <c r="F305" i="24" s="1"/>
  <c r="G201" i="24"/>
  <c r="G305" i="24" s="1"/>
  <c r="B201" i="24"/>
  <c r="B305" i="24" s="1"/>
  <c r="K201" i="24"/>
  <c r="K305" i="24" s="1"/>
  <c r="C201" i="24"/>
  <c r="C305" i="24" s="1"/>
  <c r="D201" i="24"/>
  <c r="D305" i="24" s="1"/>
  <c r="H201" i="24"/>
  <c r="H305" i="24" s="1"/>
  <c r="I201" i="24"/>
  <c r="I305" i="24" s="1"/>
  <c r="J201" i="24"/>
  <c r="J305" i="24" s="1"/>
  <c r="L99" i="24"/>
  <c r="H202" i="23"/>
  <c r="H301" i="23" s="1"/>
  <c r="K202" i="23"/>
  <c r="K301" i="23" s="1"/>
  <c r="I202" i="23"/>
  <c r="I301" i="23" s="1"/>
  <c r="K254" i="23"/>
  <c r="Q232" i="23"/>
  <c r="R232" i="23"/>
  <c r="E202" i="23"/>
  <c r="E301" i="23" s="1"/>
  <c r="C202" i="23"/>
  <c r="C301" i="23" s="1"/>
  <c r="S232" i="23"/>
  <c r="D202" i="23"/>
  <c r="D301" i="23" s="1"/>
  <c r="T232" i="23"/>
  <c r="U232" i="23"/>
  <c r="F202" i="23"/>
  <c r="F301" i="23" s="1"/>
  <c r="G202" i="23"/>
  <c r="G301" i="23" s="1"/>
  <c r="B202" i="23"/>
  <c r="B301" i="23" s="1"/>
  <c r="J202" i="23"/>
  <c r="J301" i="23" s="1"/>
  <c r="E182" i="28" l="1"/>
  <c r="E306" i="28" s="1"/>
  <c r="E276" i="28"/>
  <c r="B182" i="28"/>
  <c r="B306" i="28" s="1"/>
  <c r="B276" i="28"/>
  <c r="D182" i="28"/>
  <c r="D306" i="28" s="1"/>
  <c r="D276" i="28"/>
  <c r="F182" i="28"/>
  <c r="F306" i="28" s="1"/>
  <c r="F276" i="28"/>
  <c r="C182" i="28"/>
  <c r="C306" i="28" s="1"/>
  <c r="C276" i="28"/>
  <c r="M483" i="27"/>
  <c r="B483" i="27"/>
  <c r="L483" i="27"/>
  <c r="E483" i="27"/>
  <c r="F483" i="27"/>
  <c r="D483" i="27"/>
  <c r="N483" i="27"/>
  <c r="C483" i="27"/>
  <c r="P458" i="27"/>
  <c r="H458" i="27"/>
  <c r="G485" i="26"/>
  <c r="F485" i="26"/>
  <c r="E485" i="26"/>
  <c r="D485" i="26"/>
  <c r="B485" i="26"/>
  <c r="C485" i="26"/>
  <c r="H463" i="26"/>
  <c r="X254" i="25"/>
  <c r="L254" i="25"/>
  <c r="L258" i="24"/>
  <c r="K270" i="22" l="1"/>
  <c r="J270" i="22"/>
  <c r="B270" i="22"/>
  <c r="K280" i="22"/>
  <c r="J280" i="22"/>
  <c r="B280" i="22"/>
  <c r="I145" i="22"/>
  <c r="I280" i="22" s="1"/>
  <c r="H145" i="22"/>
  <c r="H280" i="22" s="1"/>
  <c r="G145" i="22"/>
  <c r="G280" i="22" s="1"/>
  <c r="F145" i="22"/>
  <c r="F280" i="22" s="1"/>
  <c r="E145" i="22"/>
  <c r="E280" i="22" s="1"/>
  <c r="D145" i="22"/>
  <c r="D280" i="22" s="1"/>
  <c r="C145" i="22"/>
  <c r="C280" i="22" s="1"/>
  <c r="K96" i="22"/>
  <c r="K254" i="22" s="1"/>
  <c r="J96" i="22"/>
  <c r="J254" i="22" s="1"/>
  <c r="I96" i="22"/>
  <c r="I254" i="22" s="1"/>
  <c r="H96" i="22"/>
  <c r="H254" i="22" s="1"/>
  <c r="G96" i="22"/>
  <c r="G254" i="22" s="1"/>
  <c r="F96" i="22"/>
  <c r="F254" i="22" s="1"/>
  <c r="E96" i="22"/>
  <c r="E254" i="22" s="1"/>
  <c r="D96" i="22"/>
  <c r="D254" i="22" s="1"/>
  <c r="C96" i="22"/>
  <c r="C254" i="22" s="1"/>
  <c r="B96" i="22"/>
  <c r="B254" i="22" s="1"/>
  <c r="K47" i="22"/>
  <c r="K232" i="22" s="1"/>
  <c r="J47" i="22"/>
  <c r="J232" i="22" s="1"/>
  <c r="I47" i="22"/>
  <c r="I232" i="22" s="1"/>
  <c r="H47" i="22"/>
  <c r="H232" i="22" s="1"/>
  <c r="G47" i="22"/>
  <c r="G232" i="22" s="1"/>
  <c r="F47" i="22"/>
  <c r="F232" i="22" s="1"/>
  <c r="E47" i="22"/>
  <c r="E232" i="22" s="1"/>
  <c r="D47" i="22"/>
  <c r="D232" i="22" s="1"/>
  <c r="C47" i="22"/>
  <c r="C232" i="22" s="1"/>
  <c r="B47" i="22"/>
  <c r="B232" i="22" s="1"/>
  <c r="E83" i="13"/>
  <c r="E85" i="13"/>
  <c r="E87" i="13"/>
  <c r="E89" i="13"/>
  <c r="E91" i="13"/>
  <c r="E95" i="13"/>
  <c r="D83" i="13"/>
  <c r="D85" i="13"/>
  <c r="D87" i="13"/>
  <c r="D89" i="13"/>
  <c r="D90" i="13"/>
  <c r="D91" i="13"/>
  <c r="D95" i="13"/>
  <c r="C83" i="13"/>
  <c r="C85" i="13"/>
  <c r="C87" i="13"/>
  <c r="C89" i="13"/>
  <c r="C90" i="13"/>
  <c r="C91" i="13"/>
  <c r="C95" i="13"/>
  <c r="B83" i="13"/>
  <c r="B85" i="13"/>
  <c r="B87" i="13"/>
  <c r="B89" i="13"/>
  <c r="B91" i="13"/>
  <c r="B95" i="13"/>
  <c r="P275" i="32"/>
  <c r="G11" i="13"/>
  <c r="F91" i="13"/>
  <c r="J91" i="13" s="1"/>
  <c r="H199" i="21"/>
  <c r="C199" i="21"/>
  <c r="B199" i="21"/>
  <c r="H198" i="21"/>
  <c r="B198" i="21"/>
  <c r="C198" i="21"/>
  <c r="D198" i="21"/>
  <c r="E198" i="21"/>
  <c r="F198" i="21"/>
  <c r="G198" i="21"/>
  <c r="D199" i="21"/>
  <c r="E199" i="21"/>
  <c r="F199" i="21"/>
  <c r="G199" i="21"/>
  <c r="D197" i="21"/>
  <c r="E197" i="21"/>
  <c r="F197" i="21"/>
  <c r="G197" i="21"/>
  <c r="H197" i="21"/>
  <c r="B197" i="21"/>
  <c r="C197" i="21"/>
  <c r="H182" i="21"/>
  <c r="C182" i="21"/>
  <c r="B182" i="21"/>
  <c r="D182" i="21"/>
  <c r="E182" i="21"/>
  <c r="F182" i="21"/>
  <c r="G182" i="21"/>
  <c r="H181" i="21"/>
  <c r="B181" i="21"/>
  <c r="C181" i="21"/>
  <c r="D181" i="21"/>
  <c r="E181" i="21"/>
  <c r="F181" i="21"/>
  <c r="G181" i="21"/>
  <c r="D180" i="21"/>
  <c r="E180" i="21"/>
  <c r="G180" i="21"/>
  <c r="H180" i="21"/>
  <c r="B180" i="21"/>
  <c r="C180" i="21"/>
  <c r="C168" i="21"/>
  <c r="B168" i="21"/>
  <c r="D168" i="21"/>
  <c r="E168" i="21"/>
  <c r="F168" i="21"/>
  <c r="G168" i="21"/>
  <c r="H168" i="21"/>
  <c r="H167" i="21"/>
  <c r="B167" i="21"/>
  <c r="C167" i="21"/>
  <c r="D167" i="21"/>
  <c r="E167" i="21"/>
  <c r="F167" i="21"/>
  <c r="G167" i="21"/>
  <c r="D166" i="21"/>
  <c r="E166" i="21"/>
  <c r="F166" i="21"/>
  <c r="G166" i="21"/>
  <c r="H166" i="21"/>
  <c r="B166" i="21"/>
  <c r="C166" i="21"/>
  <c r="D154" i="21"/>
  <c r="H154" i="21"/>
  <c r="H213" i="21" s="1"/>
  <c r="C154" i="21"/>
  <c r="C213" i="21" s="1"/>
  <c r="B154" i="21"/>
  <c r="B213" i="21" s="1"/>
  <c r="E154" i="21"/>
  <c r="F154" i="21"/>
  <c r="F213" i="21" s="1"/>
  <c r="G154" i="21"/>
  <c r="H153" i="21"/>
  <c r="H212" i="21" s="1"/>
  <c r="D153" i="21"/>
  <c r="D212" i="21" s="1"/>
  <c r="E153" i="21"/>
  <c r="E212" i="21" s="1"/>
  <c r="F153" i="21"/>
  <c r="G153" i="21"/>
  <c r="G212" i="21" s="1"/>
  <c r="C153" i="21"/>
  <c r="B153" i="21"/>
  <c r="B212" i="21" s="1"/>
  <c r="C152" i="21"/>
  <c r="D152" i="21"/>
  <c r="E152" i="21"/>
  <c r="E211" i="21" s="1"/>
  <c r="G152" i="21"/>
  <c r="H152" i="21"/>
  <c r="B152" i="21"/>
  <c r="B211" i="21" s="1"/>
  <c r="H206" i="21"/>
  <c r="G206" i="21"/>
  <c r="F206" i="21"/>
  <c r="E206" i="21"/>
  <c r="D206" i="21"/>
  <c r="C206" i="21"/>
  <c r="B206" i="21"/>
  <c r="H189" i="21"/>
  <c r="G189" i="21"/>
  <c r="F189" i="21"/>
  <c r="E189" i="21"/>
  <c r="D189" i="21"/>
  <c r="C189" i="21"/>
  <c r="B189" i="21"/>
  <c r="H175" i="21"/>
  <c r="G175" i="21"/>
  <c r="F175" i="21"/>
  <c r="E175" i="21"/>
  <c r="D175" i="21"/>
  <c r="C175" i="21"/>
  <c r="B175" i="21"/>
  <c r="H161" i="21"/>
  <c r="G161" i="21"/>
  <c r="F161" i="21"/>
  <c r="E161" i="21"/>
  <c r="D161" i="21"/>
  <c r="C161" i="21"/>
  <c r="B161" i="21"/>
  <c r="H130" i="21"/>
  <c r="G130" i="21"/>
  <c r="F130" i="21"/>
  <c r="E130" i="21"/>
  <c r="D130" i="21"/>
  <c r="C130" i="21"/>
  <c r="B130" i="21"/>
  <c r="I104" i="21"/>
  <c r="I206" i="21" s="1"/>
  <c r="I78" i="21"/>
  <c r="I189" i="21" s="1"/>
  <c r="I52" i="21"/>
  <c r="I175" i="21" s="1"/>
  <c r="I26" i="21"/>
  <c r="I161" i="21" s="1"/>
  <c r="P354" i="20"/>
  <c r="O354" i="20"/>
  <c r="N354" i="20"/>
  <c r="M354" i="20"/>
  <c r="E354" i="20"/>
  <c r="F354" i="20"/>
  <c r="G354" i="20"/>
  <c r="D354" i="20"/>
  <c r="Q354" i="20"/>
  <c r="L354" i="20"/>
  <c r="K354" i="20"/>
  <c r="H354" i="20"/>
  <c r="C354" i="20"/>
  <c r="B354" i="20"/>
  <c r="P332" i="20"/>
  <c r="O332" i="20"/>
  <c r="N332" i="20"/>
  <c r="M332" i="20"/>
  <c r="H332" i="20"/>
  <c r="E332" i="20"/>
  <c r="F332" i="20"/>
  <c r="G332" i="20"/>
  <c r="D332" i="20"/>
  <c r="P331" i="20"/>
  <c r="O331" i="20"/>
  <c r="N331" i="20"/>
  <c r="M331" i="20"/>
  <c r="L331" i="20"/>
  <c r="D331" i="20"/>
  <c r="E331" i="20"/>
  <c r="F331" i="20"/>
  <c r="G331" i="20"/>
  <c r="C331" i="20"/>
  <c r="Q332" i="20"/>
  <c r="L332" i="20"/>
  <c r="K332" i="20"/>
  <c r="C332" i="20"/>
  <c r="B332" i="20"/>
  <c r="Q307" i="20"/>
  <c r="P307" i="20"/>
  <c r="O307" i="20"/>
  <c r="N307" i="20"/>
  <c r="M307" i="20"/>
  <c r="E307" i="20"/>
  <c r="F307" i="20"/>
  <c r="G307" i="20"/>
  <c r="H307" i="20"/>
  <c r="D307" i="20"/>
  <c r="L307" i="20"/>
  <c r="K307" i="20"/>
  <c r="C307" i="20"/>
  <c r="B307" i="20"/>
  <c r="P285" i="20"/>
  <c r="O285" i="20"/>
  <c r="N285" i="20"/>
  <c r="M285" i="20"/>
  <c r="E285" i="20"/>
  <c r="F285" i="20"/>
  <c r="G285" i="20"/>
  <c r="D285" i="20"/>
  <c r="Q285" i="20"/>
  <c r="L285" i="20"/>
  <c r="K285" i="20"/>
  <c r="H285" i="20"/>
  <c r="C285" i="20"/>
  <c r="B285" i="20"/>
  <c r="A397" i="20"/>
  <c r="Q364" i="20"/>
  <c r="P364" i="20"/>
  <c r="O364" i="20"/>
  <c r="N364" i="20"/>
  <c r="M364" i="20"/>
  <c r="L364" i="20"/>
  <c r="K364" i="20"/>
  <c r="H364" i="20"/>
  <c r="G364" i="20"/>
  <c r="F364" i="20"/>
  <c r="E364" i="20"/>
  <c r="D364" i="20"/>
  <c r="C364" i="20"/>
  <c r="B364" i="20"/>
  <c r="Q317" i="20"/>
  <c r="P317" i="20"/>
  <c r="O317" i="20"/>
  <c r="N317" i="20"/>
  <c r="M317" i="20"/>
  <c r="L317" i="20"/>
  <c r="K317" i="20"/>
  <c r="H317" i="20"/>
  <c r="G317" i="20"/>
  <c r="F317" i="20"/>
  <c r="E317" i="20"/>
  <c r="D317" i="20"/>
  <c r="C317" i="20"/>
  <c r="B317" i="20"/>
  <c r="Q253" i="20"/>
  <c r="Q389" i="20" s="1"/>
  <c r="P253" i="20"/>
  <c r="P389" i="20" s="1"/>
  <c r="O253" i="20"/>
  <c r="O389" i="20" s="1"/>
  <c r="N253" i="20"/>
  <c r="N389" i="20" s="1"/>
  <c r="M253" i="20"/>
  <c r="M389" i="20" s="1"/>
  <c r="L253" i="20"/>
  <c r="L389" i="20" s="1"/>
  <c r="K253" i="20"/>
  <c r="K389" i="20" s="1"/>
  <c r="H253" i="20"/>
  <c r="H389" i="20" s="1"/>
  <c r="G253" i="20"/>
  <c r="G389" i="20" s="1"/>
  <c r="F253" i="20"/>
  <c r="F389" i="20" s="1"/>
  <c r="E253" i="20"/>
  <c r="E389" i="20" s="1"/>
  <c r="D253" i="20"/>
  <c r="D389" i="20" s="1"/>
  <c r="C253" i="20"/>
  <c r="C389" i="20" s="1"/>
  <c r="B253" i="20"/>
  <c r="B389" i="20" s="1"/>
  <c r="T202" i="20"/>
  <c r="R202" i="20"/>
  <c r="R364" i="20" s="1"/>
  <c r="I202" i="20"/>
  <c r="I364" i="20" s="1"/>
  <c r="T151" i="20"/>
  <c r="R151" i="20"/>
  <c r="R342" i="20" s="1"/>
  <c r="I151" i="20"/>
  <c r="I342" i="20" s="1"/>
  <c r="R100" i="20"/>
  <c r="R317" i="20" s="1"/>
  <c r="I100" i="20"/>
  <c r="I317" i="20" s="1"/>
  <c r="R49" i="20"/>
  <c r="R295" i="20" s="1"/>
  <c r="I49" i="20"/>
  <c r="I295" i="20" s="1"/>
  <c r="E354" i="19"/>
  <c r="F354" i="19"/>
  <c r="G354" i="19"/>
  <c r="D354" i="19"/>
  <c r="H354" i="19"/>
  <c r="C354" i="19"/>
  <c r="B354" i="19"/>
  <c r="E332" i="19"/>
  <c r="F332" i="19"/>
  <c r="G332" i="19"/>
  <c r="D332" i="19"/>
  <c r="H332" i="19"/>
  <c r="C332" i="19"/>
  <c r="B332" i="19"/>
  <c r="E307" i="19"/>
  <c r="F307" i="19"/>
  <c r="G307" i="19"/>
  <c r="H307" i="19"/>
  <c r="D307" i="19"/>
  <c r="B307" i="19"/>
  <c r="C307" i="19"/>
  <c r="E285" i="19"/>
  <c r="F285" i="19"/>
  <c r="G285" i="19"/>
  <c r="D285" i="19"/>
  <c r="H285" i="19"/>
  <c r="C285" i="19"/>
  <c r="B285" i="19"/>
  <c r="H364" i="19"/>
  <c r="G364" i="19"/>
  <c r="F364" i="19"/>
  <c r="E364" i="19"/>
  <c r="D364" i="19"/>
  <c r="C364" i="19"/>
  <c r="B364" i="19"/>
  <c r="H342" i="19"/>
  <c r="G342" i="19"/>
  <c r="F342" i="19"/>
  <c r="E342" i="19"/>
  <c r="D342" i="19"/>
  <c r="C342" i="19"/>
  <c r="B342" i="19"/>
  <c r="H317" i="19"/>
  <c r="G317" i="19"/>
  <c r="F317" i="19"/>
  <c r="E317" i="19"/>
  <c r="D317" i="19"/>
  <c r="C317" i="19"/>
  <c r="B317" i="19"/>
  <c r="H295" i="19"/>
  <c r="G295" i="19"/>
  <c r="F295" i="19"/>
  <c r="E295" i="19"/>
  <c r="D295" i="19"/>
  <c r="C295" i="19"/>
  <c r="B295" i="19"/>
  <c r="H252" i="19"/>
  <c r="H388" i="19" s="1"/>
  <c r="G252" i="19"/>
  <c r="G388" i="19" s="1"/>
  <c r="F252" i="19"/>
  <c r="F388" i="19" s="1"/>
  <c r="E252" i="19"/>
  <c r="E388" i="19" s="1"/>
  <c r="D252" i="19"/>
  <c r="D388" i="19" s="1"/>
  <c r="C252" i="19"/>
  <c r="C388" i="19" s="1"/>
  <c r="B252" i="19"/>
  <c r="B388" i="19" s="1"/>
  <c r="I201" i="19"/>
  <c r="I364" i="19" s="1"/>
  <c r="I150" i="19"/>
  <c r="I342" i="19" s="1"/>
  <c r="I99" i="19"/>
  <c r="I317" i="19" s="1"/>
  <c r="I48" i="19"/>
  <c r="H157" i="18"/>
  <c r="H158" i="18"/>
  <c r="H159" i="18"/>
  <c r="H160" i="18"/>
  <c r="H161" i="18"/>
  <c r="T357" i="17"/>
  <c r="S357" i="17"/>
  <c r="I357" i="17"/>
  <c r="H357" i="17"/>
  <c r="R357" i="17"/>
  <c r="Q357" i="17"/>
  <c r="P357" i="17"/>
  <c r="O357" i="17"/>
  <c r="N357" i="17"/>
  <c r="M357" i="17"/>
  <c r="C357" i="17"/>
  <c r="D357" i="17"/>
  <c r="E357" i="17"/>
  <c r="F357" i="17"/>
  <c r="G357" i="17"/>
  <c r="B357" i="17"/>
  <c r="T335" i="17"/>
  <c r="S335" i="17"/>
  <c r="R335" i="17"/>
  <c r="Q335" i="17"/>
  <c r="P335" i="17"/>
  <c r="O335" i="17"/>
  <c r="N335" i="17"/>
  <c r="M335" i="17"/>
  <c r="I335" i="17"/>
  <c r="C335" i="17"/>
  <c r="D335" i="17"/>
  <c r="E335" i="17"/>
  <c r="F335" i="17"/>
  <c r="G335" i="17"/>
  <c r="H335" i="17"/>
  <c r="B335" i="17"/>
  <c r="D213" i="21" l="1"/>
  <c r="H211" i="21"/>
  <c r="D211" i="21"/>
  <c r="C211" i="21"/>
  <c r="G213" i="21"/>
  <c r="C212" i="21"/>
  <c r="F212" i="21"/>
  <c r="G211" i="21"/>
  <c r="E213" i="21"/>
  <c r="I49" i="30"/>
  <c r="I194" i="30" s="1"/>
  <c r="R49" i="30"/>
  <c r="R194" i="30" s="1"/>
  <c r="I295" i="19"/>
  <c r="I48" i="29"/>
  <c r="I188" i="29" s="1"/>
  <c r="E194" i="22"/>
  <c r="E302" i="22" s="1"/>
  <c r="F194" i="22"/>
  <c r="F302" i="22" s="1"/>
  <c r="G194" i="22"/>
  <c r="G302" i="22" s="1"/>
  <c r="B194" i="22"/>
  <c r="B302" i="22" s="1"/>
  <c r="J194" i="22"/>
  <c r="J302" i="22" s="1"/>
  <c r="H194" i="22"/>
  <c r="H302" i="22" s="1"/>
  <c r="K194" i="22"/>
  <c r="K302" i="22" s="1"/>
  <c r="I194" i="22"/>
  <c r="I302" i="22" s="1"/>
  <c r="D194" i="22"/>
  <c r="D302" i="22" s="1"/>
  <c r="L145" i="22"/>
  <c r="C194" i="22"/>
  <c r="C302" i="22" s="1"/>
  <c r="B220" i="21"/>
  <c r="D220" i="21"/>
  <c r="I220" i="21"/>
  <c r="F220" i="21"/>
  <c r="C220" i="21"/>
  <c r="E220" i="21"/>
  <c r="G220" i="21"/>
  <c r="H220" i="21"/>
  <c r="I130" i="21"/>
  <c r="R253" i="20"/>
  <c r="I253" i="20"/>
  <c r="I252" i="19"/>
  <c r="I389" i="20" l="1"/>
  <c r="R389" i="20"/>
  <c r="I388" i="19"/>
  <c r="L280" i="22"/>
  <c r="T367" i="17" l="1"/>
  <c r="S367" i="17"/>
  <c r="R367" i="17"/>
  <c r="Q367" i="17"/>
  <c r="P367" i="17"/>
  <c r="O367" i="17"/>
  <c r="N367" i="17"/>
  <c r="M367" i="17"/>
  <c r="I367" i="17"/>
  <c r="H367" i="17"/>
  <c r="G367" i="17"/>
  <c r="F367" i="17"/>
  <c r="E367" i="17"/>
  <c r="D367" i="17"/>
  <c r="C367" i="17"/>
  <c r="B367" i="17"/>
  <c r="T345" i="17"/>
  <c r="S345" i="17"/>
  <c r="R345" i="17"/>
  <c r="Q345" i="17"/>
  <c r="P345" i="17"/>
  <c r="O345" i="17"/>
  <c r="N345" i="17"/>
  <c r="M345" i="17"/>
  <c r="I345" i="17"/>
  <c r="H345" i="17"/>
  <c r="G345" i="17"/>
  <c r="F345" i="17"/>
  <c r="E345" i="17"/>
  <c r="D345" i="17"/>
  <c r="C345" i="17"/>
  <c r="B345" i="17"/>
  <c r="T254" i="17"/>
  <c r="T393" i="17" s="1"/>
  <c r="S254" i="17"/>
  <c r="R254" i="17"/>
  <c r="Q254" i="17"/>
  <c r="P254" i="17"/>
  <c r="O254" i="17"/>
  <c r="N254" i="17"/>
  <c r="M254" i="17"/>
  <c r="M393" i="17" s="1"/>
  <c r="I254" i="17"/>
  <c r="I393" i="17" s="1"/>
  <c r="H254" i="17"/>
  <c r="G254" i="17"/>
  <c r="F254" i="17"/>
  <c r="E254" i="17"/>
  <c r="D254" i="17"/>
  <c r="C254" i="17"/>
  <c r="B254" i="17"/>
  <c r="B393" i="17" s="1"/>
  <c r="V203" i="17"/>
  <c r="V367" i="17" s="1"/>
  <c r="U203" i="17"/>
  <c r="U367" i="17" s="1"/>
  <c r="K203" i="17"/>
  <c r="K367" i="17" s="1"/>
  <c r="J203" i="17"/>
  <c r="J367" i="17" s="1"/>
  <c r="V152" i="17"/>
  <c r="V345" i="17" s="1"/>
  <c r="U152" i="17"/>
  <c r="U345" i="17" s="1"/>
  <c r="K152" i="17"/>
  <c r="K345" i="17" s="1"/>
  <c r="J152" i="17"/>
  <c r="J345" i="17" s="1"/>
  <c r="V101" i="17"/>
  <c r="V319" i="17" s="1"/>
  <c r="U101" i="17"/>
  <c r="U319" i="17" s="1"/>
  <c r="K101" i="17"/>
  <c r="K319" i="17" s="1"/>
  <c r="J101" i="17"/>
  <c r="J319" i="17" s="1"/>
  <c r="V50" i="17"/>
  <c r="V297" i="17" s="1"/>
  <c r="U50" i="17"/>
  <c r="U297" i="17" s="1"/>
  <c r="K50" i="17"/>
  <c r="K297" i="17" s="1"/>
  <c r="J50" i="17"/>
  <c r="J297" i="17" s="1"/>
  <c r="C354" i="16"/>
  <c r="D354" i="16"/>
  <c r="E354" i="16"/>
  <c r="F354" i="16"/>
  <c r="G354" i="16"/>
  <c r="B354" i="16"/>
  <c r="I354" i="16"/>
  <c r="H354" i="16"/>
  <c r="C329" i="16"/>
  <c r="D329" i="16"/>
  <c r="E329" i="16"/>
  <c r="F329" i="16"/>
  <c r="G329" i="16"/>
  <c r="H329" i="16"/>
  <c r="B329" i="16"/>
  <c r="I329" i="16"/>
  <c r="I307" i="16"/>
  <c r="C307" i="16"/>
  <c r="D307" i="16"/>
  <c r="E307" i="16"/>
  <c r="F307" i="16"/>
  <c r="G307" i="16"/>
  <c r="B307" i="16"/>
  <c r="H307" i="16"/>
  <c r="I286" i="16"/>
  <c r="H286" i="16"/>
  <c r="C286" i="16"/>
  <c r="D286" i="16"/>
  <c r="E286" i="16"/>
  <c r="F286" i="16"/>
  <c r="G286" i="16"/>
  <c r="B286" i="16"/>
  <c r="I364" i="16"/>
  <c r="H364" i="16"/>
  <c r="G364" i="16"/>
  <c r="F364" i="16"/>
  <c r="E364" i="16"/>
  <c r="D364" i="16"/>
  <c r="C364" i="16"/>
  <c r="B364" i="16"/>
  <c r="I339" i="16"/>
  <c r="H339" i="16"/>
  <c r="G339" i="16"/>
  <c r="F339" i="16"/>
  <c r="E339" i="16"/>
  <c r="D339" i="16"/>
  <c r="C339" i="16"/>
  <c r="B339" i="16"/>
  <c r="K317" i="16"/>
  <c r="J317" i="16"/>
  <c r="I317" i="16"/>
  <c r="H317" i="16"/>
  <c r="G317" i="16"/>
  <c r="F317" i="16"/>
  <c r="E317" i="16"/>
  <c r="D317" i="16"/>
  <c r="C317" i="16"/>
  <c r="B317" i="16"/>
  <c r="K296" i="16"/>
  <c r="J296" i="16"/>
  <c r="I296" i="16"/>
  <c r="H296" i="16"/>
  <c r="G296" i="16"/>
  <c r="F296" i="16"/>
  <c r="E296" i="16"/>
  <c r="D296" i="16"/>
  <c r="C296" i="16"/>
  <c r="B296" i="16"/>
  <c r="I253" i="16"/>
  <c r="I386" i="16" s="1"/>
  <c r="H253" i="16"/>
  <c r="G253" i="16"/>
  <c r="F253" i="16"/>
  <c r="E253" i="16"/>
  <c r="D253" i="16"/>
  <c r="C253" i="16"/>
  <c r="B253" i="16"/>
  <c r="B386" i="16" s="1"/>
  <c r="K202" i="16"/>
  <c r="J202" i="16"/>
  <c r="J364" i="16" s="1"/>
  <c r="K151" i="16"/>
  <c r="K339" i="16" s="1"/>
  <c r="J151" i="16"/>
  <c r="T349" i="32"/>
  <c r="S349" i="32"/>
  <c r="R349" i="32"/>
  <c r="Q349" i="32"/>
  <c r="P349" i="32"/>
  <c r="M349" i="32"/>
  <c r="L349" i="32"/>
  <c r="K349" i="32"/>
  <c r="C349" i="32"/>
  <c r="D349" i="32"/>
  <c r="E349" i="32"/>
  <c r="F349" i="32"/>
  <c r="B349" i="32"/>
  <c r="J349" i="32"/>
  <c r="I349" i="32"/>
  <c r="T327" i="32"/>
  <c r="S327" i="32"/>
  <c r="R327" i="32"/>
  <c r="Q327" i="32"/>
  <c r="P327" i="32"/>
  <c r="M327" i="32"/>
  <c r="L327" i="32"/>
  <c r="K327" i="32"/>
  <c r="C327" i="32"/>
  <c r="D327" i="32"/>
  <c r="E327" i="32"/>
  <c r="F327" i="32"/>
  <c r="B327" i="32"/>
  <c r="J327" i="32"/>
  <c r="I327" i="32"/>
  <c r="T302" i="32"/>
  <c r="S302" i="32"/>
  <c r="R302" i="32"/>
  <c r="Q302" i="32"/>
  <c r="P302" i="32"/>
  <c r="M302" i="32"/>
  <c r="L302" i="32"/>
  <c r="K302" i="32"/>
  <c r="C302" i="32"/>
  <c r="D302" i="32"/>
  <c r="E302" i="32"/>
  <c r="F302" i="32"/>
  <c r="B302" i="32"/>
  <c r="J302" i="32"/>
  <c r="I302" i="32"/>
  <c r="T280" i="32"/>
  <c r="S280" i="32"/>
  <c r="R280" i="32"/>
  <c r="Q280" i="32"/>
  <c r="P280" i="32"/>
  <c r="M280" i="32"/>
  <c r="L280" i="32"/>
  <c r="K280" i="32"/>
  <c r="C280" i="32"/>
  <c r="D280" i="32"/>
  <c r="E280" i="32"/>
  <c r="F280" i="32"/>
  <c r="B280" i="32"/>
  <c r="J280" i="32"/>
  <c r="I280" i="32"/>
  <c r="M359" i="32"/>
  <c r="L359" i="32"/>
  <c r="K359" i="32"/>
  <c r="J359" i="32"/>
  <c r="I359" i="32"/>
  <c r="F359" i="32"/>
  <c r="E359" i="32"/>
  <c r="D359" i="32"/>
  <c r="C359" i="32"/>
  <c r="B359" i="32"/>
  <c r="M337" i="32"/>
  <c r="L337" i="32"/>
  <c r="K337" i="32"/>
  <c r="J337" i="32"/>
  <c r="I337" i="32"/>
  <c r="F337" i="32"/>
  <c r="E337" i="32"/>
  <c r="D337" i="32"/>
  <c r="C337" i="32"/>
  <c r="B337" i="32"/>
  <c r="M312" i="32"/>
  <c r="L312" i="32"/>
  <c r="K312" i="32"/>
  <c r="J312" i="32"/>
  <c r="I312" i="32"/>
  <c r="F312" i="32"/>
  <c r="E312" i="32"/>
  <c r="D312" i="32"/>
  <c r="C312" i="32"/>
  <c r="B312" i="32"/>
  <c r="N290" i="32"/>
  <c r="B69" i="13" s="1"/>
  <c r="M290" i="32"/>
  <c r="L290" i="32"/>
  <c r="K290" i="32"/>
  <c r="J290" i="32"/>
  <c r="I290" i="32"/>
  <c r="F290" i="32"/>
  <c r="E290" i="32"/>
  <c r="D290" i="32"/>
  <c r="C290" i="32"/>
  <c r="B290" i="32"/>
  <c r="M254" i="32"/>
  <c r="M384" i="32" s="1"/>
  <c r="L254" i="32"/>
  <c r="L384" i="32" s="1"/>
  <c r="K254" i="32"/>
  <c r="K384" i="32" s="1"/>
  <c r="J254" i="32"/>
  <c r="J384" i="32" s="1"/>
  <c r="I254" i="32"/>
  <c r="I384" i="32" s="1"/>
  <c r="F254" i="32"/>
  <c r="F384" i="32" s="1"/>
  <c r="E254" i="32"/>
  <c r="E384" i="32" s="1"/>
  <c r="D254" i="32"/>
  <c r="D384" i="32" s="1"/>
  <c r="C254" i="32"/>
  <c r="C384" i="32" s="1"/>
  <c r="B254" i="32"/>
  <c r="B384" i="32" s="1"/>
  <c r="N203" i="32"/>
  <c r="N359" i="32" s="1"/>
  <c r="E69" i="13" s="1"/>
  <c r="G203" i="32"/>
  <c r="N152" i="32"/>
  <c r="N337" i="32" s="1"/>
  <c r="D69" i="13" s="1"/>
  <c r="G152" i="32"/>
  <c r="N101" i="32"/>
  <c r="G101" i="32"/>
  <c r="G50" i="32"/>
  <c r="G355" i="14"/>
  <c r="C355" i="14"/>
  <c r="D355" i="14"/>
  <c r="E355" i="14"/>
  <c r="F355" i="14"/>
  <c r="B355" i="14"/>
  <c r="G329" i="14"/>
  <c r="C329" i="14"/>
  <c r="D329" i="14"/>
  <c r="E329" i="14"/>
  <c r="F329" i="14"/>
  <c r="B329" i="14"/>
  <c r="G307" i="14"/>
  <c r="C307" i="14"/>
  <c r="D307" i="14"/>
  <c r="E307" i="14"/>
  <c r="F307" i="14"/>
  <c r="B307" i="14"/>
  <c r="G285" i="14"/>
  <c r="C285" i="14"/>
  <c r="D285" i="14"/>
  <c r="E285" i="14"/>
  <c r="F285" i="14"/>
  <c r="B285" i="14"/>
  <c r="H100" i="27" l="1"/>
  <c r="C393" i="17"/>
  <c r="B304" i="27"/>
  <c r="N393" i="17"/>
  <c r="J304" i="27"/>
  <c r="P100" i="27"/>
  <c r="D393" i="17"/>
  <c r="C304" i="27"/>
  <c r="O393" i="17"/>
  <c r="K304" i="27"/>
  <c r="E393" i="17"/>
  <c r="D304" i="27"/>
  <c r="P393" i="17"/>
  <c r="L304" i="27"/>
  <c r="F393" i="17"/>
  <c r="E304" i="27"/>
  <c r="Q393" i="17"/>
  <c r="M304" i="27"/>
  <c r="G393" i="17"/>
  <c r="F304" i="27"/>
  <c r="R393" i="17"/>
  <c r="N304" i="27"/>
  <c r="H393" i="17"/>
  <c r="G304" i="27"/>
  <c r="S393" i="17"/>
  <c r="O304" i="27"/>
  <c r="J339" i="16"/>
  <c r="H100" i="26"/>
  <c r="F386" i="16"/>
  <c r="E304" i="26"/>
  <c r="G386" i="16"/>
  <c r="F304" i="26"/>
  <c r="H386" i="16"/>
  <c r="G304" i="26"/>
  <c r="C386" i="16"/>
  <c r="B304" i="26"/>
  <c r="D386" i="16"/>
  <c r="C304" i="26"/>
  <c r="E386" i="16"/>
  <c r="D304" i="26"/>
  <c r="G290" i="32"/>
  <c r="H49" i="27"/>
  <c r="B43" i="13"/>
  <c r="G312" i="32"/>
  <c r="C43" i="13"/>
  <c r="N312" i="32"/>
  <c r="C69" i="13" s="1"/>
  <c r="P49" i="27"/>
  <c r="G337" i="32"/>
  <c r="D43" i="13"/>
  <c r="G359" i="32"/>
  <c r="E43" i="13"/>
  <c r="U254" i="17"/>
  <c r="J254" i="17"/>
  <c r="K254" i="17"/>
  <c r="V254" i="17"/>
  <c r="K253" i="16"/>
  <c r="K386" i="16" s="1"/>
  <c r="K364" i="16"/>
  <c r="J253" i="16"/>
  <c r="G254" i="32"/>
  <c r="N254" i="32"/>
  <c r="L505" i="27" l="1"/>
  <c r="L355" i="27"/>
  <c r="L530" i="27" s="1"/>
  <c r="P411" i="27"/>
  <c r="J505" i="27"/>
  <c r="J355" i="27"/>
  <c r="J530" i="27" s="1"/>
  <c r="U393" i="17"/>
  <c r="P304" i="27"/>
  <c r="P505" i="27" s="1"/>
  <c r="M505" i="27"/>
  <c r="M355" i="27"/>
  <c r="M530" i="27" s="1"/>
  <c r="B505" i="27"/>
  <c r="B355" i="27"/>
  <c r="B530" i="27" s="1"/>
  <c r="J393" i="17"/>
  <c r="H304" i="27"/>
  <c r="H505" i="27" s="1"/>
  <c r="D505" i="27"/>
  <c r="D355" i="27"/>
  <c r="D530" i="27" s="1"/>
  <c r="O505" i="27"/>
  <c r="O355" i="27"/>
  <c r="O530" i="27" s="1"/>
  <c r="K505" i="27"/>
  <c r="K355" i="27"/>
  <c r="K530" i="27" s="1"/>
  <c r="K393" i="17"/>
  <c r="G505" i="27"/>
  <c r="G355" i="27"/>
  <c r="G530" i="27" s="1"/>
  <c r="E505" i="27"/>
  <c r="E355" i="27"/>
  <c r="E530" i="27" s="1"/>
  <c r="C505" i="27"/>
  <c r="C355" i="27"/>
  <c r="C530" i="27" s="1"/>
  <c r="H411" i="27"/>
  <c r="N505" i="27"/>
  <c r="N355" i="27"/>
  <c r="N530" i="27" s="1"/>
  <c r="F505" i="27"/>
  <c r="F355" i="27"/>
  <c r="F530" i="27" s="1"/>
  <c r="V393" i="17"/>
  <c r="G507" i="26"/>
  <c r="G355" i="26"/>
  <c r="G532" i="26" s="1"/>
  <c r="E507" i="26"/>
  <c r="E355" i="26"/>
  <c r="E532" i="26" s="1"/>
  <c r="F507" i="26"/>
  <c r="F355" i="26"/>
  <c r="F532" i="26" s="1"/>
  <c r="H416" i="26"/>
  <c r="D507" i="26"/>
  <c r="D355" i="26"/>
  <c r="D532" i="26" s="1"/>
  <c r="C507" i="26"/>
  <c r="C355" i="26"/>
  <c r="C532" i="26" s="1"/>
  <c r="B507" i="26"/>
  <c r="B355" i="26"/>
  <c r="B532" i="26" s="1"/>
  <c r="P389" i="27"/>
  <c r="P151" i="27"/>
  <c r="P436" i="27" s="1"/>
  <c r="P253" i="27"/>
  <c r="N384" i="32"/>
  <c r="F69" i="13" s="1"/>
  <c r="J69" i="13" s="1"/>
  <c r="H389" i="27"/>
  <c r="H151" i="27"/>
  <c r="H436" i="27" s="1"/>
  <c r="H253" i="27"/>
  <c r="G384" i="32"/>
  <c r="F43" i="13" s="1"/>
  <c r="J43" i="13" s="1"/>
  <c r="J386" i="16"/>
  <c r="H304" i="26"/>
  <c r="G365" i="14"/>
  <c r="F365" i="14"/>
  <c r="E365" i="14"/>
  <c r="D365" i="14"/>
  <c r="C365" i="14"/>
  <c r="B365" i="14"/>
  <c r="G339" i="14"/>
  <c r="F339" i="14"/>
  <c r="E339" i="14"/>
  <c r="D339" i="14"/>
  <c r="C339" i="14"/>
  <c r="B339" i="14"/>
  <c r="G317" i="14"/>
  <c r="F317" i="14"/>
  <c r="E317" i="14"/>
  <c r="D317" i="14"/>
  <c r="C317" i="14"/>
  <c r="B317" i="14"/>
  <c r="G295" i="14"/>
  <c r="F295" i="14"/>
  <c r="E295" i="14"/>
  <c r="D295" i="14"/>
  <c r="C295" i="14"/>
  <c r="B295" i="14"/>
  <c r="G253" i="14"/>
  <c r="G387" i="14" s="1"/>
  <c r="F253" i="14"/>
  <c r="F387" i="14" s="1"/>
  <c r="E253" i="14"/>
  <c r="E387" i="14" s="1"/>
  <c r="D253" i="14"/>
  <c r="D387" i="14" s="1"/>
  <c r="C253" i="14"/>
  <c r="C387" i="14" s="1"/>
  <c r="B253" i="14"/>
  <c r="B387" i="14" s="1"/>
  <c r="H202" i="14"/>
  <c r="H151" i="14"/>
  <c r="H100" i="14"/>
  <c r="H49" i="14"/>
  <c r="F70" i="8"/>
  <c r="E70" i="8"/>
  <c r="D70" i="8"/>
  <c r="C70" i="8"/>
  <c r="R491" i="12"/>
  <c r="Q491" i="12"/>
  <c r="P491" i="12"/>
  <c r="O491" i="12"/>
  <c r="N491" i="12"/>
  <c r="M491" i="12"/>
  <c r="E491" i="12"/>
  <c r="F491" i="12"/>
  <c r="G491" i="12"/>
  <c r="H491" i="12"/>
  <c r="I491" i="12"/>
  <c r="D491" i="12"/>
  <c r="J491" i="12"/>
  <c r="C491" i="12"/>
  <c r="B491" i="12"/>
  <c r="R465" i="12"/>
  <c r="M465" i="12"/>
  <c r="J465" i="12"/>
  <c r="Q465" i="12"/>
  <c r="P465" i="12"/>
  <c r="O465" i="12"/>
  <c r="N465" i="12"/>
  <c r="C465" i="12"/>
  <c r="D465" i="12"/>
  <c r="E465" i="12"/>
  <c r="F465" i="12"/>
  <c r="G465" i="12"/>
  <c r="H465" i="12"/>
  <c r="I465" i="12"/>
  <c r="B465" i="12"/>
  <c r="R443" i="12"/>
  <c r="M443" i="12"/>
  <c r="Q443" i="12"/>
  <c r="P443" i="12"/>
  <c r="O443" i="12"/>
  <c r="N443" i="12"/>
  <c r="C443" i="12"/>
  <c r="D443" i="12"/>
  <c r="E443" i="12"/>
  <c r="F443" i="12"/>
  <c r="G443" i="12"/>
  <c r="H443" i="12"/>
  <c r="I443" i="12"/>
  <c r="J443" i="12"/>
  <c r="B443" i="12"/>
  <c r="R417" i="12"/>
  <c r="Q417" i="12"/>
  <c r="P417" i="12"/>
  <c r="O417" i="12"/>
  <c r="N417" i="12"/>
  <c r="M417" i="12"/>
  <c r="C417" i="12"/>
  <c r="D417" i="12"/>
  <c r="E417" i="12"/>
  <c r="F417" i="12"/>
  <c r="G417" i="12"/>
  <c r="H417" i="12"/>
  <c r="I417" i="12"/>
  <c r="J417" i="12"/>
  <c r="B417" i="12"/>
  <c r="Q395" i="12"/>
  <c r="P395" i="12"/>
  <c r="O395" i="12"/>
  <c r="N395" i="12"/>
  <c r="E395" i="12"/>
  <c r="F395" i="12"/>
  <c r="G395" i="12"/>
  <c r="H395" i="12"/>
  <c r="D395" i="12"/>
  <c r="R395" i="12"/>
  <c r="M395" i="12"/>
  <c r="J395" i="12"/>
  <c r="I395" i="12"/>
  <c r="C395" i="12"/>
  <c r="B395" i="12"/>
  <c r="S501" i="12"/>
  <c r="R501" i="12"/>
  <c r="Q501" i="12"/>
  <c r="P501" i="12"/>
  <c r="O501" i="12"/>
  <c r="N501" i="12"/>
  <c r="M501" i="12"/>
  <c r="J501" i="12"/>
  <c r="I501" i="12"/>
  <c r="H501" i="12"/>
  <c r="G501" i="12"/>
  <c r="F501" i="12"/>
  <c r="E501" i="12"/>
  <c r="D501" i="12"/>
  <c r="C501" i="12"/>
  <c r="B501" i="12"/>
  <c r="R475" i="12"/>
  <c r="Q475" i="12"/>
  <c r="P475" i="12"/>
  <c r="O475" i="12"/>
  <c r="N475" i="12"/>
  <c r="M475" i="12"/>
  <c r="J475" i="12"/>
  <c r="I475" i="12"/>
  <c r="H475" i="12"/>
  <c r="G475" i="12"/>
  <c r="F475" i="12"/>
  <c r="E475" i="12"/>
  <c r="D475" i="12"/>
  <c r="C475" i="12"/>
  <c r="B475" i="12"/>
  <c r="R453" i="12"/>
  <c r="Q453" i="12"/>
  <c r="P453" i="12"/>
  <c r="O453" i="12"/>
  <c r="N453" i="12"/>
  <c r="M453" i="12"/>
  <c r="J453" i="12"/>
  <c r="I453" i="12"/>
  <c r="H453" i="12"/>
  <c r="G453" i="12"/>
  <c r="F453" i="12"/>
  <c r="E453" i="12"/>
  <c r="D453" i="12"/>
  <c r="C453" i="12"/>
  <c r="B453" i="12"/>
  <c r="R427" i="12"/>
  <c r="Q427" i="12"/>
  <c r="P427" i="12"/>
  <c r="O427" i="12"/>
  <c r="N427" i="12"/>
  <c r="M427" i="12"/>
  <c r="J427" i="12"/>
  <c r="I427" i="12"/>
  <c r="H427" i="12"/>
  <c r="G427" i="12"/>
  <c r="F427" i="12"/>
  <c r="E427" i="12"/>
  <c r="D427" i="12"/>
  <c r="C427" i="12"/>
  <c r="B427" i="12"/>
  <c r="R405" i="12"/>
  <c r="Q405" i="12"/>
  <c r="P405" i="12"/>
  <c r="O405" i="12"/>
  <c r="N405" i="12"/>
  <c r="M405" i="12"/>
  <c r="J405" i="12"/>
  <c r="I405" i="12"/>
  <c r="H405" i="12"/>
  <c r="G405" i="12"/>
  <c r="F405" i="12"/>
  <c r="E405" i="12"/>
  <c r="D405" i="12"/>
  <c r="C405" i="12"/>
  <c r="B405" i="12"/>
  <c r="R305" i="12"/>
  <c r="R356" i="12" s="1"/>
  <c r="R549" i="12" s="1"/>
  <c r="Q305" i="12"/>
  <c r="Q356" i="12" s="1"/>
  <c r="Q549" i="12" s="1"/>
  <c r="P305" i="12"/>
  <c r="P356" i="12" s="1"/>
  <c r="P549" i="12" s="1"/>
  <c r="O305" i="12"/>
  <c r="O356" i="12" s="1"/>
  <c r="O549" i="12" s="1"/>
  <c r="N305" i="12"/>
  <c r="N356" i="12" s="1"/>
  <c r="N549" i="12" s="1"/>
  <c r="M305" i="12"/>
  <c r="M356" i="12" s="1"/>
  <c r="M549" i="12" s="1"/>
  <c r="J305" i="12"/>
  <c r="J356" i="12" s="1"/>
  <c r="I305" i="12"/>
  <c r="I356" i="12" s="1"/>
  <c r="I549" i="12" s="1"/>
  <c r="H305" i="12"/>
  <c r="H356" i="12" s="1"/>
  <c r="H549" i="12" s="1"/>
  <c r="G305" i="12"/>
  <c r="G356" i="12" s="1"/>
  <c r="G549" i="12" s="1"/>
  <c r="F305" i="12"/>
  <c r="F356" i="12" s="1"/>
  <c r="F549" i="12" s="1"/>
  <c r="E305" i="12"/>
  <c r="E356" i="12" s="1"/>
  <c r="E549" i="12" s="1"/>
  <c r="D305" i="12"/>
  <c r="D356" i="12" s="1"/>
  <c r="D549" i="12" s="1"/>
  <c r="C305" i="12"/>
  <c r="C356" i="12" s="1"/>
  <c r="C549" i="12" s="1"/>
  <c r="B305" i="12"/>
  <c r="B356" i="12" s="1"/>
  <c r="B549" i="12" s="1"/>
  <c r="K254" i="12"/>
  <c r="K501" i="12" s="1"/>
  <c r="S203" i="12"/>
  <c r="S475" i="12" s="1"/>
  <c r="K203" i="12"/>
  <c r="K475" i="12" s="1"/>
  <c r="S152" i="12"/>
  <c r="S453" i="12" s="1"/>
  <c r="K152" i="12"/>
  <c r="K453" i="12" s="1"/>
  <c r="S101" i="12"/>
  <c r="K101" i="12"/>
  <c r="S50" i="12"/>
  <c r="R100" i="30" s="1"/>
  <c r="K50" i="12"/>
  <c r="E479" i="11"/>
  <c r="F479" i="11"/>
  <c r="G479" i="11"/>
  <c r="H479" i="11"/>
  <c r="I479" i="11"/>
  <c r="D479" i="11"/>
  <c r="E478" i="11"/>
  <c r="F478" i="11"/>
  <c r="G478" i="11"/>
  <c r="H478" i="11"/>
  <c r="I478" i="11"/>
  <c r="D478" i="11"/>
  <c r="J479" i="11"/>
  <c r="C479" i="11"/>
  <c r="B479" i="11"/>
  <c r="J455" i="11"/>
  <c r="C455" i="11"/>
  <c r="D455" i="11"/>
  <c r="E455" i="11"/>
  <c r="F455" i="11"/>
  <c r="G455" i="11"/>
  <c r="H455" i="11"/>
  <c r="I455" i="11"/>
  <c r="B455" i="11"/>
  <c r="C433" i="11"/>
  <c r="D433" i="11"/>
  <c r="F433" i="11"/>
  <c r="G433" i="11"/>
  <c r="H433" i="11"/>
  <c r="I433" i="11"/>
  <c r="J433" i="11"/>
  <c r="B433" i="11"/>
  <c r="C409" i="11"/>
  <c r="D409" i="11"/>
  <c r="F409" i="11"/>
  <c r="G409" i="11"/>
  <c r="H409" i="11"/>
  <c r="I409" i="11"/>
  <c r="J409" i="11"/>
  <c r="B409" i="11"/>
  <c r="E387" i="11"/>
  <c r="F387" i="11"/>
  <c r="G387" i="11"/>
  <c r="H387" i="11"/>
  <c r="D387" i="11"/>
  <c r="J387" i="11"/>
  <c r="I387" i="11"/>
  <c r="C387" i="11"/>
  <c r="B387" i="11"/>
  <c r="J535" i="11"/>
  <c r="J511" i="11"/>
  <c r="J489" i="11"/>
  <c r="I489" i="11"/>
  <c r="H489" i="11"/>
  <c r="G489" i="11"/>
  <c r="F489" i="11"/>
  <c r="E489" i="11"/>
  <c r="D489" i="11"/>
  <c r="C489" i="11"/>
  <c r="B489" i="11"/>
  <c r="J465" i="11"/>
  <c r="I465" i="11"/>
  <c r="H465" i="11"/>
  <c r="G465" i="11"/>
  <c r="F465" i="11"/>
  <c r="E465" i="11"/>
  <c r="D465" i="11"/>
  <c r="C465" i="11"/>
  <c r="B465" i="11"/>
  <c r="J443" i="11"/>
  <c r="I443" i="11"/>
  <c r="H443" i="11"/>
  <c r="G443" i="11"/>
  <c r="F443" i="11"/>
  <c r="E443" i="11"/>
  <c r="D443" i="11"/>
  <c r="C443" i="11"/>
  <c r="B443" i="11"/>
  <c r="J419" i="11"/>
  <c r="I419" i="11"/>
  <c r="H419" i="11"/>
  <c r="G419" i="11"/>
  <c r="F419" i="11"/>
  <c r="E419" i="11"/>
  <c r="D419" i="11"/>
  <c r="C419" i="11"/>
  <c r="B419" i="11"/>
  <c r="J397" i="11"/>
  <c r="I397" i="11"/>
  <c r="H397" i="11"/>
  <c r="G397" i="11"/>
  <c r="F397" i="11"/>
  <c r="E397" i="11"/>
  <c r="D397" i="11"/>
  <c r="C397" i="11"/>
  <c r="B397" i="11"/>
  <c r="I305" i="11"/>
  <c r="I356" i="11" s="1"/>
  <c r="I535" i="11" s="1"/>
  <c r="H305" i="11"/>
  <c r="H356" i="11" s="1"/>
  <c r="H535" i="11" s="1"/>
  <c r="G305" i="11"/>
  <c r="G356" i="11" s="1"/>
  <c r="G535" i="11" s="1"/>
  <c r="F305" i="11"/>
  <c r="F356" i="11" s="1"/>
  <c r="F535" i="11" s="1"/>
  <c r="E305" i="11"/>
  <c r="E356" i="11" s="1"/>
  <c r="E535" i="11" s="1"/>
  <c r="D305" i="11"/>
  <c r="D356" i="11" s="1"/>
  <c r="D535" i="11" s="1"/>
  <c r="C305" i="11"/>
  <c r="C356" i="11" s="1"/>
  <c r="C535" i="11" s="1"/>
  <c r="B305" i="11"/>
  <c r="B356" i="11" s="1"/>
  <c r="B535" i="11" s="1"/>
  <c r="K254" i="11"/>
  <c r="K489" i="11" s="1"/>
  <c r="K203" i="11"/>
  <c r="K465" i="11" s="1"/>
  <c r="K152" i="11"/>
  <c r="K443" i="11" s="1"/>
  <c r="K101" i="11"/>
  <c r="K50" i="11"/>
  <c r="I99" i="29" s="1"/>
  <c r="D658" i="10"/>
  <c r="E658" i="10"/>
  <c r="G658" i="10"/>
  <c r="H658" i="10"/>
  <c r="J658" i="10"/>
  <c r="C658" i="10"/>
  <c r="S658" i="10"/>
  <c r="F60" i="8" s="1"/>
  <c r="R658" i="10"/>
  <c r="Q658" i="10"/>
  <c r="P658" i="10"/>
  <c r="O658" i="10"/>
  <c r="N658" i="10"/>
  <c r="K658" i="10"/>
  <c r="B658" i="10"/>
  <c r="Q633" i="10"/>
  <c r="P633" i="10"/>
  <c r="G633" i="10"/>
  <c r="H633" i="10"/>
  <c r="J633" i="10"/>
  <c r="K633" i="10"/>
  <c r="C633" i="10"/>
  <c r="R633" i="10"/>
  <c r="O633" i="10"/>
  <c r="N633" i="10"/>
  <c r="B633" i="10"/>
  <c r="B610" i="10"/>
  <c r="R611" i="10"/>
  <c r="Q611" i="10"/>
  <c r="P611" i="10"/>
  <c r="H611" i="10"/>
  <c r="I611" i="10"/>
  <c r="J611" i="10"/>
  <c r="C611" i="10"/>
  <c r="O611" i="10"/>
  <c r="N611" i="10"/>
  <c r="K611" i="10"/>
  <c r="B611" i="10"/>
  <c r="O586" i="10"/>
  <c r="N586" i="10"/>
  <c r="K586" i="10"/>
  <c r="B586" i="10"/>
  <c r="R586" i="10"/>
  <c r="Q586" i="10"/>
  <c r="P586" i="10"/>
  <c r="J586" i="10"/>
  <c r="C586" i="10"/>
  <c r="B585" i="10"/>
  <c r="P564" i="10"/>
  <c r="O564" i="10"/>
  <c r="R564" i="10"/>
  <c r="N564" i="10"/>
  <c r="K564" i="10"/>
  <c r="J564" i="10"/>
  <c r="I564" i="10"/>
  <c r="C564" i="10"/>
  <c r="B564" i="10"/>
  <c r="S668" i="10"/>
  <c r="R668" i="10"/>
  <c r="Q668" i="10"/>
  <c r="P668" i="10"/>
  <c r="O668" i="10"/>
  <c r="N668" i="10"/>
  <c r="K668" i="10"/>
  <c r="J668" i="10"/>
  <c r="I668" i="10"/>
  <c r="H668" i="10"/>
  <c r="G668" i="10"/>
  <c r="F668" i="10"/>
  <c r="E668" i="10"/>
  <c r="D668" i="10"/>
  <c r="C668" i="10"/>
  <c r="B668" i="10"/>
  <c r="S643" i="10"/>
  <c r="R643" i="10"/>
  <c r="Q643" i="10"/>
  <c r="P643" i="10"/>
  <c r="O643" i="10"/>
  <c r="N643" i="10"/>
  <c r="K643" i="10"/>
  <c r="J643" i="10"/>
  <c r="I643" i="10"/>
  <c r="H643" i="10"/>
  <c r="G643" i="10"/>
  <c r="F643" i="10"/>
  <c r="E643" i="10"/>
  <c r="D643" i="10"/>
  <c r="C643" i="10"/>
  <c r="B643" i="10"/>
  <c r="S621" i="10"/>
  <c r="R621" i="10"/>
  <c r="Q621" i="10"/>
  <c r="P621" i="10"/>
  <c r="O621" i="10"/>
  <c r="N621" i="10"/>
  <c r="J621" i="10"/>
  <c r="I621" i="10"/>
  <c r="H621" i="10"/>
  <c r="G621" i="10"/>
  <c r="F621" i="10"/>
  <c r="E621" i="10"/>
  <c r="D621" i="10"/>
  <c r="C621" i="10"/>
  <c r="B621" i="10"/>
  <c r="S596" i="10"/>
  <c r="R596" i="10"/>
  <c r="Q596" i="10"/>
  <c r="P596" i="10"/>
  <c r="O596" i="10"/>
  <c r="N596" i="10"/>
  <c r="K596" i="10"/>
  <c r="J596" i="10"/>
  <c r="I596" i="10"/>
  <c r="H596" i="10"/>
  <c r="G596" i="10"/>
  <c r="F596" i="10"/>
  <c r="E596" i="10"/>
  <c r="D596" i="10"/>
  <c r="C596" i="10"/>
  <c r="B596" i="10"/>
  <c r="R574" i="10"/>
  <c r="Q574" i="10"/>
  <c r="P574" i="10"/>
  <c r="O574" i="10"/>
  <c r="N574" i="10"/>
  <c r="K574" i="10"/>
  <c r="J574" i="10"/>
  <c r="I574" i="10"/>
  <c r="H574" i="10"/>
  <c r="G574" i="10"/>
  <c r="F574" i="10"/>
  <c r="E574" i="10"/>
  <c r="D574" i="10"/>
  <c r="C574" i="10"/>
  <c r="B574" i="10"/>
  <c r="S448" i="10"/>
  <c r="S690" i="10" s="1"/>
  <c r="R448" i="10"/>
  <c r="R523" i="10" s="1"/>
  <c r="R715" i="10" s="1"/>
  <c r="Q448" i="10"/>
  <c r="Q523" i="10" s="1"/>
  <c r="Q715" i="10" s="1"/>
  <c r="P448" i="10"/>
  <c r="P523" i="10" s="1"/>
  <c r="P715" i="10" s="1"/>
  <c r="O448" i="10"/>
  <c r="O523" i="10" s="1"/>
  <c r="O715" i="10" s="1"/>
  <c r="N448" i="10"/>
  <c r="N523" i="10" s="1"/>
  <c r="N715" i="10" s="1"/>
  <c r="K448" i="10"/>
  <c r="K523" i="10" s="1"/>
  <c r="K715" i="10" s="1"/>
  <c r="J448" i="10"/>
  <c r="J523" i="10" s="1"/>
  <c r="J715" i="10" s="1"/>
  <c r="I448" i="10"/>
  <c r="I523" i="10" s="1"/>
  <c r="I715" i="10" s="1"/>
  <c r="H448" i="10"/>
  <c r="H523" i="10" s="1"/>
  <c r="H715" i="10" s="1"/>
  <c r="G448" i="10"/>
  <c r="G523" i="10" s="1"/>
  <c r="G715" i="10" s="1"/>
  <c r="F448" i="10"/>
  <c r="F523" i="10" s="1"/>
  <c r="F715" i="10" s="1"/>
  <c r="E448" i="10"/>
  <c r="E523" i="10" s="1"/>
  <c r="E715" i="10" s="1"/>
  <c r="D448" i="10"/>
  <c r="D523" i="10" s="1"/>
  <c r="D715" i="10" s="1"/>
  <c r="C448" i="10"/>
  <c r="C523" i="10" s="1"/>
  <c r="C715" i="10" s="1"/>
  <c r="B448" i="10"/>
  <c r="B523" i="10" s="1"/>
  <c r="B715" i="10" s="1"/>
  <c r="L373" i="10"/>
  <c r="F44" i="8" s="1"/>
  <c r="L298" i="10"/>
  <c r="L643" i="10" s="1"/>
  <c r="L223" i="10"/>
  <c r="L621" i="10" s="1"/>
  <c r="L148" i="10"/>
  <c r="S73" i="10"/>
  <c r="B70" i="8" s="1"/>
  <c r="L73" i="10"/>
  <c r="L574" i="10" s="1"/>
  <c r="D514" i="9"/>
  <c r="E514" i="9"/>
  <c r="G514" i="9"/>
  <c r="H514" i="9"/>
  <c r="J514" i="9"/>
  <c r="C514" i="9"/>
  <c r="C513" i="9"/>
  <c r="K514" i="9"/>
  <c r="B514" i="9"/>
  <c r="D489" i="9"/>
  <c r="E489" i="9"/>
  <c r="F489" i="9"/>
  <c r="G489" i="9"/>
  <c r="H489" i="9"/>
  <c r="J489" i="9"/>
  <c r="K489" i="9"/>
  <c r="C489" i="9"/>
  <c r="B489" i="9"/>
  <c r="K467" i="9"/>
  <c r="D467" i="9"/>
  <c r="E467" i="9"/>
  <c r="F467" i="9"/>
  <c r="H467" i="9"/>
  <c r="I467" i="9"/>
  <c r="J467" i="9"/>
  <c r="C467" i="9"/>
  <c r="B467" i="9"/>
  <c r="D442" i="9"/>
  <c r="E442" i="9"/>
  <c r="G442" i="9"/>
  <c r="H442" i="9"/>
  <c r="J442" i="9"/>
  <c r="C442" i="9"/>
  <c r="K442" i="9"/>
  <c r="B442" i="9"/>
  <c r="G420" i="9"/>
  <c r="H420" i="9"/>
  <c r="D420" i="9"/>
  <c r="K420" i="9"/>
  <c r="J420" i="9"/>
  <c r="I420" i="9"/>
  <c r="C420" i="9"/>
  <c r="B420" i="9"/>
  <c r="B546" i="9"/>
  <c r="K524" i="9"/>
  <c r="J524" i="9"/>
  <c r="I524" i="9"/>
  <c r="H524" i="9"/>
  <c r="G524" i="9"/>
  <c r="F524" i="9"/>
  <c r="E524" i="9"/>
  <c r="D524" i="9"/>
  <c r="C524" i="9"/>
  <c r="B524" i="9"/>
  <c r="K499" i="9"/>
  <c r="J499" i="9"/>
  <c r="I499" i="9"/>
  <c r="H499" i="9"/>
  <c r="G499" i="9"/>
  <c r="F499" i="9"/>
  <c r="E499" i="9"/>
  <c r="D499" i="9"/>
  <c r="C499" i="9"/>
  <c r="B499" i="9"/>
  <c r="K477" i="9"/>
  <c r="J477" i="9"/>
  <c r="I477" i="9"/>
  <c r="H477" i="9"/>
  <c r="G477" i="9"/>
  <c r="F477" i="9"/>
  <c r="E477" i="9"/>
  <c r="D477" i="9"/>
  <c r="C477" i="9"/>
  <c r="B477" i="9"/>
  <c r="K452" i="9"/>
  <c r="J452" i="9"/>
  <c r="I452" i="9"/>
  <c r="H452" i="9"/>
  <c r="G452" i="9"/>
  <c r="F452" i="9"/>
  <c r="E452" i="9"/>
  <c r="D452" i="9"/>
  <c r="C452" i="9"/>
  <c r="B452" i="9"/>
  <c r="K430" i="9"/>
  <c r="J430" i="9"/>
  <c r="I430" i="9"/>
  <c r="H430" i="9"/>
  <c r="G430" i="9"/>
  <c r="F430" i="9"/>
  <c r="E430" i="9"/>
  <c r="D430" i="9"/>
  <c r="C430" i="9"/>
  <c r="B430" i="9"/>
  <c r="B390" i="9"/>
  <c r="B571" i="9" s="1"/>
  <c r="K334" i="9"/>
  <c r="K390" i="9" s="1"/>
  <c r="K571" i="9" s="1"/>
  <c r="J334" i="9"/>
  <c r="J390" i="9" s="1"/>
  <c r="J571" i="9" s="1"/>
  <c r="I334" i="9"/>
  <c r="I390" i="9" s="1"/>
  <c r="I571" i="9" s="1"/>
  <c r="H334" i="9"/>
  <c r="H390" i="9" s="1"/>
  <c r="H571" i="9" s="1"/>
  <c r="G334" i="9"/>
  <c r="G390" i="9" s="1"/>
  <c r="G571" i="9" s="1"/>
  <c r="F334" i="9"/>
  <c r="F390" i="9" s="1"/>
  <c r="F571" i="9" s="1"/>
  <c r="E334" i="9"/>
  <c r="E390" i="9" s="1"/>
  <c r="E571" i="9" s="1"/>
  <c r="D334" i="9"/>
  <c r="D390" i="9" s="1"/>
  <c r="D571" i="9" s="1"/>
  <c r="C334" i="9"/>
  <c r="C390" i="9" s="1"/>
  <c r="C571" i="9" s="1"/>
  <c r="L278" i="9"/>
  <c r="L222" i="9"/>
  <c r="L499" i="9" s="1"/>
  <c r="E21" i="8" s="1"/>
  <c r="L166" i="9"/>
  <c r="L110" i="9"/>
  <c r="L452" i="9" s="1"/>
  <c r="C21" i="8" s="1"/>
  <c r="L54" i="9"/>
  <c r="L430" i="9" s="1"/>
  <c r="B21" i="8" s="1"/>
  <c r="S417" i="7"/>
  <c r="R417" i="7"/>
  <c r="Q417" i="7"/>
  <c r="P417" i="7"/>
  <c r="E417" i="7"/>
  <c r="F417" i="7"/>
  <c r="G417" i="7"/>
  <c r="H417" i="7"/>
  <c r="I417" i="7"/>
  <c r="D417" i="7"/>
  <c r="W417" i="7"/>
  <c r="V417" i="7"/>
  <c r="U417" i="7"/>
  <c r="O417" i="7"/>
  <c r="N417" i="7"/>
  <c r="K417" i="7"/>
  <c r="C417" i="7"/>
  <c r="B417" i="7"/>
  <c r="U393" i="7"/>
  <c r="T393" i="7"/>
  <c r="S393" i="7"/>
  <c r="R393" i="7"/>
  <c r="Q393" i="7"/>
  <c r="E393" i="7"/>
  <c r="F393" i="7"/>
  <c r="G393" i="7"/>
  <c r="H393" i="7"/>
  <c r="I393" i="7"/>
  <c r="J393" i="7"/>
  <c r="K393" i="7"/>
  <c r="D393" i="7"/>
  <c r="W393" i="7"/>
  <c r="V393" i="7"/>
  <c r="P393" i="7"/>
  <c r="O393" i="7"/>
  <c r="N393" i="7"/>
  <c r="C393" i="7"/>
  <c r="B393" i="7"/>
  <c r="R372" i="7"/>
  <c r="S372" i="7"/>
  <c r="T372" i="7"/>
  <c r="Q372" i="7"/>
  <c r="W372" i="7"/>
  <c r="V372" i="7"/>
  <c r="U372" i="7"/>
  <c r="O372" i="7"/>
  <c r="P372" i="7"/>
  <c r="N372" i="7"/>
  <c r="C372" i="7"/>
  <c r="D372" i="7"/>
  <c r="E372" i="7"/>
  <c r="F372" i="7"/>
  <c r="G372" i="7"/>
  <c r="H372" i="7"/>
  <c r="I372" i="7"/>
  <c r="J372" i="7"/>
  <c r="K372" i="7"/>
  <c r="B372" i="7"/>
  <c r="U348" i="7"/>
  <c r="T348" i="7"/>
  <c r="S348" i="7"/>
  <c r="R348" i="7"/>
  <c r="Q348" i="7"/>
  <c r="F348" i="7"/>
  <c r="G348" i="7"/>
  <c r="H348" i="7"/>
  <c r="I348" i="7"/>
  <c r="E348" i="7"/>
  <c r="W348" i="7"/>
  <c r="V348" i="7"/>
  <c r="P348" i="7"/>
  <c r="O348" i="7"/>
  <c r="N348" i="7"/>
  <c r="K348" i="7"/>
  <c r="J348" i="7"/>
  <c r="C348" i="7"/>
  <c r="D348" i="7"/>
  <c r="B348" i="7"/>
  <c r="U327" i="7"/>
  <c r="W327" i="7"/>
  <c r="V327" i="7"/>
  <c r="T327" i="7"/>
  <c r="R327" i="7"/>
  <c r="S327" i="7"/>
  <c r="Q327" i="7"/>
  <c r="P327" i="7"/>
  <c r="O327" i="7"/>
  <c r="N327" i="7"/>
  <c r="K327" i="7"/>
  <c r="J327" i="7"/>
  <c r="F327" i="7"/>
  <c r="G327" i="7"/>
  <c r="H327" i="7"/>
  <c r="I327" i="7"/>
  <c r="E327" i="7"/>
  <c r="C327" i="7"/>
  <c r="D327" i="7"/>
  <c r="B327" i="7"/>
  <c r="X427" i="7"/>
  <c r="W427" i="7"/>
  <c r="V427" i="7"/>
  <c r="U427" i="7"/>
  <c r="T427" i="7"/>
  <c r="S427" i="7"/>
  <c r="R427" i="7"/>
  <c r="Q427" i="7"/>
  <c r="P427" i="7"/>
  <c r="O427" i="7"/>
  <c r="N427" i="7"/>
  <c r="K427" i="7"/>
  <c r="J427" i="7"/>
  <c r="I427" i="7"/>
  <c r="H427" i="7"/>
  <c r="G427" i="7"/>
  <c r="F427" i="7"/>
  <c r="E427" i="7"/>
  <c r="D427" i="7"/>
  <c r="C427" i="7"/>
  <c r="B427" i="7"/>
  <c r="W403" i="7"/>
  <c r="Q403" i="7"/>
  <c r="P403" i="7"/>
  <c r="O403" i="7"/>
  <c r="N403" i="7"/>
  <c r="K403" i="7"/>
  <c r="J403" i="7"/>
  <c r="I403" i="7"/>
  <c r="H403" i="7"/>
  <c r="G403" i="7"/>
  <c r="F403" i="7"/>
  <c r="E403" i="7"/>
  <c r="D403" i="7"/>
  <c r="C403" i="7"/>
  <c r="B403" i="7"/>
  <c r="W382" i="7"/>
  <c r="V382" i="7"/>
  <c r="U382" i="7"/>
  <c r="T382" i="7"/>
  <c r="S382" i="7"/>
  <c r="R382" i="7"/>
  <c r="Q382" i="7"/>
  <c r="P382" i="7"/>
  <c r="O382" i="7"/>
  <c r="N382" i="7"/>
  <c r="K382" i="7"/>
  <c r="J382" i="7"/>
  <c r="I382" i="7"/>
  <c r="H382" i="7"/>
  <c r="G382" i="7"/>
  <c r="F382" i="7"/>
  <c r="E382" i="7"/>
  <c r="D382" i="7"/>
  <c r="C382" i="7"/>
  <c r="B382" i="7"/>
  <c r="W358" i="7"/>
  <c r="V358" i="7"/>
  <c r="U358" i="7"/>
  <c r="T358" i="7"/>
  <c r="S358" i="7"/>
  <c r="R358" i="7"/>
  <c r="Q358" i="7"/>
  <c r="P358" i="7"/>
  <c r="O358" i="7"/>
  <c r="N358" i="7"/>
  <c r="K358" i="7"/>
  <c r="J358" i="7"/>
  <c r="I358" i="7"/>
  <c r="H358" i="7"/>
  <c r="G358" i="7"/>
  <c r="F358" i="7"/>
  <c r="E358" i="7"/>
  <c r="D358" i="7"/>
  <c r="C358" i="7"/>
  <c r="B358" i="7"/>
  <c r="W337" i="7"/>
  <c r="V337" i="7"/>
  <c r="U337" i="7"/>
  <c r="T337" i="7"/>
  <c r="S337" i="7"/>
  <c r="R337" i="7"/>
  <c r="Q337" i="7"/>
  <c r="P337" i="7"/>
  <c r="O337" i="7"/>
  <c r="N337" i="7"/>
  <c r="K337" i="7"/>
  <c r="J337" i="7"/>
  <c r="I337" i="7"/>
  <c r="H337" i="7"/>
  <c r="G337" i="7"/>
  <c r="F337" i="7"/>
  <c r="E337" i="7"/>
  <c r="D337" i="7"/>
  <c r="C337" i="7"/>
  <c r="B337" i="7"/>
  <c r="W304" i="7"/>
  <c r="W448" i="7" s="1"/>
  <c r="V448" i="7"/>
  <c r="U448" i="7"/>
  <c r="T448" i="7"/>
  <c r="S448" i="7"/>
  <c r="R448" i="7"/>
  <c r="Q304" i="7"/>
  <c r="Q448" i="7" s="1"/>
  <c r="P304" i="7"/>
  <c r="P448" i="7" s="1"/>
  <c r="O304" i="7"/>
  <c r="O448" i="7" s="1"/>
  <c r="N304" i="7"/>
  <c r="N448" i="7" s="1"/>
  <c r="K304" i="7"/>
  <c r="K448" i="7" s="1"/>
  <c r="J304" i="7"/>
  <c r="J448" i="7" s="1"/>
  <c r="I304" i="7"/>
  <c r="I448" i="7" s="1"/>
  <c r="H304" i="7"/>
  <c r="H448" i="7" s="1"/>
  <c r="G304" i="7"/>
  <c r="G448" i="7" s="1"/>
  <c r="D304" i="7"/>
  <c r="D448" i="7" s="1"/>
  <c r="C304" i="7"/>
  <c r="C448" i="7" s="1"/>
  <c r="B304" i="7"/>
  <c r="B448" i="7" s="1"/>
  <c r="L253" i="7"/>
  <c r="L427" i="7" s="1"/>
  <c r="X202" i="7"/>
  <c r="X403" i="7" s="1"/>
  <c r="L202" i="7"/>
  <c r="L403" i="7" s="1"/>
  <c r="X151" i="7"/>
  <c r="L151" i="7"/>
  <c r="X100" i="7"/>
  <c r="X358" i="7" s="1"/>
  <c r="L100" i="7"/>
  <c r="L358" i="7" s="1"/>
  <c r="X49" i="7"/>
  <c r="X337" i="7" s="1"/>
  <c r="L49" i="7"/>
  <c r="L337" i="7" s="1"/>
  <c r="K414" i="6"/>
  <c r="E414" i="6"/>
  <c r="F414" i="6"/>
  <c r="G414" i="6"/>
  <c r="H414" i="6"/>
  <c r="I414" i="6"/>
  <c r="J414" i="6"/>
  <c r="D414" i="6"/>
  <c r="C414" i="6"/>
  <c r="B414" i="6"/>
  <c r="E391" i="6"/>
  <c r="F391" i="6"/>
  <c r="G391" i="6"/>
  <c r="H391" i="6"/>
  <c r="I391" i="6"/>
  <c r="J391" i="6"/>
  <c r="K391" i="6"/>
  <c r="D391" i="6"/>
  <c r="C391" i="6"/>
  <c r="B391" i="6"/>
  <c r="C370" i="6"/>
  <c r="D370" i="6"/>
  <c r="E370" i="6"/>
  <c r="F370" i="6"/>
  <c r="G370" i="6"/>
  <c r="H370" i="6"/>
  <c r="I370" i="6"/>
  <c r="J370" i="6"/>
  <c r="K370" i="6"/>
  <c r="B370" i="6"/>
  <c r="K347" i="6"/>
  <c r="J347" i="6"/>
  <c r="F347" i="6"/>
  <c r="G347" i="6"/>
  <c r="H347" i="6"/>
  <c r="I347" i="6"/>
  <c r="E347" i="6"/>
  <c r="C347" i="6"/>
  <c r="D347" i="6"/>
  <c r="B347" i="6"/>
  <c r="K326" i="6"/>
  <c r="J326" i="6"/>
  <c r="F326" i="6"/>
  <c r="G326" i="6"/>
  <c r="H326" i="6"/>
  <c r="I326" i="6"/>
  <c r="E326" i="6"/>
  <c r="C326" i="6"/>
  <c r="D326" i="6"/>
  <c r="B326" i="6"/>
  <c r="F445" i="6"/>
  <c r="E445" i="6"/>
  <c r="K424" i="6"/>
  <c r="J424" i="6"/>
  <c r="I424" i="6"/>
  <c r="H424" i="6"/>
  <c r="G424" i="6"/>
  <c r="F424" i="6"/>
  <c r="E424" i="6"/>
  <c r="D424" i="6"/>
  <c r="C424" i="6"/>
  <c r="B424" i="6"/>
  <c r="K401" i="6"/>
  <c r="J401" i="6"/>
  <c r="I401" i="6"/>
  <c r="H401" i="6"/>
  <c r="G401" i="6"/>
  <c r="F401" i="6"/>
  <c r="E401" i="6"/>
  <c r="D401" i="6"/>
  <c r="C401" i="6"/>
  <c r="B401" i="6"/>
  <c r="K380" i="6"/>
  <c r="J380" i="6"/>
  <c r="I380" i="6"/>
  <c r="H380" i="6"/>
  <c r="G380" i="6"/>
  <c r="F380" i="6"/>
  <c r="E380" i="6"/>
  <c r="D380" i="6"/>
  <c r="C380" i="6"/>
  <c r="B380" i="6"/>
  <c r="K357" i="6"/>
  <c r="J357" i="6"/>
  <c r="I357" i="6"/>
  <c r="H357" i="6"/>
  <c r="G357" i="6"/>
  <c r="F357" i="6"/>
  <c r="E357" i="6"/>
  <c r="D357" i="6"/>
  <c r="C357" i="6"/>
  <c r="B357" i="6"/>
  <c r="K336" i="6"/>
  <c r="J336" i="6"/>
  <c r="I336" i="6"/>
  <c r="H336" i="6"/>
  <c r="G336" i="6"/>
  <c r="F336" i="6"/>
  <c r="E336" i="6"/>
  <c r="D336" i="6"/>
  <c r="C336" i="6"/>
  <c r="B336" i="6"/>
  <c r="K304" i="6"/>
  <c r="K445" i="6" s="1"/>
  <c r="J304" i="6"/>
  <c r="J445" i="6" s="1"/>
  <c r="I304" i="6"/>
  <c r="I445" i="6" s="1"/>
  <c r="H304" i="6"/>
  <c r="H445" i="6" s="1"/>
  <c r="G304" i="6"/>
  <c r="G445" i="6" s="1"/>
  <c r="D304" i="6"/>
  <c r="D445" i="6" s="1"/>
  <c r="C304" i="6"/>
  <c r="C445" i="6" s="1"/>
  <c r="B304" i="6"/>
  <c r="B445" i="6" s="1"/>
  <c r="L253" i="6"/>
  <c r="L424" i="6" s="1"/>
  <c r="L202" i="6"/>
  <c r="L401" i="6" s="1"/>
  <c r="L151" i="6"/>
  <c r="L100" i="6"/>
  <c r="L357" i="6" s="1"/>
  <c r="L49" i="6"/>
  <c r="L336" i="6" s="1"/>
  <c r="L427" i="5"/>
  <c r="M427" i="5"/>
  <c r="N427" i="5"/>
  <c r="O427" i="5"/>
  <c r="P427" i="5"/>
  <c r="Q427" i="5"/>
  <c r="R427" i="5"/>
  <c r="F50" i="33" s="1"/>
  <c r="K427" i="5"/>
  <c r="H427" i="5"/>
  <c r="D427" i="5"/>
  <c r="E427" i="5"/>
  <c r="F427" i="5"/>
  <c r="G427" i="5"/>
  <c r="C427" i="5"/>
  <c r="B427" i="5"/>
  <c r="L403" i="5"/>
  <c r="M403" i="5"/>
  <c r="N403" i="5"/>
  <c r="O403" i="5"/>
  <c r="P403" i="5"/>
  <c r="Q403" i="5"/>
  <c r="R403" i="5"/>
  <c r="E50" i="33" s="1"/>
  <c r="K403" i="5"/>
  <c r="F403" i="5"/>
  <c r="G403" i="5"/>
  <c r="H403" i="5"/>
  <c r="E403" i="5"/>
  <c r="D403" i="5"/>
  <c r="C403" i="5"/>
  <c r="B403" i="5"/>
  <c r="L382" i="5"/>
  <c r="M382" i="5"/>
  <c r="N382" i="5"/>
  <c r="O382" i="5"/>
  <c r="P382" i="5"/>
  <c r="Q382" i="5"/>
  <c r="R382" i="5"/>
  <c r="D50" i="33" s="1"/>
  <c r="K382" i="5"/>
  <c r="D382" i="5"/>
  <c r="C382" i="5"/>
  <c r="H382" i="5"/>
  <c r="E382" i="5"/>
  <c r="F382" i="5"/>
  <c r="G382" i="5"/>
  <c r="B382" i="5"/>
  <c r="L358" i="5"/>
  <c r="M358" i="5"/>
  <c r="N358" i="5"/>
  <c r="O358" i="5"/>
  <c r="P358" i="5"/>
  <c r="Q358" i="5"/>
  <c r="R358" i="5"/>
  <c r="C50" i="33" s="1"/>
  <c r="K358" i="5"/>
  <c r="H358" i="5"/>
  <c r="G358" i="5"/>
  <c r="C358" i="5"/>
  <c r="D358" i="5"/>
  <c r="E358" i="5"/>
  <c r="F358" i="5"/>
  <c r="B358" i="5"/>
  <c r="H337" i="5"/>
  <c r="G337" i="5"/>
  <c r="C337" i="5"/>
  <c r="D337" i="5"/>
  <c r="E337" i="5"/>
  <c r="F337" i="5"/>
  <c r="K337" i="5"/>
  <c r="L337" i="5"/>
  <c r="M337" i="5"/>
  <c r="N337" i="5"/>
  <c r="O337" i="5"/>
  <c r="P337" i="5"/>
  <c r="Q337" i="5"/>
  <c r="R337" i="5"/>
  <c r="B50" i="33" s="1"/>
  <c r="B337" i="5"/>
  <c r="R437" i="5"/>
  <c r="F60" i="33" s="1"/>
  <c r="Q437" i="5"/>
  <c r="P437" i="5"/>
  <c r="O437" i="5"/>
  <c r="N437" i="5"/>
  <c r="M437" i="5"/>
  <c r="L437" i="5"/>
  <c r="K437" i="5"/>
  <c r="H437" i="5"/>
  <c r="G437" i="5"/>
  <c r="F437" i="5"/>
  <c r="E437" i="5"/>
  <c r="D437" i="5"/>
  <c r="C437" i="5"/>
  <c r="B437" i="5"/>
  <c r="R413" i="5"/>
  <c r="E60" i="33" s="1"/>
  <c r="Q413" i="5"/>
  <c r="P413" i="5"/>
  <c r="O413" i="5"/>
  <c r="N413" i="5"/>
  <c r="M413" i="5"/>
  <c r="L413" i="5"/>
  <c r="K413" i="5"/>
  <c r="H413" i="5"/>
  <c r="G413" i="5"/>
  <c r="F413" i="5"/>
  <c r="E413" i="5"/>
  <c r="D413" i="5"/>
  <c r="C413" i="5"/>
  <c r="B413" i="5"/>
  <c r="R392" i="5"/>
  <c r="D60" i="33" s="1"/>
  <c r="Q392" i="5"/>
  <c r="P392" i="5"/>
  <c r="O392" i="5"/>
  <c r="N392" i="5"/>
  <c r="M392" i="5"/>
  <c r="L392" i="5"/>
  <c r="K392" i="5"/>
  <c r="H392" i="5"/>
  <c r="G392" i="5"/>
  <c r="F392" i="5"/>
  <c r="E392" i="5"/>
  <c r="D392" i="5"/>
  <c r="C392" i="5"/>
  <c r="B392" i="5"/>
  <c r="R368" i="5"/>
  <c r="C60" i="33" s="1"/>
  <c r="Q368" i="5"/>
  <c r="P368" i="5"/>
  <c r="O368" i="5"/>
  <c r="N368" i="5"/>
  <c r="M368" i="5"/>
  <c r="L368" i="5"/>
  <c r="K368" i="5"/>
  <c r="I368" i="5"/>
  <c r="C39" i="33" s="1"/>
  <c r="H368" i="5"/>
  <c r="G368" i="5"/>
  <c r="F368" i="5"/>
  <c r="E368" i="5"/>
  <c r="D368" i="5"/>
  <c r="C368" i="5"/>
  <c r="B368" i="5"/>
  <c r="R347" i="5"/>
  <c r="B60" i="33" s="1"/>
  <c r="Q347" i="5"/>
  <c r="P347" i="5"/>
  <c r="O347" i="5"/>
  <c r="N347" i="5"/>
  <c r="M347" i="5"/>
  <c r="L347" i="5"/>
  <c r="K347" i="5"/>
  <c r="I347" i="5"/>
  <c r="B39" i="33" s="1"/>
  <c r="H347" i="5"/>
  <c r="G347" i="5"/>
  <c r="F347" i="5"/>
  <c r="E347" i="5"/>
  <c r="D347" i="5"/>
  <c r="C347" i="5"/>
  <c r="B347" i="5"/>
  <c r="R304" i="5"/>
  <c r="R458" i="5" s="1"/>
  <c r="Q304" i="5"/>
  <c r="Q458" i="5" s="1"/>
  <c r="P304" i="5"/>
  <c r="P458" i="5" s="1"/>
  <c r="O304" i="5"/>
  <c r="O458" i="5" s="1"/>
  <c r="N304" i="5"/>
  <c r="N458" i="5" s="1"/>
  <c r="M304" i="5"/>
  <c r="M458" i="5" s="1"/>
  <c r="L304" i="5"/>
  <c r="L458" i="5" s="1"/>
  <c r="K304" i="5"/>
  <c r="K458" i="5" s="1"/>
  <c r="H304" i="5"/>
  <c r="H458" i="5" s="1"/>
  <c r="G304" i="5"/>
  <c r="G458" i="5" s="1"/>
  <c r="F304" i="5"/>
  <c r="F458" i="5" s="1"/>
  <c r="E304" i="5"/>
  <c r="E458" i="5" s="1"/>
  <c r="D304" i="5"/>
  <c r="D458" i="5" s="1"/>
  <c r="C304" i="5"/>
  <c r="C458" i="5" s="1"/>
  <c r="B304" i="5"/>
  <c r="B458" i="5" s="1"/>
  <c r="I253" i="5"/>
  <c r="I437" i="5" s="1"/>
  <c r="F39" i="33" s="1"/>
  <c r="I202" i="5"/>
  <c r="I413" i="5" s="1"/>
  <c r="E39" i="33" s="1"/>
  <c r="H399" i="4"/>
  <c r="D399" i="4"/>
  <c r="E399" i="4"/>
  <c r="F399" i="4"/>
  <c r="G399" i="4"/>
  <c r="C399" i="4"/>
  <c r="B399" i="4"/>
  <c r="F378" i="4"/>
  <c r="G378" i="4"/>
  <c r="H378" i="4"/>
  <c r="E378" i="4"/>
  <c r="C378" i="4"/>
  <c r="D378" i="4"/>
  <c r="B378" i="4"/>
  <c r="D355" i="4"/>
  <c r="C355" i="4"/>
  <c r="H355" i="4"/>
  <c r="E355" i="4"/>
  <c r="F355" i="4"/>
  <c r="G355" i="4"/>
  <c r="B355" i="4"/>
  <c r="G334" i="4"/>
  <c r="B312" i="4"/>
  <c r="G313" i="4"/>
  <c r="H409" i="4"/>
  <c r="G409" i="4"/>
  <c r="F409" i="4"/>
  <c r="E409" i="4"/>
  <c r="D409" i="4"/>
  <c r="C409" i="4"/>
  <c r="B409" i="4"/>
  <c r="H388" i="4"/>
  <c r="G388" i="4"/>
  <c r="F388" i="4"/>
  <c r="E388" i="4"/>
  <c r="D388" i="4"/>
  <c r="C388" i="4"/>
  <c r="B388" i="4"/>
  <c r="H365" i="4"/>
  <c r="G365" i="4"/>
  <c r="F365" i="4"/>
  <c r="E365" i="4"/>
  <c r="D365" i="4"/>
  <c r="C365" i="4"/>
  <c r="B365" i="4"/>
  <c r="I344" i="4"/>
  <c r="C18" i="33" s="1"/>
  <c r="H344" i="4"/>
  <c r="G344" i="4"/>
  <c r="F344" i="4"/>
  <c r="E344" i="4"/>
  <c r="D344" i="4"/>
  <c r="C344" i="4"/>
  <c r="B344" i="4"/>
  <c r="I323" i="4"/>
  <c r="B18" i="33" s="1"/>
  <c r="H323" i="4"/>
  <c r="G323" i="4"/>
  <c r="F323" i="4"/>
  <c r="E323" i="4"/>
  <c r="D323" i="4"/>
  <c r="C323" i="4"/>
  <c r="B323" i="4"/>
  <c r="B291" i="4"/>
  <c r="I242" i="4"/>
  <c r="I193" i="4"/>
  <c r="I388" i="4" s="1"/>
  <c r="E18" i="33" s="1"/>
  <c r="I144" i="4"/>
  <c r="I365" i="4" s="1"/>
  <c r="D18" i="33" s="1"/>
  <c r="B432" i="4" l="1"/>
  <c r="B433" i="4"/>
  <c r="H355" i="27"/>
  <c r="H530" i="27" s="1"/>
  <c r="H483" i="27"/>
  <c r="P355" i="27"/>
  <c r="P530" i="27" s="1"/>
  <c r="P483" i="27"/>
  <c r="H295" i="14"/>
  <c r="H49" i="26"/>
  <c r="B21" i="13"/>
  <c r="H317" i="14"/>
  <c r="C21" i="13"/>
  <c r="H339" i="14"/>
  <c r="D21" i="13"/>
  <c r="H365" i="14"/>
  <c r="E21" i="13"/>
  <c r="L668" i="10"/>
  <c r="L100" i="23"/>
  <c r="B44" i="8"/>
  <c r="I409" i="4"/>
  <c r="F18" i="33" s="1"/>
  <c r="I291" i="4"/>
  <c r="I430" i="4" s="1"/>
  <c r="H18" i="33" s="1"/>
  <c r="B430" i="4"/>
  <c r="B431" i="4"/>
  <c r="L382" i="7"/>
  <c r="L151" i="25"/>
  <c r="X382" i="7"/>
  <c r="X151" i="25"/>
  <c r="L380" i="6"/>
  <c r="L150" i="24"/>
  <c r="I392" i="5"/>
  <c r="D39" i="33" s="1"/>
  <c r="L151" i="23"/>
  <c r="S427" i="12"/>
  <c r="X49" i="25"/>
  <c r="K427" i="12"/>
  <c r="L49" i="25"/>
  <c r="R216" i="30"/>
  <c r="R151" i="30"/>
  <c r="K405" i="12"/>
  <c r="I100" i="30"/>
  <c r="K419" i="11"/>
  <c r="L48" i="24"/>
  <c r="I206" i="29"/>
  <c r="I150" i="29"/>
  <c r="E44" i="8"/>
  <c r="D44" i="8"/>
  <c r="L596" i="10"/>
  <c r="L49" i="23"/>
  <c r="C44" i="8"/>
  <c r="L524" i="9"/>
  <c r="F21" i="8" s="1"/>
  <c r="L96" i="22"/>
  <c r="L477" i="9"/>
  <c r="D21" i="8" s="1"/>
  <c r="L47" i="22"/>
  <c r="H507" i="26"/>
  <c r="H253" i="14"/>
  <c r="M523" i="12"/>
  <c r="E523" i="12"/>
  <c r="N523" i="12"/>
  <c r="D523" i="12"/>
  <c r="F523" i="12"/>
  <c r="O523" i="12"/>
  <c r="G523" i="12"/>
  <c r="P523" i="12"/>
  <c r="H523" i="12"/>
  <c r="Q523" i="12"/>
  <c r="I523" i="12"/>
  <c r="R523" i="12"/>
  <c r="B523" i="12"/>
  <c r="J523" i="12"/>
  <c r="C523" i="12"/>
  <c r="S305" i="12"/>
  <c r="S405" i="12"/>
  <c r="K305" i="12"/>
  <c r="D511" i="11"/>
  <c r="E511" i="11"/>
  <c r="F511" i="11"/>
  <c r="G511" i="11"/>
  <c r="H511" i="11"/>
  <c r="I511" i="11"/>
  <c r="B511" i="11"/>
  <c r="C511" i="11"/>
  <c r="K305" i="11"/>
  <c r="K397" i="11"/>
  <c r="C690" i="10"/>
  <c r="H690" i="10"/>
  <c r="K690" i="10"/>
  <c r="R690" i="10"/>
  <c r="D690" i="10"/>
  <c r="E690" i="10"/>
  <c r="N690" i="10"/>
  <c r="F690" i="10"/>
  <c r="O690" i="10"/>
  <c r="G690" i="10"/>
  <c r="P690" i="10"/>
  <c r="Q690" i="10"/>
  <c r="I690" i="10"/>
  <c r="B690" i="10"/>
  <c r="J690" i="10"/>
  <c r="S523" i="10"/>
  <c r="S574" i="10"/>
  <c r="L448" i="10"/>
  <c r="C546" i="9"/>
  <c r="E546" i="9"/>
  <c r="K546" i="9"/>
  <c r="F546" i="9"/>
  <c r="G546" i="9"/>
  <c r="H546" i="9"/>
  <c r="I546" i="9"/>
  <c r="J546" i="9"/>
  <c r="D546" i="9"/>
  <c r="L334" i="9"/>
  <c r="X304" i="7"/>
  <c r="L304" i="7"/>
  <c r="L304" i="6"/>
  <c r="I304" i="5"/>
  <c r="L232" i="22" l="1"/>
  <c r="L254" i="22"/>
  <c r="H387" i="14"/>
  <c r="F21" i="13"/>
  <c r="J21" i="13" s="1"/>
  <c r="H394" i="26"/>
  <c r="H151" i="26"/>
  <c r="H438" i="26" s="1"/>
  <c r="H253" i="26"/>
  <c r="R241" i="30"/>
  <c r="I223" i="29"/>
  <c r="L254" i="23"/>
  <c r="S715" i="10"/>
  <c r="G70" i="8"/>
  <c r="K70" i="8" s="1"/>
  <c r="L448" i="7"/>
  <c r="X279" i="25"/>
  <c r="L279" i="25"/>
  <c r="X448" i="7"/>
  <c r="L283" i="24"/>
  <c r="L445" i="6"/>
  <c r="L279" i="23"/>
  <c r="I458" i="5"/>
  <c r="H39" i="33" s="1"/>
  <c r="X232" i="25"/>
  <c r="X202" i="25"/>
  <c r="X301" i="25" s="1"/>
  <c r="L232" i="25"/>
  <c r="L202" i="25"/>
  <c r="L301" i="25" s="1"/>
  <c r="I216" i="30"/>
  <c r="I151" i="30"/>
  <c r="L236" i="24"/>
  <c r="L201" i="24"/>
  <c r="L305" i="24" s="1"/>
  <c r="L232" i="23"/>
  <c r="L202" i="23"/>
  <c r="L301" i="23" s="1"/>
  <c r="L194" i="22"/>
  <c r="L302" i="22" s="1"/>
  <c r="S356" i="12"/>
  <c r="S523" i="12"/>
  <c r="K356" i="12"/>
  <c r="K523" i="12"/>
  <c r="K356" i="11"/>
  <c r="K511" i="11"/>
  <c r="L523" i="10"/>
  <c r="L690" i="10"/>
  <c r="L390" i="9"/>
  <c r="L546" i="9"/>
  <c r="H485" i="26" l="1"/>
  <c r="H355" i="26"/>
  <c r="H532" i="26" s="1"/>
  <c r="I241" i="30"/>
  <c r="K549" i="12"/>
  <c r="S549" i="12"/>
  <c r="K535" i="11"/>
  <c r="L571" i="9"/>
  <c r="G21" i="8" s="1"/>
  <c r="K21" i="8" s="1"/>
  <c r="L715" i="10"/>
  <c r="G44" i="8"/>
  <c r="K44" i="8" s="1"/>
  <c r="C275" i="32"/>
  <c r="D275" i="32"/>
  <c r="E275" i="32"/>
  <c r="F275" i="32"/>
  <c r="K275" i="32"/>
  <c r="M275" i="32"/>
  <c r="Q275" i="32"/>
  <c r="R275" i="32"/>
  <c r="S275" i="32"/>
  <c r="T275" i="32"/>
  <c r="C276" i="32"/>
  <c r="D276" i="32"/>
  <c r="P276" i="32"/>
  <c r="S276" i="32"/>
  <c r="B277" i="32"/>
  <c r="D277" i="32"/>
  <c r="E277" i="32"/>
  <c r="F277" i="32"/>
  <c r="K277" i="32"/>
  <c r="L277" i="32"/>
  <c r="M277" i="32"/>
  <c r="P277" i="32"/>
  <c r="Q277" i="32"/>
  <c r="R277" i="32"/>
  <c r="T277" i="32"/>
  <c r="B278" i="32"/>
  <c r="C278" i="32"/>
  <c r="D278" i="32"/>
  <c r="E278" i="32"/>
  <c r="K278" i="32"/>
  <c r="L278" i="32"/>
  <c r="P278" i="32"/>
  <c r="Q278" i="32"/>
  <c r="R278" i="32"/>
  <c r="S278" i="32"/>
  <c r="B279" i="32"/>
  <c r="C279" i="32"/>
  <c r="D279" i="32"/>
  <c r="E279" i="32"/>
  <c r="F279" i="32"/>
  <c r="I279" i="32"/>
  <c r="J279" i="32"/>
  <c r="K279" i="32"/>
  <c r="L279" i="32"/>
  <c r="M279" i="32"/>
  <c r="P279" i="32"/>
  <c r="Q279" i="32"/>
  <c r="R279" i="32"/>
  <c r="S279" i="32"/>
  <c r="T279" i="32"/>
  <c r="B281" i="32"/>
  <c r="C281" i="32"/>
  <c r="D281" i="32"/>
  <c r="E281" i="32"/>
  <c r="F281" i="32"/>
  <c r="I281" i="32"/>
  <c r="J281" i="32"/>
  <c r="K281" i="32"/>
  <c r="L281" i="32"/>
  <c r="M281" i="32"/>
  <c r="P281" i="32"/>
  <c r="Q281" i="32"/>
  <c r="R281" i="32"/>
  <c r="S281" i="32"/>
  <c r="T281" i="32"/>
  <c r="B282" i="32"/>
  <c r="C282" i="32"/>
  <c r="D282" i="32"/>
  <c r="E282" i="32"/>
  <c r="F282" i="32"/>
  <c r="I282" i="32"/>
  <c r="J282" i="32"/>
  <c r="K282" i="32"/>
  <c r="L282" i="32"/>
  <c r="M282" i="32"/>
  <c r="B283" i="32"/>
  <c r="C283" i="32"/>
  <c r="D283" i="32"/>
  <c r="E283" i="32"/>
  <c r="F283" i="32"/>
  <c r="I283" i="32"/>
  <c r="J283" i="32"/>
  <c r="K283" i="32"/>
  <c r="L283" i="32"/>
  <c r="M283" i="32"/>
  <c r="P283" i="32"/>
  <c r="Q283" i="32"/>
  <c r="R283" i="32"/>
  <c r="S283" i="32"/>
  <c r="T283" i="32"/>
  <c r="B284" i="32"/>
  <c r="C284" i="32"/>
  <c r="D284" i="32"/>
  <c r="E284" i="32"/>
  <c r="F284" i="32"/>
  <c r="I284" i="32"/>
  <c r="J284" i="32"/>
  <c r="K284" i="32"/>
  <c r="L284" i="32"/>
  <c r="M284" i="32"/>
  <c r="B285" i="32"/>
  <c r="C285" i="32"/>
  <c r="D285" i="32"/>
  <c r="E285" i="32"/>
  <c r="F285" i="32"/>
  <c r="I285" i="32"/>
  <c r="J285" i="32"/>
  <c r="K285" i="32"/>
  <c r="L285" i="32"/>
  <c r="M285" i="32"/>
  <c r="P285" i="32"/>
  <c r="Q285" i="32"/>
  <c r="R285" i="32"/>
  <c r="S285" i="32"/>
  <c r="T285" i="32"/>
  <c r="B286" i="32"/>
  <c r="C286" i="32"/>
  <c r="D286" i="32"/>
  <c r="E286" i="32"/>
  <c r="F286" i="32"/>
  <c r="I286" i="32"/>
  <c r="J286" i="32"/>
  <c r="K286" i="32"/>
  <c r="L286" i="32"/>
  <c r="M286" i="32"/>
  <c r="N286" i="32"/>
  <c r="B287" i="32"/>
  <c r="C287" i="32"/>
  <c r="D287" i="32"/>
  <c r="E287" i="32"/>
  <c r="F287" i="32"/>
  <c r="I287" i="32"/>
  <c r="J287" i="32"/>
  <c r="K287" i="32"/>
  <c r="L287" i="32"/>
  <c r="M287" i="32"/>
  <c r="P287" i="32"/>
  <c r="Q287" i="32"/>
  <c r="R287" i="32"/>
  <c r="S287" i="32"/>
  <c r="T287" i="32"/>
  <c r="B288" i="32"/>
  <c r="C288" i="32"/>
  <c r="D288" i="32"/>
  <c r="E288" i="32"/>
  <c r="F288" i="32"/>
  <c r="I288" i="32"/>
  <c r="J288" i="32"/>
  <c r="K288" i="32"/>
  <c r="L288" i="32"/>
  <c r="M288" i="32"/>
  <c r="B289" i="32"/>
  <c r="C289" i="32"/>
  <c r="D289" i="32"/>
  <c r="E289" i="32"/>
  <c r="F289" i="32"/>
  <c r="I289" i="32"/>
  <c r="J289" i="32"/>
  <c r="K289" i="32"/>
  <c r="L289" i="32"/>
  <c r="M289" i="32"/>
  <c r="P289" i="32"/>
  <c r="Q289" i="32"/>
  <c r="R289" i="32"/>
  <c r="S289" i="32"/>
  <c r="T289" i="32"/>
  <c r="B294" i="32"/>
  <c r="C294" i="32"/>
  <c r="D294" i="32"/>
  <c r="E294" i="32"/>
  <c r="F294" i="32"/>
  <c r="I294" i="32"/>
  <c r="J294" i="32"/>
  <c r="K294" i="32"/>
  <c r="L294" i="32"/>
  <c r="M294" i="32"/>
  <c r="N294" i="32"/>
  <c r="A308" i="25"/>
  <c r="B290" i="4" l="1"/>
  <c r="J202" i="17"/>
  <c r="K202" i="17"/>
  <c r="U151" i="17"/>
  <c r="U156" i="17"/>
  <c r="J150" i="17"/>
  <c r="J151" i="17"/>
  <c r="E132" i="18" l="1"/>
  <c r="A398" i="20"/>
  <c r="A397" i="19"/>
  <c r="Q309" i="12" l="1"/>
  <c r="C285" i="9"/>
  <c r="D285" i="9"/>
  <c r="Q99" i="30" l="1"/>
  <c r="Q215" i="30" s="1"/>
  <c r="P99" i="30"/>
  <c r="P215" i="30" s="1"/>
  <c r="O99" i="30"/>
  <c r="O215" i="30" s="1"/>
  <c r="N99" i="30"/>
  <c r="N215" i="30" s="1"/>
  <c r="M99" i="30"/>
  <c r="M215" i="30" s="1"/>
  <c r="L99" i="30"/>
  <c r="L215" i="30" s="1"/>
  <c r="K99" i="30"/>
  <c r="K215" i="30" s="1"/>
  <c r="H99" i="30"/>
  <c r="H215" i="30" s="1"/>
  <c r="G99" i="30"/>
  <c r="G215" i="30" s="1"/>
  <c r="F99" i="30"/>
  <c r="F215" i="30" s="1"/>
  <c r="E99" i="30"/>
  <c r="E215" i="30" s="1"/>
  <c r="D99" i="30"/>
  <c r="D215" i="30" s="1"/>
  <c r="C99" i="30"/>
  <c r="C215" i="30" s="1"/>
  <c r="B99" i="30"/>
  <c r="B215" i="30" s="1"/>
  <c r="Q48" i="30"/>
  <c r="Q193" i="30" s="1"/>
  <c r="P48" i="30"/>
  <c r="P193" i="30" s="1"/>
  <c r="O48" i="30"/>
  <c r="O193" i="30" s="1"/>
  <c r="N48" i="30"/>
  <c r="N193" i="30" s="1"/>
  <c r="M48" i="30"/>
  <c r="M193" i="30" s="1"/>
  <c r="L48" i="30"/>
  <c r="L193" i="30" s="1"/>
  <c r="K48" i="30"/>
  <c r="K193" i="30" s="1"/>
  <c r="H48" i="30"/>
  <c r="H193" i="30" s="1"/>
  <c r="G48" i="30"/>
  <c r="G193" i="30" s="1"/>
  <c r="F48" i="30"/>
  <c r="F193" i="30" s="1"/>
  <c r="E48" i="30"/>
  <c r="E193" i="30" s="1"/>
  <c r="D48" i="30"/>
  <c r="D193" i="30" s="1"/>
  <c r="C48" i="30"/>
  <c r="C193" i="30" s="1"/>
  <c r="B48" i="30"/>
  <c r="B193" i="30" s="1"/>
  <c r="H98" i="29"/>
  <c r="H205" i="29" s="1"/>
  <c r="G98" i="29"/>
  <c r="G205" i="29" s="1"/>
  <c r="F98" i="29"/>
  <c r="E98" i="29"/>
  <c r="E205" i="29" s="1"/>
  <c r="D98" i="29"/>
  <c r="D205" i="29" s="1"/>
  <c r="C98" i="29"/>
  <c r="C205" i="29" s="1"/>
  <c r="B98" i="29"/>
  <c r="B205" i="29" s="1"/>
  <c r="H47" i="29"/>
  <c r="H187" i="29" s="1"/>
  <c r="G47" i="29"/>
  <c r="G187" i="29" s="1"/>
  <c r="F47" i="29"/>
  <c r="F187" i="29" s="1"/>
  <c r="E47" i="29"/>
  <c r="E187" i="29" s="1"/>
  <c r="D47" i="29"/>
  <c r="D187" i="29" s="1"/>
  <c r="C47" i="29"/>
  <c r="C187" i="29" s="1"/>
  <c r="B47" i="29"/>
  <c r="B187" i="29" s="1"/>
  <c r="J457" i="27"/>
  <c r="O388" i="27"/>
  <c r="K388" i="27"/>
  <c r="J388" i="27"/>
  <c r="G388" i="27"/>
  <c r="J252" i="27"/>
  <c r="J482" i="27" s="1"/>
  <c r="O201" i="27"/>
  <c r="O252" i="27" s="1"/>
  <c r="O482" i="27" s="1"/>
  <c r="N201" i="27"/>
  <c r="N457" i="27" s="1"/>
  <c r="M201" i="27"/>
  <c r="M457" i="27" s="1"/>
  <c r="L201" i="27"/>
  <c r="L457" i="27" s="1"/>
  <c r="K201" i="27"/>
  <c r="K457" i="27" s="1"/>
  <c r="G201" i="27"/>
  <c r="G252" i="27" s="1"/>
  <c r="G482" i="27" s="1"/>
  <c r="F201" i="27"/>
  <c r="F457" i="27" s="1"/>
  <c r="E201" i="27"/>
  <c r="E457" i="27" s="1"/>
  <c r="D201" i="27"/>
  <c r="D457" i="27" s="1"/>
  <c r="C201" i="27"/>
  <c r="C457" i="27" s="1"/>
  <c r="B201" i="27"/>
  <c r="B457" i="27" s="1"/>
  <c r="O99" i="27"/>
  <c r="O150" i="27" s="1"/>
  <c r="O435" i="27" s="1"/>
  <c r="N99" i="27"/>
  <c r="N410" i="27" s="1"/>
  <c r="M99" i="27"/>
  <c r="M410" i="27" s="1"/>
  <c r="L99" i="27"/>
  <c r="L410" i="27" s="1"/>
  <c r="K99" i="27"/>
  <c r="K150" i="27" s="1"/>
  <c r="K435" i="27" s="1"/>
  <c r="J99" i="27"/>
  <c r="J150" i="27" s="1"/>
  <c r="J435" i="27" s="1"/>
  <c r="G99" i="27"/>
  <c r="G150" i="27" s="1"/>
  <c r="G435" i="27" s="1"/>
  <c r="F99" i="27"/>
  <c r="F410" i="27" s="1"/>
  <c r="E99" i="27"/>
  <c r="E410" i="27" s="1"/>
  <c r="D99" i="27"/>
  <c r="D410" i="27" s="1"/>
  <c r="C99" i="27"/>
  <c r="C410" i="27" s="1"/>
  <c r="B99" i="27"/>
  <c r="B410" i="27" s="1"/>
  <c r="N48" i="27"/>
  <c r="N388" i="27" s="1"/>
  <c r="M48" i="27"/>
  <c r="M388" i="27" s="1"/>
  <c r="L48" i="27"/>
  <c r="L388" i="27" s="1"/>
  <c r="F48" i="27"/>
  <c r="E48" i="27"/>
  <c r="D48" i="27"/>
  <c r="C48" i="27"/>
  <c r="C388" i="27" s="1"/>
  <c r="B48" i="27"/>
  <c r="G201" i="26"/>
  <c r="G462" i="26" s="1"/>
  <c r="F201" i="26"/>
  <c r="F462" i="26" s="1"/>
  <c r="E201" i="26"/>
  <c r="E462" i="26" s="1"/>
  <c r="D201" i="26"/>
  <c r="D462" i="26" s="1"/>
  <c r="C201" i="26"/>
  <c r="C462" i="26" s="1"/>
  <c r="B201" i="26"/>
  <c r="B462" i="26" s="1"/>
  <c r="G99" i="26"/>
  <c r="G415" i="26" s="1"/>
  <c r="F99" i="26"/>
  <c r="F415" i="26" s="1"/>
  <c r="E99" i="26"/>
  <c r="E415" i="26" s="1"/>
  <c r="D99" i="26"/>
  <c r="D415" i="26" s="1"/>
  <c r="C99" i="26"/>
  <c r="C415" i="26" s="1"/>
  <c r="B99" i="26"/>
  <c r="B415" i="26" s="1"/>
  <c r="G48" i="26"/>
  <c r="G393" i="26" s="1"/>
  <c r="F48" i="26"/>
  <c r="F393" i="26" s="1"/>
  <c r="E48" i="26"/>
  <c r="D48" i="26"/>
  <c r="D393" i="26" s="1"/>
  <c r="C48" i="26"/>
  <c r="C393" i="26" s="1"/>
  <c r="B48" i="26"/>
  <c r="B393" i="26" s="1"/>
  <c r="K253" i="25"/>
  <c r="B253" i="25"/>
  <c r="W231" i="25"/>
  <c r="P231" i="25"/>
  <c r="O231" i="25"/>
  <c r="N231" i="25"/>
  <c r="K231" i="25"/>
  <c r="B231" i="25"/>
  <c r="W150" i="25"/>
  <c r="W278" i="25" s="1"/>
  <c r="V150" i="25"/>
  <c r="V278" i="25" s="1"/>
  <c r="U150" i="25"/>
  <c r="U278" i="25" s="1"/>
  <c r="T150" i="25"/>
  <c r="T278" i="25" s="1"/>
  <c r="S150" i="25"/>
  <c r="S278" i="25" s="1"/>
  <c r="R150" i="25"/>
  <c r="R278" i="25" s="1"/>
  <c r="Q150" i="25"/>
  <c r="Q278" i="25" s="1"/>
  <c r="P150" i="25"/>
  <c r="P278" i="25" s="1"/>
  <c r="O150" i="25"/>
  <c r="O278" i="25" s="1"/>
  <c r="N150" i="25"/>
  <c r="N278" i="25" s="1"/>
  <c r="K150" i="25"/>
  <c r="K201" i="25" s="1"/>
  <c r="K300" i="25" s="1"/>
  <c r="J150" i="25"/>
  <c r="J278" i="25" s="1"/>
  <c r="I150" i="25"/>
  <c r="I278" i="25" s="1"/>
  <c r="H150" i="25"/>
  <c r="H278" i="25" s="1"/>
  <c r="G150" i="25"/>
  <c r="G278" i="25" s="1"/>
  <c r="F150" i="25"/>
  <c r="F278" i="25" s="1"/>
  <c r="E278" i="25"/>
  <c r="D150" i="25"/>
  <c r="D278" i="25" s="1"/>
  <c r="C150" i="25"/>
  <c r="C278" i="25" s="1"/>
  <c r="B150" i="25"/>
  <c r="B201" i="25" s="1"/>
  <c r="B300" i="25" s="1"/>
  <c r="W99" i="25"/>
  <c r="W253" i="25" s="1"/>
  <c r="V99" i="25"/>
  <c r="V253" i="25" s="1"/>
  <c r="U99" i="25"/>
  <c r="U253" i="25" s="1"/>
  <c r="T99" i="25"/>
  <c r="T253" i="25" s="1"/>
  <c r="S99" i="25"/>
  <c r="S253" i="25" s="1"/>
  <c r="R99" i="25"/>
  <c r="R253" i="25" s="1"/>
  <c r="Q99" i="25"/>
  <c r="Q253" i="25" s="1"/>
  <c r="P99" i="25"/>
  <c r="P253" i="25" s="1"/>
  <c r="O99" i="25"/>
  <c r="O253" i="25" s="1"/>
  <c r="N99" i="25"/>
  <c r="N253" i="25" s="1"/>
  <c r="J99" i="25"/>
  <c r="J253" i="25" s="1"/>
  <c r="I99" i="25"/>
  <c r="I253" i="25" s="1"/>
  <c r="H99" i="25"/>
  <c r="G99" i="25"/>
  <c r="G253" i="25" s="1"/>
  <c r="F99" i="25"/>
  <c r="F253" i="25" s="1"/>
  <c r="E99" i="25"/>
  <c r="E253" i="25" s="1"/>
  <c r="D99" i="25"/>
  <c r="D253" i="25" s="1"/>
  <c r="C99" i="25"/>
  <c r="C253" i="25" s="1"/>
  <c r="V48" i="25"/>
  <c r="V231" i="25" s="1"/>
  <c r="U48" i="25"/>
  <c r="U231" i="25" s="1"/>
  <c r="T48" i="25"/>
  <c r="T231" i="25" s="1"/>
  <c r="S48" i="25"/>
  <c r="S231" i="25" s="1"/>
  <c r="R48" i="25"/>
  <c r="R231" i="25" s="1"/>
  <c r="Q48" i="25"/>
  <c r="Q231" i="25" s="1"/>
  <c r="J48" i="25"/>
  <c r="J231" i="25" s="1"/>
  <c r="I48" i="25"/>
  <c r="I231" i="25" s="1"/>
  <c r="H48" i="25"/>
  <c r="H231" i="25" s="1"/>
  <c r="G48" i="25"/>
  <c r="G231" i="25" s="1"/>
  <c r="F48" i="25"/>
  <c r="F231" i="25" s="1"/>
  <c r="E48" i="25"/>
  <c r="E231" i="25" s="1"/>
  <c r="D48" i="25"/>
  <c r="D231" i="25" s="1"/>
  <c r="C48" i="25"/>
  <c r="C231" i="25" s="1"/>
  <c r="B235" i="24"/>
  <c r="K149" i="24"/>
  <c r="J149" i="24"/>
  <c r="J282" i="24" s="1"/>
  <c r="I149" i="24"/>
  <c r="I282" i="24" s="1"/>
  <c r="H149" i="24"/>
  <c r="H282" i="24" s="1"/>
  <c r="G149" i="24"/>
  <c r="G282" i="24" s="1"/>
  <c r="F149" i="24"/>
  <c r="F282" i="24" s="1"/>
  <c r="E149" i="24"/>
  <c r="E282" i="24" s="1"/>
  <c r="D149" i="24"/>
  <c r="D282" i="24" s="1"/>
  <c r="C149" i="24"/>
  <c r="C282" i="24" s="1"/>
  <c r="B149" i="24"/>
  <c r="B282" i="24" s="1"/>
  <c r="K98" i="24"/>
  <c r="K257" i="24" s="1"/>
  <c r="J98" i="24"/>
  <c r="J257" i="24" s="1"/>
  <c r="I98" i="24"/>
  <c r="I257" i="24" s="1"/>
  <c r="H98" i="24"/>
  <c r="H257" i="24" s="1"/>
  <c r="G98" i="24"/>
  <c r="G257" i="24" s="1"/>
  <c r="F98" i="24"/>
  <c r="F257" i="24" s="1"/>
  <c r="E98" i="24"/>
  <c r="E257" i="24" s="1"/>
  <c r="D98" i="24"/>
  <c r="D257" i="24" s="1"/>
  <c r="C98" i="24"/>
  <c r="C257" i="24" s="1"/>
  <c r="B98" i="24"/>
  <c r="B257" i="24" s="1"/>
  <c r="K47" i="24"/>
  <c r="K235" i="24" s="1"/>
  <c r="J47" i="24"/>
  <c r="J235" i="24" s="1"/>
  <c r="I47" i="24"/>
  <c r="I235" i="24" s="1"/>
  <c r="H47" i="24"/>
  <c r="H235" i="24" s="1"/>
  <c r="G47" i="24"/>
  <c r="G235" i="24" s="1"/>
  <c r="F47" i="24"/>
  <c r="F235" i="24" s="1"/>
  <c r="E47" i="24"/>
  <c r="E235" i="24" s="1"/>
  <c r="D47" i="24"/>
  <c r="D235" i="24" s="1"/>
  <c r="C47" i="24"/>
  <c r="C235" i="24" s="1"/>
  <c r="X278" i="23"/>
  <c r="W278" i="23"/>
  <c r="V278" i="23"/>
  <c r="U278" i="23"/>
  <c r="T278" i="23"/>
  <c r="S278" i="23"/>
  <c r="R278" i="23"/>
  <c r="Q278" i="23"/>
  <c r="P278" i="23"/>
  <c r="O278" i="23"/>
  <c r="N278" i="23"/>
  <c r="K278" i="23"/>
  <c r="J278" i="23"/>
  <c r="B278" i="23"/>
  <c r="X253" i="23"/>
  <c r="W253" i="23"/>
  <c r="V253" i="23"/>
  <c r="U253" i="23"/>
  <c r="T253" i="23"/>
  <c r="S253" i="23"/>
  <c r="R253" i="23"/>
  <c r="Q253" i="23"/>
  <c r="P253" i="23"/>
  <c r="O253" i="23"/>
  <c r="N253" i="23"/>
  <c r="X231" i="23"/>
  <c r="W231" i="23"/>
  <c r="V231" i="23"/>
  <c r="P231" i="23"/>
  <c r="O231" i="23"/>
  <c r="N231" i="23"/>
  <c r="X201" i="23"/>
  <c r="W201" i="23"/>
  <c r="W300" i="23" s="1"/>
  <c r="V201" i="23"/>
  <c r="V300" i="23" s="1"/>
  <c r="P201" i="23"/>
  <c r="P300" i="23" s="1"/>
  <c r="O201" i="23"/>
  <c r="O300" i="23" s="1"/>
  <c r="N201" i="23"/>
  <c r="N300" i="23" s="1"/>
  <c r="I150" i="23"/>
  <c r="I278" i="23" s="1"/>
  <c r="H150" i="23"/>
  <c r="H278" i="23" s="1"/>
  <c r="G150" i="23"/>
  <c r="G278" i="23" s="1"/>
  <c r="F150" i="23"/>
  <c r="F278" i="23" s="1"/>
  <c r="E150" i="23"/>
  <c r="E278" i="23" s="1"/>
  <c r="D150" i="23"/>
  <c r="D278" i="23" s="1"/>
  <c r="C150" i="23"/>
  <c r="C278" i="23" s="1"/>
  <c r="K99" i="23"/>
  <c r="K253" i="23" s="1"/>
  <c r="J99" i="23"/>
  <c r="J253" i="23" s="1"/>
  <c r="I99" i="23"/>
  <c r="I253" i="23" s="1"/>
  <c r="H99" i="23"/>
  <c r="H253" i="23" s="1"/>
  <c r="G99" i="23"/>
  <c r="G253" i="23" s="1"/>
  <c r="F99" i="23"/>
  <c r="F253" i="23" s="1"/>
  <c r="E99" i="23"/>
  <c r="E253" i="23" s="1"/>
  <c r="D99" i="23"/>
  <c r="D253" i="23" s="1"/>
  <c r="C99" i="23"/>
  <c r="C253" i="23" s="1"/>
  <c r="B99" i="23"/>
  <c r="B253" i="23" s="1"/>
  <c r="U48" i="23"/>
  <c r="U201" i="23" s="1"/>
  <c r="U300" i="23" s="1"/>
  <c r="T48" i="23"/>
  <c r="T201" i="23" s="1"/>
  <c r="T300" i="23" s="1"/>
  <c r="S48" i="23"/>
  <c r="S201" i="23" s="1"/>
  <c r="S300" i="23" s="1"/>
  <c r="R48" i="23"/>
  <c r="R201" i="23" s="1"/>
  <c r="R300" i="23" s="1"/>
  <c r="Q48" i="23"/>
  <c r="Q201" i="23" s="1"/>
  <c r="Q300" i="23" s="1"/>
  <c r="K48" i="23"/>
  <c r="K231" i="23" s="1"/>
  <c r="J48" i="23"/>
  <c r="J231" i="23" s="1"/>
  <c r="I48" i="23"/>
  <c r="I231" i="23" s="1"/>
  <c r="H48" i="23"/>
  <c r="H231" i="23" s="1"/>
  <c r="G48" i="23"/>
  <c r="G231" i="23" s="1"/>
  <c r="F48" i="23"/>
  <c r="F231" i="23" s="1"/>
  <c r="E48" i="23"/>
  <c r="E231" i="23" s="1"/>
  <c r="D48" i="23"/>
  <c r="D231" i="23" s="1"/>
  <c r="C48" i="23"/>
  <c r="C231" i="23" s="1"/>
  <c r="B48" i="23"/>
  <c r="B231" i="23" s="1"/>
  <c r="K279" i="22"/>
  <c r="J279" i="22"/>
  <c r="B279" i="22"/>
  <c r="I144" i="22"/>
  <c r="I279" i="22" s="1"/>
  <c r="H144" i="22"/>
  <c r="H279" i="22" s="1"/>
  <c r="G144" i="22"/>
  <c r="G279" i="22" s="1"/>
  <c r="F144" i="22"/>
  <c r="F279" i="22" s="1"/>
  <c r="E144" i="22"/>
  <c r="E279" i="22" s="1"/>
  <c r="D144" i="22"/>
  <c r="D279" i="22" s="1"/>
  <c r="C144" i="22"/>
  <c r="C279" i="22" s="1"/>
  <c r="K95" i="22"/>
  <c r="K253" i="22" s="1"/>
  <c r="J95" i="22"/>
  <c r="J253" i="22" s="1"/>
  <c r="I95" i="22"/>
  <c r="I253" i="22" s="1"/>
  <c r="H95" i="22"/>
  <c r="H253" i="22" s="1"/>
  <c r="G95" i="22"/>
  <c r="G253" i="22" s="1"/>
  <c r="F95" i="22"/>
  <c r="F253" i="22" s="1"/>
  <c r="E95" i="22"/>
  <c r="E253" i="22" s="1"/>
  <c r="D95" i="22"/>
  <c r="D253" i="22" s="1"/>
  <c r="C95" i="22"/>
  <c r="C253" i="22" s="1"/>
  <c r="B95" i="22"/>
  <c r="B253" i="22" s="1"/>
  <c r="K46" i="22"/>
  <c r="K231" i="22" s="1"/>
  <c r="J46" i="22"/>
  <c r="J231" i="22" s="1"/>
  <c r="I46" i="22"/>
  <c r="I231" i="22" s="1"/>
  <c r="H46" i="22"/>
  <c r="H231" i="22" s="1"/>
  <c r="G46" i="22"/>
  <c r="G231" i="22" s="1"/>
  <c r="F46" i="22"/>
  <c r="F231" i="22" s="1"/>
  <c r="E46" i="22"/>
  <c r="E231" i="22" s="1"/>
  <c r="D46" i="22"/>
  <c r="D231" i="22" s="1"/>
  <c r="C46" i="22"/>
  <c r="C231" i="22" s="1"/>
  <c r="B46" i="22"/>
  <c r="B231" i="22" s="1"/>
  <c r="F69" i="8"/>
  <c r="E69" i="8"/>
  <c r="D69" i="8"/>
  <c r="C69" i="8"/>
  <c r="Q363" i="20"/>
  <c r="P363" i="20"/>
  <c r="O363" i="20"/>
  <c r="N363" i="20"/>
  <c r="M363" i="20"/>
  <c r="L363" i="20"/>
  <c r="K363" i="20"/>
  <c r="H363" i="20"/>
  <c r="G363" i="20"/>
  <c r="F363" i="20"/>
  <c r="E363" i="20"/>
  <c r="D363" i="20"/>
  <c r="C363" i="20"/>
  <c r="B363" i="20"/>
  <c r="Q316" i="20"/>
  <c r="P316" i="20"/>
  <c r="O316" i="20"/>
  <c r="N316" i="20"/>
  <c r="M316" i="20"/>
  <c r="L316" i="20"/>
  <c r="K316" i="20"/>
  <c r="H316" i="20"/>
  <c r="G316" i="20"/>
  <c r="F316" i="20"/>
  <c r="E316" i="20"/>
  <c r="D316" i="20"/>
  <c r="C316" i="20"/>
  <c r="B316" i="20"/>
  <c r="Q252" i="20"/>
  <c r="Q388" i="20" s="1"/>
  <c r="P252" i="20"/>
  <c r="P388" i="20" s="1"/>
  <c r="O252" i="20"/>
  <c r="O388" i="20" s="1"/>
  <c r="N252" i="20"/>
  <c r="N388" i="20" s="1"/>
  <c r="M252" i="20"/>
  <c r="M388" i="20" s="1"/>
  <c r="L252" i="20"/>
  <c r="L388" i="20" s="1"/>
  <c r="K252" i="20"/>
  <c r="K388" i="20" s="1"/>
  <c r="H252" i="20"/>
  <c r="H388" i="20" s="1"/>
  <c r="G252" i="20"/>
  <c r="G388" i="20" s="1"/>
  <c r="F252" i="20"/>
  <c r="F388" i="20" s="1"/>
  <c r="E252" i="20"/>
  <c r="E388" i="20" s="1"/>
  <c r="D252" i="20"/>
  <c r="D388" i="20" s="1"/>
  <c r="C252" i="20"/>
  <c r="C388" i="20" s="1"/>
  <c r="B252" i="20"/>
  <c r="B388" i="20" s="1"/>
  <c r="T201" i="20"/>
  <c r="R201" i="20"/>
  <c r="R363" i="20" s="1"/>
  <c r="I201" i="20"/>
  <c r="I363" i="20" s="1"/>
  <c r="T150" i="20"/>
  <c r="R150" i="20"/>
  <c r="R341" i="20" s="1"/>
  <c r="I150" i="20"/>
  <c r="I341" i="20" s="1"/>
  <c r="R99" i="20"/>
  <c r="R316" i="20" s="1"/>
  <c r="I99" i="20"/>
  <c r="I316" i="20" s="1"/>
  <c r="R48" i="20"/>
  <c r="R294" i="20" s="1"/>
  <c r="I48" i="20"/>
  <c r="I294" i="20" s="1"/>
  <c r="H363" i="19"/>
  <c r="G363" i="19"/>
  <c r="F363" i="19"/>
  <c r="E363" i="19"/>
  <c r="D363" i="19"/>
  <c r="C363" i="19"/>
  <c r="B363" i="19"/>
  <c r="H341" i="19"/>
  <c r="G341" i="19"/>
  <c r="F341" i="19"/>
  <c r="E341" i="19"/>
  <c r="D341" i="19"/>
  <c r="C341" i="19"/>
  <c r="B341" i="19"/>
  <c r="H316" i="19"/>
  <c r="G316" i="19"/>
  <c r="F316" i="19"/>
  <c r="E316" i="19"/>
  <c r="D316" i="19"/>
  <c r="C316" i="19"/>
  <c r="B316" i="19"/>
  <c r="H294" i="19"/>
  <c r="G294" i="19"/>
  <c r="F294" i="19"/>
  <c r="E294" i="19"/>
  <c r="D294" i="19"/>
  <c r="C294" i="19"/>
  <c r="B294" i="19"/>
  <c r="H251" i="19"/>
  <c r="H387" i="19" s="1"/>
  <c r="G251" i="19"/>
  <c r="G387" i="19" s="1"/>
  <c r="F251" i="19"/>
  <c r="F387" i="19" s="1"/>
  <c r="E251" i="19"/>
  <c r="E387" i="19" s="1"/>
  <c r="D251" i="19"/>
  <c r="D387" i="19" s="1"/>
  <c r="C251" i="19"/>
  <c r="C387" i="19" s="1"/>
  <c r="B251" i="19"/>
  <c r="B387" i="19" s="1"/>
  <c r="I200" i="19"/>
  <c r="I363" i="19" s="1"/>
  <c r="I149" i="19"/>
  <c r="I341" i="19" s="1"/>
  <c r="I98" i="19"/>
  <c r="I316" i="19" s="1"/>
  <c r="I47" i="19"/>
  <c r="B131" i="18"/>
  <c r="C131" i="18"/>
  <c r="D131" i="18"/>
  <c r="E131" i="18"/>
  <c r="F131" i="18"/>
  <c r="G131" i="18"/>
  <c r="H131" i="18"/>
  <c r="I131" i="18"/>
  <c r="B132" i="18"/>
  <c r="C132" i="18"/>
  <c r="D132" i="18"/>
  <c r="F132" i="18"/>
  <c r="G132" i="18"/>
  <c r="H132" i="18"/>
  <c r="I132" i="18"/>
  <c r="K80" i="18"/>
  <c r="J80" i="18"/>
  <c r="K53" i="18"/>
  <c r="J53" i="18"/>
  <c r="K26" i="18"/>
  <c r="J26" i="18"/>
  <c r="T366" i="17"/>
  <c r="S366" i="17"/>
  <c r="R366" i="17"/>
  <c r="Q366" i="17"/>
  <c r="P366" i="17"/>
  <c r="O366" i="17"/>
  <c r="N366" i="17"/>
  <c r="M366" i="17"/>
  <c r="K366" i="17"/>
  <c r="J366" i="17"/>
  <c r="I366" i="17"/>
  <c r="H366" i="17"/>
  <c r="G366" i="17"/>
  <c r="F366" i="17"/>
  <c r="E366" i="17"/>
  <c r="D366" i="17"/>
  <c r="C366" i="17"/>
  <c r="B366" i="17"/>
  <c r="U344" i="17"/>
  <c r="T344" i="17"/>
  <c r="S344" i="17"/>
  <c r="R344" i="17"/>
  <c r="Q344" i="17"/>
  <c r="P344" i="17"/>
  <c r="O344" i="17"/>
  <c r="N344" i="17"/>
  <c r="M344" i="17"/>
  <c r="J344" i="17"/>
  <c r="I344" i="17"/>
  <c r="H344" i="17"/>
  <c r="G344" i="17"/>
  <c r="F344" i="17"/>
  <c r="E344" i="17"/>
  <c r="D344" i="17"/>
  <c r="C344" i="17"/>
  <c r="B344" i="17"/>
  <c r="T253" i="17"/>
  <c r="T392" i="17" s="1"/>
  <c r="S253" i="17"/>
  <c r="O303" i="27" s="1"/>
  <c r="O504" i="27" s="1"/>
  <c r="R253" i="17"/>
  <c r="R392" i="17" s="1"/>
  <c r="Q253" i="17"/>
  <c r="Q392" i="17" s="1"/>
  <c r="P253" i="17"/>
  <c r="P392" i="17" s="1"/>
  <c r="O253" i="17"/>
  <c r="K303" i="27" s="1"/>
  <c r="K504" i="27" s="1"/>
  <c r="N253" i="17"/>
  <c r="N392" i="17" s="1"/>
  <c r="M253" i="17"/>
  <c r="M392" i="17" s="1"/>
  <c r="I253" i="17"/>
  <c r="I392" i="17" s="1"/>
  <c r="H253" i="17"/>
  <c r="G303" i="27" s="1"/>
  <c r="G504" i="27" s="1"/>
  <c r="G253" i="17"/>
  <c r="G392" i="17" s="1"/>
  <c r="F253" i="17"/>
  <c r="F392" i="17" s="1"/>
  <c r="E253" i="17"/>
  <c r="D303" i="27" s="1"/>
  <c r="D504" i="27" s="1"/>
  <c r="D253" i="17"/>
  <c r="D392" i="17" s="1"/>
  <c r="C253" i="17"/>
  <c r="C392" i="17" s="1"/>
  <c r="B253" i="17"/>
  <c r="B392" i="17" s="1"/>
  <c r="V202" i="17"/>
  <c r="V366" i="17" s="1"/>
  <c r="U202" i="17"/>
  <c r="U366" i="17" s="1"/>
  <c r="V151" i="17"/>
  <c r="V344" i="17" s="1"/>
  <c r="K151" i="17"/>
  <c r="K344" i="17" s="1"/>
  <c r="V100" i="17"/>
  <c r="V318" i="17" s="1"/>
  <c r="U100" i="17"/>
  <c r="U318" i="17" s="1"/>
  <c r="K100" i="17"/>
  <c r="K318" i="17" s="1"/>
  <c r="J100" i="17"/>
  <c r="J318" i="17" s="1"/>
  <c r="V49" i="17"/>
  <c r="V296" i="17" s="1"/>
  <c r="U49" i="17"/>
  <c r="U296" i="17" s="1"/>
  <c r="K49" i="17"/>
  <c r="K296" i="17" s="1"/>
  <c r="J49" i="17"/>
  <c r="J296" i="17" s="1"/>
  <c r="I363" i="16"/>
  <c r="H363" i="16"/>
  <c r="G363" i="16"/>
  <c r="F363" i="16"/>
  <c r="E363" i="16"/>
  <c r="D363" i="16"/>
  <c r="C363" i="16"/>
  <c r="B363" i="16"/>
  <c r="I338" i="16"/>
  <c r="H338" i="16"/>
  <c r="G338" i="16"/>
  <c r="F338" i="16"/>
  <c r="E338" i="16"/>
  <c r="D338" i="16"/>
  <c r="C338" i="16"/>
  <c r="B338" i="16"/>
  <c r="I316" i="16"/>
  <c r="H316" i="16"/>
  <c r="G316" i="16"/>
  <c r="F316" i="16"/>
  <c r="E316" i="16"/>
  <c r="D316" i="16"/>
  <c r="C316" i="16"/>
  <c r="B316" i="16"/>
  <c r="I295" i="16"/>
  <c r="H295" i="16"/>
  <c r="G295" i="16"/>
  <c r="F295" i="16"/>
  <c r="E295" i="16"/>
  <c r="D295" i="16"/>
  <c r="C295" i="16"/>
  <c r="B295" i="16"/>
  <c r="I252" i="16"/>
  <c r="I385" i="16" s="1"/>
  <c r="H252" i="16"/>
  <c r="G303" i="26" s="1"/>
  <c r="G506" i="26" s="1"/>
  <c r="G252" i="16"/>
  <c r="F303" i="26" s="1"/>
  <c r="F506" i="26" s="1"/>
  <c r="F252" i="16"/>
  <c r="E303" i="26" s="1"/>
  <c r="E506" i="26" s="1"/>
  <c r="E252" i="16"/>
  <c r="D303" i="26" s="1"/>
  <c r="D506" i="26" s="1"/>
  <c r="D252" i="16"/>
  <c r="C303" i="26" s="1"/>
  <c r="C506" i="26" s="1"/>
  <c r="C252" i="16"/>
  <c r="B303" i="26" s="1"/>
  <c r="B506" i="26" s="1"/>
  <c r="B252" i="16"/>
  <c r="B385" i="16" s="1"/>
  <c r="K201" i="16"/>
  <c r="K363" i="16" s="1"/>
  <c r="J201" i="16"/>
  <c r="J363" i="16" s="1"/>
  <c r="K150" i="16"/>
  <c r="K338" i="16" s="1"/>
  <c r="J150" i="16"/>
  <c r="J338" i="16" s="1"/>
  <c r="K316" i="16"/>
  <c r="J316" i="16"/>
  <c r="K295" i="16"/>
  <c r="T253" i="32"/>
  <c r="T383" i="32" s="1"/>
  <c r="S253" i="32"/>
  <c r="S383" i="32" s="1"/>
  <c r="R253" i="32"/>
  <c r="R383" i="32" s="1"/>
  <c r="Q253" i="32"/>
  <c r="Q383" i="32" s="1"/>
  <c r="P253" i="32"/>
  <c r="P383" i="32" s="1"/>
  <c r="M253" i="32"/>
  <c r="M383" i="32" s="1"/>
  <c r="L253" i="32"/>
  <c r="L383" i="32" s="1"/>
  <c r="K253" i="32"/>
  <c r="K383" i="32" s="1"/>
  <c r="J253" i="32"/>
  <c r="J383" i="32" s="1"/>
  <c r="I253" i="32"/>
  <c r="I383" i="32" s="1"/>
  <c r="F253" i="32"/>
  <c r="F383" i="32" s="1"/>
  <c r="E253" i="32"/>
  <c r="E383" i="32" s="1"/>
  <c r="D253" i="32"/>
  <c r="D383" i="32" s="1"/>
  <c r="C253" i="32"/>
  <c r="C383" i="32" s="1"/>
  <c r="B253" i="32"/>
  <c r="B383" i="32" s="1"/>
  <c r="T358" i="32"/>
  <c r="S358" i="32"/>
  <c r="R358" i="32"/>
  <c r="Q358" i="32"/>
  <c r="P358" i="32"/>
  <c r="M358" i="32"/>
  <c r="L358" i="32"/>
  <c r="K358" i="32"/>
  <c r="J358" i="32"/>
  <c r="I358" i="32"/>
  <c r="F358" i="32"/>
  <c r="E358" i="32"/>
  <c r="D358" i="32"/>
  <c r="C358" i="32"/>
  <c r="B358" i="32"/>
  <c r="T336" i="32"/>
  <c r="S336" i="32"/>
  <c r="R336" i="32"/>
  <c r="Q336" i="32"/>
  <c r="P336" i="32"/>
  <c r="M336" i="32"/>
  <c r="L336" i="32"/>
  <c r="K336" i="32"/>
  <c r="J336" i="32"/>
  <c r="I336" i="32"/>
  <c r="F336" i="32"/>
  <c r="E336" i="32"/>
  <c r="D336" i="32"/>
  <c r="C336" i="32"/>
  <c r="B336" i="32"/>
  <c r="T311" i="32"/>
  <c r="S311" i="32"/>
  <c r="R311" i="32"/>
  <c r="Q311" i="32"/>
  <c r="P311" i="32"/>
  <c r="M311" i="32"/>
  <c r="L311" i="32"/>
  <c r="K311" i="32"/>
  <c r="J311" i="32"/>
  <c r="I311" i="32"/>
  <c r="F311" i="32"/>
  <c r="E311" i="32"/>
  <c r="D311" i="32"/>
  <c r="C311" i="32"/>
  <c r="B311" i="32"/>
  <c r="U202" i="32"/>
  <c r="N202" i="32"/>
  <c r="G202" i="32"/>
  <c r="E42" i="13" s="1"/>
  <c r="U336" i="32"/>
  <c r="N151" i="32"/>
  <c r="N336" i="32" s="1"/>
  <c r="D68" i="13" s="1"/>
  <c r="G151" i="32"/>
  <c r="U311" i="32"/>
  <c r="N100" i="32"/>
  <c r="N311" i="32" s="1"/>
  <c r="C68" i="13" s="1"/>
  <c r="G100" i="32"/>
  <c r="U49" i="32"/>
  <c r="H26" i="28" s="1"/>
  <c r="N49" i="32"/>
  <c r="N289" i="32" s="1"/>
  <c r="B68" i="13" s="1"/>
  <c r="G49" i="32"/>
  <c r="G364" i="14"/>
  <c r="F364" i="14"/>
  <c r="E364" i="14"/>
  <c r="D364" i="14"/>
  <c r="C364" i="14"/>
  <c r="B364" i="14"/>
  <c r="G338" i="14"/>
  <c r="F338" i="14"/>
  <c r="E338" i="14"/>
  <c r="D338" i="14"/>
  <c r="C338" i="14"/>
  <c r="B338" i="14"/>
  <c r="G316" i="14"/>
  <c r="F316" i="14"/>
  <c r="E316" i="14"/>
  <c r="D316" i="14"/>
  <c r="C316" i="14"/>
  <c r="B316" i="14"/>
  <c r="G294" i="14"/>
  <c r="F294" i="14"/>
  <c r="E294" i="14"/>
  <c r="D294" i="14"/>
  <c r="C294" i="14"/>
  <c r="B294" i="14"/>
  <c r="G252" i="14"/>
  <c r="G386" i="14" s="1"/>
  <c r="F252" i="14"/>
  <c r="F386" i="14" s="1"/>
  <c r="E252" i="14"/>
  <c r="E386" i="14" s="1"/>
  <c r="D252" i="14"/>
  <c r="D386" i="14" s="1"/>
  <c r="C252" i="14"/>
  <c r="C386" i="14" s="1"/>
  <c r="B252" i="14"/>
  <c r="B386" i="14" s="1"/>
  <c r="H201" i="14"/>
  <c r="H150" i="14"/>
  <c r="H99" i="14"/>
  <c r="H48" i="14"/>
  <c r="B20" i="13" s="1"/>
  <c r="R500" i="12"/>
  <c r="Q500" i="12"/>
  <c r="P500" i="12"/>
  <c r="O500" i="12"/>
  <c r="N500" i="12"/>
  <c r="M500" i="12"/>
  <c r="J500" i="12"/>
  <c r="I500" i="12"/>
  <c r="H500" i="12"/>
  <c r="G500" i="12"/>
  <c r="F500" i="12"/>
  <c r="E500" i="12"/>
  <c r="D500" i="12"/>
  <c r="C500" i="12"/>
  <c r="B500" i="12"/>
  <c r="R474" i="12"/>
  <c r="Q474" i="12"/>
  <c r="P474" i="12"/>
  <c r="O474" i="12"/>
  <c r="N474" i="12"/>
  <c r="M474" i="12"/>
  <c r="J474" i="12"/>
  <c r="I474" i="12"/>
  <c r="H474" i="12"/>
  <c r="G474" i="12"/>
  <c r="F474" i="12"/>
  <c r="E474" i="12"/>
  <c r="D474" i="12"/>
  <c r="C474" i="12"/>
  <c r="B474" i="12"/>
  <c r="R452" i="12"/>
  <c r="Q452" i="12"/>
  <c r="P452" i="12"/>
  <c r="O452" i="12"/>
  <c r="N452" i="12"/>
  <c r="M452" i="12"/>
  <c r="J452" i="12"/>
  <c r="I452" i="12"/>
  <c r="H452" i="12"/>
  <c r="G452" i="12"/>
  <c r="F452" i="12"/>
  <c r="E452" i="12"/>
  <c r="D452" i="12"/>
  <c r="C452" i="12"/>
  <c r="B452" i="12"/>
  <c r="R426" i="12"/>
  <c r="Q426" i="12"/>
  <c r="P426" i="12"/>
  <c r="O426" i="12"/>
  <c r="N426" i="12"/>
  <c r="M426" i="12"/>
  <c r="J426" i="12"/>
  <c r="I426" i="12"/>
  <c r="H426" i="12"/>
  <c r="G426" i="12"/>
  <c r="F426" i="12"/>
  <c r="E426" i="12"/>
  <c r="D426" i="12"/>
  <c r="C426" i="12"/>
  <c r="B426" i="12"/>
  <c r="R404" i="12"/>
  <c r="Q404" i="12"/>
  <c r="P404" i="12"/>
  <c r="O404" i="12"/>
  <c r="N404" i="12"/>
  <c r="M404" i="12"/>
  <c r="J404" i="12"/>
  <c r="I404" i="12"/>
  <c r="H404" i="12"/>
  <c r="G404" i="12"/>
  <c r="F404" i="12"/>
  <c r="E404" i="12"/>
  <c r="D404" i="12"/>
  <c r="C404" i="12"/>
  <c r="B404" i="12"/>
  <c r="R304" i="12"/>
  <c r="R355" i="12" s="1"/>
  <c r="R548" i="12" s="1"/>
  <c r="Q304" i="12"/>
  <c r="Q355" i="12" s="1"/>
  <c r="Q548" i="12" s="1"/>
  <c r="P304" i="12"/>
  <c r="P355" i="12" s="1"/>
  <c r="P548" i="12" s="1"/>
  <c r="O304" i="12"/>
  <c r="O522" i="12" s="1"/>
  <c r="N304" i="12"/>
  <c r="N355" i="12" s="1"/>
  <c r="N548" i="12" s="1"/>
  <c r="M304" i="12"/>
  <c r="M355" i="12" s="1"/>
  <c r="M548" i="12" s="1"/>
  <c r="J304" i="12"/>
  <c r="J355" i="12" s="1"/>
  <c r="I304" i="12"/>
  <c r="I355" i="12" s="1"/>
  <c r="I548" i="12" s="1"/>
  <c r="H304" i="12"/>
  <c r="H355" i="12" s="1"/>
  <c r="H548" i="12" s="1"/>
  <c r="G304" i="12"/>
  <c r="G355" i="12" s="1"/>
  <c r="G548" i="12" s="1"/>
  <c r="F304" i="12"/>
  <c r="F355" i="12" s="1"/>
  <c r="F548" i="12" s="1"/>
  <c r="E304" i="12"/>
  <c r="E355" i="12" s="1"/>
  <c r="E548" i="12" s="1"/>
  <c r="D304" i="12"/>
  <c r="D355" i="12" s="1"/>
  <c r="D548" i="12" s="1"/>
  <c r="C304" i="12"/>
  <c r="C522" i="12" s="1"/>
  <c r="B304" i="12"/>
  <c r="B355" i="12" s="1"/>
  <c r="B548" i="12" s="1"/>
  <c r="S253" i="12"/>
  <c r="K253" i="12"/>
  <c r="K500" i="12" s="1"/>
  <c r="S202" i="12"/>
  <c r="S474" i="12" s="1"/>
  <c r="K202" i="12"/>
  <c r="K474" i="12" s="1"/>
  <c r="S151" i="12"/>
  <c r="S452" i="12" s="1"/>
  <c r="K151" i="12"/>
  <c r="K452" i="12" s="1"/>
  <c r="S100" i="12"/>
  <c r="S426" i="12" s="1"/>
  <c r="K100" i="12"/>
  <c r="S49" i="12"/>
  <c r="K49" i="12"/>
  <c r="J534" i="11"/>
  <c r="J510" i="11"/>
  <c r="J488" i="11"/>
  <c r="I488" i="11"/>
  <c r="H488" i="11"/>
  <c r="G488" i="11"/>
  <c r="F488" i="11"/>
  <c r="E488" i="11"/>
  <c r="D488" i="11"/>
  <c r="C488" i="11"/>
  <c r="B488" i="11"/>
  <c r="J464" i="11"/>
  <c r="I464" i="11"/>
  <c r="H464" i="11"/>
  <c r="G464" i="11"/>
  <c r="F464" i="11"/>
  <c r="E464" i="11"/>
  <c r="D464" i="11"/>
  <c r="C464" i="11"/>
  <c r="B464" i="11"/>
  <c r="J442" i="11"/>
  <c r="I442" i="11"/>
  <c r="H442" i="11"/>
  <c r="G442" i="11"/>
  <c r="F442" i="11"/>
  <c r="E442" i="11"/>
  <c r="D442" i="11"/>
  <c r="C442" i="11"/>
  <c r="B442" i="11"/>
  <c r="J418" i="11"/>
  <c r="I418" i="11"/>
  <c r="H418" i="11"/>
  <c r="G418" i="11"/>
  <c r="F418" i="11"/>
  <c r="E418" i="11"/>
  <c r="D418" i="11"/>
  <c r="C418" i="11"/>
  <c r="B418" i="11"/>
  <c r="J396" i="11"/>
  <c r="I396" i="11"/>
  <c r="H396" i="11"/>
  <c r="G396" i="11"/>
  <c r="F396" i="11"/>
  <c r="E396" i="11"/>
  <c r="D396" i="11"/>
  <c r="C396" i="11"/>
  <c r="B396" i="11"/>
  <c r="I304" i="11"/>
  <c r="I355" i="11" s="1"/>
  <c r="I534" i="11" s="1"/>
  <c r="H304" i="11"/>
  <c r="H355" i="11" s="1"/>
  <c r="H534" i="11" s="1"/>
  <c r="G304" i="11"/>
  <c r="G510" i="11" s="1"/>
  <c r="F304" i="11"/>
  <c r="F510" i="11" s="1"/>
  <c r="E304" i="11"/>
  <c r="E355" i="11" s="1"/>
  <c r="E534" i="11" s="1"/>
  <c r="D304" i="11"/>
  <c r="D355" i="11" s="1"/>
  <c r="D534" i="11" s="1"/>
  <c r="C304" i="11"/>
  <c r="C355" i="11" s="1"/>
  <c r="C534" i="11" s="1"/>
  <c r="B304" i="11"/>
  <c r="B510" i="11" s="1"/>
  <c r="K253" i="11"/>
  <c r="K202" i="11"/>
  <c r="K464" i="11" s="1"/>
  <c r="K151" i="11"/>
  <c r="K442" i="11" s="1"/>
  <c r="K100" i="11"/>
  <c r="K49" i="11"/>
  <c r="S667" i="10"/>
  <c r="R667" i="10"/>
  <c r="Q667" i="10"/>
  <c r="P667" i="10"/>
  <c r="O667" i="10"/>
  <c r="N667" i="10"/>
  <c r="K667" i="10"/>
  <c r="J667" i="10"/>
  <c r="I667" i="10"/>
  <c r="H667" i="10"/>
  <c r="G667" i="10"/>
  <c r="F667" i="10"/>
  <c r="E667" i="10"/>
  <c r="D667" i="10"/>
  <c r="C667" i="10"/>
  <c r="B667" i="10"/>
  <c r="S642" i="10"/>
  <c r="R642" i="10"/>
  <c r="Q642" i="10"/>
  <c r="P642" i="10"/>
  <c r="O642" i="10"/>
  <c r="N642" i="10"/>
  <c r="K642" i="10"/>
  <c r="J642" i="10"/>
  <c r="I642" i="10"/>
  <c r="H642" i="10"/>
  <c r="G642" i="10"/>
  <c r="F642" i="10"/>
  <c r="E642" i="10"/>
  <c r="D642" i="10"/>
  <c r="C642" i="10"/>
  <c r="B642" i="10"/>
  <c r="S620" i="10"/>
  <c r="R620" i="10"/>
  <c r="Q620" i="10"/>
  <c r="P620" i="10"/>
  <c r="O620" i="10"/>
  <c r="N620" i="10"/>
  <c r="J620" i="10"/>
  <c r="I620" i="10"/>
  <c r="H620" i="10"/>
  <c r="G620" i="10"/>
  <c r="F620" i="10"/>
  <c r="E620" i="10"/>
  <c r="D620" i="10"/>
  <c r="C620" i="10"/>
  <c r="B620" i="10"/>
  <c r="S595" i="10"/>
  <c r="R595" i="10"/>
  <c r="Q595" i="10"/>
  <c r="P595" i="10"/>
  <c r="O595" i="10"/>
  <c r="N595" i="10"/>
  <c r="K595" i="10"/>
  <c r="J595" i="10"/>
  <c r="I595" i="10"/>
  <c r="H595" i="10"/>
  <c r="G595" i="10"/>
  <c r="F595" i="10"/>
  <c r="E595" i="10"/>
  <c r="D595" i="10"/>
  <c r="C595" i="10"/>
  <c r="B595" i="10"/>
  <c r="R573" i="10"/>
  <c r="Q573" i="10"/>
  <c r="P573" i="10"/>
  <c r="O573" i="10"/>
  <c r="N573" i="10"/>
  <c r="K573" i="10"/>
  <c r="J573" i="10"/>
  <c r="I573" i="10"/>
  <c r="H573" i="10"/>
  <c r="G573" i="10"/>
  <c r="F573" i="10"/>
  <c r="E573" i="10"/>
  <c r="D573" i="10"/>
  <c r="C573" i="10"/>
  <c r="B573" i="10"/>
  <c r="S447" i="10"/>
  <c r="S689" i="10" s="1"/>
  <c r="R447" i="10"/>
  <c r="R522" i="10" s="1"/>
  <c r="R714" i="10" s="1"/>
  <c r="Q447" i="10"/>
  <c r="Q522" i="10" s="1"/>
  <c r="Q714" i="10" s="1"/>
  <c r="P447" i="10"/>
  <c r="P522" i="10" s="1"/>
  <c r="P714" i="10" s="1"/>
  <c r="O447" i="10"/>
  <c r="O522" i="10" s="1"/>
  <c r="O714" i="10" s="1"/>
  <c r="N447" i="10"/>
  <c r="N522" i="10" s="1"/>
  <c r="N714" i="10" s="1"/>
  <c r="K447" i="10"/>
  <c r="K522" i="10" s="1"/>
  <c r="K714" i="10" s="1"/>
  <c r="J447" i="10"/>
  <c r="J522" i="10" s="1"/>
  <c r="J714" i="10" s="1"/>
  <c r="I447" i="10"/>
  <c r="I522" i="10" s="1"/>
  <c r="I714" i="10" s="1"/>
  <c r="H447" i="10"/>
  <c r="H522" i="10" s="1"/>
  <c r="H714" i="10" s="1"/>
  <c r="G447" i="10"/>
  <c r="G522" i="10" s="1"/>
  <c r="G714" i="10" s="1"/>
  <c r="F447" i="10"/>
  <c r="F522" i="10" s="1"/>
  <c r="F714" i="10" s="1"/>
  <c r="E447" i="10"/>
  <c r="E522" i="10" s="1"/>
  <c r="E714" i="10" s="1"/>
  <c r="D447" i="10"/>
  <c r="D522" i="10" s="1"/>
  <c r="D714" i="10" s="1"/>
  <c r="C447" i="10"/>
  <c r="C689" i="10" s="1"/>
  <c r="B447" i="10"/>
  <c r="B522" i="10" s="1"/>
  <c r="B714" i="10" s="1"/>
  <c r="L372" i="10"/>
  <c r="F43" i="8" s="1"/>
  <c r="L297" i="10"/>
  <c r="E43" i="8" s="1"/>
  <c r="L222" i="10"/>
  <c r="D43" i="8" s="1"/>
  <c r="L147" i="10"/>
  <c r="C43" i="8" s="1"/>
  <c r="S72" i="10"/>
  <c r="S573" i="10" s="1"/>
  <c r="L72" i="10"/>
  <c r="B43" i="8" s="1"/>
  <c r="B545" i="9"/>
  <c r="K523" i="9"/>
  <c r="J523" i="9"/>
  <c r="I523" i="9"/>
  <c r="H523" i="9"/>
  <c r="G523" i="9"/>
  <c r="F523" i="9"/>
  <c r="E523" i="9"/>
  <c r="D523" i="9"/>
  <c r="C523" i="9"/>
  <c r="B523" i="9"/>
  <c r="K498" i="9"/>
  <c r="J498" i="9"/>
  <c r="I498" i="9"/>
  <c r="H498" i="9"/>
  <c r="G498" i="9"/>
  <c r="F498" i="9"/>
  <c r="E498" i="9"/>
  <c r="D498" i="9"/>
  <c r="C498" i="9"/>
  <c r="B498" i="9"/>
  <c r="K476" i="9"/>
  <c r="J476" i="9"/>
  <c r="I476" i="9"/>
  <c r="H476" i="9"/>
  <c r="G476" i="9"/>
  <c r="F476" i="9"/>
  <c r="E476" i="9"/>
  <c r="D476" i="9"/>
  <c r="C476" i="9"/>
  <c r="B476" i="9"/>
  <c r="K451" i="9"/>
  <c r="J451" i="9"/>
  <c r="I451" i="9"/>
  <c r="H451" i="9"/>
  <c r="G451" i="9"/>
  <c r="F451" i="9"/>
  <c r="E451" i="9"/>
  <c r="D451" i="9"/>
  <c r="C451" i="9"/>
  <c r="B451" i="9"/>
  <c r="K429" i="9"/>
  <c r="J429" i="9"/>
  <c r="I429" i="9"/>
  <c r="H429" i="9"/>
  <c r="G429" i="9"/>
  <c r="F429" i="9"/>
  <c r="E429" i="9"/>
  <c r="D429" i="9"/>
  <c r="C429" i="9"/>
  <c r="B429" i="9"/>
  <c r="B389" i="9"/>
  <c r="B570" i="9" s="1"/>
  <c r="K333" i="9"/>
  <c r="K389" i="9" s="1"/>
  <c r="K570" i="9" s="1"/>
  <c r="J333" i="9"/>
  <c r="J389" i="9" s="1"/>
  <c r="J570" i="9" s="1"/>
  <c r="I333" i="9"/>
  <c r="I545" i="9" s="1"/>
  <c r="H333" i="9"/>
  <c r="H389" i="9" s="1"/>
  <c r="H570" i="9" s="1"/>
  <c r="G333" i="9"/>
  <c r="G389" i="9" s="1"/>
  <c r="G570" i="9" s="1"/>
  <c r="F333" i="9"/>
  <c r="F389" i="9" s="1"/>
  <c r="F570" i="9" s="1"/>
  <c r="E333" i="9"/>
  <c r="E545" i="9" s="1"/>
  <c r="D333" i="9"/>
  <c r="D389" i="9" s="1"/>
  <c r="D570" i="9" s="1"/>
  <c r="C333" i="9"/>
  <c r="C389" i="9" s="1"/>
  <c r="C570" i="9" s="1"/>
  <c r="L277" i="9"/>
  <c r="L523" i="9" s="1"/>
  <c r="F20" i="8" s="1"/>
  <c r="L221" i="9"/>
  <c r="L498" i="9" s="1"/>
  <c r="E20" i="8" s="1"/>
  <c r="L165" i="9"/>
  <c r="L476" i="9" s="1"/>
  <c r="D20" i="8" s="1"/>
  <c r="L109" i="9"/>
  <c r="L451" i="9" s="1"/>
  <c r="C20" i="8" s="1"/>
  <c r="L53" i="9"/>
  <c r="L429" i="9" s="1"/>
  <c r="B20" i="8" s="1"/>
  <c r="W426" i="7"/>
  <c r="V426" i="7"/>
  <c r="U426" i="7"/>
  <c r="T426" i="7"/>
  <c r="S426" i="7"/>
  <c r="R426" i="7"/>
  <c r="Q426" i="7"/>
  <c r="P426" i="7"/>
  <c r="O426" i="7"/>
  <c r="N426" i="7"/>
  <c r="K426" i="7"/>
  <c r="J426" i="7"/>
  <c r="I426" i="7"/>
  <c r="H426" i="7"/>
  <c r="G426" i="7"/>
  <c r="F426" i="7"/>
  <c r="E426" i="7"/>
  <c r="D426" i="7"/>
  <c r="C426" i="7"/>
  <c r="B426" i="7"/>
  <c r="W402" i="7"/>
  <c r="V402" i="7"/>
  <c r="U402" i="7"/>
  <c r="T402" i="7"/>
  <c r="S402" i="7"/>
  <c r="R402" i="7"/>
  <c r="Q402" i="7"/>
  <c r="P402" i="7"/>
  <c r="O402" i="7"/>
  <c r="N402" i="7"/>
  <c r="K402" i="7"/>
  <c r="J402" i="7"/>
  <c r="I402" i="7"/>
  <c r="H402" i="7"/>
  <c r="G402" i="7"/>
  <c r="F402" i="7"/>
  <c r="E402" i="7"/>
  <c r="D402" i="7"/>
  <c r="C402" i="7"/>
  <c r="B402" i="7"/>
  <c r="W381" i="7"/>
  <c r="V381" i="7"/>
  <c r="U381" i="7"/>
  <c r="T381" i="7"/>
  <c r="S381" i="7"/>
  <c r="R381" i="7"/>
  <c r="Q381" i="7"/>
  <c r="P381" i="7"/>
  <c r="O381" i="7"/>
  <c r="N381" i="7"/>
  <c r="K381" i="7"/>
  <c r="J381" i="7"/>
  <c r="I381" i="7"/>
  <c r="H381" i="7"/>
  <c r="G381" i="7"/>
  <c r="F381" i="7"/>
  <c r="E381" i="7"/>
  <c r="D381" i="7"/>
  <c r="C381" i="7"/>
  <c r="B381" i="7"/>
  <c r="W357" i="7"/>
  <c r="V357" i="7"/>
  <c r="U357" i="7"/>
  <c r="T357" i="7"/>
  <c r="S357" i="7"/>
  <c r="R357" i="7"/>
  <c r="Q357" i="7"/>
  <c r="P357" i="7"/>
  <c r="O357" i="7"/>
  <c r="N357" i="7"/>
  <c r="K357" i="7"/>
  <c r="J357" i="7"/>
  <c r="I357" i="7"/>
  <c r="H357" i="7"/>
  <c r="G357" i="7"/>
  <c r="F357" i="7"/>
  <c r="E357" i="7"/>
  <c r="D357" i="7"/>
  <c r="C357" i="7"/>
  <c r="B357" i="7"/>
  <c r="W336" i="7"/>
  <c r="V336" i="7"/>
  <c r="U336" i="7"/>
  <c r="T336" i="7"/>
  <c r="S336" i="7"/>
  <c r="R336" i="7"/>
  <c r="Q336" i="7"/>
  <c r="P336" i="7"/>
  <c r="O336" i="7"/>
  <c r="N336" i="7"/>
  <c r="K336" i="7"/>
  <c r="J336" i="7"/>
  <c r="I336" i="7"/>
  <c r="H336" i="7"/>
  <c r="G336" i="7"/>
  <c r="F336" i="7"/>
  <c r="E336" i="7"/>
  <c r="D336" i="7"/>
  <c r="C336" i="7"/>
  <c r="B336" i="7"/>
  <c r="W303" i="7"/>
  <c r="W447" i="7" s="1"/>
  <c r="V303" i="7"/>
  <c r="V447" i="7" s="1"/>
  <c r="U303" i="7"/>
  <c r="U447" i="7" s="1"/>
  <c r="T303" i="7"/>
  <c r="T447" i="7" s="1"/>
  <c r="S303" i="7"/>
  <c r="S447" i="7" s="1"/>
  <c r="R303" i="7"/>
  <c r="R447" i="7" s="1"/>
  <c r="Q303" i="7"/>
  <c r="Q447" i="7" s="1"/>
  <c r="P303" i="7"/>
  <c r="P447" i="7" s="1"/>
  <c r="O303" i="7"/>
  <c r="O447" i="7" s="1"/>
  <c r="N303" i="7"/>
  <c r="N447" i="7" s="1"/>
  <c r="K303" i="7"/>
  <c r="K447" i="7" s="1"/>
  <c r="J303" i="7"/>
  <c r="J447" i="7" s="1"/>
  <c r="I303" i="7"/>
  <c r="I447" i="7" s="1"/>
  <c r="H303" i="7"/>
  <c r="H447" i="7" s="1"/>
  <c r="G303" i="7"/>
  <c r="G447" i="7" s="1"/>
  <c r="F303" i="7"/>
  <c r="F447" i="7" s="1"/>
  <c r="E303" i="7"/>
  <c r="E447" i="7" s="1"/>
  <c r="D303" i="7"/>
  <c r="D447" i="7" s="1"/>
  <c r="C303" i="7"/>
  <c r="C447" i="7" s="1"/>
  <c r="B303" i="7"/>
  <c r="B447" i="7" s="1"/>
  <c r="X252" i="7"/>
  <c r="X426" i="7" s="1"/>
  <c r="L252" i="7"/>
  <c r="L426" i="7" s="1"/>
  <c r="X201" i="7"/>
  <c r="X402" i="7" s="1"/>
  <c r="L201" i="7"/>
  <c r="L402" i="7" s="1"/>
  <c r="X150" i="7"/>
  <c r="L150" i="7"/>
  <c r="X99" i="7"/>
  <c r="X357" i="7" s="1"/>
  <c r="L99" i="7"/>
  <c r="L357" i="7" s="1"/>
  <c r="X48" i="7"/>
  <c r="X336" i="7" s="1"/>
  <c r="L48" i="7"/>
  <c r="L336" i="7" s="1"/>
  <c r="K423" i="6"/>
  <c r="J423" i="6"/>
  <c r="I423" i="6"/>
  <c r="H423" i="6"/>
  <c r="G423" i="6"/>
  <c r="F423" i="6"/>
  <c r="E423" i="6"/>
  <c r="D423" i="6"/>
  <c r="C423" i="6"/>
  <c r="B423" i="6"/>
  <c r="K400" i="6"/>
  <c r="J400" i="6"/>
  <c r="I400" i="6"/>
  <c r="H400" i="6"/>
  <c r="G400" i="6"/>
  <c r="F400" i="6"/>
  <c r="E400" i="6"/>
  <c r="D400" i="6"/>
  <c r="C400" i="6"/>
  <c r="B400" i="6"/>
  <c r="K379" i="6"/>
  <c r="J379" i="6"/>
  <c r="I379" i="6"/>
  <c r="H379" i="6"/>
  <c r="G379" i="6"/>
  <c r="F379" i="6"/>
  <c r="E379" i="6"/>
  <c r="D379" i="6"/>
  <c r="C379" i="6"/>
  <c r="B379" i="6"/>
  <c r="K356" i="6"/>
  <c r="J356" i="6"/>
  <c r="I356" i="6"/>
  <c r="H356" i="6"/>
  <c r="G356" i="6"/>
  <c r="F356" i="6"/>
  <c r="E356" i="6"/>
  <c r="D356" i="6"/>
  <c r="C356" i="6"/>
  <c r="B356" i="6"/>
  <c r="K335" i="6"/>
  <c r="J335" i="6"/>
  <c r="I335" i="6"/>
  <c r="H335" i="6"/>
  <c r="G335" i="6"/>
  <c r="F335" i="6"/>
  <c r="E335" i="6"/>
  <c r="D335" i="6"/>
  <c r="C335" i="6"/>
  <c r="B335" i="6"/>
  <c r="K303" i="6"/>
  <c r="K444" i="6" s="1"/>
  <c r="J303" i="6"/>
  <c r="J444" i="6" s="1"/>
  <c r="I303" i="6"/>
  <c r="I444" i="6" s="1"/>
  <c r="H303" i="6"/>
  <c r="H444" i="6" s="1"/>
  <c r="G303" i="6"/>
  <c r="G444" i="6" s="1"/>
  <c r="F303" i="6"/>
  <c r="F444" i="6" s="1"/>
  <c r="E303" i="6"/>
  <c r="E444" i="6" s="1"/>
  <c r="D303" i="6"/>
  <c r="D444" i="6" s="1"/>
  <c r="C303" i="6"/>
  <c r="C444" i="6" s="1"/>
  <c r="B303" i="6"/>
  <c r="B444" i="6" s="1"/>
  <c r="L252" i="6"/>
  <c r="L201" i="6"/>
  <c r="L400" i="6" s="1"/>
  <c r="L150" i="6"/>
  <c r="L379" i="6" s="1"/>
  <c r="L99" i="6"/>
  <c r="L356" i="6" s="1"/>
  <c r="L48" i="6"/>
  <c r="L335" i="6" s="1"/>
  <c r="R436" i="5"/>
  <c r="F59" i="33" s="1"/>
  <c r="Q436" i="5"/>
  <c r="P436" i="5"/>
  <c r="O436" i="5"/>
  <c r="N436" i="5"/>
  <c r="M436" i="5"/>
  <c r="L436" i="5"/>
  <c r="K436" i="5"/>
  <c r="H436" i="5"/>
  <c r="G436" i="5"/>
  <c r="F436" i="5"/>
  <c r="E436" i="5"/>
  <c r="D436" i="5"/>
  <c r="C436" i="5"/>
  <c r="B436" i="5"/>
  <c r="R412" i="5"/>
  <c r="E59" i="33" s="1"/>
  <c r="Q412" i="5"/>
  <c r="P412" i="5"/>
  <c r="O412" i="5"/>
  <c r="N412" i="5"/>
  <c r="M412" i="5"/>
  <c r="L412" i="5"/>
  <c r="K412" i="5"/>
  <c r="H412" i="5"/>
  <c r="G412" i="5"/>
  <c r="F412" i="5"/>
  <c r="E412" i="5"/>
  <c r="D412" i="5"/>
  <c r="C412" i="5"/>
  <c r="B412" i="5"/>
  <c r="R391" i="5"/>
  <c r="D59" i="33" s="1"/>
  <c r="Q391" i="5"/>
  <c r="P391" i="5"/>
  <c r="O391" i="5"/>
  <c r="N391" i="5"/>
  <c r="M391" i="5"/>
  <c r="L391" i="5"/>
  <c r="K391" i="5"/>
  <c r="H391" i="5"/>
  <c r="G391" i="5"/>
  <c r="F391" i="5"/>
  <c r="E391" i="5"/>
  <c r="D391" i="5"/>
  <c r="C391" i="5"/>
  <c r="B391" i="5"/>
  <c r="R367" i="5"/>
  <c r="C59" i="33" s="1"/>
  <c r="Q367" i="5"/>
  <c r="P367" i="5"/>
  <c r="O367" i="5"/>
  <c r="N367" i="5"/>
  <c r="M367" i="5"/>
  <c r="L367" i="5"/>
  <c r="K367" i="5"/>
  <c r="H367" i="5"/>
  <c r="G367" i="5"/>
  <c r="F367" i="5"/>
  <c r="E367" i="5"/>
  <c r="D367" i="5"/>
  <c r="C367" i="5"/>
  <c r="B367" i="5"/>
  <c r="R346" i="5"/>
  <c r="B59" i="33" s="1"/>
  <c r="Q346" i="5"/>
  <c r="P346" i="5"/>
  <c r="O346" i="5"/>
  <c r="N346" i="5"/>
  <c r="M346" i="5"/>
  <c r="L346" i="5"/>
  <c r="K346" i="5"/>
  <c r="H346" i="5"/>
  <c r="G346" i="5"/>
  <c r="F346" i="5"/>
  <c r="E346" i="5"/>
  <c r="D346" i="5"/>
  <c r="C346" i="5"/>
  <c r="B346" i="5"/>
  <c r="R303" i="5"/>
  <c r="Q303" i="5"/>
  <c r="Q457" i="5" s="1"/>
  <c r="P303" i="5"/>
  <c r="P457" i="5" s="1"/>
  <c r="O303" i="5"/>
  <c r="O457" i="5" s="1"/>
  <c r="N303" i="5"/>
  <c r="N457" i="5" s="1"/>
  <c r="M303" i="5"/>
  <c r="M457" i="5" s="1"/>
  <c r="L303" i="5"/>
  <c r="L457" i="5" s="1"/>
  <c r="K303" i="5"/>
  <c r="K457" i="5" s="1"/>
  <c r="H303" i="5"/>
  <c r="H457" i="5" s="1"/>
  <c r="G303" i="5"/>
  <c r="G457" i="5" s="1"/>
  <c r="F303" i="5"/>
  <c r="F457" i="5" s="1"/>
  <c r="E303" i="5"/>
  <c r="E457" i="5" s="1"/>
  <c r="D303" i="5"/>
  <c r="D457" i="5" s="1"/>
  <c r="C303" i="5"/>
  <c r="C457" i="5" s="1"/>
  <c r="B303" i="5"/>
  <c r="B457" i="5" s="1"/>
  <c r="I252" i="5"/>
  <c r="I201" i="5"/>
  <c r="I99" i="5"/>
  <c r="I48" i="5"/>
  <c r="I346" i="5" s="1"/>
  <c r="B38" i="33" s="1"/>
  <c r="B429" i="4"/>
  <c r="H408" i="4"/>
  <c r="G408" i="4"/>
  <c r="F408" i="4"/>
  <c r="E408" i="4"/>
  <c r="D408" i="4"/>
  <c r="C408" i="4"/>
  <c r="B408" i="4"/>
  <c r="H387" i="4"/>
  <c r="G387" i="4"/>
  <c r="F387" i="4"/>
  <c r="E387" i="4"/>
  <c r="D387" i="4"/>
  <c r="C387" i="4"/>
  <c r="B387" i="4"/>
  <c r="H364" i="4"/>
  <c r="G364" i="4"/>
  <c r="F364" i="4"/>
  <c r="E364" i="4"/>
  <c r="D364" i="4"/>
  <c r="C364" i="4"/>
  <c r="B364" i="4"/>
  <c r="H343" i="4"/>
  <c r="G343" i="4"/>
  <c r="F343" i="4"/>
  <c r="E343" i="4"/>
  <c r="D343" i="4"/>
  <c r="C343" i="4"/>
  <c r="B343" i="4"/>
  <c r="H322" i="4"/>
  <c r="G322" i="4"/>
  <c r="F322" i="4"/>
  <c r="E322" i="4"/>
  <c r="D322" i="4"/>
  <c r="C322" i="4"/>
  <c r="B322" i="4"/>
  <c r="I241" i="4"/>
  <c r="I192" i="4"/>
  <c r="I387" i="4" s="1"/>
  <c r="E17" i="33" s="1"/>
  <c r="I143" i="4"/>
  <c r="I94" i="4"/>
  <c r="I45" i="4"/>
  <c r="I99" i="30" l="1"/>
  <c r="I215" i="30" s="1"/>
  <c r="R99" i="30"/>
  <c r="R215" i="30" s="1"/>
  <c r="I98" i="29"/>
  <c r="I205" i="29" s="1"/>
  <c r="U289" i="32"/>
  <c r="B90" i="13"/>
  <c r="G311" i="32"/>
  <c r="C42" i="13"/>
  <c r="U358" i="32"/>
  <c r="H104" i="28"/>
  <c r="H258" i="28" s="1"/>
  <c r="E90" i="13"/>
  <c r="G336" i="32"/>
  <c r="D42" i="13"/>
  <c r="G289" i="32"/>
  <c r="B42" i="13"/>
  <c r="H316" i="14"/>
  <c r="C20" i="13"/>
  <c r="H338" i="14"/>
  <c r="D20" i="13"/>
  <c r="H364" i="14"/>
  <c r="E20" i="13"/>
  <c r="I290" i="4"/>
  <c r="I429" i="4" s="1"/>
  <c r="H17" i="33" s="1"/>
  <c r="I48" i="30"/>
  <c r="I193" i="30" s="1"/>
  <c r="R48" i="30"/>
  <c r="R193" i="30" s="1"/>
  <c r="I252" i="20"/>
  <c r="R252" i="20"/>
  <c r="I47" i="29"/>
  <c r="I187" i="29" s="1"/>
  <c r="I251" i="19"/>
  <c r="I294" i="19"/>
  <c r="H99" i="27"/>
  <c r="H392" i="17"/>
  <c r="O392" i="17"/>
  <c r="J303" i="27"/>
  <c r="J354" i="27" s="1"/>
  <c r="J529" i="27" s="1"/>
  <c r="S392" i="17"/>
  <c r="U253" i="17"/>
  <c r="U392" i="17" s="1"/>
  <c r="N303" i="27"/>
  <c r="N504" i="27" s="1"/>
  <c r="B303" i="27"/>
  <c r="B504" i="27" s="1"/>
  <c r="L303" i="27"/>
  <c r="L504" i="27" s="1"/>
  <c r="V253" i="17"/>
  <c r="C303" i="27"/>
  <c r="C504" i="27" s="1"/>
  <c r="M303" i="27"/>
  <c r="M504" i="27" s="1"/>
  <c r="E392" i="17"/>
  <c r="P99" i="27"/>
  <c r="E303" i="27"/>
  <c r="E504" i="27" s="1"/>
  <c r="J253" i="17"/>
  <c r="H303" i="27" s="1"/>
  <c r="H504" i="27" s="1"/>
  <c r="F303" i="27"/>
  <c r="F504" i="27" s="1"/>
  <c r="K253" i="17"/>
  <c r="H99" i="26"/>
  <c r="J295" i="16"/>
  <c r="C385" i="16"/>
  <c r="D385" i="16"/>
  <c r="E385" i="16"/>
  <c r="F385" i="16"/>
  <c r="G385" i="16"/>
  <c r="J252" i="16"/>
  <c r="H385" i="16"/>
  <c r="K252" i="16"/>
  <c r="K385" i="16" s="1"/>
  <c r="F252" i="27"/>
  <c r="F482" i="27" s="1"/>
  <c r="E252" i="27"/>
  <c r="E482" i="27" s="1"/>
  <c r="G253" i="32"/>
  <c r="N253" i="32"/>
  <c r="N358" i="32"/>
  <c r="E68" i="13" s="1"/>
  <c r="U253" i="32"/>
  <c r="G358" i="32"/>
  <c r="H48" i="27"/>
  <c r="H388" i="27" s="1"/>
  <c r="P48" i="27"/>
  <c r="P388" i="27" s="1"/>
  <c r="H48" i="26"/>
  <c r="H393" i="26" s="1"/>
  <c r="H294" i="14"/>
  <c r="H252" i="14"/>
  <c r="L48" i="25"/>
  <c r="S304" i="12"/>
  <c r="S522" i="12" s="1"/>
  <c r="K304" i="12"/>
  <c r="K522" i="12" s="1"/>
  <c r="C355" i="12"/>
  <c r="C548" i="12" s="1"/>
  <c r="K426" i="12"/>
  <c r="G522" i="12"/>
  <c r="P522" i="12"/>
  <c r="H522" i="12"/>
  <c r="Q522" i="12"/>
  <c r="S500" i="12"/>
  <c r="I522" i="12"/>
  <c r="R522" i="12"/>
  <c r="X48" i="25"/>
  <c r="O355" i="12"/>
  <c r="O548" i="12" s="1"/>
  <c r="B522" i="12"/>
  <c r="J522" i="12"/>
  <c r="D522" i="12"/>
  <c r="M522" i="12"/>
  <c r="S404" i="12"/>
  <c r="E522" i="12"/>
  <c r="N522" i="12"/>
  <c r="K404" i="12"/>
  <c r="F522" i="12"/>
  <c r="K304" i="11"/>
  <c r="K510" i="11" s="1"/>
  <c r="L47" i="24"/>
  <c r="F355" i="11"/>
  <c r="F534" i="11" s="1"/>
  <c r="B355" i="11"/>
  <c r="B534" i="11" s="1"/>
  <c r="K418" i="11"/>
  <c r="C510" i="11"/>
  <c r="D510" i="11"/>
  <c r="G355" i="11"/>
  <c r="G534" i="11" s="1"/>
  <c r="E510" i="11"/>
  <c r="H510" i="11"/>
  <c r="K396" i="11"/>
  <c r="K488" i="11"/>
  <c r="I510" i="11"/>
  <c r="B252" i="27"/>
  <c r="B482" i="27" s="1"/>
  <c r="D252" i="27"/>
  <c r="D482" i="27" s="1"/>
  <c r="P689" i="10"/>
  <c r="Q689" i="10"/>
  <c r="L48" i="23"/>
  <c r="L573" i="10"/>
  <c r="L595" i="10"/>
  <c r="L620" i="10"/>
  <c r="R689" i="10"/>
  <c r="L642" i="10"/>
  <c r="B689" i="10"/>
  <c r="L667" i="10"/>
  <c r="J689" i="10"/>
  <c r="K689" i="10"/>
  <c r="N689" i="10"/>
  <c r="O689" i="10"/>
  <c r="J545" i="9"/>
  <c r="K545" i="9"/>
  <c r="L150" i="25"/>
  <c r="X150" i="25"/>
  <c r="X303" i="7"/>
  <c r="X381" i="7"/>
  <c r="L303" i="7"/>
  <c r="L381" i="7"/>
  <c r="L303" i="6"/>
  <c r="K282" i="24"/>
  <c r="K200" i="24"/>
  <c r="K304" i="24" s="1"/>
  <c r="L149" i="24"/>
  <c r="L423" i="6"/>
  <c r="L150" i="23"/>
  <c r="I303" i="5"/>
  <c r="I367" i="5"/>
  <c r="C38" i="33" s="1"/>
  <c r="I391" i="5"/>
  <c r="D38" i="33" s="1"/>
  <c r="I412" i="5"/>
  <c r="E38" i="33" s="1"/>
  <c r="I436" i="5"/>
  <c r="F38" i="33" s="1"/>
  <c r="R457" i="5"/>
  <c r="L95" i="22"/>
  <c r="I322" i="4"/>
  <c r="B17" i="33" s="1"/>
  <c r="I343" i="4"/>
  <c r="C17" i="33" s="1"/>
  <c r="I364" i="4"/>
  <c r="D17" i="33" s="1"/>
  <c r="I408" i="4"/>
  <c r="F17" i="33" s="1"/>
  <c r="L99" i="23"/>
  <c r="L447" i="10"/>
  <c r="L689" i="10" s="1"/>
  <c r="E689" i="10"/>
  <c r="F689" i="10"/>
  <c r="C522" i="10"/>
  <c r="C714" i="10" s="1"/>
  <c r="G689" i="10"/>
  <c r="I689" i="10"/>
  <c r="D689" i="10"/>
  <c r="H689" i="10"/>
  <c r="B69" i="8"/>
  <c r="S522" i="10"/>
  <c r="I389" i="9"/>
  <c r="I570" i="9" s="1"/>
  <c r="E389" i="9"/>
  <c r="E570" i="9" s="1"/>
  <c r="F545" i="9"/>
  <c r="L46" i="22"/>
  <c r="L333" i="9"/>
  <c r="D545" i="9"/>
  <c r="H545" i="9"/>
  <c r="C545" i="9"/>
  <c r="G545" i="9"/>
  <c r="E252" i="26"/>
  <c r="E484" i="26" s="1"/>
  <c r="B150" i="30"/>
  <c r="B240" i="30" s="1"/>
  <c r="O150" i="30"/>
  <c r="O240" i="30" s="1"/>
  <c r="C150" i="30"/>
  <c r="C240" i="30" s="1"/>
  <c r="G150" i="30"/>
  <c r="G240" i="30" s="1"/>
  <c r="L150" i="30"/>
  <c r="L240" i="30" s="1"/>
  <c r="P150" i="30"/>
  <c r="P240" i="30" s="1"/>
  <c r="F150" i="30"/>
  <c r="F240" i="30" s="1"/>
  <c r="D150" i="30"/>
  <c r="D240" i="30" s="1"/>
  <c r="H150" i="30"/>
  <c r="H240" i="30" s="1"/>
  <c r="M150" i="30"/>
  <c r="M240" i="30" s="1"/>
  <c r="Q150" i="30"/>
  <c r="Q240" i="30" s="1"/>
  <c r="K150" i="30"/>
  <c r="K240" i="30" s="1"/>
  <c r="E150" i="30"/>
  <c r="E240" i="30" s="1"/>
  <c r="N150" i="30"/>
  <c r="N240" i="30" s="1"/>
  <c r="F149" i="29"/>
  <c r="F222" i="29" s="1"/>
  <c r="F205" i="29"/>
  <c r="C149" i="29"/>
  <c r="C222" i="29" s="1"/>
  <c r="G149" i="29"/>
  <c r="G222" i="29" s="1"/>
  <c r="B149" i="29"/>
  <c r="B222" i="29" s="1"/>
  <c r="D149" i="29"/>
  <c r="D222" i="29" s="1"/>
  <c r="H149" i="29"/>
  <c r="H222" i="29" s="1"/>
  <c r="E149" i="29"/>
  <c r="E222" i="29" s="1"/>
  <c r="O457" i="27"/>
  <c r="G457" i="27"/>
  <c r="J410" i="27"/>
  <c r="K410" i="27"/>
  <c r="O410" i="27"/>
  <c r="D388" i="27"/>
  <c r="G410" i="27"/>
  <c r="G354" i="27"/>
  <c r="G529" i="27" s="1"/>
  <c r="E388" i="27"/>
  <c r="B388" i="27"/>
  <c r="F388" i="27"/>
  <c r="M252" i="27"/>
  <c r="O354" i="27"/>
  <c r="O529" i="27" s="1"/>
  <c r="L252" i="27"/>
  <c r="C252" i="27"/>
  <c r="N252" i="27"/>
  <c r="L150" i="27"/>
  <c r="L435" i="27" s="1"/>
  <c r="P201" i="27"/>
  <c r="M150" i="27"/>
  <c r="M435" i="27" s="1"/>
  <c r="K252" i="27"/>
  <c r="C150" i="27"/>
  <c r="C435" i="27" s="1"/>
  <c r="H201" i="27"/>
  <c r="E150" i="27"/>
  <c r="E435" i="27" s="1"/>
  <c r="N150" i="27"/>
  <c r="N435" i="27" s="1"/>
  <c r="D150" i="27"/>
  <c r="D435" i="27" s="1"/>
  <c r="B150" i="27"/>
  <c r="B435" i="27" s="1"/>
  <c r="F150" i="27"/>
  <c r="F435" i="27" s="1"/>
  <c r="G252" i="26"/>
  <c r="E393" i="26"/>
  <c r="D252" i="26"/>
  <c r="H201" i="26"/>
  <c r="B252" i="26"/>
  <c r="F252" i="26"/>
  <c r="C252" i="26"/>
  <c r="E150" i="26"/>
  <c r="E437" i="26" s="1"/>
  <c r="B150" i="26"/>
  <c r="B437" i="26" s="1"/>
  <c r="F150" i="26"/>
  <c r="F437" i="26" s="1"/>
  <c r="C150" i="26"/>
  <c r="C437" i="26" s="1"/>
  <c r="G150" i="26"/>
  <c r="G437" i="26" s="1"/>
  <c r="D150" i="26"/>
  <c r="D437" i="26" s="1"/>
  <c r="N201" i="25"/>
  <c r="N300" i="25" s="1"/>
  <c r="B278" i="25"/>
  <c r="K278" i="25"/>
  <c r="H201" i="25"/>
  <c r="H300" i="25" s="1"/>
  <c r="H253" i="25"/>
  <c r="Q201" i="25"/>
  <c r="Q300" i="25" s="1"/>
  <c r="D201" i="25"/>
  <c r="D300" i="25" s="1"/>
  <c r="U201" i="25"/>
  <c r="U300" i="25" s="1"/>
  <c r="G201" i="25"/>
  <c r="G300" i="25" s="1"/>
  <c r="E201" i="25"/>
  <c r="E300" i="25" s="1"/>
  <c r="I201" i="25"/>
  <c r="I300" i="25" s="1"/>
  <c r="R201" i="25"/>
  <c r="R300" i="25" s="1"/>
  <c r="V201" i="25"/>
  <c r="V300" i="25" s="1"/>
  <c r="P201" i="25"/>
  <c r="P300" i="25" s="1"/>
  <c r="T201" i="25"/>
  <c r="T300" i="25" s="1"/>
  <c r="F201" i="25"/>
  <c r="F300" i="25" s="1"/>
  <c r="J201" i="25"/>
  <c r="J300" i="25" s="1"/>
  <c r="O201" i="25"/>
  <c r="O300" i="25" s="1"/>
  <c r="S201" i="25"/>
  <c r="S300" i="25" s="1"/>
  <c r="W201" i="25"/>
  <c r="W300" i="25" s="1"/>
  <c r="L99" i="25"/>
  <c r="X99" i="25"/>
  <c r="C201" i="25"/>
  <c r="C300" i="25" s="1"/>
  <c r="B200" i="24"/>
  <c r="B304" i="24" s="1"/>
  <c r="C200" i="24"/>
  <c r="C304" i="24" s="1"/>
  <c r="G200" i="24"/>
  <c r="G304" i="24" s="1"/>
  <c r="F200" i="24"/>
  <c r="F304" i="24" s="1"/>
  <c r="J200" i="24"/>
  <c r="J304" i="24" s="1"/>
  <c r="E200" i="24"/>
  <c r="E304" i="24" s="1"/>
  <c r="I200" i="24"/>
  <c r="I304" i="24" s="1"/>
  <c r="D200" i="24"/>
  <c r="D304" i="24" s="1"/>
  <c r="H200" i="24"/>
  <c r="H304" i="24" s="1"/>
  <c r="L98" i="24"/>
  <c r="Q231" i="23"/>
  <c r="D201" i="23"/>
  <c r="D300" i="23" s="1"/>
  <c r="H201" i="23"/>
  <c r="H300" i="23" s="1"/>
  <c r="U231" i="23"/>
  <c r="K201" i="23"/>
  <c r="K300" i="23" s="1"/>
  <c r="E201" i="23"/>
  <c r="E300" i="23" s="1"/>
  <c r="I201" i="23"/>
  <c r="I300" i="23" s="1"/>
  <c r="R231" i="23"/>
  <c r="J201" i="23"/>
  <c r="J300" i="23" s="1"/>
  <c r="F201" i="23"/>
  <c r="F300" i="23" s="1"/>
  <c r="S231" i="23"/>
  <c r="B201" i="23"/>
  <c r="B300" i="23" s="1"/>
  <c r="C201" i="23"/>
  <c r="C300" i="23" s="1"/>
  <c r="G201" i="23"/>
  <c r="G300" i="23" s="1"/>
  <c r="T231" i="23"/>
  <c r="K193" i="22"/>
  <c r="K301" i="22" s="1"/>
  <c r="E193" i="22"/>
  <c r="E301" i="22" s="1"/>
  <c r="I193" i="22"/>
  <c r="I301" i="22" s="1"/>
  <c r="F193" i="22"/>
  <c r="F301" i="22" s="1"/>
  <c r="G193" i="22"/>
  <c r="G301" i="22" s="1"/>
  <c r="B193" i="22"/>
  <c r="B301" i="22" s="1"/>
  <c r="J193" i="22"/>
  <c r="J301" i="22" s="1"/>
  <c r="D193" i="22"/>
  <c r="D301" i="22" s="1"/>
  <c r="H193" i="22"/>
  <c r="H301" i="22" s="1"/>
  <c r="L144" i="22"/>
  <c r="C193" i="22"/>
  <c r="C301" i="22" s="1"/>
  <c r="P303" i="27" l="1"/>
  <c r="P504" i="27" s="1"/>
  <c r="J392" i="17"/>
  <c r="K355" i="11"/>
  <c r="J504" i="27"/>
  <c r="I149" i="29"/>
  <c r="R150" i="30"/>
  <c r="I150" i="30"/>
  <c r="I388" i="20"/>
  <c r="R388" i="20"/>
  <c r="I387" i="19"/>
  <c r="K392" i="17"/>
  <c r="H410" i="27"/>
  <c r="H415" i="26"/>
  <c r="H213" i="28"/>
  <c r="H130" i="28"/>
  <c r="F20" i="13"/>
  <c r="X231" i="25"/>
  <c r="L231" i="25"/>
  <c r="K534" i="11"/>
  <c r="L235" i="24"/>
  <c r="L231" i="23"/>
  <c r="L231" i="22"/>
  <c r="L447" i="7"/>
  <c r="X447" i="7"/>
  <c r="X278" i="25"/>
  <c r="L278" i="25"/>
  <c r="L282" i="24"/>
  <c r="L444" i="6"/>
  <c r="I457" i="5"/>
  <c r="H38" i="33" s="1"/>
  <c r="L253" i="23"/>
  <c r="L278" i="23"/>
  <c r="L253" i="22"/>
  <c r="E354" i="27"/>
  <c r="E529" i="27" s="1"/>
  <c r="F354" i="27"/>
  <c r="F529" i="27" s="1"/>
  <c r="H150" i="26"/>
  <c r="H437" i="26" s="1"/>
  <c r="V392" i="17"/>
  <c r="P410" i="27"/>
  <c r="H303" i="26"/>
  <c r="H506" i="26" s="1"/>
  <c r="J385" i="16"/>
  <c r="H150" i="27"/>
  <c r="H435" i="27" s="1"/>
  <c r="P150" i="27"/>
  <c r="P435" i="27" s="1"/>
  <c r="D354" i="27"/>
  <c r="D529" i="27" s="1"/>
  <c r="B354" i="27"/>
  <c r="B529" i="27" s="1"/>
  <c r="N383" i="32"/>
  <c r="F68" i="13" s="1"/>
  <c r="J68" i="13" s="1"/>
  <c r="G383" i="32"/>
  <c r="F42" i="13" s="1"/>
  <c r="J42" i="13" s="1"/>
  <c r="U383" i="32"/>
  <c r="F90" i="13" s="1"/>
  <c r="J90" i="13" s="1"/>
  <c r="H386" i="14"/>
  <c r="S355" i="12"/>
  <c r="K355" i="12"/>
  <c r="L522" i="10"/>
  <c r="E354" i="26"/>
  <c r="E531" i="26" s="1"/>
  <c r="L201" i="23"/>
  <c r="L300" i="23" s="1"/>
  <c r="S714" i="10"/>
  <c r="G69" i="8"/>
  <c r="K69" i="8" s="1"/>
  <c r="L389" i="9"/>
  <c r="L545" i="9"/>
  <c r="C354" i="27"/>
  <c r="C529" i="27" s="1"/>
  <c r="C482" i="27"/>
  <c r="L354" i="27"/>
  <c r="L529" i="27" s="1"/>
  <c r="L482" i="27"/>
  <c r="M354" i="27"/>
  <c r="M529" i="27" s="1"/>
  <c r="M482" i="27"/>
  <c r="K354" i="27"/>
  <c r="K529" i="27" s="1"/>
  <c r="K482" i="27"/>
  <c r="N354" i="27"/>
  <c r="N529" i="27" s="1"/>
  <c r="N482" i="27"/>
  <c r="P252" i="27"/>
  <c r="P457" i="27"/>
  <c r="H252" i="27"/>
  <c r="H457" i="27"/>
  <c r="F354" i="26"/>
  <c r="F531" i="26" s="1"/>
  <c r="F484" i="26"/>
  <c r="C354" i="26"/>
  <c r="C531" i="26" s="1"/>
  <c r="C484" i="26"/>
  <c r="B354" i="26"/>
  <c r="B531" i="26" s="1"/>
  <c r="B484" i="26"/>
  <c r="D354" i="26"/>
  <c r="D531" i="26" s="1"/>
  <c r="D484" i="26"/>
  <c r="G354" i="26"/>
  <c r="G531" i="26" s="1"/>
  <c r="G484" i="26"/>
  <c r="H252" i="26"/>
  <c r="H462" i="26"/>
  <c r="X201" i="25"/>
  <c r="X300" i="25" s="1"/>
  <c r="X253" i="25"/>
  <c r="L201" i="25"/>
  <c r="L300" i="25" s="1"/>
  <c r="L253" i="25"/>
  <c r="L200" i="24"/>
  <c r="L304" i="24" s="1"/>
  <c r="L257" i="24"/>
  <c r="L193" i="22"/>
  <c r="L301" i="22" s="1"/>
  <c r="L279" i="22"/>
  <c r="R240" i="30" l="1"/>
  <c r="I240" i="30"/>
  <c r="I222" i="29"/>
  <c r="J20" i="13"/>
  <c r="H276" i="28"/>
  <c r="K548" i="12"/>
  <c r="S548" i="12"/>
  <c r="L714" i="10"/>
  <c r="L570" i="9"/>
  <c r="G20" i="8" s="1"/>
  <c r="K20" i="8" s="1"/>
  <c r="G43" i="8"/>
  <c r="K43" i="8" s="1"/>
  <c r="P354" i="27"/>
  <c r="P529" i="27" s="1"/>
  <c r="P482" i="27"/>
  <c r="H354" i="27"/>
  <c r="H529" i="27" s="1"/>
  <c r="H482" i="27"/>
  <c r="H354" i="26"/>
  <c r="H531" i="26" s="1"/>
  <c r="H484" i="26"/>
  <c r="K52" i="24" l="1"/>
  <c r="K20" i="24"/>
  <c r="J309" i="12"/>
  <c r="J360" i="12" s="1"/>
  <c r="A555" i="9" l="1"/>
  <c r="A576" i="9"/>
  <c r="A581" i="9"/>
  <c r="B303" i="12" l="1"/>
  <c r="C46" i="25"/>
  <c r="K303" i="24"/>
  <c r="Q47" i="23"/>
  <c r="Q53" i="23"/>
  <c r="Q46" i="23"/>
  <c r="U197" i="17" l="1"/>
  <c r="U198" i="17"/>
  <c r="U199" i="17"/>
  <c r="U200" i="17"/>
  <c r="U201" i="17"/>
  <c r="U207" i="17"/>
  <c r="X98" i="7" l="1"/>
  <c r="L98" i="7"/>
  <c r="X47" i="7"/>
  <c r="L47" i="7"/>
  <c r="L147" i="6"/>
  <c r="L148" i="6"/>
  <c r="L149" i="6"/>
  <c r="L98" i="6"/>
  <c r="L47" i="6"/>
  <c r="I98" i="5"/>
  <c r="I47" i="5"/>
  <c r="I93" i="4"/>
  <c r="I44" i="4"/>
  <c r="Q98" i="30" l="1"/>
  <c r="Q214" i="30" s="1"/>
  <c r="P98" i="30"/>
  <c r="P214" i="30" s="1"/>
  <c r="O98" i="30"/>
  <c r="O214" i="30" s="1"/>
  <c r="N98" i="30"/>
  <c r="N214" i="30" s="1"/>
  <c r="M98" i="30"/>
  <c r="M214" i="30" s="1"/>
  <c r="L98" i="30"/>
  <c r="L214" i="30" s="1"/>
  <c r="K98" i="30"/>
  <c r="K214" i="30" s="1"/>
  <c r="H98" i="30"/>
  <c r="H214" i="30" s="1"/>
  <c r="G98" i="30"/>
  <c r="G214" i="30" s="1"/>
  <c r="F98" i="30"/>
  <c r="F214" i="30" s="1"/>
  <c r="E98" i="30"/>
  <c r="E214" i="30" s="1"/>
  <c r="D98" i="30"/>
  <c r="D214" i="30" s="1"/>
  <c r="C98" i="30"/>
  <c r="C214" i="30" s="1"/>
  <c r="B98" i="30"/>
  <c r="B214" i="30" s="1"/>
  <c r="Q47" i="30"/>
  <c r="Q192" i="30" s="1"/>
  <c r="P47" i="30"/>
  <c r="P192" i="30" s="1"/>
  <c r="O47" i="30"/>
  <c r="O192" i="30" s="1"/>
  <c r="N47" i="30"/>
  <c r="N192" i="30" s="1"/>
  <c r="M47" i="30"/>
  <c r="M192" i="30" s="1"/>
  <c r="L47" i="30"/>
  <c r="L192" i="30" s="1"/>
  <c r="K47" i="30"/>
  <c r="K192" i="30" s="1"/>
  <c r="H47" i="30"/>
  <c r="H192" i="30" s="1"/>
  <c r="G47" i="30"/>
  <c r="G192" i="30" s="1"/>
  <c r="F47" i="30"/>
  <c r="F192" i="30" s="1"/>
  <c r="E47" i="30"/>
  <c r="E192" i="30" s="1"/>
  <c r="D47" i="30"/>
  <c r="D192" i="30" s="1"/>
  <c r="C47" i="30"/>
  <c r="C192" i="30" s="1"/>
  <c r="B47" i="30"/>
  <c r="B192" i="30" s="1"/>
  <c r="H97" i="29"/>
  <c r="H204" i="29" s="1"/>
  <c r="G97" i="29"/>
  <c r="G204" i="29" s="1"/>
  <c r="F97" i="29"/>
  <c r="F204" i="29" s="1"/>
  <c r="E97" i="29"/>
  <c r="E204" i="29" s="1"/>
  <c r="D97" i="29"/>
  <c r="D204" i="29" s="1"/>
  <c r="C97" i="29"/>
  <c r="C204" i="29" s="1"/>
  <c r="B97" i="29"/>
  <c r="B204" i="29" s="1"/>
  <c r="H46" i="29"/>
  <c r="H186" i="29" s="1"/>
  <c r="G46" i="29"/>
  <c r="G186" i="29" s="1"/>
  <c r="F46" i="29"/>
  <c r="F186" i="29" s="1"/>
  <c r="E46" i="29"/>
  <c r="E186" i="29" s="1"/>
  <c r="D46" i="29"/>
  <c r="D186" i="29" s="1"/>
  <c r="C46" i="29"/>
  <c r="C186" i="29" s="1"/>
  <c r="B46" i="29"/>
  <c r="B186" i="29" s="1"/>
  <c r="G257" i="28"/>
  <c r="P103" i="28"/>
  <c r="I103" i="28"/>
  <c r="F103" i="28"/>
  <c r="F257" i="28" s="1"/>
  <c r="E103" i="28"/>
  <c r="E257" i="28" s="1"/>
  <c r="D103" i="28"/>
  <c r="D257" i="28" s="1"/>
  <c r="C103" i="28"/>
  <c r="C257" i="28" s="1"/>
  <c r="B103" i="28"/>
  <c r="B257" i="28" s="1"/>
  <c r="F227" i="28"/>
  <c r="E227" i="28"/>
  <c r="D227" i="28"/>
  <c r="C227" i="28"/>
  <c r="B227" i="28"/>
  <c r="B212" i="28"/>
  <c r="J456" i="27"/>
  <c r="O387" i="27"/>
  <c r="K387" i="27"/>
  <c r="J387" i="27"/>
  <c r="G387" i="27"/>
  <c r="J251" i="27"/>
  <c r="J481" i="27" s="1"/>
  <c r="O200" i="27"/>
  <c r="O251" i="27" s="1"/>
  <c r="O481" i="27" s="1"/>
  <c r="N200" i="27"/>
  <c r="N456" i="27" s="1"/>
  <c r="M200" i="27"/>
  <c r="M456" i="27" s="1"/>
  <c r="L200" i="27"/>
  <c r="L456" i="27" s="1"/>
  <c r="K200" i="27"/>
  <c r="G200" i="27"/>
  <c r="G251" i="27" s="1"/>
  <c r="F200" i="27"/>
  <c r="F456" i="27" s="1"/>
  <c r="E200" i="27"/>
  <c r="E456" i="27" s="1"/>
  <c r="D200" i="27"/>
  <c r="D456" i="27" s="1"/>
  <c r="C200" i="27"/>
  <c r="C456" i="27" s="1"/>
  <c r="B200" i="27"/>
  <c r="B456" i="27" s="1"/>
  <c r="O98" i="27"/>
  <c r="O149" i="27" s="1"/>
  <c r="O434" i="27" s="1"/>
  <c r="N98" i="27"/>
  <c r="N409" i="27" s="1"/>
  <c r="M98" i="27"/>
  <c r="M409" i="27" s="1"/>
  <c r="L98" i="27"/>
  <c r="L409" i="27" s="1"/>
  <c r="K98" i="27"/>
  <c r="K149" i="27" s="1"/>
  <c r="K434" i="27" s="1"/>
  <c r="J98" i="27"/>
  <c r="J149" i="27" s="1"/>
  <c r="J434" i="27" s="1"/>
  <c r="G98" i="27"/>
  <c r="G149" i="27" s="1"/>
  <c r="G434" i="27" s="1"/>
  <c r="F98" i="27"/>
  <c r="F409" i="27" s="1"/>
  <c r="E98" i="27"/>
  <c r="E409" i="27" s="1"/>
  <c r="D98" i="27"/>
  <c r="D409" i="27" s="1"/>
  <c r="C98" i="27"/>
  <c r="C409" i="27" s="1"/>
  <c r="B98" i="27"/>
  <c r="B409" i="27" s="1"/>
  <c r="N47" i="27"/>
  <c r="N387" i="27" s="1"/>
  <c r="M47" i="27"/>
  <c r="M387" i="27" s="1"/>
  <c r="L47" i="27"/>
  <c r="L387" i="27" s="1"/>
  <c r="F47" i="27"/>
  <c r="E47" i="27"/>
  <c r="D47" i="27"/>
  <c r="D387" i="27" s="1"/>
  <c r="C47" i="27"/>
  <c r="C387" i="27" s="1"/>
  <c r="B47" i="27"/>
  <c r="G200" i="26"/>
  <c r="G461" i="26" s="1"/>
  <c r="F200" i="26"/>
  <c r="F461" i="26" s="1"/>
  <c r="E200" i="26"/>
  <c r="E461" i="26" s="1"/>
  <c r="D200" i="26"/>
  <c r="D461" i="26" s="1"/>
  <c r="C200" i="26"/>
  <c r="C461" i="26" s="1"/>
  <c r="B200" i="26"/>
  <c r="B461" i="26" s="1"/>
  <c r="G98" i="26"/>
  <c r="G414" i="26" s="1"/>
  <c r="F98" i="26"/>
  <c r="F414" i="26" s="1"/>
  <c r="E98" i="26"/>
  <c r="E414" i="26" s="1"/>
  <c r="D98" i="26"/>
  <c r="D414" i="26" s="1"/>
  <c r="C98" i="26"/>
  <c r="C414" i="26" s="1"/>
  <c r="B98" i="26"/>
  <c r="B414" i="26" s="1"/>
  <c r="G47" i="26"/>
  <c r="G392" i="26" s="1"/>
  <c r="F47" i="26"/>
  <c r="F392" i="26" s="1"/>
  <c r="E47" i="26"/>
  <c r="E392" i="26" s="1"/>
  <c r="D47" i="26"/>
  <c r="D392" i="26" s="1"/>
  <c r="C47" i="26"/>
  <c r="C392" i="26" s="1"/>
  <c r="B47" i="26"/>
  <c r="B392" i="26" s="1"/>
  <c r="K252" i="25"/>
  <c r="B252" i="25"/>
  <c r="W230" i="25"/>
  <c r="P230" i="25"/>
  <c r="O230" i="25"/>
  <c r="N230" i="25"/>
  <c r="K230" i="25"/>
  <c r="B230" i="25"/>
  <c r="W149" i="25"/>
  <c r="W277" i="25" s="1"/>
  <c r="V149" i="25"/>
  <c r="V277" i="25" s="1"/>
  <c r="U149" i="25"/>
  <c r="U277" i="25" s="1"/>
  <c r="T149" i="25"/>
  <c r="T277" i="25" s="1"/>
  <c r="S149" i="25"/>
  <c r="S277" i="25" s="1"/>
  <c r="R149" i="25"/>
  <c r="R277" i="25" s="1"/>
  <c r="Q149" i="25"/>
  <c r="Q277" i="25" s="1"/>
  <c r="P149" i="25"/>
  <c r="P277" i="25" s="1"/>
  <c r="O149" i="25"/>
  <c r="O277" i="25" s="1"/>
  <c r="N149" i="25"/>
  <c r="N277" i="25" s="1"/>
  <c r="K149" i="25"/>
  <c r="J149" i="25"/>
  <c r="J277" i="25" s="1"/>
  <c r="I149" i="25"/>
  <c r="I277" i="25" s="1"/>
  <c r="H149" i="25"/>
  <c r="H277" i="25" s="1"/>
  <c r="G149" i="25"/>
  <c r="F149" i="25"/>
  <c r="F277" i="25" s="1"/>
  <c r="E149" i="25"/>
  <c r="E277" i="25" s="1"/>
  <c r="D149" i="25"/>
  <c r="D277" i="25" s="1"/>
  <c r="C149" i="25"/>
  <c r="C277" i="25" s="1"/>
  <c r="B149" i="25"/>
  <c r="B200" i="25" s="1"/>
  <c r="B299" i="25" s="1"/>
  <c r="W98" i="25"/>
  <c r="W252" i="25" s="1"/>
  <c r="V98" i="25"/>
  <c r="V252" i="25" s="1"/>
  <c r="U98" i="25"/>
  <c r="U252" i="25" s="1"/>
  <c r="T98" i="25"/>
  <c r="T252" i="25" s="1"/>
  <c r="S98" i="25"/>
  <c r="S252" i="25" s="1"/>
  <c r="R98" i="25"/>
  <c r="R252" i="25" s="1"/>
  <c r="Q98" i="25"/>
  <c r="Q252" i="25" s="1"/>
  <c r="P98" i="25"/>
  <c r="P252" i="25" s="1"/>
  <c r="O98" i="25"/>
  <c r="O252" i="25" s="1"/>
  <c r="N98" i="25"/>
  <c r="N252" i="25" s="1"/>
  <c r="J98" i="25"/>
  <c r="J252" i="25" s="1"/>
  <c r="I98" i="25"/>
  <c r="I252" i="25" s="1"/>
  <c r="H98" i="25"/>
  <c r="H252" i="25" s="1"/>
  <c r="G98" i="25"/>
  <c r="G252" i="25" s="1"/>
  <c r="F98" i="25"/>
  <c r="F252" i="25" s="1"/>
  <c r="E98" i="25"/>
  <c r="E252" i="25" s="1"/>
  <c r="D98" i="25"/>
  <c r="D252" i="25" s="1"/>
  <c r="C98" i="25"/>
  <c r="C252" i="25" s="1"/>
  <c r="V47" i="25"/>
  <c r="V230" i="25" s="1"/>
  <c r="U47" i="25"/>
  <c r="U230" i="25" s="1"/>
  <c r="T47" i="25"/>
  <c r="T230" i="25" s="1"/>
  <c r="S47" i="25"/>
  <c r="S230" i="25" s="1"/>
  <c r="R47" i="25"/>
  <c r="R230" i="25" s="1"/>
  <c r="Q47" i="25"/>
  <c r="Q230" i="25" s="1"/>
  <c r="J47" i="25"/>
  <c r="J230" i="25" s="1"/>
  <c r="I47" i="25"/>
  <c r="I230" i="25" s="1"/>
  <c r="H47" i="25"/>
  <c r="H230" i="25" s="1"/>
  <c r="G47" i="25"/>
  <c r="G230" i="25" s="1"/>
  <c r="F47" i="25"/>
  <c r="F230" i="25" s="1"/>
  <c r="E47" i="25"/>
  <c r="E230" i="25" s="1"/>
  <c r="D47" i="25"/>
  <c r="D230" i="25" s="1"/>
  <c r="C47" i="25"/>
  <c r="C230" i="25" s="1"/>
  <c r="K234" i="24"/>
  <c r="B234" i="24"/>
  <c r="K148" i="24"/>
  <c r="K281" i="24" s="1"/>
  <c r="J148" i="24"/>
  <c r="J281" i="24" s="1"/>
  <c r="I148" i="24"/>
  <c r="I281" i="24" s="1"/>
  <c r="H148" i="24"/>
  <c r="H281" i="24" s="1"/>
  <c r="G148" i="24"/>
  <c r="G281" i="24" s="1"/>
  <c r="F148" i="24"/>
  <c r="F281" i="24" s="1"/>
  <c r="E148" i="24"/>
  <c r="E281" i="24" s="1"/>
  <c r="D148" i="24"/>
  <c r="D281" i="24" s="1"/>
  <c r="C148" i="24"/>
  <c r="C281" i="24" s="1"/>
  <c r="B148" i="24"/>
  <c r="B281" i="24" s="1"/>
  <c r="K97" i="24"/>
  <c r="K256" i="24" s="1"/>
  <c r="J97" i="24"/>
  <c r="J256" i="24" s="1"/>
  <c r="I97" i="24"/>
  <c r="I256" i="24" s="1"/>
  <c r="H97" i="24"/>
  <c r="G97" i="24"/>
  <c r="G256" i="24" s="1"/>
  <c r="F97" i="24"/>
  <c r="F256" i="24" s="1"/>
  <c r="E97" i="24"/>
  <c r="E256" i="24" s="1"/>
  <c r="D97" i="24"/>
  <c r="D256" i="24" s="1"/>
  <c r="C97" i="24"/>
  <c r="C256" i="24" s="1"/>
  <c r="B97" i="24"/>
  <c r="B256" i="24" s="1"/>
  <c r="J46" i="24"/>
  <c r="J234" i="24" s="1"/>
  <c r="I46" i="24"/>
  <c r="I234" i="24" s="1"/>
  <c r="H46" i="24"/>
  <c r="H234" i="24" s="1"/>
  <c r="G46" i="24"/>
  <c r="G234" i="24" s="1"/>
  <c r="F46" i="24"/>
  <c r="F234" i="24" s="1"/>
  <c r="E46" i="24"/>
  <c r="E234" i="24" s="1"/>
  <c r="D46" i="24"/>
  <c r="D234" i="24" s="1"/>
  <c r="C46" i="24"/>
  <c r="C234" i="24" s="1"/>
  <c r="X277" i="23"/>
  <c r="W277" i="23"/>
  <c r="V277" i="23"/>
  <c r="U277" i="23"/>
  <c r="T277" i="23"/>
  <c r="S277" i="23"/>
  <c r="R277" i="23"/>
  <c r="Q277" i="23"/>
  <c r="P277" i="23"/>
  <c r="O277" i="23"/>
  <c r="N277" i="23"/>
  <c r="K277" i="23"/>
  <c r="J277" i="23"/>
  <c r="B277" i="23"/>
  <c r="X252" i="23"/>
  <c r="W252" i="23"/>
  <c r="V252" i="23"/>
  <c r="U252" i="23"/>
  <c r="T252" i="23"/>
  <c r="S252" i="23"/>
  <c r="R252" i="23"/>
  <c r="Q252" i="23"/>
  <c r="P252" i="23"/>
  <c r="O252" i="23"/>
  <c r="N252" i="23"/>
  <c r="X230" i="23"/>
  <c r="W230" i="23"/>
  <c r="V230" i="23"/>
  <c r="P230" i="23"/>
  <c r="O230" i="23"/>
  <c r="N230" i="23"/>
  <c r="X200" i="23"/>
  <c r="W200" i="23"/>
  <c r="W299" i="23" s="1"/>
  <c r="V200" i="23"/>
  <c r="V299" i="23" s="1"/>
  <c r="P200" i="23"/>
  <c r="P299" i="23" s="1"/>
  <c r="O200" i="23"/>
  <c r="O299" i="23" s="1"/>
  <c r="N200" i="23"/>
  <c r="N299" i="23" s="1"/>
  <c r="I149" i="23"/>
  <c r="I277" i="23" s="1"/>
  <c r="H149" i="23"/>
  <c r="H277" i="23" s="1"/>
  <c r="G149" i="23"/>
  <c r="G277" i="23" s="1"/>
  <c r="F149" i="23"/>
  <c r="F277" i="23" s="1"/>
  <c r="E149" i="23"/>
  <c r="E277" i="23" s="1"/>
  <c r="D149" i="23"/>
  <c r="D277" i="23" s="1"/>
  <c r="C149" i="23"/>
  <c r="C277" i="23" s="1"/>
  <c r="K98" i="23"/>
  <c r="K252" i="23" s="1"/>
  <c r="J98" i="23"/>
  <c r="J252" i="23" s="1"/>
  <c r="I98" i="23"/>
  <c r="I252" i="23" s="1"/>
  <c r="H98" i="23"/>
  <c r="H252" i="23" s="1"/>
  <c r="G98" i="23"/>
  <c r="G252" i="23" s="1"/>
  <c r="F98" i="23"/>
  <c r="F252" i="23" s="1"/>
  <c r="E98" i="23"/>
  <c r="E252" i="23" s="1"/>
  <c r="D98" i="23"/>
  <c r="D252" i="23" s="1"/>
  <c r="C98" i="23"/>
  <c r="C252" i="23" s="1"/>
  <c r="B98" i="23"/>
  <c r="B252" i="23" s="1"/>
  <c r="U47" i="23"/>
  <c r="U200" i="23" s="1"/>
  <c r="U299" i="23" s="1"/>
  <c r="T47" i="23"/>
  <c r="T200" i="23" s="1"/>
  <c r="T299" i="23" s="1"/>
  <c r="S47" i="23"/>
  <c r="S200" i="23" s="1"/>
  <c r="S299" i="23" s="1"/>
  <c r="R47" i="23"/>
  <c r="Q230" i="23"/>
  <c r="K47" i="23"/>
  <c r="K230" i="23" s="1"/>
  <c r="J47" i="23"/>
  <c r="J230" i="23" s="1"/>
  <c r="I47" i="23"/>
  <c r="I230" i="23" s="1"/>
  <c r="H47" i="23"/>
  <c r="H230" i="23" s="1"/>
  <c r="G47" i="23"/>
  <c r="G230" i="23" s="1"/>
  <c r="F47" i="23"/>
  <c r="F230" i="23" s="1"/>
  <c r="E47" i="23"/>
  <c r="E230" i="23" s="1"/>
  <c r="D47" i="23"/>
  <c r="D230" i="23" s="1"/>
  <c r="C47" i="23"/>
  <c r="C230" i="23" s="1"/>
  <c r="B47" i="23"/>
  <c r="B230" i="23" s="1"/>
  <c r="K278" i="22"/>
  <c r="J278" i="22"/>
  <c r="B278" i="22"/>
  <c r="I143" i="22"/>
  <c r="I278" i="22" s="1"/>
  <c r="H143" i="22"/>
  <c r="H278" i="22" s="1"/>
  <c r="G143" i="22"/>
  <c r="G278" i="22" s="1"/>
  <c r="F143" i="22"/>
  <c r="F278" i="22" s="1"/>
  <c r="E143" i="22"/>
  <c r="E278" i="22" s="1"/>
  <c r="D143" i="22"/>
  <c r="D278" i="22" s="1"/>
  <c r="C143" i="22"/>
  <c r="C278" i="22" s="1"/>
  <c r="K94" i="22"/>
  <c r="K252" i="22" s="1"/>
  <c r="J94" i="22"/>
  <c r="J252" i="22" s="1"/>
  <c r="I94" i="22"/>
  <c r="I252" i="22" s="1"/>
  <c r="H94" i="22"/>
  <c r="H252" i="22" s="1"/>
  <c r="G94" i="22"/>
  <c r="G252" i="22" s="1"/>
  <c r="F94" i="22"/>
  <c r="F252" i="22" s="1"/>
  <c r="E94" i="22"/>
  <c r="E252" i="22" s="1"/>
  <c r="D94" i="22"/>
  <c r="D252" i="22" s="1"/>
  <c r="C94" i="22"/>
  <c r="C252" i="22" s="1"/>
  <c r="B94" i="22"/>
  <c r="B252" i="22" s="1"/>
  <c r="K45" i="22"/>
  <c r="K230" i="22" s="1"/>
  <c r="J45" i="22"/>
  <c r="J230" i="22" s="1"/>
  <c r="I45" i="22"/>
  <c r="I230" i="22" s="1"/>
  <c r="H45" i="22"/>
  <c r="H230" i="22" s="1"/>
  <c r="G45" i="22"/>
  <c r="G230" i="22" s="1"/>
  <c r="F45" i="22"/>
  <c r="F230" i="22" s="1"/>
  <c r="E45" i="22"/>
  <c r="E230" i="22" s="1"/>
  <c r="D45" i="22"/>
  <c r="D230" i="22" s="1"/>
  <c r="C45" i="22"/>
  <c r="C230" i="22" s="1"/>
  <c r="B45" i="22"/>
  <c r="B230" i="22" s="1"/>
  <c r="F89" i="13"/>
  <c r="J89" i="13" s="1"/>
  <c r="F68" i="8"/>
  <c r="E68" i="8"/>
  <c r="D68" i="8"/>
  <c r="C68" i="8"/>
  <c r="H205" i="21"/>
  <c r="G205" i="21"/>
  <c r="F205" i="21"/>
  <c r="E205" i="21"/>
  <c r="D205" i="21"/>
  <c r="C205" i="21"/>
  <c r="B205" i="21"/>
  <c r="H188" i="21"/>
  <c r="G188" i="21"/>
  <c r="F188" i="21"/>
  <c r="E188" i="21"/>
  <c r="D188" i="21"/>
  <c r="C188" i="21"/>
  <c r="B188" i="21"/>
  <c r="H174" i="21"/>
  <c r="G174" i="21"/>
  <c r="F174" i="21"/>
  <c r="E174" i="21"/>
  <c r="D174" i="21"/>
  <c r="C174" i="21"/>
  <c r="B174" i="21"/>
  <c r="H160" i="21"/>
  <c r="G160" i="21"/>
  <c r="F160" i="21"/>
  <c r="E160" i="21"/>
  <c r="D160" i="21"/>
  <c r="C160" i="21"/>
  <c r="B160" i="21"/>
  <c r="H129" i="21"/>
  <c r="G129" i="21"/>
  <c r="F129" i="21"/>
  <c r="E129" i="21"/>
  <c r="D129" i="21"/>
  <c r="C129" i="21"/>
  <c r="B129" i="21"/>
  <c r="I103" i="21"/>
  <c r="I205" i="21" s="1"/>
  <c r="I77" i="21"/>
  <c r="I188" i="21" s="1"/>
  <c r="I51" i="21"/>
  <c r="I174" i="21" s="1"/>
  <c r="I25" i="21"/>
  <c r="I160" i="21" s="1"/>
  <c r="Q362" i="20"/>
  <c r="P362" i="20"/>
  <c r="O362" i="20"/>
  <c r="N362" i="20"/>
  <c r="M362" i="20"/>
  <c r="L362" i="20"/>
  <c r="K362" i="20"/>
  <c r="H362" i="20"/>
  <c r="G362" i="20"/>
  <c r="F362" i="20"/>
  <c r="E362" i="20"/>
  <c r="D362" i="20"/>
  <c r="C362" i="20"/>
  <c r="B362" i="20"/>
  <c r="Q315" i="20"/>
  <c r="P315" i="20"/>
  <c r="O315" i="20"/>
  <c r="N315" i="20"/>
  <c r="M315" i="20"/>
  <c r="L315" i="20"/>
  <c r="K315" i="20"/>
  <c r="H315" i="20"/>
  <c r="G315" i="20"/>
  <c r="F315" i="20"/>
  <c r="E315" i="20"/>
  <c r="D315" i="20"/>
  <c r="C315" i="20"/>
  <c r="B315" i="20"/>
  <c r="Q251" i="20"/>
  <c r="Q387" i="20" s="1"/>
  <c r="P251" i="20"/>
  <c r="P387" i="20" s="1"/>
  <c r="O251" i="20"/>
  <c r="O387" i="20" s="1"/>
  <c r="N251" i="20"/>
  <c r="N387" i="20" s="1"/>
  <c r="M251" i="20"/>
  <c r="M387" i="20" s="1"/>
  <c r="L251" i="20"/>
  <c r="L387" i="20" s="1"/>
  <c r="K251" i="20"/>
  <c r="K387" i="20" s="1"/>
  <c r="H251" i="20"/>
  <c r="H387" i="20" s="1"/>
  <c r="G251" i="20"/>
  <c r="G387" i="20" s="1"/>
  <c r="F251" i="20"/>
  <c r="F387" i="20" s="1"/>
  <c r="E251" i="20"/>
  <c r="E387" i="20" s="1"/>
  <c r="D251" i="20"/>
  <c r="D387" i="20" s="1"/>
  <c r="C251" i="20"/>
  <c r="C387" i="20" s="1"/>
  <c r="B251" i="20"/>
  <c r="B387" i="20" s="1"/>
  <c r="T200" i="20"/>
  <c r="R200" i="20"/>
  <c r="R362" i="20" s="1"/>
  <c r="I200" i="20"/>
  <c r="T149" i="20"/>
  <c r="R149" i="20"/>
  <c r="R340" i="20" s="1"/>
  <c r="I149" i="20"/>
  <c r="I340" i="20" s="1"/>
  <c r="R98" i="20"/>
  <c r="R315" i="20" s="1"/>
  <c r="I98" i="20"/>
  <c r="I315" i="20" s="1"/>
  <c r="R47" i="20"/>
  <c r="R293" i="20" s="1"/>
  <c r="I47" i="20"/>
  <c r="I293" i="20" s="1"/>
  <c r="H362" i="19"/>
  <c r="G362" i="19"/>
  <c r="F362" i="19"/>
  <c r="E362" i="19"/>
  <c r="D362" i="19"/>
  <c r="C362" i="19"/>
  <c r="B362" i="19"/>
  <c r="H340" i="19"/>
  <c r="G340" i="19"/>
  <c r="F340" i="19"/>
  <c r="E340" i="19"/>
  <c r="D340" i="19"/>
  <c r="C340" i="19"/>
  <c r="B340" i="19"/>
  <c r="H315" i="19"/>
  <c r="G315" i="19"/>
  <c r="F315" i="19"/>
  <c r="E315" i="19"/>
  <c r="D315" i="19"/>
  <c r="C315" i="19"/>
  <c r="B315" i="19"/>
  <c r="H293" i="19"/>
  <c r="G293" i="19"/>
  <c r="F293" i="19"/>
  <c r="E293" i="19"/>
  <c r="D293" i="19"/>
  <c r="C293" i="19"/>
  <c r="B293" i="19"/>
  <c r="H250" i="19"/>
  <c r="H386" i="19" s="1"/>
  <c r="G250" i="19"/>
  <c r="G386" i="19" s="1"/>
  <c r="F250" i="19"/>
  <c r="F386" i="19" s="1"/>
  <c r="E250" i="19"/>
  <c r="E386" i="19" s="1"/>
  <c r="D250" i="19"/>
  <c r="D386" i="19" s="1"/>
  <c r="C250" i="19"/>
  <c r="C386" i="19" s="1"/>
  <c r="B250" i="19"/>
  <c r="B386" i="19" s="1"/>
  <c r="I199" i="19"/>
  <c r="I362" i="19" s="1"/>
  <c r="I148" i="19"/>
  <c r="I340" i="19" s="1"/>
  <c r="I97" i="19"/>
  <c r="I315" i="19" s="1"/>
  <c r="I46" i="19"/>
  <c r="K52" i="18"/>
  <c r="J52" i="18"/>
  <c r="B181" i="18"/>
  <c r="C181" i="18"/>
  <c r="D181" i="18"/>
  <c r="E181" i="18"/>
  <c r="F181" i="18"/>
  <c r="G181" i="18"/>
  <c r="H181" i="18"/>
  <c r="I181" i="18"/>
  <c r="B180" i="18"/>
  <c r="B130" i="18"/>
  <c r="C130" i="18"/>
  <c r="D130" i="18"/>
  <c r="E130" i="18"/>
  <c r="F130" i="18"/>
  <c r="G130" i="18"/>
  <c r="H130" i="18"/>
  <c r="I130" i="18"/>
  <c r="B240" i="18"/>
  <c r="C240" i="18"/>
  <c r="C290" i="28"/>
  <c r="F240" i="18"/>
  <c r="G240" i="18"/>
  <c r="I240" i="18"/>
  <c r="C180" i="18"/>
  <c r="D180" i="18"/>
  <c r="E180" i="18"/>
  <c r="F180" i="18"/>
  <c r="G180" i="18"/>
  <c r="H180" i="18"/>
  <c r="I180" i="18"/>
  <c r="I222" i="18"/>
  <c r="H222" i="18"/>
  <c r="G222" i="18"/>
  <c r="F222" i="18"/>
  <c r="E222" i="18"/>
  <c r="D222" i="18"/>
  <c r="C222" i="18"/>
  <c r="B222" i="18"/>
  <c r="K105" i="18"/>
  <c r="J105" i="18"/>
  <c r="K79" i="18"/>
  <c r="J79" i="18"/>
  <c r="K25" i="18"/>
  <c r="K164" i="18" s="1"/>
  <c r="J25" i="18"/>
  <c r="J164" i="18" s="1"/>
  <c r="T365" i="17"/>
  <c r="S365" i="17"/>
  <c r="R365" i="17"/>
  <c r="Q365" i="17"/>
  <c r="P365" i="17"/>
  <c r="O365" i="17"/>
  <c r="N365" i="17"/>
  <c r="M365" i="17"/>
  <c r="I365" i="17"/>
  <c r="H365" i="17"/>
  <c r="G365" i="17"/>
  <c r="F365" i="17"/>
  <c r="E365" i="17"/>
  <c r="D365" i="17"/>
  <c r="C365" i="17"/>
  <c r="B365" i="17"/>
  <c r="T343" i="17"/>
  <c r="S343" i="17"/>
  <c r="R343" i="17"/>
  <c r="Q343" i="17"/>
  <c r="P343" i="17"/>
  <c r="O343" i="17"/>
  <c r="N343" i="17"/>
  <c r="M343" i="17"/>
  <c r="I343" i="17"/>
  <c r="H343" i="17"/>
  <c r="G343" i="17"/>
  <c r="F343" i="17"/>
  <c r="E343" i="17"/>
  <c r="D343" i="17"/>
  <c r="C343" i="17"/>
  <c r="B343" i="17"/>
  <c r="T252" i="17"/>
  <c r="T391" i="17" s="1"/>
  <c r="S252" i="17"/>
  <c r="O302" i="27" s="1"/>
  <c r="O503" i="27" s="1"/>
  <c r="R252" i="17"/>
  <c r="R391" i="17" s="1"/>
  <c r="Q252" i="17"/>
  <c r="Q391" i="17" s="1"/>
  <c r="P252" i="17"/>
  <c r="L302" i="27" s="1"/>
  <c r="L503" i="27" s="1"/>
  <c r="O252" i="17"/>
  <c r="K302" i="27" s="1"/>
  <c r="K503" i="27" s="1"/>
  <c r="N252" i="17"/>
  <c r="N391" i="17" s="1"/>
  <c r="M252" i="17"/>
  <c r="M391" i="17" s="1"/>
  <c r="H252" i="17"/>
  <c r="G302" i="27" s="1"/>
  <c r="G503" i="27" s="1"/>
  <c r="G252" i="17"/>
  <c r="F302" i="27" s="1"/>
  <c r="F503" i="27" s="1"/>
  <c r="F252" i="17"/>
  <c r="E302" i="27" s="1"/>
  <c r="E503" i="27" s="1"/>
  <c r="E252" i="17"/>
  <c r="E391" i="17" s="1"/>
  <c r="D252" i="17"/>
  <c r="C302" i="27" s="1"/>
  <c r="C503" i="27" s="1"/>
  <c r="C252" i="17"/>
  <c r="B302" i="27" s="1"/>
  <c r="B503" i="27" s="1"/>
  <c r="B252" i="17"/>
  <c r="B391" i="17" s="1"/>
  <c r="V201" i="17"/>
  <c r="V365" i="17" s="1"/>
  <c r="U365" i="17"/>
  <c r="K201" i="17"/>
  <c r="K365" i="17" s="1"/>
  <c r="J201" i="17"/>
  <c r="V150" i="17"/>
  <c r="V343" i="17" s="1"/>
  <c r="U150" i="17"/>
  <c r="U343" i="17" s="1"/>
  <c r="K150" i="17"/>
  <c r="K343" i="17" s="1"/>
  <c r="J343" i="17"/>
  <c r="V99" i="17"/>
  <c r="V317" i="17" s="1"/>
  <c r="U99" i="17"/>
  <c r="U317" i="17" s="1"/>
  <c r="K99" i="17"/>
  <c r="K317" i="17" s="1"/>
  <c r="J99" i="17"/>
  <c r="J317" i="17" s="1"/>
  <c r="V48" i="17"/>
  <c r="V295" i="17" s="1"/>
  <c r="U48" i="17"/>
  <c r="U295" i="17" s="1"/>
  <c r="J48" i="17"/>
  <c r="J295" i="17" s="1"/>
  <c r="I48" i="17"/>
  <c r="I295" i="17" s="1"/>
  <c r="I362" i="16"/>
  <c r="H362" i="16"/>
  <c r="G362" i="16"/>
  <c r="F362" i="16"/>
  <c r="E362" i="16"/>
  <c r="D362" i="16"/>
  <c r="C362" i="16"/>
  <c r="B362" i="16"/>
  <c r="I337" i="16"/>
  <c r="H337" i="16"/>
  <c r="G337" i="16"/>
  <c r="F337" i="16"/>
  <c r="E337" i="16"/>
  <c r="D337" i="16"/>
  <c r="C337" i="16"/>
  <c r="B337" i="16"/>
  <c r="I315" i="16"/>
  <c r="H315" i="16"/>
  <c r="G315" i="16"/>
  <c r="F315" i="16"/>
  <c r="E315" i="16"/>
  <c r="D315" i="16"/>
  <c r="C315" i="16"/>
  <c r="B315" i="16"/>
  <c r="H294" i="16"/>
  <c r="G294" i="16"/>
  <c r="F294" i="16"/>
  <c r="E294" i="16"/>
  <c r="D294" i="16"/>
  <c r="C294" i="16"/>
  <c r="B294" i="16"/>
  <c r="H251" i="16"/>
  <c r="G302" i="26" s="1"/>
  <c r="G505" i="26" s="1"/>
  <c r="G251" i="16"/>
  <c r="F302" i="26" s="1"/>
  <c r="F505" i="26" s="1"/>
  <c r="F251" i="16"/>
  <c r="E251" i="16"/>
  <c r="D302" i="26" s="1"/>
  <c r="D505" i="26" s="1"/>
  <c r="D251" i="16"/>
  <c r="D384" i="16" s="1"/>
  <c r="C251" i="16"/>
  <c r="B302" i="26" s="1"/>
  <c r="B505" i="26" s="1"/>
  <c r="B251" i="16"/>
  <c r="B384" i="16" s="1"/>
  <c r="K200" i="16"/>
  <c r="K362" i="16" s="1"/>
  <c r="J200" i="16"/>
  <c r="J362" i="16" s="1"/>
  <c r="K149" i="16"/>
  <c r="K337" i="16" s="1"/>
  <c r="J149" i="16"/>
  <c r="J337" i="16" s="1"/>
  <c r="K98" i="16"/>
  <c r="K315" i="16" s="1"/>
  <c r="J98" i="16"/>
  <c r="J315" i="16" s="1"/>
  <c r="J294" i="16"/>
  <c r="K47" i="16"/>
  <c r="M357" i="32"/>
  <c r="L357" i="32"/>
  <c r="K357" i="32"/>
  <c r="J357" i="32"/>
  <c r="I357" i="32"/>
  <c r="F357" i="32"/>
  <c r="E357" i="32"/>
  <c r="D357" i="32"/>
  <c r="C357" i="32"/>
  <c r="B357" i="32"/>
  <c r="M335" i="32"/>
  <c r="L335" i="32"/>
  <c r="K335" i="32"/>
  <c r="J335" i="32"/>
  <c r="I335" i="32"/>
  <c r="F335" i="32"/>
  <c r="E335" i="32"/>
  <c r="D335" i="32"/>
  <c r="C335" i="32"/>
  <c r="B335" i="32"/>
  <c r="M310" i="32"/>
  <c r="L310" i="32"/>
  <c r="K310" i="32"/>
  <c r="J310" i="32"/>
  <c r="I310" i="32"/>
  <c r="F310" i="32"/>
  <c r="E310" i="32"/>
  <c r="D310" i="32"/>
  <c r="C310" i="32"/>
  <c r="B310" i="32"/>
  <c r="M252" i="32"/>
  <c r="M382" i="32" s="1"/>
  <c r="L252" i="32"/>
  <c r="L382" i="32" s="1"/>
  <c r="K252" i="32"/>
  <c r="K382" i="32" s="1"/>
  <c r="J252" i="32"/>
  <c r="J382" i="32" s="1"/>
  <c r="I252" i="32"/>
  <c r="I382" i="32" s="1"/>
  <c r="F252" i="32"/>
  <c r="F382" i="32" s="1"/>
  <c r="E252" i="32"/>
  <c r="E382" i="32" s="1"/>
  <c r="D252" i="32"/>
  <c r="D382" i="32" s="1"/>
  <c r="C252" i="32"/>
  <c r="C382" i="32" s="1"/>
  <c r="B252" i="32"/>
  <c r="B382" i="32" s="1"/>
  <c r="N201" i="32"/>
  <c r="G201" i="32"/>
  <c r="E41" i="13" s="1"/>
  <c r="N150" i="32"/>
  <c r="N335" i="32" s="1"/>
  <c r="D67" i="13" s="1"/>
  <c r="G150" i="32"/>
  <c r="N99" i="32"/>
  <c r="N310" i="32" s="1"/>
  <c r="C67" i="13" s="1"/>
  <c r="G99" i="32"/>
  <c r="N48" i="32"/>
  <c r="N288" i="32" s="1"/>
  <c r="G48" i="32"/>
  <c r="G363" i="14"/>
  <c r="F363" i="14"/>
  <c r="E363" i="14"/>
  <c r="D363" i="14"/>
  <c r="C363" i="14"/>
  <c r="B363" i="14"/>
  <c r="G337" i="14"/>
  <c r="F337" i="14"/>
  <c r="E337" i="14"/>
  <c r="D337" i="14"/>
  <c r="C337" i="14"/>
  <c r="B337" i="14"/>
  <c r="G315" i="14"/>
  <c r="F315" i="14"/>
  <c r="E315" i="14"/>
  <c r="D315" i="14"/>
  <c r="C315" i="14"/>
  <c r="B315" i="14"/>
  <c r="G293" i="14"/>
  <c r="F293" i="14"/>
  <c r="E293" i="14"/>
  <c r="D293" i="14"/>
  <c r="C293" i="14"/>
  <c r="B293" i="14"/>
  <c r="G251" i="14"/>
  <c r="G385" i="14" s="1"/>
  <c r="F251" i="14"/>
  <c r="F385" i="14" s="1"/>
  <c r="E251" i="14"/>
  <c r="E385" i="14" s="1"/>
  <c r="D251" i="14"/>
  <c r="D385" i="14" s="1"/>
  <c r="C251" i="14"/>
  <c r="C385" i="14" s="1"/>
  <c r="B251" i="14"/>
  <c r="B385" i="14" s="1"/>
  <c r="H200" i="14"/>
  <c r="H149" i="14"/>
  <c r="D19" i="13" s="1"/>
  <c r="H98" i="14"/>
  <c r="H47" i="14"/>
  <c r="B19" i="13" s="1"/>
  <c r="J521" i="12"/>
  <c r="R499" i="12"/>
  <c r="Q499" i="12"/>
  <c r="P499" i="12"/>
  <c r="O499" i="12"/>
  <c r="N499" i="12"/>
  <c r="M499" i="12"/>
  <c r="J499" i="12"/>
  <c r="I499" i="12"/>
  <c r="H499" i="12"/>
  <c r="G499" i="12"/>
  <c r="F499" i="12"/>
  <c r="E499" i="12"/>
  <c r="D499" i="12"/>
  <c r="C499" i="12"/>
  <c r="B499" i="12"/>
  <c r="R473" i="12"/>
  <c r="Q473" i="12"/>
  <c r="P473" i="12"/>
  <c r="O473" i="12"/>
  <c r="N473" i="12"/>
  <c r="M473" i="12"/>
  <c r="J473" i="12"/>
  <c r="I473" i="12"/>
  <c r="H473" i="12"/>
  <c r="G473" i="12"/>
  <c r="F473" i="12"/>
  <c r="E473" i="12"/>
  <c r="D473" i="12"/>
  <c r="C473" i="12"/>
  <c r="B473" i="12"/>
  <c r="R451" i="12"/>
  <c r="Q451" i="12"/>
  <c r="P451" i="12"/>
  <c r="O451" i="12"/>
  <c r="N451" i="12"/>
  <c r="M451" i="12"/>
  <c r="J451" i="12"/>
  <c r="I451" i="12"/>
  <c r="H451" i="12"/>
  <c r="G451" i="12"/>
  <c r="F451" i="12"/>
  <c r="E451" i="12"/>
  <c r="D451" i="12"/>
  <c r="C451" i="12"/>
  <c r="B451" i="12"/>
  <c r="R425" i="12"/>
  <c r="Q425" i="12"/>
  <c r="P425" i="12"/>
  <c r="O425" i="12"/>
  <c r="N425" i="12"/>
  <c r="M425" i="12"/>
  <c r="J425" i="12"/>
  <c r="I425" i="12"/>
  <c r="H425" i="12"/>
  <c r="G425" i="12"/>
  <c r="F425" i="12"/>
  <c r="E425" i="12"/>
  <c r="D425" i="12"/>
  <c r="C425" i="12"/>
  <c r="B425" i="12"/>
  <c r="R403" i="12"/>
  <c r="Q403" i="12"/>
  <c r="P403" i="12"/>
  <c r="O403" i="12"/>
  <c r="N403" i="12"/>
  <c r="M403" i="12"/>
  <c r="J403" i="12"/>
  <c r="I403" i="12"/>
  <c r="H403" i="12"/>
  <c r="G403" i="12"/>
  <c r="F403" i="12"/>
  <c r="E403" i="12"/>
  <c r="D403" i="12"/>
  <c r="C403" i="12"/>
  <c r="B403" i="12"/>
  <c r="R303" i="12"/>
  <c r="R354" i="12" s="1"/>
  <c r="R547" i="12" s="1"/>
  <c r="Q303" i="12"/>
  <c r="Q354" i="12" s="1"/>
  <c r="Q547" i="12" s="1"/>
  <c r="P303" i="12"/>
  <c r="P354" i="12" s="1"/>
  <c r="P547" i="12" s="1"/>
  <c r="O303" i="12"/>
  <c r="O354" i="12" s="1"/>
  <c r="O547" i="12" s="1"/>
  <c r="N303" i="12"/>
  <c r="N354" i="12" s="1"/>
  <c r="N547" i="12" s="1"/>
  <c r="M303" i="12"/>
  <c r="M354" i="12" s="1"/>
  <c r="M547" i="12" s="1"/>
  <c r="I303" i="12"/>
  <c r="I354" i="12" s="1"/>
  <c r="I547" i="12" s="1"/>
  <c r="H303" i="12"/>
  <c r="G303" i="12"/>
  <c r="F303" i="12"/>
  <c r="F354" i="12" s="1"/>
  <c r="F547" i="12" s="1"/>
  <c r="E303" i="12"/>
  <c r="E354" i="12" s="1"/>
  <c r="E547" i="12" s="1"/>
  <c r="D303" i="12"/>
  <c r="D354" i="12" s="1"/>
  <c r="D547" i="12" s="1"/>
  <c r="C303" i="12"/>
  <c r="B354" i="12"/>
  <c r="B547" i="12" s="1"/>
  <c r="S252" i="12"/>
  <c r="S499" i="12" s="1"/>
  <c r="K252" i="12"/>
  <c r="S201" i="12"/>
  <c r="S473" i="12" s="1"/>
  <c r="K201" i="12"/>
  <c r="K473" i="12" s="1"/>
  <c r="S150" i="12"/>
  <c r="S451" i="12" s="1"/>
  <c r="K150" i="12"/>
  <c r="K451" i="12" s="1"/>
  <c r="S99" i="12"/>
  <c r="S425" i="12" s="1"/>
  <c r="K99" i="12"/>
  <c r="K425" i="12" s="1"/>
  <c r="S48" i="12"/>
  <c r="K48" i="12"/>
  <c r="K403" i="12" s="1"/>
  <c r="J533" i="11"/>
  <c r="J509" i="11"/>
  <c r="J487" i="11"/>
  <c r="I487" i="11"/>
  <c r="H487" i="11"/>
  <c r="G487" i="11"/>
  <c r="F487" i="11"/>
  <c r="E487" i="11"/>
  <c r="D487" i="11"/>
  <c r="C487" i="11"/>
  <c r="B487" i="11"/>
  <c r="J463" i="11"/>
  <c r="I463" i="11"/>
  <c r="H463" i="11"/>
  <c r="G463" i="11"/>
  <c r="F463" i="11"/>
  <c r="E463" i="11"/>
  <c r="D463" i="11"/>
  <c r="C463" i="11"/>
  <c r="B463" i="11"/>
  <c r="J441" i="11"/>
  <c r="I441" i="11"/>
  <c r="H441" i="11"/>
  <c r="G441" i="11"/>
  <c r="F441" i="11"/>
  <c r="E441" i="11"/>
  <c r="D441" i="11"/>
  <c r="C441" i="11"/>
  <c r="B441" i="11"/>
  <c r="J417" i="11"/>
  <c r="I417" i="11"/>
  <c r="H417" i="11"/>
  <c r="G417" i="11"/>
  <c r="F417" i="11"/>
  <c r="E417" i="11"/>
  <c r="D417" i="11"/>
  <c r="C417" i="11"/>
  <c r="B417" i="11"/>
  <c r="J395" i="11"/>
  <c r="I395" i="11"/>
  <c r="H395" i="11"/>
  <c r="G395" i="11"/>
  <c r="F395" i="11"/>
  <c r="E395" i="11"/>
  <c r="D395" i="11"/>
  <c r="C395" i="11"/>
  <c r="B395" i="11"/>
  <c r="I303" i="11"/>
  <c r="I354" i="11" s="1"/>
  <c r="I533" i="11" s="1"/>
  <c r="H303" i="11"/>
  <c r="H354" i="11" s="1"/>
  <c r="H533" i="11" s="1"/>
  <c r="G303" i="11"/>
  <c r="G509" i="11" s="1"/>
  <c r="F303" i="11"/>
  <c r="F354" i="11" s="1"/>
  <c r="F533" i="11" s="1"/>
  <c r="E303" i="11"/>
  <c r="E354" i="11" s="1"/>
  <c r="E533" i="11" s="1"/>
  <c r="D303" i="11"/>
  <c r="D354" i="11" s="1"/>
  <c r="D533" i="11" s="1"/>
  <c r="C303" i="11"/>
  <c r="C509" i="11" s="1"/>
  <c r="B303" i="11"/>
  <c r="B354" i="11" s="1"/>
  <c r="B533" i="11" s="1"/>
  <c r="K252" i="11"/>
  <c r="K487" i="11" s="1"/>
  <c r="K201" i="11"/>
  <c r="K463" i="11" s="1"/>
  <c r="K150" i="11"/>
  <c r="K441" i="11" s="1"/>
  <c r="K99" i="11"/>
  <c r="K417" i="11" s="1"/>
  <c r="K48" i="11"/>
  <c r="K395" i="11" s="1"/>
  <c r="S666" i="10"/>
  <c r="R666" i="10"/>
  <c r="Q666" i="10"/>
  <c r="P666" i="10"/>
  <c r="O666" i="10"/>
  <c r="N666" i="10"/>
  <c r="K666" i="10"/>
  <c r="J666" i="10"/>
  <c r="I666" i="10"/>
  <c r="H666" i="10"/>
  <c r="G666" i="10"/>
  <c r="F666" i="10"/>
  <c r="E666" i="10"/>
  <c r="D666" i="10"/>
  <c r="C666" i="10"/>
  <c r="B666" i="10"/>
  <c r="S641" i="10"/>
  <c r="R641" i="10"/>
  <c r="Q641" i="10"/>
  <c r="P641" i="10"/>
  <c r="O641" i="10"/>
  <c r="N641" i="10"/>
  <c r="K641" i="10"/>
  <c r="J641" i="10"/>
  <c r="I641" i="10"/>
  <c r="H641" i="10"/>
  <c r="G641" i="10"/>
  <c r="F641" i="10"/>
  <c r="E641" i="10"/>
  <c r="D641" i="10"/>
  <c r="C641" i="10"/>
  <c r="B641" i="10"/>
  <c r="S619" i="10"/>
  <c r="R619" i="10"/>
  <c r="Q619" i="10"/>
  <c r="P619" i="10"/>
  <c r="O619" i="10"/>
  <c r="N619" i="10"/>
  <c r="J619" i="10"/>
  <c r="I619" i="10"/>
  <c r="H619" i="10"/>
  <c r="G619" i="10"/>
  <c r="F619" i="10"/>
  <c r="E619" i="10"/>
  <c r="D619" i="10"/>
  <c r="C619" i="10"/>
  <c r="B619" i="10"/>
  <c r="S594" i="10"/>
  <c r="R594" i="10"/>
  <c r="Q594" i="10"/>
  <c r="P594" i="10"/>
  <c r="O594" i="10"/>
  <c r="N594" i="10"/>
  <c r="K594" i="10"/>
  <c r="J594" i="10"/>
  <c r="I594" i="10"/>
  <c r="H594" i="10"/>
  <c r="G594" i="10"/>
  <c r="F594" i="10"/>
  <c r="E594" i="10"/>
  <c r="D594" i="10"/>
  <c r="C594" i="10"/>
  <c r="B594" i="10"/>
  <c r="R572" i="10"/>
  <c r="Q572" i="10"/>
  <c r="P572" i="10"/>
  <c r="O572" i="10"/>
  <c r="N572" i="10"/>
  <c r="K572" i="10"/>
  <c r="J572" i="10"/>
  <c r="I572" i="10"/>
  <c r="H572" i="10"/>
  <c r="G572" i="10"/>
  <c r="F572" i="10"/>
  <c r="E572" i="10"/>
  <c r="D572" i="10"/>
  <c r="C572" i="10"/>
  <c r="B572" i="10"/>
  <c r="S446" i="10"/>
  <c r="S688" i="10" s="1"/>
  <c r="R446" i="10"/>
  <c r="R521" i="10" s="1"/>
  <c r="R713" i="10" s="1"/>
  <c r="Q446" i="10"/>
  <c r="Q521" i="10" s="1"/>
  <c r="Q713" i="10" s="1"/>
  <c r="P446" i="10"/>
  <c r="P521" i="10" s="1"/>
  <c r="P713" i="10" s="1"/>
  <c r="O446" i="10"/>
  <c r="O521" i="10" s="1"/>
  <c r="O713" i="10" s="1"/>
  <c r="N446" i="10"/>
  <c r="N521" i="10" s="1"/>
  <c r="N713" i="10" s="1"/>
  <c r="K446" i="10"/>
  <c r="K521" i="10" s="1"/>
  <c r="K713" i="10" s="1"/>
  <c r="J446" i="10"/>
  <c r="J521" i="10" s="1"/>
  <c r="J713" i="10" s="1"/>
  <c r="I446" i="10"/>
  <c r="I688" i="10" s="1"/>
  <c r="H446" i="10"/>
  <c r="H521" i="10" s="1"/>
  <c r="H713" i="10" s="1"/>
  <c r="G446" i="10"/>
  <c r="G521" i="10" s="1"/>
  <c r="G713" i="10" s="1"/>
  <c r="F446" i="10"/>
  <c r="F521" i="10" s="1"/>
  <c r="F713" i="10" s="1"/>
  <c r="E446" i="10"/>
  <c r="E521" i="10" s="1"/>
  <c r="E713" i="10" s="1"/>
  <c r="D446" i="10"/>
  <c r="D521" i="10" s="1"/>
  <c r="D713" i="10" s="1"/>
  <c r="C446" i="10"/>
  <c r="C521" i="10" s="1"/>
  <c r="C713" i="10" s="1"/>
  <c r="B446" i="10"/>
  <c r="B521" i="10" s="1"/>
  <c r="B713" i="10" s="1"/>
  <c r="L371" i="10"/>
  <c r="F42" i="8" s="1"/>
  <c r="L296" i="10"/>
  <c r="L641" i="10" s="1"/>
  <c r="L221" i="10"/>
  <c r="D42" i="8" s="1"/>
  <c r="L146" i="10"/>
  <c r="S71" i="10"/>
  <c r="B68" i="8" s="1"/>
  <c r="L71" i="10"/>
  <c r="L572" i="10" s="1"/>
  <c r="B544" i="9"/>
  <c r="K522" i="9"/>
  <c r="J522" i="9"/>
  <c r="I522" i="9"/>
  <c r="H522" i="9"/>
  <c r="G522" i="9"/>
  <c r="F522" i="9"/>
  <c r="E522" i="9"/>
  <c r="D522" i="9"/>
  <c r="C522" i="9"/>
  <c r="B522" i="9"/>
  <c r="K497" i="9"/>
  <c r="J497" i="9"/>
  <c r="I497" i="9"/>
  <c r="H497" i="9"/>
  <c r="G497" i="9"/>
  <c r="F497" i="9"/>
  <c r="E497" i="9"/>
  <c r="D497" i="9"/>
  <c r="C497" i="9"/>
  <c r="B497" i="9"/>
  <c r="K475" i="9"/>
  <c r="J475" i="9"/>
  <c r="I475" i="9"/>
  <c r="H475" i="9"/>
  <c r="G475" i="9"/>
  <c r="F475" i="9"/>
  <c r="E475" i="9"/>
  <c r="D475" i="9"/>
  <c r="C475" i="9"/>
  <c r="B475" i="9"/>
  <c r="K450" i="9"/>
  <c r="J450" i="9"/>
  <c r="I450" i="9"/>
  <c r="H450" i="9"/>
  <c r="G450" i="9"/>
  <c r="F450" i="9"/>
  <c r="E450" i="9"/>
  <c r="D450" i="9"/>
  <c r="C450" i="9"/>
  <c r="B450" i="9"/>
  <c r="K428" i="9"/>
  <c r="J428" i="9"/>
  <c r="I428" i="9"/>
  <c r="H428" i="9"/>
  <c r="G428" i="9"/>
  <c r="F428" i="9"/>
  <c r="E428" i="9"/>
  <c r="D428" i="9"/>
  <c r="C428" i="9"/>
  <c r="B428" i="9"/>
  <c r="B388" i="9"/>
  <c r="B569" i="9" s="1"/>
  <c r="K332" i="9"/>
  <c r="K388" i="9" s="1"/>
  <c r="K569" i="9" s="1"/>
  <c r="J332" i="9"/>
  <c r="J388" i="9" s="1"/>
  <c r="J569" i="9" s="1"/>
  <c r="I332" i="9"/>
  <c r="I388" i="9" s="1"/>
  <c r="I569" i="9" s="1"/>
  <c r="H332" i="9"/>
  <c r="H388" i="9" s="1"/>
  <c r="H569" i="9" s="1"/>
  <c r="G332" i="9"/>
  <c r="G388" i="9" s="1"/>
  <c r="G569" i="9" s="1"/>
  <c r="F332" i="9"/>
  <c r="F544" i="9" s="1"/>
  <c r="E332" i="9"/>
  <c r="E388" i="9" s="1"/>
  <c r="E569" i="9" s="1"/>
  <c r="D332" i="9"/>
  <c r="D388" i="9" s="1"/>
  <c r="D569" i="9" s="1"/>
  <c r="C332" i="9"/>
  <c r="C388" i="9" s="1"/>
  <c r="C569" i="9" s="1"/>
  <c r="L276" i="9"/>
  <c r="L94" i="22" s="1"/>
  <c r="L220" i="9"/>
  <c r="L497" i="9" s="1"/>
  <c r="E19" i="8" s="1"/>
  <c r="L164" i="9"/>
  <c r="L475" i="9" s="1"/>
  <c r="D19" i="8" s="1"/>
  <c r="L108" i="9"/>
  <c r="L450" i="9" s="1"/>
  <c r="C19" i="8" s="1"/>
  <c r="L52" i="9"/>
  <c r="L428" i="9" s="1"/>
  <c r="B19" i="8" s="1"/>
  <c r="X425" i="7"/>
  <c r="W425" i="7"/>
  <c r="V425" i="7"/>
  <c r="U425" i="7"/>
  <c r="T425" i="7"/>
  <c r="S425" i="7"/>
  <c r="R425" i="7"/>
  <c r="Q425" i="7"/>
  <c r="P425" i="7"/>
  <c r="O425" i="7"/>
  <c r="N425" i="7"/>
  <c r="K425" i="7"/>
  <c r="J425" i="7"/>
  <c r="I425" i="7"/>
  <c r="H425" i="7"/>
  <c r="G425" i="7"/>
  <c r="F425" i="7"/>
  <c r="E425" i="7"/>
  <c r="D425" i="7"/>
  <c r="C425" i="7"/>
  <c r="B425" i="7"/>
  <c r="W401" i="7"/>
  <c r="V401" i="7"/>
  <c r="U401" i="7"/>
  <c r="T401" i="7"/>
  <c r="S401" i="7"/>
  <c r="R401" i="7"/>
  <c r="Q401" i="7"/>
  <c r="P401" i="7"/>
  <c r="O401" i="7"/>
  <c r="N401" i="7"/>
  <c r="K401" i="7"/>
  <c r="J401" i="7"/>
  <c r="I401" i="7"/>
  <c r="H401" i="7"/>
  <c r="G401" i="7"/>
  <c r="F401" i="7"/>
  <c r="E401" i="7"/>
  <c r="D401" i="7"/>
  <c r="C401" i="7"/>
  <c r="B401" i="7"/>
  <c r="W380" i="7"/>
  <c r="V380" i="7"/>
  <c r="U380" i="7"/>
  <c r="T380" i="7"/>
  <c r="S380" i="7"/>
  <c r="R380" i="7"/>
  <c r="Q380" i="7"/>
  <c r="P380" i="7"/>
  <c r="O380" i="7"/>
  <c r="N380" i="7"/>
  <c r="K380" i="7"/>
  <c r="J380" i="7"/>
  <c r="I380" i="7"/>
  <c r="H380" i="7"/>
  <c r="G380" i="7"/>
  <c r="F380" i="7"/>
  <c r="E380" i="7"/>
  <c r="D380" i="7"/>
  <c r="C380" i="7"/>
  <c r="B380" i="7"/>
  <c r="X356" i="7"/>
  <c r="W356" i="7"/>
  <c r="V356" i="7"/>
  <c r="U356" i="7"/>
  <c r="T356" i="7"/>
  <c r="S356" i="7"/>
  <c r="R356" i="7"/>
  <c r="Q356" i="7"/>
  <c r="P356" i="7"/>
  <c r="O356" i="7"/>
  <c r="N356" i="7"/>
  <c r="L356" i="7"/>
  <c r="K356" i="7"/>
  <c r="J356" i="7"/>
  <c r="I356" i="7"/>
  <c r="H356" i="7"/>
  <c r="G356" i="7"/>
  <c r="F356" i="7"/>
  <c r="E356" i="7"/>
  <c r="D356" i="7"/>
  <c r="C356" i="7"/>
  <c r="B356" i="7"/>
  <c r="X335" i="7"/>
  <c r="W335" i="7"/>
  <c r="V335" i="7"/>
  <c r="U335" i="7"/>
  <c r="T335" i="7"/>
  <c r="S335" i="7"/>
  <c r="R335" i="7"/>
  <c r="Q335" i="7"/>
  <c r="P335" i="7"/>
  <c r="O335" i="7"/>
  <c r="N335" i="7"/>
  <c r="L335" i="7"/>
  <c r="K335" i="7"/>
  <c r="J335" i="7"/>
  <c r="I335" i="7"/>
  <c r="H335" i="7"/>
  <c r="G335" i="7"/>
  <c r="F335" i="7"/>
  <c r="E335" i="7"/>
  <c r="D335" i="7"/>
  <c r="C335" i="7"/>
  <c r="B335" i="7"/>
  <c r="W302" i="7"/>
  <c r="W446" i="7" s="1"/>
  <c r="V302" i="7"/>
  <c r="V446" i="7" s="1"/>
  <c r="U302" i="7"/>
  <c r="U446" i="7" s="1"/>
  <c r="T302" i="7"/>
  <c r="T446" i="7" s="1"/>
  <c r="S302" i="7"/>
  <c r="S446" i="7" s="1"/>
  <c r="R302" i="7"/>
  <c r="R446" i="7" s="1"/>
  <c r="Q302" i="7"/>
  <c r="Q446" i="7" s="1"/>
  <c r="P302" i="7"/>
  <c r="P446" i="7" s="1"/>
  <c r="O302" i="7"/>
  <c r="O446" i="7" s="1"/>
  <c r="N302" i="7"/>
  <c r="N446" i="7" s="1"/>
  <c r="K302" i="7"/>
  <c r="K446" i="7" s="1"/>
  <c r="J302" i="7"/>
  <c r="J446" i="7" s="1"/>
  <c r="I302" i="7"/>
  <c r="I446" i="7" s="1"/>
  <c r="H302" i="7"/>
  <c r="H446" i="7" s="1"/>
  <c r="G302" i="7"/>
  <c r="G446" i="7" s="1"/>
  <c r="F302" i="7"/>
  <c r="F446" i="7" s="1"/>
  <c r="E302" i="7"/>
  <c r="E446" i="7" s="1"/>
  <c r="D302" i="7"/>
  <c r="D446" i="7" s="1"/>
  <c r="C302" i="7"/>
  <c r="C446" i="7" s="1"/>
  <c r="B302" i="7"/>
  <c r="B446" i="7" s="1"/>
  <c r="L251" i="7"/>
  <c r="L425" i="7" s="1"/>
  <c r="X200" i="7"/>
  <c r="X401" i="7" s="1"/>
  <c r="L200" i="7"/>
  <c r="X149" i="7"/>
  <c r="L149" i="7"/>
  <c r="K422" i="6"/>
  <c r="J422" i="6"/>
  <c r="I422" i="6"/>
  <c r="H422" i="6"/>
  <c r="G422" i="6"/>
  <c r="F422" i="6"/>
  <c r="E422" i="6"/>
  <c r="D422" i="6"/>
  <c r="C422" i="6"/>
  <c r="B422" i="6"/>
  <c r="K399" i="6"/>
  <c r="J399" i="6"/>
  <c r="I399" i="6"/>
  <c r="H399" i="6"/>
  <c r="G399" i="6"/>
  <c r="F399" i="6"/>
  <c r="E399" i="6"/>
  <c r="D399" i="6"/>
  <c r="C399" i="6"/>
  <c r="B399" i="6"/>
  <c r="L378" i="6"/>
  <c r="K378" i="6"/>
  <c r="J378" i="6"/>
  <c r="I378" i="6"/>
  <c r="H378" i="6"/>
  <c r="G378" i="6"/>
  <c r="F378" i="6"/>
  <c r="E378" i="6"/>
  <c r="D378" i="6"/>
  <c r="C378" i="6"/>
  <c r="B378" i="6"/>
  <c r="L355" i="6"/>
  <c r="K355" i="6"/>
  <c r="J355" i="6"/>
  <c r="I355" i="6"/>
  <c r="H355" i="6"/>
  <c r="G355" i="6"/>
  <c r="F355" i="6"/>
  <c r="E355" i="6"/>
  <c r="D355" i="6"/>
  <c r="C355" i="6"/>
  <c r="B355" i="6"/>
  <c r="L334" i="6"/>
  <c r="K334" i="6"/>
  <c r="J334" i="6"/>
  <c r="I334" i="6"/>
  <c r="H334" i="6"/>
  <c r="G334" i="6"/>
  <c r="F334" i="6"/>
  <c r="E334" i="6"/>
  <c r="D334" i="6"/>
  <c r="C334" i="6"/>
  <c r="B334" i="6"/>
  <c r="K302" i="6"/>
  <c r="K443" i="6" s="1"/>
  <c r="J302" i="6"/>
  <c r="J443" i="6" s="1"/>
  <c r="I302" i="6"/>
  <c r="I443" i="6" s="1"/>
  <c r="H302" i="6"/>
  <c r="H443" i="6" s="1"/>
  <c r="G302" i="6"/>
  <c r="G443" i="6" s="1"/>
  <c r="F302" i="6"/>
  <c r="F443" i="6" s="1"/>
  <c r="E302" i="6"/>
  <c r="E443" i="6" s="1"/>
  <c r="D302" i="6"/>
  <c r="D443" i="6" s="1"/>
  <c r="C302" i="6"/>
  <c r="C443" i="6" s="1"/>
  <c r="B302" i="6"/>
  <c r="B443" i="6" s="1"/>
  <c r="L251" i="6"/>
  <c r="L200" i="6"/>
  <c r="R435" i="5"/>
  <c r="F58" i="33" s="1"/>
  <c r="Q435" i="5"/>
  <c r="P435" i="5"/>
  <c r="O435" i="5"/>
  <c r="N435" i="5"/>
  <c r="M435" i="5"/>
  <c r="L435" i="5"/>
  <c r="K435" i="5"/>
  <c r="H435" i="5"/>
  <c r="G435" i="5"/>
  <c r="F435" i="5"/>
  <c r="E435" i="5"/>
  <c r="D435" i="5"/>
  <c r="C435" i="5"/>
  <c r="B435" i="5"/>
  <c r="R411" i="5"/>
  <c r="E58" i="33" s="1"/>
  <c r="Q411" i="5"/>
  <c r="P411" i="5"/>
  <c r="O411" i="5"/>
  <c r="N411" i="5"/>
  <c r="M411" i="5"/>
  <c r="L411" i="5"/>
  <c r="K411" i="5"/>
  <c r="H411" i="5"/>
  <c r="G411" i="5"/>
  <c r="F411" i="5"/>
  <c r="E411" i="5"/>
  <c r="D411" i="5"/>
  <c r="C411" i="5"/>
  <c r="B411" i="5"/>
  <c r="R390" i="5"/>
  <c r="D58" i="33" s="1"/>
  <c r="Q390" i="5"/>
  <c r="P390" i="5"/>
  <c r="O390" i="5"/>
  <c r="N390" i="5"/>
  <c r="M390" i="5"/>
  <c r="L390" i="5"/>
  <c r="K390" i="5"/>
  <c r="H390" i="5"/>
  <c r="G390" i="5"/>
  <c r="F390" i="5"/>
  <c r="E390" i="5"/>
  <c r="D390" i="5"/>
  <c r="C390" i="5"/>
  <c r="B390" i="5"/>
  <c r="R366" i="5"/>
  <c r="C58" i="33" s="1"/>
  <c r="Q366" i="5"/>
  <c r="P366" i="5"/>
  <c r="O366" i="5"/>
  <c r="N366" i="5"/>
  <c r="M366" i="5"/>
  <c r="L366" i="5"/>
  <c r="K366" i="5"/>
  <c r="I366" i="5"/>
  <c r="C37" i="33" s="1"/>
  <c r="H366" i="5"/>
  <c r="G366" i="5"/>
  <c r="F366" i="5"/>
  <c r="E366" i="5"/>
  <c r="D366" i="5"/>
  <c r="C366" i="5"/>
  <c r="B366" i="5"/>
  <c r="R345" i="5"/>
  <c r="B58" i="33" s="1"/>
  <c r="Q345" i="5"/>
  <c r="P345" i="5"/>
  <c r="O345" i="5"/>
  <c r="N345" i="5"/>
  <c r="M345" i="5"/>
  <c r="L345" i="5"/>
  <c r="K345" i="5"/>
  <c r="H345" i="5"/>
  <c r="G345" i="5"/>
  <c r="F345" i="5"/>
  <c r="E345" i="5"/>
  <c r="D345" i="5"/>
  <c r="C345" i="5"/>
  <c r="B345" i="5"/>
  <c r="R302" i="5"/>
  <c r="Q302" i="5"/>
  <c r="Q456" i="5" s="1"/>
  <c r="P302" i="5"/>
  <c r="P456" i="5" s="1"/>
  <c r="O302" i="5"/>
  <c r="O456" i="5" s="1"/>
  <c r="N302" i="5"/>
  <c r="N456" i="5" s="1"/>
  <c r="M302" i="5"/>
  <c r="M456" i="5" s="1"/>
  <c r="L302" i="5"/>
  <c r="L456" i="5" s="1"/>
  <c r="K302" i="5"/>
  <c r="K456" i="5" s="1"/>
  <c r="H302" i="5"/>
  <c r="H456" i="5" s="1"/>
  <c r="G302" i="5"/>
  <c r="G456" i="5" s="1"/>
  <c r="F302" i="5"/>
  <c r="F456" i="5" s="1"/>
  <c r="E302" i="5"/>
  <c r="E456" i="5" s="1"/>
  <c r="D302" i="5"/>
  <c r="D456" i="5" s="1"/>
  <c r="C302" i="5"/>
  <c r="C456" i="5" s="1"/>
  <c r="B302" i="5"/>
  <c r="B456" i="5" s="1"/>
  <c r="I251" i="5"/>
  <c r="I435" i="5" s="1"/>
  <c r="F37" i="33" s="1"/>
  <c r="I200" i="5"/>
  <c r="I390" i="5"/>
  <c r="D37" i="33" s="1"/>
  <c r="H407" i="4"/>
  <c r="G407" i="4"/>
  <c r="F407" i="4"/>
  <c r="E407" i="4"/>
  <c r="D407" i="4"/>
  <c r="C407" i="4"/>
  <c r="B407" i="4"/>
  <c r="H386" i="4"/>
  <c r="G386" i="4"/>
  <c r="F386" i="4"/>
  <c r="E386" i="4"/>
  <c r="D386" i="4"/>
  <c r="C386" i="4"/>
  <c r="B386" i="4"/>
  <c r="H363" i="4"/>
  <c r="G363" i="4"/>
  <c r="F363" i="4"/>
  <c r="E363" i="4"/>
  <c r="D363" i="4"/>
  <c r="C363" i="4"/>
  <c r="B363" i="4"/>
  <c r="I342" i="4"/>
  <c r="C16" i="33" s="1"/>
  <c r="H342" i="4"/>
  <c r="G342" i="4"/>
  <c r="F342" i="4"/>
  <c r="E342" i="4"/>
  <c r="D342" i="4"/>
  <c r="C342" i="4"/>
  <c r="B342" i="4"/>
  <c r="I321" i="4"/>
  <c r="B16" i="33" s="1"/>
  <c r="H321" i="4"/>
  <c r="G321" i="4"/>
  <c r="F321" i="4"/>
  <c r="E321" i="4"/>
  <c r="D321" i="4"/>
  <c r="C321" i="4"/>
  <c r="B321" i="4"/>
  <c r="B289" i="4"/>
  <c r="B428" i="4" s="1"/>
  <c r="I240" i="4"/>
  <c r="I191" i="4"/>
  <c r="I386" i="4" s="1"/>
  <c r="E16" i="33" s="1"/>
  <c r="I142" i="4"/>
  <c r="J131" i="18" l="1"/>
  <c r="H51" i="28"/>
  <c r="G335" i="32"/>
  <c r="D41" i="13"/>
  <c r="G288" i="32"/>
  <c r="B41" i="13"/>
  <c r="G310" i="32"/>
  <c r="C41" i="13"/>
  <c r="H315" i="14"/>
  <c r="C19" i="13"/>
  <c r="H363" i="14"/>
  <c r="E19" i="13"/>
  <c r="I407" i="4"/>
  <c r="F16" i="33" s="1"/>
  <c r="I289" i="4"/>
  <c r="I428" i="4" s="1"/>
  <c r="H16" i="33" s="1"/>
  <c r="L252" i="22"/>
  <c r="E219" i="21"/>
  <c r="F219" i="21"/>
  <c r="G219" i="21"/>
  <c r="B219" i="21"/>
  <c r="I219" i="21"/>
  <c r="C219" i="21"/>
  <c r="K222" i="18"/>
  <c r="K131" i="18"/>
  <c r="E251" i="27"/>
  <c r="E481" i="27" s="1"/>
  <c r="L149" i="25"/>
  <c r="D240" i="18"/>
  <c r="H240" i="18"/>
  <c r="H384" i="16"/>
  <c r="B251" i="27"/>
  <c r="B481" i="27" s="1"/>
  <c r="H47" i="26"/>
  <c r="H392" i="26" s="1"/>
  <c r="F251" i="27"/>
  <c r="F481" i="27" s="1"/>
  <c r="R200" i="23"/>
  <c r="R299" i="23" s="1"/>
  <c r="K251" i="27"/>
  <c r="K481" i="27" s="1"/>
  <c r="P200" i="27"/>
  <c r="P456" i="27" s="1"/>
  <c r="X149" i="25"/>
  <c r="C302" i="26"/>
  <c r="C505" i="26" s="1"/>
  <c r="D219" i="21"/>
  <c r="H219" i="21"/>
  <c r="M302" i="27"/>
  <c r="M503" i="27" s="1"/>
  <c r="J252" i="17"/>
  <c r="H302" i="27" s="1"/>
  <c r="H503" i="27" s="1"/>
  <c r="P47" i="27"/>
  <c r="P387" i="27" s="1"/>
  <c r="R47" i="30"/>
  <c r="R192" i="30" s="1"/>
  <c r="D302" i="27"/>
  <c r="D503" i="27" s="1"/>
  <c r="E290" i="28"/>
  <c r="L148" i="24"/>
  <c r="I345" i="5"/>
  <c r="B37" i="33" s="1"/>
  <c r="I411" i="5"/>
  <c r="E37" i="33" s="1"/>
  <c r="R456" i="5"/>
  <c r="L399" i="6"/>
  <c r="X302" i="7"/>
  <c r="C544" i="9"/>
  <c r="G544" i="9"/>
  <c r="K544" i="9"/>
  <c r="S572" i="10"/>
  <c r="B688" i="10"/>
  <c r="F688" i="10"/>
  <c r="J688" i="10"/>
  <c r="O688" i="10"/>
  <c r="C354" i="11"/>
  <c r="C533" i="11" s="1"/>
  <c r="B509" i="11"/>
  <c r="F509" i="11"/>
  <c r="K499" i="12"/>
  <c r="K303" i="12"/>
  <c r="H354" i="12"/>
  <c r="H547" i="12" s="1"/>
  <c r="H521" i="12"/>
  <c r="S303" i="12"/>
  <c r="S521" i="12" s="1"/>
  <c r="K294" i="16"/>
  <c r="I251" i="16"/>
  <c r="I384" i="16" s="1"/>
  <c r="I294" i="16"/>
  <c r="E302" i="26"/>
  <c r="E505" i="26" s="1"/>
  <c r="F384" i="16"/>
  <c r="H98" i="27"/>
  <c r="D290" i="28"/>
  <c r="E240" i="18"/>
  <c r="I46" i="29"/>
  <c r="I186" i="29" s="1"/>
  <c r="B42" i="8"/>
  <c r="X47" i="25"/>
  <c r="K200" i="25"/>
  <c r="K299" i="25" s="1"/>
  <c r="K277" i="25"/>
  <c r="H98" i="26"/>
  <c r="I363" i="4"/>
  <c r="D16" i="33" s="1"/>
  <c r="I302" i="5"/>
  <c r="L302" i="7"/>
  <c r="L401" i="7"/>
  <c r="D544" i="9"/>
  <c r="H544" i="9"/>
  <c r="L446" i="10"/>
  <c r="E42" i="8"/>
  <c r="L666" i="10"/>
  <c r="C688" i="10"/>
  <c r="G688" i="10"/>
  <c r="K688" i="10"/>
  <c r="P688" i="10"/>
  <c r="G354" i="11"/>
  <c r="G533" i="11" s="1"/>
  <c r="S403" i="12"/>
  <c r="G252" i="32"/>
  <c r="G357" i="32"/>
  <c r="J365" i="17"/>
  <c r="O391" i="17"/>
  <c r="I47" i="30"/>
  <c r="I192" i="30" s="1"/>
  <c r="L302" i="6"/>
  <c r="X380" i="7"/>
  <c r="L45" i="22"/>
  <c r="F388" i="9"/>
  <c r="F569" i="9" s="1"/>
  <c r="L522" i="9"/>
  <c r="F19" i="8" s="1"/>
  <c r="E544" i="9"/>
  <c r="I544" i="9"/>
  <c r="L98" i="23"/>
  <c r="D688" i="10"/>
  <c r="H688" i="10"/>
  <c r="Q688" i="10"/>
  <c r="D509" i="11"/>
  <c r="H509" i="11"/>
  <c r="L47" i="25"/>
  <c r="D521" i="12"/>
  <c r="S391" i="17"/>
  <c r="L149" i="23"/>
  <c r="L422" i="6"/>
  <c r="L380" i="7"/>
  <c r="L332" i="9"/>
  <c r="J544" i="9"/>
  <c r="L47" i="23"/>
  <c r="C42" i="8"/>
  <c r="I521" i="10"/>
  <c r="I713" i="10" s="1"/>
  <c r="L594" i="10"/>
  <c r="L619" i="10"/>
  <c r="E688" i="10"/>
  <c r="N688" i="10"/>
  <c r="R688" i="10"/>
  <c r="L46" i="24"/>
  <c r="K303" i="11"/>
  <c r="E509" i="11"/>
  <c r="I509" i="11"/>
  <c r="C354" i="12"/>
  <c r="C547" i="12" s="1"/>
  <c r="C521" i="12"/>
  <c r="G354" i="12"/>
  <c r="G547" i="12" s="1"/>
  <c r="G521" i="12"/>
  <c r="H47" i="27"/>
  <c r="H387" i="27" s="1"/>
  <c r="J251" i="16"/>
  <c r="K48" i="17"/>
  <c r="K295" i="17" s="1"/>
  <c r="I252" i="17"/>
  <c r="I391" i="17" s="1"/>
  <c r="F391" i="17"/>
  <c r="J222" i="18"/>
  <c r="M521" i="12"/>
  <c r="H293" i="14"/>
  <c r="N252" i="32"/>
  <c r="E384" i="16"/>
  <c r="C391" i="17"/>
  <c r="G391" i="17"/>
  <c r="P391" i="17"/>
  <c r="I293" i="19"/>
  <c r="I251" i="20"/>
  <c r="I362" i="20"/>
  <c r="P98" i="27"/>
  <c r="J302" i="27"/>
  <c r="J503" i="27" s="1"/>
  <c r="N302" i="27"/>
  <c r="N503" i="27" s="1"/>
  <c r="B290" i="28"/>
  <c r="F290" i="28"/>
  <c r="P521" i="12"/>
  <c r="U252" i="17"/>
  <c r="D391" i="17"/>
  <c r="H391" i="17"/>
  <c r="I250" i="19"/>
  <c r="R251" i="20"/>
  <c r="Q521" i="12"/>
  <c r="H251" i="14"/>
  <c r="H337" i="14"/>
  <c r="B67" i="13"/>
  <c r="N357" i="32"/>
  <c r="E67" i="13" s="1"/>
  <c r="C384" i="16"/>
  <c r="G384" i="16"/>
  <c r="V252" i="17"/>
  <c r="G353" i="27"/>
  <c r="G528" i="27" s="1"/>
  <c r="I97" i="29"/>
  <c r="I204" i="29" s="1"/>
  <c r="I98" i="30"/>
  <c r="I214" i="30" s="1"/>
  <c r="R98" i="30"/>
  <c r="R214" i="30" s="1"/>
  <c r="B149" i="30"/>
  <c r="B239" i="30" s="1"/>
  <c r="F149" i="30"/>
  <c r="F239" i="30" s="1"/>
  <c r="K149" i="30"/>
  <c r="K239" i="30" s="1"/>
  <c r="O149" i="30"/>
  <c r="O239" i="30" s="1"/>
  <c r="C149" i="30"/>
  <c r="C239" i="30" s="1"/>
  <c r="G149" i="30"/>
  <c r="G239" i="30" s="1"/>
  <c r="L149" i="30"/>
  <c r="L239" i="30" s="1"/>
  <c r="P149" i="30"/>
  <c r="P239" i="30" s="1"/>
  <c r="D149" i="30"/>
  <c r="D239" i="30" s="1"/>
  <c r="H149" i="30"/>
  <c r="H239" i="30" s="1"/>
  <c r="M149" i="30"/>
  <c r="M239" i="30" s="1"/>
  <c r="Q149" i="30"/>
  <c r="Q239" i="30" s="1"/>
  <c r="E149" i="30"/>
  <c r="E239" i="30" s="1"/>
  <c r="N149" i="30"/>
  <c r="N239" i="30" s="1"/>
  <c r="B148" i="29"/>
  <c r="B221" i="29" s="1"/>
  <c r="F148" i="29"/>
  <c r="F221" i="29" s="1"/>
  <c r="C148" i="29"/>
  <c r="C221" i="29" s="1"/>
  <c r="G148" i="29"/>
  <c r="G221" i="29" s="1"/>
  <c r="D148" i="29"/>
  <c r="D221" i="29" s="1"/>
  <c r="H148" i="29"/>
  <c r="H221" i="29" s="1"/>
  <c r="E148" i="29"/>
  <c r="E221" i="29" s="1"/>
  <c r="G290" i="28"/>
  <c r="D129" i="28"/>
  <c r="G227" i="28"/>
  <c r="C129" i="28"/>
  <c r="E77" i="28"/>
  <c r="E242" i="28" s="1"/>
  <c r="B129" i="28"/>
  <c r="F129" i="28"/>
  <c r="E129" i="28"/>
  <c r="H103" i="28"/>
  <c r="B77" i="28"/>
  <c r="B242" i="28" s="1"/>
  <c r="F77" i="28"/>
  <c r="F242" i="28" s="1"/>
  <c r="C77" i="28"/>
  <c r="C242" i="28" s="1"/>
  <c r="D77" i="28"/>
  <c r="D242" i="28" s="1"/>
  <c r="G481" i="27"/>
  <c r="G409" i="27"/>
  <c r="O456" i="27"/>
  <c r="K456" i="27"/>
  <c r="G456" i="27"/>
  <c r="J409" i="27"/>
  <c r="K409" i="27"/>
  <c r="O409" i="27"/>
  <c r="O353" i="27"/>
  <c r="O528" i="27" s="1"/>
  <c r="B387" i="27"/>
  <c r="F387" i="27"/>
  <c r="L251" i="27"/>
  <c r="E387" i="27"/>
  <c r="M251" i="27"/>
  <c r="M149" i="27"/>
  <c r="M434" i="27" s="1"/>
  <c r="C251" i="27"/>
  <c r="N251" i="27"/>
  <c r="D149" i="27"/>
  <c r="D434" i="27" s="1"/>
  <c r="B149" i="27"/>
  <c r="B434" i="27" s="1"/>
  <c r="F149" i="27"/>
  <c r="F434" i="27" s="1"/>
  <c r="D251" i="27"/>
  <c r="L149" i="27"/>
  <c r="L434" i="27" s="1"/>
  <c r="H200" i="27"/>
  <c r="C149" i="27"/>
  <c r="C434" i="27" s="1"/>
  <c r="E149" i="27"/>
  <c r="E434" i="27" s="1"/>
  <c r="N149" i="27"/>
  <c r="N434" i="27" s="1"/>
  <c r="F251" i="26"/>
  <c r="D149" i="26"/>
  <c r="D436" i="26" s="1"/>
  <c r="D251" i="26"/>
  <c r="H200" i="26"/>
  <c r="E251" i="26"/>
  <c r="B149" i="26"/>
  <c r="B436" i="26" s="1"/>
  <c r="C251" i="26"/>
  <c r="G251" i="26"/>
  <c r="F149" i="26"/>
  <c r="F436" i="26" s="1"/>
  <c r="C149" i="26"/>
  <c r="C436" i="26" s="1"/>
  <c r="G149" i="26"/>
  <c r="G436" i="26" s="1"/>
  <c r="B251" i="26"/>
  <c r="E149" i="26"/>
  <c r="E436" i="26" s="1"/>
  <c r="C200" i="25"/>
  <c r="C299" i="25" s="1"/>
  <c r="G200" i="25"/>
  <c r="G299" i="25" s="1"/>
  <c r="G277" i="25"/>
  <c r="B277" i="25"/>
  <c r="F200" i="25"/>
  <c r="F299" i="25" s="1"/>
  <c r="J200" i="25"/>
  <c r="J299" i="25" s="1"/>
  <c r="O200" i="25"/>
  <c r="O299" i="25" s="1"/>
  <c r="S200" i="25"/>
  <c r="S299" i="25" s="1"/>
  <c r="W200" i="25"/>
  <c r="W299" i="25" s="1"/>
  <c r="D200" i="25"/>
  <c r="D299" i="25" s="1"/>
  <c r="H200" i="25"/>
  <c r="H299" i="25" s="1"/>
  <c r="P200" i="25"/>
  <c r="P299" i="25" s="1"/>
  <c r="T200" i="25"/>
  <c r="T299" i="25" s="1"/>
  <c r="Q200" i="25"/>
  <c r="Q299" i="25" s="1"/>
  <c r="U200" i="25"/>
  <c r="U299" i="25" s="1"/>
  <c r="E200" i="25"/>
  <c r="E299" i="25" s="1"/>
  <c r="I200" i="25"/>
  <c r="I299" i="25" s="1"/>
  <c r="N200" i="25"/>
  <c r="N299" i="25" s="1"/>
  <c r="R200" i="25"/>
  <c r="R299" i="25" s="1"/>
  <c r="V200" i="25"/>
  <c r="V299" i="25" s="1"/>
  <c r="L98" i="25"/>
  <c r="X98" i="25"/>
  <c r="D199" i="24"/>
  <c r="D303" i="24" s="1"/>
  <c r="H199" i="24"/>
  <c r="H303" i="24" s="1"/>
  <c r="B199" i="24"/>
  <c r="B303" i="24" s="1"/>
  <c r="H256" i="24"/>
  <c r="F199" i="24"/>
  <c r="F303" i="24" s="1"/>
  <c r="J199" i="24"/>
  <c r="J303" i="24" s="1"/>
  <c r="E199" i="24"/>
  <c r="E303" i="24" s="1"/>
  <c r="I199" i="24"/>
  <c r="I303" i="24" s="1"/>
  <c r="C199" i="24"/>
  <c r="C303" i="24" s="1"/>
  <c r="G199" i="24"/>
  <c r="G303" i="24" s="1"/>
  <c r="L97" i="24"/>
  <c r="Q200" i="23"/>
  <c r="Q299" i="23" s="1"/>
  <c r="E200" i="23"/>
  <c r="E299" i="23" s="1"/>
  <c r="I200" i="23"/>
  <c r="I299" i="23" s="1"/>
  <c r="K200" i="23"/>
  <c r="K299" i="23" s="1"/>
  <c r="F200" i="23"/>
  <c r="F299" i="23" s="1"/>
  <c r="T230" i="23"/>
  <c r="C200" i="23"/>
  <c r="C299" i="23" s="1"/>
  <c r="G200" i="23"/>
  <c r="G299" i="23" s="1"/>
  <c r="U230" i="23"/>
  <c r="R230" i="23"/>
  <c r="B200" i="23"/>
  <c r="B299" i="23" s="1"/>
  <c r="J200" i="23"/>
  <c r="J299" i="23" s="1"/>
  <c r="D200" i="23"/>
  <c r="D299" i="23" s="1"/>
  <c r="H200" i="23"/>
  <c r="H299" i="23" s="1"/>
  <c r="S230" i="23"/>
  <c r="K192" i="22"/>
  <c r="K300" i="22" s="1"/>
  <c r="E192" i="22"/>
  <c r="E300" i="22" s="1"/>
  <c r="I192" i="22"/>
  <c r="I300" i="22" s="1"/>
  <c r="C192" i="22"/>
  <c r="C300" i="22" s="1"/>
  <c r="G192" i="22"/>
  <c r="G300" i="22" s="1"/>
  <c r="B192" i="22"/>
  <c r="B300" i="22" s="1"/>
  <c r="J192" i="22"/>
  <c r="J300" i="22" s="1"/>
  <c r="D192" i="22"/>
  <c r="D300" i="22" s="1"/>
  <c r="H192" i="22"/>
  <c r="H300" i="22" s="1"/>
  <c r="L143" i="22"/>
  <c r="F192" i="22"/>
  <c r="F300" i="22" s="1"/>
  <c r="I129" i="21"/>
  <c r="E521" i="12"/>
  <c r="I521" i="12"/>
  <c r="N521" i="12"/>
  <c r="R521" i="12"/>
  <c r="B521" i="12"/>
  <c r="F521" i="12"/>
  <c r="O521" i="12"/>
  <c r="S521" i="10"/>
  <c r="I387" i="20" l="1"/>
  <c r="R387" i="20"/>
  <c r="H155" i="28"/>
  <c r="H290" i="28" s="1"/>
  <c r="K252" i="17"/>
  <c r="F19" i="13"/>
  <c r="L230" i="25"/>
  <c r="X230" i="25"/>
  <c r="L234" i="24"/>
  <c r="L230" i="23"/>
  <c r="L230" i="22"/>
  <c r="L277" i="25"/>
  <c r="X277" i="25"/>
  <c r="L281" i="24"/>
  <c r="L277" i="23"/>
  <c r="L252" i="23"/>
  <c r="E353" i="27"/>
  <c r="E528" i="27" s="1"/>
  <c r="N382" i="32"/>
  <c r="G382" i="32"/>
  <c r="S354" i="12"/>
  <c r="J391" i="17"/>
  <c r="F353" i="27"/>
  <c r="F528" i="27" s="1"/>
  <c r="J353" i="27"/>
  <c r="J528" i="27" s="1"/>
  <c r="K353" i="27"/>
  <c r="K528" i="27" s="1"/>
  <c r="R149" i="30"/>
  <c r="I386" i="19"/>
  <c r="H227" i="28"/>
  <c r="P409" i="27"/>
  <c r="V391" i="17"/>
  <c r="H409" i="27"/>
  <c r="H414" i="26"/>
  <c r="B353" i="27"/>
  <c r="B528" i="27" s="1"/>
  <c r="H149" i="27"/>
  <c r="H434" i="27" s="1"/>
  <c r="F67" i="13"/>
  <c r="J67" i="13" s="1"/>
  <c r="F41" i="13"/>
  <c r="J41" i="13" s="1"/>
  <c r="H149" i="26"/>
  <c r="H436" i="26" s="1"/>
  <c r="H385" i="14"/>
  <c r="I148" i="29"/>
  <c r="P251" i="27"/>
  <c r="X446" i="7"/>
  <c r="L446" i="7"/>
  <c r="L443" i="6"/>
  <c r="I456" i="5"/>
  <c r="H37" i="33" s="1"/>
  <c r="P149" i="27"/>
  <c r="P434" i="27" s="1"/>
  <c r="I149" i="30"/>
  <c r="K251" i="16"/>
  <c r="K384" i="16" s="1"/>
  <c r="L200" i="23"/>
  <c r="L299" i="23" s="1"/>
  <c r="K354" i="12"/>
  <c r="K521" i="12"/>
  <c r="G68" i="8"/>
  <c r="K68" i="8" s="1"/>
  <c r="S713" i="10"/>
  <c r="L388" i="9"/>
  <c r="L544" i="9"/>
  <c r="L521" i="10"/>
  <c r="L688" i="10"/>
  <c r="P302" i="27"/>
  <c r="U391" i="17"/>
  <c r="J384" i="16"/>
  <c r="H302" i="26"/>
  <c r="H505" i="26" s="1"/>
  <c r="K354" i="11"/>
  <c r="K509" i="11"/>
  <c r="E181" i="28"/>
  <c r="E305" i="28" s="1"/>
  <c r="E275" i="28"/>
  <c r="C181" i="28"/>
  <c r="C305" i="28" s="1"/>
  <c r="C275" i="28"/>
  <c r="F181" i="28"/>
  <c r="F305" i="28" s="1"/>
  <c r="F275" i="28"/>
  <c r="B181" i="28"/>
  <c r="B305" i="28" s="1"/>
  <c r="B275" i="28"/>
  <c r="D181" i="28"/>
  <c r="D305" i="28" s="1"/>
  <c r="D275" i="28"/>
  <c r="H257" i="28"/>
  <c r="D353" i="27"/>
  <c r="D528" i="27" s="1"/>
  <c r="D481" i="27"/>
  <c r="N353" i="27"/>
  <c r="N528" i="27" s="1"/>
  <c r="N481" i="27"/>
  <c r="C353" i="27"/>
  <c r="C528" i="27" s="1"/>
  <c r="C481" i="27"/>
  <c r="M353" i="27"/>
  <c r="M528" i="27" s="1"/>
  <c r="M481" i="27"/>
  <c r="L353" i="27"/>
  <c r="L528" i="27" s="1"/>
  <c r="L481" i="27"/>
  <c r="H251" i="27"/>
  <c r="H456" i="27"/>
  <c r="E353" i="26"/>
  <c r="E530" i="26" s="1"/>
  <c r="E483" i="26"/>
  <c r="C353" i="26"/>
  <c r="C530" i="26" s="1"/>
  <c r="C483" i="26"/>
  <c r="D353" i="26"/>
  <c r="D530" i="26" s="1"/>
  <c r="D483" i="26"/>
  <c r="B353" i="26"/>
  <c r="B530" i="26" s="1"/>
  <c r="B483" i="26"/>
  <c r="G353" i="26"/>
  <c r="G530" i="26" s="1"/>
  <c r="G483" i="26"/>
  <c r="F353" i="26"/>
  <c r="F530" i="26" s="1"/>
  <c r="F483" i="26"/>
  <c r="H251" i="26"/>
  <c r="H461" i="26"/>
  <c r="L200" i="25"/>
  <c r="L299" i="25" s="1"/>
  <c r="L252" i="25"/>
  <c r="X200" i="25"/>
  <c r="X299" i="25" s="1"/>
  <c r="X252" i="25"/>
  <c r="L199" i="24"/>
  <c r="L303" i="24" s="1"/>
  <c r="L256" i="24"/>
  <c r="L192" i="22"/>
  <c r="L300" i="22" s="1"/>
  <c r="L278" i="22"/>
  <c r="K97" i="30"/>
  <c r="L97" i="30"/>
  <c r="M97" i="30"/>
  <c r="N97" i="30"/>
  <c r="O97" i="30"/>
  <c r="P97" i="30"/>
  <c r="Q97" i="30"/>
  <c r="K104" i="30"/>
  <c r="L104" i="30"/>
  <c r="M104" i="30"/>
  <c r="N104" i="30"/>
  <c r="O104" i="30"/>
  <c r="P104" i="30"/>
  <c r="Q104" i="30"/>
  <c r="B97" i="30"/>
  <c r="C97" i="30"/>
  <c r="D97" i="30"/>
  <c r="E97" i="30"/>
  <c r="F97" i="30"/>
  <c r="G97" i="30"/>
  <c r="H97" i="30"/>
  <c r="B104" i="30"/>
  <c r="C104" i="30"/>
  <c r="D104" i="30"/>
  <c r="E104" i="30"/>
  <c r="F104" i="30"/>
  <c r="G104" i="30"/>
  <c r="H104" i="30"/>
  <c r="J19" i="13" l="1"/>
  <c r="K391" i="17"/>
  <c r="S547" i="12"/>
  <c r="K533" i="11"/>
  <c r="R239" i="30"/>
  <c r="I221" i="29"/>
  <c r="K547" i="12"/>
  <c r="I239" i="30"/>
  <c r="P481" i="27"/>
  <c r="L569" i="9"/>
  <c r="G19" i="8" s="1"/>
  <c r="K19" i="8" s="1"/>
  <c r="G42" i="8"/>
  <c r="K42" i="8" s="1"/>
  <c r="L713" i="10"/>
  <c r="P503" i="27"/>
  <c r="P353" i="27"/>
  <c r="P528" i="27" s="1"/>
  <c r="H353" i="27"/>
  <c r="H528" i="27" s="1"/>
  <c r="H481" i="27"/>
  <c r="H353" i="26"/>
  <c r="H530" i="26" s="1"/>
  <c r="H483" i="26"/>
  <c r="N591" i="10"/>
  <c r="N592" i="10"/>
  <c r="N593" i="10"/>
  <c r="N600" i="10"/>
  <c r="S142" i="10"/>
  <c r="I343" i="16" l="1"/>
  <c r="B466" i="12"/>
  <c r="C466" i="12"/>
  <c r="D466" i="12"/>
  <c r="E466" i="12"/>
  <c r="F466" i="12"/>
  <c r="G466" i="12"/>
  <c r="H466" i="12"/>
  <c r="I466" i="12"/>
  <c r="J466" i="12"/>
  <c r="M466" i="12"/>
  <c r="N466" i="12"/>
  <c r="O466" i="12"/>
  <c r="P466" i="12"/>
  <c r="Q466" i="12"/>
  <c r="R466" i="12"/>
  <c r="B467" i="12"/>
  <c r="C467" i="12"/>
  <c r="D467" i="12"/>
  <c r="E467" i="12"/>
  <c r="F467" i="12"/>
  <c r="G467" i="12"/>
  <c r="H467" i="12"/>
  <c r="I467" i="12"/>
  <c r="J467" i="12"/>
  <c r="M467" i="12"/>
  <c r="N467" i="12"/>
  <c r="O467" i="12"/>
  <c r="P467" i="12"/>
  <c r="Q467" i="12"/>
  <c r="R467" i="12"/>
  <c r="B468" i="12"/>
  <c r="C468" i="12"/>
  <c r="D468" i="12"/>
  <c r="E468" i="12"/>
  <c r="F468" i="12"/>
  <c r="G468" i="12"/>
  <c r="H468" i="12"/>
  <c r="I468" i="12"/>
  <c r="J468" i="12"/>
  <c r="M468" i="12"/>
  <c r="N468" i="12"/>
  <c r="O468" i="12"/>
  <c r="P468" i="12"/>
  <c r="Q468" i="12"/>
  <c r="R468" i="12"/>
  <c r="B469" i="12"/>
  <c r="C469" i="12"/>
  <c r="D469" i="12"/>
  <c r="E469" i="12"/>
  <c r="F469" i="12"/>
  <c r="G469" i="12"/>
  <c r="H469" i="12"/>
  <c r="I469" i="12"/>
  <c r="J469" i="12"/>
  <c r="M469" i="12"/>
  <c r="N469" i="12"/>
  <c r="O469" i="12"/>
  <c r="P469" i="12"/>
  <c r="Q469" i="12"/>
  <c r="R469" i="12"/>
  <c r="B470" i="12"/>
  <c r="C470" i="12"/>
  <c r="D470" i="12"/>
  <c r="E470" i="12"/>
  <c r="F470" i="12"/>
  <c r="G470" i="12"/>
  <c r="H470" i="12"/>
  <c r="I470" i="12"/>
  <c r="J470" i="12"/>
  <c r="M470" i="12"/>
  <c r="N470" i="12"/>
  <c r="O470" i="12"/>
  <c r="P470" i="12"/>
  <c r="Q470" i="12"/>
  <c r="R470" i="12"/>
  <c r="B471" i="12"/>
  <c r="C471" i="12"/>
  <c r="D471" i="12"/>
  <c r="E471" i="12"/>
  <c r="F471" i="12"/>
  <c r="G471" i="12"/>
  <c r="H471" i="12"/>
  <c r="I471" i="12"/>
  <c r="J471" i="12"/>
  <c r="M471" i="12"/>
  <c r="N471" i="12"/>
  <c r="O471" i="12"/>
  <c r="P471" i="12"/>
  <c r="Q471" i="12"/>
  <c r="R471" i="12"/>
  <c r="B472" i="12"/>
  <c r="C472" i="12"/>
  <c r="D472" i="12"/>
  <c r="E472" i="12"/>
  <c r="F472" i="12"/>
  <c r="G472" i="12"/>
  <c r="H472" i="12"/>
  <c r="I472" i="12"/>
  <c r="J472" i="12"/>
  <c r="M472" i="12"/>
  <c r="N472" i="12"/>
  <c r="O472" i="12"/>
  <c r="P472" i="12"/>
  <c r="Q472" i="12"/>
  <c r="R472" i="12"/>
  <c r="B479" i="12"/>
  <c r="C479" i="12"/>
  <c r="D479" i="12"/>
  <c r="E479" i="12"/>
  <c r="F479" i="12"/>
  <c r="G479" i="12"/>
  <c r="H479" i="12"/>
  <c r="I479" i="12"/>
  <c r="J479" i="12"/>
  <c r="M479" i="12"/>
  <c r="N479" i="12"/>
  <c r="O479" i="12"/>
  <c r="P479" i="12"/>
  <c r="Q479" i="12"/>
  <c r="R479" i="12"/>
  <c r="B444" i="12"/>
  <c r="C444" i="12"/>
  <c r="D444" i="12"/>
  <c r="E444" i="12"/>
  <c r="F444" i="12"/>
  <c r="G444" i="12"/>
  <c r="H444" i="12"/>
  <c r="I444" i="12"/>
  <c r="J444" i="12"/>
  <c r="M444" i="12"/>
  <c r="N444" i="12"/>
  <c r="O444" i="12"/>
  <c r="P444" i="12"/>
  <c r="Q444" i="12"/>
  <c r="R444" i="12"/>
  <c r="B445" i="12"/>
  <c r="C445" i="12"/>
  <c r="D445" i="12"/>
  <c r="E445" i="12"/>
  <c r="F445" i="12"/>
  <c r="G445" i="12"/>
  <c r="H445" i="12"/>
  <c r="I445" i="12"/>
  <c r="J445" i="12"/>
  <c r="M445" i="12"/>
  <c r="N445" i="12"/>
  <c r="O445" i="12"/>
  <c r="P445" i="12"/>
  <c r="Q445" i="12"/>
  <c r="R445" i="12"/>
  <c r="B446" i="12"/>
  <c r="C446" i="12"/>
  <c r="D446" i="12"/>
  <c r="E446" i="12"/>
  <c r="F446" i="12"/>
  <c r="G446" i="12"/>
  <c r="H446" i="12"/>
  <c r="I446" i="12"/>
  <c r="J446" i="12"/>
  <c r="M446" i="12"/>
  <c r="N446" i="12"/>
  <c r="O446" i="12"/>
  <c r="P446" i="12"/>
  <c r="Q446" i="12"/>
  <c r="R446" i="12"/>
  <c r="B447" i="12"/>
  <c r="C447" i="12"/>
  <c r="D447" i="12"/>
  <c r="E447" i="12"/>
  <c r="F447" i="12"/>
  <c r="G447" i="12"/>
  <c r="H447" i="12"/>
  <c r="I447" i="12"/>
  <c r="J447" i="12"/>
  <c r="M447" i="12"/>
  <c r="N447" i="12"/>
  <c r="O447" i="12"/>
  <c r="P447" i="12"/>
  <c r="Q447" i="12"/>
  <c r="R447" i="12"/>
  <c r="B448" i="12"/>
  <c r="C448" i="12"/>
  <c r="D448" i="12"/>
  <c r="E448" i="12"/>
  <c r="F448" i="12"/>
  <c r="G448" i="12"/>
  <c r="H448" i="12"/>
  <c r="I448" i="12"/>
  <c r="J448" i="12"/>
  <c r="M448" i="12"/>
  <c r="N448" i="12"/>
  <c r="O448" i="12"/>
  <c r="P448" i="12"/>
  <c r="Q448" i="12"/>
  <c r="R448" i="12"/>
  <c r="B449" i="12"/>
  <c r="C449" i="12"/>
  <c r="D449" i="12"/>
  <c r="E449" i="12"/>
  <c r="F449" i="12"/>
  <c r="G449" i="12"/>
  <c r="H449" i="12"/>
  <c r="I449" i="12"/>
  <c r="J449" i="12"/>
  <c r="M449" i="12"/>
  <c r="N449" i="12"/>
  <c r="O449" i="12"/>
  <c r="P449" i="12"/>
  <c r="Q449" i="12"/>
  <c r="R449" i="12"/>
  <c r="B450" i="12"/>
  <c r="C450" i="12"/>
  <c r="D450" i="12"/>
  <c r="E450" i="12"/>
  <c r="F450" i="12"/>
  <c r="G450" i="12"/>
  <c r="H450" i="12"/>
  <c r="I450" i="12"/>
  <c r="J450" i="12"/>
  <c r="M450" i="12"/>
  <c r="N450" i="12"/>
  <c r="O450" i="12"/>
  <c r="P450" i="12"/>
  <c r="Q450" i="12"/>
  <c r="R450" i="12"/>
  <c r="B457" i="12"/>
  <c r="C457" i="12"/>
  <c r="D457" i="12"/>
  <c r="E457" i="12"/>
  <c r="F457" i="12"/>
  <c r="G457" i="12"/>
  <c r="H457" i="12"/>
  <c r="I457" i="12"/>
  <c r="J457" i="12"/>
  <c r="M457" i="12"/>
  <c r="N457" i="12"/>
  <c r="O457" i="12"/>
  <c r="P457" i="12"/>
  <c r="Q457" i="12"/>
  <c r="R457" i="12"/>
  <c r="B418" i="12"/>
  <c r="C418" i="12"/>
  <c r="D418" i="12"/>
  <c r="E418" i="12"/>
  <c r="F418" i="12"/>
  <c r="G418" i="12"/>
  <c r="H418" i="12"/>
  <c r="I418" i="12"/>
  <c r="J418" i="12"/>
  <c r="M418" i="12"/>
  <c r="N418" i="12"/>
  <c r="O418" i="12"/>
  <c r="P418" i="12"/>
  <c r="Q418" i="12"/>
  <c r="R418" i="12"/>
  <c r="B419" i="12"/>
  <c r="C419" i="12"/>
  <c r="D419" i="12"/>
  <c r="E419" i="12"/>
  <c r="F419" i="12"/>
  <c r="G419" i="12"/>
  <c r="H419" i="12"/>
  <c r="I419" i="12"/>
  <c r="J419" i="12"/>
  <c r="M419" i="12"/>
  <c r="N419" i="12"/>
  <c r="O419" i="12"/>
  <c r="P419" i="12"/>
  <c r="Q419" i="12"/>
  <c r="R419" i="12"/>
  <c r="B420" i="12"/>
  <c r="C420" i="12"/>
  <c r="D420" i="12"/>
  <c r="E420" i="12"/>
  <c r="F420" i="12"/>
  <c r="G420" i="12"/>
  <c r="H420" i="12"/>
  <c r="I420" i="12"/>
  <c r="J420" i="12"/>
  <c r="M420" i="12"/>
  <c r="N420" i="12"/>
  <c r="O420" i="12"/>
  <c r="P420" i="12"/>
  <c r="Q420" i="12"/>
  <c r="R420" i="12"/>
  <c r="B421" i="12"/>
  <c r="C421" i="12"/>
  <c r="D421" i="12"/>
  <c r="E421" i="12"/>
  <c r="F421" i="12"/>
  <c r="G421" i="12"/>
  <c r="H421" i="12"/>
  <c r="I421" i="12"/>
  <c r="J421" i="12"/>
  <c r="M421" i="12"/>
  <c r="N421" i="12"/>
  <c r="O421" i="12"/>
  <c r="P421" i="12"/>
  <c r="Q421" i="12"/>
  <c r="R421" i="12"/>
  <c r="B422" i="12"/>
  <c r="C422" i="12"/>
  <c r="D422" i="12"/>
  <c r="E422" i="12"/>
  <c r="F422" i="12"/>
  <c r="G422" i="12"/>
  <c r="H422" i="12"/>
  <c r="I422" i="12"/>
  <c r="J422" i="12"/>
  <c r="M422" i="12"/>
  <c r="N422" i="12"/>
  <c r="O422" i="12"/>
  <c r="P422" i="12"/>
  <c r="Q422" i="12"/>
  <c r="R422" i="12"/>
  <c r="B423" i="12"/>
  <c r="C423" i="12"/>
  <c r="D423" i="12"/>
  <c r="E423" i="12"/>
  <c r="F423" i="12"/>
  <c r="G423" i="12"/>
  <c r="H423" i="12"/>
  <c r="I423" i="12"/>
  <c r="J423" i="12"/>
  <c r="M423" i="12"/>
  <c r="N423" i="12"/>
  <c r="O423" i="12"/>
  <c r="P423" i="12"/>
  <c r="Q423" i="12"/>
  <c r="R423" i="12"/>
  <c r="B424" i="12"/>
  <c r="C424" i="12"/>
  <c r="D424" i="12"/>
  <c r="E424" i="12"/>
  <c r="F424" i="12"/>
  <c r="G424" i="12"/>
  <c r="H424" i="12"/>
  <c r="I424" i="12"/>
  <c r="J424" i="12"/>
  <c r="M424" i="12"/>
  <c r="N424" i="12"/>
  <c r="O424" i="12"/>
  <c r="P424" i="12"/>
  <c r="Q424" i="12"/>
  <c r="R424" i="12"/>
  <c r="B431" i="12"/>
  <c r="C431" i="12"/>
  <c r="D431" i="12"/>
  <c r="E431" i="12"/>
  <c r="F431" i="12"/>
  <c r="G431" i="12"/>
  <c r="H431" i="12"/>
  <c r="I431" i="12"/>
  <c r="J431" i="12"/>
  <c r="M431" i="12"/>
  <c r="N431" i="12"/>
  <c r="O431" i="12"/>
  <c r="P431" i="12"/>
  <c r="Q431" i="12"/>
  <c r="R431" i="12"/>
  <c r="B396" i="12"/>
  <c r="C396" i="12"/>
  <c r="D396" i="12"/>
  <c r="E396" i="12"/>
  <c r="F396" i="12"/>
  <c r="G396" i="12"/>
  <c r="H396" i="12"/>
  <c r="I396" i="12"/>
  <c r="J396" i="12"/>
  <c r="M396" i="12"/>
  <c r="N396" i="12"/>
  <c r="O396" i="12"/>
  <c r="P396" i="12"/>
  <c r="Q396" i="12"/>
  <c r="R396" i="12"/>
  <c r="B397" i="12"/>
  <c r="C397" i="12"/>
  <c r="D397" i="12"/>
  <c r="E397" i="12"/>
  <c r="F397" i="12"/>
  <c r="G397" i="12"/>
  <c r="H397" i="12"/>
  <c r="I397" i="12"/>
  <c r="J397" i="12"/>
  <c r="M397" i="12"/>
  <c r="N397" i="12"/>
  <c r="O397" i="12"/>
  <c r="P397" i="12"/>
  <c r="Q397" i="12"/>
  <c r="R397" i="12"/>
  <c r="B398" i="12"/>
  <c r="C398" i="12"/>
  <c r="D398" i="12"/>
  <c r="E398" i="12"/>
  <c r="F398" i="12"/>
  <c r="G398" i="12"/>
  <c r="H398" i="12"/>
  <c r="I398" i="12"/>
  <c r="J398" i="12"/>
  <c r="M398" i="12"/>
  <c r="N398" i="12"/>
  <c r="O398" i="12"/>
  <c r="P398" i="12"/>
  <c r="Q398" i="12"/>
  <c r="R398" i="12"/>
  <c r="B399" i="12"/>
  <c r="C399" i="12"/>
  <c r="D399" i="12"/>
  <c r="E399" i="12"/>
  <c r="F399" i="12"/>
  <c r="G399" i="12"/>
  <c r="H399" i="12"/>
  <c r="I399" i="12"/>
  <c r="J399" i="12"/>
  <c r="M399" i="12"/>
  <c r="N399" i="12"/>
  <c r="O399" i="12"/>
  <c r="P399" i="12"/>
  <c r="Q399" i="12"/>
  <c r="R399" i="12"/>
  <c r="B400" i="12"/>
  <c r="C400" i="12"/>
  <c r="D400" i="12"/>
  <c r="E400" i="12"/>
  <c r="F400" i="12"/>
  <c r="G400" i="12"/>
  <c r="H400" i="12"/>
  <c r="I400" i="12"/>
  <c r="J400" i="12"/>
  <c r="M400" i="12"/>
  <c r="N400" i="12"/>
  <c r="O400" i="12"/>
  <c r="P400" i="12"/>
  <c r="Q400" i="12"/>
  <c r="R400" i="12"/>
  <c r="B401" i="12"/>
  <c r="C401" i="12"/>
  <c r="D401" i="12"/>
  <c r="E401" i="12"/>
  <c r="F401" i="12"/>
  <c r="G401" i="12"/>
  <c r="H401" i="12"/>
  <c r="I401" i="12"/>
  <c r="J401" i="12"/>
  <c r="M401" i="12"/>
  <c r="N401" i="12"/>
  <c r="O401" i="12"/>
  <c r="P401" i="12"/>
  <c r="Q401" i="12"/>
  <c r="R401" i="12"/>
  <c r="B402" i="12"/>
  <c r="C402" i="12"/>
  <c r="D402" i="12"/>
  <c r="E402" i="12"/>
  <c r="F402" i="12"/>
  <c r="G402" i="12"/>
  <c r="H402" i="12"/>
  <c r="I402" i="12"/>
  <c r="J402" i="12"/>
  <c r="M402" i="12"/>
  <c r="N402" i="12"/>
  <c r="O402" i="12"/>
  <c r="P402" i="12"/>
  <c r="Q402" i="12"/>
  <c r="R402" i="12"/>
  <c r="B409" i="12"/>
  <c r="C409" i="12"/>
  <c r="D409" i="12"/>
  <c r="E409" i="12"/>
  <c r="F409" i="12"/>
  <c r="G409" i="12"/>
  <c r="H409" i="12"/>
  <c r="I409" i="12"/>
  <c r="J409" i="12"/>
  <c r="M409" i="12"/>
  <c r="N409" i="12"/>
  <c r="O409" i="12"/>
  <c r="P409" i="12"/>
  <c r="Q409" i="12"/>
  <c r="R409" i="12"/>
  <c r="A307" i="25" l="1"/>
  <c r="A307" i="22"/>
  <c r="A308" i="22"/>
  <c r="A309" i="22"/>
  <c r="A244" i="18" l="1"/>
  <c r="I223" i="18"/>
  <c r="H223" i="18"/>
  <c r="G223" i="18"/>
  <c r="F223" i="18"/>
  <c r="E223" i="18"/>
  <c r="D223" i="18"/>
  <c r="C223" i="18"/>
  <c r="B223" i="18"/>
  <c r="I221" i="18"/>
  <c r="H221" i="18"/>
  <c r="G221" i="18"/>
  <c r="F221" i="18"/>
  <c r="E221" i="18"/>
  <c r="D221" i="18"/>
  <c r="C221" i="18"/>
  <c r="B221" i="18"/>
  <c r="I220" i="18"/>
  <c r="H220" i="18"/>
  <c r="G220" i="18"/>
  <c r="F220" i="18"/>
  <c r="E220" i="18"/>
  <c r="D220" i="18"/>
  <c r="C220" i="18"/>
  <c r="B220" i="18"/>
  <c r="I219" i="18"/>
  <c r="H219" i="18"/>
  <c r="G219" i="18"/>
  <c r="F219" i="18"/>
  <c r="E219" i="18"/>
  <c r="D219" i="18"/>
  <c r="C219" i="18"/>
  <c r="B219" i="18"/>
  <c r="I218" i="18"/>
  <c r="H218" i="18"/>
  <c r="G218" i="18"/>
  <c r="F218" i="18"/>
  <c r="E218" i="18"/>
  <c r="D218" i="18"/>
  <c r="C218" i="18"/>
  <c r="B218" i="18"/>
  <c r="I217" i="18"/>
  <c r="H217" i="18"/>
  <c r="G217" i="18"/>
  <c r="F217" i="18"/>
  <c r="E217" i="18"/>
  <c r="D217" i="18"/>
  <c r="C217" i="18"/>
  <c r="B217" i="18"/>
  <c r="I216" i="18"/>
  <c r="H216" i="18"/>
  <c r="G216" i="18"/>
  <c r="F216" i="18"/>
  <c r="E216" i="18"/>
  <c r="D216" i="18"/>
  <c r="C216" i="18"/>
  <c r="B216" i="18"/>
  <c r="I215" i="18"/>
  <c r="H215" i="18"/>
  <c r="G215" i="18"/>
  <c r="F215" i="18"/>
  <c r="E215" i="18"/>
  <c r="D215" i="18"/>
  <c r="C215" i="18"/>
  <c r="B215" i="18"/>
  <c r="I214" i="18"/>
  <c r="H214" i="18"/>
  <c r="G214" i="18"/>
  <c r="F214" i="18"/>
  <c r="E214" i="18"/>
  <c r="D214" i="18"/>
  <c r="C214" i="18"/>
  <c r="B214" i="18"/>
  <c r="G213" i="18"/>
  <c r="F213" i="18"/>
  <c r="E213" i="18"/>
  <c r="D213" i="18"/>
  <c r="C213" i="18"/>
  <c r="B213" i="18"/>
  <c r="G212" i="18"/>
  <c r="F212" i="18"/>
  <c r="E212" i="18"/>
  <c r="D212" i="18"/>
  <c r="C212" i="18"/>
  <c r="B212" i="18"/>
  <c r="G211" i="18"/>
  <c r="F211" i="18"/>
  <c r="E211" i="18"/>
  <c r="D211" i="18"/>
  <c r="C211" i="18"/>
  <c r="B211" i="18"/>
  <c r="I210" i="18"/>
  <c r="H210" i="18"/>
  <c r="G210" i="18"/>
  <c r="F210" i="18"/>
  <c r="E210" i="18"/>
  <c r="D210" i="18"/>
  <c r="C210" i="18"/>
  <c r="B210" i="18"/>
  <c r="I199" i="18"/>
  <c r="H199" i="18"/>
  <c r="G199" i="18"/>
  <c r="F199" i="18"/>
  <c r="E199" i="18"/>
  <c r="D199" i="18"/>
  <c r="C199" i="18"/>
  <c r="B199" i="18"/>
  <c r="I198" i="18"/>
  <c r="H198" i="18"/>
  <c r="G198" i="18"/>
  <c r="F198" i="18"/>
  <c r="E198" i="18"/>
  <c r="D198" i="18"/>
  <c r="C198" i="18"/>
  <c r="B198" i="18"/>
  <c r="I197" i="18"/>
  <c r="H197" i="18"/>
  <c r="G197" i="18"/>
  <c r="F197" i="18"/>
  <c r="E197" i="18"/>
  <c r="D197" i="18"/>
  <c r="C197" i="18"/>
  <c r="B197" i="18"/>
  <c r="I196" i="18"/>
  <c r="H196" i="18"/>
  <c r="G196" i="18"/>
  <c r="F196" i="18"/>
  <c r="E196" i="18"/>
  <c r="D196" i="18"/>
  <c r="C196" i="18"/>
  <c r="B196" i="18"/>
  <c r="I195" i="18"/>
  <c r="H195" i="18"/>
  <c r="G195" i="18"/>
  <c r="F195" i="18"/>
  <c r="E195" i="18"/>
  <c r="D195" i="18"/>
  <c r="C195" i="18"/>
  <c r="B195" i="18"/>
  <c r="I194" i="18"/>
  <c r="H194" i="18"/>
  <c r="G194" i="18"/>
  <c r="F194" i="18"/>
  <c r="E194" i="18"/>
  <c r="D194" i="18"/>
  <c r="C194" i="18"/>
  <c r="B194" i="18"/>
  <c r="I193" i="18"/>
  <c r="H193" i="18"/>
  <c r="G193" i="18"/>
  <c r="F193" i="18"/>
  <c r="E193" i="18"/>
  <c r="D193" i="18"/>
  <c r="C193" i="18"/>
  <c r="B193" i="18"/>
  <c r="I192" i="18"/>
  <c r="H192" i="18"/>
  <c r="G192" i="18"/>
  <c r="F192" i="18"/>
  <c r="E192" i="18"/>
  <c r="D192" i="18"/>
  <c r="C192" i="18"/>
  <c r="B192" i="18"/>
  <c r="G191" i="18"/>
  <c r="F191" i="18"/>
  <c r="E191" i="18"/>
  <c r="D191" i="18"/>
  <c r="C191" i="18"/>
  <c r="B191" i="18"/>
  <c r="G190" i="18"/>
  <c r="F190" i="18"/>
  <c r="E190" i="18"/>
  <c r="D190" i="18"/>
  <c r="C190" i="18"/>
  <c r="B190" i="18"/>
  <c r="G189" i="18"/>
  <c r="F189" i="18"/>
  <c r="E189" i="18"/>
  <c r="D189" i="18"/>
  <c r="C189" i="18"/>
  <c r="B189" i="18"/>
  <c r="I188" i="18"/>
  <c r="H188" i="18"/>
  <c r="G188" i="18"/>
  <c r="F188" i="18"/>
  <c r="E188" i="18"/>
  <c r="D188" i="18"/>
  <c r="C188" i="18"/>
  <c r="B188" i="18"/>
  <c r="I179" i="18"/>
  <c r="H179" i="18"/>
  <c r="G179" i="18"/>
  <c r="F179" i="18"/>
  <c r="E179" i="18"/>
  <c r="D179" i="18"/>
  <c r="C179" i="18"/>
  <c r="B179" i="18"/>
  <c r="I178" i="18"/>
  <c r="H178" i="18"/>
  <c r="G178" i="18"/>
  <c r="F178" i="18"/>
  <c r="E178" i="18"/>
  <c r="D178" i="18"/>
  <c r="C178" i="18"/>
  <c r="B178" i="18"/>
  <c r="I177" i="18"/>
  <c r="H177" i="18"/>
  <c r="G177" i="18"/>
  <c r="F177" i="18"/>
  <c r="E177" i="18"/>
  <c r="D177" i="18"/>
  <c r="C177" i="18"/>
  <c r="B177" i="18"/>
  <c r="I176" i="18"/>
  <c r="H176" i="18"/>
  <c r="G176" i="18"/>
  <c r="F176" i="18"/>
  <c r="E176" i="18"/>
  <c r="D176" i="18"/>
  <c r="C176" i="18"/>
  <c r="B176" i="18"/>
  <c r="I175" i="18"/>
  <c r="H175" i="18"/>
  <c r="G175" i="18"/>
  <c r="F175" i="18"/>
  <c r="E175" i="18"/>
  <c r="D175" i="18"/>
  <c r="C175" i="18"/>
  <c r="B175" i="18"/>
  <c r="I174" i="18"/>
  <c r="H174" i="18"/>
  <c r="G174" i="18"/>
  <c r="F174" i="18"/>
  <c r="E174" i="18"/>
  <c r="D174" i="18"/>
  <c r="C174" i="18"/>
  <c r="B174" i="18"/>
  <c r="I173" i="18"/>
  <c r="G173" i="18"/>
  <c r="F173" i="18"/>
  <c r="E173" i="18"/>
  <c r="D173" i="18"/>
  <c r="C173" i="18"/>
  <c r="B173" i="18"/>
  <c r="I172" i="18"/>
  <c r="H172" i="18"/>
  <c r="G172" i="18"/>
  <c r="F172" i="18"/>
  <c r="E172" i="18"/>
  <c r="D172" i="18"/>
  <c r="C172" i="18"/>
  <c r="B172" i="18"/>
  <c r="I171" i="18"/>
  <c r="H171" i="18"/>
  <c r="G171" i="18"/>
  <c r="F171" i="18"/>
  <c r="E171" i="18"/>
  <c r="D171" i="18"/>
  <c r="C171" i="18"/>
  <c r="B171" i="18"/>
  <c r="I170" i="18"/>
  <c r="H170" i="18"/>
  <c r="G170" i="18"/>
  <c r="F170" i="18"/>
  <c r="E170" i="18"/>
  <c r="D170" i="18"/>
  <c r="C170" i="18"/>
  <c r="B170" i="18"/>
  <c r="I161" i="18"/>
  <c r="G161" i="18"/>
  <c r="F161" i="18"/>
  <c r="E161" i="18"/>
  <c r="D161" i="18"/>
  <c r="C161" i="18"/>
  <c r="B161" i="18"/>
  <c r="I160" i="18"/>
  <c r="G160" i="18"/>
  <c r="F160" i="18"/>
  <c r="E160" i="18"/>
  <c r="D160" i="18"/>
  <c r="C160" i="18"/>
  <c r="B160" i="18"/>
  <c r="I159" i="18"/>
  <c r="G159" i="18"/>
  <c r="F159" i="18"/>
  <c r="E159" i="18"/>
  <c r="D159" i="18"/>
  <c r="C159" i="18"/>
  <c r="B159" i="18"/>
  <c r="I158" i="18"/>
  <c r="G158" i="18"/>
  <c r="F158" i="18"/>
  <c r="E158" i="18"/>
  <c r="D158" i="18"/>
  <c r="C158" i="18"/>
  <c r="B158" i="18"/>
  <c r="I157" i="18"/>
  <c r="G157" i="18"/>
  <c r="F157" i="18"/>
  <c r="E157" i="18"/>
  <c r="D157" i="18"/>
  <c r="C157" i="18"/>
  <c r="B157" i="18"/>
  <c r="I156" i="18"/>
  <c r="H156" i="18"/>
  <c r="G156" i="18"/>
  <c r="F156" i="18"/>
  <c r="E156" i="18"/>
  <c r="D156" i="18"/>
  <c r="C156" i="18"/>
  <c r="B156" i="18"/>
  <c r="I155" i="18"/>
  <c r="G155" i="18"/>
  <c r="F155" i="18"/>
  <c r="E155" i="18"/>
  <c r="D155" i="18"/>
  <c r="C155" i="18"/>
  <c r="B155" i="18"/>
  <c r="I154" i="18"/>
  <c r="H154" i="18"/>
  <c r="G154" i="18"/>
  <c r="F154" i="18"/>
  <c r="E154" i="18"/>
  <c r="D154" i="18"/>
  <c r="C154" i="18"/>
  <c r="B154" i="18"/>
  <c r="I153" i="18"/>
  <c r="H153" i="18"/>
  <c r="G153" i="18"/>
  <c r="F153" i="18"/>
  <c r="E153" i="18"/>
  <c r="D153" i="18"/>
  <c r="C153" i="18"/>
  <c r="B153" i="18"/>
  <c r="I152" i="18"/>
  <c r="H152" i="18"/>
  <c r="G152" i="18"/>
  <c r="F152" i="18"/>
  <c r="E152" i="18"/>
  <c r="D152" i="18"/>
  <c r="C152" i="18"/>
  <c r="B152" i="18"/>
  <c r="I241" i="18"/>
  <c r="H241" i="18"/>
  <c r="G241" i="18"/>
  <c r="F241" i="18"/>
  <c r="E241" i="18"/>
  <c r="D241" i="18"/>
  <c r="C241" i="18"/>
  <c r="B241" i="18"/>
  <c r="I239" i="18"/>
  <c r="H239" i="18"/>
  <c r="G239" i="18"/>
  <c r="F239" i="18"/>
  <c r="E239" i="18"/>
  <c r="D239" i="18"/>
  <c r="C239" i="18"/>
  <c r="B239" i="18"/>
  <c r="I129" i="18"/>
  <c r="I238" i="18" s="1"/>
  <c r="H129" i="18"/>
  <c r="H238" i="18" s="1"/>
  <c r="G129" i="18"/>
  <c r="G238" i="18" s="1"/>
  <c r="F129" i="18"/>
  <c r="F238" i="18" s="1"/>
  <c r="E129" i="18"/>
  <c r="E238" i="18" s="1"/>
  <c r="D129" i="18"/>
  <c r="D238" i="18" s="1"/>
  <c r="C129" i="18"/>
  <c r="C238" i="18" s="1"/>
  <c r="B129" i="18"/>
  <c r="B238" i="18" s="1"/>
  <c r="I128" i="18"/>
  <c r="I237" i="18" s="1"/>
  <c r="H128" i="18"/>
  <c r="H237" i="18" s="1"/>
  <c r="G128" i="18"/>
  <c r="G237" i="18" s="1"/>
  <c r="F128" i="18"/>
  <c r="F237" i="18" s="1"/>
  <c r="E128" i="18"/>
  <c r="E237" i="18" s="1"/>
  <c r="D128" i="18"/>
  <c r="D237" i="18" s="1"/>
  <c r="C128" i="18"/>
  <c r="C237" i="18" s="1"/>
  <c r="B128" i="18"/>
  <c r="B237" i="18" s="1"/>
  <c r="I127" i="18"/>
  <c r="I236" i="18" s="1"/>
  <c r="H127" i="18"/>
  <c r="H236" i="18" s="1"/>
  <c r="G127" i="18"/>
  <c r="G236" i="18" s="1"/>
  <c r="F127" i="18"/>
  <c r="F236" i="18" s="1"/>
  <c r="E127" i="18"/>
  <c r="E236" i="18" s="1"/>
  <c r="D127" i="18"/>
  <c r="D236" i="18" s="1"/>
  <c r="C127" i="18"/>
  <c r="C236" i="18" s="1"/>
  <c r="B127" i="18"/>
  <c r="B236" i="18" s="1"/>
  <c r="I126" i="18"/>
  <c r="I235" i="18" s="1"/>
  <c r="H126" i="18"/>
  <c r="H235" i="18" s="1"/>
  <c r="G126" i="18"/>
  <c r="G235" i="18" s="1"/>
  <c r="F126" i="18"/>
  <c r="F235" i="18" s="1"/>
  <c r="E126" i="18"/>
  <c r="E235" i="18" s="1"/>
  <c r="D126" i="18"/>
  <c r="D235" i="18" s="1"/>
  <c r="C126" i="18"/>
  <c r="C235" i="18" s="1"/>
  <c r="B126" i="18"/>
  <c r="B235" i="18" s="1"/>
  <c r="I125" i="18"/>
  <c r="I234" i="18" s="1"/>
  <c r="H125" i="18"/>
  <c r="H234" i="18" s="1"/>
  <c r="G125" i="18"/>
  <c r="G234" i="18" s="1"/>
  <c r="F125" i="18"/>
  <c r="F234" i="18" s="1"/>
  <c r="E125" i="18"/>
  <c r="E234" i="18" s="1"/>
  <c r="D125" i="18"/>
  <c r="D234" i="18" s="1"/>
  <c r="C125" i="18"/>
  <c r="C234" i="18" s="1"/>
  <c r="B125" i="18"/>
  <c r="B234" i="18" s="1"/>
  <c r="I124" i="18"/>
  <c r="I233" i="18" s="1"/>
  <c r="H124" i="18"/>
  <c r="H233" i="18" s="1"/>
  <c r="G124" i="18"/>
  <c r="G233" i="18" s="1"/>
  <c r="F124" i="18"/>
  <c r="F233" i="18" s="1"/>
  <c r="E124" i="18"/>
  <c r="E233" i="18" s="1"/>
  <c r="D124" i="18"/>
  <c r="D233" i="18" s="1"/>
  <c r="C124" i="18"/>
  <c r="C233" i="18" s="1"/>
  <c r="B124" i="18"/>
  <c r="B233" i="18" s="1"/>
  <c r="I123" i="18"/>
  <c r="I232" i="18" s="1"/>
  <c r="H123" i="18"/>
  <c r="H232" i="18" s="1"/>
  <c r="G123" i="18"/>
  <c r="G232" i="18" s="1"/>
  <c r="F123" i="18"/>
  <c r="F232" i="18" s="1"/>
  <c r="E123" i="18"/>
  <c r="E232" i="18" s="1"/>
  <c r="D123" i="18"/>
  <c r="D232" i="18" s="1"/>
  <c r="C123" i="18"/>
  <c r="C232" i="18" s="1"/>
  <c r="B123" i="18"/>
  <c r="B232" i="18" s="1"/>
  <c r="I122" i="18"/>
  <c r="H122" i="18"/>
  <c r="G122" i="18"/>
  <c r="F122" i="18"/>
  <c r="E122" i="18"/>
  <c r="D122" i="18"/>
  <c r="C122" i="18"/>
  <c r="B122" i="18"/>
  <c r="I121" i="18"/>
  <c r="H121" i="18"/>
  <c r="G121" i="18"/>
  <c r="G231" i="18" s="1"/>
  <c r="F121" i="18"/>
  <c r="E121" i="18"/>
  <c r="D121" i="18"/>
  <c r="D231" i="18" s="1"/>
  <c r="C121" i="18"/>
  <c r="C231" i="18" s="1"/>
  <c r="B121" i="18"/>
  <c r="I120" i="18"/>
  <c r="H120" i="18"/>
  <c r="G120" i="18"/>
  <c r="F120" i="18"/>
  <c r="E120" i="18"/>
  <c r="D120" i="18"/>
  <c r="C120" i="18"/>
  <c r="B120" i="18"/>
  <c r="I119" i="18"/>
  <c r="H119" i="18"/>
  <c r="G119" i="18"/>
  <c r="F119" i="18"/>
  <c r="E119" i="18"/>
  <c r="D119" i="18"/>
  <c r="C119" i="18"/>
  <c r="B119" i="18"/>
  <c r="I118" i="18"/>
  <c r="H118" i="18"/>
  <c r="G118" i="18"/>
  <c r="F118" i="18"/>
  <c r="E118" i="18"/>
  <c r="D118" i="18"/>
  <c r="C118" i="18"/>
  <c r="B118" i="18"/>
  <c r="I117" i="18"/>
  <c r="H117" i="18"/>
  <c r="G117" i="18"/>
  <c r="F117" i="18"/>
  <c r="E117" i="18"/>
  <c r="D117" i="18"/>
  <c r="C117" i="18"/>
  <c r="B117" i="18"/>
  <c r="I116" i="18"/>
  <c r="H116" i="18"/>
  <c r="G116" i="18"/>
  <c r="F116" i="18"/>
  <c r="E116" i="18"/>
  <c r="D116" i="18"/>
  <c r="C116" i="18"/>
  <c r="B116" i="18"/>
  <c r="I115" i="18"/>
  <c r="H115" i="18"/>
  <c r="G115" i="18"/>
  <c r="F115" i="18"/>
  <c r="E115" i="18"/>
  <c r="D115" i="18"/>
  <c r="C115" i="18"/>
  <c r="B115" i="18"/>
  <c r="I114" i="18"/>
  <c r="H114" i="18"/>
  <c r="G114" i="18"/>
  <c r="F114" i="18"/>
  <c r="E114" i="18"/>
  <c r="D114" i="18"/>
  <c r="C114" i="18"/>
  <c r="B114" i="18"/>
  <c r="I113" i="18"/>
  <c r="H113" i="18"/>
  <c r="G113" i="18"/>
  <c r="G228" i="18" s="1"/>
  <c r="F113" i="18"/>
  <c r="E113" i="18"/>
  <c r="D113" i="18"/>
  <c r="C113" i="18"/>
  <c r="B113" i="18"/>
  <c r="I112" i="18"/>
  <c r="H112" i="18"/>
  <c r="G112" i="18"/>
  <c r="F112" i="18"/>
  <c r="E112" i="18"/>
  <c r="D112" i="18"/>
  <c r="C112" i="18"/>
  <c r="B112" i="18"/>
  <c r="I111" i="18"/>
  <c r="H111" i="18"/>
  <c r="G111" i="18"/>
  <c r="F111" i="18"/>
  <c r="E111" i="18"/>
  <c r="D111" i="18"/>
  <c r="C111" i="18"/>
  <c r="B111" i="18"/>
  <c r="K106" i="18"/>
  <c r="K132" i="18" s="1"/>
  <c r="J106" i="18"/>
  <c r="K104" i="18"/>
  <c r="K221" i="18" s="1"/>
  <c r="J104" i="18"/>
  <c r="J221" i="18" s="1"/>
  <c r="K103" i="18"/>
  <c r="K220" i="18" s="1"/>
  <c r="J103" i="18"/>
  <c r="K102" i="18"/>
  <c r="K219" i="18" s="1"/>
  <c r="J102" i="18"/>
  <c r="J219" i="18" s="1"/>
  <c r="K101" i="18"/>
  <c r="K218" i="18" s="1"/>
  <c r="J101" i="18"/>
  <c r="J218" i="18" s="1"/>
  <c r="K100" i="18"/>
  <c r="K217" i="18" s="1"/>
  <c r="J100" i="18"/>
  <c r="J217" i="18" s="1"/>
  <c r="K99" i="18"/>
  <c r="K216" i="18" s="1"/>
  <c r="J99" i="18"/>
  <c r="J216" i="18" s="1"/>
  <c r="K98" i="18"/>
  <c r="K215" i="18" s="1"/>
  <c r="J98" i="18"/>
  <c r="J215" i="18" s="1"/>
  <c r="K97" i="18"/>
  <c r="K214" i="18" s="1"/>
  <c r="J97" i="18"/>
  <c r="K96" i="18"/>
  <c r="J96" i="18"/>
  <c r="K95" i="18"/>
  <c r="J95" i="18"/>
  <c r="K94" i="18"/>
  <c r="J94" i="18"/>
  <c r="K93" i="18"/>
  <c r="J93" i="18"/>
  <c r="K92" i="18"/>
  <c r="J92" i="18"/>
  <c r="K91" i="18"/>
  <c r="J91" i="18"/>
  <c r="K90" i="18"/>
  <c r="J90" i="18"/>
  <c r="K89" i="18"/>
  <c r="J89" i="18"/>
  <c r="K88" i="18"/>
  <c r="J88" i="18"/>
  <c r="K87" i="18"/>
  <c r="J87" i="18"/>
  <c r="K86" i="18"/>
  <c r="J86" i="18"/>
  <c r="K85" i="18"/>
  <c r="J85" i="18"/>
  <c r="K78" i="18"/>
  <c r="K199" i="18" s="1"/>
  <c r="J78" i="18"/>
  <c r="J199" i="18" s="1"/>
  <c r="K77" i="18"/>
  <c r="K198" i="18" s="1"/>
  <c r="J77" i="18"/>
  <c r="J198" i="18" s="1"/>
  <c r="K76" i="18"/>
  <c r="K197" i="18" s="1"/>
  <c r="J76" i="18"/>
  <c r="J197" i="18" s="1"/>
  <c r="K75" i="18"/>
  <c r="K196" i="18" s="1"/>
  <c r="J75" i="18"/>
  <c r="J196" i="18" s="1"/>
  <c r="K74" i="18"/>
  <c r="K195" i="18" s="1"/>
  <c r="J74" i="18"/>
  <c r="J195" i="18" s="1"/>
  <c r="K73" i="18"/>
  <c r="K194" i="18" s="1"/>
  <c r="J73" i="18"/>
  <c r="J194" i="18" s="1"/>
  <c r="K72" i="18"/>
  <c r="K193" i="18" s="1"/>
  <c r="J72" i="18"/>
  <c r="J193" i="18" s="1"/>
  <c r="K71" i="18"/>
  <c r="K192" i="18" s="1"/>
  <c r="J71" i="18"/>
  <c r="J192" i="18" s="1"/>
  <c r="K70" i="18"/>
  <c r="J70" i="18"/>
  <c r="K69" i="18"/>
  <c r="J69" i="18"/>
  <c r="K68" i="18"/>
  <c r="J68" i="18"/>
  <c r="K67" i="18"/>
  <c r="J67" i="18"/>
  <c r="K66" i="18"/>
  <c r="J66" i="18"/>
  <c r="K65" i="18"/>
  <c r="J65" i="18"/>
  <c r="K64" i="18"/>
  <c r="J64" i="18"/>
  <c r="K63" i="18"/>
  <c r="J63" i="18"/>
  <c r="K62" i="18"/>
  <c r="J62" i="18"/>
  <c r="K61" i="18"/>
  <c r="J61" i="18"/>
  <c r="K60" i="18"/>
  <c r="J60" i="18"/>
  <c r="K59" i="18"/>
  <c r="J59" i="18"/>
  <c r="K51" i="18"/>
  <c r="J51" i="18"/>
  <c r="K50" i="18"/>
  <c r="K180" i="18" s="1"/>
  <c r="J50" i="18"/>
  <c r="J180" i="18" s="1"/>
  <c r="K49" i="18"/>
  <c r="K179" i="18" s="1"/>
  <c r="J49" i="18"/>
  <c r="J179" i="18" s="1"/>
  <c r="K48" i="18"/>
  <c r="K178" i="18" s="1"/>
  <c r="J48" i="18"/>
  <c r="J178" i="18" s="1"/>
  <c r="K47" i="18"/>
  <c r="K177" i="18" s="1"/>
  <c r="J47" i="18"/>
  <c r="J177" i="18" s="1"/>
  <c r="K46" i="18"/>
  <c r="K176" i="18" s="1"/>
  <c r="J46" i="18"/>
  <c r="J176" i="18" s="1"/>
  <c r="K45" i="18"/>
  <c r="K175" i="18" s="1"/>
  <c r="J45" i="18"/>
  <c r="J175" i="18" s="1"/>
  <c r="K44" i="18"/>
  <c r="K174" i="18" s="1"/>
  <c r="J44" i="18"/>
  <c r="J174" i="18" s="1"/>
  <c r="K43" i="18"/>
  <c r="J43" i="18"/>
  <c r="K42" i="18"/>
  <c r="J42" i="18"/>
  <c r="K41" i="18"/>
  <c r="J41" i="18"/>
  <c r="K40" i="18"/>
  <c r="J40" i="18"/>
  <c r="K39" i="18"/>
  <c r="J39" i="18"/>
  <c r="K38" i="18"/>
  <c r="J38" i="18"/>
  <c r="K37" i="18"/>
  <c r="J37" i="18"/>
  <c r="K36" i="18"/>
  <c r="J36" i="18"/>
  <c r="K35" i="18"/>
  <c r="J35" i="18"/>
  <c r="K34" i="18"/>
  <c r="J34" i="18"/>
  <c r="K33" i="18"/>
  <c r="J33" i="18"/>
  <c r="K32" i="18"/>
  <c r="J32" i="18"/>
  <c r="K24" i="18"/>
  <c r="K163" i="18" s="1"/>
  <c r="J24" i="18"/>
  <c r="J163" i="18" s="1"/>
  <c r="K23" i="18"/>
  <c r="K162" i="18" s="1"/>
  <c r="J23" i="18"/>
  <c r="J162" i="18" s="1"/>
  <c r="K22" i="18"/>
  <c r="K161" i="18" s="1"/>
  <c r="J22" i="18"/>
  <c r="K21" i="18"/>
  <c r="K160" i="18" s="1"/>
  <c r="J21" i="18"/>
  <c r="J160" i="18" s="1"/>
  <c r="K20" i="18"/>
  <c r="K159" i="18" s="1"/>
  <c r="J20" i="18"/>
  <c r="J159" i="18" s="1"/>
  <c r="K19" i="18"/>
  <c r="K158" i="18" s="1"/>
  <c r="J19" i="18"/>
  <c r="J158" i="18" s="1"/>
  <c r="K18" i="18"/>
  <c r="K157" i="18" s="1"/>
  <c r="J18" i="18"/>
  <c r="J157" i="18" s="1"/>
  <c r="K17" i="18"/>
  <c r="K156" i="18" s="1"/>
  <c r="J17" i="18"/>
  <c r="J156" i="18" s="1"/>
  <c r="K16" i="18"/>
  <c r="J16" i="18"/>
  <c r="K15" i="18"/>
  <c r="J15" i="18"/>
  <c r="K14" i="18"/>
  <c r="J14" i="18"/>
  <c r="K13" i="18"/>
  <c r="J13" i="18"/>
  <c r="K12" i="18"/>
  <c r="J12" i="18"/>
  <c r="K11" i="18"/>
  <c r="J11" i="18"/>
  <c r="K10" i="18"/>
  <c r="J10" i="18"/>
  <c r="K9" i="18"/>
  <c r="J9" i="18"/>
  <c r="K8" i="18"/>
  <c r="J8" i="18"/>
  <c r="K7" i="18"/>
  <c r="J7" i="18"/>
  <c r="K6" i="18"/>
  <c r="J6" i="18"/>
  <c r="K5" i="18"/>
  <c r="J5" i="18"/>
  <c r="A399" i="17"/>
  <c r="A398" i="17"/>
  <c r="L382" i="17"/>
  <c r="T371" i="17"/>
  <c r="S371" i="17"/>
  <c r="R371" i="17"/>
  <c r="Q371" i="17"/>
  <c r="P371" i="17"/>
  <c r="O371" i="17"/>
  <c r="N371" i="17"/>
  <c r="M371" i="17"/>
  <c r="I371" i="17"/>
  <c r="H371" i="17"/>
  <c r="G371" i="17"/>
  <c r="F371" i="17"/>
  <c r="E371" i="17"/>
  <c r="D371" i="17"/>
  <c r="C371" i="17"/>
  <c r="B371" i="17"/>
  <c r="T364" i="17"/>
  <c r="S364" i="17"/>
  <c r="R364" i="17"/>
  <c r="Q364" i="17"/>
  <c r="P364" i="17"/>
  <c r="O364" i="17"/>
  <c r="N364" i="17"/>
  <c r="M364" i="17"/>
  <c r="I364" i="17"/>
  <c r="H364" i="17"/>
  <c r="G364" i="17"/>
  <c r="F364" i="17"/>
  <c r="E364" i="17"/>
  <c r="D364" i="17"/>
  <c r="C364" i="17"/>
  <c r="B364" i="17"/>
  <c r="T363" i="17"/>
  <c r="S363" i="17"/>
  <c r="R363" i="17"/>
  <c r="Q363" i="17"/>
  <c r="P363" i="17"/>
  <c r="O363" i="17"/>
  <c r="N363" i="17"/>
  <c r="M363" i="17"/>
  <c r="I363" i="17"/>
  <c r="H363" i="17"/>
  <c r="G363" i="17"/>
  <c r="F363" i="17"/>
  <c r="E363" i="17"/>
  <c r="D363" i="17"/>
  <c r="C363" i="17"/>
  <c r="B363" i="17"/>
  <c r="T362" i="17"/>
  <c r="S362" i="17"/>
  <c r="R362" i="17"/>
  <c r="Q362" i="17"/>
  <c r="P362" i="17"/>
  <c r="O362" i="17"/>
  <c r="N362" i="17"/>
  <c r="M362" i="17"/>
  <c r="I362" i="17"/>
  <c r="H362" i="17"/>
  <c r="G362" i="17"/>
  <c r="F362" i="17"/>
  <c r="E362" i="17"/>
  <c r="D362" i="17"/>
  <c r="C362" i="17"/>
  <c r="B362" i="17"/>
  <c r="T361" i="17"/>
  <c r="S361" i="17"/>
  <c r="R361" i="17"/>
  <c r="Q361" i="17"/>
  <c r="P361" i="17"/>
  <c r="O361" i="17"/>
  <c r="N361" i="17"/>
  <c r="M361" i="17"/>
  <c r="I361" i="17"/>
  <c r="H361" i="17"/>
  <c r="G361" i="17"/>
  <c r="F361" i="17"/>
  <c r="E361" i="17"/>
  <c r="D361" i="17"/>
  <c r="C361" i="17"/>
  <c r="B361" i="17"/>
  <c r="T360" i="17"/>
  <c r="S360" i="17"/>
  <c r="R360" i="17"/>
  <c r="Q360" i="17"/>
  <c r="P360" i="17"/>
  <c r="O360" i="17"/>
  <c r="N360" i="17"/>
  <c r="M360" i="17"/>
  <c r="I360" i="17"/>
  <c r="H360" i="17"/>
  <c r="G360" i="17"/>
  <c r="F360" i="17"/>
  <c r="E360" i="17"/>
  <c r="D360" i="17"/>
  <c r="C360" i="17"/>
  <c r="B360" i="17"/>
  <c r="T359" i="17"/>
  <c r="S359" i="17"/>
  <c r="R359" i="17"/>
  <c r="Q359" i="17"/>
  <c r="P359" i="17"/>
  <c r="O359" i="17"/>
  <c r="N359" i="17"/>
  <c r="M359" i="17"/>
  <c r="I359" i="17"/>
  <c r="H359" i="17"/>
  <c r="G359" i="17"/>
  <c r="F359" i="17"/>
  <c r="E359" i="17"/>
  <c r="D359" i="17"/>
  <c r="C359" i="17"/>
  <c r="B359" i="17"/>
  <c r="T358" i="17"/>
  <c r="S358" i="17"/>
  <c r="R358" i="17"/>
  <c r="Q358" i="17"/>
  <c r="P358" i="17"/>
  <c r="O358" i="17"/>
  <c r="N358" i="17"/>
  <c r="M358" i="17"/>
  <c r="I358" i="17"/>
  <c r="H358" i="17"/>
  <c r="G358" i="17"/>
  <c r="F358" i="17"/>
  <c r="E358" i="17"/>
  <c r="D358" i="17"/>
  <c r="C358" i="17"/>
  <c r="B358" i="17"/>
  <c r="T356" i="17"/>
  <c r="S356" i="17"/>
  <c r="R356" i="17"/>
  <c r="Q356" i="17"/>
  <c r="P356" i="17"/>
  <c r="O356" i="17"/>
  <c r="N356" i="17"/>
  <c r="M356" i="17"/>
  <c r="L356" i="17"/>
  <c r="I356" i="17"/>
  <c r="H356" i="17"/>
  <c r="G356" i="17"/>
  <c r="F356" i="17"/>
  <c r="E356" i="17"/>
  <c r="D356" i="17"/>
  <c r="C356" i="17"/>
  <c r="B356" i="17"/>
  <c r="R355" i="17"/>
  <c r="Q355" i="17"/>
  <c r="P355" i="17"/>
  <c r="O355" i="17"/>
  <c r="N355" i="17"/>
  <c r="M355" i="17"/>
  <c r="G355" i="17"/>
  <c r="F355" i="17"/>
  <c r="E355" i="17"/>
  <c r="D355" i="17"/>
  <c r="C355" i="17"/>
  <c r="B355" i="17"/>
  <c r="R354" i="17"/>
  <c r="Q354" i="17"/>
  <c r="P354" i="17"/>
  <c r="O354" i="17"/>
  <c r="N354" i="17"/>
  <c r="M354" i="17"/>
  <c r="G354" i="17"/>
  <c r="F354" i="17"/>
  <c r="E354" i="17"/>
  <c r="D354" i="17"/>
  <c r="C354" i="17"/>
  <c r="B354" i="17"/>
  <c r="R353" i="17"/>
  <c r="Q353" i="17"/>
  <c r="P353" i="17"/>
  <c r="O353" i="17"/>
  <c r="N353" i="17"/>
  <c r="M353" i="17"/>
  <c r="G353" i="17"/>
  <c r="F353" i="17"/>
  <c r="E353" i="17"/>
  <c r="D353" i="17"/>
  <c r="C353" i="17"/>
  <c r="B353" i="17"/>
  <c r="T352" i="17"/>
  <c r="S352" i="17"/>
  <c r="R352" i="17"/>
  <c r="Q352" i="17"/>
  <c r="P352" i="17"/>
  <c r="O352" i="17"/>
  <c r="N352" i="17"/>
  <c r="M352" i="17"/>
  <c r="I352" i="17"/>
  <c r="H352" i="17"/>
  <c r="G352" i="17"/>
  <c r="F352" i="17"/>
  <c r="E352" i="17"/>
  <c r="D352" i="17"/>
  <c r="C352" i="17"/>
  <c r="B352" i="17"/>
  <c r="T349" i="17"/>
  <c r="S349" i="17"/>
  <c r="R349" i="17"/>
  <c r="Q349" i="17"/>
  <c r="P349" i="17"/>
  <c r="O349" i="17"/>
  <c r="N349" i="17"/>
  <c r="M349" i="17"/>
  <c r="I349" i="17"/>
  <c r="H349" i="17"/>
  <c r="G349" i="17"/>
  <c r="F349" i="17"/>
  <c r="E349" i="17"/>
  <c r="D349" i="17"/>
  <c r="C349" i="17"/>
  <c r="B349" i="17"/>
  <c r="T342" i="17"/>
  <c r="S342" i="17"/>
  <c r="R342" i="17"/>
  <c r="Q342" i="17"/>
  <c r="P342" i="17"/>
  <c r="O342" i="17"/>
  <c r="N342" i="17"/>
  <c r="M342" i="17"/>
  <c r="I342" i="17"/>
  <c r="H342" i="17"/>
  <c r="G342" i="17"/>
  <c r="F342" i="17"/>
  <c r="E342" i="17"/>
  <c r="D342" i="17"/>
  <c r="C342" i="17"/>
  <c r="B342" i="17"/>
  <c r="T341" i="17"/>
  <c r="S341" i="17"/>
  <c r="R341" i="17"/>
  <c r="Q341" i="17"/>
  <c r="P341" i="17"/>
  <c r="O341" i="17"/>
  <c r="N341" i="17"/>
  <c r="M341" i="17"/>
  <c r="I341" i="17"/>
  <c r="H341" i="17"/>
  <c r="G341" i="17"/>
  <c r="F341" i="17"/>
  <c r="E341" i="17"/>
  <c r="D341" i="17"/>
  <c r="C341" i="17"/>
  <c r="B341" i="17"/>
  <c r="T340" i="17"/>
  <c r="S340" i="17"/>
  <c r="R340" i="17"/>
  <c r="Q340" i="17"/>
  <c r="P340" i="17"/>
  <c r="O340" i="17"/>
  <c r="N340" i="17"/>
  <c r="M340" i="17"/>
  <c r="I340" i="17"/>
  <c r="H340" i="17"/>
  <c r="G340" i="17"/>
  <c r="F340" i="17"/>
  <c r="E340" i="17"/>
  <c r="D340" i="17"/>
  <c r="C340" i="17"/>
  <c r="B340" i="17"/>
  <c r="T339" i="17"/>
  <c r="S339" i="17"/>
  <c r="R339" i="17"/>
  <c r="Q339" i="17"/>
  <c r="P339" i="17"/>
  <c r="O339" i="17"/>
  <c r="N339" i="17"/>
  <c r="M339" i="17"/>
  <c r="I339" i="17"/>
  <c r="H339" i="17"/>
  <c r="G339" i="17"/>
  <c r="F339" i="17"/>
  <c r="E339" i="17"/>
  <c r="D339" i="17"/>
  <c r="C339" i="17"/>
  <c r="B339" i="17"/>
  <c r="T338" i="17"/>
  <c r="S338" i="17"/>
  <c r="R338" i="17"/>
  <c r="Q338" i="17"/>
  <c r="P338" i="17"/>
  <c r="O338" i="17"/>
  <c r="N338" i="17"/>
  <c r="M338" i="17"/>
  <c r="I338" i="17"/>
  <c r="H338" i="17"/>
  <c r="G338" i="17"/>
  <c r="F338" i="17"/>
  <c r="E338" i="17"/>
  <c r="D338" i="17"/>
  <c r="C338" i="17"/>
  <c r="B338" i="17"/>
  <c r="T337" i="17"/>
  <c r="S337" i="17"/>
  <c r="R337" i="17"/>
  <c r="Q337" i="17"/>
  <c r="P337" i="17"/>
  <c r="O337" i="17"/>
  <c r="N337" i="17"/>
  <c r="M337" i="17"/>
  <c r="I337" i="17"/>
  <c r="H337" i="17"/>
  <c r="G337" i="17"/>
  <c r="F337" i="17"/>
  <c r="E337" i="17"/>
  <c r="D337" i="17"/>
  <c r="C337" i="17"/>
  <c r="B337" i="17"/>
  <c r="T336" i="17"/>
  <c r="S336" i="17"/>
  <c r="R336" i="17"/>
  <c r="Q336" i="17"/>
  <c r="P336" i="17"/>
  <c r="O336" i="17"/>
  <c r="N336" i="17"/>
  <c r="M336" i="17"/>
  <c r="I336" i="17"/>
  <c r="H336" i="17"/>
  <c r="G336" i="17"/>
  <c r="F336" i="17"/>
  <c r="E336" i="17"/>
  <c r="D336" i="17"/>
  <c r="C336" i="17"/>
  <c r="B336" i="17"/>
  <c r="T334" i="17"/>
  <c r="S334" i="17"/>
  <c r="R334" i="17"/>
  <c r="Q334" i="17"/>
  <c r="P334" i="17"/>
  <c r="O334" i="17"/>
  <c r="N334" i="17"/>
  <c r="M334" i="17"/>
  <c r="L334" i="17"/>
  <c r="I334" i="17"/>
  <c r="H334" i="17"/>
  <c r="G334" i="17"/>
  <c r="F334" i="17"/>
  <c r="E334" i="17"/>
  <c r="D334" i="17"/>
  <c r="C334" i="17"/>
  <c r="B334" i="17"/>
  <c r="R333" i="17"/>
  <c r="Q333" i="17"/>
  <c r="P333" i="17"/>
  <c r="O333" i="17"/>
  <c r="N333" i="17"/>
  <c r="M333" i="17"/>
  <c r="G333" i="17"/>
  <c r="F333" i="17"/>
  <c r="E333" i="17"/>
  <c r="D333" i="17"/>
  <c r="C333" i="17"/>
  <c r="B333" i="17"/>
  <c r="R332" i="17"/>
  <c r="Q332" i="17"/>
  <c r="P332" i="17"/>
  <c r="O332" i="17"/>
  <c r="N332" i="17"/>
  <c r="M332" i="17"/>
  <c r="G332" i="17"/>
  <c r="F332" i="17"/>
  <c r="E332" i="17"/>
  <c r="D332" i="17"/>
  <c r="C332" i="17"/>
  <c r="B332" i="17"/>
  <c r="R331" i="17"/>
  <c r="Q331" i="17"/>
  <c r="P331" i="17"/>
  <c r="O331" i="17"/>
  <c r="N331" i="17"/>
  <c r="M331" i="17"/>
  <c r="G331" i="17"/>
  <c r="F331" i="17"/>
  <c r="E331" i="17"/>
  <c r="D331" i="17"/>
  <c r="C331" i="17"/>
  <c r="B331" i="17"/>
  <c r="T330" i="17"/>
  <c r="S330" i="17"/>
  <c r="R330" i="17"/>
  <c r="Q330" i="17"/>
  <c r="P330" i="17"/>
  <c r="O330" i="17"/>
  <c r="N330" i="17"/>
  <c r="M330" i="17"/>
  <c r="I330" i="17"/>
  <c r="H330" i="17"/>
  <c r="G330" i="17"/>
  <c r="F330" i="17"/>
  <c r="E330" i="17"/>
  <c r="D330" i="17"/>
  <c r="C330" i="17"/>
  <c r="B330" i="17"/>
  <c r="T258" i="17"/>
  <c r="T397" i="17" s="1"/>
  <c r="S258" i="17"/>
  <c r="S397" i="17" s="1"/>
  <c r="R258" i="17"/>
  <c r="R397" i="17" s="1"/>
  <c r="Q258" i="17"/>
  <c r="Q397" i="17" s="1"/>
  <c r="P258" i="17"/>
  <c r="P397" i="17" s="1"/>
  <c r="O258" i="17"/>
  <c r="O397" i="17" s="1"/>
  <c r="N258" i="17"/>
  <c r="N397" i="17" s="1"/>
  <c r="M258" i="17"/>
  <c r="M397" i="17" s="1"/>
  <c r="H258" i="17"/>
  <c r="H397" i="17" s="1"/>
  <c r="G258" i="17"/>
  <c r="G397" i="17" s="1"/>
  <c r="F258" i="17"/>
  <c r="F397" i="17" s="1"/>
  <c r="E258" i="17"/>
  <c r="E397" i="17" s="1"/>
  <c r="D258" i="17"/>
  <c r="D397" i="17" s="1"/>
  <c r="C258" i="17"/>
  <c r="C397" i="17" s="1"/>
  <c r="B258" i="17"/>
  <c r="B397" i="17" s="1"/>
  <c r="T251" i="17"/>
  <c r="T390" i="17" s="1"/>
  <c r="S251" i="17"/>
  <c r="S390" i="17" s="1"/>
  <c r="R251" i="17"/>
  <c r="R390" i="17" s="1"/>
  <c r="Q251" i="17"/>
  <c r="Q390" i="17" s="1"/>
  <c r="P251" i="17"/>
  <c r="P390" i="17" s="1"/>
  <c r="O251" i="17"/>
  <c r="O390" i="17" s="1"/>
  <c r="N251" i="17"/>
  <c r="N390" i="17" s="1"/>
  <c r="M251" i="17"/>
  <c r="M390" i="17" s="1"/>
  <c r="I251" i="17"/>
  <c r="I390" i="17" s="1"/>
  <c r="H251" i="17"/>
  <c r="H390" i="17" s="1"/>
  <c r="G251" i="17"/>
  <c r="G390" i="17" s="1"/>
  <c r="F251" i="17"/>
  <c r="F390" i="17" s="1"/>
  <c r="E251" i="17"/>
  <c r="E390" i="17" s="1"/>
  <c r="D251" i="17"/>
  <c r="D390" i="17" s="1"/>
  <c r="C251" i="17"/>
  <c r="C390" i="17" s="1"/>
  <c r="B251" i="17"/>
  <c r="B390" i="17" s="1"/>
  <c r="T250" i="17"/>
  <c r="T389" i="17" s="1"/>
  <c r="S250" i="17"/>
  <c r="S389" i="17" s="1"/>
  <c r="R250" i="17"/>
  <c r="R389" i="17" s="1"/>
  <c r="Q250" i="17"/>
  <c r="Q389" i="17" s="1"/>
  <c r="P250" i="17"/>
  <c r="P389" i="17" s="1"/>
  <c r="O250" i="17"/>
  <c r="O389" i="17" s="1"/>
  <c r="N250" i="17"/>
  <c r="N389" i="17" s="1"/>
  <c r="M250" i="17"/>
  <c r="M389" i="17" s="1"/>
  <c r="I250" i="17"/>
  <c r="I389" i="17" s="1"/>
  <c r="H250" i="17"/>
  <c r="H389" i="17" s="1"/>
  <c r="G250" i="17"/>
  <c r="G389" i="17" s="1"/>
  <c r="F250" i="17"/>
  <c r="F389" i="17" s="1"/>
  <c r="E250" i="17"/>
  <c r="E389" i="17" s="1"/>
  <c r="D250" i="17"/>
  <c r="D389" i="17" s="1"/>
  <c r="C250" i="17"/>
  <c r="C389" i="17" s="1"/>
  <c r="B250" i="17"/>
  <c r="B389" i="17" s="1"/>
  <c r="T249" i="17"/>
  <c r="T388" i="17" s="1"/>
  <c r="S249" i="17"/>
  <c r="S388" i="17" s="1"/>
  <c r="R249" i="17"/>
  <c r="R388" i="17" s="1"/>
  <c r="Q249" i="17"/>
  <c r="Q388" i="17" s="1"/>
  <c r="P249" i="17"/>
  <c r="P388" i="17" s="1"/>
  <c r="O249" i="17"/>
  <c r="O388" i="17" s="1"/>
  <c r="N249" i="17"/>
  <c r="N388" i="17" s="1"/>
  <c r="M249" i="17"/>
  <c r="M388" i="17" s="1"/>
  <c r="I249" i="17"/>
  <c r="I388" i="17" s="1"/>
  <c r="H249" i="17"/>
  <c r="H388" i="17" s="1"/>
  <c r="G249" i="17"/>
  <c r="G388" i="17" s="1"/>
  <c r="F249" i="17"/>
  <c r="F388" i="17" s="1"/>
  <c r="E249" i="17"/>
  <c r="E388" i="17" s="1"/>
  <c r="D249" i="17"/>
  <c r="D388" i="17" s="1"/>
  <c r="C249" i="17"/>
  <c r="C388" i="17" s="1"/>
  <c r="B249" i="17"/>
  <c r="B388" i="17" s="1"/>
  <c r="T248" i="17"/>
  <c r="T387" i="17" s="1"/>
  <c r="S248" i="17"/>
  <c r="S387" i="17" s="1"/>
  <c r="R248" i="17"/>
  <c r="R387" i="17" s="1"/>
  <c r="Q248" i="17"/>
  <c r="Q387" i="17" s="1"/>
  <c r="P248" i="17"/>
  <c r="P387" i="17" s="1"/>
  <c r="O248" i="17"/>
  <c r="O387" i="17" s="1"/>
  <c r="N248" i="17"/>
  <c r="N387" i="17" s="1"/>
  <c r="M248" i="17"/>
  <c r="M387" i="17" s="1"/>
  <c r="I248" i="17"/>
  <c r="I387" i="17" s="1"/>
  <c r="H248" i="17"/>
  <c r="H387" i="17" s="1"/>
  <c r="G248" i="17"/>
  <c r="G387" i="17" s="1"/>
  <c r="F248" i="17"/>
  <c r="F387" i="17" s="1"/>
  <c r="E248" i="17"/>
  <c r="E387" i="17" s="1"/>
  <c r="D248" i="17"/>
  <c r="D387" i="17" s="1"/>
  <c r="C248" i="17"/>
  <c r="C387" i="17" s="1"/>
  <c r="B248" i="17"/>
  <c r="B387" i="17" s="1"/>
  <c r="T247" i="17"/>
  <c r="T386" i="17" s="1"/>
  <c r="S247" i="17"/>
  <c r="S386" i="17" s="1"/>
  <c r="R247" i="17"/>
  <c r="R386" i="17" s="1"/>
  <c r="Q247" i="17"/>
  <c r="Q386" i="17" s="1"/>
  <c r="P247" i="17"/>
  <c r="P386" i="17" s="1"/>
  <c r="O247" i="17"/>
  <c r="O386" i="17" s="1"/>
  <c r="N247" i="17"/>
  <c r="N386" i="17" s="1"/>
  <c r="M247" i="17"/>
  <c r="M386" i="17" s="1"/>
  <c r="I247" i="17"/>
  <c r="I386" i="17" s="1"/>
  <c r="H247" i="17"/>
  <c r="H386" i="17" s="1"/>
  <c r="G247" i="17"/>
  <c r="G386" i="17" s="1"/>
  <c r="F247" i="17"/>
  <c r="F386" i="17" s="1"/>
  <c r="E247" i="17"/>
  <c r="E386" i="17" s="1"/>
  <c r="D247" i="17"/>
  <c r="D386" i="17" s="1"/>
  <c r="C247" i="17"/>
  <c r="C386" i="17" s="1"/>
  <c r="B247" i="17"/>
  <c r="B386" i="17" s="1"/>
  <c r="T246" i="17"/>
  <c r="T385" i="17" s="1"/>
  <c r="S246" i="17"/>
  <c r="S385" i="17" s="1"/>
  <c r="R246" i="17"/>
  <c r="R385" i="17" s="1"/>
  <c r="Q246" i="17"/>
  <c r="Q385" i="17" s="1"/>
  <c r="P246" i="17"/>
  <c r="P385" i="17" s="1"/>
  <c r="O246" i="17"/>
  <c r="O385" i="17" s="1"/>
  <c r="N246" i="17"/>
  <c r="N385" i="17" s="1"/>
  <c r="M246" i="17"/>
  <c r="M385" i="17" s="1"/>
  <c r="I246" i="17"/>
  <c r="I385" i="17" s="1"/>
  <c r="H246" i="17"/>
  <c r="H385" i="17" s="1"/>
  <c r="G246" i="17"/>
  <c r="G385" i="17" s="1"/>
  <c r="F246" i="17"/>
  <c r="F385" i="17" s="1"/>
  <c r="E246" i="17"/>
  <c r="E385" i="17" s="1"/>
  <c r="D246" i="17"/>
  <c r="D385" i="17" s="1"/>
  <c r="C246" i="17"/>
  <c r="C385" i="17" s="1"/>
  <c r="B246" i="17"/>
  <c r="B385" i="17" s="1"/>
  <c r="T245" i="17"/>
  <c r="T384" i="17" s="1"/>
  <c r="S245" i="17"/>
  <c r="S384" i="17" s="1"/>
  <c r="R245" i="17"/>
  <c r="R384" i="17" s="1"/>
  <c r="Q245" i="17"/>
  <c r="Q384" i="17" s="1"/>
  <c r="P245" i="17"/>
  <c r="P384" i="17" s="1"/>
  <c r="O245" i="17"/>
  <c r="O384" i="17" s="1"/>
  <c r="N245" i="17"/>
  <c r="N384" i="17" s="1"/>
  <c r="M245" i="17"/>
  <c r="M384" i="17" s="1"/>
  <c r="I245" i="17"/>
  <c r="I384" i="17" s="1"/>
  <c r="H245" i="17"/>
  <c r="H384" i="17" s="1"/>
  <c r="G245" i="17"/>
  <c r="G384" i="17" s="1"/>
  <c r="F245" i="17"/>
  <c r="F384" i="17" s="1"/>
  <c r="E245" i="17"/>
  <c r="E384" i="17" s="1"/>
  <c r="D245" i="17"/>
  <c r="D384" i="17" s="1"/>
  <c r="C245" i="17"/>
  <c r="C384" i="17" s="1"/>
  <c r="B245" i="17"/>
  <c r="B384" i="17" s="1"/>
  <c r="T244" i="17"/>
  <c r="S244" i="17"/>
  <c r="R244" i="17"/>
  <c r="Q244" i="17"/>
  <c r="P244" i="17"/>
  <c r="O244" i="17"/>
  <c r="N244" i="17"/>
  <c r="M244" i="17"/>
  <c r="I244" i="17"/>
  <c r="H244" i="17"/>
  <c r="G244" i="17"/>
  <c r="F244" i="17"/>
  <c r="E244" i="17"/>
  <c r="D244" i="17"/>
  <c r="C244" i="17"/>
  <c r="B244" i="17"/>
  <c r="T243" i="17"/>
  <c r="S243" i="17"/>
  <c r="R243" i="17"/>
  <c r="Q243" i="17"/>
  <c r="P243" i="17"/>
  <c r="O243" i="17"/>
  <c r="N243" i="17"/>
  <c r="M243" i="17"/>
  <c r="I243" i="17"/>
  <c r="H243" i="17"/>
  <c r="G243" i="17"/>
  <c r="F243" i="17"/>
  <c r="E243" i="17"/>
  <c r="D243" i="17"/>
  <c r="C243" i="17"/>
  <c r="B243" i="17"/>
  <c r="T242" i="17"/>
  <c r="S242" i="17"/>
  <c r="R242" i="17"/>
  <c r="Q242" i="17"/>
  <c r="P242" i="17"/>
  <c r="O242" i="17"/>
  <c r="N242" i="17"/>
  <c r="M242" i="17"/>
  <c r="I242" i="17"/>
  <c r="H242" i="17"/>
  <c r="G242" i="17"/>
  <c r="F242" i="17"/>
  <c r="E242" i="17"/>
  <c r="D242" i="17"/>
  <c r="C242" i="17"/>
  <c r="B242" i="17"/>
  <c r="T241" i="17"/>
  <c r="S241" i="17"/>
  <c r="R241" i="17"/>
  <c r="Q241" i="17"/>
  <c r="P241" i="17"/>
  <c r="O241" i="17"/>
  <c r="N241" i="17"/>
  <c r="M241" i="17"/>
  <c r="I241" i="17"/>
  <c r="H241" i="17"/>
  <c r="G241" i="17"/>
  <c r="F241" i="17"/>
  <c r="E241" i="17"/>
  <c r="D241" i="17"/>
  <c r="C241" i="17"/>
  <c r="B241" i="17"/>
  <c r="T240" i="17"/>
  <c r="S240" i="17"/>
  <c r="R240" i="17"/>
  <c r="Q240" i="17"/>
  <c r="P240" i="17"/>
  <c r="P383" i="17" s="1"/>
  <c r="O240" i="17"/>
  <c r="O383" i="17" s="1"/>
  <c r="N240" i="17"/>
  <c r="N383" i="17" s="1"/>
  <c r="M240" i="17"/>
  <c r="M383" i="17" s="1"/>
  <c r="I240" i="17"/>
  <c r="I383" i="17" s="1"/>
  <c r="H240" i="17"/>
  <c r="H383" i="17" s="1"/>
  <c r="G240" i="17"/>
  <c r="G383" i="17" s="1"/>
  <c r="F240" i="17"/>
  <c r="F383" i="17" s="1"/>
  <c r="E240" i="17"/>
  <c r="E383" i="17" s="1"/>
  <c r="D240" i="17"/>
  <c r="C240" i="17"/>
  <c r="C383" i="17" s="1"/>
  <c r="B240" i="17"/>
  <c r="T239" i="17"/>
  <c r="S239" i="17"/>
  <c r="R239" i="17"/>
  <c r="Q239" i="17"/>
  <c r="P239" i="17"/>
  <c r="O239" i="17"/>
  <c r="N239" i="17"/>
  <c r="M239" i="17"/>
  <c r="I239" i="17"/>
  <c r="H239" i="17"/>
  <c r="G239" i="17"/>
  <c r="F239" i="17"/>
  <c r="E239" i="17"/>
  <c r="D239" i="17"/>
  <c r="C239" i="17"/>
  <c r="B239" i="17"/>
  <c r="T238" i="17"/>
  <c r="S238" i="17"/>
  <c r="R238" i="17"/>
  <c r="Q238" i="17"/>
  <c r="P238" i="17"/>
  <c r="O238" i="17"/>
  <c r="N238" i="17"/>
  <c r="M238" i="17"/>
  <c r="I238" i="17"/>
  <c r="H238" i="17"/>
  <c r="G238" i="17"/>
  <c r="F238" i="17"/>
  <c r="E238" i="17"/>
  <c r="D238" i="17"/>
  <c r="C238" i="17"/>
  <c r="B238" i="17"/>
  <c r="T237" i="17"/>
  <c r="S237" i="17"/>
  <c r="R237" i="17"/>
  <c r="Q237" i="17"/>
  <c r="P237" i="17"/>
  <c r="O237" i="17"/>
  <c r="N237" i="17"/>
  <c r="M237" i="17"/>
  <c r="I237" i="17"/>
  <c r="H237" i="17"/>
  <c r="G237" i="17"/>
  <c r="F237" i="17"/>
  <c r="E237" i="17"/>
  <c r="D237" i="17"/>
  <c r="C237" i="17"/>
  <c r="B237" i="17"/>
  <c r="T236" i="17"/>
  <c r="S236" i="17"/>
  <c r="R236" i="17"/>
  <c r="Q236" i="17"/>
  <c r="P236" i="17"/>
  <c r="O236" i="17"/>
  <c r="N236" i="17"/>
  <c r="M236" i="17"/>
  <c r="I236" i="17"/>
  <c r="H236" i="17"/>
  <c r="G236" i="17"/>
  <c r="F236" i="17"/>
  <c r="E236" i="17"/>
  <c r="D236" i="17"/>
  <c r="C236" i="17"/>
  <c r="B236" i="17"/>
  <c r="T235" i="17"/>
  <c r="S235" i="17"/>
  <c r="R235" i="17"/>
  <c r="Q235" i="17"/>
  <c r="P235" i="17"/>
  <c r="O235" i="17"/>
  <c r="N235" i="17"/>
  <c r="M235" i="17"/>
  <c r="I235" i="17"/>
  <c r="H235" i="17"/>
  <c r="G235" i="17"/>
  <c r="F235" i="17"/>
  <c r="E235" i="17"/>
  <c r="D235" i="17"/>
  <c r="C235" i="17"/>
  <c r="B235" i="17"/>
  <c r="T234" i="17"/>
  <c r="S234" i="17"/>
  <c r="R234" i="17"/>
  <c r="Q234" i="17"/>
  <c r="P234" i="17"/>
  <c r="O234" i="17"/>
  <c r="N234" i="17"/>
  <c r="M234" i="17"/>
  <c r="I234" i="17"/>
  <c r="H234" i="17"/>
  <c r="G234" i="17"/>
  <c r="F234" i="17"/>
  <c r="E234" i="17"/>
  <c r="D234" i="17"/>
  <c r="C234" i="17"/>
  <c r="B234" i="17"/>
  <c r="T233" i="17"/>
  <c r="S233" i="17"/>
  <c r="R233" i="17"/>
  <c r="Q233" i="17"/>
  <c r="P233" i="17"/>
  <c r="O233" i="17"/>
  <c r="N233" i="17"/>
  <c r="M233" i="17"/>
  <c r="I233" i="17"/>
  <c r="H233" i="17"/>
  <c r="G233" i="17"/>
  <c r="F233" i="17"/>
  <c r="E233" i="17"/>
  <c r="D233" i="17"/>
  <c r="C233" i="17"/>
  <c r="B233" i="17"/>
  <c r="T232" i="17"/>
  <c r="S232" i="17"/>
  <c r="R232" i="17"/>
  <c r="Q232" i="17"/>
  <c r="P232" i="17"/>
  <c r="O232" i="17"/>
  <c r="N232" i="17"/>
  <c r="M232" i="17"/>
  <c r="I232" i="17"/>
  <c r="H232" i="17"/>
  <c r="G232" i="17"/>
  <c r="F232" i="17"/>
  <c r="E232" i="17"/>
  <c r="D232" i="17"/>
  <c r="C232" i="17"/>
  <c r="B232" i="17"/>
  <c r="T231" i="17"/>
  <c r="S231" i="17"/>
  <c r="R231" i="17"/>
  <c r="Q231" i="17"/>
  <c r="P231" i="17"/>
  <c r="O231" i="17"/>
  <c r="N231" i="17"/>
  <c r="M231" i="17"/>
  <c r="I231" i="17"/>
  <c r="H231" i="17"/>
  <c r="G231" i="17"/>
  <c r="F231" i="17"/>
  <c r="E231" i="17"/>
  <c r="D231" i="17"/>
  <c r="C231" i="17"/>
  <c r="B231" i="17"/>
  <c r="T230" i="17"/>
  <c r="S230" i="17"/>
  <c r="R230" i="17"/>
  <c r="Q230" i="17"/>
  <c r="P230" i="17"/>
  <c r="O230" i="17"/>
  <c r="N230" i="17"/>
  <c r="M230" i="17"/>
  <c r="I230" i="17"/>
  <c r="H230" i="17"/>
  <c r="G230" i="17"/>
  <c r="F230" i="17"/>
  <c r="E230" i="17"/>
  <c r="D230" i="17"/>
  <c r="C230" i="17"/>
  <c r="B230" i="17"/>
  <c r="T229" i="17"/>
  <c r="S229" i="17"/>
  <c r="R229" i="17"/>
  <c r="Q229" i="17"/>
  <c r="P229" i="17"/>
  <c r="O229" i="17"/>
  <c r="N229" i="17"/>
  <c r="M229" i="17"/>
  <c r="I229" i="17"/>
  <c r="H229" i="17"/>
  <c r="G229" i="17"/>
  <c r="F229" i="17"/>
  <c r="E229" i="17"/>
  <c r="D229" i="17"/>
  <c r="C229" i="17"/>
  <c r="B229" i="17"/>
  <c r="T228" i="17"/>
  <c r="S228" i="17"/>
  <c r="R228" i="17"/>
  <c r="Q228" i="17"/>
  <c r="P228" i="17"/>
  <c r="O228" i="17"/>
  <c r="N228" i="17"/>
  <c r="M228" i="17"/>
  <c r="I228" i="17"/>
  <c r="H228" i="17"/>
  <c r="G228" i="17"/>
  <c r="F228" i="17"/>
  <c r="E228" i="17"/>
  <c r="D228" i="17"/>
  <c r="C228" i="17"/>
  <c r="B228" i="17"/>
  <c r="T227" i="17"/>
  <c r="S227" i="17"/>
  <c r="R227" i="17"/>
  <c r="Q227" i="17"/>
  <c r="P227" i="17"/>
  <c r="O227" i="17"/>
  <c r="N227" i="17"/>
  <c r="M227" i="17"/>
  <c r="I227" i="17"/>
  <c r="H227" i="17"/>
  <c r="G227" i="17"/>
  <c r="F227" i="17"/>
  <c r="E227" i="17"/>
  <c r="D227" i="17"/>
  <c r="C227" i="17"/>
  <c r="B227" i="17"/>
  <c r="T226" i="17"/>
  <c r="S226" i="17"/>
  <c r="R226" i="17"/>
  <c r="Q226" i="17"/>
  <c r="P226" i="17"/>
  <c r="O226" i="17"/>
  <c r="N226" i="17"/>
  <c r="M226" i="17"/>
  <c r="I226" i="17"/>
  <c r="H226" i="17"/>
  <c r="G226" i="17"/>
  <c r="F226" i="17"/>
  <c r="E226" i="17"/>
  <c r="D226" i="17"/>
  <c r="C226" i="17"/>
  <c r="B226" i="17"/>
  <c r="T225" i="17"/>
  <c r="S225" i="17"/>
  <c r="R225" i="17"/>
  <c r="Q225" i="17"/>
  <c r="P225" i="17"/>
  <c r="O225" i="17"/>
  <c r="N225" i="17"/>
  <c r="M225" i="17"/>
  <c r="I225" i="17"/>
  <c r="H225" i="17"/>
  <c r="G225" i="17"/>
  <c r="G380" i="17" s="1"/>
  <c r="F225" i="17"/>
  <c r="E225" i="17"/>
  <c r="D225" i="17"/>
  <c r="C225" i="17"/>
  <c r="B225" i="17"/>
  <c r="T224" i="17"/>
  <c r="S224" i="17"/>
  <c r="R224" i="17"/>
  <c r="Q224" i="17"/>
  <c r="P224" i="17"/>
  <c r="O224" i="17"/>
  <c r="N224" i="17"/>
  <c r="M224" i="17"/>
  <c r="I224" i="17"/>
  <c r="H224" i="17"/>
  <c r="G224" i="17"/>
  <c r="F224" i="17"/>
  <c r="E224" i="17"/>
  <c r="D224" i="17"/>
  <c r="C224" i="17"/>
  <c r="B224" i="17"/>
  <c r="T223" i="17"/>
  <c r="S223" i="17"/>
  <c r="R223" i="17"/>
  <c r="Q223" i="17"/>
  <c r="P223" i="17"/>
  <c r="O223" i="17"/>
  <c r="N223" i="17"/>
  <c r="M223" i="17"/>
  <c r="I223" i="17"/>
  <c r="H223" i="17"/>
  <c r="G223" i="17"/>
  <c r="F223" i="17"/>
  <c r="E223" i="17"/>
  <c r="D223" i="17"/>
  <c r="C223" i="17"/>
  <c r="B223" i="17"/>
  <c r="T222" i="17"/>
  <c r="S222" i="17"/>
  <c r="R222" i="17"/>
  <c r="Q222" i="17"/>
  <c r="P222" i="17"/>
  <c r="O222" i="17"/>
  <c r="N222" i="17"/>
  <c r="M222" i="17"/>
  <c r="I222" i="17"/>
  <c r="H222" i="17"/>
  <c r="G222" i="17"/>
  <c r="F222" i="17"/>
  <c r="E222" i="17"/>
  <c r="D222" i="17"/>
  <c r="C222" i="17"/>
  <c r="B222" i="17"/>
  <c r="T221" i="17"/>
  <c r="S221" i="17"/>
  <c r="R221" i="17"/>
  <c r="Q221" i="17"/>
  <c r="P221" i="17"/>
  <c r="O221" i="17"/>
  <c r="N221" i="17"/>
  <c r="M221" i="17"/>
  <c r="I221" i="17"/>
  <c r="H221" i="17"/>
  <c r="G221" i="17"/>
  <c r="F221" i="17"/>
  <c r="E221" i="17"/>
  <c r="D221" i="17"/>
  <c r="C221" i="17"/>
  <c r="B221" i="17"/>
  <c r="T220" i="17"/>
  <c r="S220" i="17"/>
  <c r="R220" i="17"/>
  <c r="Q220" i="17"/>
  <c r="P220" i="17"/>
  <c r="P379" i="17" s="1"/>
  <c r="O220" i="17"/>
  <c r="N220" i="17"/>
  <c r="M220" i="17"/>
  <c r="I220" i="17"/>
  <c r="H220" i="17"/>
  <c r="G220" i="17"/>
  <c r="G379" i="17" s="1"/>
  <c r="F220" i="17"/>
  <c r="E220" i="17"/>
  <c r="D220" i="17"/>
  <c r="C220" i="17"/>
  <c r="B220" i="17"/>
  <c r="T219" i="17"/>
  <c r="S219" i="17"/>
  <c r="R219" i="17"/>
  <c r="Q219" i="17"/>
  <c r="P219" i="17"/>
  <c r="O219" i="17"/>
  <c r="N219" i="17"/>
  <c r="M219" i="17"/>
  <c r="I219" i="17"/>
  <c r="H219" i="17"/>
  <c r="G219" i="17"/>
  <c r="F219" i="17"/>
  <c r="E219" i="17"/>
  <c r="D219" i="17"/>
  <c r="C219" i="17"/>
  <c r="B219" i="17"/>
  <c r="T218" i="17"/>
  <c r="S218" i="17"/>
  <c r="R218" i="17"/>
  <c r="Q218" i="17"/>
  <c r="P218" i="17"/>
  <c r="O218" i="17"/>
  <c r="N218" i="17"/>
  <c r="M218" i="17"/>
  <c r="I218" i="17"/>
  <c r="H218" i="17"/>
  <c r="G218" i="17"/>
  <c r="F218" i="17"/>
  <c r="E218" i="17"/>
  <c r="D218" i="17"/>
  <c r="C218" i="17"/>
  <c r="B218" i="17"/>
  <c r="T217" i="17"/>
  <c r="S217" i="17"/>
  <c r="R217" i="17"/>
  <c r="Q217" i="17"/>
  <c r="P217" i="17"/>
  <c r="O217" i="17"/>
  <c r="N217" i="17"/>
  <c r="M217" i="17"/>
  <c r="I217" i="17"/>
  <c r="H217" i="17"/>
  <c r="G217" i="17"/>
  <c r="F217" i="17"/>
  <c r="E217" i="17"/>
  <c r="D217" i="17"/>
  <c r="C217" i="17"/>
  <c r="B217" i="17"/>
  <c r="T216" i="17"/>
  <c r="S216" i="17"/>
  <c r="R216" i="17"/>
  <c r="Q216" i="17"/>
  <c r="P216" i="17"/>
  <c r="O216" i="17"/>
  <c r="N216" i="17"/>
  <c r="M216" i="17"/>
  <c r="I216" i="17"/>
  <c r="H216" i="17"/>
  <c r="G216" i="17"/>
  <c r="F216" i="17"/>
  <c r="E216" i="17"/>
  <c r="D216" i="17"/>
  <c r="C216" i="17"/>
  <c r="B216" i="17"/>
  <c r="T215" i="17"/>
  <c r="T378" i="17" s="1"/>
  <c r="S215" i="17"/>
  <c r="R215" i="17"/>
  <c r="Q215" i="17"/>
  <c r="P215" i="17"/>
  <c r="P378" i="17" s="1"/>
  <c r="O215" i="17"/>
  <c r="N215" i="17"/>
  <c r="M215" i="17"/>
  <c r="I215" i="17"/>
  <c r="H215" i="17"/>
  <c r="H378" i="17" s="1"/>
  <c r="G215" i="17"/>
  <c r="G378" i="17" s="1"/>
  <c r="F215" i="17"/>
  <c r="E215" i="17"/>
  <c r="D215" i="17"/>
  <c r="C215" i="17"/>
  <c r="B215" i="17"/>
  <c r="T214" i="17"/>
  <c r="S214" i="17"/>
  <c r="R214" i="17"/>
  <c r="Q214" i="17"/>
  <c r="P214" i="17"/>
  <c r="O214" i="17"/>
  <c r="N214" i="17"/>
  <c r="M214" i="17"/>
  <c r="I214" i="17"/>
  <c r="H214" i="17"/>
  <c r="G214" i="17"/>
  <c r="F214" i="17"/>
  <c r="E214" i="17"/>
  <c r="D214" i="17"/>
  <c r="C214" i="17"/>
  <c r="B214" i="17"/>
  <c r="T213" i="17"/>
  <c r="S213" i="17"/>
  <c r="R213" i="17"/>
  <c r="Q213" i="17"/>
  <c r="P213" i="17"/>
  <c r="O213" i="17"/>
  <c r="N213" i="17"/>
  <c r="M213" i="17"/>
  <c r="I213" i="17"/>
  <c r="H213" i="17"/>
  <c r="G213" i="17"/>
  <c r="F213" i="17"/>
  <c r="E213" i="17"/>
  <c r="D213" i="17"/>
  <c r="C213" i="17"/>
  <c r="B213" i="17"/>
  <c r="T212" i="17"/>
  <c r="S212" i="17"/>
  <c r="R212" i="17"/>
  <c r="Q212" i="17"/>
  <c r="P212" i="17"/>
  <c r="O212" i="17"/>
  <c r="N212" i="17"/>
  <c r="M212" i="17"/>
  <c r="I212" i="17"/>
  <c r="H212" i="17"/>
  <c r="G212" i="17"/>
  <c r="F212" i="17"/>
  <c r="E212" i="17"/>
  <c r="D212" i="17"/>
  <c r="C212" i="17"/>
  <c r="B212" i="17"/>
  <c r="T211" i="17"/>
  <c r="S211" i="17"/>
  <c r="R211" i="17"/>
  <c r="Q211" i="17"/>
  <c r="P211" i="17"/>
  <c r="O211" i="17"/>
  <c r="N211" i="17"/>
  <c r="M211" i="17"/>
  <c r="I211" i="17"/>
  <c r="H211" i="17"/>
  <c r="G211" i="17"/>
  <c r="F211" i="17"/>
  <c r="E211" i="17"/>
  <c r="D211" i="17"/>
  <c r="C211" i="17"/>
  <c r="B211" i="17"/>
  <c r="T210" i="17"/>
  <c r="S210" i="17"/>
  <c r="R210" i="17"/>
  <c r="Q210" i="17"/>
  <c r="P210" i="17"/>
  <c r="O210" i="17"/>
  <c r="N210" i="17"/>
  <c r="M210" i="17"/>
  <c r="I210" i="17"/>
  <c r="H210" i="17"/>
  <c r="G210" i="17"/>
  <c r="F210" i="17"/>
  <c r="E210" i="17"/>
  <c r="D210" i="17"/>
  <c r="C210" i="17"/>
  <c r="B210" i="17"/>
  <c r="V207" i="17"/>
  <c r="V371" i="17" s="1"/>
  <c r="U371" i="17"/>
  <c r="K371" i="17"/>
  <c r="V200" i="17"/>
  <c r="V364" i="17" s="1"/>
  <c r="U364" i="17"/>
  <c r="K200" i="17"/>
  <c r="K364" i="17" s="1"/>
  <c r="J200" i="17"/>
  <c r="V199" i="17"/>
  <c r="V363" i="17" s="1"/>
  <c r="U363" i="17"/>
  <c r="K199" i="17"/>
  <c r="K363" i="17" s="1"/>
  <c r="J199" i="17"/>
  <c r="J363" i="17" s="1"/>
  <c r="V198" i="17"/>
  <c r="V362" i="17" s="1"/>
  <c r="U362" i="17"/>
  <c r="K198" i="17"/>
  <c r="K362" i="17" s="1"/>
  <c r="J198" i="17"/>
  <c r="J362" i="17" s="1"/>
  <c r="V197" i="17"/>
  <c r="V361" i="17" s="1"/>
  <c r="U361" i="17"/>
  <c r="K197" i="17"/>
  <c r="K361" i="17" s="1"/>
  <c r="J197" i="17"/>
  <c r="V196" i="17"/>
  <c r="V360" i="17" s="1"/>
  <c r="U196" i="17"/>
  <c r="U360" i="17" s="1"/>
  <c r="K196" i="17"/>
  <c r="K360" i="17" s="1"/>
  <c r="J196" i="17"/>
  <c r="V195" i="17"/>
  <c r="V359" i="17" s="1"/>
  <c r="U195" i="17"/>
  <c r="U359" i="17" s="1"/>
  <c r="K195" i="17"/>
  <c r="K359" i="17" s="1"/>
  <c r="J195" i="17"/>
  <c r="J359" i="17" s="1"/>
  <c r="V194" i="17"/>
  <c r="V358" i="17" s="1"/>
  <c r="U194" i="17"/>
  <c r="U358" i="17" s="1"/>
  <c r="K194" i="17"/>
  <c r="K358" i="17" s="1"/>
  <c r="J194" i="17"/>
  <c r="J358" i="17" s="1"/>
  <c r="V193" i="17"/>
  <c r="U193" i="17"/>
  <c r="K193" i="17"/>
  <c r="J193" i="17"/>
  <c r="V192" i="17"/>
  <c r="U192" i="17"/>
  <c r="K192" i="17"/>
  <c r="J192" i="17"/>
  <c r="V191" i="17"/>
  <c r="U191" i="17"/>
  <c r="K191" i="17"/>
  <c r="J191" i="17"/>
  <c r="V190" i="17"/>
  <c r="U190" i="17"/>
  <c r="K190" i="17"/>
  <c r="J190" i="17"/>
  <c r="V189" i="17"/>
  <c r="U189" i="17"/>
  <c r="K189" i="17"/>
  <c r="J189" i="17"/>
  <c r="V188" i="17"/>
  <c r="U188" i="17"/>
  <c r="K188" i="17"/>
  <c r="J188" i="17"/>
  <c r="V187" i="17"/>
  <c r="U187" i="17"/>
  <c r="K187" i="17"/>
  <c r="J187" i="17"/>
  <c r="V186" i="17"/>
  <c r="U186" i="17"/>
  <c r="K186" i="17"/>
  <c r="J186" i="17"/>
  <c r="V185" i="17"/>
  <c r="U185" i="17"/>
  <c r="K185" i="17"/>
  <c r="J185" i="17"/>
  <c r="V184" i="17"/>
  <c r="U184" i="17"/>
  <c r="K184" i="17"/>
  <c r="J184" i="17"/>
  <c r="V183" i="17"/>
  <c r="U183" i="17"/>
  <c r="K183" i="17"/>
  <c r="J183" i="17"/>
  <c r="V182" i="17"/>
  <c r="U182" i="17"/>
  <c r="K182" i="17"/>
  <c r="J182" i="17"/>
  <c r="V181" i="17"/>
  <c r="U181" i="17"/>
  <c r="K181" i="17"/>
  <c r="J181" i="17"/>
  <c r="V180" i="17"/>
  <c r="U180" i="17"/>
  <c r="K180" i="17"/>
  <c r="J180" i="17"/>
  <c r="V179" i="17"/>
  <c r="U179" i="17"/>
  <c r="K179" i="17"/>
  <c r="J179" i="17"/>
  <c r="V178" i="17"/>
  <c r="U178" i="17"/>
  <c r="K178" i="17"/>
  <c r="J178" i="17"/>
  <c r="V177" i="17"/>
  <c r="U177" i="17"/>
  <c r="K177" i="17"/>
  <c r="J177" i="17"/>
  <c r="V176" i="17"/>
  <c r="U176" i="17"/>
  <c r="K176" i="17"/>
  <c r="J176" i="17"/>
  <c r="V175" i="17"/>
  <c r="U175" i="17"/>
  <c r="K175" i="17"/>
  <c r="J175" i="17"/>
  <c r="V174" i="17"/>
  <c r="U174" i="17"/>
  <c r="K174" i="17"/>
  <c r="J174" i="17"/>
  <c r="V173" i="17"/>
  <c r="U173" i="17"/>
  <c r="K173" i="17"/>
  <c r="J173" i="17"/>
  <c r="V172" i="17"/>
  <c r="U172" i="17"/>
  <c r="K172" i="17"/>
  <c r="J172" i="17"/>
  <c r="V171" i="17"/>
  <c r="U171" i="17"/>
  <c r="K171" i="17"/>
  <c r="J171" i="17"/>
  <c r="V170" i="17"/>
  <c r="U170" i="17"/>
  <c r="K170" i="17"/>
  <c r="J170" i="17"/>
  <c r="V169" i="17"/>
  <c r="U169" i="17"/>
  <c r="K169" i="17"/>
  <c r="J169" i="17"/>
  <c r="V168" i="17"/>
  <c r="U168" i="17"/>
  <c r="K168" i="17"/>
  <c r="J168" i="17"/>
  <c r="V167" i="17"/>
  <c r="U167" i="17"/>
  <c r="K167" i="17"/>
  <c r="J167" i="17"/>
  <c r="V166" i="17"/>
  <c r="U166" i="17"/>
  <c r="K166" i="17"/>
  <c r="J166" i="17"/>
  <c r="V165" i="17"/>
  <c r="U165" i="17"/>
  <c r="K165" i="17"/>
  <c r="J165" i="17"/>
  <c r="V164" i="17"/>
  <c r="U164" i="17"/>
  <c r="K164" i="17"/>
  <c r="J164" i="17"/>
  <c r="V163" i="17"/>
  <c r="U163" i="17"/>
  <c r="K163" i="17"/>
  <c r="J163" i="17"/>
  <c r="V162" i="17"/>
  <c r="U162" i="17"/>
  <c r="K162" i="17"/>
  <c r="J162" i="17"/>
  <c r="V161" i="17"/>
  <c r="U161" i="17"/>
  <c r="K161" i="17"/>
  <c r="J161" i="17"/>
  <c r="V160" i="17"/>
  <c r="U160" i="17"/>
  <c r="K160" i="17"/>
  <c r="J160" i="17"/>
  <c r="V159" i="17"/>
  <c r="U159" i="17"/>
  <c r="K159" i="17"/>
  <c r="J159" i="17"/>
  <c r="V156" i="17"/>
  <c r="V349" i="17" s="1"/>
  <c r="U349" i="17"/>
  <c r="K349" i="17"/>
  <c r="J349" i="17"/>
  <c r="V149" i="17"/>
  <c r="V342" i="17" s="1"/>
  <c r="U149" i="17"/>
  <c r="U342" i="17" s="1"/>
  <c r="K149" i="17"/>
  <c r="K342" i="17" s="1"/>
  <c r="J149" i="17"/>
  <c r="J342" i="17" s="1"/>
  <c r="V148" i="17"/>
  <c r="V341" i="17" s="1"/>
  <c r="U148" i="17"/>
  <c r="U341" i="17" s="1"/>
  <c r="K148" i="17"/>
  <c r="K341" i="17" s="1"/>
  <c r="J148" i="17"/>
  <c r="J341" i="17" s="1"/>
  <c r="V147" i="17"/>
  <c r="V340" i="17" s="1"/>
  <c r="U147" i="17"/>
  <c r="U340" i="17" s="1"/>
  <c r="K147" i="17"/>
  <c r="K340" i="17" s="1"/>
  <c r="J147" i="17"/>
  <c r="J340" i="17" s="1"/>
  <c r="V146" i="17"/>
  <c r="V339" i="17" s="1"/>
  <c r="U146" i="17"/>
  <c r="U339" i="17" s="1"/>
  <c r="K146" i="17"/>
  <c r="K339" i="17" s="1"/>
  <c r="J146" i="17"/>
  <c r="J339" i="17" s="1"/>
  <c r="V145" i="17"/>
  <c r="V338" i="17" s="1"/>
  <c r="U145" i="17"/>
  <c r="U338" i="17" s="1"/>
  <c r="K145" i="17"/>
  <c r="K338" i="17" s="1"/>
  <c r="J145" i="17"/>
  <c r="J338" i="17" s="1"/>
  <c r="V144" i="17"/>
  <c r="V337" i="17" s="1"/>
  <c r="U144" i="17"/>
  <c r="U337" i="17" s="1"/>
  <c r="K144" i="17"/>
  <c r="K337" i="17" s="1"/>
  <c r="J144" i="17"/>
  <c r="J337" i="17" s="1"/>
  <c r="V143" i="17"/>
  <c r="V336" i="17" s="1"/>
  <c r="U143" i="17"/>
  <c r="U336" i="17" s="1"/>
  <c r="K143" i="17"/>
  <c r="K336" i="17" s="1"/>
  <c r="J143" i="17"/>
  <c r="J336" i="17" s="1"/>
  <c r="V142" i="17"/>
  <c r="U142" i="17"/>
  <c r="K142" i="17"/>
  <c r="J142" i="17"/>
  <c r="V141" i="17"/>
  <c r="U141" i="17"/>
  <c r="K141" i="17"/>
  <c r="J141" i="17"/>
  <c r="V140" i="17"/>
  <c r="U140" i="17"/>
  <c r="K140" i="17"/>
  <c r="J140" i="17"/>
  <c r="V139" i="17"/>
  <c r="U139" i="17"/>
  <c r="K139" i="17"/>
  <c r="J139" i="17"/>
  <c r="V138" i="17"/>
  <c r="U138" i="17"/>
  <c r="K138" i="17"/>
  <c r="J138" i="17"/>
  <c r="V137" i="17"/>
  <c r="U137" i="17"/>
  <c r="K137" i="17"/>
  <c r="J137" i="17"/>
  <c r="V136" i="17"/>
  <c r="U136" i="17"/>
  <c r="K136" i="17"/>
  <c r="J136" i="17"/>
  <c r="V135" i="17"/>
  <c r="U135" i="17"/>
  <c r="K135" i="17"/>
  <c r="J135" i="17"/>
  <c r="V134" i="17"/>
  <c r="U134" i="17"/>
  <c r="K134" i="17"/>
  <c r="J134" i="17"/>
  <c r="V133" i="17"/>
  <c r="U133" i="17"/>
  <c r="K133" i="17"/>
  <c r="J133" i="17"/>
  <c r="V132" i="17"/>
  <c r="U132" i="17"/>
  <c r="K132" i="17"/>
  <c r="J132" i="17"/>
  <c r="V131" i="17"/>
  <c r="U131" i="17"/>
  <c r="K131" i="17"/>
  <c r="J131" i="17"/>
  <c r="V130" i="17"/>
  <c r="U130" i="17"/>
  <c r="K130" i="17"/>
  <c r="J130" i="17"/>
  <c r="V129" i="17"/>
  <c r="U129" i="17"/>
  <c r="K129" i="17"/>
  <c r="J129" i="17"/>
  <c r="V128" i="17"/>
  <c r="U128" i="17"/>
  <c r="K128" i="17"/>
  <c r="J128" i="17"/>
  <c r="V127" i="17"/>
  <c r="U127" i="17"/>
  <c r="K127" i="17"/>
  <c r="J127" i="17"/>
  <c r="V126" i="17"/>
  <c r="U126" i="17"/>
  <c r="K126" i="17"/>
  <c r="J126" i="17"/>
  <c r="V125" i="17"/>
  <c r="U125" i="17"/>
  <c r="K125" i="17"/>
  <c r="J125" i="17"/>
  <c r="V124" i="17"/>
  <c r="U124" i="17"/>
  <c r="K124" i="17"/>
  <c r="J124" i="17"/>
  <c r="V123" i="17"/>
  <c r="U123" i="17"/>
  <c r="K123" i="17"/>
  <c r="J123" i="17"/>
  <c r="V122" i="17"/>
  <c r="U122" i="17"/>
  <c r="K122" i="17"/>
  <c r="J122" i="17"/>
  <c r="V121" i="17"/>
  <c r="U121" i="17"/>
  <c r="K121" i="17"/>
  <c r="J121" i="17"/>
  <c r="V120" i="17"/>
  <c r="U120" i="17"/>
  <c r="K120" i="17"/>
  <c r="J120" i="17"/>
  <c r="V119" i="17"/>
  <c r="U119" i="17"/>
  <c r="K119" i="17"/>
  <c r="J119" i="17"/>
  <c r="V118" i="17"/>
  <c r="U118" i="17"/>
  <c r="K118" i="17"/>
  <c r="J118" i="17"/>
  <c r="V117" i="17"/>
  <c r="U117" i="17"/>
  <c r="K117" i="17"/>
  <c r="J117" i="17"/>
  <c r="V116" i="17"/>
  <c r="U116" i="17"/>
  <c r="K116" i="17"/>
  <c r="J116" i="17"/>
  <c r="V115" i="17"/>
  <c r="U115" i="17"/>
  <c r="K115" i="17"/>
  <c r="J115" i="17"/>
  <c r="V114" i="17"/>
  <c r="U114" i="17"/>
  <c r="K114" i="17"/>
  <c r="J114" i="17"/>
  <c r="V113" i="17"/>
  <c r="U113" i="17"/>
  <c r="K113" i="17"/>
  <c r="J113" i="17"/>
  <c r="V112" i="17"/>
  <c r="U112" i="17"/>
  <c r="K112" i="17"/>
  <c r="J112" i="17"/>
  <c r="V111" i="17"/>
  <c r="U111" i="17"/>
  <c r="K111" i="17"/>
  <c r="J111" i="17"/>
  <c r="V110" i="17"/>
  <c r="U110" i="17"/>
  <c r="K110" i="17"/>
  <c r="J110" i="17"/>
  <c r="V109" i="17"/>
  <c r="U109" i="17"/>
  <c r="K109" i="17"/>
  <c r="J109" i="17"/>
  <c r="V108" i="17"/>
  <c r="U108" i="17"/>
  <c r="K108" i="17"/>
  <c r="J108" i="17"/>
  <c r="V105" i="17"/>
  <c r="V323" i="17" s="1"/>
  <c r="U105" i="17"/>
  <c r="U323" i="17" s="1"/>
  <c r="K323" i="17"/>
  <c r="J323" i="17"/>
  <c r="V98" i="17"/>
  <c r="V316" i="17" s="1"/>
  <c r="U98" i="17"/>
  <c r="U316" i="17" s="1"/>
  <c r="K98" i="17"/>
  <c r="K316" i="17" s="1"/>
  <c r="J98" i="17"/>
  <c r="J316" i="17" s="1"/>
  <c r="V97" i="17"/>
  <c r="V315" i="17" s="1"/>
  <c r="U97" i="17"/>
  <c r="U315" i="17" s="1"/>
  <c r="K97" i="17"/>
  <c r="K315" i="17" s="1"/>
  <c r="J97" i="17"/>
  <c r="J315" i="17" s="1"/>
  <c r="V96" i="17"/>
  <c r="V314" i="17" s="1"/>
  <c r="U96" i="17"/>
  <c r="U314" i="17" s="1"/>
  <c r="K96" i="17"/>
  <c r="K314" i="17" s="1"/>
  <c r="J96" i="17"/>
  <c r="J314" i="17" s="1"/>
  <c r="V95" i="17"/>
  <c r="V313" i="17" s="1"/>
  <c r="U95" i="17"/>
  <c r="U313" i="17" s="1"/>
  <c r="K95" i="17"/>
  <c r="K313" i="17" s="1"/>
  <c r="J95" i="17"/>
  <c r="J313" i="17" s="1"/>
  <c r="V94" i="17"/>
  <c r="V312" i="17" s="1"/>
  <c r="U94" i="17"/>
  <c r="U312" i="17" s="1"/>
  <c r="K94" i="17"/>
  <c r="K312" i="17" s="1"/>
  <c r="J94" i="17"/>
  <c r="J312" i="17" s="1"/>
  <c r="V93" i="17"/>
  <c r="V311" i="17" s="1"/>
  <c r="U93" i="17"/>
  <c r="U311" i="17" s="1"/>
  <c r="K93" i="17"/>
  <c r="K311" i="17" s="1"/>
  <c r="J93" i="17"/>
  <c r="J311" i="17" s="1"/>
  <c r="V92" i="17"/>
  <c r="V310" i="17" s="1"/>
  <c r="U92" i="17"/>
  <c r="U310" i="17" s="1"/>
  <c r="K92" i="17"/>
  <c r="K310" i="17" s="1"/>
  <c r="J92" i="17"/>
  <c r="J310" i="17" s="1"/>
  <c r="V91" i="17"/>
  <c r="U91" i="17"/>
  <c r="K91" i="17"/>
  <c r="J91" i="17"/>
  <c r="V90" i="17"/>
  <c r="U90" i="17"/>
  <c r="K90" i="17"/>
  <c r="J90" i="17"/>
  <c r="V89" i="17"/>
  <c r="U89" i="17"/>
  <c r="K89" i="17"/>
  <c r="J89" i="17"/>
  <c r="V88" i="17"/>
  <c r="U88" i="17"/>
  <c r="K88" i="17"/>
  <c r="J88" i="17"/>
  <c r="V87" i="17"/>
  <c r="U87" i="17"/>
  <c r="K87" i="17"/>
  <c r="J87" i="17"/>
  <c r="V86" i="17"/>
  <c r="U86" i="17"/>
  <c r="K86" i="17"/>
  <c r="J86" i="17"/>
  <c r="V85" i="17"/>
  <c r="U85" i="17"/>
  <c r="K85" i="17"/>
  <c r="J85" i="17"/>
  <c r="V84" i="17"/>
  <c r="U84" i="17"/>
  <c r="K84" i="17"/>
  <c r="J84" i="17"/>
  <c r="V83" i="17"/>
  <c r="U83" i="17"/>
  <c r="K83" i="17"/>
  <c r="J83" i="17"/>
  <c r="V82" i="17"/>
  <c r="U82" i="17"/>
  <c r="K82" i="17"/>
  <c r="J82" i="17"/>
  <c r="V81" i="17"/>
  <c r="U81" i="17"/>
  <c r="K81" i="17"/>
  <c r="J81" i="17"/>
  <c r="V80" i="17"/>
  <c r="U80" i="17"/>
  <c r="K80" i="17"/>
  <c r="J80" i="17"/>
  <c r="V79" i="17"/>
  <c r="U79" i="17"/>
  <c r="K79" i="17"/>
  <c r="J79" i="17"/>
  <c r="V78" i="17"/>
  <c r="U78" i="17"/>
  <c r="K78" i="17"/>
  <c r="J78" i="17"/>
  <c r="V77" i="17"/>
  <c r="U77" i="17"/>
  <c r="K77" i="17"/>
  <c r="J77" i="17"/>
  <c r="V76" i="17"/>
  <c r="U76" i="17"/>
  <c r="K76" i="17"/>
  <c r="J76" i="17"/>
  <c r="V75" i="17"/>
  <c r="U75" i="17"/>
  <c r="K75" i="17"/>
  <c r="J75" i="17"/>
  <c r="V74" i="17"/>
  <c r="U74" i="17"/>
  <c r="K74" i="17"/>
  <c r="J74" i="17"/>
  <c r="V73" i="17"/>
  <c r="U73" i="17"/>
  <c r="K73" i="17"/>
  <c r="J73" i="17"/>
  <c r="V72" i="17"/>
  <c r="U72" i="17"/>
  <c r="K72" i="17"/>
  <c r="J72" i="17"/>
  <c r="V71" i="17"/>
  <c r="U71" i="17"/>
  <c r="K71" i="17"/>
  <c r="J71" i="17"/>
  <c r="V70" i="17"/>
  <c r="U70" i="17"/>
  <c r="K70" i="17"/>
  <c r="J70" i="17"/>
  <c r="V69" i="17"/>
  <c r="U69" i="17"/>
  <c r="K69" i="17"/>
  <c r="J69" i="17"/>
  <c r="V68" i="17"/>
  <c r="U68" i="17"/>
  <c r="K68" i="17"/>
  <c r="J68" i="17"/>
  <c r="V67" i="17"/>
  <c r="U67" i="17"/>
  <c r="K67" i="17"/>
  <c r="J67" i="17"/>
  <c r="V66" i="17"/>
  <c r="U66" i="17"/>
  <c r="K66" i="17"/>
  <c r="J66" i="17"/>
  <c r="V65" i="17"/>
  <c r="U65" i="17"/>
  <c r="K65" i="17"/>
  <c r="J65" i="17"/>
  <c r="V64" i="17"/>
  <c r="U64" i="17"/>
  <c r="K64" i="17"/>
  <c r="J64" i="17"/>
  <c r="V63" i="17"/>
  <c r="U63" i="17"/>
  <c r="K63" i="17"/>
  <c r="J63" i="17"/>
  <c r="V62" i="17"/>
  <c r="U62" i="17"/>
  <c r="K62" i="17"/>
  <c r="J62" i="17"/>
  <c r="V61" i="17"/>
  <c r="U61" i="17"/>
  <c r="K61" i="17"/>
  <c r="J61" i="17"/>
  <c r="V60" i="17"/>
  <c r="U60" i="17"/>
  <c r="K60" i="17"/>
  <c r="J60" i="17"/>
  <c r="V59" i="17"/>
  <c r="U59" i="17"/>
  <c r="K59" i="17"/>
  <c r="J59" i="17"/>
  <c r="V58" i="17"/>
  <c r="U58" i="17"/>
  <c r="K58" i="17"/>
  <c r="J58" i="17"/>
  <c r="V57" i="17"/>
  <c r="U57" i="17"/>
  <c r="K57" i="17"/>
  <c r="J57" i="17"/>
  <c r="V54" i="17"/>
  <c r="V301" i="17" s="1"/>
  <c r="U54" i="17"/>
  <c r="U301" i="17" s="1"/>
  <c r="J301" i="17"/>
  <c r="V47" i="17"/>
  <c r="V294" i="17" s="1"/>
  <c r="U47" i="17"/>
  <c r="U294" i="17" s="1"/>
  <c r="K47" i="17"/>
  <c r="K294" i="17" s="1"/>
  <c r="J47" i="17"/>
  <c r="J294" i="17" s="1"/>
  <c r="V46" i="17"/>
  <c r="V293" i="17" s="1"/>
  <c r="U46" i="17"/>
  <c r="U293" i="17" s="1"/>
  <c r="K46" i="17"/>
  <c r="K293" i="17" s="1"/>
  <c r="J46" i="17"/>
  <c r="J293" i="17" s="1"/>
  <c r="V45" i="17"/>
  <c r="V292" i="17" s="1"/>
  <c r="U45" i="17"/>
  <c r="U292" i="17" s="1"/>
  <c r="K45" i="17"/>
  <c r="K292" i="17" s="1"/>
  <c r="J45" i="17"/>
  <c r="J292" i="17" s="1"/>
  <c r="V44" i="17"/>
  <c r="V291" i="17" s="1"/>
  <c r="U44" i="17"/>
  <c r="U291" i="17" s="1"/>
  <c r="K44" i="17"/>
  <c r="K291" i="17" s="1"/>
  <c r="J44" i="17"/>
  <c r="J291" i="17" s="1"/>
  <c r="V43" i="17"/>
  <c r="V290" i="17" s="1"/>
  <c r="U43" i="17"/>
  <c r="U290" i="17" s="1"/>
  <c r="K43" i="17"/>
  <c r="K290" i="17" s="1"/>
  <c r="J43" i="17"/>
  <c r="J290" i="17" s="1"/>
  <c r="V42" i="17"/>
  <c r="V289" i="17" s="1"/>
  <c r="U42" i="17"/>
  <c r="U289" i="17" s="1"/>
  <c r="K42" i="17"/>
  <c r="K289" i="17" s="1"/>
  <c r="J42" i="17"/>
  <c r="J289" i="17" s="1"/>
  <c r="V41" i="17"/>
  <c r="V288" i="17" s="1"/>
  <c r="U41" i="17"/>
  <c r="U288" i="17" s="1"/>
  <c r="K41" i="17"/>
  <c r="K288" i="17" s="1"/>
  <c r="J41" i="17"/>
  <c r="J288" i="17" s="1"/>
  <c r="V40" i="17"/>
  <c r="U40" i="17"/>
  <c r="K40" i="17"/>
  <c r="J40" i="17"/>
  <c r="V39" i="17"/>
  <c r="U39" i="17"/>
  <c r="K39" i="17"/>
  <c r="J39" i="17"/>
  <c r="V38" i="17"/>
  <c r="U38" i="17"/>
  <c r="K38" i="17"/>
  <c r="J38" i="17"/>
  <c r="V37" i="17"/>
  <c r="U37" i="17"/>
  <c r="K37" i="17"/>
  <c r="J37" i="17"/>
  <c r="V36" i="17"/>
  <c r="U36" i="17"/>
  <c r="K36" i="17"/>
  <c r="J36" i="17"/>
  <c r="V35" i="17"/>
  <c r="U35" i="17"/>
  <c r="K35" i="17"/>
  <c r="J35" i="17"/>
  <c r="V34" i="17"/>
  <c r="U34" i="17"/>
  <c r="K34" i="17"/>
  <c r="J34" i="17"/>
  <c r="V33" i="17"/>
  <c r="U33" i="17"/>
  <c r="K33" i="17"/>
  <c r="J33" i="17"/>
  <c r="V32" i="17"/>
  <c r="U32" i="17"/>
  <c r="K32" i="17"/>
  <c r="J32" i="17"/>
  <c r="V31" i="17"/>
  <c r="U31" i="17"/>
  <c r="K31" i="17"/>
  <c r="J31" i="17"/>
  <c r="V30" i="17"/>
  <c r="U30" i="17"/>
  <c r="K30" i="17"/>
  <c r="J30" i="17"/>
  <c r="V29" i="17"/>
  <c r="U29" i="17"/>
  <c r="K29" i="17"/>
  <c r="J29" i="17"/>
  <c r="V28" i="17"/>
  <c r="U28" i="17"/>
  <c r="K28" i="17"/>
  <c r="J28" i="17"/>
  <c r="V27" i="17"/>
  <c r="U27" i="17"/>
  <c r="K27" i="17"/>
  <c r="J27" i="17"/>
  <c r="V26" i="17"/>
  <c r="U26" i="17"/>
  <c r="K26" i="17"/>
  <c r="J26" i="17"/>
  <c r="V25" i="17"/>
  <c r="U25" i="17"/>
  <c r="K25" i="17"/>
  <c r="J25" i="17"/>
  <c r="V24" i="17"/>
  <c r="U24" i="17"/>
  <c r="K24" i="17"/>
  <c r="J24" i="17"/>
  <c r="V23" i="17"/>
  <c r="U23" i="17"/>
  <c r="K23" i="17"/>
  <c r="J23" i="17"/>
  <c r="V22" i="17"/>
  <c r="U22" i="17"/>
  <c r="K22" i="17"/>
  <c r="J22" i="17"/>
  <c r="V21" i="17"/>
  <c r="U21" i="17"/>
  <c r="K21" i="17"/>
  <c r="J21" i="17"/>
  <c r="V20" i="17"/>
  <c r="U20" i="17"/>
  <c r="K20" i="17"/>
  <c r="J20" i="17"/>
  <c r="V19" i="17"/>
  <c r="U19" i="17"/>
  <c r="K19" i="17"/>
  <c r="J19" i="17"/>
  <c r="V18" i="17"/>
  <c r="U18" i="17"/>
  <c r="K18" i="17"/>
  <c r="J18" i="17"/>
  <c r="V17" i="17"/>
  <c r="U17" i="17"/>
  <c r="K17" i="17"/>
  <c r="J17" i="17"/>
  <c r="V16" i="17"/>
  <c r="U16" i="17"/>
  <c r="K16" i="17"/>
  <c r="J16" i="17"/>
  <c r="V15" i="17"/>
  <c r="U15" i="17"/>
  <c r="K15" i="17"/>
  <c r="J15" i="17"/>
  <c r="V14" i="17"/>
  <c r="U14" i="17"/>
  <c r="K14" i="17"/>
  <c r="J14" i="17"/>
  <c r="V13" i="17"/>
  <c r="U13" i="17"/>
  <c r="K13" i="17"/>
  <c r="J13" i="17"/>
  <c r="V12" i="17"/>
  <c r="U12" i="17"/>
  <c r="K12" i="17"/>
  <c r="J12" i="17"/>
  <c r="V11" i="17"/>
  <c r="U11" i="17"/>
  <c r="K11" i="17"/>
  <c r="J11" i="17"/>
  <c r="V10" i="17"/>
  <c r="U10" i="17"/>
  <c r="K10" i="17"/>
  <c r="J10" i="17"/>
  <c r="V9" i="17"/>
  <c r="U9" i="17"/>
  <c r="K9" i="17"/>
  <c r="J9" i="17"/>
  <c r="V8" i="17"/>
  <c r="U8" i="17"/>
  <c r="K8" i="17"/>
  <c r="J8" i="17"/>
  <c r="V7" i="17"/>
  <c r="U7" i="17"/>
  <c r="K7" i="17"/>
  <c r="J7" i="17"/>
  <c r="V6" i="17"/>
  <c r="U6" i="17"/>
  <c r="A392" i="16"/>
  <c r="A391" i="16"/>
  <c r="I368" i="16"/>
  <c r="H368" i="16"/>
  <c r="G368" i="16"/>
  <c r="F368" i="16"/>
  <c r="E368" i="16"/>
  <c r="D368" i="16"/>
  <c r="C368" i="16"/>
  <c r="B368" i="16"/>
  <c r="I361" i="16"/>
  <c r="H361" i="16"/>
  <c r="G361" i="16"/>
  <c r="F361" i="16"/>
  <c r="E361" i="16"/>
  <c r="D361" i="16"/>
  <c r="C361" i="16"/>
  <c r="B361" i="16"/>
  <c r="I360" i="16"/>
  <c r="H360" i="16"/>
  <c r="G360" i="16"/>
  <c r="F360" i="16"/>
  <c r="E360" i="16"/>
  <c r="D360" i="16"/>
  <c r="C360" i="16"/>
  <c r="B360" i="16"/>
  <c r="I359" i="16"/>
  <c r="H359" i="16"/>
  <c r="G359" i="16"/>
  <c r="F359" i="16"/>
  <c r="E359" i="16"/>
  <c r="D359" i="16"/>
  <c r="C359" i="16"/>
  <c r="B359" i="16"/>
  <c r="I358" i="16"/>
  <c r="H358" i="16"/>
  <c r="G358" i="16"/>
  <c r="F358" i="16"/>
  <c r="E358" i="16"/>
  <c r="D358" i="16"/>
  <c r="C358" i="16"/>
  <c r="B358" i="16"/>
  <c r="I357" i="16"/>
  <c r="H357" i="16"/>
  <c r="G357" i="16"/>
  <c r="F357" i="16"/>
  <c r="E357" i="16"/>
  <c r="D357" i="16"/>
  <c r="C357" i="16"/>
  <c r="B357" i="16"/>
  <c r="I356" i="16"/>
  <c r="H356" i="16"/>
  <c r="G356" i="16"/>
  <c r="F356" i="16"/>
  <c r="E356" i="16"/>
  <c r="D356" i="16"/>
  <c r="C356" i="16"/>
  <c r="B356" i="16"/>
  <c r="I355" i="16"/>
  <c r="H355" i="16"/>
  <c r="G355" i="16"/>
  <c r="F355" i="16"/>
  <c r="E355" i="16"/>
  <c r="D355" i="16"/>
  <c r="C355" i="16"/>
  <c r="B355" i="16"/>
  <c r="I353" i="16"/>
  <c r="H353" i="16"/>
  <c r="G353" i="16"/>
  <c r="F353" i="16"/>
  <c r="E353" i="16"/>
  <c r="D353" i="16"/>
  <c r="C353" i="16"/>
  <c r="B353" i="16"/>
  <c r="G352" i="16"/>
  <c r="F352" i="16"/>
  <c r="E352" i="16"/>
  <c r="D352" i="16"/>
  <c r="C352" i="16"/>
  <c r="B352" i="16"/>
  <c r="G351" i="16"/>
  <c r="F351" i="16"/>
  <c r="E351" i="16"/>
  <c r="D351" i="16"/>
  <c r="C351" i="16"/>
  <c r="B351" i="16"/>
  <c r="G350" i="16"/>
  <c r="F350" i="16"/>
  <c r="E350" i="16"/>
  <c r="D350" i="16"/>
  <c r="C350" i="16"/>
  <c r="B350" i="16"/>
  <c r="I349" i="16"/>
  <c r="H349" i="16"/>
  <c r="G349" i="16"/>
  <c r="F349" i="16"/>
  <c r="E349" i="16"/>
  <c r="D349" i="16"/>
  <c r="C349" i="16"/>
  <c r="B349" i="16"/>
  <c r="H343" i="16"/>
  <c r="G343" i="16"/>
  <c r="F343" i="16"/>
  <c r="E343" i="16"/>
  <c r="D343" i="16"/>
  <c r="C343" i="16"/>
  <c r="B343" i="16"/>
  <c r="I336" i="16"/>
  <c r="H336" i="16"/>
  <c r="G336" i="16"/>
  <c r="F336" i="16"/>
  <c r="E336" i="16"/>
  <c r="D336" i="16"/>
  <c r="C336" i="16"/>
  <c r="B336" i="16"/>
  <c r="I335" i="16"/>
  <c r="H335" i="16"/>
  <c r="G335" i="16"/>
  <c r="F335" i="16"/>
  <c r="E335" i="16"/>
  <c r="D335" i="16"/>
  <c r="C335" i="16"/>
  <c r="B335" i="16"/>
  <c r="I334" i="16"/>
  <c r="H334" i="16"/>
  <c r="G334" i="16"/>
  <c r="F334" i="16"/>
  <c r="E334" i="16"/>
  <c r="D334" i="16"/>
  <c r="C334" i="16"/>
  <c r="B334" i="16"/>
  <c r="I333" i="16"/>
  <c r="H333" i="16"/>
  <c r="G333" i="16"/>
  <c r="F333" i="16"/>
  <c r="E333" i="16"/>
  <c r="D333" i="16"/>
  <c r="C333" i="16"/>
  <c r="B333" i="16"/>
  <c r="I332" i="16"/>
  <c r="H332" i="16"/>
  <c r="G332" i="16"/>
  <c r="F332" i="16"/>
  <c r="E332" i="16"/>
  <c r="D332" i="16"/>
  <c r="C332" i="16"/>
  <c r="B332" i="16"/>
  <c r="I331" i="16"/>
  <c r="H331" i="16"/>
  <c r="G331" i="16"/>
  <c r="F331" i="16"/>
  <c r="E331" i="16"/>
  <c r="D331" i="16"/>
  <c r="C331" i="16"/>
  <c r="B331" i="16"/>
  <c r="I330" i="16"/>
  <c r="H330" i="16"/>
  <c r="G330" i="16"/>
  <c r="F330" i="16"/>
  <c r="E330" i="16"/>
  <c r="D330" i="16"/>
  <c r="C330" i="16"/>
  <c r="B330" i="16"/>
  <c r="H328" i="16"/>
  <c r="G328" i="16"/>
  <c r="F328" i="16"/>
  <c r="E328" i="16"/>
  <c r="D328" i="16"/>
  <c r="C328" i="16"/>
  <c r="B328" i="16"/>
  <c r="G327" i="16"/>
  <c r="F327" i="16"/>
  <c r="E327" i="16"/>
  <c r="D327" i="16"/>
  <c r="C327" i="16"/>
  <c r="B327" i="16"/>
  <c r="G326" i="16"/>
  <c r="F326" i="16"/>
  <c r="E326" i="16"/>
  <c r="D326" i="16"/>
  <c r="C326" i="16"/>
  <c r="B326" i="16"/>
  <c r="G325" i="16"/>
  <c r="F325" i="16"/>
  <c r="E325" i="16"/>
  <c r="D325" i="16"/>
  <c r="C325" i="16"/>
  <c r="B325" i="16"/>
  <c r="I324" i="16"/>
  <c r="H324" i="16"/>
  <c r="G324" i="16"/>
  <c r="F324" i="16"/>
  <c r="E324" i="16"/>
  <c r="D324" i="16"/>
  <c r="C324" i="16"/>
  <c r="B324" i="16"/>
  <c r="I321" i="16"/>
  <c r="H321" i="16"/>
  <c r="G321" i="16"/>
  <c r="F321" i="16"/>
  <c r="E321" i="16"/>
  <c r="D321" i="16"/>
  <c r="C321" i="16"/>
  <c r="B321" i="16"/>
  <c r="I314" i="16"/>
  <c r="H314" i="16"/>
  <c r="G314" i="16"/>
  <c r="F314" i="16"/>
  <c r="E314" i="16"/>
  <c r="D314" i="16"/>
  <c r="C314" i="16"/>
  <c r="B314" i="16"/>
  <c r="I313" i="16"/>
  <c r="H313" i="16"/>
  <c r="G313" i="16"/>
  <c r="F313" i="16"/>
  <c r="E313" i="16"/>
  <c r="D313" i="16"/>
  <c r="C313" i="16"/>
  <c r="B313" i="16"/>
  <c r="I312" i="16"/>
  <c r="H312" i="16"/>
  <c r="G312" i="16"/>
  <c r="F312" i="16"/>
  <c r="E312" i="16"/>
  <c r="D312" i="16"/>
  <c r="C312" i="16"/>
  <c r="B312" i="16"/>
  <c r="I311" i="16"/>
  <c r="H311" i="16"/>
  <c r="G311" i="16"/>
  <c r="F311" i="16"/>
  <c r="E311" i="16"/>
  <c r="D311" i="16"/>
  <c r="C311" i="16"/>
  <c r="B311" i="16"/>
  <c r="I310" i="16"/>
  <c r="H310" i="16"/>
  <c r="G310" i="16"/>
  <c r="F310" i="16"/>
  <c r="E310" i="16"/>
  <c r="D310" i="16"/>
  <c r="C310" i="16"/>
  <c r="B310" i="16"/>
  <c r="I309" i="16"/>
  <c r="H309" i="16"/>
  <c r="G309" i="16"/>
  <c r="F309" i="16"/>
  <c r="E309" i="16"/>
  <c r="D309" i="16"/>
  <c r="C309" i="16"/>
  <c r="B309" i="16"/>
  <c r="I308" i="16"/>
  <c r="H308" i="16"/>
  <c r="G308" i="16"/>
  <c r="F308" i="16"/>
  <c r="E308" i="16"/>
  <c r="D308" i="16"/>
  <c r="C308" i="16"/>
  <c r="B308" i="16"/>
  <c r="I306" i="16"/>
  <c r="H306" i="16"/>
  <c r="G306" i="16"/>
  <c r="F306" i="16"/>
  <c r="E306" i="16"/>
  <c r="D306" i="16"/>
  <c r="C306" i="16"/>
  <c r="B306" i="16"/>
  <c r="I305" i="16"/>
  <c r="G305" i="16"/>
  <c r="F305" i="16"/>
  <c r="E305" i="16"/>
  <c r="D305" i="16"/>
  <c r="C305" i="16"/>
  <c r="B305" i="16"/>
  <c r="I304" i="16"/>
  <c r="H304" i="16"/>
  <c r="G304" i="16"/>
  <c r="F304" i="16"/>
  <c r="E304" i="16"/>
  <c r="D304" i="16"/>
  <c r="C304" i="16"/>
  <c r="B304" i="16"/>
  <c r="I303" i="16"/>
  <c r="H303" i="16"/>
  <c r="G303" i="16"/>
  <c r="F303" i="16"/>
  <c r="E303" i="16"/>
  <c r="D303" i="16"/>
  <c r="C303" i="16"/>
  <c r="B303" i="16"/>
  <c r="I302" i="16"/>
  <c r="H302" i="16"/>
  <c r="G302" i="16"/>
  <c r="F302" i="16"/>
  <c r="E302" i="16"/>
  <c r="D302" i="16"/>
  <c r="C302" i="16"/>
  <c r="B302" i="16"/>
  <c r="H299" i="16"/>
  <c r="G299" i="16"/>
  <c r="F299" i="16"/>
  <c r="E299" i="16"/>
  <c r="D299" i="16"/>
  <c r="C299" i="16"/>
  <c r="B299" i="16"/>
  <c r="I293" i="16"/>
  <c r="H293" i="16"/>
  <c r="G293" i="16"/>
  <c r="F293" i="16"/>
  <c r="E293" i="16"/>
  <c r="D293" i="16"/>
  <c r="C293" i="16"/>
  <c r="B293" i="16"/>
  <c r="I292" i="16"/>
  <c r="H292" i="16"/>
  <c r="G292" i="16"/>
  <c r="F292" i="16"/>
  <c r="E292" i="16"/>
  <c r="D292" i="16"/>
  <c r="C292" i="16"/>
  <c r="B292" i="16"/>
  <c r="I291" i="16"/>
  <c r="H291" i="16"/>
  <c r="G291" i="16"/>
  <c r="F291" i="16"/>
  <c r="E291" i="16"/>
  <c r="D291" i="16"/>
  <c r="C291" i="16"/>
  <c r="B291" i="16"/>
  <c r="I290" i="16"/>
  <c r="H290" i="16"/>
  <c r="G290" i="16"/>
  <c r="F290" i="16"/>
  <c r="E290" i="16"/>
  <c r="D290" i="16"/>
  <c r="C290" i="16"/>
  <c r="B290" i="16"/>
  <c r="I289" i="16"/>
  <c r="H289" i="16"/>
  <c r="G289" i="16"/>
  <c r="F289" i="16"/>
  <c r="E289" i="16"/>
  <c r="D289" i="16"/>
  <c r="C289" i="16"/>
  <c r="B289" i="16"/>
  <c r="I288" i="16"/>
  <c r="H288" i="16"/>
  <c r="G288" i="16"/>
  <c r="F288" i="16"/>
  <c r="E288" i="16"/>
  <c r="D288" i="16"/>
  <c r="C288" i="16"/>
  <c r="B288" i="16"/>
  <c r="I287" i="16"/>
  <c r="H287" i="16"/>
  <c r="G287" i="16"/>
  <c r="F287" i="16"/>
  <c r="E287" i="16"/>
  <c r="D287" i="16"/>
  <c r="C287" i="16"/>
  <c r="B287" i="16"/>
  <c r="I285" i="16"/>
  <c r="H285" i="16"/>
  <c r="G285" i="16"/>
  <c r="F285" i="16"/>
  <c r="E285" i="16"/>
  <c r="D285" i="16"/>
  <c r="C285" i="16"/>
  <c r="B285" i="16"/>
  <c r="I284" i="16"/>
  <c r="G284" i="16"/>
  <c r="F284" i="16"/>
  <c r="E284" i="16"/>
  <c r="D284" i="16"/>
  <c r="C284" i="16"/>
  <c r="B284" i="16"/>
  <c r="I283" i="16"/>
  <c r="H283" i="16"/>
  <c r="G283" i="16"/>
  <c r="F283" i="16"/>
  <c r="E283" i="16"/>
  <c r="D283" i="16"/>
  <c r="C283" i="16"/>
  <c r="B283" i="16"/>
  <c r="I282" i="16"/>
  <c r="H282" i="16"/>
  <c r="G282" i="16"/>
  <c r="F282" i="16"/>
  <c r="E282" i="16"/>
  <c r="D282" i="16"/>
  <c r="C282" i="16"/>
  <c r="B282" i="16"/>
  <c r="I281" i="16"/>
  <c r="H281" i="16"/>
  <c r="G281" i="16"/>
  <c r="F281" i="16"/>
  <c r="E281" i="16"/>
  <c r="D281" i="16"/>
  <c r="C281" i="16"/>
  <c r="B281" i="16"/>
  <c r="H257" i="16"/>
  <c r="H390" i="16" s="1"/>
  <c r="G257" i="16"/>
  <c r="G390" i="16" s="1"/>
  <c r="F257" i="16"/>
  <c r="F390" i="16" s="1"/>
  <c r="E257" i="16"/>
  <c r="E390" i="16" s="1"/>
  <c r="D257" i="16"/>
  <c r="D390" i="16" s="1"/>
  <c r="C257" i="16"/>
  <c r="C390" i="16" s="1"/>
  <c r="B257" i="16"/>
  <c r="B390" i="16" s="1"/>
  <c r="I250" i="16"/>
  <c r="I383" i="16" s="1"/>
  <c r="H250" i="16"/>
  <c r="H383" i="16" s="1"/>
  <c r="G250" i="16"/>
  <c r="G383" i="16" s="1"/>
  <c r="F250" i="16"/>
  <c r="F383" i="16" s="1"/>
  <c r="E250" i="16"/>
  <c r="E383" i="16" s="1"/>
  <c r="D250" i="16"/>
  <c r="D383" i="16" s="1"/>
  <c r="C250" i="16"/>
  <c r="C383" i="16" s="1"/>
  <c r="B250" i="16"/>
  <c r="B383" i="16" s="1"/>
  <c r="I249" i="16"/>
  <c r="I382" i="16" s="1"/>
  <c r="H249" i="16"/>
  <c r="H382" i="16" s="1"/>
  <c r="G249" i="16"/>
  <c r="G382" i="16" s="1"/>
  <c r="F249" i="16"/>
  <c r="F382" i="16" s="1"/>
  <c r="E249" i="16"/>
  <c r="E382" i="16" s="1"/>
  <c r="D249" i="16"/>
  <c r="D382" i="16" s="1"/>
  <c r="C249" i="16"/>
  <c r="C382" i="16" s="1"/>
  <c r="B249" i="16"/>
  <c r="B382" i="16" s="1"/>
  <c r="I248" i="16"/>
  <c r="I381" i="16" s="1"/>
  <c r="H248" i="16"/>
  <c r="H381" i="16" s="1"/>
  <c r="G248" i="16"/>
  <c r="G381" i="16" s="1"/>
  <c r="F248" i="16"/>
  <c r="F381" i="16" s="1"/>
  <c r="E248" i="16"/>
  <c r="E381" i="16" s="1"/>
  <c r="D248" i="16"/>
  <c r="D381" i="16" s="1"/>
  <c r="C248" i="16"/>
  <c r="C381" i="16" s="1"/>
  <c r="B248" i="16"/>
  <c r="B381" i="16" s="1"/>
  <c r="I247" i="16"/>
  <c r="I380" i="16" s="1"/>
  <c r="H247" i="16"/>
  <c r="H380" i="16" s="1"/>
  <c r="G247" i="16"/>
  <c r="G380" i="16" s="1"/>
  <c r="F247" i="16"/>
  <c r="F380" i="16" s="1"/>
  <c r="E247" i="16"/>
  <c r="E380" i="16" s="1"/>
  <c r="D247" i="16"/>
  <c r="D380" i="16" s="1"/>
  <c r="C247" i="16"/>
  <c r="C380" i="16" s="1"/>
  <c r="B247" i="16"/>
  <c r="B380" i="16" s="1"/>
  <c r="I246" i="16"/>
  <c r="I379" i="16" s="1"/>
  <c r="H246" i="16"/>
  <c r="H379" i="16" s="1"/>
  <c r="G246" i="16"/>
  <c r="G379" i="16" s="1"/>
  <c r="F246" i="16"/>
  <c r="F379" i="16" s="1"/>
  <c r="E246" i="16"/>
  <c r="E379" i="16" s="1"/>
  <c r="D246" i="16"/>
  <c r="D379" i="16" s="1"/>
  <c r="C246" i="16"/>
  <c r="C379" i="16" s="1"/>
  <c r="B246" i="16"/>
  <c r="B379" i="16" s="1"/>
  <c r="I245" i="16"/>
  <c r="I378" i="16" s="1"/>
  <c r="H245" i="16"/>
  <c r="H378" i="16" s="1"/>
  <c r="G245" i="16"/>
  <c r="G378" i="16" s="1"/>
  <c r="F245" i="16"/>
  <c r="F378" i="16" s="1"/>
  <c r="E245" i="16"/>
  <c r="E378" i="16" s="1"/>
  <c r="D245" i="16"/>
  <c r="D378" i="16" s="1"/>
  <c r="C245" i="16"/>
  <c r="C378" i="16" s="1"/>
  <c r="B245" i="16"/>
  <c r="B378" i="16" s="1"/>
  <c r="I244" i="16"/>
  <c r="I377" i="16" s="1"/>
  <c r="H244" i="16"/>
  <c r="H377" i="16" s="1"/>
  <c r="G244" i="16"/>
  <c r="G377" i="16" s="1"/>
  <c r="F244" i="16"/>
  <c r="F377" i="16" s="1"/>
  <c r="E244" i="16"/>
  <c r="E377" i="16" s="1"/>
  <c r="D244" i="16"/>
  <c r="D377" i="16" s="1"/>
  <c r="C244" i="16"/>
  <c r="C377" i="16" s="1"/>
  <c r="B244" i="16"/>
  <c r="B377" i="16" s="1"/>
  <c r="I243" i="16"/>
  <c r="H243" i="16"/>
  <c r="G243" i="16"/>
  <c r="F243" i="16"/>
  <c r="E243" i="16"/>
  <c r="D243" i="16"/>
  <c r="C243" i="16"/>
  <c r="B243" i="16"/>
  <c r="I242" i="16"/>
  <c r="H242" i="16"/>
  <c r="G242" i="16"/>
  <c r="F242" i="16"/>
  <c r="E242" i="16"/>
  <c r="D242" i="16"/>
  <c r="C242" i="16"/>
  <c r="B242" i="16"/>
  <c r="I241" i="16"/>
  <c r="H241" i="16"/>
  <c r="G241" i="16"/>
  <c r="F241" i="16"/>
  <c r="E241" i="16"/>
  <c r="D241" i="16"/>
  <c r="C241" i="16"/>
  <c r="B241" i="16"/>
  <c r="I240" i="16"/>
  <c r="H240" i="16"/>
  <c r="G240" i="16"/>
  <c r="F240" i="16"/>
  <c r="E240" i="16"/>
  <c r="D240" i="16"/>
  <c r="C240" i="16"/>
  <c r="B240" i="16"/>
  <c r="I239" i="16"/>
  <c r="I376" i="16" s="1"/>
  <c r="H239" i="16"/>
  <c r="G239" i="16"/>
  <c r="F239" i="16"/>
  <c r="E239" i="16"/>
  <c r="D239" i="16"/>
  <c r="C239" i="16"/>
  <c r="B239" i="16"/>
  <c r="I238" i="16"/>
  <c r="H238" i="16"/>
  <c r="G238" i="16"/>
  <c r="F238" i="16"/>
  <c r="E238" i="16"/>
  <c r="D238" i="16"/>
  <c r="C238" i="16"/>
  <c r="B238" i="16"/>
  <c r="I237" i="16"/>
  <c r="H237" i="16"/>
  <c r="G237" i="16"/>
  <c r="F237" i="16"/>
  <c r="E237" i="16"/>
  <c r="D237" i="16"/>
  <c r="C237" i="16"/>
  <c r="B237" i="16"/>
  <c r="I236" i="16"/>
  <c r="H236" i="16"/>
  <c r="G236" i="16"/>
  <c r="F236" i="16"/>
  <c r="E236" i="16"/>
  <c r="D236" i="16"/>
  <c r="C236" i="16"/>
  <c r="B236" i="16"/>
  <c r="I235" i="16"/>
  <c r="H235" i="16"/>
  <c r="G235" i="16"/>
  <c r="F235" i="16"/>
  <c r="E235" i="16"/>
  <c r="D235" i="16"/>
  <c r="C235" i="16"/>
  <c r="B235" i="16"/>
  <c r="I234" i="16"/>
  <c r="H234" i="16"/>
  <c r="G234" i="16"/>
  <c r="F234" i="16"/>
  <c r="E234" i="16"/>
  <c r="D234" i="16"/>
  <c r="C234" i="16"/>
  <c r="B234" i="16"/>
  <c r="I233" i="16"/>
  <c r="H233" i="16"/>
  <c r="G233" i="16"/>
  <c r="F233" i="16"/>
  <c r="E233" i="16"/>
  <c r="D233" i="16"/>
  <c r="C233" i="16"/>
  <c r="B233" i="16"/>
  <c r="I232" i="16"/>
  <c r="H232" i="16"/>
  <c r="G232" i="16"/>
  <c r="F232" i="16"/>
  <c r="E232" i="16"/>
  <c r="D232" i="16"/>
  <c r="C232" i="16"/>
  <c r="B232" i="16"/>
  <c r="I231" i="16"/>
  <c r="H231" i="16"/>
  <c r="G231" i="16"/>
  <c r="F231" i="16"/>
  <c r="E231" i="16"/>
  <c r="D231" i="16"/>
  <c r="C231" i="16"/>
  <c r="B231" i="16"/>
  <c r="I230" i="16"/>
  <c r="H230" i="16"/>
  <c r="G230" i="16"/>
  <c r="F230" i="16"/>
  <c r="E230" i="16"/>
  <c r="D230" i="16"/>
  <c r="C230" i="16"/>
  <c r="B230" i="16"/>
  <c r="I229" i="16"/>
  <c r="H229" i="16"/>
  <c r="G229" i="16"/>
  <c r="F229" i="16"/>
  <c r="E229" i="16"/>
  <c r="D229" i="16"/>
  <c r="C229" i="16"/>
  <c r="B229" i="16"/>
  <c r="I228" i="16"/>
  <c r="H228" i="16"/>
  <c r="G228" i="16"/>
  <c r="F228" i="16"/>
  <c r="E228" i="16"/>
  <c r="D228" i="16"/>
  <c r="C228" i="16"/>
  <c r="B228" i="16"/>
  <c r="I227" i="16"/>
  <c r="H227" i="16"/>
  <c r="G227" i="16"/>
  <c r="F227" i="16"/>
  <c r="E227" i="16"/>
  <c r="D227" i="16"/>
  <c r="C227" i="16"/>
  <c r="B227" i="16"/>
  <c r="I226" i="16"/>
  <c r="H226" i="16"/>
  <c r="G226" i="16"/>
  <c r="F226" i="16"/>
  <c r="E226" i="16"/>
  <c r="D226" i="16"/>
  <c r="C226" i="16"/>
  <c r="B226" i="16"/>
  <c r="I225" i="16"/>
  <c r="H225" i="16"/>
  <c r="G225" i="16"/>
  <c r="F225" i="16"/>
  <c r="E225" i="16"/>
  <c r="D225" i="16"/>
  <c r="C225" i="16"/>
  <c r="B225" i="16"/>
  <c r="I224" i="16"/>
  <c r="H224" i="16"/>
  <c r="G224" i="16"/>
  <c r="F224" i="16"/>
  <c r="E224" i="16"/>
  <c r="D224" i="16"/>
  <c r="C224" i="16"/>
  <c r="B224" i="16"/>
  <c r="I223" i="16"/>
  <c r="H223" i="16"/>
  <c r="G223" i="16"/>
  <c r="F223" i="16"/>
  <c r="E223" i="16"/>
  <c r="D223" i="16"/>
  <c r="C223" i="16"/>
  <c r="B223" i="16"/>
  <c r="I222" i="16"/>
  <c r="H222" i="16"/>
  <c r="G222" i="16"/>
  <c r="F222" i="16"/>
  <c r="E222" i="16"/>
  <c r="D222" i="16"/>
  <c r="C222" i="16"/>
  <c r="B222" i="16"/>
  <c r="I221" i="16"/>
  <c r="H221" i="16"/>
  <c r="G221" i="16"/>
  <c r="F221" i="16"/>
  <c r="E221" i="16"/>
  <c r="D221" i="16"/>
  <c r="C221" i="16"/>
  <c r="B221" i="16"/>
  <c r="I220" i="16"/>
  <c r="H220" i="16"/>
  <c r="G220" i="16"/>
  <c r="F220" i="16"/>
  <c r="E220" i="16"/>
  <c r="D220" i="16"/>
  <c r="C220" i="16"/>
  <c r="B220" i="16"/>
  <c r="I219" i="16"/>
  <c r="I372" i="16" s="1"/>
  <c r="H219" i="16"/>
  <c r="G219" i="16"/>
  <c r="F219" i="16"/>
  <c r="E219" i="16"/>
  <c r="D219" i="16"/>
  <c r="C219" i="16"/>
  <c r="B219" i="16"/>
  <c r="I218" i="16"/>
  <c r="H218" i="16"/>
  <c r="G218" i="16"/>
  <c r="F218" i="16"/>
  <c r="E218" i="16"/>
  <c r="D218" i="16"/>
  <c r="C218" i="16"/>
  <c r="B218" i="16"/>
  <c r="I217" i="16"/>
  <c r="H217" i="16"/>
  <c r="G217" i="16"/>
  <c r="F217" i="16"/>
  <c r="E217" i="16"/>
  <c r="D217" i="16"/>
  <c r="C217" i="16"/>
  <c r="B217" i="16"/>
  <c r="I216" i="16"/>
  <c r="H216" i="16"/>
  <c r="G216" i="16"/>
  <c r="F216" i="16"/>
  <c r="E216" i="16"/>
  <c r="D216" i="16"/>
  <c r="C216" i="16"/>
  <c r="B216" i="16"/>
  <c r="I215" i="16"/>
  <c r="H215" i="16"/>
  <c r="G215" i="16"/>
  <c r="F215" i="16"/>
  <c r="E215" i="16"/>
  <c r="D215" i="16"/>
  <c r="C215" i="16"/>
  <c r="B215" i="16"/>
  <c r="I214" i="16"/>
  <c r="H214" i="16"/>
  <c r="G214" i="16"/>
  <c r="F214" i="16"/>
  <c r="E214" i="16"/>
  <c r="D214" i="16"/>
  <c r="C214" i="16"/>
  <c r="B214" i="16"/>
  <c r="I213" i="16"/>
  <c r="H213" i="16"/>
  <c r="G213" i="16"/>
  <c r="F213" i="16"/>
  <c r="E213" i="16"/>
  <c r="D213" i="16"/>
  <c r="C213" i="16"/>
  <c r="B213" i="16"/>
  <c r="I212" i="16"/>
  <c r="H212" i="16"/>
  <c r="G212" i="16"/>
  <c r="F212" i="16"/>
  <c r="E212" i="16"/>
  <c r="D212" i="16"/>
  <c r="C212" i="16"/>
  <c r="B212" i="16"/>
  <c r="I211" i="16"/>
  <c r="H211" i="16"/>
  <c r="G211" i="16"/>
  <c r="F211" i="16"/>
  <c r="E211" i="16"/>
  <c r="D211" i="16"/>
  <c r="C211" i="16"/>
  <c r="B211" i="16"/>
  <c r="I210" i="16"/>
  <c r="H210" i="16"/>
  <c r="G210" i="16"/>
  <c r="F210" i="16"/>
  <c r="E210" i="16"/>
  <c r="D210" i="16"/>
  <c r="C210" i="16"/>
  <c r="B210" i="16"/>
  <c r="I209" i="16"/>
  <c r="H209" i="16"/>
  <c r="G209" i="16"/>
  <c r="F209" i="16"/>
  <c r="E209" i="16"/>
  <c r="D209" i="16"/>
  <c r="C209" i="16"/>
  <c r="B209" i="16"/>
  <c r="K206" i="16"/>
  <c r="J206" i="16"/>
  <c r="J368" i="16" s="1"/>
  <c r="K199" i="16"/>
  <c r="K361" i="16" s="1"/>
  <c r="J199" i="16"/>
  <c r="K198" i="16"/>
  <c r="K360" i="16" s="1"/>
  <c r="J198" i="16"/>
  <c r="J360" i="16" s="1"/>
  <c r="K197" i="16"/>
  <c r="J197" i="16"/>
  <c r="K196" i="16"/>
  <c r="J196" i="16"/>
  <c r="J358" i="16" s="1"/>
  <c r="K195" i="16"/>
  <c r="J195" i="16"/>
  <c r="J357" i="16" s="1"/>
  <c r="K194" i="16"/>
  <c r="J194" i="16"/>
  <c r="J356" i="16" s="1"/>
  <c r="K193" i="16"/>
  <c r="K355" i="16" s="1"/>
  <c r="J193" i="16"/>
  <c r="J355" i="16" s="1"/>
  <c r="K192" i="16"/>
  <c r="J192" i="16"/>
  <c r="K191" i="16"/>
  <c r="J191" i="16"/>
  <c r="K190" i="16"/>
  <c r="J190" i="16"/>
  <c r="K189" i="16"/>
  <c r="J189" i="16"/>
  <c r="K188" i="16"/>
  <c r="J188" i="16"/>
  <c r="K187" i="16"/>
  <c r="J187" i="16"/>
  <c r="K186" i="16"/>
  <c r="J186" i="16"/>
  <c r="K185" i="16"/>
  <c r="J185" i="16"/>
  <c r="K184" i="16"/>
  <c r="J184" i="16"/>
  <c r="K183" i="16"/>
  <c r="J183" i="16"/>
  <c r="K182" i="16"/>
  <c r="J182" i="16"/>
  <c r="K181" i="16"/>
  <c r="J181" i="16"/>
  <c r="K180" i="16"/>
  <c r="J180" i="16"/>
  <c r="K179" i="16"/>
  <c r="J179" i="16"/>
  <c r="K178" i="16"/>
  <c r="J178" i="16"/>
  <c r="K177" i="16"/>
  <c r="J177" i="16"/>
  <c r="K176" i="16"/>
  <c r="J176" i="16"/>
  <c r="K175" i="16"/>
  <c r="J175" i="16"/>
  <c r="K174" i="16"/>
  <c r="J174" i="16"/>
  <c r="K173" i="16"/>
  <c r="J173" i="16"/>
  <c r="K172" i="16"/>
  <c r="J172" i="16"/>
  <c r="K171" i="16"/>
  <c r="J171" i="16"/>
  <c r="K170" i="16"/>
  <c r="J170" i="16"/>
  <c r="K169" i="16"/>
  <c r="J169" i="16"/>
  <c r="K168" i="16"/>
  <c r="J168" i="16"/>
  <c r="K167" i="16"/>
  <c r="J167" i="16"/>
  <c r="K166" i="16"/>
  <c r="J166" i="16"/>
  <c r="K165" i="16"/>
  <c r="J165" i="16"/>
  <c r="K164" i="16"/>
  <c r="J164" i="16"/>
  <c r="K163" i="16"/>
  <c r="J163" i="16"/>
  <c r="K162" i="16"/>
  <c r="J162" i="16"/>
  <c r="K161" i="16"/>
  <c r="J161" i="16"/>
  <c r="K160" i="16"/>
  <c r="J160" i="16"/>
  <c r="K159" i="16"/>
  <c r="J159" i="16"/>
  <c r="K158" i="16"/>
  <c r="J158" i="16"/>
  <c r="K155" i="16"/>
  <c r="K343" i="16" s="1"/>
  <c r="J155" i="16"/>
  <c r="J343" i="16" s="1"/>
  <c r="K148" i="16"/>
  <c r="K336" i="16" s="1"/>
  <c r="J148" i="16"/>
  <c r="J336" i="16" s="1"/>
  <c r="K147" i="16"/>
  <c r="K335" i="16" s="1"/>
  <c r="J147" i="16"/>
  <c r="J335" i="16" s="1"/>
  <c r="K146" i="16"/>
  <c r="K334" i="16" s="1"/>
  <c r="J146" i="16"/>
  <c r="J334" i="16" s="1"/>
  <c r="K145" i="16"/>
  <c r="K333" i="16" s="1"/>
  <c r="J145" i="16"/>
  <c r="J333" i="16" s="1"/>
  <c r="K144" i="16"/>
  <c r="K332" i="16" s="1"/>
  <c r="J144" i="16"/>
  <c r="J332" i="16" s="1"/>
  <c r="K143" i="16"/>
  <c r="K331" i="16" s="1"/>
  <c r="J143" i="16"/>
  <c r="J331" i="16" s="1"/>
  <c r="K142" i="16"/>
  <c r="K330" i="16" s="1"/>
  <c r="J142" i="16"/>
  <c r="J330" i="16" s="1"/>
  <c r="K141" i="16"/>
  <c r="J141" i="16"/>
  <c r="K140" i="16"/>
  <c r="J140" i="16"/>
  <c r="K139" i="16"/>
  <c r="J139" i="16"/>
  <c r="K138" i="16"/>
  <c r="J138" i="16"/>
  <c r="K137" i="16"/>
  <c r="J137" i="16"/>
  <c r="K136" i="16"/>
  <c r="J136" i="16"/>
  <c r="K135" i="16"/>
  <c r="J135" i="16"/>
  <c r="K134" i="16"/>
  <c r="J134" i="16"/>
  <c r="K133" i="16"/>
  <c r="J133" i="16"/>
  <c r="K132" i="16"/>
  <c r="J132" i="16"/>
  <c r="K131" i="16"/>
  <c r="J131" i="16"/>
  <c r="K130" i="16"/>
  <c r="J130" i="16"/>
  <c r="K129" i="16"/>
  <c r="J129" i="16"/>
  <c r="K128" i="16"/>
  <c r="J128" i="16"/>
  <c r="K127" i="16"/>
  <c r="J127" i="16"/>
  <c r="K126" i="16"/>
  <c r="J126" i="16"/>
  <c r="K125" i="16"/>
  <c r="J125" i="16"/>
  <c r="K124" i="16"/>
  <c r="J124" i="16"/>
  <c r="K123" i="16"/>
  <c r="J123" i="16"/>
  <c r="K122" i="16"/>
  <c r="J122" i="16"/>
  <c r="K121" i="16"/>
  <c r="J121" i="16"/>
  <c r="K120" i="16"/>
  <c r="J120" i="16"/>
  <c r="K119" i="16"/>
  <c r="J119" i="16"/>
  <c r="K118" i="16"/>
  <c r="J118" i="16"/>
  <c r="K117" i="16"/>
  <c r="J117" i="16"/>
  <c r="K116" i="16"/>
  <c r="J116" i="16"/>
  <c r="K115" i="16"/>
  <c r="J115" i="16"/>
  <c r="K114" i="16"/>
  <c r="J114" i="16"/>
  <c r="K113" i="16"/>
  <c r="J113" i="16"/>
  <c r="K112" i="16"/>
  <c r="J112" i="16"/>
  <c r="K111" i="16"/>
  <c r="J111" i="16"/>
  <c r="K110" i="16"/>
  <c r="J110" i="16"/>
  <c r="K109" i="16"/>
  <c r="J109" i="16"/>
  <c r="K108" i="16"/>
  <c r="J108" i="16"/>
  <c r="K107" i="16"/>
  <c r="J107" i="16"/>
  <c r="K321" i="16"/>
  <c r="J321" i="16"/>
  <c r="K97" i="16"/>
  <c r="K314" i="16" s="1"/>
  <c r="J97" i="16"/>
  <c r="J314" i="16" s="1"/>
  <c r="K96" i="16"/>
  <c r="K313" i="16" s="1"/>
  <c r="J96" i="16"/>
  <c r="J313" i="16" s="1"/>
  <c r="K95" i="16"/>
  <c r="K312" i="16" s="1"/>
  <c r="J95" i="16"/>
  <c r="J312" i="16" s="1"/>
  <c r="K94" i="16"/>
  <c r="K311" i="16" s="1"/>
  <c r="J94" i="16"/>
  <c r="J311" i="16" s="1"/>
  <c r="K93" i="16"/>
  <c r="K310" i="16" s="1"/>
  <c r="J93" i="16"/>
  <c r="J310" i="16" s="1"/>
  <c r="K92" i="16"/>
  <c r="K309" i="16" s="1"/>
  <c r="J92" i="16"/>
  <c r="J309" i="16" s="1"/>
  <c r="K91" i="16"/>
  <c r="K308" i="16" s="1"/>
  <c r="J91" i="16"/>
  <c r="J308" i="16" s="1"/>
  <c r="K90" i="16"/>
  <c r="J90" i="16"/>
  <c r="K89" i="16"/>
  <c r="J89" i="16"/>
  <c r="K88" i="16"/>
  <c r="J88" i="16"/>
  <c r="K87" i="16"/>
  <c r="J87" i="16"/>
  <c r="K86" i="16"/>
  <c r="J86" i="16"/>
  <c r="K85" i="16"/>
  <c r="J85" i="16"/>
  <c r="K84" i="16"/>
  <c r="J84" i="16"/>
  <c r="K83" i="16"/>
  <c r="J83" i="16"/>
  <c r="K82" i="16"/>
  <c r="J82" i="16"/>
  <c r="K81" i="16"/>
  <c r="J81" i="16"/>
  <c r="K80" i="16"/>
  <c r="J80" i="16"/>
  <c r="K79" i="16"/>
  <c r="J79" i="16"/>
  <c r="K78" i="16"/>
  <c r="J78" i="16"/>
  <c r="K77" i="16"/>
  <c r="J77" i="16"/>
  <c r="K76" i="16"/>
  <c r="J76" i="16"/>
  <c r="K75" i="16"/>
  <c r="J75" i="16"/>
  <c r="K74" i="16"/>
  <c r="J74" i="16"/>
  <c r="K73" i="16"/>
  <c r="J73" i="16"/>
  <c r="K72" i="16"/>
  <c r="J72" i="16"/>
  <c r="K71" i="16"/>
  <c r="J71" i="16"/>
  <c r="K70" i="16"/>
  <c r="J70" i="16"/>
  <c r="K69" i="16"/>
  <c r="J69" i="16"/>
  <c r="K68" i="16"/>
  <c r="J68" i="16"/>
  <c r="K67" i="16"/>
  <c r="J67" i="16"/>
  <c r="K66" i="16"/>
  <c r="J66" i="16"/>
  <c r="K65" i="16"/>
  <c r="J65" i="16"/>
  <c r="K64" i="16"/>
  <c r="J64" i="16"/>
  <c r="K63" i="16"/>
  <c r="J63" i="16"/>
  <c r="K62" i="16"/>
  <c r="J62" i="16"/>
  <c r="K61" i="16"/>
  <c r="J61" i="16"/>
  <c r="K60" i="16"/>
  <c r="J60" i="16"/>
  <c r="K59" i="16"/>
  <c r="J59" i="16"/>
  <c r="K58" i="16"/>
  <c r="J58" i="16"/>
  <c r="K57" i="16"/>
  <c r="J57" i="16"/>
  <c r="K56" i="16"/>
  <c r="J56" i="16"/>
  <c r="J299" i="16"/>
  <c r="K299" i="16"/>
  <c r="K46" i="16"/>
  <c r="K293" i="16" s="1"/>
  <c r="J46" i="16"/>
  <c r="J293" i="16" s="1"/>
  <c r="K45" i="16"/>
  <c r="K292" i="16" s="1"/>
  <c r="J45" i="16"/>
  <c r="J292" i="16" s="1"/>
  <c r="K44" i="16"/>
  <c r="K291" i="16" s="1"/>
  <c r="J44" i="16"/>
  <c r="J291" i="16" s="1"/>
  <c r="K43" i="16"/>
  <c r="K290" i="16" s="1"/>
  <c r="J43" i="16"/>
  <c r="J290" i="16" s="1"/>
  <c r="K42" i="16"/>
  <c r="K289" i="16" s="1"/>
  <c r="J42" i="16"/>
  <c r="J289" i="16" s="1"/>
  <c r="K41" i="16"/>
  <c r="K288" i="16" s="1"/>
  <c r="J41" i="16"/>
  <c r="J288" i="16" s="1"/>
  <c r="K40" i="16"/>
  <c r="K287" i="16" s="1"/>
  <c r="J40" i="16"/>
  <c r="J287" i="16" s="1"/>
  <c r="K39" i="16"/>
  <c r="J39" i="16"/>
  <c r="K38" i="16"/>
  <c r="J38" i="16"/>
  <c r="K37" i="16"/>
  <c r="J37" i="16"/>
  <c r="K36" i="16"/>
  <c r="J36" i="16"/>
  <c r="K35" i="16"/>
  <c r="J35" i="16"/>
  <c r="K34" i="16"/>
  <c r="J34" i="16"/>
  <c r="K33" i="16"/>
  <c r="J33" i="16"/>
  <c r="K32" i="16"/>
  <c r="J32" i="16"/>
  <c r="K31" i="16"/>
  <c r="J31" i="16"/>
  <c r="K30" i="16"/>
  <c r="J30" i="16"/>
  <c r="K29" i="16"/>
  <c r="J29" i="16"/>
  <c r="K28" i="16"/>
  <c r="J28" i="16"/>
  <c r="K27" i="16"/>
  <c r="J27" i="16"/>
  <c r="K26" i="16"/>
  <c r="J26" i="16"/>
  <c r="K25" i="16"/>
  <c r="J25" i="16"/>
  <c r="K24" i="16"/>
  <c r="J24" i="16"/>
  <c r="K23" i="16"/>
  <c r="J23" i="16"/>
  <c r="K22" i="16"/>
  <c r="J22" i="16"/>
  <c r="K21" i="16"/>
  <c r="J21" i="16"/>
  <c r="K20" i="16"/>
  <c r="J20" i="16"/>
  <c r="K19" i="16"/>
  <c r="J19" i="16"/>
  <c r="K18" i="16"/>
  <c r="J18" i="16"/>
  <c r="K17" i="16"/>
  <c r="J17" i="16"/>
  <c r="K16" i="16"/>
  <c r="J16" i="16"/>
  <c r="K15" i="16"/>
  <c r="J15" i="16"/>
  <c r="K14" i="16"/>
  <c r="J14" i="16"/>
  <c r="K13" i="16"/>
  <c r="J13" i="16"/>
  <c r="K12" i="16"/>
  <c r="J12" i="16"/>
  <c r="K11" i="16"/>
  <c r="J11" i="16"/>
  <c r="K10" i="16"/>
  <c r="J10" i="16"/>
  <c r="K9" i="16"/>
  <c r="J9" i="16"/>
  <c r="K8" i="16"/>
  <c r="J8" i="16"/>
  <c r="K7" i="16"/>
  <c r="J7" i="16"/>
  <c r="K6" i="16"/>
  <c r="J6" i="16"/>
  <c r="K5" i="16"/>
  <c r="J5" i="16"/>
  <c r="I229" i="18" l="1"/>
  <c r="C228" i="18"/>
  <c r="D228" i="18"/>
  <c r="E231" i="18"/>
  <c r="I231" i="18"/>
  <c r="B229" i="18"/>
  <c r="C229" i="18"/>
  <c r="C230" i="18"/>
  <c r="D230" i="18"/>
  <c r="F229" i="18"/>
  <c r="G229" i="18"/>
  <c r="U283" i="17"/>
  <c r="D383" i="17"/>
  <c r="B383" i="17"/>
  <c r="S383" i="17"/>
  <c r="T379" i="17"/>
  <c r="V283" i="17"/>
  <c r="D378" i="17"/>
  <c r="T383" i="17"/>
  <c r="V306" i="17"/>
  <c r="R383" i="17"/>
  <c r="U285" i="17"/>
  <c r="V308" i="17"/>
  <c r="V285" i="17"/>
  <c r="H376" i="16"/>
  <c r="D376" i="16"/>
  <c r="F376" i="16"/>
  <c r="E372" i="16"/>
  <c r="E374" i="16"/>
  <c r="C376" i="16"/>
  <c r="G376" i="16"/>
  <c r="C371" i="16"/>
  <c r="C373" i="16"/>
  <c r="D371" i="16"/>
  <c r="D373" i="16"/>
  <c r="E371" i="16"/>
  <c r="E375" i="16"/>
  <c r="H373" i="16"/>
  <c r="I373" i="16"/>
  <c r="I375" i="16"/>
  <c r="V287" i="17"/>
  <c r="J305" i="17"/>
  <c r="J357" i="17"/>
  <c r="U287" i="17"/>
  <c r="J307" i="17"/>
  <c r="J282" i="17"/>
  <c r="J284" i="17"/>
  <c r="J286" i="17"/>
  <c r="K307" i="17"/>
  <c r="K285" i="17"/>
  <c r="U304" i="17"/>
  <c r="Q383" i="17"/>
  <c r="J309" i="17"/>
  <c r="K309" i="17"/>
  <c r="U306" i="17"/>
  <c r="K282" i="17"/>
  <c r="K284" i="17"/>
  <c r="K286" i="17"/>
  <c r="U309" i="17"/>
  <c r="U332" i="17"/>
  <c r="U355" i="17"/>
  <c r="V304" i="17"/>
  <c r="K308" i="17"/>
  <c r="K305" i="17"/>
  <c r="U305" i="17"/>
  <c r="U307" i="17"/>
  <c r="U282" i="17"/>
  <c r="U284" i="17"/>
  <c r="U286" i="17"/>
  <c r="V305" i="17"/>
  <c r="V307" i="17"/>
  <c r="V309" i="17"/>
  <c r="V282" i="17"/>
  <c r="V284" i="17"/>
  <c r="V286" i="17"/>
  <c r="J304" i="17"/>
  <c r="J306" i="17"/>
  <c r="J308" i="17"/>
  <c r="J283" i="17"/>
  <c r="J285" i="17"/>
  <c r="J287" i="17"/>
  <c r="K304" i="17"/>
  <c r="K306" i="17"/>
  <c r="K283" i="17"/>
  <c r="K287" i="17"/>
  <c r="U308" i="17"/>
  <c r="E376" i="16"/>
  <c r="B376" i="16"/>
  <c r="H156" i="28"/>
  <c r="H228" i="28"/>
  <c r="H78" i="28"/>
  <c r="H243" i="28" s="1"/>
  <c r="U357" i="17"/>
  <c r="K357" i="17"/>
  <c r="H375" i="16"/>
  <c r="H371" i="16"/>
  <c r="J132" i="18"/>
  <c r="K223" i="18"/>
  <c r="U334" i="17"/>
  <c r="V357" i="17"/>
  <c r="K335" i="17"/>
  <c r="V335" i="17"/>
  <c r="J335" i="17"/>
  <c r="U335" i="17"/>
  <c r="J330" i="17"/>
  <c r="V212" i="17"/>
  <c r="V218" i="17"/>
  <c r="V222" i="17"/>
  <c r="V224" i="17"/>
  <c r="V228" i="17"/>
  <c r="V234" i="17"/>
  <c r="V238" i="17"/>
  <c r="V244" i="17"/>
  <c r="K330" i="17"/>
  <c r="K332" i="17"/>
  <c r="K334" i="17"/>
  <c r="K353" i="17"/>
  <c r="K355" i="17"/>
  <c r="V211" i="17"/>
  <c r="V227" i="17"/>
  <c r="V231" i="17"/>
  <c r="V243" i="17"/>
  <c r="V247" i="17"/>
  <c r="V331" i="17"/>
  <c r="V333" i="17"/>
  <c r="V352" i="17"/>
  <c r="V354" i="17"/>
  <c r="V356" i="17"/>
  <c r="J332" i="17"/>
  <c r="J334" i="17"/>
  <c r="J355" i="17"/>
  <c r="U211" i="17"/>
  <c r="U215" i="17"/>
  <c r="U219" i="17"/>
  <c r="U223" i="17"/>
  <c r="U227" i="17"/>
  <c r="U231" i="17"/>
  <c r="U239" i="17"/>
  <c r="V330" i="17"/>
  <c r="V332" i="17"/>
  <c r="V334" i="17"/>
  <c r="V353" i="17"/>
  <c r="V355" i="17"/>
  <c r="J331" i="17"/>
  <c r="J333" i="17"/>
  <c r="J354" i="17"/>
  <c r="K331" i="17"/>
  <c r="K333" i="17"/>
  <c r="K352" i="17"/>
  <c r="K354" i="17"/>
  <c r="K356" i="17"/>
  <c r="U331" i="17"/>
  <c r="U333" i="17"/>
  <c r="U352" i="17"/>
  <c r="U354" i="17"/>
  <c r="U356" i="17"/>
  <c r="U210" i="17"/>
  <c r="U214" i="17"/>
  <c r="U218" i="17"/>
  <c r="U222" i="17"/>
  <c r="U226" i="17"/>
  <c r="U234" i="17"/>
  <c r="U238" i="17"/>
  <c r="J354" i="16"/>
  <c r="F374" i="16"/>
  <c r="K354" i="16"/>
  <c r="J329" i="16"/>
  <c r="K329" i="16"/>
  <c r="J307" i="16"/>
  <c r="K307" i="16"/>
  <c r="G373" i="16"/>
  <c r="J286" i="16"/>
  <c r="K286" i="16"/>
  <c r="J328" i="16"/>
  <c r="B374" i="16"/>
  <c r="J352" i="16"/>
  <c r="C380" i="17"/>
  <c r="U330" i="17"/>
  <c r="K324" i="16"/>
  <c r="J325" i="16"/>
  <c r="J327" i="16"/>
  <c r="K349" i="16"/>
  <c r="K351" i="16"/>
  <c r="K353" i="16"/>
  <c r="V236" i="17"/>
  <c r="T380" i="17"/>
  <c r="I381" i="17"/>
  <c r="K241" i="18"/>
  <c r="K130" i="18"/>
  <c r="K239" i="18" s="1"/>
  <c r="K181" i="18"/>
  <c r="J181" i="18"/>
  <c r="J130" i="18"/>
  <c r="K210" i="18"/>
  <c r="I228" i="18"/>
  <c r="J240" i="18"/>
  <c r="K240" i="18"/>
  <c r="J172" i="18"/>
  <c r="J188" i="18"/>
  <c r="J191" i="18"/>
  <c r="J211" i="18"/>
  <c r="J212" i="18"/>
  <c r="K111" i="18"/>
  <c r="K119" i="18"/>
  <c r="K171" i="18"/>
  <c r="K188" i="18"/>
  <c r="K190" i="18"/>
  <c r="K191" i="18"/>
  <c r="K211" i="18"/>
  <c r="K213" i="18"/>
  <c r="J112" i="18"/>
  <c r="J152" i="18"/>
  <c r="J153" i="18"/>
  <c r="J154" i="18"/>
  <c r="J120" i="18"/>
  <c r="J155" i="18"/>
  <c r="J128" i="18"/>
  <c r="J170" i="18"/>
  <c r="J171" i="18"/>
  <c r="J173" i="18"/>
  <c r="J189" i="18"/>
  <c r="J190" i="18"/>
  <c r="K152" i="18"/>
  <c r="K116" i="18"/>
  <c r="K154" i="18"/>
  <c r="K189" i="18"/>
  <c r="K172" i="18"/>
  <c r="K173" i="18"/>
  <c r="K113" i="18"/>
  <c r="K121" i="18"/>
  <c r="K129" i="18"/>
  <c r="K238" i="18" s="1"/>
  <c r="F231" i="18"/>
  <c r="E229" i="18"/>
  <c r="K127" i="18"/>
  <c r="K236" i="18" s="1"/>
  <c r="J161" i="18"/>
  <c r="J114" i="18"/>
  <c r="H230" i="18"/>
  <c r="B231" i="18"/>
  <c r="J122" i="18"/>
  <c r="K124" i="18"/>
  <c r="K233" i="18" s="1"/>
  <c r="K153" i="18"/>
  <c r="K155" i="18"/>
  <c r="K115" i="18"/>
  <c r="K117" i="18"/>
  <c r="K112" i="18"/>
  <c r="K114" i="18"/>
  <c r="K118" i="18"/>
  <c r="K120" i="18"/>
  <c r="E228" i="18"/>
  <c r="H228" i="18"/>
  <c r="D229" i="18"/>
  <c r="H229" i="18"/>
  <c r="G230" i="18"/>
  <c r="V216" i="17"/>
  <c r="V226" i="17"/>
  <c r="V210" i="17"/>
  <c r="V214" i="17"/>
  <c r="V219" i="17"/>
  <c r="V223" i="17"/>
  <c r="V232" i="17"/>
  <c r="V239" i="17"/>
  <c r="V246" i="17"/>
  <c r="V248" i="17"/>
  <c r="V230" i="17"/>
  <c r="V251" i="17"/>
  <c r="V258" i="17"/>
  <c r="V220" i="17"/>
  <c r="V242" i="17"/>
  <c r="V235" i="17"/>
  <c r="U235" i="17"/>
  <c r="U242" i="17"/>
  <c r="U247" i="17"/>
  <c r="U386" i="17" s="1"/>
  <c r="U251" i="17"/>
  <c r="U212" i="17"/>
  <c r="U213" i="17"/>
  <c r="U216" i="17"/>
  <c r="U217" i="17"/>
  <c r="U220" i="17"/>
  <c r="U221" i="17"/>
  <c r="U224" i="17"/>
  <c r="U228" i="17"/>
  <c r="U229" i="17"/>
  <c r="U232" i="17"/>
  <c r="U233" i="17"/>
  <c r="U236" i="17"/>
  <c r="U237" i="17"/>
  <c r="U241" i="17"/>
  <c r="U246" i="17"/>
  <c r="U385" i="17" s="1"/>
  <c r="M381" i="17"/>
  <c r="Q381" i="17"/>
  <c r="U230" i="17"/>
  <c r="C381" i="17"/>
  <c r="G381" i="17"/>
  <c r="C382" i="17"/>
  <c r="G382" i="17"/>
  <c r="U243" i="17"/>
  <c r="U250" i="17"/>
  <c r="U389" i="17" s="1"/>
  <c r="V213" i="17"/>
  <c r="V217" i="17"/>
  <c r="V221" i="17"/>
  <c r="V229" i="17"/>
  <c r="V233" i="17"/>
  <c r="V237" i="17"/>
  <c r="C379" i="17"/>
  <c r="N379" i="17"/>
  <c r="R379" i="17"/>
  <c r="P380" i="17"/>
  <c r="P382" i="17"/>
  <c r="T382" i="17"/>
  <c r="V240" i="17"/>
  <c r="V250" i="17"/>
  <c r="J210" i="17"/>
  <c r="J213" i="17"/>
  <c r="J214" i="17"/>
  <c r="J217" i="17"/>
  <c r="J218" i="17"/>
  <c r="J221" i="17"/>
  <c r="J222" i="17"/>
  <c r="J226" i="17"/>
  <c r="J229" i="17"/>
  <c r="J233" i="17"/>
  <c r="J234" i="17"/>
  <c r="J237" i="17"/>
  <c r="J238" i="17"/>
  <c r="C378" i="17"/>
  <c r="V215" i="17"/>
  <c r="S379" i="17"/>
  <c r="Q380" i="17"/>
  <c r="H380" i="17"/>
  <c r="P381" i="17"/>
  <c r="T381" i="17"/>
  <c r="K326" i="16"/>
  <c r="K328" i="16"/>
  <c r="J349" i="16"/>
  <c r="J350" i="16"/>
  <c r="K241" i="16"/>
  <c r="J281" i="16"/>
  <c r="J283" i="16"/>
  <c r="J285" i="16"/>
  <c r="K302" i="16"/>
  <c r="K304" i="16"/>
  <c r="K306" i="16"/>
  <c r="K325" i="16"/>
  <c r="K327" i="16"/>
  <c r="J305" i="16"/>
  <c r="K284" i="16"/>
  <c r="K285" i="16"/>
  <c r="K282" i="16"/>
  <c r="J302" i="16"/>
  <c r="J304" i="16"/>
  <c r="J306" i="16"/>
  <c r="J209" i="16"/>
  <c r="J213" i="16"/>
  <c r="J217" i="16"/>
  <c r="J221" i="16"/>
  <c r="J225" i="16"/>
  <c r="J233" i="16"/>
  <c r="J235" i="16"/>
  <c r="J237" i="16"/>
  <c r="J282" i="16"/>
  <c r="K249" i="16"/>
  <c r="K382" i="16" s="1"/>
  <c r="I371" i="16"/>
  <c r="E373" i="16"/>
  <c r="B375" i="16"/>
  <c r="K210" i="16"/>
  <c r="K212" i="16"/>
  <c r="K216" i="16"/>
  <c r="K218" i="16"/>
  <c r="K220" i="16"/>
  <c r="K222" i="16"/>
  <c r="K226" i="16"/>
  <c r="K228" i="16"/>
  <c r="K230" i="16"/>
  <c r="K232" i="16"/>
  <c r="K236" i="16"/>
  <c r="K238" i="16"/>
  <c r="C372" i="16"/>
  <c r="F375" i="16"/>
  <c r="J211" i="16"/>
  <c r="J215" i="16"/>
  <c r="J219" i="16"/>
  <c r="J223" i="16"/>
  <c r="J227" i="16"/>
  <c r="J231" i="16"/>
  <c r="E230" i="18"/>
  <c r="I230" i="18"/>
  <c r="K122" i="18"/>
  <c r="K125" i="18"/>
  <c r="K234" i="18" s="1"/>
  <c r="J111" i="18"/>
  <c r="J210" i="18"/>
  <c r="J113" i="18"/>
  <c r="J115" i="18"/>
  <c r="J117" i="18"/>
  <c r="J119" i="18"/>
  <c r="J213" i="18"/>
  <c r="J121" i="18"/>
  <c r="J123" i="18"/>
  <c r="J232" i="18" s="1"/>
  <c r="J125" i="18"/>
  <c r="J234" i="18" s="1"/>
  <c r="J127" i="18"/>
  <c r="J129" i="18"/>
  <c r="B230" i="18"/>
  <c r="F230" i="18"/>
  <c r="J118" i="18"/>
  <c r="K123" i="18"/>
  <c r="K232" i="18" s="1"/>
  <c r="J126" i="18"/>
  <c r="K128" i="18"/>
  <c r="K237" i="18" s="1"/>
  <c r="K212" i="18"/>
  <c r="J214" i="18"/>
  <c r="J223" i="18"/>
  <c r="K170" i="18"/>
  <c r="B228" i="18"/>
  <c r="F228" i="18"/>
  <c r="J116" i="18"/>
  <c r="J124" i="18"/>
  <c r="J233" i="18" s="1"/>
  <c r="K126" i="18"/>
  <c r="K235" i="18" s="1"/>
  <c r="J220" i="18"/>
  <c r="K301" i="17"/>
  <c r="J211" i="17"/>
  <c r="J212" i="17"/>
  <c r="J352" i="17"/>
  <c r="J215" i="17"/>
  <c r="J216" i="17"/>
  <c r="J219" i="17"/>
  <c r="J353" i="17"/>
  <c r="J220" i="17"/>
  <c r="J223" i="17"/>
  <c r="J224" i="17"/>
  <c r="J227" i="17"/>
  <c r="J228" i="17"/>
  <c r="J231" i="17"/>
  <c r="J232" i="17"/>
  <c r="J356" i="17"/>
  <c r="J235" i="17"/>
  <c r="J236" i="17"/>
  <c r="J239" i="17"/>
  <c r="J240" i="17"/>
  <c r="J243" i="17"/>
  <c r="J244" i="17"/>
  <c r="J360" i="17"/>
  <c r="J247" i="17"/>
  <c r="J386" i="17" s="1"/>
  <c r="J361" i="17"/>
  <c r="J248" i="17"/>
  <c r="J387" i="17" s="1"/>
  <c r="J364" i="17"/>
  <c r="J251" i="17"/>
  <c r="J371" i="17"/>
  <c r="J258" i="17"/>
  <c r="J397" i="17" s="1"/>
  <c r="J242" i="17"/>
  <c r="K210" i="17"/>
  <c r="K211" i="17"/>
  <c r="K212" i="17"/>
  <c r="K213" i="17"/>
  <c r="K214" i="17"/>
  <c r="K216" i="17"/>
  <c r="K217" i="17"/>
  <c r="K218" i="17"/>
  <c r="K219" i="17"/>
  <c r="K220" i="17"/>
  <c r="K221" i="17"/>
  <c r="K222" i="17"/>
  <c r="K223" i="17"/>
  <c r="K224" i="17"/>
  <c r="K225" i="17"/>
  <c r="K226" i="17"/>
  <c r="K227" i="17"/>
  <c r="K228" i="17"/>
  <c r="K229" i="17"/>
  <c r="K230" i="17"/>
  <c r="K231" i="17"/>
  <c r="K232" i="17"/>
  <c r="K233" i="17"/>
  <c r="K234" i="17"/>
  <c r="K236" i="17"/>
  <c r="K237" i="17"/>
  <c r="K238" i="17"/>
  <c r="K239" i="17"/>
  <c r="K240" i="17"/>
  <c r="K241" i="17"/>
  <c r="K242" i="17"/>
  <c r="K245" i="17"/>
  <c r="K248" i="17"/>
  <c r="K249" i="17"/>
  <c r="K250" i="17"/>
  <c r="D379" i="17"/>
  <c r="H379" i="17"/>
  <c r="O379" i="17"/>
  <c r="F382" i="17"/>
  <c r="M382" i="17"/>
  <c r="Q382" i="17"/>
  <c r="J249" i="17"/>
  <c r="J388" i="17" s="1"/>
  <c r="M378" i="17"/>
  <c r="Q378" i="17"/>
  <c r="E379" i="17"/>
  <c r="I379" i="17"/>
  <c r="E380" i="17"/>
  <c r="I380" i="17"/>
  <c r="O380" i="17"/>
  <c r="S380" i="17"/>
  <c r="N382" i="17"/>
  <c r="R382" i="17"/>
  <c r="J245" i="17"/>
  <c r="J384" i="17" s="1"/>
  <c r="J250" i="17"/>
  <c r="I258" i="17"/>
  <c r="I397" i="17" s="1"/>
  <c r="N378" i="17"/>
  <c r="R378" i="17"/>
  <c r="B380" i="17"/>
  <c r="F380" i="17"/>
  <c r="J225" i="17"/>
  <c r="B381" i="17"/>
  <c r="F381" i="17"/>
  <c r="J230" i="17"/>
  <c r="D382" i="17"/>
  <c r="H382" i="17"/>
  <c r="J241" i="17"/>
  <c r="J246" i="17"/>
  <c r="J385" i="17" s="1"/>
  <c r="E378" i="17"/>
  <c r="I378" i="17"/>
  <c r="O378" i="17"/>
  <c r="S378" i="17"/>
  <c r="B379" i="17"/>
  <c r="F379" i="17"/>
  <c r="M380" i="17"/>
  <c r="U225" i="17"/>
  <c r="D381" i="17"/>
  <c r="N381" i="17"/>
  <c r="R381" i="17"/>
  <c r="E382" i="17"/>
  <c r="I382" i="17"/>
  <c r="O382" i="17"/>
  <c r="S382" i="17"/>
  <c r="U245" i="17"/>
  <c r="U384" i="17" s="1"/>
  <c r="U249" i="17"/>
  <c r="U388" i="17" s="1"/>
  <c r="U353" i="17"/>
  <c r="B378" i="17"/>
  <c r="F378" i="17"/>
  <c r="M379" i="17"/>
  <c r="Q379" i="17"/>
  <c r="D380" i="17"/>
  <c r="N380" i="17"/>
  <c r="R380" i="17"/>
  <c r="V225" i="17"/>
  <c r="E381" i="17"/>
  <c r="O381" i="17"/>
  <c r="B382" i="17"/>
  <c r="U240" i="17"/>
  <c r="V241" i="17"/>
  <c r="U244" i="17"/>
  <c r="V245" i="17"/>
  <c r="U248" i="17"/>
  <c r="U387" i="17" s="1"/>
  <c r="V249" i="17"/>
  <c r="U258" i="17"/>
  <c r="U397" i="17" s="1"/>
  <c r="K215" i="17"/>
  <c r="K235" i="17"/>
  <c r="K243" i="17"/>
  <c r="K244" i="17"/>
  <c r="K246" i="17"/>
  <c r="K247" i="17"/>
  <c r="K251" i="17"/>
  <c r="J212" i="16"/>
  <c r="J218" i="16"/>
  <c r="J222" i="16"/>
  <c r="J226" i="16"/>
  <c r="J230" i="16"/>
  <c r="J353" i="16"/>
  <c r="J234" i="16"/>
  <c r="J238" i="16"/>
  <c r="J242" i="16"/>
  <c r="J361" i="16"/>
  <c r="J250" i="16"/>
  <c r="J383" i="16" s="1"/>
  <c r="J229" i="16"/>
  <c r="J247" i="16"/>
  <c r="J380" i="16" s="1"/>
  <c r="K242" i="16"/>
  <c r="C374" i="16"/>
  <c r="K243" i="16"/>
  <c r="J249" i="16"/>
  <c r="J382" i="16" s="1"/>
  <c r="K281" i="16"/>
  <c r="K283" i="16"/>
  <c r="J303" i="16"/>
  <c r="J324" i="16"/>
  <c r="J326" i="16"/>
  <c r="J243" i="16"/>
  <c r="J245" i="16"/>
  <c r="J378" i="16" s="1"/>
  <c r="G371" i="16"/>
  <c r="B372" i="16"/>
  <c r="F372" i="16"/>
  <c r="C375" i="16"/>
  <c r="G375" i="16"/>
  <c r="J239" i="16"/>
  <c r="J244" i="16"/>
  <c r="J377" i="16" s="1"/>
  <c r="J210" i="16"/>
  <c r="J214" i="16"/>
  <c r="J216" i="16"/>
  <c r="J220" i="16"/>
  <c r="J224" i="16"/>
  <c r="J228" i="16"/>
  <c r="J232" i="16"/>
  <c r="J236" i="16"/>
  <c r="J240" i="16"/>
  <c r="J359" i="16"/>
  <c r="J248" i="16"/>
  <c r="J381" i="16" s="1"/>
  <c r="J351" i="16"/>
  <c r="K240" i="16"/>
  <c r="K214" i="16"/>
  <c r="G374" i="16"/>
  <c r="K234" i="16"/>
  <c r="J284" i="16"/>
  <c r="I257" i="16"/>
  <c r="I390" i="16" s="1"/>
  <c r="I299" i="16"/>
  <c r="K303" i="16"/>
  <c r="K305" i="16"/>
  <c r="K209" i="16"/>
  <c r="K211" i="16"/>
  <c r="K213" i="16"/>
  <c r="K215" i="16"/>
  <c r="K217" i="16"/>
  <c r="K350" i="16"/>
  <c r="K219" i="16"/>
  <c r="K221" i="16"/>
  <c r="K223" i="16"/>
  <c r="K225" i="16"/>
  <c r="K227" i="16"/>
  <c r="K352" i="16"/>
  <c r="K229" i="16"/>
  <c r="K231" i="16"/>
  <c r="K233" i="16"/>
  <c r="K235" i="16"/>
  <c r="K237" i="16"/>
  <c r="K239" i="16"/>
  <c r="K245" i="16"/>
  <c r="K378" i="16" s="1"/>
  <c r="K356" i="16"/>
  <c r="K247" i="16"/>
  <c r="K380" i="16" s="1"/>
  <c r="K368" i="16"/>
  <c r="K257" i="16"/>
  <c r="K390" i="16" s="1"/>
  <c r="G372" i="16"/>
  <c r="K224" i="16"/>
  <c r="I374" i="16"/>
  <c r="D375" i="16"/>
  <c r="J241" i="16"/>
  <c r="J246" i="16"/>
  <c r="J379" i="16" s="1"/>
  <c r="K358" i="16"/>
  <c r="K244" i="16"/>
  <c r="K377" i="16" s="1"/>
  <c r="K246" i="16"/>
  <c r="K379" i="16" s="1"/>
  <c r="K248" i="16"/>
  <c r="K381" i="16" s="1"/>
  <c r="K250" i="16"/>
  <c r="K383" i="16" s="1"/>
  <c r="J257" i="16"/>
  <c r="J390" i="16" s="1"/>
  <c r="K359" i="16"/>
  <c r="B371" i="16"/>
  <c r="F371" i="16"/>
  <c r="D372" i="16"/>
  <c r="H372" i="16"/>
  <c r="B373" i="16"/>
  <c r="F373" i="16"/>
  <c r="D374" i="16"/>
  <c r="K357" i="16"/>
  <c r="K376" i="16" l="1"/>
  <c r="H291" i="28"/>
  <c r="H182" i="28"/>
  <c r="H306" i="28" s="1"/>
  <c r="K389" i="17"/>
  <c r="K385" i="17"/>
  <c r="K388" i="17"/>
  <c r="K387" i="17"/>
  <c r="K384" i="17"/>
  <c r="V386" i="17"/>
  <c r="K390" i="17"/>
  <c r="K386" i="17"/>
  <c r="U383" i="17"/>
  <c r="V383" i="17"/>
  <c r="K383" i="17"/>
  <c r="J383" i="17"/>
  <c r="K258" i="17"/>
  <c r="J376" i="16"/>
  <c r="J236" i="18"/>
  <c r="J239" i="18"/>
  <c r="J237" i="18"/>
  <c r="J241" i="18"/>
  <c r="J235" i="18"/>
  <c r="J238" i="18"/>
  <c r="J389" i="17"/>
  <c r="V389" i="17"/>
  <c r="V397" i="17"/>
  <c r="V385" i="17"/>
  <c r="V384" i="17"/>
  <c r="J390" i="17"/>
  <c r="V390" i="17"/>
  <c r="V388" i="17"/>
  <c r="U390" i="17"/>
  <c r="V387" i="17"/>
  <c r="K229" i="18"/>
  <c r="K231" i="18"/>
  <c r="K230" i="18"/>
  <c r="K228" i="18"/>
  <c r="J230" i="18"/>
  <c r="J231" i="18"/>
  <c r="V382" i="17"/>
  <c r="U378" i="17"/>
  <c r="V379" i="17"/>
  <c r="V378" i="17"/>
  <c r="V381" i="17"/>
  <c r="U379" i="17"/>
  <c r="U382" i="17"/>
  <c r="V380" i="17"/>
  <c r="K378" i="17"/>
  <c r="J380" i="17"/>
  <c r="U380" i="17"/>
  <c r="U381" i="17"/>
  <c r="J372" i="16"/>
  <c r="K372" i="16"/>
  <c r="K375" i="16"/>
  <c r="J371" i="16"/>
  <c r="J375" i="16"/>
  <c r="J229" i="18"/>
  <c r="J228" i="18"/>
  <c r="K381" i="17"/>
  <c r="K380" i="17"/>
  <c r="J382" i="17"/>
  <c r="J379" i="17"/>
  <c r="J378" i="17"/>
  <c r="J381" i="17"/>
  <c r="K379" i="17"/>
  <c r="K382" i="17"/>
  <c r="K373" i="16"/>
  <c r="K374" i="16"/>
  <c r="K371" i="16"/>
  <c r="J374" i="16"/>
  <c r="J373" i="16"/>
  <c r="K397" i="17" l="1"/>
  <c r="L538" i="12"/>
  <c r="A533" i="12"/>
  <c r="J527" i="12"/>
  <c r="J520" i="12"/>
  <c r="J519" i="12"/>
  <c r="J518" i="12"/>
  <c r="J517" i="12"/>
  <c r="J516" i="12"/>
  <c r="R505" i="12"/>
  <c r="Q505" i="12"/>
  <c r="P505" i="12"/>
  <c r="O505" i="12"/>
  <c r="N505" i="12"/>
  <c r="M505" i="12"/>
  <c r="J505" i="12"/>
  <c r="I505" i="12"/>
  <c r="H505" i="12"/>
  <c r="G505" i="12"/>
  <c r="F505" i="12"/>
  <c r="E505" i="12"/>
  <c r="D505" i="12"/>
  <c r="C505" i="12"/>
  <c r="B505" i="12"/>
  <c r="S498" i="12"/>
  <c r="R498" i="12"/>
  <c r="Q498" i="12"/>
  <c r="P498" i="12"/>
  <c r="O498" i="12"/>
  <c r="N498" i="12"/>
  <c r="M498" i="12"/>
  <c r="J498" i="12"/>
  <c r="I498" i="12"/>
  <c r="H498" i="12"/>
  <c r="G498" i="12"/>
  <c r="F498" i="12"/>
  <c r="E498" i="12"/>
  <c r="D498" i="12"/>
  <c r="C498" i="12"/>
  <c r="B498" i="12"/>
  <c r="R497" i="12"/>
  <c r="Q497" i="12"/>
  <c r="P497" i="12"/>
  <c r="O497" i="12"/>
  <c r="N497" i="12"/>
  <c r="M497" i="12"/>
  <c r="J497" i="12"/>
  <c r="I497" i="12"/>
  <c r="H497" i="12"/>
  <c r="G497" i="12"/>
  <c r="F497" i="12"/>
  <c r="E497" i="12"/>
  <c r="D497" i="12"/>
  <c r="C497" i="12"/>
  <c r="B497" i="12"/>
  <c r="R496" i="12"/>
  <c r="Q496" i="12"/>
  <c r="P496" i="12"/>
  <c r="O496" i="12"/>
  <c r="N496" i="12"/>
  <c r="M496" i="12"/>
  <c r="J496" i="12"/>
  <c r="I496" i="12"/>
  <c r="H496" i="12"/>
  <c r="G496" i="12"/>
  <c r="F496" i="12"/>
  <c r="E496" i="12"/>
  <c r="D496" i="12"/>
  <c r="C496" i="12"/>
  <c r="B496" i="12"/>
  <c r="R495" i="12"/>
  <c r="Q495" i="12"/>
  <c r="P495" i="12"/>
  <c r="O495" i="12"/>
  <c r="N495" i="12"/>
  <c r="M495" i="12"/>
  <c r="J495" i="12"/>
  <c r="I495" i="12"/>
  <c r="H495" i="12"/>
  <c r="G495" i="12"/>
  <c r="F495" i="12"/>
  <c r="E495" i="12"/>
  <c r="D495" i="12"/>
  <c r="C495" i="12"/>
  <c r="B495" i="12"/>
  <c r="R494" i="12"/>
  <c r="Q494" i="12"/>
  <c r="P494" i="12"/>
  <c r="O494" i="12"/>
  <c r="N494" i="12"/>
  <c r="M494" i="12"/>
  <c r="J494" i="12"/>
  <c r="I494" i="12"/>
  <c r="H494" i="12"/>
  <c r="G494" i="12"/>
  <c r="F494" i="12"/>
  <c r="E494" i="12"/>
  <c r="D494" i="12"/>
  <c r="C494" i="12"/>
  <c r="B494" i="12"/>
  <c r="R493" i="12"/>
  <c r="Q493" i="12"/>
  <c r="P493" i="12"/>
  <c r="O493" i="12"/>
  <c r="N493" i="12"/>
  <c r="M493" i="12"/>
  <c r="J493" i="12"/>
  <c r="I493" i="12"/>
  <c r="H493" i="12"/>
  <c r="G493" i="12"/>
  <c r="F493" i="12"/>
  <c r="E493" i="12"/>
  <c r="D493" i="12"/>
  <c r="C493" i="12"/>
  <c r="B493" i="12"/>
  <c r="R492" i="12"/>
  <c r="Q492" i="12"/>
  <c r="P492" i="12"/>
  <c r="O492" i="12"/>
  <c r="N492" i="12"/>
  <c r="M492" i="12"/>
  <c r="J492" i="12"/>
  <c r="I492" i="12"/>
  <c r="H492" i="12"/>
  <c r="G492" i="12"/>
  <c r="F492" i="12"/>
  <c r="E492" i="12"/>
  <c r="D492" i="12"/>
  <c r="C492" i="12"/>
  <c r="B492" i="12"/>
  <c r="R490" i="12"/>
  <c r="Q490" i="12"/>
  <c r="P490" i="12"/>
  <c r="O490" i="12"/>
  <c r="N490" i="12"/>
  <c r="M490" i="12"/>
  <c r="J490" i="12"/>
  <c r="I490" i="12"/>
  <c r="H490" i="12"/>
  <c r="G490" i="12"/>
  <c r="F490" i="12"/>
  <c r="E490" i="12"/>
  <c r="D490" i="12"/>
  <c r="C490" i="12"/>
  <c r="B490" i="12"/>
  <c r="R489" i="12"/>
  <c r="Q489" i="12"/>
  <c r="P489" i="12"/>
  <c r="O489" i="12"/>
  <c r="N489" i="12"/>
  <c r="M489" i="12"/>
  <c r="I489" i="12"/>
  <c r="H489" i="12"/>
  <c r="G489" i="12"/>
  <c r="F489" i="12"/>
  <c r="E489" i="12"/>
  <c r="D489" i="12"/>
  <c r="R488" i="12"/>
  <c r="Q488" i="12"/>
  <c r="P488" i="12"/>
  <c r="O488" i="12"/>
  <c r="N488" i="12"/>
  <c r="M488" i="12"/>
  <c r="I488" i="12"/>
  <c r="H488" i="12"/>
  <c r="G488" i="12"/>
  <c r="F488" i="12"/>
  <c r="E488" i="12"/>
  <c r="D488" i="12"/>
  <c r="R487" i="12"/>
  <c r="Q487" i="12"/>
  <c r="P487" i="12"/>
  <c r="O487" i="12"/>
  <c r="N487" i="12"/>
  <c r="M487" i="12"/>
  <c r="I487" i="12"/>
  <c r="H487" i="12"/>
  <c r="G487" i="12"/>
  <c r="F487" i="12"/>
  <c r="E487" i="12"/>
  <c r="D487" i="12"/>
  <c r="R486" i="12"/>
  <c r="Q486" i="12"/>
  <c r="P486" i="12"/>
  <c r="O486" i="12"/>
  <c r="N486" i="12"/>
  <c r="M486" i="12"/>
  <c r="J486" i="12"/>
  <c r="I486" i="12"/>
  <c r="H486" i="12"/>
  <c r="G486" i="12"/>
  <c r="F486" i="12"/>
  <c r="E486" i="12"/>
  <c r="D486" i="12"/>
  <c r="A485" i="12"/>
  <c r="Q464" i="12"/>
  <c r="P464" i="12"/>
  <c r="O464" i="12"/>
  <c r="N464" i="12"/>
  <c r="M464" i="12"/>
  <c r="J464" i="12"/>
  <c r="I464" i="12"/>
  <c r="H464" i="12"/>
  <c r="G464" i="12"/>
  <c r="F464" i="12"/>
  <c r="E464" i="12"/>
  <c r="D464" i="12"/>
  <c r="C464" i="12"/>
  <c r="B464" i="12"/>
  <c r="Q463" i="12"/>
  <c r="P463" i="12"/>
  <c r="O463" i="12"/>
  <c r="I463" i="12"/>
  <c r="H463" i="12"/>
  <c r="G463" i="12"/>
  <c r="F463" i="12"/>
  <c r="E463" i="12"/>
  <c r="D463" i="12"/>
  <c r="Q462" i="12"/>
  <c r="P462" i="12"/>
  <c r="O462" i="12"/>
  <c r="N462" i="12"/>
  <c r="M462" i="12"/>
  <c r="I462" i="12"/>
  <c r="H462" i="12"/>
  <c r="G462" i="12"/>
  <c r="F462" i="12"/>
  <c r="E462" i="12"/>
  <c r="D462" i="12"/>
  <c r="Q461" i="12"/>
  <c r="P461" i="12"/>
  <c r="O461" i="12"/>
  <c r="N461" i="12"/>
  <c r="M461" i="12"/>
  <c r="H461" i="12"/>
  <c r="G461" i="12"/>
  <c r="F461" i="12"/>
  <c r="E461" i="12"/>
  <c r="D461" i="12"/>
  <c r="Q460" i="12"/>
  <c r="P460" i="12"/>
  <c r="O460" i="12"/>
  <c r="N460" i="12"/>
  <c r="M460" i="12"/>
  <c r="H460" i="12"/>
  <c r="G460" i="12"/>
  <c r="F460" i="12"/>
  <c r="E460" i="12"/>
  <c r="D460" i="12"/>
  <c r="A459" i="12"/>
  <c r="R442" i="12"/>
  <c r="Q442" i="12"/>
  <c r="P442" i="12"/>
  <c r="O442" i="12"/>
  <c r="N442" i="12"/>
  <c r="M442" i="12"/>
  <c r="J442" i="12"/>
  <c r="I442" i="12"/>
  <c r="H442" i="12"/>
  <c r="G442" i="12"/>
  <c r="F442" i="12"/>
  <c r="E442" i="12"/>
  <c r="D442" i="12"/>
  <c r="C442" i="12"/>
  <c r="B442" i="12"/>
  <c r="R441" i="12"/>
  <c r="Q441" i="12"/>
  <c r="P441" i="12"/>
  <c r="O441" i="12"/>
  <c r="J441" i="12"/>
  <c r="I441" i="12"/>
  <c r="H441" i="12"/>
  <c r="G441" i="12"/>
  <c r="F441" i="12"/>
  <c r="E441" i="12"/>
  <c r="D441" i="12"/>
  <c r="C441" i="12"/>
  <c r="B441" i="12"/>
  <c r="R440" i="12"/>
  <c r="Q440" i="12"/>
  <c r="P440" i="12"/>
  <c r="O440" i="12"/>
  <c r="N440" i="12"/>
  <c r="M440" i="12"/>
  <c r="J440" i="12"/>
  <c r="I440" i="12"/>
  <c r="H440" i="12"/>
  <c r="G440" i="12"/>
  <c r="F440" i="12"/>
  <c r="E440" i="12"/>
  <c r="D440" i="12"/>
  <c r="C440" i="12"/>
  <c r="B440" i="12"/>
  <c r="R439" i="12"/>
  <c r="Q439" i="12"/>
  <c r="P439" i="12"/>
  <c r="O439" i="12"/>
  <c r="N439" i="12"/>
  <c r="M439" i="12"/>
  <c r="J439" i="12"/>
  <c r="I439" i="12"/>
  <c r="H439" i="12"/>
  <c r="G439" i="12"/>
  <c r="F439" i="12"/>
  <c r="E439" i="12"/>
  <c r="D439" i="12"/>
  <c r="C439" i="12"/>
  <c r="B439" i="12"/>
  <c r="R438" i="12"/>
  <c r="Q438" i="12"/>
  <c r="P438" i="12"/>
  <c r="O438" i="12"/>
  <c r="N438" i="12"/>
  <c r="M438" i="12"/>
  <c r="J438" i="12"/>
  <c r="H438" i="12"/>
  <c r="G438" i="12"/>
  <c r="F438" i="12"/>
  <c r="E438" i="12"/>
  <c r="D438" i="12"/>
  <c r="C438" i="12"/>
  <c r="B438" i="12"/>
  <c r="A437" i="12"/>
  <c r="R416" i="12"/>
  <c r="Q416" i="12"/>
  <c r="P416" i="12"/>
  <c r="O416" i="12"/>
  <c r="N416" i="12"/>
  <c r="M416" i="12"/>
  <c r="J416" i="12"/>
  <c r="I416" i="12"/>
  <c r="H416" i="12"/>
  <c r="G416" i="12"/>
  <c r="F416" i="12"/>
  <c r="E416" i="12"/>
  <c r="D416" i="12"/>
  <c r="C416" i="12"/>
  <c r="B416" i="12"/>
  <c r="R415" i="12"/>
  <c r="Q415" i="12"/>
  <c r="P415" i="12"/>
  <c r="O415" i="12"/>
  <c r="I415" i="12"/>
  <c r="H415" i="12"/>
  <c r="G415" i="12"/>
  <c r="F415" i="12"/>
  <c r="E415" i="12"/>
  <c r="D415" i="12"/>
  <c r="C415" i="12"/>
  <c r="B415" i="12"/>
  <c r="R414" i="12"/>
  <c r="Q414" i="12"/>
  <c r="P414" i="12"/>
  <c r="O414" i="12"/>
  <c r="N414" i="12"/>
  <c r="M414" i="12"/>
  <c r="J414" i="12"/>
  <c r="I414" i="12"/>
  <c r="H414" i="12"/>
  <c r="G414" i="12"/>
  <c r="F414" i="12"/>
  <c r="E414" i="12"/>
  <c r="D414" i="12"/>
  <c r="C414" i="12"/>
  <c r="B414" i="12"/>
  <c r="R413" i="12"/>
  <c r="Q413" i="12"/>
  <c r="P413" i="12"/>
  <c r="O413" i="12"/>
  <c r="N413" i="12"/>
  <c r="M413" i="12"/>
  <c r="H413" i="12"/>
  <c r="G413" i="12"/>
  <c r="F413" i="12"/>
  <c r="E413" i="12"/>
  <c r="D413" i="12"/>
  <c r="C413" i="12"/>
  <c r="B413" i="12"/>
  <c r="R412" i="12"/>
  <c r="Q412" i="12"/>
  <c r="P412" i="12"/>
  <c r="O412" i="12"/>
  <c r="N412" i="12"/>
  <c r="M412" i="12"/>
  <c r="J412" i="12"/>
  <c r="I412" i="12"/>
  <c r="H412" i="12"/>
  <c r="G412" i="12"/>
  <c r="F412" i="12"/>
  <c r="E412" i="12"/>
  <c r="D412" i="12"/>
  <c r="C412" i="12"/>
  <c r="B412" i="12"/>
  <c r="A411" i="12"/>
  <c r="R394" i="12"/>
  <c r="Q394" i="12"/>
  <c r="P394" i="12"/>
  <c r="O394" i="12"/>
  <c r="N394" i="12"/>
  <c r="M394" i="12"/>
  <c r="J394" i="12"/>
  <c r="I394" i="12"/>
  <c r="H394" i="12"/>
  <c r="G394" i="12"/>
  <c r="F394" i="12"/>
  <c r="E394" i="12"/>
  <c r="D394" i="12"/>
  <c r="C394" i="12"/>
  <c r="B394" i="12"/>
  <c r="R393" i="12"/>
  <c r="Q393" i="12"/>
  <c r="P393" i="12"/>
  <c r="O393" i="12"/>
  <c r="M393" i="12"/>
  <c r="J393" i="12"/>
  <c r="I393" i="12"/>
  <c r="H393" i="12"/>
  <c r="G393" i="12"/>
  <c r="F393" i="12"/>
  <c r="D393" i="12"/>
  <c r="C393" i="12"/>
  <c r="B393" i="12"/>
  <c r="R392" i="12"/>
  <c r="Q392" i="12"/>
  <c r="P392" i="12"/>
  <c r="O392" i="12"/>
  <c r="N392" i="12"/>
  <c r="M392" i="12"/>
  <c r="J392" i="12"/>
  <c r="I392" i="12"/>
  <c r="H392" i="12"/>
  <c r="G392" i="12"/>
  <c r="F392" i="12"/>
  <c r="E392" i="12"/>
  <c r="D392" i="12"/>
  <c r="C392" i="12"/>
  <c r="B392" i="12"/>
  <c r="R391" i="12"/>
  <c r="Q391" i="12"/>
  <c r="P391" i="12"/>
  <c r="O391" i="12"/>
  <c r="N391" i="12"/>
  <c r="M391" i="12"/>
  <c r="J391" i="12"/>
  <c r="I391" i="12"/>
  <c r="H391" i="12"/>
  <c r="G391" i="12"/>
  <c r="F391" i="12"/>
  <c r="E391" i="12"/>
  <c r="D391" i="12"/>
  <c r="C391" i="12"/>
  <c r="B391" i="12"/>
  <c r="R390" i="12"/>
  <c r="Q390" i="12"/>
  <c r="P390" i="12"/>
  <c r="O390" i="12"/>
  <c r="N390" i="12"/>
  <c r="M390" i="12"/>
  <c r="J390" i="12"/>
  <c r="I390" i="12"/>
  <c r="H390" i="12"/>
  <c r="G390" i="12"/>
  <c r="F390" i="12"/>
  <c r="E390" i="12"/>
  <c r="D390" i="12"/>
  <c r="C390" i="12"/>
  <c r="B390" i="12"/>
  <c r="R309" i="12"/>
  <c r="P309" i="12"/>
  <c r="O309" i="12"/>
  <c r="O527" i="12" s="1"/>
  <c r="N309" i="12"/>
  <c r="N360" i="12" s="1"/>
  <c r="N553" i="12" s="1"/>
  <c r="M309" i="12"/>
  <c r="I309" i="12"/>
  <c r="I527" i="12" s="1"/>
  <c r="H309" i="12"/>
  <c r="H527" i="12" s="1"/>
  <c r="G309" i="12"/>
  <c r="F309" i="12"/>
  <c r="F527" i="12" s="1"/>
  <c r="E309" i="12"/>
  <c r="D309" i="12"/>
  <c r="D527" i="12" s="1"/>
  <c r="C309" i="12"/>
  <c r="B309" i="12"/>
  <c r="B527" i="12" s="1"/>
  <c r="R302" i="12"/>
  <c r="Q302" i="12"/>
  <c r="P302" i="12"/>
  <c r="P520" i="12" s="1"/>
  <c r="O302" i="12"/>
  <c r="O520" i="12" s="1"/>
  <c r="N302" i="12"/>
  <c r="N520" i="12" s="1"/>
  <c r="M302" i="12"/>
  <c r="I302" i="12"/>
  <c r="I520" i="12" s="1"/>
  <c r="H302" i="12"/>
  <c r="H520" i="12" s="1"/>
  <c r="G302" i="12"/>
  <c r="F302" i="12"/>
  <c r="F520" i="12" s="1"/>
  <c r="E302" i="12"/>
  <c r="D302" i="12"/>
  <c r="D520" i="12" s="1"/>
  <c r="C302" i="12"/>
  <c r="C353" i="12" s="1"/>
  <c r="C546" i="12" s="1"/>
  <c r="B302" i="12"/>
  <c r="B520" i="12" s="1"/>
  <c r="R301" i="12"/>
  <c r="Q301" i="12"/>
  <c r="P301" i="12"/>
  <c r="P519" i="12" s="1"/>
  <c r="O301" i="12"/>
  <c r="O519" i="12" s="1"/>
  <c r="N301" i="12"/>
  <c r="N519" i="12" s="1"/>
  <c r="M301" i="12"/>
  <c r="I301" i="12"/>
  <c r="I519" i="12" s="1"/>
  <c r="H301" i="12"/>
  <c r="H352" i="12" s="1"/>
  <c r="H545" i="12" s="1"/>
  <c r="G301" i="12"/>
  <c r="F301" i="12"/>
  <c r="F519" i="12" s="1"/>
  <c r="E301" i="12"/>
  <c r="D301" i="12"/>
  <c r="D519" i="12" s="1"/>
  <c r="C301" i="12"/>
  <c r="B301" i="12"/>
  <c r="B519" i="12" s="1"/>
  <c r="R300" i="12"/>
  <c r="Q300" i="12"/>
  <c r="Q351" i="12" s="1"/>
  <c r="Q544" i="12" s="1"/>
  <c r="P300" i="12"/>
  <c r="P518" i="12" s="1"/>
  <c r="O300" i="12"/>
  <c r="O518" i="12" s="1"/>
  <c r="N300" i="12"/>
  <c r="M300" i="12"/>
  <c r="M351" i="12" s="1"/>
  <c r="M544" i="12" s="1"/>
  <c r="I300" i="12"/>
  <c r="I518" i="12" s="1"/>
  <c r="H300" i="12"/>
  <c r="G300" i="12"/>
  <c r="F300" i="12"/>
  <c r="F518" i="12" s="1"/>
  <c r="E300" i="12"/>
  <c r="E351" i="12" s="1"/>
  <c r="E544" i="12" s="1"/>
  <c r="D300" i="12"/>
  <c r="D518" i="12" s="1"/>
  <c r="C300" i="12"/>
  <c r="B300" i="12"/>
  <c r="B518" i="12" s="1"/>
  <c r="R299" i="12"/>
  <c r="R350" i="12" s="1"/>
  <c r="R543" i="12" s="1"/>
  <c r="Q299" i="12"/>
  <c r="P299" i="12"/>
  <c r="P517" i="12" s="1"/>
  <c r="O299" i="12"/>
  <c r="O350" i="12" s="1"/>
  <c r="O543" i="12" s="1"/>
  <c r="N299" i="12"/>
  <c r="N517" i="12" s="1"/>
  <c r="M299" i="12"/>
  <c r="I299" i="12"/>
  <c r="I517" i="12" s="1"/>
  <c r="H299" i="12"/>
  <c r="G299" i="12"/>
  <c r="G350" i="12" s="1"/>
  <c r="G543" i="12" s="1"/>
  <c r="F299" i="12"/>
  <c r="F517" i="12" s="1"/>
  <c r="E299" i="12"/>
  <c r="D299" i="12"/>
  <c r="D517" i="12" s="1"/>
  <c r="C299" i="12"/>
  <c r="C350" i="12" s="1"/>
  <c r="C543" i="12" s="1"/>
  <c r="B299" i="12"/>
  <c r="R298" i="12"/>
  <c r="Q298" i="12"/>
  <c r="P298" i="12"/>
  <c r="P516" i="12" s="1"/>
  <c r="O298" i="12"/>
  <c r="O516" i="12" s="1"/>
  <c r="N298" i="12"/>
  <c r="N516" i="12" s="1"/>
  <c r="M298" i="12"/>
  <c r="M349" i="12" s="1"/>
  <c r="M542" i="12" s="1"/>
  <c r="I298" i="12"/>
  <c r="I516" i="12" s="1"/>
  <c r="H298" i="12"/>
  <c r="H516" i="12" s="1"/>
  <c r="G298" i="12"/>
  <c r="G349" i="12" s="1"/>
  <c r="G542" i="12" s="1"/>
  <c r="F298" i="12"/>
  <c r="F516" i="12" s="1"/>
  <c r="E298" i="12"/>
  <c r="D298" i="12"/>
  <c r="D516" i="12" s="1"/>
  <c r="C298" i="12"/>
  <c r="C349" i="12" s="1"/>
  <c r="C542" i="12" s="1"/>
  <c r="B298" i="12"/>
  <c r="B516" i="12" s="1"/>
  <c r="R297" i="12"/>
  <c r="Q297" i="12"/>
  <c r="Q348" i="12" s="1"/>
  <c r="Q541" i="12" s="1"/>
  <c r="P297" i="12"/>
  <c r="P348" i="12" s="1"/>
  <c r="P541" i="12" s="1"/>
  <c r="O297" i="12"/>
  <c r="O515" i="12" s="1"/>
  <c r="N297" i="12"/>
  <c r="N515" i="12" s="1"/>
  <c r="M297" i="12"/>
  <c r="J297" i="12"/>
  <c r="J515" i="12" s="1"/>
  <c r="I297" i="12"/>
  <c r="I348" i="12" s="1"/>
  <c r="I541" i="12" s="1"/>
  <c r="H297" i="12"/>
  <c r="G297" i="12"/>
  <c r="G515" i="12" s="1"/>
  <c r="F297" i="12"/>
  <c r="E297" i="12"/>
  <c r="E515" i="12" s="1"/>
  <c r="D297" i="12"/>
  <c r="D348" i="12" s="1"/>
  <c r="D541" i="12" s="1"/>
  <c r="C297" i="12"/>
  <c r="C348" i="12" s="1"/>
  <c r="C541" i="12" s="1"/>
  <c r="B297" i="12"/>
  <c r="B515" i="12" s="1"/>
  <c r="R296" i="12"/>
  <c r="R347" i="12" s="1"/>
  <c r="R540" i="12" s="1"/>
  <c r="Q296" i="12"/>
  <c r="Q514" i="12" s="1"/>
  <c r="P296" i="12"/>
  <c r="P514" i="12" s="1"/>
  <c r="O296" i="12"/>
  <c r="O514" i="12" s="1"/>
  <c r="N296" i="12"/>
  <c r="M296" i="12"/>
  <c r="M347" i="12" s="1"/>
  <c r="M540" i="12" s="1"/>
  <c r="J296" i="12"/>
  <c r="J347" i="12" s="1"/>
  <c r="J540" i="12" s="1"/>
  <c r="I296" i="12"/>
  <c r="I347" i="12" s="1"/>
  <c r="I540" i="12" s="1"/>
  <c r="H296" i="12"/>
  <c r="H514" i="12" s="1"/>
  <c r="G296" i="12"/>
  <c r="F296" i="12"/>
  <c r="F514" i="12" s="1"/>
  <c r="E296" i="12"/>
  <c r="E347" i="12" s="1"/>
  <c r="E540" i="12" s="1"/>
  <c r="D296" i="12"/>
  <c r="D347" i="12" s="1"/>
  <c r="D540" i="12" s="1"/>
  <c r="C296" i="12"/>
  <c r="C514" i="12" s="1"/>
  <c r="B296" i="12"/>
  <c r="R295" i="12"/>
  <c r="Q295" i="12"/>
  <c r="P295" i="12"/>
  <c r="O295" i="12"/>
  <c r="N295" i="12"/>
  <c r="N346" i="12" s="1"/>
  <c r="M295" i="12"/>
  <c r="I295" i="12"/>
  <c r="H295" i="12"/>
  <c r="G295" i="12"/>
  <c r="G346" i="12" s="1"/>
  <c r="F295" i="12"/>
  <c r="E295" i="12"/>
  <c r="E346" i="12" s="1"/>
  <c r="D295" i="12"/>
  <c r="C295" i="12"/>
  <c r="B295" i="12"/>
  <c r="R294" i="12"/>
  <c r="Q294" i="12"/>
  <c r="P294" i="12"/>
  <c r="O294" i="12"/>
  <c r="O345" i="12" s="1"/>
  <c r="N294" i="12"/>
  <c r="M294" i="12"/>
  <c r="I294" i="12"/>
  <c r="H294" i="12"/>
  <c r="G294" i="12"/>
  <c r="F294" i="12"/>
  <c r="E294" i="12"/>
  <c r="D294" i="12"/>
  <c r="C294" i="12"/>
  <c r="C345" i="12" s="1"/>
  <c r="B294" i="12"/>
  <c r="R293" i="12"/>
  <c r="Q293" i="12"/>
  <c r="P293" i="12"/>
  <c r="O293" i="12"/>
  <c r="N293" i="12"/>
  <c r="N344" i="12" s="1"/>
  <c r="M293" i="12"/>
  <c r="I293" i="12"/>
  <c r="H293" i="12"/>
  <c r="H344" i="12" s="1"/>
  <c r="G293" i="12"/>
  <c r="F293" i="12"/>
  <c r="E293" i="12"/>
  <c r="D293" i="12"/>
  <c r="C293" i="12"/>
  <c r="C344" i="12" s="1"/>
  <c r="B293" i="12"/>
  <c r="R292" i="12"/>
  <c r="R343" i="12" s="1"/>
  <c r="Q292" i="12"/>
  <c r="P292" i="12"/>
  <c r="O292" i="12"/>
  <c r="O343" i="12" s="1"/>
  <c r="N292" i="12"/>
  <c r="M292" i="12"/>
  <c r="M343" i="12" s="1"/>
  <c r="J292" i="12"/>
  <c r="I292" i="12"/>
  <c r="H292" i="12"/>
  <c r="G292" i="12"/>
  <c r="F292" i="12"/>
  <c r="F343" i="12" s="1"/>
  <c r="E292" i="12"/>
  <c r="E343" i="12" s="1"/>
  <c r="D292" i="12"/>
  <c r="D343" i="12" s="1"/>
  <c r="C292" i="12"/>
  <c r="B292" i="12"/>
  <c r="R291" i="12"/>
  <c r="Q291" i="12"/>
  <c r="P291" i="12"/>
  <c r="O291" i="12"/>
  <c r="N291" i="12"/>
  <c r="M291" i="12"/>
  <c r="J291" i="12"/>
  <c r="I291" i="12"/>
  <c r="H291" i="12"/>
  <c r="G291" i="12"/>
  <c r="F291" i="12"/>
  <c r="E291" i="12"/>
  <c r="D291" i="12"/>
  <c r="C291" i="12"/>
  <c r="B291" i="12"/>
  <c r="R290" i="12"/>
  <c r="R341" i="12" s="1"/>
  <c r="Q290" i="12"/>
  <c r="Q341" i="12" s="1"/>
  <c r="P290" i="12"/>
  <c r="P341" i="12" s="1"/>
  <c r="O290" i="12"/>
  <c r="O341" i="12" s="1"/>
  <c r="N290" i="12"/>
  <c r="N341" i="12" s="1"/>
  <c r="M290" i="12"/>
  <c r="M341" i="12" s="1"/>
  <c r="J290" i="12"/>
  <c r="J341" i="12" s="1"/>
  <c r="I290" i="12"/>
  <c r="I341" i="12" s="1"/>
  <c r="H290" i="12"/>
  <c r="H341" i="12" s="1"/>
  <c r="G290" i="12"/>
  <c r="G341" i="12" s="1"/>
  <c r="F290" i="12"/>
  <c r="F341" i="12" s="1"/>
  <c r="E290" i="12"/>
  <c r="E341" i="12" s="1"/>
  <c r="D290" i="12"/>
  <c r="D341" i="12" s="1"/>
  <c r="C290" i="12"/>
  <c r="C341" i="12" s="1"/>
  <c r="B290" i="12"/>
  <c r="B341" i="12" s="1"/>
  <c r="R289" i="12"/>
  <c r="R340" i="12" s="1"/>
  <c r="Q289" i="12"/>
  <c r="Q340" i="12" s="1"/>
  <c r="P289" i="12"/>
  <c r="P340" i="12" s="1"/>
  <c r="O289" i="12"/>
  <c r="O340" i="12" s="1"/>
  <c r="N289" i="12"/>
  <c r="N340" i="12" s="1"/>
  <c r="M289" i="12"/>
  <c r="M340" i="12" s="1"/>
  <c r="J289" i="12"/>
  <c r="J340" i="12" s="1"/>
  <c r="I289" i="12"/>
  <c r="I340" i="12" s="1"/>
  <c r="H289" i="12"/>
  <c r="H340" i="12" s="1"/>
  <c r="G289" i="12"/>
  <c r="G340" i="12" s="1"/>
  <c r="F289" i="12"/>
  <c r="F340" i="12" s="1"/>
  <c r="E289" i="12"/>
  <c r="E340" i="12" s="1"/>
  <c r="D289" i="12"/>
  <c r="D340" i="12" s="1"/>
  <c r="C289" i="12"/>
  <c r="C340" i="12" s="1"/>
  <c r="B289" i="12"/>
  <c r="B340" i="12" s="1"/>
  <c r="R288" i="12"/>
  <c r="R339" i="12" s="1"/>
  <c r="Q288" i="12"/>
  <c r="Q339" i="12" s="1"/>
  <c r="P288" i="12"/>
  <c r="P339" i="12" s="1"/>
  <c r="O288" i="12"/>
  <c r="O339" i="12" s="1"/>
  <c r="N288" i="12"/>
  <c r="N339" i="12" s="1"/>
  <c r="M288" i="12"/>
  <c r="M339" i="12" s="1"/>
  <c r="J288" i="12"/>
  <c r="J339" i="12" s="1"/>
  <c r="I288" i="12"/>
  <c r="I339" i="12" s="1"/>
  <c r="H288" i="12"/>
  <c r="H339" i="12" s="1"/>
  <c r="G288" i="12"/>
  <c r="G339" i="12" s="1"/>
  <c r="F288" i="12"/>
  <c r="F339" i="12" s="1"/>
  <c r="E288" i="12"/>
  <c r="E339" i="12" s="1"/>
  <c r="D288" i="12"/>
  <c r="D339" i="12" s="1"/>
  <c r="C288" i="12"/>
  <c r="C339" i="12" s="1"/>
  <c r="B288" i="12"/>
  <c r="B339" i="12" s="1"/>
  <c r="R287" i="12"/>
  <c r="R338" i="12" s="1"/>
  <c r="Q287" i="12"/>
  <c r="Q338" i="12" s="1"/>
  <c r="P287" i="12"/>
  <c r="P338" i="12" s="1"/>
  <c r="O287" i="12"/>
  <c r="O338" i="12" s="1"/>
  <c r="N287" i="12"/>
  <c r="N338" i="12" s="1"/>
  <c r="M287" i="12"/>
  <c r="M338" i="12" s="1"/>
  <c r="J287" i="12"/>
  <c r="J338" i="12" s="1"/>
  <c r="I287" i="12"/>
  <c r="I338" i="12" s="1"/>
  <c r="H287" i="12"/>
  <c r="H338" i="12" s="1"/>
  <c r="G287" i="12"/>
  <c r="G338" i="12" s="1"/>
  <c r="F287" i="12"/>
  <c r="F338" i="12" s="1"/>
  <c r="E287" i="12"/>
  <c r="E338" i="12" s="1"/>
  <c r="D287" i="12"/>
  <c r="D338" i="12" s="1"/>
  <c r="C287" i="12"/>
  <c r="C338" i="12" s="1"/>
  <c r="B287" i="12"/>
  <c r="R286" i="12"/>
  <c r="R337" i="12" s="1"/>
  <c r="Q286" i="12"/>
  <c r="Q337" i="12" s="1"/>
  <c r="P286" i="12"/>
  <c r="O286" i="12"/>
  <c r="O337" i="12" s="1"/>
  <c r="N286" i="12"/>
  <c r="N337" i="12" s="1"/>
  <c r="M286" i="12"/>
  <c r="M337" i="12" s="1"/>
  <c r="J286" i="12"/>
  <c r="I286" i="12"/>
  <c r="H286" i="12"/>
  <c r="H337" i="12" s="1"/>
  <c r="G286" i="12"/>
  <c r="G337" i="12" s="1"/>
  <c r="F286" i="12"/>
  <c r="F337" i="12" s="1"/>
  <c r="E286" i="12"/>
  <c r="D286" i="12"/>
  <c r="D337" i="12" s="1"/>
  <c r="C286" i="12"/>
  <c r="B286" i="12"/>
  <c r="B337" i="12" s="1"/>
  <c r="R285" i="12"/>
  <c r="R336" i="12" s="1"/>
  <c r="Q285" i="12"/>
  <c r="Q336" i="12" s="1"/>
  <c r="P285" i="12"/>
  <c r="P336" i="12" s="1"/>
  <c r="O285" i="12"/>
  <c r="O336" i="12" s="1"/>
  <c r="N285" i="12"/>
  <c r="N336" i="12" s="1"/>
  <c r="M285" i="12"/>
  <c r="M336" i="12" s="1"/>
  <c r="J285" i="12"/>
  <c r="J336" i="12" s="1"/>
  <c r="I285" i="12"/>
  <c r="I336" i="12" s="1"/>
  <c r="H285" i="12"/>
  <c r="H336" i="12" s="1"/>
  <c r="G285" i="12"/>
  <c r="G336" i="12" s="1"/>
  <c r="F285" i="12"/>
  <c r="F336" i="12" s="1"/>
  <c r="E285" i="12"/>
  <c r="E336" i="12" s="1"/>
  <c r="D285" i="12"/>
  <c r="D336" i="12" s="1"/>
  <c r="C285" i="12"/>
  <c r="C336" i="12" s="1"/>
  <c r="B285" i="12"/>
  <c r="B336" i="12" s="1"/>
  <c r="R284" i="12"/>
  <c r="R335" i="12" s="1"/>
  <c r="Q284" i="12"/>
  <c r="Q335" i="12" s="1"/>
  <c r="P284" i="12"/>
  <c r="P335" i="12" s="1"/>
  <c r="O284" i="12"/>
  <c r="O335" i="12" s="1"/>
  <c r="N284" i="12"/>
  <c r="N335" i="12" s="1"/>
  <c r="M284" i="12"/>
  <c r="M335" i="12" s="1"/>
  <c r="J284" i="12"/>
  <c r="J335" i="12" s="1"/>
  <c r="I284" i="12"/>
  <c r="I335" i="12" s="1"/>
  <c r="H284" i="12"/>
  <c r="H335" i="12" s="1"/>
  <c r="G284" i="12"/>
  <c r="G335" i="12" s="1"/>
  <c r="F284" i="12"/>
  <c r="F335" i="12" s="1"/>
  <c r="E284" i="12"/>
  <c r="E335" i="12" s="1"/>
  <c r="D284" i="12"/>
  <c r="D335" i="12" s="1"/>
  <c r="C284" i="12"/>
  <c r="C335" i="12" s="1"/>
  <c r="B284" i="12"/>
  <c r="B335" i="12" s="1"/>
  <c r="R283" i="12"/>
  <c r="R334" i="12" s="1"/>
  <c r="Q283" i="12"/>
  <c r="Q334" i="12" s="1"/>
  <c r="P283" i="12"/>
  <c r="P334" i="12" s="1"/>
  <c r="O283" i="12"/>
  <c r="O334" i="12" s="1"/>
  <c r="N283" i="12"/>
  <c r="N334" i="12" s="1"/>
  <c r="M283" i="12"/>
  <c r="M334" i="12" s="1"/>
  <c r="J283" i="12"/>
  <c r="J334" i="12" s="1"/>
  <c r="I283" i="12"/>
  <c r="I334" i="12" s="1"/>
  <c r="H283" i="12"/>
  <c r="H334" i="12" s="1"/>
  <c r="G283" i="12"/>
  <c r="G334" i="12" s="1"/>
  <c r="F283" i="12"/>
  <c r="F334" i="12" s="1"/>
  <c r="E283" i="12"/>
  <c r="E334" i="12" s="1"/>
  <c r="D283" i="12"/>
  <c r="D334" i="12" s="1"/>
  <c r="C283" i="12"/>
  <c r="C334" i="12" s="1"/>
  <c r="B283" i="12"/>
  <c r="B334" i="12" s="1"/>
  <c r="R282" i="12"/>
  <c r="R333" i="12" s="1"/>
  <c r="Q282" i="12"/>
  <c r="Q333" i="12" s="1"/>
  <c r="P282" i="12"/>
  <c r="P333" i="12" s="1"/>
  <c r="O282" i="12"/>
  <c r="O333" i="12" s="1"/>
  <c r="N282" i="12"/>
  <c r="N333" i="12" s="1"/>
  <c r="M282" i="12"/>
  <c r="M333" i="12" s="1"/>
  <c r="J282" i="12"/>
  <c r="J333" i="12" s="1"/>
  <c r="I282" i="12"/>
  <c r="I333" i="12" s="1"/>
  <c r="H282" i="12"/>
  <c r="H333" i="12" s="1"/>
  <c r="G282" i="12"/>
  <c r="G333" i="12" s="1"/>
  <c r="F282" i="12"/>
  <c r="F333" i="12" s="1"/>
  <c r="E282" i="12"/>
  <c r="E333" i="12" s="1"/>
  <c r="D282" i="12"/>
  <c r="D333" i="12" s="1"/>
  <c r="C282" i="12"/>
  <c r="C333" i="12" s="1"/>
  <c r="B282" i="12"/>
  <c r="B333" i="12" s="1"/>
  <c r="R281" i="12"/>
  <c r="R332" i="12" s="1"/>
  <c r="Q281" i="12"/>
  <c r="P281" i="12"/>
  <c r="P332" i="12" s="1"/>
  <c r="O281" i="12"/>
  <c r="N281" i="12"/>
  <c r="N332" i="12" s="1"/>
  <c r="M281" i="12"/>
  <c r="M332" i="12" s="1"/>
  <c r="J281" i="12"/>
  <c r="J332" i="12" s="1"/>
  <c r="I281" i="12"/>
  <c r="I332" i="12" s="1"/>
  <c r="H281" i="12"/>
  <c r="H332" i="12" s="1"/>
  <c r="G281" i="12"/>
  <c r="G332" i="12" s="1"/>
  <c r="F281" i="12"/>
  <c r="E281" i="12"/>
  <c r="E332" i="12" s="1"/>
  <c r="D281" i="12"/>
  <c r="D332" i="12" s="1"/>
  <c r="C281" i="12"/>
  <c r="C332" i="12" s="1"/>
  <c r="B281" i="12"/>
  <c r="B332" i="12" s="1"/>
  <c r="R280" i="12"/>
  <c r="R331" i="12" s="1"/>
  <c r="Q280" i="12"/>
  <c r="Q331" i="12" s="1"/>
  <c r="P280" i="12"/>
  <c r="P331" i="12" s="1"/>
  <c r="O280" i="12"/>
  <c r="O331" i="12" s="1"/>
  <c r="N280" i="12"/>
  <c r="N331" i="12" s="1"/>
  <c r="M280" i="12"/>
  <c r="M331" i="12" s="1"/>
  <c r="J280" i="12"/>
  <c r="J331" i="12" s="1"/>
  <c r="I280" i="12"/>
  <c r="I331" i="12" s="1"/>
  <c r="H280" i="12"/>
  <c r="H331" i="12" s="1"/>
  <c r="G280" i="12"/>
  <c r="G331" i="12" s="1"/>
  <c r="F280" i="12"/>
  <c r="F331" i="12" s="1"/>
  <c r="E280" i="12"/>
  <c r="E331" i="12" s="1"/>
  <c r="D280" i="12"/>
  <c r="D331" i="12" s="1"/>
  <c r="C280" i="12"/>
  <c r="C331" i="12" s="1"/>
  <c r="B280" i="12"/>
  <c r="B331" i="12" s="1"/>
  <c r="R279" i="12"/>
  <c r="R330" i="12" s="1"/>
  <c r="Q279" i="12"/>
  <c r="Q330" i="12" s="1"/>
  <c r="P279" i="12"/>
  <c r="P330" i="12" s="1"/>
  <c r="O279" i="12"/>
  <c r="O330" i="12" s="1"/>
  <c r="N279" i="12"/>
  <c r="N330" i="12" s="1"/>
  <c r="M279" i="12"/>
  <c r="M330" i="12" s="1"/>
  <c r="J279" i="12"/>
  <c r="J330" i="12" s="1"/>
  <c r="I279" i="12"/>
  <c r="I330" i="12" s="1"/>
  <c r="H279" i="12"/>
  <c r="H330" i="12" s="1"/>
  <c r="G279" i="12"/>
  <c r="G330" i="12" s="1"/>
  <c r="F279" i="12"/>
  <c r="F330" i="12" s="1"/>
  <c r="E279" i="12"/>
  <c r="E330" i="12" s="1"/>
  <c r="D279" i="12"/>
  <c r="D330" i="12" s="1"/>
  <c r="C279" i="12"/>
  <c r="C330" i="12" s="1"/>
  <c r="B279" i="12"/>
  <c r="B330" i="12" s="1"/>
  <c r="R278" i="12"/>
  <c r="R329" i="12" s="1"/>
  <c r="Q278" i="12"/>
  <c r="Q329" i="12" s="1"/>
  <c r="P278" i="12"/>
  <c r="P329" i="12" s="1"/>
  <c r="O278" i="12"/>
  <c r="O329" i="12" s="1"/>
  <c r="N278" i="12"/>
  <c r="N329" i="12" s="1"/>
  <c r="M278" i="12"/>
  <c r="M329" i="12" s="1"/>
  <c r="J278" i="12"/>
  <c r="J329" i="12" s="1"/>
  <c r="I278" i="12"/>
  <c r="I329" i="12" s="1"/>
  <c r="H278" i="12"/>
  <c r="H329" i="12" s="1"/>
  <c r="G278" i="12"/>
  <c r="G329" i="12" s="1"/>
  <c r="F278" i="12"/>
  <c r="F329" i="12" s="1"/>
  <c r="E278" i="12"/>
  <c r="E329" i="12" s="1"/>
  <c r="D278" i="12"/>
  <c r="D329" i="12" s="1"/>
  <c r="C278" i="12"/>
  <c r="C329" i="12" s="1"/>
  <c r="B278" i="12"/>
  <c r="B329" i="12" s="1"/>
  <c r="R277" i="12"/>
  <c r="R328" i="12" s="1"/>
  <c r="Q277" i="12"/>
  <c r="Q328" i="12" s="1"/>
  <c r="P277" i="12"/>
  <c r="P328" i="12" s="1"/>
  <c r="O277" i="12"/>
  <c r="N277" i="12"/>
  <c r="N328" i="12" s="1"/>
  <c r="M277" i="12"/>
  <c r="M328" i="12" s="1"/>
  <c r="J277" i="12"/>
  <c r="J328" i="12" s="1"/>
  <c r="I277" i="12"/>
  <c r="I328" i="12" s="1"/>
  <c r="H277" i="12"/>
  <c r="H328" i="12" s="1"/>
  <c r="G277" i="12"/>
  <c r="G328" i="12" s="1"/>
  <c r="F277" i="12"/>
  <c r="E277" i="12"/>
  <c r="E328" i="12" s="1"/>
  <c r="D277" i="12"/>
  <c r="D328" i="12" s="1"/>
  <c r="C277" i="12"/>
  <c r="C328" i="12" s="1"/>
  <c r="B277" i="12"/>
  <c r="B328" i="12" s="1"/>
  <c r="R276" i="12"/>
  <c r="R327" i="12" s="1"/>
  <c r="Q276" i="12"/>
  <c r="P276" i="12"/>
  <c r="P327" i="12" s="1"/>
  <c r="O276" i="12"/>
  <c r="O327" i="12" s="1"/>
  <c r="N276" i="12"/>
  <c r="N327" i="12" s="1"/>
  <c r="M276" i="12"/>
  <c r="J276" i="12"/>
  <c r="J327" i="12" s="1"/>
  <c r="I276" i="12"/>
  <c r="I327" i="12" s="1"/>
  <c r="H276" i="12"/>
  <c r="G276" i="12"/>
  <c r="F276" i="12"/>
  <c r="F327" i="12" s="1"/>
  <c r="E276" i="12"/>
  <c r="D276" i="12"/>
  <c r="C276" i="12"/>
  <c r="C327" i="12" s="1"/>
  <c r="B276" i="12"/>
  <c r="B327" i="12" s="1"/>
  <c r="R275" i="12"/>
  <c r="R326" i="12" s="1"/>
  <c r="Q275" i="12"/>
  <c r="Q326" i="12" s="1"/>
  <c r="P275" i="12"/>
  <c r="P326" i="12" s="1"/>
  <c r="O275" i="12"/>
  <c r="O326" i="12" s="1"/>
  <c r="N275" i="12"/>
  <c r="N326" i="12" s="1"/>
  <c r="M275" i="12"/>
  <c r="M326" i="12" s="1"/>
  <c r="J275" i="12"/>
  <c r="J326" i="12" s="1"/>
  <c r="I275" i="12"/>
  <c r="I326" i="12" s="1"/>
  <c r="H275" i="12"/>
  <c r="H326" i="12" s="1"/>
  <c r="G275" i="12"/>
  <c r="G326" i="12" s="1"/>
  <c r="F275" i="12"/>
  <c r="F326" i="12" s="1"/>
  <c r="E275" i="12"/>
  <c r="E326" i="12" s="1"/>
  <c r="D275" i="12"/>
  <c r="C275" i="12"/>
  <c r="C326" i="12" s="1"/>
  <c r="B275" i="12"/>
  <c r="B326" i="12" s="1"/>
  <c r="R274" i="12"/>
  <c r="R325" i="12" s="1"/>
  <c r="Q274" i="12"/>
  <c r="Q325" i="12" s="1"/>
  <c r="P274" i="12"/>
  <c r="P325" i="12" s="1"/>
  <c r="O274" i="12"/>
  <c r="O325" i="12" s="1"/>
  <c r="N274" i="12"/>
  <c r="N325" i="12" s="1"/>
  <c r="M274" i="12"/>
  <c r="M325" i="12" s="1"/>
  <c r="J274" i="12"/>
  <c r="J325" i="12" s="1"/>
  <c r="I274" i="12"/>
  <c r="H274" i="12"/>
  <c r="H325" i="12" s="1"/>
  <c r="G274" i="12"/>
  <c r="G325" i="12" s="1"/>
  <c r="F274" i="12"/>
  <c r="F325" i="12" s="1"/>
  <c r="E274" i="12"/>
  <c r="D274" i="12"/>
  <c r="D325" i="12" s="1"/>
  <c r="C274" i="12"/>
  <c r="C325" i="12" s="1"/>
  <c r="B274" i="12"/>
  <c r="B325" i="12" s="1"/>
  <c r="R273" i="12"/>
  <c r="R324" i="12" s="1"/>
  <c r="Q273" i="12"/>
  <c r="Q324" i="12" s="1"/>
  <c r="P273" i="12"/>
  <c r="P324" i="12" s="1"/>
  <c r="O273" i="12"/>
  <c r="O324" i="12" s="1"/>
  <c r="N273" i="12"/>
  <c r="N324" i="12" s="1"/>
  <c r="M273" i="12"/>
  <c r="M324" i="12" s="1"/>
  <c r="J273" i="12"/>
  <c r="J324" i="12" s="1"/>
  <c r="I273" i="12"/>
  <c r="I324" i="12" s="1"/>
  <c r="H273" i="12"/>
  <c r="H324" i="12" s="1"/>
  <c r="G273" i="12"/>
  <c r="G324" i="12" s="1"/>
  <c r="F273" i="12"/>
  <c r="F324" i="12" s="1"/>
  <c r="E273" i="12"/>
  <c r="E324" i="12" s="1"/>
  <c r="D273" i="12"/>
  <c r="D324" i="12" s="1"/>
  <c r="C273" i="12"/>
  <c r="C324" i="12" s="1"/>
  <c r="B273" i="12"/>
  <c r="B324" i="12" s="1"/>
  <c r="R272" i="12"/>
  <c r="R323" i="12" s="1"/>
  <c r="Q272" i="12"/>
  <c r="Q323" i="12" s="1"/>
  <c r="P272" i="12"/>
  <c r="P323" i="12" s="1"/>
  <c r="O272" i="12"/>
  <c r="O323" i="12" s="1"/>
  <c r="N272" i="12"/>
  <c r="N323" i="12" s="1"/>
  <c r="M272" i="12"/>
  <c r="M323" i="12" s="1"/>
  <c r="J272" i="12"/>
  <c r="J323" i="12" s="1"/>
  <c r="I272" i="12"/>
  <c r="I323" i="12" s="1"/>
  <c r="H272" i="12"/>
  <c r="H323" i="12" s="1"/>
  <c r="G272" i="12"/>
  <c r="F272" i="12"/>
  <c r="F323" i="12" s="1"/>
  <c r="E272" i="12"/>
  <c r="E323" i="12" s="1"/>
  <c r="D272" i="12"/>
  <c r="D323" i="12" s="1"/>
  <c r="C272" i="12"/>
  <c r="C323" i="12" s="1"/>
  <c r="B272" i="12"/>
  <c r="B323" i="12" s="1"/>
  <c r="R271" i="12"/>
  <c r="R322" i="12" s="1"/>
  <c r="Q271" i="12"/>
  <c r="P271" i="12"/>
  <c r="P322" i="12" s="1"/>
  <c r="O271" i="12"/>
  <c r="O322" i="12" s="1"/>
  <c r="N271" i="12"/>
  <c r="N322" i="12" s="1"/>
  <c r="M271" i="12"/>
  <c r="M322" i="12" s="1"/>
  <c r="J271" i="12"/>
  <c r="J322" i="12" s="1"/>
  <c r="I271" i="12"/>
  <c r="I322" i="12" s="1"/>
  <c r="H271" i="12"/>
  <c r="H322" i="12" s="1"/>
  <c r="G271" i="12"/>
  <c r="G322" i="12" s="1"/>
  <c r="F271" i="12"/>
  <c r="E271" i="12"/>
  <c r="E322" i="12" s="1"/>
  <c r="D271" i="12"/>
  <c r="D322" i="12" s="1"/>
  <c r="C271" i="12"/>
  <c r="C322" i="12" s="1"/>
  <c r="B271" i="12"/>
  <c r="B322" i="12" s="1"/>
  <c r="R270" i="12"/>
  <c r="R321" i="12" s="1"/>
  <c r="Q270" i="12"/>
  <c r="Q321" i="12" s="1"/>
  <c r="P270" i="12"/>
  <c r="P321" i="12" s="1"/>
  <c r="O270" i="12"/>
  <c r="O321" i="12" s="1"/>
  <c r="N270" i="12"/>
  <c r="N321" i="12" s="1"/>
  <c r="M270" i="12"/>
  <c r="M321" i="12" s="1"/>
  <c r="J270" i="12"/>
  <c r="J321" i="12" s="1"/>
  <c r="I270" i="12"/>
  <c r="I321" i="12" s="1"/>
  <c r="H270" i="12"/>
  <c r="H321" i="12" s="1"/>
  <c r="G270" i="12"/>
  <c r="G321" i="12" s="1"/>
  <c r="F270" i="12"/>
  <c r="F321" i="12" s="1"/>
  <c r="E270" i="12"/>
  <c r="E321" i="12" s="1"/>
  <c r="D270" i="12"/>
  <c r="D321" i="12" s="1"/>
  <c r="C270" i="12"/>
  <c r="C321" i="12" s="1"/>
  <c r="B270" i="12"/>
  <c r="B321" i="12" s="1"/>
  <c r="R269" i="12"/>
  <c r="R320" i="12" s="1"/>
  <c r="Q269" i="12"/>
  <c r="Q320" i="12" s="1"/>
  <c r="P269" i="12"/>
  <c r="P320" i="12" s="1"/>
  <c r="O269" i="12"/>
  <c r="O320" i="12" s="1"/>
  <c r="N269" i="12"/>
  <c r="N320" i="12" s="1"/>
  <c r="M269" i="12"/>
  <c r="M320" i="12" s="1"/>
  <c r="J269" i="12"/>
  <c r="J320" i="12" s="1"/>
  <c r="I269" i="12"/>
  <c r="I320" i="12" s="1"/>
  <c r="H269" i="12"/>
  <c r="H320" i="12" s="1"/>
  <c r="G269" i="12"/>
  <c r="G320" i="12" s="1"/>
  <c r="F269" i="12"/>
  <c r="F320" i="12" s="1"/>
  <c r="E269" i="12"/>
  <c r="E320" i="12" s="1"/>
  <c r="D269" i="12"/>
  <c r="D320" i="12" s="1"/>
  <c r="C269" i="12"/>
  <c r="C320" i="12" s="1"/>
  <c r="B269" i="12"/>
  <c r="B320" i="12" s="1"/>
  <c r="R268" i="12"/>
  <c r="R319" i="12" s="1"/>
  <c r="Q268" i="12"/>
  <c r="Q319" i="12" s="1"/>
  <c r="P268" i="12"/>
  <c r="P319" i="12" s="1"/>
  <c r="O268" i="12"/>
  <c r="O319" i="12" s="1"/>
  <c r="N268" i="12"/>
  <c r="N319" i="12" s="1"/>
  <c r="M268" i="12"/>
  <c r="M319" i="12" s="1"/>
  <c r="J268" i="12"/>
  <c r="J319" i="12" s="1"/>
  <c r="I268" i="12"/>
  <c r="I319" i="12" s="1"/>
  <c r="H268" i="12"/>
  <c r="H319" i="12" s="1"/>
  <c r="G268" i="12"/>
  <c r="G319" i="12" s="1"/>
  <c r="F268" i="12"/>
  <c r="F319" i="12" s="1"/>
  <c r="E268" i="12"/>
  <c r="E319" i="12" s="1"/>
  <c r="D268" i="12"/>
  <c r="D319" i="12" s="1"/>
  <c r="C268" i="12"/>
  <c r="C319" i="12" s="1"/>
  <c r="B268" i="12"/>
  <c r="B319" i="12" s="1"/>
  <c r="R267" i="12"/>
  <c r="R318" i="12" s="1"/>
  <c r="Q267" i="12"/>
  <c r="Q318" i="12" s="1"/>
  <c r="P267" i="12"/>
  <c r="P318" i="12" s="1"/>
  <c r="O267" i="12"/>
  <c r="O318" i="12" s="1"/>
  <c r="N267" i="12"/>
  <c r="N318" i="12" s="1"/>
  <c r="M267" i="12"/>
  <c r="M318" i="12" s="1"/>
  <c r="J267" i="12"/>
  <c r="J318" i="12" s="1"/>
  <c r="I267" i="12"/>
  <c r="I318" i="12" s="1"/>
  <c r="H267" i="12"/>
  <c r="G267" i="12"/>
  <c r="G318" i="12" s="1"/>
  <c r="F267" i="12"/>
  <c r="F318" i="12" s="1"/>
  <c r="E267" i="12"/>
  <c r="E318" i="12" s="1"/>
  <c r="D267" i="12"/>
  <c r="D318" i="12" s="1"/>
  <c r="C267" i="12"/>
  <c r="C318" i="12" s="1"/>
  <c r="B267" i="12"/>
  <c r="B318" i="12" s="1"/>
  <c r="R266" i="12"/>
  <c r="Q266" i="12"/>
  <c r="Q317" i="12" s="1"/>
  <c r="P266" i="12"/>
  <c r="O266" i="12"/>
  <c r="O317" i="12" s="1"/>
  <c r="N266" i="12"/>
  <c r="M266" i="12"/>
  <c r="M317" i="12" s="1"/>
  <c r="J266" i="12"/>
  <c r="I266" i="12"/>
  <c r="H266" i="12"/>
  <c r="H317" i="12" s="1"/>
  <c r="G266" i="12"/>
  <c r="G317" i="12" s="1"/>
  <c r="F266" i="12"/>
  <c r="F317" i="12" s="1"/>
  <c r="E266" i="12"/>
  <c r="D266" i="12"/>
  <c r="D317" i="12" s="1"/>
  <c r="C266" i="12"/>
  <c r="C317" i="12" s="1"/>
  <c r="B266" i="12"/>
  <c r="B317" i="12" s="1"/>
  <c r="R265" i="12"/>
  <c r="R316" i="12" s="1"/>
  <c r="Q265" i="12"/>
  <c r="Q316" i="12" s="1"/>
  <c r="P265" i="12"/>
  <c r="P316" i="12" s="1"/>
  <c r="O265" i="12"/>
  <c r="O316" i="12" s="1"/>
  <c r="N265" i="12"/>
  <c r="N316" i="12" s="1"/>
  <c r="M265" i="12"/>
  <c r="M316" i="12" s="1"/>
  <c r="J265" i="12"/>
  <c r="J316" i="12" s="1"/>
  <c r="I265" i="12"/>
  <c r="I316" i="12" s="1"/>
  <c r="H265" i="12"/>
  <c r="H316" i="12" s="1"/>
  <c r="G265" i="12"/>
  <c r="G316" i="12" s="1"/>
  <c r="F265" i="12"/>
  <c r="F316" i="12" s="1"/>
  <c r="E265" i="12"/>
  <c r="E316" i="12" s="1"/>
  <c r="D265" i="12"/>
  <c r="D316" i="12" s="1"/>
  <c r="C265" i="12"/>
  <c r="C316" i="12" s="1"/>
  <c r="B265" i="12"/>
  <c r="B316" i="12" s="1"/>
  <c r="R264" i="12"/>
  <c r="R315" i="12" s="1"/>
  <c r="Q264" i="12"/>
  <c r="Q315" i="12" s="1"/>
  <c r="P264" i="12"/>
  <c r="P315" i="12" s="1"/>
  <c r="O264" i="12"/>
  <c r="O315" i="12" s="1"/>
  <c r="N264" i="12"/>
  <c r="N315" i="12" s="1"/>
  <c r="M264" i="12"/>
  <c r="M315" i="12" s="1"/>
  <c r="J264" i="12"/>
  <c r="J315" i="12" s="1"/>
  <c r="I264" i="12"/>
  <c r="I315" i="12" s="1"/>
  <c r="H264" i="12"/>
  <c r="H315" i="12" s="1"/>
  <c r="G264" i="12"/>
  <c r="G315" i="12" s="1"/>
  <c r="F264" i="12"/>
  <c r="F315" i="12" s="1"/>
  <c r="E264" i="12"/>
  <c r="E315" i="12" s="1"/>
  <c r="D264" i="12"/>
  <c r="D315" i="12" s="1"/>
  <c r="C264" i="12"/>
  <c r="C315" i="12" s="1"/>
  <c r="B264" i="12"/>
  <c r="B315" i="12" s="1"/>
  <c r="R263" i="12"/>
  <c r="R314" i="12" s="1"/>
  <c r="Q263" i="12"/>
  <c r="Q314" i="12" s="1"/>
  <c r="P263" i="12"/>
  <c r="P314" i="12" s="1"/>
  <c r="O263" i="12"/>
  <c r="O314" i="12" s="1"/>
  <c r="N263" i="12"/>
  <c r="N314" i="12" s="1"/>
  <c r="M263" i="12"/>
  <c r="M314" i="12" s="1"/>
  <c r="J263" i="12"/>
  <c r="J314" i="12" s="1"/>
  <c r="I263" i="12"/>
  <c r="I314" i="12" s="1"/>
  <c r="H263" i="12"/>
  <c r="H314" i="12" s="1"/>
  <c r="G263" i="12"/>
  <c r="G314" i="12" s="1"/>
  <c r="F263" i="12"/>
  <c r="F314" i="12" s="1"/>
  <c r="E263" i="12"/>
  <c r="E314" i="12" s="1"/>
  <c r="D263" i="12"/>
  <c r="D314" i="12" s="1"/>
  <c r="C263" i="12"/>
  <c r="C314" i="12" s="1"/>
  <c r="B263" i="12"/>
  <c r="B314" i="12" s="1"/>
  <c r="R262" i="12"/>
  <c r="R313" i="12" s="1"/>
  <c r="Q262" i="12"/>
  <c r="Q313" i="12" s="1"/>
  <c r="P262" i="12"/>
  <c r="P313" i="12" s="1"/>
  <c r="O262" i="12"/>
  <c r="O313" i="12" s="1"/>
  <c r="N262" i="12"/>
  <c r="N313" i="12" s="1"/>
  <c r="M262" i="12"/>
  <c r="M313" i="12" s="1"/>
  <c r="J262" i="12"/>
  <c r="J313" i="12" s="1"/>
  <c r="I262" i="12"/>
  <c r="I313" i="12" s="1"/>
  <c r="H262" i="12"/>
  <c r="H313" i="12" s="1"/>
  <c r="G262" i="12"/>
  <c r="G313" i="12" s="1"/>
  <c r="F262" i="12"/>
  <c r="F313" i="12" s="1"/>
  <c r="E262" i="12"/>
  <c r="E313" i="12" s="1"/>
  <c r="D262" i="12"/>
  <c r="D313" i="12" s="1"/>
  <c r="C262" i="12"/>
  <c r="C313" i="12" s="1"/>
  <c r="B262" i="12"/>
  <c r="B313" i="12" s="1"/>
  <c r="R261" i="12"/>
  <c r="R312" i="12" s="1"/>
  <c r="Q261" i="12"/>
  <c r="Q312" i="12" s="1"/>
  <c r="P261" i="12"/>
  <c r="P312" i="12" s="1"/>
  <c r="O261" i="12"/>
  <c r="O312" i="12" s="1"/>
  <c r="N261" i="12"/>
  <c r="N312" i="12" s="1"/>
  <c r="M261" i="12"/>
  <c r="M312" i="12" s="1"/>
  <c r="J261" i="12"/>
  <c r="J312" i="12" s="1"/>
  <c r="I261" i="12"/>
  <c r="I312" i="12" s="1"/>
  <c r="H261" i="12"/>
  <c r="H312" i="12" s="1"/>
  <c r="G261" i="12"/>
  <c r="G312" i="12" s="1"/>
  <c r="F261" i="12"/>
  <c r="F312" i="12" s="1"/>
  <c r="E261" i="12"/>
  <c r="E312" i="12" s="1"/>
  <c r="D261" i="12"/>
  <c r="D312" i="12" s="1"/>
  <c r="C261" i="12"/>
  <c r="C312" i="12" s="1"/>
  <c r="B261" i="12"/>
  <c r="B312" i="12" s="1"/>
  <c r="S505" i="12"/>
  <c r="K258" i="12"/>
  <c r="K505" i="12" s="1"/>
  <c r="K251" i="12"/>
  <c r="K498" i="12" s="1"/>
  <c r="S250" i="12"/>
  <c r="S497" i="12" s="1"/>
  <c r="K250" i="12"/>
  <c r="K497" i="12" s="1"/>
  <c r="S249" i="12"/>
  <c r="S496" i="12" s="1"/>
  <c r="K249" i="12"/>
  <c r="K496" i="12" s="1"/>
  <c r="S248" i="12"/>
  <c r="S495" i="12" s="1"/>
  <c r="K248" i="12"/>
  <c r="K495" i="12" s="1"/>
  <c r="S247" i="12"/>
  <c r="S494" i="12" s="1"/>
  <c r="K247" i="12"/>
  <c r="K494" i="12" s="1"/>
  <c r="S246" i="12"/>
  <c r="S493" i="12" s="1"/>
  <c r="K246" i="12"/>
  <c r="K493" i="12" s="1"/>
  <c r="S245" i="12"/>
  <c r="K245" i="12"/>
  <c r="K492" i="12" s="1"/>
  <c r="S244" i="12"/>
  <c r="K244" i="12"/>
  <c r="S243" i="12"/>
  <c r="K243" i="12"/>
  <c r="S242" i="12"/>
  <c r="K242" i="12"/>
  <c r="S241" i="12"/>
  <c r="K241" i="12"/>
  <c r="S240" i="12"/>
  <c r="K240" i="12"/>
  <c r="S239" i="12"/>
  <c r="K239" i="12"/>
  <c r="S238" i="12"/>
  <c r="K238" i="12"/>
  <c r="S237" i="12"/>
  <c r="K237" i="12"/>
  <c r="S236" i="12"/>
  <c r="K236" i="12"/>
  <c r="S235" i="12"/>
  <c r="K235" i="12"/>
  <c r="S234" i="12"/>
  <c r="K234" i="12"/>
  <c r="S233" i="12"/>
  <c r="K233" i="12"/>
  <c r="S232" i="12"/>
  <c r="K232" i="12"/>
  <c r="S231" i="12"/>
  <c r="K231" i="12"/>
  <c r="S230" i="12"/>
  <c r="K230" i="12"/>
  <c r="S229" i="12"/>
  <c r="K229" i="12"/>
  <c r="S228" i="12"/>
  <c r="S279" i="12" s="1"/>
  <c r="S330" i="12" s="1"/>
  <c r="K228" i="12"/>
  <c r="S227" i="12"/>
  <c r="K227" i="12"/>
  <c r="S226" i="12"/>
  <c r="K226" i="12"/>
  <c r="S225" i="12"/>
  <c r="K225" i="12"/>
  <c r="S224" i="12"/>
  <c r="K224" i="12"/>
  <c r="S223" i="12"/>
  <c r="K223" i="12"/>
  <c r="S222" i="12"/>
  <c r="K222" i="12"/>
  <c r="S221" i="12"/>
  <c r="K221" i="12"/>
  <c r="S220" i="12"/>
  <c r="K220" i="12"/>
  <c r="S219" i="12"/>
  <c r="K219" i="12"/>
  <c r="S218" i="12"/>
  <c r="K218" i="12"/>
  <c r="S217" i="12"/>
  <c r="K217" i="12"/>
  <c r="S216" i="12"/>
  <c r="K216" i="12"/>
  <c r="S215" i="12"/>
  <c r="K215" i="12"/>
  <c r="S214" i="12"/>
  <c r="K214" i="12"/>
  <c r="S213" i="12"/>
  <c r="K213" i="12"/>
  <c r="S212" i="12"/>
  <c r="K212" i="12"/>
  <c r="S211" i="12"/>
  <c r="K211" i="12"/>
  <c r="S210" i="12"/>
  <c r="K210" i="12"/>
  <c r="S207" i="12"/>
  <c r="S479" i="12" s="1"/>
  <c r="K479" i="12"/>
  <c r="S200" i="12"/>
  <c r="S472" i="12" s="1"/>
  <c r="K200" i="12"/>
  <c r="K472" i="12" s="1"/>
  <c r="S199" i="12"/>
  <c r="S471" i="12" s="1"/>
  <c r="K199" i="12"/>
  <c r="K471" i="12" s="1"/>
  <c r="S198" i="12"/>
  <c r="S470" i="12" s="1"/>
  <c r="K198" i="12"/>
  <c r="K470" i="12" s="1"/>
  <c r="S197" i="12"/>
  <c r="S469" i="12" s="1"/>
  <c r="K197" i="12"/>
  <c r="K469" i="12" s="1"/>
  <c r="S196" i="12"/>
  <c r="S468" i="12" s="1"/>
  <c r="K196" i="12"/>
  <c r="K468" i="12" s="1"/>
  <c r="S195" i="12"/>
  <c r="S467" i="12" s="1"/>
  <c r="K195" i="12"/>
  <c r="K467" i="12" s="1"/>
  <c r="S194" i="12"/>
  <c r="S466" i="12" s="1"/>
  <c r="K194" i="12"/>
  <c r="K466" i="12" s="1"/>
  <c r="S193" i="12"/>
  <c r="K193" i="12"/>
  <c r="S192" i="12"/>
  <c r="K192" i="12"/>
  <c r="S191" i="12"/>
  <c r="K191" i="12"/>
  <c r="S190" i="12"/>
  <c r="K190" i="12"/>
  <c r="S189" i="12"/>
  <c r="K189" i="12"/>
  <c r="S188" i="12"/>
  <c r="K188" i="12"/>
  <c r="S187" i="12"/>
  <c r="K187" i="12"/>
  <c r="S186" i="12"/>
  <c r="K186" i="12"/>
  <c r="S185" i="12"/>
  <c r="K185" i="12"/>
  <c r="S184" i="12"/>
  <c r="K184" i="12"/>
  <c r="S183" i="12"/>
  <c r="K183" i="12"/>
  <c r="S182" i="12"/>
  <c r="K182" i="12"/>
  <c r="K181" i="12"/>
  <c r="S180" i="12"/>
  <c r="K180" i="12"/>
  <c r="S179" i="12"/>
  <c r="K179" i="12"/>
  <c r="K178" i="12"/>
  <c r="K177" i="12"/>
  <c r="S176" i="12"/>
  <c r="K176" i="12"/>
  <c r="S175" i="12"/>
  <c r="K175" i="12"/>
  <c r="S174" i="12"/>
  <c r="K174" i="12"/>
  <c r="S173" i="12"/>
  <c r="K173" i="12"/>
  <c r="S172" i="12"/>
  <c r="K172" i="12"/>
  <c r="S171" i="12"/>
  <c r="K171" i="12"/>
  <c r="S170" i="12"/>
  <c r="K170" i="12"/>
  <c r="S169" i="12"/>
  <c r="K169" i="12"/>
  <c r="S168" i="12"/>
  <c r="K168" i="12"/>
  <c r="S167" i="12"/>
  <c r="K167" i="12"/>
  <c r="S166" i="12"/>
  <c r="K166" i="12"/>
  <c r="S165" i="12"/>
  <c r="K165" i="12"/>
  <c r="S164" i="12"/>
  <c r="K164" i="12"/>
  <c r="S163" i="12"/>
  <c r="K163" i="12"/>
  <c r="S162" i="12"/>
  <c r="K162" i="12"/>
  <c r="S161" i="12"/>
  <c r="K161" i="12"/>
  <c r="S160" i="12"/>
  <c r="K160" i="12"/>
  <c r="S159" i="12"/>
  <c r="K159" i="12"/>
  <c r="S156" i="12"/>
  <c r="S457" i="12" s="1"/>
  <c r="K156" i="12"/>
  <c r="K457" i="12" s="1"/>
  <c r="S149" i="12"/>
  <c r="S450" i="12" s="1"/>
  <c r="K149" i="12"/>
  <c r="K450" i="12" s="1"/>
  <c r="S148" i="12"/>
  <c r="S449" i="12" s="1"/>
  <c r="K148" i="12"/>
  <c r="K449" i="12" s="1"/>
  <c r="S147" i="12"/>
  <c r="S448" i="12" s="1"/>
  <c r="K147" i="12"/>
  <c r="K448" i="12" s="1"/>
  <c r="S146" i="12"/>
  <c r="S447" i="12" s="1"/>
  <c r="K146" i="12"/>
  <c r="S145" i="12"/>
  <c r="S446" i="12" s="1"/>
  <c r="K145" i="12"/>
  <c r="K446" i="12" s="1"/>
  <c r="S144" i="12"/>
  <c r="S445" i="12" s="1"/>
  <c r="K144" i="12"/>
  <c r="K445" i="12" s="1"/>
  <c r="S143" i="12"/>
  <c r="S444" i="12" s="1"/>
  <c r="K143" i="12"/>
  <c r="K444" i="12" s="1"/>
  <c r="S142" i="12"/>
  <c r="K142" i="12"/>
  <c r="S141" i="12"/>
  <c r="K141" i="12"/>
  <c r="S140" i="12"/>
  <c r="K140" i="12"/>
  <c r="S139" i="12"/>
  <c r="K139" i="12"/>
  <c r="S138" i="12"/>
  <c r="K138" i="12"/>
  <c r="S137" i="12"/>
  <c r="K137" i="12"/>
  <c r="S136" i="12"/>
  <c r="K136" i="12"/>
  <c r="S135" i="12"/>
  <c r="K135" i="12"/>
  <c r="S134" i="12"/>
  <c r="K134" i="12"/>
  <c r="S133" i="12"/>
  <c r="K133" i="12"/>
  <c r="S132" i="12"/>
  <c r="K132" i="12"/>
  <c r="S131" i="12"/>
  <c r="K131" i="12"/>
  <c r="S130" i="12"/>
  <c r="K130" i="12"/>
  <c r="S129" i="12"/>
  <c r="K129" i="12"/>
  <c r="S128" i="12"/>
  <c r="K128" i="12"/>
  <c r="S127" i="12"/>
  <c r="K127" i="12"/>
  <c r="K126" i="12"/>
  <c r="S125" i="12"/>
  <c r="K125" i="12"/>
  <c r="S124" i="12"/>
  <c r="K124" i="12"/>
  <c r="S123" i="12"/>
  <c r="K123" i="12"/>
  <c r="S122" i="12"/>
  <c r="K122" i="12"/>
  <c r="S121" i="12"/>
  <c r="K121" i="12"/>
  <c r="S120" i="12"/>
  <c r="K120" i="12"/>
  <c r="S119" i="12"/>
  <c r="K119" i="12"/>
  <c r="S118" i="12"/>
  <c r="K118" i="12"/>
  <c r="S117" i="12"/>
  <c r="K117" i="12"/>
  <c r="S116" i="12"/>
  <c r="K116" i="12"/>
  <c r="S115" i="12"/>
  <c r="K115" i="12"/>
  <c r="S114" i="12"/>
  <c r="K114" i="12"/>
  <c r="S113" i="12"/>
  <c r="K113" i="12"/>
  <c r="S112" i="12"/>
  <c r="K112" i="12"/>
  <c r="S111" i="12"/>
  <c r="K111" i="12"/>
  <c r="S110" i="12"/>
  <c r="K110" i="12"/>
  <c r="S109" i="12"/>
  <c r="K109" i="12"/>
  <c r="S108" i="12"/>
  <c r="K108" i="12"/>
  <c r="S105" i="12"/>
  <c r="S431" i="12" s="1"/>
  <c r="K105" i="12"/>
  <c r="K431" i="12" s="1"/>
  <c r="S98" i="12"/>
  <c r="S424" i="12" s="1"/>
  <c r="K98" i="12"/>
  <c r="S97" i="12"/>
  <c r="S423" i="12" s="1"/>
  <c r="K97" i="12"/>
  <c r="K423" i="12" s="1"/>
  <c r="S96" i="12"/>
  <c r="S422" i="12" s="1"/>
  <c r="K96" i="12"/>
  <c r="K422" i="12" s="1"/>
  <c r="S95" i="12"/>
  <c r="S421" i="12" s="1"/>
  <c r="K95" i="12"/>
  <c r="K421" i="12" s="1"/>
  <c r="S94" i="12"/>
  <c r="S420" i="12" s="1"/>
  <c r="K94" i="12"/>
  <c r="S93" i="12"/>
  <c r="S419" i="12" s="1"/>
  <c r="K93" i="12"/>
  <c r="K419" i="12" s="1"/>
  <c r="S92" i="12"/>
  <c r="S418" i="12" s="1"/>
  <c r="K92" i="12"/>
  <c r="S91" i="12"/>
  <c r="K91" i="12"/>
  <c r="S90" i="12"/>
  <c r="K90" i="12"/>
  <c r="S89" i="12"/>
  <c r="K89" i="12"/>
  <c r="S88" i="12"/>
  <c r="K88" i="12"/>
  <c r="S87" i="12"/>
  <c r="K87" i="12"/>
  <c r="S86" i="12"/>
  <c r="K86" i="12"/>
  <c r="S85" i="12"/>
  <c r="K85" i="12"/>
  <c r="S84" i="12"/>
  <c r="K84" i="12"/>
  <c r="S83" i="12"/>
  <c r="K83" i="12"/>
  <c r="S82" i="12"/>
  <c r="K82" i="12"/>
  <c r="S81" i="12"/>
  <c r="K81" i="12"/>
  <c r="S80" i="12"/>
  <c r="K80" i="12"/>
  <c r="S79" i="12"/>
  <c r="K79" i="12"/>
  <c r="S78" i="12"/>
  <c r="K78" i="12"/>
  <c r="S77" i="12"/>
  <c r="K77" i="12"/>
  <c r="S76" i="12"/>
  <c r="K76" i="12"/>
  <c r="K75" i="12"/>
  <c r="S74" i="12"/>
  <c r="K74" i="12"/>
  <c r="S73" i="12"/>
  <c r="K73" i="12"/>
  <c r="S72" i="12"/>
  <c r="K72" i="12"/>
  <c r="S71" i="12"/>
  <c r="K71" i="12"/>
  <c r="S70" i="12"/>
  <c r="K70" i="12"/>
  <c r="S69" i="12"/>
  <c r="K69" i="12"/>
  <c r="S68" i="12"/>
  <c r="K68" i="12"/>
  <c r="S67" i="12"/>
  <c r="K67" i="12"/>
  <c r="S66" i="12"/>
  <c r="K66" i="12"/>
  <c r="S65" i="12"/>
  <c r="K65" i="12"/>
  <c r="S64" i="12"/>
  <c r="K64" i="12"/>
  <c r="S63" i="12"/>
  <c r="K63" i="12"/>
  <c r="S62" i="12"/>
  <c r="K62" i="12"/>
  <c r="S61" i="12"/>
  <c r="K61" i="12"/>
  <c r="S60" i="12"/>
  <c r="K60" i="12"/>
  <c r="S59" i="12"/>
  <c r="K59" i="12"/>
  <c r="S58" i="12"/>
  <c r="K58" i="12"/>
  <c r="S57" i="12"/>
  <c r="K57" i="12"/>
  <c r="S54" i="12"/>
  <c r="K54" i="12"/>
  <c r="S47" i="12"/>
  <c r="K47" i="12"/>
  <c r="S46" i="12"/>
  <c r="S401" i="12" s="1"/>
  <c r="K46" i="12"/>
  <c r="K401" i="12" s="1"/>
  <c r="S45" i="12"/>
  <c r="S400" i="12" s="1"/>
  <c r="K45" i="12"/>
  <c r="K400" i="12" s="1"/>
  <c r="S44" i="12"/>
  <c r="S399" i="12" s="1"/>
  <c r="K44" i="12"/>
  <c r="K399" i="12" s="1"/>
  <c r="S43" i="12"/>
  <c r="S398" i="12" s="1"/>
  <c r="K43" i="12"/>
  <c r="S42" i="12"/>
  <c r="S397" i="12" s="1"/>
  <c r="K42" i="12"/>
  <c r="K397" i="12" s="1"/>
  <c r="S41" i="12"/>
  <c r="S396" i="12" s="1"/>
  <c r="K41" i="12"/>
  <c r="K396" i="12" s="1"/>
  <c r="S40" i="12"/>
  <c r="K40" i="12"/>
  <c r="S39" i="12"/>
  <c r="K39" i="12"/>
  <c r="S38" i="12"/>
  <c r="K38" i="12"/>
  <c r="S37" i="12"/>
  <c r="K37" i="12"/>
  <c r="S36" i="12"/>
  <c r="K36" i="12"/>
  <c r="S35" i="12"/>
  <c r="K35" i="12"/>
  <c r="S34" i="12"/>
  <c r="K34" i="12"/>
  <c r="S33" i="12"/>
  <c r="K33" i="12"/>
  <c r="S32" i="12"/>
  <c r="K32" i="12"/>
  <c r="S31" i="12"/>
  <c r="K31" i="12"/>
  <c r="S30" i="12"/>
  <c r="K30" i="12"/>
  <c r="S29" i="12"/>
  <c r="K29" i="12"/>
  <c r="S28" i="12"/>
  <c r="K28" i="12"/>
  <c r="S27" i="12"/>
  <c r="K27" i="12"/>
  <c r="S26" i="12"/>
  <c r="K26" i="12"/>
  <c r="S25" i="12"/>
  <c r="K25" i="12"/>
  <c r="S23" i="12"/>
  <c r="K23" i="12"/>
  <c r="S22" i="12"/>
  <c r="K22" i="12"/>
  <c r="S21" i="12"/>
  <c r="K21" i="12"/>
  <c r="S20" i="12"/>
  <c r="K20" i="12"/>
  <c r="S19" i="12"/>
  <c r="K19" i="12"/>
  <c r="S18" i="12"/>
  <c r="K18" i="12"/>
  <c r="S17" i="12"/>
  <c r="K17" i="12"/>
  <c r="S16" i="12"/>
  <c r="K16" i="12"/>
  <c r="S15" i="12"/>
  <c r="K15" i="12"/>
  <c r="S14" i="12"/>
  <c r="K14" i="12"/>
  <c r="S13" i="12"/>
  <c r="K13" i="12"/>
  <c r="S12" i="12"/>
  <c r="K12" i="12"/>
  <c r="S11" i="12"/>
  <c r="K11" i="12"/>
  <c r="S10" i="12"/>
  <c r="K10" i="12"/>
  <c r="S9" i="12"/>
  <c r="K9" i="12"/>
  <c r="S8" i="12"/>
  <c r="K8" i="12"/>
  <c r="S7" i="12"/>
  <c r="K7" i="12"/>
  <c r="S6" i="12"/>
  <c r="K6" i="12"/>
  <c r="A541" i="11"/>
  <c r="A540" i="11"/>
  <c r="J539" i="11"/>
  <c r="J532" i="11"/>
  <c r="J531" i="11"/>
  <c r="J530" i="11"/>
  <c r="J529" i="11"/>
  <c r="J528" i="11"/>
  <c r="A519" i="11"/>
  <c r="J515" i="11"/>
  <c r="J508" i="11"/>
  <c r="J507" i="11"/>
  <c r="J506" i="11"/>
  <c r="J505" i="11"/>
  <c r="J504" i="11"/>
  <c r="A495" i="11"/>
  <c r="J493" i="11"/>
  <c r="I493" i="11"/>
  <c r="H493" i="11"/>
  <c r="G493" i="11"/>
  <c r="F493" i="11"/>
  <c r="E493" i="11"/>
  <c r="D493" i="11"/>
  <c r="C493" i="11"/>
  <c r="B493" i="11"/>
  <c r="J486" i="11"/>
  <c r="I486" i="11"/>
  <c r="H486" i="11"/>
  <c r="G486" i="11"/>
  <c r="F486" i="11"/>
  <c r="E486" i="11"/>
  <c r="D486" i="11"/>
  <c r="C486" i="11"/>
  <c r="B486" i="11"/>
  <c r="J485" i="11"/>
  <c r="I485" i="11"/>
  <c r="H485" i="11"/>
  <c r="G485" i="11"/>
  <c r="F485" i="11"/>
  <c r="E485" i="11"/>
  <c r="D485" i="11"/>
  <c r="C485" i="11"/>
  <c r="B485" i="11"/>
  <c r="J484" i="11"/>
  <c r="I484" i="11"/>
  <c r="H484" i="11"/>
  <c r="G484" i="11"/>
  <c r="F484" i="11"/>
  <c r="E484" i="11"/>
  <c r="D484" i="11"/>
  <c r="C484" i="11"/>
  <c r="B484" i="11"/>
  <c r="J483" i="11"/>
  <c r="I483" i="11"/>
  <c r="H483" i="11"/>
  <c r="G483" i="11"/>
  <c r="F483" i="11"/>
  <c r="E483" i="11"/>
  <c r="D483" i="11"/>
  <c r="C483" i="11"/>
  <c r="B483" i="11"/>
  <c r="J482" i="11"/>
  <c r="I482" i="11"/>
  <c r="H482" i="11"/>
  <c r="G482" i="11"/>
  <c r="F482" i="11"/>
  <c r="E482" i="11"/>
  <c r="D482" i="11"/>
  <c r="C482" i="11"/>
  <c r="B482" i="11"/>
  <c r="J481" i="11"/>
  <c r="I481" i="11"/>
  <c r="H481" i="11"/>
  <c r="G481" i="11"/>
  <c r="F481" i="11"/>
  <c r="E481" i="11"/>
  <c r="D481" i="11"/>
  <c r="C481" i="11"/>
  <c r="B481" i="11"/>
  <c r="J480" i="11"/>
  <c r="I480" i="11"/>
  <c r="H480" i="11"/>
  <c r="G480" i="11"/>
  <c r="F480" i="11"/>
  <c r="E480" i="11"/>
  <c r="D480" i="11"/>
  <c r="C480" i="11"/>
  <c r="B480" i="11"/>
  <c r="J478" i="11"/>
  <c r="C478" i="11"/>
  <c r="B478" i="11"/>
  <c r="I477" i="11"/>
  <c r="H477" i="11"/>
  <c r="G477" i="11"/>
  <c r="F477" i="11"/>
  <c r="E477" i="11"/>
  <c r="D477" i="11"/>
  <c r="I476" i="11"/>
  <c r="H476" i="11"/>
  <c r="G476" i="11"/>
  <c r="F476" i="11"/>
  <c r="E476" i="11"/>
  <c r="D476" i="11"/>
  <c r="I475" i="11"/>
  <c r="H475" i="11"/>
  <c r="G475" i="11"/>
  <c r="F475" i="11"/>
  <c r="E475" i="11"/>
  <c r="D475" i="11"/>
  <c r="J474" i="11"/>
  <c r="I474" i="11"/>
  <c r="H474" i="11"/>
  <c r="G474" i="11"/>
  <c r="F474" i="11"/>
  <c r="E474" i="11"/>
  <c r="D474" i="11"/>
  <c r="A473" i="11"/>
  <c r="J469" i="11"/>
  <c r="I469" i="11"/>
  <c r="H469" i="11"/>
  <c r="G469" i="11"/>
  <c r="F469" i="11"/>
  <c r="E469" i="11"/>
  <c r="D469" i="11"/>
  <c r="C469" i="11"/>
  <c r="B469" i="11"/>
  <c r="J462" i="11"/>
  <c r="I462" i="11"/>
  <c r="H462" i="11"/>
  <c r="G462" i="11"/>
  <c r="F462" i="11"/>
  <c r="E462" i="11"/>
  <c r="D462" i="11"/>
  <c r="C462" i="11"/>
  <c r="B462" i="11"/>
  <c r="J461" i="11"/>
  <c r="I461" i="11"/>
  <c r="H461" i="11"/>
  <c r="G461" i="11"/>
  <c r="F461" i="11"/>
  <c r="E461" i="11"/>
  <c r="D461" i="11"/>
  <c r="C461" i="11"/>
  <c r="B461" i="11"/>
  <c r="J460" i="11"/>
  <c r="I460" i="11"/>
  <c r="H460" i="11"/>
  <c r="G460" i="11"/>
  <c r="F460" i="11"/>
  <c r="E460" i="11"/>
  <c r="D460" i="11"/>
  <c r="C460" i="11"/>
  <c r="B460" i="11"/>
  <c r="J459" i="11"/>
  <c r="I459" i="11"/>
  <c r="H459" i="11"/>
  <c r="G459" i="11"/>
  <c r="F459" i="11"/>
  <c r="E459" i="11"/>
  <c r="D459" i="11"/>
  <c r="C459" i="11"/>
  <c r="B459" i="11"/>
  <c r="J458" i="11"/>
  <c r="I458" i="11"/>
  <c r="H458" i="11"/>
  <c r="G458" i="11"/>
  <c r="F458" i="11"/>
  <c r="E458" i="11"/>
  <c r="D458" i="11"/>
  <c r="C458" i="11"/>
  <c r="B458" i="11"/>
  <c r="J457" i="11"/>
  <c r="I457" i="11"/>
  <c r="H457" i="11"/>
  <c r="G457" i="11"/>
  <c r="F457" i="11"/>
  <c r="E457" i="11"/>
  <c r="D457" i="11"/>
  <c r="C457" i="11"/>
  <c r="B457" i="11"/>
  <c r="J456" i="11"/>
  <c r="I456" i="11"/>
  <c r="H456" i="11"/>
  <c r="G456" i="11"/>
  <c r="F456" i="11"/>
  <c r="E456" i="11"/>
  <c r="D456" i="11"/>
  <c r="C456" i="11"/>
  <c r="B456" i="11"/>
  <c r="J454" i="11"/>
  <c r="I454" i="11"/>
  <c r="H454" i="11"/>
  <c r="G454" i="11"/>
  <c r="F454" i="11"/>
  <c r="E454" i="11"/>
  <c r="D454" i="11"/>
  <c r="C454" i="11"/>
  <c r="B454" i="11"/>
  <c r="I453" i="11"/>
  <c r="H453" i="11"/>
  <c r="G453" i="11"/>
  <c r="F453" i="11"/>
  <c r="E453" i="11"/>
  <c r="D453" i="11"/>
  <c r="I452" i="11"/>
  <c r="H452" i="11"/>
  <c r="G452" i="11"/>
  <c r="F452" i="11"/>
  <c r="E452" i="11"/>
  <c r="D452" i="11"/>
  <c r="H451" i="11"/>
  <c r="G451" i="11"/>
  <c r="F451" i="11"/>
  <c r="E451" i="11"/>
  <c r="D451" i="11"/>
  <c r="H450" i="11"/>
  <c r="G450" i="11"/>
  <c r="F450" i="11"/>
  <c r="E450" i="11"/>
  <c r="D450" i="11"/>
  <c r="A449" i="11"/>
  <c r="J447" i="11"/>
  <c r="I447" i="11"/>
  <c r="H447" i="11"/>
  <c r="G447" i="11"/>
  <c r="F447" i="11"/>
  <c r="E447" i="11"/>
  <c r="D447" i="11"/>
  <c r="C447" i="11"/>
  <c r="B447" i="11"/>
  <c r="J440" i="11"/>
  <c r="I440" i="11"/>
  <c r="H440" i="11"/>
  <c r="G440" i="11"/>
  <c r="F440" i="11"/>
  <c r="E440" i="11"/>
  <c r="D440" i="11"/>
  <c r="C440" i="11"/>
  <c r="B440" i="11"/>
  <c r="J439" i="11"/>
  <c r="I439" i="11"/>
  <c r="H439" i="11"/>
  <c r="G439" i="11"/>
  <c r="F439" i="11"/>
  <c r="E439" i="11"/>
  <c r="D439" i="11"/>
  <c r="C439" i="11"/>
  <c r="B439" i="11"/>
  <c r="J438" i="11"/>
  <c r="I438" i="11"/>
  <c r="H438" i="11"/>
  <c r="G438" i="11"/>
  <c r="F438" i="11"/>
  <c r="E438" i="11"/>
  <c r="D438" i="11"/>
  <c r="C438" i="11"/>
  <c r="B438" i="11"/>
  <c r="J437" i="11"/>
  <c r="I437" i="11"/>
  <c r="H437" i="11"/>
  <c r="G437" i="11"/>
  <c r="F437" i="11"/>
  <c r="E437" i="11"/>
  <c r="D437" i="11"/>
  <c r="C437" i="11"/>
  <c r="B437" i="11"/>
  <c r="J436" i="11"/>
  <c r="I436" i="11"/>
  <c r="H436" i="11"/>
  <c r="G436" i="11"/>
  <c r="F436" i="11"/>
  <c r="E436" i="11"/>
  <c r="D436" i="11"/>
  <c r="C436" i="11"/>
  <c r="B436" i="11"/>
  <c r="J435" i="11"/>
  <c r="I435" i="11"/>
  <c r="H435" i="11"/>
  <c r="G435" i="11"/>
  <c r="F435" i="11"/>
  <c r="E435" i="11"/>
  <c r="D435" i="11"/>
  <c r="C435" i="11"/>
  <c r="B435" i="11"/>
  <c r="J434" i="11"/>
  <c r="I434" i="11"/>
  <c r="H434" i="11"/>
  <c r="G434" i="11"/>
  <c r="F434" i="11"/>
  <c r="E434" i="11"/>
  <c r="D434" i="11"/>
  <c r="C434" i="11"/>
  <c r="B434" i="11"/>
  <c r="J432" i="11"/>
  <c r="I432" i="11"/>
  <c r="H432" i="11"/>
  <c r="G432" i="11"/>
  <c r="F432" i="11"/>
  <c r="E432" i="11"/>
  <c r="D432" i="11"/>
  <c r="C432" i="11"/>
  <c r="B432" i="11"/>
  <c r="I431" i="11"/>
  <c r="H431" i="11"/>
  <c r="G431" i="11"/>
  <c r="F431" i="11"/>
  <c r="E431" i="11"/>
  <c r="D431" i="11"/>
  <c r="I430" i="11"/>
  <c r="H430" i="11"/>
  <c r="G430" i="11"/>
  <c r="F430" i="11"/>
  <c r="E430" i="11"/>
  <c r="D430" i="11"/>
  <c r="H429" i="11"/>
  <c r="G429" i="11"/>
  <c r="F429" i="11"/>
  <c r="E429" i="11"/>
  <c r="D429" i="11"/>
  <c r="H428" i="11"/>
  <c r="G428" i="11"/>
  <c r="F428" i="11"/>
  <c r="E428" i="11"/>
  <c r="D428" i="11"/>
  <c r="A427" i="11"/>
  <c r="J423" i="11"/>
  <c r="I423" i="11"/>
  <c r="H423" i="11"/>
  <c r="G423" i="11"/>
  <c r="F423" i="11"/>
  <c r="E423" i="11"/>
  <c r="D423" i="11"/>
  <c r="C423" i="11"/>
  <c r="B423" i="11"/>
  <c r="J416" i="11"/>
  <c r="I416" i="11"/>
  <c r="H416" i="11"/>
  <c r="G416" i="11"/>
  <c r="F416" i="11"/>
  <c r="E416" i="11"/>
  <c r="D416" i="11"/>
  <c r="C416" i="11"/>
  <c r="B416" i="11"/>
  <c r="J415" i="11"/>
  <c r="I415" i="11"/>
  <c r="H415" i="11"/>
  <c r="G415" i="11"/>
  <c r="F415" i="11"/>
  <c r="E415" i="11"/>
  <c r="D415" i="11"/>
  <c r="C415" i="11"/>
  <c r="B415" i="11"/>
  <c r="J414" i="11"/>
  <c r="I414" i="11"/>
  <c r="H414" i="11"/>
  <c r="G414" i="11"/>
  <c r="F414" i="11"/>
  <c r="E414" i="11"/>
  <c r="D414" i="11"/>
  <c r="C414" i="11"/>
  <c r="B414" i="11"/>
  <c r="J413" i="11"/>
  <c r="I413" i="11"/>
  <c r="H413" i="11"/>
  <c r="G413" i="11"/>
  <c r="F413" i="11"/>
  <c r="E413" i="11"/>
  <c r="D413" i="11"/>
  <c r="C413" i="11"/>
  <c r="B413" i="11"/>
  <c r="J412" i="11"/>
  <c r="I412" i="11"/>
  <c r="H412" i="11"/>
  <c r="G412" i="11"/>
  <c r="F412" i="11"/>
  <c r="E412" i="11"/>
  <c r="D412" i="11"/>
  <c r="C412" i="11"/>
  <c r="B412" i="11"/>
  <c r="J411" i="11"/>
  <c r="I411" i="11"/>
  <c r="H411" i="11"/>
  <c r="G411" i="11"/>
  <c r="F411" i="11"/>
  <c r="E411" i="11"/>
  <c r="D411" i="11"/>
  <c r="C411" i="11"/>
  <c r="B411" i="11"/>
  <c r="J410" i="11"/>
  <c r="I410" i="11"/>
  <c r="H410" i="11"/>
  <c r="G410" i="11"/>
  <c r="F410" i="11"/>
  <c r="E410" i="11"/>
  <c r="D410" i="11"/>
  <c r="C410" i="11"/>
  <c r="B410" i="11"/>
  <c r="J408" i="11"/>
  <c r="I408" i="11"/>
  <c r="H408" i="11"/>
  <c r="G408" i="11"/>
  <c r="F408" i="11"/>
  <c r="E408" i="11"/>
  <c r="D408" i="11"/>
  <c r="C408" i="11"/>
  <c r="B408" i="11"/>
  <c r="J407" i="11"/>
  <c r="I407" i="11"/>
  <c r="H407" i="11"/>
  <c r="G407" i="11"/>
  <c r="F407" i="11"/>
  <c r="E407" i="11"/>
  <c r="D407" i="11"/>
  <c r="J406" i="11"/>
  <c r="I406" i="11"/>
  <c r="H406" i="11"/>
  <c r="G406" i="11"/>
  <c r="F406" i="11"/>
  <c r="E406" i="11"/>
  <c r="D406" i="11"/>
  <c r="H405" i="11"/>
  <c r="G405" i="11"/>
  <c r="F405" i="11"/>
  <c r="E405" i="11"/>
  <c r="D405" i="11"/>
  <c r="I404" i="11"/>
  <c r="H404" i="11"/>
  <c r="G404" i="11"/>
  <c r="F404" i="11"/>
  <c r="E404" i="11"/>
  <c r="D404" i="11"/>
  <c r="A403" i="11"/>
  <c r="J401" i="11"/>
  <c r="I401" i="11"/>
  <c r="H401" i="11"/>
  <c r="G401" i="11"/>
  <c r="F401" i="11"/>
  <c r="E401" i="11"/>
  <c r="D401" i="11"/>
  <c r="C401" i="11"/>
  <c r="B401" i="11"/>
  <c r="J394" i="11"/>
  <c r="I394" i="11"/>
  <c r="H394" i="11"/>
  <c r="G394" i="11"/>
  <c r="F394" i="11"/>
  <c r="E394" i="11"/>
  <c r="D394" i="11"/>
  <c r="C394" i="11"/>
  <c r="B394" i="11"/>
  <c r="J393" i="11"/>
  <c r="I393" i="11"/>
  <c r="H393" i="11"/>
  <c r="G393" i="11"/>
  <c r="F393" i="11"/>
  <c r="E393" i="11"/>
  <c r="D393" i="11"/>
  <c r="C393" i="11"/>
  <c r="B393" i="11"/>
  <c r="J392" i="11"/>
  <c r="I392" i="11"/>
  <c r="H392" i="11"/>
  <c r="G392" i="11"/>
  <c r="F392" i="11"/>
  <c r="E392" i="11"/>
  <c r="D392" i="11"/>
  <c r="C392" i="11"/>
  <c r="B392" i="11"/>
  <c r="J391" i="11"/>
  <c r="I391" i="11"/>
  <c r="H391" i="11"/>
  <c r="G391" i="11"/>
  <c r="F391" i="11"/>
  <c r="E391" i="11"/>
  <c r="D391" i="11"/>
  <c r="C391" i="11"/>
  <c r="B391" i="11"/>
  <c r="J390" i="11"/>
  <c r="I390" i="11"/>
  <c r="H390" i="11"/>
  <c r="G390" i="11"/>
  <c r="F390" i="11"/>
  <c r="E390" i="11"/>
  <c r="D390" i="11"/>
  <c r="C390" i="11"/>
  <c r="B390" i="11"/>
  <c r="J389" i="11"/>
  <c r="I389" i="11"/>
  <c r="H389" i="11"/>
  <c r="G389" i="11"/>
  <c r="F389" i="11"/>
  <c r="E389" i="11"/>
  <c r="D389" i="11"/>
  <c r="C389" i="11"/>
  <c r="B389" i="11"/>
  <c r="J388" i="11"/>
  <c r="I388" i="11"/>
  <c r="H388" i="11"/>
  <c r="G388" i="11"/>
  <c r="F388" i="11"/>
  <c r="E388" i="11"/>
  <c r="D388" i="11"/>
  <c r="C388" i="11"/>
  <c r="B388" i="11"/>
  <c r="J386" i="11"/>
  <c r="I386" i="11"/>
  <c r="H386" i="11"/>
  <c r="G386" i="11"/>
  <c r="F386" i="11"/>
  <c r="E386" i="11"/>
  <c r="D386" i="11"/>
  <c r="C386" i="11"/>
  <c r="B386" i="11"/>
  <c r="H385" i="11"/>
  <c r="G385" i="11"/>
  <c r="F385" i="11"/>
  <c r="H384" i="11"/>
  <c r="G384" i="11"/>
  <c r="F384" i="11"/>
  <c r="E384" i="11"/>
  <c r="H383" i="11"/>
  <c r="G383" i="11"/>
  <c r="F383" i="11"/>
  <c r="E383" i="11"/>
  <c r="D383" i="11"/>
  <c r="H382" i="11"/>
  <c r="G382" i="11"/>
  <c r="F382" i="11"/>
  <c r="E382" i="11"/>
  <c r="D382" i="11"/>
  <c r="I309" i="11"/>
  <c r="I515" i="11" s="1"/>
  <c r="H309" i="11"/>
  <c r="H515" i="11" s="1"/>
  <c r="G309" i="11"/>
  <c r="G515" i="11" s="1"/>
  <c r="F309" i="11"/>
  <c r="F360" i="11" s="1"/>
  <c r="F539" i="11" s="1"/>
  <c r="E309" i="11"/>
  <c r="E515" i="11" s="1"/>
  <c r="D309" i="11"/>
  <c r="C309" i="11"/>
  <c r="C515" i="11" s="1"/>
  <c r="B309" i="11"/>
  <c r="B360" i="11" s="1"/>
  <c r="B539" i="11" s="1"/>
  <c r="I302" i="11"/>
  <c r="H302" i="11"/>
  <c r="G302" i="11"/>
  <c r="F302" i="11"/>
  <c r="F508" i="11" s="1"/>
  <c r="E302" i="11"/>
  <c r="D302" i="11"/>
  <c r="C302" i="11"/>
  <c r="B302" i="11"/>
  <c r="B353" i="11" s="1"/>
  <c r="B532" i="11" s="1"/>
  <c r="I301" i="11"/>
  <c r="I507" i="11" s="1"/>
  <c r="H301" i="11"/>
  <c r="G301" i="11"/>
  <c r="G352" i="11" s="1"/>
  <c r="G531" i="11" s="1"/>
  <c r="F301" i="11"/>
  <c r="E301" i="11"/>
  <c r="E507" i="11" s="1"/>
  <c r="D301" i="11"/>
  <c r="D352" i="11" s="1"/>
  <c r="D531" i="11" s="1"/>
  <c r="C301" i="11"/>
  <c r="C507" i="11" s="1"/>
  <c r="B301" i="11"/>
  <c r="I300" i="11"/>
  <c r="I351" i="11" s="1"/>
  <c r="I530" i="11" s="1"/>
  <c r="H300" i="11"/>
  <c r="H506" i="11" s="1"/>
  <c r="G300" i="11"/>
  <c r="F300" i="11"/>
  <c r="E300" i="11"/>
  <c r="E351" i="11" s="1"/>
  <c r="E530" i="11" s="1"/>
  <c r="D300" i="11"/>
  <c r="D351" i="11" s="1"/>
  <c r="D530" i="11" s="1"/>
  <c r="C300" i="11"/>
  <c r="B300" i="11"/>
  <c r="B506" i="11" s="1"/>
  <c r="I299" i="11"/>
  <c r="I505" i="11" s="1"/>
  <c r="H299" i="11"/>
  <c r="G299" i="11"/>
  <c r="G505" i="11" s="1"/>
  <c r="F299" i="11"/>
  <c r="F350" i="11" s="1"/>
  <c r="F529" i="11" s="1"/>
  <c r="E299" i="11"/>
  <c r="E505" i="11" s="1"/>
  <c r="D299" i="11"/>
  <c r="D350" i="11" s="1"/>
  <c r="D529" i="11" s="1"/>
  <c r="C299" i="11"/>
  <c r="B299" i="11"/>
  <c r="I298" i="11"/>
  <c r="I504" i="11" s="1"/>
  <c r="H298" i="11"/>
  <c r="G298" i="11"/>
  <c r="F298" i="11"/>
  <c r="F504" i="11" s="1"/>
  <c r="E298" i="11"/>
  <c r="E504" i="11" s="1"/>
  <c r="D298" i="11"/>
  <c r="C298" i="11"/>
  <c r="B298" i="11"/>
  <c r="B349" i="11" s="1"/>
  <c r="B528" i="11" s="1"/>
  <c r="J297" i="11"/>
  <c r="I297" i="11"/>
  <c r="H297" i="11"/>
  <c r="H503" i="11" s="1"/>
  <c r="G297" i="11"/>
  <c r="F297" i="11"/>
  <c r="E297" i="11"/>
  <c r="D297" i="11"/>
  <c r="D503" i="11" s="1"/>
  <c r="C297" i="11"/>
  <c r="C503" i="11" s="1"/>
  <c r="B297" i="11"/>
  <c r="J296" i="11"/>
  <c r="J502" i="11" s="1"/>
  <c r="I296" i="11"/>
  <c r="I502" i="11" s="1"/>
  <c r="H296" i="11"/>
  <c r="H502" i="11" s="1"/>
  <c r="G296" i="11"/>
  <c r="F296" i="11"/>
  <c r="F347" i="11" s="1"/>
  <c r="F526" i="11" s="1"/>
  <c r="E296" i="11"/>
  <c r="D296" i="11"/>
  <c r="D502" i="11" s="1"/>
  <c r="C296" i="11"/>
  <c r="B296" i="11"/>
  <c r="B502" i="11" s="1"/>
  <c r="I295" i="11"/>
  <c r="H295" i="11"/>
  <c r="H346" i="11" s="1"/>
  <c r="G295" i="11"/>
  <c r="F295" i="11"/>
  <c r="E295" i="11"/>
  <c r="D295" i="11"/>
  <c r="C295" i="11"/>
  <c r="C346" i="11" s="1"/>
  <c r="B295" i="11"/>
  <c r="I294" i="11"/>
  <c r="H294" i="11"/>
  <c r="H345" i="11" s="1"/>
  <c r="G294" i="11"/>
  <c r="F294" i="11"/>
  <c r="D294" i="11"/>
  <c r="C294" i="11"/>
  <c r="B294" i="11"/>
  <c r="I293" i="11"/>
  <c r="H293" i="11"/>
  <c r="G293" i="11"/>
  <c r="F293" i="11"/>
  <c r="F344" i="11" s="1"/>
  <c r="E293" i="11"/>
  <c r="D293" i="11"/>
  <c r="C293" i="11"/>
  <c r="B293" i="11"/>
  <c r="B344" i="11" s="1"/>
  <c r="J292" i="11"/>
  <c r="I292" i="11"/>
  <c r="H292" i="11"/>
  <c r="G292" i="11"/>
  <c r="F292" i="11"/>
  <c r="F343" i="11" s="1"/>
  <c r="E292" i="11"/>
  <c r="D292" i="11"/>
  <c r="D343" i="11" s="1"/>
  <c r="C292" i="11"/>
  <c r="B292" i="11"/>
  <c r="J291" i="11"/>
  <c r="I291" i="11"/>
  <c r="H291" i="11"/>
  <c r="G291" i="11"/>
  <c r="F291" i="11"/>
  <c r="E291" i="11"/>
  <c r="D291" i="11"/>
  <c r="C291" i="11"/>
  <c r="B291" i="11"/>
  <c r="J290" i="11"/>
  <c r="J341" i="11" s="1"/>
  <c r="I290" i="11"/>
  <c r="I341" i="11" s="1"/>
  <c r="H290" i="11"/>
  <c r="H341" i="11" s="1"/>
  <c r="G290" i="11"/>
  <c r="G341" i="11" s="1"/>
  <c r="F290" i="11"/>
  <c r="F341" i="11" s="1"/>
  <c r="E290" i="11"/>
  <c r="E341" i="11" s="1"/>
  <c r="D290" i="11"/>
  <c r="D341" i="11" s="1"/>
  <c r="C290" i="11"/>
  <c r="C341" i="11" s="1"/>
  <c r="B290" i="11"/>
  <c r="B341" i="11" s="1"/>
  <c r="J289" i="11"/>
  <c r="J340" i="11" s="1"/>
  <c r="I289" i="11"/>
  <c r="I340" i="11" s="1"/>
  <c r="H289" i="11"/>
  <c r="H340" i="11" s="1"/>
  <c r="G289" i="11"/>
  <c r="G340" i="11" s="1"/>
  <c r="F289" i="11"/>
  <c r="F340" i="11" s="1"/>
  <c r="E289" i="11"/>
  <c r="E340" i="11" s="1"/>
  <c r="D289" i="11"/>
  <c r="D340" i="11" s="1"/>
  <c r="C289" i="11"/>
  <c r="C340" i="11" s="1"/>
  <c r="B289" i="11"/>
  <c r="B340" i="11" s="1"/>
  <c r="J288" i="11"/>
  <c r="J339" i="11" s="1"/>
  <c r="I288" i="11"/>
  <c r="I339" i="11" s="1"/>
  <c r="H288" i="11"/>
  <c r="H339" i="11" s="1"/>
  <c r="G288" i="11"/>
  <c r="G339" i="11" s="1"/>
  <c r="F288" i="11"/>
  <c r="F339" i="11" s="1"/>
  <c r="E288" i="11"/>
  <c r="E339" i="11" s="1"/>
  <c r="D288" i="11"/>
  <c r="D339" i="11" s="1"/>
  <c r="C288" i="11"/>
  <c r="C339" i="11" s="1"/>
  <c r="B288" i="11"/>
  <c r="B339" i="11" s="1"/>
  <c r="J287" i="11"/>
  <c r="J338" i="11" s="1"/>
  <c r="I287" i="11"/>
  <c r="I338" i="11" s="1"/>
  <c r="H287" i="11"/>
  <c r="G287" i="11"/>
  <c r="G338" i="11" s="1"/>
  <c r="F287" i="11"/>
  <c r="F338" i="11" s="1"/>
  <c r="E287" i="11"/>
  <c r="E338" i="11" s="1"/>
  <c r="D287" i="11"/>
  <c r="C287" i="11"/>
  <c r="C338" i="11" s="1"/>
  <c r="B287" i="11"/>
  <c r="B338" i="11" s="1"/>
  <c r="J286" i="11"/>
  <c r="I286" i="11"/>
  <c r="H286" i="11"/>
  <c r="H337" i="11" s="1"/>
  <c r="G286" i="11"/>
  <c r="F286" i="11"/>
  <c r="E286" i="11"/>
  <c r="D286" i="11"/>
  <c r="D337" i="11" s="1"/>
  <c r="C286" i="11"/>
  <c r="C337" i="11" s="1"/>
  <c r="B286" i="11"/>
  <c r="J285" i="11"/>
  <c r="J336" i="11" s="1"/>
  <c r="I285" i="11"/>
  <c r="I336" i="11" s="1"/>
  <c r="H285" i="11"/>
  <c r="H336" i="11" s="1"/>
  <c r="G285" i="11"/>
  <c r="G336" i="11" s="1"/>
  <c r="F285" i="11"/>
  <c r="F336" i="11" s="1"/>
  <c r="E285" i="11"/>
  <c r="E336" i="11" s="1"/>
  <c r="D285" i="11"/>
  <c r="D336" i="11" s="1"/>
  <c r="C285" i="11"/>
  <c r="C336" i="11" s="1"/>
  <c r="B285" i="11"/>
  <c r="B336" i="11" s="1"/>
  <c r="J284" i="11"/>
  <c r="I284" i="11"/>
  <c r="I335" i="11" s="1"/>
  <c r="H284" i="11"/>
  <c r="H335" i="11" s="1"/>
  <c r="G284" i="11"/>
  <c r="G335" i="11" s="1"/>
  <c r="F284" i="11"/>
  <c r="F335" i="11" s="1"/>
  <c r="E284" i="11"/>
  <c r="E335" i="11" s="1"/>
  <c r="D284" i="11"/>
  <c r="D335" i="11" s="1"/>
  <c r="C284" i="11"/>
  <c r="C335" i="11" s="1"/>
  <c r="B284" i="11"/>
  <c r="B335" i="11" s="1"/>
  <c r="I283" i="11"/>
  <c r="I334" i="11" s="1"/>
  <c r="H283" i="11"/>
  <c r="H334" i="11" s="1"/>
  <c r="G283" i="11"/>
  <c r="G334" i="11" s="1"/>
  <c r="F283" i="11"/>
  <c r="F334" i="11" s="1"/>
  <c r="E283" i="11"/>
  <c r="E334" i="11" s="1"/>
  <c r="D283" i="11"/>
  <c r="D334" i="11" s="1"/>
  <c r="C283" i="11"/>
  <c r="C334" i="11" s="1"/>
  <c r="B283" i="11"/>
  <c r="B334" i="11" s="1"/>
  <c r="I282" i="11"/>
  <c r="I333" i="11" s="1"/>
  <c r="H282" i="11"/>
  <c r="H333" i="11" s="1"/>
  <c r="G282" i="11"/>
  <c r="G333" i="11" s="1"/>
  <c r="F282" i="11"/>
  <c r="F333" i="11" s="1"/>
  <c r="E282" i="11"/>
  <c r="E333" i="11" s="1"/>
  <c r="D282" i="11"/>
  <c r="D333" i="11" s="1"/>
  <c r="C282" i="11"/>
  <c r="C333" i="11" s="1"/>
  <c r="B282" i="11"/>
  <c r="B333" i="11" s="1"/>
  <c r="I281" i="11"/>
  <c r="H281" i="11"/>
  <c r="H332" i="11" s="1"/>
  <c r="G281" i="11"/>
  <c r="G332" i="11" s="1"/>
  <c r="F281" i="11"/>
  <c r="E281" i="11"/>
  <c r="D281" i="11"/>
  <c r="D332" i="11" s="1"/>
  <c r="C281" i="11"/>
  <c r="C332" i="11" s="1"/>
  <c r="B281" i="11"/>
  <c r="B332" i="11" s="1"/>
  <c r="J280" i="11"/>
  <c r="J331" i="11" s="1"/>
  <c r="I280" i="11"/>
  <c r="I331" i="11" s="1"/>
  <c r="H280" i="11"/>
  <c r="H331" i="11" s="1"/>
  <c r="G280" i="11"/>
  <c r="G331" i="11" s="1"/>
  <c r="F280" i="11"/>
  <c r="F331" i="11" s="1"/>
  <c r="E280" i="11"/>
  <c r="E331" i="11" s="1"/>
  <c r="D280" i="11"/>
  <c r="D331" i="11" s="1"/>
  <c r="C280" i="11"/>
  <c r="C331" i="11" s="1"/>
  <c r="B280" i="11"/>
  <c r="B331" i="11" s="1"/>
  <c r="J279" i="11"/>
  <c r="J330" i="11" s="1"/>
  <c r="I279" i="11"/>
  <c r="I330" i="11" s="1"/>
  <c r="H279" i="11"/>
  <c r="H330" i="11" s="1"/>
  <c r="G279" i="11"/>
  <c r="G330" i="11" s="1"/>
  <c r="F279" i="11"/>
  <c r="F330" i="11" s="1"/>
  <c r="E279" i="11"/>
  <c r="E330" i="11" s="1"/>
  <c r="D279" i="11"/>
  <c r="D330" i="11" s="1"/>
  <c r="C279" i="11"/>
  <c r="C330" i="11" s="1"/>
  <c r="B279" i="11"/>
  <c r="B330" i="11" s="1"/>
  <c r="H278" i="11"/>
  <c r="H329" i="11" s="1"/>
  <c r="G278" i="11"/>
  <c r="G329" i="11" s="1"/>
  <c r="F278" i="11"/>
  <c r="F329" i="11" s="1"/>
  <c r="E278" i="11"/>
  <c r="E329" i="11" s="1"/>
  <c r="D278" i="11"/>
  <c r="D329" i="11" s="1"/>
  <c r="C278" i="11"/>
  <c r="C329" i="11" s="1"/>
  <c r="B278" i="11"/>
  <c r="B329" i="11" s="1"/>
  <c r="J277" i="11"/>
  <c r="I277" i="11"/>
  <c r="H277" i="11"/>
  <c r="H328" i="11" s="1"/>
  <c r="G277" i="11"/>
  <c r="G328" i="11" s="1"/>
  <c r="F277" i="11"/>
  <c r="F328" i="11" s="1"/>
  <c r="E277" i="11"/>
  <c r="E328" i="11" s="1"/>
  <c r="D277" i="11"/>
  <c r="D328" i="11" s="1"/>
  <c r="C277" i="11"/>
  <c r="C328" i="11" s="1"/>
  <c r="B277" i="11"/>
  <c r="B328" i="11" s="1"/>
  <c r="J276" i="11"/>
  <c r="J327" i="11" s="1"/>
  <c r="H276" i="11"/>
  <c r="G276" i="11"/>
  <c r="F276" i="11"/>
  <c r="F327" i="11" s="1"/>
  <c r="E276" i="11"/>
  <c r="D276" i="11"/>
  <c r="C276" i="11"/>
  <c r="C327" i="11" s="1"/>
  <c r="B276" i="11"/>
  <c r="B327" i="11" s="1"/>
  <c r="J275" i="11"/>
  <c r="J326" i="11" s="1"/>
  <c r="H275" i="11"/>
  <c r="H326" i="11" s="1"/>
  <c r="G275" i="11"/>
  <c r="G326" i="11" s="1"/>
  <c r="F275" i="11"/>
  <c r="F326" i="11" s="1"/>
  <c r="E275" i="11"/>
  <c r="E326" i="11" s="1"/>
  <c r="D275" i="11"/>
  <c r="D326" i="11" s="1"/>
  <c r="C275" i="11"/>
  <c r="C326" i="11" s="1"/>
  <c r="B275" i="11"/>
  <c r="B326" i="11" s="1"/>
  <c r="H274" i="11"/>
  <c r="H325" i="11" s="1"/>
  <c r="G274" i="11"/>
  <c r="G325" i="11" s="1"/>
  <c r="F274" i="11"/>
  <c r="F325" i="11" s="1"/>
  <c r="E274" i="11"/>
  <c r="E325" i="11" s="1"/>
  <c r="D274" i="11"/>
  <c r="D325" i="11" s="1"/>
  <c r="C274" i="11"/>
  <c r="C325" i="11" s="1"/>
  <c r="B274" i="11"/>
  <c r="B325" i="11" s="1"/>
  <c r="H273" i="11"/>
  <c r="H324" i="11" s="1"/>
  <c r="G273" i="11"/>
  <c r="G324" i="11" s="1"/>
  <c r="F273" i="11"/>
  <c r="F324" i="11" s="1"/>
  <c r="E273" i="11"/>
  <c r="E324" i="11" s="1"/>
  <c r="D273" i="11"/>
  <c r="D324" i="11" s="1"/>
  <c r="C273" i="11"/>
  <c r="C324" i="11" s="1"/>
  <c r="B273" i="11"/>
  <c r="B324" i="11" s="1"/>
  <c r="I272" i="11"/>
  <c r="I323" i="11" s="1"/>
  <c r="H272" i="11"/>
  <c r="H323" i="11" s="1"/>
  <c r="G272" i="11"/>
  <c r="G323" i="11" s="1"/>
  <c r="F272" i="11"/>
  <c r="F323" i="11" s="1"/>
  <c r="E272" i="11"/>
  <c r="E323" i="11" s="1"/>
  <c r="D272" i="11"/>
  <c r="D323" i="11" s="1"/>
  <c r="C272" i="11"/>
  <c r="C323" i="11" s="1"/>
  <c r="B272" i="11"/>
  <c r="B323" i="11" s="1"/>
  <c r="I271" i="11"/>
  <c r="I322" i="11" s="1"/>
  <c r="H271" i="11"/>
  <c r="H322" i="11" s="1"/>
  <c r="G271" i="11"/>
  <c r="G322" i="11" s="1"/>
  <c r="F271" i="11"/>
  <c r="E271" i="11"/>
  <c r="D271" i="11"/>
  <c r="C271" i="11"/>
  <c r="C322" i="11" s="1"/>
  <c r="B271" i="11"/>
  <c r="B322" i="11" s="1"/>
  <c r="I270" i="11"/>
  <c r="I321" i="11" s="1"/>
  <c r="H270" i="11"/>
  <c r="H321" i="11" s="1"/>
  <c r="G270" i="11"/>
  <c r="G321" i="11" s="1"/>
  <c r="F270" i="11"/>
  <c r="F321" i="11" s="1"/>
  <c r="E270" i="11"/>
  <c r="E321" i="11" s="1"/>
  <c r="D270" i="11"/>
  <c r="D321" i="11" s="1"/>
  <c r="C270" i="11"/>
  <c r="C321" i="11" s="1"/>
  <c r="B270" i="11"/>
  <c r="B321" i="11" s="1"/>
  <c r="I269" i="11"/>
  <c r="H269" i="11"/>
  <c r="H320" i="11" s="1"/>
  <c r="G269" i="11"/>
  <c r="G320" i="11" s="1"/>
  <c r="F269" i="11"/>
  <c r="F320" i="11" s="1"/>
  <c r="E269" i="11"/>
  <c r="E320" i="11" s="1"/>
  <c r="D269" i="11"/>
  <c r="D320" i="11" s="1"/>
  <c r="C269" i="11"/>
  <c r="C320" i="11" s="1"/>
  <c r="B269" i="11"/>
  <c r="B320" i="11" s="1"/>
  <c r="J268" i="11"/>
  <c r="J319" i="11" s="1"/>
  <c r="I268" i="11"/>
  <c r="I319" i="11" s="1"/>
  <c r="H268" i="11"/>
  <c r="H319" i="11" s="1"/>
  <c r="G268" i="11"/>
  <c r="G319" i="11" s="1"/>
  <c r="F268" i="11"/>
  <c r="F319" i="11" s="1"/>
  <c r="E268" i="11"/>
  <c r="E319" i="11" s="1"/>
  <c r="D268" i="11"/>
  <c r="D319" i="11" s="1"/>
  <c r="C268" i="11"/>
  <c r="C319" i="11" s="1"/>
  <c r="B268" i="11"/>
  <c r="B319" i="11" s="1"/>
  <c r="J267" i="11"/>
  <c r="J318" i="11" s="1"/>
  <c r="I267" i="11"/>
  <c r="I318" i="11" s="1"/>
  <c r="H267" i="11"/>
  <c r="H318" i="11" s="1"/>
  <c r="G267" i="11"/>
  <c r="G318" i="11" s="1"/>
  <c r="F267" i="11"/>
  <c r="F318" i="11" s="1"/>
  <c r="E267" i="11"/>
  <c r="D267" i="11"/>
  <c r="D318" i="11" s="1"/>
  <c r="C267" i="11"/>
  <c r="C318" i="11" s="1"/>
  <c r="B267" i="11"/>
  <c r="B318" i="11" s="1"/>
  <c r="J266" i="11"/>
  <c r="I266" i="11"/>
  <c r="I317" i="11" s="1"/>
  <c r="H266" i="11"/>
  <c r="H317" i="11" s="1"/>
  <c r="G266" i="11"/>
  <c r="F266" i="11"/>
  <c r="E266" i="11"/>
  <c r="E317" i="11" s="1"/>
  <c r="D266" i="11"/>
  <c r="D317" i="11" s="1"/>
  <c r="C266" i="11"/>
  <c r="C317" i="11" s="1"/>
  <c r="B266" i="11"/>
  <c r="B317" i="11" s="1"/>
  <c r="J265" i="11"/>
  <c r="J316" i="11" s="1"/>
  <c r="I265" i="11"/>
  <c r="I316" i="11" s="1"/>
  <c r="H265" i="11"/>
  <c r="H316" i="11" s="1"/>
  <c r="G265" i="11"/>
  <c r="G316" i="11" s="1"/>
  <c r="F265" i="11"/>
  <c r="F316" i="11" s="1"/>
  <c r="E265" i="11"/>
  <c r="E316" i="11" s="1"/>
  <c r="D265" i="11"/>
  <c r="D316" i="11" s="1"/>
  <c r="C265" i="11"/>
  <c r="C316" i="11" s="1"/>
  <c r="B265" i="11"/>
  <c r="B316" i="11" s="1"/>
  <c r="J264" i="11"/>
  <c r="J315" i="11" s="1"/>
  <c r="I264" i="11"/>
  <c r="I315" i="11" s="1"/>
  <c r="H264" i="11"/>
  <c r="H315" i="11" s="1"/>
  <c r="G264" i="11"/>
  <c r="G315" i="11" s="1"/>
  <c r="F264" i="11"/>
  <c r="F315" i="11" s="1"/>
  <c r="E264" i="11"/>
  <c r="E315" i="11" s="1"/>
  <c r="D264" i="11"/>
  <c r="D315" i="11" s="1"/>
  <c r="C264" i="11"/>
  <c r="C315" i="11" s="1"/>
  <c r="B264" i="11"/>
  <c r="B315" i="11" s="1"/>
  <c r="J263" i="11"/>
  <c r="J314" i="11" s="1"/>
  <c r="I263" i="11"/>
  <c r="I314" i="11" s="1"/>
  <c r="H263" i="11"/>
  <c r="H314" i="11" s="1"/>
  <c r="G263" i="11"/>
  <c r="G314" i="11" s="1"/>
  <c r="F263" i="11"/>
  <c r="F314" i="11" s="1"/>
  <c r="E263" i="11"/>
  <c r="E314" i="11" s="1"/>
  <c r="D263" i="11"/>
  <c r="D314" i="11" s="1"/>
  <c r="C263" i="11"/>
  <c r="C314" i="11" s="1"/>
  <c r="B263" i="11"/>
  <c r="B314" i="11" s="1"/>
  <c r="J262" i="11"/>
  <c r="J313" i="11" s="1"/>
  <c r="I262" i="11"/>
  <c r="I313" i="11" s="1"/>
  <c r="H262" i="11"/>
  <c r="H313" i="11" s="1"/>
  <c r="G262" i="11"/>
  <c r="G313" i="11" s="1"/>
  <c r="F262" i="11"/>
  <c r="F313" i="11" s="1"/>
  <c r="E262" i="11"/>
  <c r="E313" i="11" s="1"/>
  <c r="D262" i="11"/>
  <c r="D313" i="11" s="1"/>
  <c r="C262" i="11"/>
  <c r="C313" i="11" s="1"/>
  <c r="B262" i="11"/>
  <c r="B313" i="11" s="1"/>
  <c r="J261" i="11"/>
  <c r="J312" i="11" s="1"/>
  <c r="I261" i="11"/>
  <c r="I312" i="11" s="1"/>
  <c r="H261" i="11"/>
  <c r="H312" i="11" s="1"/>
  <c r="G261" i="11"/>
  <c r="G312" i="11" s="1"/>
  <c r="F261" i="11"/>
  <c r="F312" i="11" s="1"/>
  <c r="E261" i="11"/>
  <c r="E312" i="11" s="1"/>
  <c r="D261" i="11"/>
  <c r="D312" i="11" s="1"/>
  <c r="C261" i="11"/>
  <c r="C312" i="11" s="1"/>
  <c r="B261" i="11"/>
  <c r="B312" i="11" s="1"/>
  <c r="K258" i="11"/>
  <c r="K251" i="11"/>
  <c r="K250" i="11"/>
  <c r="K485" i="11" s="1"/>
  <c r="K249" i="11"/>
  <c r="K484" i="11" s="1"/>
  <c r="K248" i="11"/>
  <c r="K247" i="11"/>
  <c r="K246" i="11"/>
  <c r="K481" i="11" s="1"/>
  <c r="K245" i="11"/>
  <c r="K480" i="11" s="1"/>
  <c r="K244" i="11"/>
  <c r="K243" i="11"/>
  <c r="K242" i="11"/>
  <c r="K241"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K216" i="11"/>
  <c r="K215" i="11"/>
  <c r="K214" i="11"/>
  <c r="K213" i="11"/>
  <c r="K212" i="11"/>
  <c r="K211" i="11"/>
  <c r="K210" i="11"/>
  <c r="K207" i="11"/>
  <c r="K469" i="11" s="1"/>
  <c r="K200" i="11"/>
  <c r="K462" i="11" s="1"/>
  <c r="K199" i="11"/>
  <c r="K461" i="11" s="1"/>
  <c r="K198" i="11"/>
  <c r="K460" i="11" s="1"/>
  <c r="K197" i="11"/>
  <c r="K459" i="11" s="1"/>
  <c r="K196" i="11"/>
  <c r="K458" i="11" s="1"/>
  <c r="K195" i="11"/>
  <c r="K194" i="11"/>
  <c r="K456" i="11" s="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70" i="11"/>
  <c r="K169" i="11"/>
  <c r="K168" i="11"/>
  <c r="K167" i="11"/>
  <c r="K166" i="11"/>
  <c r="K165" i="11"/>
  <c r="K164" i="11"/>
  <c r="K163" i="11"/>
  <c r="K162" i="11"/>
  <c r="K161" i="11"/>
  <c r="K160" i="11"/>
  <c r="K159" i="11"/>
  <c r="K156" i="11"/>
  <c r="K447" i="11" s="1"/>
  <c r="K149" i="11"/>
  <c r="K440" i="11" s="1"/>
  <c r="K148" i="11"/>
  <c r="K439" i="11" s="1"/>
  <c r="K147" i="11"/>
  <c r="K146" i="11"/>
  <c r="K437" i="11" s="1"/>
  <c r="K145" i="11"/>
  <c r="K436" i="11" s="1"/>
  <c r="K144" i="11"/>
  <c r="K435" i="11" s="1"/>
  <c r="K143" i="11"/>
  <c r="K434" i="11" s="1"/>
  <c r="K142" i="11"/>
  <c r="K141" i="11"/>
  <c r="K140"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5" i="11"/>
  <c r="K423" i="11" s="1"/>
  <c r="K98" i="11"/>
  <c r="K416" i="11" s="1"/>
  <c r="K97" i="11"/>
  <c r="K415" i="11" s="1"/>
  <c r="K96" i="11"/>
  <c r="K414" i="11" s="1"/>
  <c r="K95" i="11"/>
  <c r="K413" i="11" s="1"/>
  <c r="K94" i="11"/>
  <c r="K412" i="11" s="1"/>
  <c r="K93" i="11"/>
  <c r="K411" i="11" s="1"/>
  <c r="K92" i="11"/>
  <c r="K410" i="11" s="1"/>
  <c r="K91" i="11"/>
  <c r="E433"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4" i="11"/>
  <c r="K47" i="11"/>
  <c r="K394" i="11" s="1"/>
  <c r="K46" i="11"/>
  <c r="K393" i="11" s="1"/>
  <c r="K45" i="11"/>
  <c r="K392" i="11" s="1"/>
  <c r="K44" i="11"/>
  <c r="K43" i="11"/>
  <c r="K390" i="11" s="1"/>
  <c r="K42" i="11"/>
  <c r="K389" i="11" s="1"/>
  <c r="K41" i="11"/>
  <c r="K40" i="11"/>
  <c r="K39" i="11"/>
  <c r="K38" i="11"/>
  <c r="K37" i="11"/>
  <c r="K36" i="11"/>
  <c r="K35" i="11"/>
  <c r="K34" i="11"/>
  <c r="K33" i="11"/>
  <c r="K32" i="11"/>
  <c r="K31" i="11"/>
  <c r="K30" i="11"/>
  <c r="K29" i="11"/>
  <c r="K28" i="11"/>
  <c r="K27" i="11"/>
  <c r="K26" i="11"/>
  <c r="K25" i="11"/>
  <c r="K23" i="11"/>
  <c r="K22" i="11"/>
  <c r="K21" i="11"/>
  <c r="K20" i="11"/>
  <c r="K19" i="11"/>
  <c r="K18" i="11"/>
  <c r="K17" i="11"/>
  <c r="K16" i="11"/>
  <c r="K15" i="11"/>
  <c r="K14" i="11"/>
  <c r="K13" i="11"/>
  <c r="K12" i="11"/>
  <c r="K11" i="11"/>
  <c r="K10" i="11"/>
  <c r="K9" i="11"/>
  <c r="K8" i="11"/>
  <c r="K7" i="11"/>
  <c r="K6" i="11"/>
  <c r="A725" i="10"/>
  <c r="A720" i="10"/>
  <c r="A699" i="10"/>
  <c r="A674" i="10"/>
  <c r="S672" i="10"/>
  <c r="R672" i="10"/>
  <c r="Q672" i="10"/>
  <c r="P672" i="10"/>
  <c r="O672" i="10"/>
  <c r="N672" i="10"/>
  <c r="K672" i="10"/>
  <c r="J672" i="10"/>
  <c r="I672" i="10"/>
  <c r="H672" i="10"/>
  <c r="G672" i="10"/>
  <c r="F672" i="10"/>
  <c r="E672" i="10"/>
  <c r="D672" i="10"/>
  <c r="C672" i="10"/>
  <c r="B672" i="10"/>
  <c r="S665" i="10"/>
  <c r="R665" i="10"/>
  <c r="Q665" i="10"/>
  <c r="P665" i="10"/>
  <c r="O665" i="10"/>
  <c r="N665" i="10"/>
  <c r="K665" i="10"/>
  <c r="J665" i="10"/>
  <c r="I665" i="10"/>
  <c r="H665" i="10"/>
  <c r="G665" i="10"/>
  <c r="F665" i="10"/>
  <c r="E665" i="10"/>
  <c r="D665" i="10"/>
  <c r="C665" i="10"/>
  <c r="B665" i="10"/>
  <c r="S664" i="10"/>
  <c r="R664" i="10"/>
  <c r="Q664" i="10"/>
  <c r="P664" i="10"/>
  <c r="O664" i="10"/>
  <c r="N664" i="10"/>
  <c r="K664" i="10"/>
  <c r="J664" i="10"/>
  <c r="I664" i="10"/>
  <c r="H664" i="10"/>
  <c r="G664" i="10"/>
  <c r="F664" i="10"/>
  <c r="E664" i="10"/>
  <c r="D664" i="10"/>
  <c r="C664" i="10"/>
  <c r="B664" i="10"/>
  <c r="S663" i="10"/>
  <c r="R663" i="10"/>
  <c r="Q663" i="10"/>
  <c r="P663" i="10"/>
  <c r="O663" i="10"/>
  <c r="N663" i="10"/>
  <c r="K663" i="10"/>
  <c r="J663" i="10"/>
  <c r="I663" i="10"/>
  <c r="H663" i="10"/>
  <c r="G663" i="10"/>
  <c r="F663" i="10"/>
  <c r="E663" i="10"/>
  <c r="D663" i="10"/>
  <c r="C663" i="10"/>
  <c r="B663" i="10"/>
  <c r="S662" i="10"/>
  <c r="R662" i="10"/>
  <c r="Q662" i="10"/>
  <c r="P662" i="10"/>
  <c r="O662" i="10"/>
  <c r="N662" i="10"/>
  <c r="K662" i="10"/>
  <c r="J662" i="10"/>
  <c r="I662" i="10"/>
  <c r="H662" i="10"/>
  <c r="G662" i="10"/>
  <c r="F662" i="10"/>
  <c r="E662" i="10"/>
  <c r="D662" i="10"/>
  <c r="C662" i="10"/>
  <c r="B662" i="10"/>
  <c r="S661" i="10"/>
  <c r="R661" i="10"/>
  <c r="Q661" i="10"/>
  <c r="P661" i="10"/>
  <c r="O661" i="10"/>
  <c r="N661" i="10"/>
  <c r="K661" i="10"/>
  <c r="J661" i="10"/>
  <c r="I661" i="10"/>
  <c r="H661" i="10"/>
  <c r="G661" i="10"/>
  <c r="F661" i="10"/>
  <c r="E661" i="10"/>
  <c r="D661" i="10"/>
  <c r="C661" i="10"/>
  <c r="B661" i="10"/>
  <c r="S660" i="10"/>
  <c r="R660" i="10"/>
  <c r="Q660" i="10"/>
  <c r="P660" i="10"/>
  <c r="O660" i="10"/>
  <c r="N660" i="10"/>
  <c r="K660" i="10"/>
  <c r="J660" i="10"/>
  <c r="I660" i="10"/>
  <c r="H660" i="10"/>
  <c r="G660" i="10"/>
  <c r="F660" i="10"/>
  <c r="E660" i="10"/>
  <c r="D660" i="10"/>
  <c r="C660" i="10"/>
  <c r="B660" i="10"/>
  <c r="S659" i="10"/>
  <c r="R659" i="10"/>
  <c r="Q659" i="10"/>
  <c r="P659" i="10"/>
  <c r="O659" i="10"/>
  <c r="N659" i="10"/>
  <c r="K659" i="10"/>
  <c r="J659" i="10"/>
  <c r="I659" i="10"/>
  <c r="H659" i="10"/>
  <c r="G659" i="10"/>
  <c r="F659" i="10"/>
  <c r="E659" i="10"/>
  <c r="D659" i="10"/>
  <c r="C659" i="10"/>
  <c r="B659" i="10"/>
  <c r="S657" i="10"/>
  <c r="R657" i="10"/>
  <c r="Q657" i="10"/>
  <c r="P657" i="10"/>
  <c r="O657" i="10"/>
  <c r="N657" i="10"/>
  <c r="K657" i="10"/>
  <c r="J657" i="10"/>
  <c r="I657" i="10"/>
  <c r="H657" i="10"/>
  <c r="G657" i="10"/>
  <c r="F657" i="10"/>
  <c r="E657" i="10"/>
  <c r="D657" i="10"/>
  <c r="C657" i="10"/>
  <c r="B657" i="10"/>
  <c r="I656" i="10"/>
  <c r="H656" i="10"/>
  <c r="G656" i="10"/>
  <c r="D656" i="10"/>
  <c r="I655" i="10"/>
  <c r="H655" i="10"/>
  <c r="G655" i="10"/>
  <c r="F655" i="10"/>
  <c r="D655" i="10"/>
  <c r="O654" i="10"/>
  <c r="N654" i="10"/>
  <c r="J654" i="10"/>
  <c r="I654" i="10"/>
  <c r="H654" i="10"/>
  <c r="G654" i="10"/>
  <c r="F654" i="10"/>
  <c r="E654" i="10"/>
  <c r="D654" i="10"/>
  <c r="P653" i="10"/>
  <c r="O653" i="10"/>
  <c r="J653" i="10"/>
  <c r="I653" i="10"/>
  <c r="H653" i="10"/>
  <c r="G653" i="10"/>
  <c r="F653" i="10"/>
  <c r="E653" i="10"/>
  <c r="D653" i="10"/>
  <c r="A652" i="10"/>
  <c r="S647" i="10"/>
  <c r="R647" i="10"/>
  <c r="Q647" i="10"/>
  <c r="P647" i="10"/>
  <c r="O647" i="10"/>
  <c r="N647" i="10"/>
  <c r="K647" i="10"/>
  <c r="J647" i="10"/>
  <c r="I647" i="10"/>
  <c r="H647" i="10"/>
  <c r="G647" i="10"/>
  <c r="F647" i="10"/>
  <c r="E647" i="10"/>
  <c r="D647" i="10"/>
  <c r="C647" i="10"/>
  <c r="B647" i="10"/>
  <c r="S640" i="10"/>
  <c r="R640" i="10"/>
  <c r="Q640" i="10"/>
  <c r="P640" i="10"/>
  <c r="O640" i="10"/>
  <c r="N640" i="10"/>
  <c r="K640" i="10"/>
  <c r="J640" i="10"/>
  <c r="I640" i="10"/>
  <c r="H640" i="10"/>
  <c r="G640" i="10"/>
  <c r="F640" i="10"/>
  <c r="E640" i="10"/>
  <c r="D640" i="10"/>
  <c r="C640" i="10"/>
  <c r="B640" i="10"/>
  <c r="S639" i="10"/>
  <c r="R639" i="10"/>
  <c r="Q639" i="10"/>
  <c r="P639" i="10"/>
  <c r="O639" i="10"/>
  <c r="N639" i="10"/>
  <c r="K639" i="10"/>
  <c r="J639" i="10"/>
  <c r="I639" i="10"/>
  <c r="H639" i="10"/>
  <c r="G639" i="10"/>
  <c r="F639" i="10"/>
  <c r="E639" i="10"/>
  <c r="D639" i="10"/>
  <c r="C639" i="10"/>
  <c r="B639" i="10"/>
  <c r="S638" i="10"/>
  <c r="R638" i="10"/>
  <c r="Q638" i="10"/>
  <c r="P638" i="10"/>
  <c r="O638" i="10"/>
  <c r="N638" i="10"/>
  <c r="K638" i="10"/>
  <c r="J638" i="10"/>
  <c r="I638" i="10"/>
  <c r="H638" i="10"/>
  <c r="G638" i="10"/>
  <c r="F638" i="10"/>
  <c r="E638" i="10"/>
  <c r="D638" i="10"/>
  <c r="C638" i="10"/>
  <c r="B638" i="10"/>
  <c r="R637" i="10"/>
  <c r="Q637" i="10"/>
  <c r="P637" i="10"/>
  <c r="O637" i="10"/>
  <c r="N637" i="10"/>
  <c r="K637" i="10"/>
  <c r="J637" i="10"/>
  <c r="I637" i="10"/>
  <c r="H637" i="10"/>
  <c r="G637" i="10"/>
  <c r="F637" i="10"/>
  <c r="E637" i="10"/>
  <c r="D637" i="10"/>
  <c r="C637" i="10"/>
  <c r="B637" i="10"/>
  <c r="S636" i="10"/>
  <c r="R636" i="10"/>
  <c r="Q636" i="10"/>
  <c r="P636" i="10"/>
  <c r="O636" i="10"/>
  <c r="N636" i="10"/>
  <c r="K636" i="10"/>
  <c r="J636" i="10"/>
  <c r="I636" i="10"/>
  <c r="H636" i="10"/>
  <c r="G636" i="10"/>
  <c r="F636" i="10"/>
  <c r="E636" i="10"/>
  <c r="D636" i="10"/>
  <c r="C636" i="10"/>
  <c r="B636" i="10"/>
  <c r="S635" i="10"/>
  <c r="R635" i="10"/>
  <c r="Q635" i="10"/>
  <c r="P635" i="10"/>
  <c r="O635" i="10"/>
  <c r="N635" i="10"/>
  <c r="K635" i="10"/>
  <c r="J635" i="10"/>
  <c r="I635" i="10"/>
  <c r="H635" i="10"/>
  <c r="G635" i="10"/>
  <c r="F635" i="10"/>
  <c r="E635" i="10"/>
  <c r="D635" i="10"/>
  <c r="C635" i="10"/>
  <c r="B635" i="10"/>
  <c r="S634" i="10"/>
  <c r="R634" i="10"/>
  <c r="Q634" i="10"/>
  <c r="P634" i="10"/>
  <c r="O634" i="10"/>
  <c r="N634" i="10"/>
  <c r="K634" i="10"/>
  <c r="J634" i="10"/>
  <c r="I634" i="10"/>
  <c r="H634" i="10"/>
  <c r="G634" i="10"/>
  <c r="F634" i="10"/>
  <c r="E634" i="10"/>
  <c r="D634" i="10"/>
  <c r="C634" i="10"/>
  <c r="B634" i="10"/>
  <c r="S632" i="10"/>
  <c r="R632" i="10"/>
  <c r="Q632" i="10"/>
  <c r="P632" i="10"/>
  <c r="O632" i="10"/>
  <c r="N632" i="10"/>
  <c r="K632" i="10"/>
  <c r="J632" i="10"/>
  <c r="I632" i="10"/>
  <c r="H632" i="10"/>
  <c r="G632" i="10"/>
  <c r="F632" i="10"/>
  <c r="E632" i="10"/>
  <c r="C632" i="10"/>
  <c r="B632" i="10"/>
  <c r="N631" i="10"/>
  <c r="J631" i="10"/>
  <c r="I631" i="10"/>
  <c r="H631" i="10"/>
  <c r="G631" i="10"/>
  <c r="F631" i="10"/>
  <c r="E631" i="10"/>
  <c r="D631" i="10"/>
  <c r="P630" i="10"/>
  <c r="O630" i="10"/>
  <c r="N630" i="10"/>
  <c r="J630" i="10"/>
  <c r="I630" i="10"/>
  <c r="H630" i="10"/>
  <c r="G630" i="10"/>
  <c r="F630" i="10"/>
  <c r="E630" i="10"/>
  <c r="D630" i="10"/>
  <c r="Q629" i="10"/>
  <c r="P629" i="10"/>
  <c r="O629" i="10"/>
  <c r="N629" i="10"/>
  <c r="J629" i="10"/>
  <c r="I629" i="10"/>
  <c r="H629" i="10"/>
  <c r="G629" i="10"/>
  <c r="F629" i="10"/>
  <c r="E629" i="10"/>
  <c r="D629" i="10"/>
  <c r="Q628" i="10"/>
  <c r="P628" i="10"/>
  <c r="O628" i="10"/>
  <c r="J628" i="10"/>
  <c r="I628" i="10"/>
  <c r="H628" i="10"/>
  <c r="G628" i="10"/>
  <c r="F628" i="10"/>
  <c r="E628" i="10"/>
  <c r="D628" i="10"/>
  <c r="A627" i="10"/>
  <c r="S625" i="10"/>
  <c r="R625" i="10"/>
  <c r="Q625" i="10"/>
  <c r="P625" i="10"/>
  <c r="O625" i="10"/>
  <c r="N625" i="10"/>
  <c r="J625" i="10"/>
  <c r="I625" i="10"/>
  <c r="H625" i="10"/>
  <c r="G625" i="10"/>
  <c r="F625" i="10"/>
  <c r="E625" i="10"/>
  <c r="D625" i="10"/>
  <c r="C625" i="10"/>
  <c r="B625" i="10"/>
  <c r="S618" i="10"/>
  <c r="R618" i="10"/>
  <c r="Q618" i="10"/>
  <c r="P618" i="10"/>
  <c r="O618" i="10"/>
  <c r="N618" i="10"/>
  <c r="J618" i="10"/>
  <c r="I618" i="10"/>
  <c r="H618" i="10"/>
  <c r="G618" i="10"/>
  <c r="F618" i="10"/>
  <c r="E618" i="10"/>
  <c r="D618" i="10"/>
  <c r="C618" i="10"/>
  <c r="B618" i="10"/>
  <c r="S617" i="10"/>
  <c r="R617" i="10"/>
  <c r="Q617" i="10"/>
  <c r="P617" i="10"/>
  <c r="O617" i="10"/>
  <c r="N617" i="10"/>
  <c r="J617" i="10"/>
  <c r="I617" i="10"/>
  <c r="H617" i="10"/>
  <c r="G617" i="10"/>
  <c r="F617" i="10"/>
  <c r="E617" i="10"/>
  <c r="D617" i="10"/>
  <c r="C617" i="10"/>
  <c r="B617" i="10"/>
  <c r="S616" i="10"/>
  <c r="R616" i="10"/>
  <c r="Q616" i="10"/>
  <c r="P616" i="10"/>
  <c r="O616" i="10"/>
  <c r="N616" i="10"/>
  <c r="J616" i="10"/>
  <c r="I616" i="10"/>
  <c r="H616" i="10"/>
  <c r="G616" i="10"/>
  <c r="F616" i="10"/>
  <c r="E616" i="10"/>
  <c r="D616" i="10"/>
  <c r="C616" i="10"/>
  <c r="B616" i="10"/>
  <c r="R615" i="10"/>
  <c r="Q615" i="10"/>
  <c r="P615" i="10"/>
  <c r="O615" i="10"/>
  <c r="N615" i="10"/>
  <c r="J615" i="10"/>
  <c r="I615" i="10"/>
  <c r="H615" i="10"/>
  <c r="G615" i="10"/>
  <c r="F615" i="10"/>
  <c r="E615" i="10"/>
  <c r="D615" i="10"/>
  <c r="C615" i="10"/>
  <c r="B615" i="10"/>
  <c r="S614" i="10"/>
  <c r="R614" i="10"/>
  <c r="Q614" i="10"/>
  <c r="P614" i="10"/>
  <c r="O614" i="10"/>
  <c r="N614" i="10"/>
  <c r="J614" i="10"/>
  <c r="I614" i="10"/>
  <c r="H614" i="10"/>
  <c r="G614" i="10"/>
  <c r="F614" i="10"/>
  <c r="E614" i="10"/>
  <c r="D614" i="10"/>
  <c r="C614" i="10"/>
  <c r="B614" i="10"/>
  <c r="S613" i="10"/>
  <c r="R613" i="10"/>
  <c r="Q613" i="10"/>
  <c r="P613" i="10"/>
  <c r="O613" i="10"/>
  <c r="N613" i="10"/>
  <c r="J613" i="10"/>
  <c r="I613" i="10"/>
  <c r="H613" i="10"/>
  <c r="G613" i="10"/>
  <c r="F613" i="10"/>
  <c r="E613" i="10"/>
  <c r="D613" i="10"/>
  <c r="C613" i="10"/>
  <c r="B613" i="10"/>
  <c r="S612" i="10"/>
  <c r="R612" i="10"/>
  <c r="Q612" i="10"/>
  <c r="P612" i="10"/>
  <c r="O612" i="10"/>
  <c r="N612" i="10"/>
  <c r="J612" i="10"/>
  <c r="I612" i="10"/>
  <c r="H612" i="10"/>
  <c r="G612" i="10"/>
  <c r="F612" i="10"/>
  <c r="E612" i="10"/>
  <c r="D612" i="10"/>
  <c r="C612" i="10"/>
  <c r="B612" i="10"/>
  <c r="S610" i="10"/>
  <c r="R610" i="10"/>
  <c r="Q610" i="10"/>
  <c r="P610" i="10"/>
  <c r="O610" i="10"/>
  <c r="N610" i="10"/>
  <c r="J610" i="10"/>
  <c r="I610" i="10"/>
  <c r="H610" i="10"/>
  <c r="G610" i="10"/>
  <c r="F610" i="10"/>
  <c r="E610" i="10"/>
  <c r="D610" i="10"/>
  <c r="C610" i="10"/>
  <c r="I609" i="10"/>
  <c r="H609" i="10"/>
  <c r="G609" i="10"/>
  <c r="F609" i="10"/>
  <c r="E609" i="10"/>
  <c r="D609" i="10"/>
  <c r="P608" i="10"/>
  <c r="O608" i="10"/>
  <c r="N608" i="10"/>
  <c r="I608" i="10"/>
  <c r="H608" i="10"/>
  <c r="G608" i="10"/>
  <c r="F608" i="10"/>
  <c r="E608" i="10"/>
  <c r="D608" i="10"/>
  <c r="Q607" i="10"/>
  <c r="P607" i="10"/>
  <c r="O607" i="10"/>
  <c r="N607" i="10"/>
  <c r="I607" i="10"/>
  <c r="H607" i="10"/>
  <c r="G607" i="10"/>
  <c r="F607" i="10"/>
  <c r="E607" i="10"/>
  <c r="D607" i="10"/>
  <c r="Q606" i="10"/>
  <c r="P606" i="10"/>
  <c r="O606" i="10"/>
  <c r="J606" i="10"/>
  <c r="I606" i="10"/>
  <c r="H606" i="10"/>
  <c r="G606" i="10"/>
  <c r="F606" i="10"/>
  <c r="E606" i="10"/>
  <c r="D606" i="10"/>
  <c r="A605" i="10"/>
  <c r="S600" i="10"/>
  <c r="R600" i="10"/>
  <c r="Q600" i="10"/>
  <c r="P600" i="10"/>
  <c r="O600" i="10"/>
  <c r="K600" i="10"/>
  <c r="J600" i="10"/>
  <c r="I600" i="10"/>
  <c r="H600" i="10"/>
  <c r="G600" i="10"/>
  <c r="F600" i="10"/>
  <c r="E600" i="10"/>
  <c r="D600" i="10"/>
  <c r="C600" i="10"/>
  <c r="B600" i="10"/>
  <c r="S593" i="10"/>
  <c r="R593" i="10"/>
  <c r="Q593" i="10"/>
  <c r="P593" i="10"/>
  <c r="O593" i="10"/>
  <c r="K593" i="10"/>
  <c r="J593" i="10"/>
  <c r="I593" i="10"/>
  <c r="H593" i="10"/>
  <c r="G593" i="10"/>
  <c r="F593" i="10"/>
  <c r="E593" i="10"/>
  <c r="D593" i="10"/>
  <c r="C593" i="10"/>
  <c r="B593" i="10"/>
  <c r="S592" i="10"/>
  <c r="R592" i="10"/>
  <c r="Q592" i="10"/>
  <c r="P592" i="10"/>
  <c r="O592" i="10"/>
  <c r="K592" i="10"/>
  <c r="J592" i="10"/>
  <c r="I592" i="10"/>
  <c r="H592" i="10"/>
  <c r="G592" i="10"/>
  <c r="F592" i="10"/>
  <c r="E592" i="10"/>
  <c r="D592" i="10"/>
  <c r="C592" i="10"/>
  <c r="B592" i="10"/>
  <c r="S591" i="10"/>
  <c r="R591" i="10"/>
  <c r="Q591" i="10"/>
  <c r="P591" i="10"/>
  <c r="O591" i="10"/>
  <c r="K591" i="10"/>
  <c r="J591" i="10"/>
  <c r="I591" i="10"/>
  <c r="H591" i="10"/>
  <c r="G591" i="10"/>
  <c r="F591" i="10"/>
  <c r="E591" i="10"/>
  <c r="D591" i="10"/>
  <c r="C591" i="10"/>
  <c r="B591" i="10"/>
  <c r="R590" i="10"/>
  <c r="Q590" i="10"/>
  <c r="P590" i="10"/>
  <c r="O590" i="10"/>
  <c r="N590" i="10"/>
  <c r="K590" i="10"/>
  <c r="J590" i="10"/>
  <c r="I590" i="10"/>
  <c r="H590" i="10"/>
  <c r="G590" i="10"/>
  <c r="F590" i="10"/>
  <c r="E590" i="10"/>
  <c r="D590" i="10"/>
  <c r="C590" i="10"/>
  <c r="B590" i="10"/>
  <c r="S589" i="10"/>
  <c r="R589" i="10"/>
  <c r="Q589" i="10"/>
  <c r="P589" i="10"/>
  <c r="O589" i="10"/>
  <c r="N589" i="10"/>
  <c r="K589" i="10"/>
  <c r="J589" i="10"/>
  <c r="I589" i="10"/>
  <c r="H589" i="10"/>
  <c r="G589" i="10"/>
  <c r="F589" i="10"/>
  <c r="E589" i="10"/>
  <c r="D589" i="10"/>
  <c r="C589" i="10"/>
  <c r="B589" i="10"/>
  <c r="S588" i="10"/>
  <c r="R588" i="10"/>
  <c r="Q588" i="10"/>
  <c r="P588" i="10"/>
  <c r="O588" i="10"/>
  <c r="N588" i="10"/>
  <c r="K588" i="10"/>
  <c r="J588" i="10"/>
  <c r="I588" i="10"/>
  <c r="H588" i="10"/>
  <c r="G588" i="10"/>
  <c r="F588" i="10"/>
  <c r="E588" i="10"/>
  <c r="D588" i="10"/>
  <c r="C588" i="10"/>
  <c r="B588" i="10"/>
  <c r="S587" i="10"/>
  <c r="R587" i="10"/>
  <c r="Q587" i="10"/>
  <c r="P587" i="10"/>
  <c r="O587" i="10"/>
  <c r="N587" i="10"/>
  <c r="K587" i="10"/>
  <c r="J587" i="10"/>
  <c r="I587" i="10"/>
  <c r="H587" i="10"/>
  <c r="G587" i="10"/>
  <c r="F587" i="10"/>
  <c r="E587" i="10"/>
  <c r="D587" i="10"/>
  <c r="C587" i="10"/>
  <c r="B587" i="10"/>
  <c r="S585" i="10"/>
  <c r="R585" i="10"/>
  <c r="Q585" i="10"/>
  <c r="P585" i="10"/>
  <c r="O585" i="10"/>
  <c r="N585" i="10"/>
  <c r="K585" i="10"/>
  <c r="J585" i="10"/>
  <c r="I585" i="10"/>
  <c r="H585" i="10"/>
  <c r="G585" i="10"/>
  <c r="F585" i="10"/>
  <c r="E585" i="10"/>
  <c r="D585" i="10"/>
  <c r="C585" i="10"/>
  <c r="J584" i="10"/>
  <c r="I584" i="10"/>
  <c r="H584" i="10"/>
  <c r="G584" i="10"/>
  <c r="F584" i="10"/>
  <c r="E584" i="10"/>
  <c r="D584" i="10"/>
  <c r="P583" i="10"/>
  <c r="O583" i="10"/>
  <c r="J583" i="10"/>
  <c r="I583" i="10"/>
  <c r="H583" i="10"/>
  <c r="G583" i="10"/>
  <c r="F583" i="10"/>
  <c r="E583" i="10"/>
  <c r="D583" i="10"/>
  <c r="Q582" i="10"/>
  <c r="P582" i="10"/>
  <c r="O582" i="10"/>
  <c r="J582" i="10"/>
  <c r="I582" i="10"/>
  <c r="H582" i="10"/>
  <c r="G582" i="10"/>
  <c r="F582" i="10"/>
  <c r="E582" i="10"/>
  <c r="D582" i="10"/>
  <c r="Q581" i="10"/>
  <c r="P581" i="10"/>
  <c r="O581" i="10"/>
  <c r="J581" i="10"/>
  <c r="I581" i="10"/>
  <c r="H581" i="10"/>
  <c r="G581" i="10"/>
  <c r="F581" i="10"/>
  <c r="E581" i="10"/>
  <c r="D581" i="10"/>
  <c r="A580" i="10"/>
  <c r="R578" i="10"/>
  <c r="Q578" i="10"/>
  <c r="P578" i="10"/>
  <c r="O578" i="10"/>
  <c r="N578" i="10"/>
  <c r="K578" i="10"/>
  <c r="J578" i="10"/>
  <c r="I578" i="10"/>
  <c r="H578" i="10"/>
  <c r="G578" i="10"/>
  <c r="F578" i="10"/>
  <c r="E578" i="10"/>
  <c r="C578" i="10"/>
  <c r="B578" i="10"/>
  <c r="R571" i="10"/>
  <c r="Q571" i="10"/>
  <c r="P571" i="10"/>
  <c r="O571" i="10"/>
  <c r="N571" i="10"/>
  <c r="K571" i="10"/>
  <c r="J571" i="10"/>
  <c r="I571" i="10"/>
  <c r="H571" i="10"/>
  <c r="G571" i="10"/>
  <c r="F571" i="10"/>
  <c r="E571" i="10"/>
  <c r="D571" i="10"/>
  <c r="C571" i="10"/>
  <c r="B571" i="10"/>
  <c r="S570" i="10"/>
  <c r="R570" i="10"/>
  <c r="Q570" i="10"/>
  <c r="P570" i="10"/>
  <c r="O570" i="10"/>
  <c r="N570" i="10"/>
  <c r="K570" i="10"/>
  <c r="J570" i="10"/>
  <c r="I570" i="10"/>
  <c r="H570" i="10"/>
  <c r="G570" i="10"/>
  <c r="F570" i="10"/>
  <c r="E570" i="10"/>
  <c r="D570" i="10"/>
  <c r="C570" i="10"/>
  <c r="B570" i="10"/>
  <c r="R569" i="10"/>
  <c r="Q569" i="10"/>
  <c r="P569" i="10"/>
  <c r="O569" i="10"/>
  <c r="N569" i="10"/>
  <c r="K569" i="10"/>
  <c r="J569" i="10"/>
  <c r="I569" i="10"/>
  <c r="H569" i="10"/>
  <c r="G569" i="10"/>
  <c r="F569" i="10"/>
  <c r="E569" i="10"/>
  <c r="D569" i="10"/>
  <c r="C569" i="10"/>
  <c r="B569" i="10"/>
  <c r="R568" i="10"/>
  <c r="Q568" i="10"/>
  <c r="P568" i="10"/>
  <c r="O568" i="10"/>
  <c r="N568" i="10"/>
  <c r="K568" i="10"/>
  <c r="J568" i="10"/>
  <c r="I568" i="10"/>
  <c r="H568" i="10"/>
  <c r="G568" i="10"/>
  <c r="F568" i="10"/>
  <c r="E568" i="10"/>
  <c r="D568" i="10"/>
  <c r="C568" i="10"/>
  <c r="B568" i="10"/>
  <c r="R567" i="10"/>
  <c r="Q567" i="10"/>
  <c r="P567" i="10"/>
  <c r="O567" i="10"/>
  <c r="N567" i="10"/>
  <c r="K567" i="10"/>
  <c r="J567" i="10"/>
  <c r="I567" i="10"/>
  <c r="H567" i="10"/>
  <c r="G567" i="10"/>
  <c r="F567" i="10"/>
  <c r="E567" i="10"/>
  <c r="D567" i="10"/>
  <c r="C567" i="10"/>
  <c r="B567" i="10"/>
  <c r="R566" i="10"/>
  <c r="Q566" i="10"/>
  <c r="P566" i="10"/>
  <c r="O566" i="10"/>
  <c r="N566" i="10"/>
  <c r="K566" i="10"/>
  <c r="J566" i="10"/>
  <c r="I566" i="10"/>
  <c r="H566" i="10"/>
  <c r="G566" i="10"/>
  <c r="F566" i="10"/>
  <c r="E566" i="10"/>
  <c r="D566" i="10"/>
  <c r="C566" i="10"/>
  <c r="B566" i="10"/>
  <c r="R565" i="10"/>
  <c r="Q565" i="10"/>
  <c r="P565" i="10"/>
  <c r="O565" i="10"/>
  <c r="N565" i="10"/>
  <c r="K565" i="10"/>
  <c r="J565" i="10"/>
  <c r="I565" i="10"/>
  <c r="H565" i="10"/>
  <c r="G565" i="10"/>
  <c r="F565" i="10"/>
  <c r="E565" i="10"/>
  <c r="D565" i="10"/>
  <c r="C565" i="10"/>
  <c r="B565" i="10"/>
  <c r="Q563" i="10"/>
  <c r="P563" i="10"/>
  <c r="O563" i="10"/>
  <c r="H563" i="10"/>
  <c r="G563" i="10"/>
  <c r="F563" i="10"/>
  <c r="E563" i="10"/>
  <c r="D563" i="10"/>
  <c r="Q562" i="10"/>
  <c r="P562" i="10"/>
  <c r="H562" i="10"/>
  <c r="G562" i="10"/>
  <c r="E562" i="10"/>
  <c r="D562" i="10"/>
  <c r="Q561" i="10"/>
  <c r="P561" i="10"/>
  <c r="O561" i="10"/>
  <c r="H561" i="10"/>
  <c r="G561" i="10"/>
  <c r="F561" i="10"/>
  <c r="E561" i="10"/>
  <c r="D561" i="10"/>
  <c r="R560" i="10"/>
  <c r="Q560" i="10"/>
  <c r="P560" i="10"/>
  <c r="O560" i="10"/>
  <c r="I560" i="10"/>
  <c r="H560" i="10"/>
  <c r="G560" i="10"/>
  <c r="F560" i="10"/>
  <c r="E560" i="10"/>
  <c r="D560" i="10"/>
  <c r="Q559" i="10"/>
  <c r="P559" i="10"/>
  <c r="O559" i="10"/>
  <c r="I559" i="10"/>
  <c r="H559" i="10"/>
  <c r="G559" i="10"/>
  <c r="F559" i="10"/>
  <c r="E559" i="10"/>
  <c r="D559" i="10"/>
  <c r="S452" i="10"/>
  <c r="S694" i="10" s="1"/>
  <c r="R452" i="10"/>
  <c r="Q452" i="10"/>
  <c r="O452" i="10"/>
  <c r="N452" i="10"/>
  <c r="K452" i="10"/>
  <c r="J452" i="10"/>
  <c r="I452" i="10"/>
  <c r="H452" i="10"/>
  <c r="G452" i="10"/>
  <c r="F452" i="10"/>
  <c r="E452" i="10"/>
  <c r="D452" i="10"/>
  <c r="C452" i="10"/>
  <c r="C694" i="10" s="1"/>
  <c r="B452" i="10"/>
  <c r="S445" i="10"/>
  <c r="S687" i="10" s="1"/>
  <c r="R445" i="10"/>
  <c r="Q445" i="10"/>
  <c r="P445" i="10"/>
  <c r="O445" i="10"/>
  <c r="N445" i="10"/>
  <c r="K445" i="10"/>
  <c r="J445" i="10"/>
  <c r="I445" i="10"/>
  <c r="H445" i="10"/>
  <c r="G445" i="10"/>
  <c r="F445" i="10"/>
  <c r="E445" i="10"/>
  <c r="D445" i="10"/>
  <c r="D687" i="10" s="1"/>
  <c r="C445" i="10"/>
  <c r="B445" i="10"/>
  <c r="S444" i="10"/>
  <c r="R444" i="10"/>
  <c r="Q444" i="10"/>
  <c r="P444" i="10"/>
  <c r="O444" i="10"/>
  <c r="N444" i="10"/>
  <c r="K444" i="10"/>
  <c r="J444" i="10"/>
  <c r="I444" i="10"/>
  <c r="H444" i="10"/>
  <c r="G444" i="10"/>
  <c r="F444" i="10"/>
  <c r="E444" i="10"/>
  <c r="E686" i="10" s="1"/>
  <c r="D444" i="10"/>
  <c r="C444" i="10"/>
  <c r="B444" i="10"/>
  <c r="S443" i="10"/>
  <c r="S685" i="10" s="1"/>
  <c r="R443" i="10"/>
  <c r="Q443" i="10"/>
  <c r="P443" i="10"/>
  <c r="O443" i="10"/>
  <c r="N443" i="10"/>
  <c r="K443" i="10"/>
  <c r="J443" i="10"/>
  <c r="I443" i="10"/>
  <c r="H443" i="10"/>
  <c r="G443" i="10"/>
  <c r="F443" i="10"/>
  <c r="F685" i="10" s="1"/>
  <c r="E443" i="10"/>
  <c r="D443" i="10"/>
  <c r="C443" i="10"/>
  <c r="B443" i="10"/>
  <c r="R442" i="10"/>
  <c r="Q442" i="10"/>
  <c r="P442" i="10"/>
  <c r="O442" i="10"/>
  <c r="N442" i="10"/>
  <c r="K442" i="10"/>
  <c r="J442" i="10"/>
  <c r="I442" i="10"/>
  <c r="H442" i="10"/>
  <c r="G442" i="10"/>
  <c r="G684" i="10" s="1"/>
  <c r="F442" i="10"/>
  <c r="E442" i="10"/>
  <c r="D442" i="10"/>
  <c r="C442" i="10"/>
  <c r="B442" i="10"/>
  <c r="S441" i="10"/>
  <c r="S683" i="10" s="1"/>
  <c r="R441" i="10"/>
  <c r="Q441" i="10"/>
  <c r="P441" i="10"/>
  <c r="O441" i="10"/>
  <c r="N441" i="10"/>
  <c r="K441" i="10"/>
  <c r="J441" i="10"/>
  <c r="I441" i="10"/>
  <c r="H441" i="10"/>
  <c r="H683" i="10" s="1"/>
  <c r="G441" i="10"/>
  <c r="F441" i="10"/>
  <c r="E441" i="10"/>
  <c r="D441" i="10"/>
  <c r="C441" i="10"/>
  <c r="B441" i="10"/>
  <c r="S440" i="10"/>
  <c r="S682" i="10" s="1"/>
  <c r="R440" i="10"/>
  <c r="Q440" i="10"/>
  <c r="P440" i="10"/>
  <c r="O440" i="10"/>
  <c r="N440" i="10"/>
  <c r="K440" i="10"/>
  <c r="J440" i="10"/>
  <c r="I440" i="10"/>
  <c r="I682" i="10" s="1"/>
  <c r="H440" i="10"/>
  <c r="G440" i="10"/>
  <c r="F440" i="10"/>
  <c r="E440" i="10"/>
  <c r="D440" i="10"/>
  <c r="C440" i="10"/>
  <c r="B440" i="10"/>
  <c r="S439" i="10"/>
  <c r="S681" i="10" s="1"/>
  <c r="R439" i="10"/>
  <c r="Q439" i="10"/>
  <c r="P439" i="10"/>
  <c r="O439" i="10"/>
  <c r="N439" i="10"/>
  <c r="K439" i="10"/>
  <c r="J439" i="10"/>
  <c r="J681" i="10" s="1"/>
  <c r="I439" i="10"/>
  <c r="H439" i="10"/>
  <c r="G439" i="10"/>
  <c r="F439" i="10"/>
  <c r="E439" i="10"/>
  <c r="D439" i="10"/>
  <c r="C439" i="10"/>
  <c r="B439" i="10"/>
  <c r="S438" i="10"/>
  <c r="R438" i="10"/>
  <c r="Q438" i="10"/>
  <c r="P438" i="10"/>
  <c r="O438" i="10"/>
  <c r="N438" i="10"/>
  <c r="K438" i="10"/>
  <c r="J438" i="10"/>
  <c r="H438" i="10"/>
  <c r="C438" i="10"/>
  <c r="B438" i="10"/>
  <c r="R437" i="10"/>
  <c r="Q437" i="10"/>
  <c r="P437" i="10"/>
  <c r="O437" i="10"/>
  <c r="N437" i="10"/>
  <c r="K437" i="10"/>
  <c r="J437" i="10"/>
  <c r="I437" i="10"/>
  <c r="G437" i="10"/>
  <c r="F437" i="10"/>
  <c r="E437" i="10"/>
  <c r="D437" i="10"/>
  <c r="C437" i="10"/>
  <c r="B437" i="10"/>
  <c r="S436" i="10"/>
  <c r="R436" i="10"/>
  <c r="Q436" i="10"/>
  <c r="P436" i="10"/>
  <c r="O436" i="10"/>
  <c r="N436" i="10"/>
  <c r="K436" i="10"/>
  <c r="J436" i="10"/>
  <c r="I436" i="10"/>
  <c r="H436" i="10"/>
  <c r="G436" i="10"/>
  <c r="F436" i="10"/>
  <c r="E436" i="10"/>
  <c r="D436" i="10"/>
  <c r="C436" i="10"/>
  <c r="B436" i="10"/>
  <c r="R435" i="10"/>
  <c r="Q435" i="10"/>
  <c r="P435" i="10"/>
  <c r="O435" i="10"/>
  <c r="N435" i="10"/>
  <c r="K435" i="10"/>
  <c r="J435" i="10"/>
  <c r="I435" i="10"/>
  <c r="H435" i="10"/>
  <c r="G435" i="10"/>
  <c r="F435" i="10"/>
  <c r="E435" i="10"/>
  <c r="D435" i="10"/>
  <c r="C435" i="10"/>
  <c r="B435" i="10"/>
  <c r="S434" i="10"/>
  <c r="R434" i="10"/>
  <c r="R680" i="10" s="1"/>
  <c r="Q434" i="10"/>
  <c r="P434" i="10"/>
  <c r="O434" i="10"/>
  <c r="O680" i="10" s="1"/>
  <c r="N434" i="10"/>
  <c r="N680" i="10" s="1"/>
  <c r="K434" i="10"/>
  <c r="J434" i="10"/>
  <c r="I434" i="10"/>
  <c r="H434" i="10"/>
  <c r="G434" i="10"/>
  <c r="F434" i="10"/>
  <c r="E434" i="10"/>
  <c r="D434" i="10"/>
  <c r="C434" i="10"/>
  <c r="B434" i="10"/>
  <c r="B680" i="10" s="1"/>
  <c r="S433" i="10"/>
  <c r="R433" i="10"/>
  <c r="R508" i="10" s="1"/>
  <c r="Q433" i="10"/>
  <c r="Q508" i="10" s="1"/>
  <c r="P433" i="10"/>
  <c r="P508" i="10" s="1"/>
  <c r="O433" i="10"/>
  <c r="O508" i="10" s="1"/>
  <c r="N433" i="10"/>
  <c r="N508" i="10" s="1"/>
  <c r="K433" i="10"/>
  <c r="K508" i="10" s="1"/>
  <c r="J433" i="10"/>
  <c r="J508" i="10" s="1"/>
  <c r="I433" i="10"/>
  <c r="I508" i="10" s="1"/>
  <c r="H433" i="10"/>
  <c r="H508" i="10" s="1"/>
  <c r="G433" i="10"/>
  <c r="G508" i="10" s="1"/>
  <c r="F433" i="10"/>
  <c r="F508" i="10" s="1"/>
  <c r="E433" i="10"/>
  <c r="E508" i="10" s="1"/>
  <c r="C433" i="10"/>
  <c r="C508" i="10" s="1"/>
  <c r="B433" i="10"/>
  <c r="B508" i="10" s="1"/>
  <c r="S432" i="10"/>
  <c r="R432" i="10"/>
  <c r="R507" i="10" s="1"/>
  <c r="Q432" i="10"/>
  <c r="Q507" i="10" s="1"/>
  <c r="P432" i="10"/>
  <c r="P507" i="10" s="1"/>
  <c r="O432" i="10"/>
  <c r="O507" i="10" s="1"/>
  <c r="N432" i="10"/>
  <c r="N507" i="10" s="1"/>
  <c r="K432" i="10"/>
  <c r="K507" i="10" s="1"/>
  <c r="J432" i="10"/>
  <c r="J507" i="10" s="1"/>
  <c r="I432" i="10"/>
  <c r="I507" i="10" s="1"/>
  <c r="H432" i="10"/>
  <c r="H507" i="10" s="1"/>
  <c r="G432" i="10"/>
  <c r="G507" i="10" s="1"/>
  <c r="F432" i="10"/>
  <c r="F507" i="10" s="1"/>
  <c r="E432" i="10"/>
  <c r="E507" i="10" s="1"/>
  <c r="D432" i="10"/>
  <c r="D507" i="10" s="1"/>
  <c r="C432" i="10"/>
  <c r="C507" i="10" s="1"/>
  <c r="B432" i="10"/>
  <c r="B507" i="10" s="1"/>
  <c r="S431" i="10"/>
  <c r="R431" i="10"/>
  <c r="R506" i="10" s="1"/>
  <c r="Q431" i="10"/>
  <c r="Q506" i="10" s="1"/>
  <c r="P431" i="10"/>
  <c r="P506" i="10" s="1"/>
  <c r="O431" i="10"/>
  <c r="O506" i="10" s="1"/>
  <c r="N431" i="10"/>
  <c r="N506" i="10" s="1"/>
  <c r="K431" i="10"/>
  <c r="K506" i="10" s="1"/>
  <c r="J431" i="10"/>
  <c r="J506" i="10" s="1"/>
  <c r="I431" i="10"/>
  <c r="I506" i="10" s="1"/>
  <c r="H431" i="10"/>
  <c r="H506" i="10" s="1"/>
  <c r="G431" i="10"/>
  <c r="G506" i="10" s="1"/>
  <c r="F431" i="10"/>
  <c r="F506" i="10" s="1"/>
  <c r="E431" i="10"/>
  <c r="E506" i="10" s="1"/>
  <c r="D431" i="10"/>
  <c r="D506" i="10" s="1"/>
  <c r="C431" i="10"/>
  <c r="C506" i="10" s="1"/>
  <c r="B431" i="10"/>
  <c r="B506" i="10" s="1"/>
  <c r="S430" i="10"/>
  <c r="R430" i="10"/>
  <c r="R505" i="10" s="1"/>
  <c r="Q430" i="10"/>
  <c r="Q505" i="10" s="1"/>
  <c r="P430" i="10"/>
  <c r="P505" i="10" s="1"/>
  <c r="O430" i="10"/>
  <c r="O505" i="10" s="1"/>
  <c r="N430" i="10"/>
  <c r="N505" i="10" s="1"/>
  <c r="K430" i="10"/>
  <c r="K505" i="10" s="1"/>
  <c r="J430" i="10"/>
  <c r="J505" i="10" s="1"/>
  <c r="I430" i="10"/>
  <c r="I505" i="10" s="1"/>
  <c r="H430" i="10"/>
  <c r="H505" i="10" s="1"/>
  <c r="G430" i="10"/>
  <c r="G505" i="10" s="1"/>
  <c r="F430" i="10"/>
  <c r="F505" i="10" s="1"/>
  <c r="E430" i="10"/>
  <c r="E505" i="10" s="1"/>
  <c r="D430" i="10"/>
  <c r="D505" i="10" s="1"/>
  <c r="C430" i="10"/>
  <c r="C505" i="10" s="1"/>
  <c r="B430" i="10"/>
  <c r="B505" i="10" s="1"/>
  <c r="S429" i="10"/>
  <c r="S679" i="10" s="1"/>
  <c r="R429" i="10"/>
  <c r="Q429" i="10"/>
  <c r="P429" i="10"/>
  <c r="P679" i="10" s="1"/>
  <c r="O429" i="10"/>
  <c r="N429" i="10"/>
  <c r="K429" i="10"/>
  <c r="J429" i="10"/>
  <c r="I429" i="10"/>
  <c r="H429" i="10"/>
  <c r="G429" i="10"/>
  <c r="F429" i="10"/>
  <c r="E429" i="10"/>
  <c r="D429" i="10"/>
  <c r="C429" i="10"/>
  <c r="B429" i="10"/>
  <c r="S428" i="10"/>
  <c r="R428" i="10"/>
  <c r="R503" i="10" s="1"/>
  <c r="Q428" i="10"/>
  <c r="Q503" i="10" s="1"/>
  <c r="P428" i="10"/>
  <c r="P503" i="10" s="1"/>
  <c r="O428" i="10"/>
  <c r="O503" i="10" s="1"/>
  <c r="N428" i="10"/>
  <c r="N503" i="10" s="1"/>
  <c r="K428" i="10"/>
  <c r="K503" i="10" s="1"/>
  <c r="J428" i="10"/>
  <c r="J503" i="10" s="1"/>
  <c r="I428" i="10"/>
  <c r="I503" i="10" s="1"/>
  <c r="H428" i="10"/>
  <c r="H503" i="10" s="1"/>
  <c r="G428" i="10"/>
  <c r="G503" i="10" s="1"/>
  <c r="F428" i="10"/>
  <c r="F503" i="10" s="1"/>
  <c r="E428" i="10"/>
  <c r="E503" i="10" s="1"/>
  <c r="D428" i="10"/>
  <c r="D503" i="10" s="1"/>
  <c r="C428" i="10"/>
  <c r="C503" i="10" s="1"/>
  <c r="B428" i="10"/>
  <c r="B503" i="10" s="1"/>
  <c r="S427" i="10"/>
  <c r="S502" i="10" s="1"/>
  <c r="R427" i="10"/>
  <c r="R502" i="10" s="1"/>
  <c r="Q427" i="10"/>
  <c r="Q502" i="10" s="1"/>
  <c r="P427" i="10"/>
  <c r="P502" i="10" s="1"/>
  <c r="O427" i="10"/>
  <c r="O502" i="10" s="1"/>
  <c r="N427" i="10"/>
  <c r="N502" i="10" s="1"/>
  <c r="K427" i="10"/>
  <c r="K502" i="10" s="1"/>
  <c r="J427" i="10"/>
  <c r="J502" i="10" s="1"/>
  <c r="I427" i="10"/>
  <c r="I502" i="10" s="1"/>
  <c r="H427" i="10"/>
  <c r="H502" i="10" s="1"/>
  <c r="G427" i="10"/>
  <c r="G502" i="10" s="1"/>
  <c r="F427" i="10"/>
  <c r="F502" i="10" s="1"/>
  <c r="E427" i="10"/>
  <c r="E502" i="10" s="1"/>
  <c r="D427" i="10"/>
  <c r="D502" i="10" s="1"/>
  <c r="C427" i="10"/>
  <c r="C502" i="10" s="1"/>
  <c r="B427" i="10"/>
  <c r="B502" i="10" s="1"/>
  <c r="S426" i="10"/>
  <c r="S501" i="10" s="1"/>
  <c r="R426" i="10"/>
  <c r="R501" i="10" s="1"/>
  <c r="Q426" i="10"/>
  <c r="Q501" i="10" s="1"/>
  <c r="P426" i="10"/>
  <c r="P501" i="10" s="1"/>
  <c r="O426" i="10"/>
  <c r="O501" i="10" s="1"/>
  <c r="N426" i="10"/>
  <c r="N501" i="10" s="1"/>
  <c r="K426" i="10"/>
  <c r="K501" i="10" s="1"/>
  <c r="J426" i="10"/>
  <c r="J501" i="10" s="1"/>
  <c r="I426" i="10"/>
  <c r="I501" i="10" s="1"/>
  <c r="H426" i="10"/>
  <c r="H501" i="10" s="1"/>
  <c r="G426" i="10"/>
  <c r="G501" i="10" s="1"/>
  <c r="F426" i="10"/>
  <c r="F501" i="10" s="1"/>
  <c r="E426" i="10"/>
  <c r="E501" i="10" s="1"/>
  <c r="D426" i="10"/>
  <c r="D501" i="10" s="1"/>
  <c r="C426" i="10"/>
  <c r="C501" i="10" s="1"/>
  <c r="B426" i="10"/>
  <c r="B501" i="10" s="1"/>
  <c r="S425" i="10"/>
  <c r="S500" i="10" s="1"/>
  <c r="R425" i="10"/>
  <c r="R500" i="10" s="1"/>
  <c r="Q425" i="10"/>
  <c r="Q500" i="10" s="1"/>
  <c r="P425" i="10"/>
  <c r="P500" i="10" s="1"/>
  <c r="O425" i="10"/>
  <c r="O500" i="10" s="1"/>
  <c r="N425" i="10"/>
  <c r="N500" i="10" s="1"/>
  <c r="K425" i="10"/>
  <c r="K500" i="10" s="1"/>
  <c r="J425" i="10"/>
  <c r="J500" i="10" s="1"/>
  <c r="I425" i="10"/>
  <c r="I500" i="10" s="1"/>
  <c r="H425" i="10"/>
  <c r="H500" i="10" s="1"/>
  <c r="G425" i="10"/>
  <c r="G500" i="10" s="1"/>
  <c r="F425" i="10"/>
  <c r="F500" i="10" s="1"/>
  <c r="E425" i="10"/>
  <c r="E500" i="10" s="1"/>
  <c r="D425" i="10"/>
  <c r="D500" i="10" s="1"/>
  <c r="C425" i="10"/>
  <c r="C500" i="10" s="1"/>
  <c r="B425" i="10"/>
  <c r="B500" i="10" s="1"/>
  <c r="R424" i="10"/>
  <c r="R499" i="10" s="1"/>
  <c r="Q424" i="10"/>
  <c r="Q499" i="10" s="1"/>
  <c r="P424" i="10"/>
  <c r="P499" i="10" s="1"/>
  <c r="O424" i="10"/>
  <c r="O499" i="10" s="1"/>
  <c r="N424" i="10"/>
  <c r="K424" i="10"/>
  <c r="K499" i="10" s="1"/>
  <c r="J424" i="10"/>
  <c r="I424" i="10"/>
  <c r="H424" i="10"/>
  <c r="G424" i="10"/>
  <c r="F424" i="10"/>
  <c r="E424" i="10"/>
  <c r="D424" i="10"/>
  <c r="D499" i="10" s="1"/>
  <c r="C424" i="10"/>
  <c r="C499" i="10" s="1"/>
  <c r="B424" i="10"/>
  <c r="B499" i="10" s="1"/>
  <c r="S423" i="10"/>
  <c r="S498" i="10" s="1"/>
  <c r="R423" i="10"/>
  <c r="R498" i="10" s="1"/>
  <c r="Q423" i="10"/>
  <c r="Q498" i="10" s="1"/>
  <c r="P423" i="10"/>
  <c r="P498" i="10" s="1"/>
  <c r="O423" i="10"/>
  <c r="O498" i="10" s="1"/>
  <c r="N423" i="10"/>
  <c r="N498" i="10" s="1"/>
  <c r="K423" i="10"/>
  <c r="K498" i="10" s="1"/>
  <c r="J423" i="10"/>
  <c r="J498" i="10" s="1"/>
  <c r="I423" i="10"/>
  <c r="I498" i="10" s="1"/>
  <c r="H423" i="10"/>
  <c r="H498" i="10" s="1"/>
  <c r="G423" i="10"/>
  <c r="G498" i="10" s="1"/>
  <c r="F423" i="10"/>
  <c r="F498" i="10" s="1"/>
  <c r="E423" i="10"/>
  <c r="E498" i="10" s="1"/>
  <c r="D423" i="10"/>
  <c r="D498" i="10" s="1"/>
  <c r="C423" i="10"/>
  <c r="C498" i="10" s="1"/>
  <c r="B423" i="10"/>
  <c r="B498" i="10" s="1"/>
  <c r="S422" i="10"/>
  <c r="S497" i="10" s="1"/>
  <c r="R422" i="10"/>
  <c r="R497" i="10" s="1"/>
  <c r="Q422" i="10"/>
  <c r="Q497" i="10" s="1"/>
  <c r="P422" i="10"/>
  <c r="P497" i="10" s="1"/>
  <c r="O422" i="10"/>
  <c r="O497" i="10" s="1"/>
  <c r="N422" i="10"/>
  <c r="N497" i="10" s="1"/>
  <c r="K422" i="10"/>
  <c r="K497" i="10" s="1"/>
  <c r="J422" i="10"/>
  <c r="J497" i="10" s="1"/>
  <c r="I422" i="10"/>
  <c r="I497" i="10" s="1"/>
  <c r="H422" i="10"/>
  <c r="H497" i="10" s="1"/>
  <c r="G422" i="10"/>
  <c r="G497" i="10" s="1"/>
  <c r="F422" i="10"/>
  <c r="F497" i="10" s="1"/>
  <c r="E422" i="10"/>
  <c r="E497" i="10" s="1"/>
  <c r="D422" i="10"/>
  <c r="D497" i="10" s="1"/>
  <c r="C422" i="10"/>
  <c r="C497" i="10" s="1"/>
  <c r="B422" i="10"/>
  <c r="B497" i="10" s="1"/>
  <c r="R421" i="10"/>
  <c r="R496" i="10" s="1"/>
  <c r="Q421" i="10"/>
  <c r="Q496" i="10" s="1"/>
  <c r="P421" i="10"/>
  <c r="P496" i="10" s="1"/>
  <c r="O421" i="10"/>
  <c r="O496" i="10" s="1"/>
  <c r="N421" i="10"/>
  <c r="N496" i="10" s="1"/>
  <c r="K421" i="10"/>
  <c r="K496" i="10" s="1"/>
  <c r="J421" i="10"/>
  <c r="J496" i="10" s="1"/>
  <c r="I421" i="10"/>
  <c r="I496" i="10" s="1"/>
  <c r="H421" i="10"/>
  <c r="H496" i="10" s="1"/>
  <c r="G421" i="10"/>
  <c r="G496" i="10" s="1"/>
  <c r="F421" i="10"/>
  <c r="F496" i="10" s="1"/>
  <c r="E421" i="10"/>
  <c r="E496" i="10" s="1"/>
  <c r="D421" i="10"/>
  <c r="D496" i="10" s="1"/>
  <c r="C421" i="10"/>
  <c r="C496" i="10" s="1"/>
  <c r="B421" i="10"/>
  <c r="B496" i="10" s="1"/>
  <c r="R420" i="10"/>
  <c r="R495" i="10" s="1"/>
  <c r="Q420" i="10"/>
  <c r="Q495" i="10" s="1"/>
  <c r="P420" i="10"/>
  <c r="P495" i="10" s="1"/>
  <c r="O420" i="10"/>
  <c r="O495" i="10" s="1"/>
  <c r="N420" i="10"/>
  <c r="N495" i="10" s="1"/>
  <c r="K420" i="10"/>
  <c r="K495" i="10" s="1"/>
  <c r="J420" i="10"/>
  <c r="J495" i="10" s="1"/>
  <c r="I420" i="10"/>
  <c r="I495" i="10" s="1"/>
  <c r="H420" i="10"/>
  <c r="H495" i="10" s="1"/>
  <c r="G420" i="10"/>
  <c r="G495" i="10" s="1"/>
  <c r="F420" i="10"/>
  <c r="F495" i="10" s="1"/>
  <c r="E420" i="10"/>
  <c r="E495" i="10" s="1"/>
  <c r="D420" i="10"/>
  <c r="D495" i="10" s="1"/>
  <c r="C420" i="10"/>
  <c r="C495" i="10" s="1"/>
  <c r="B420" i="10"/>
  <c r="B495" i="10" s="1"/>
  <c r="R419" i="10"/>
  <c r="R494" i="10" s="1"/>
  <c r="Q419" i="10"/>
  <c r="Q494" i="10" s="1"/>
  <c r="P419" i="10"/>
  <c r="O419" i="10"/>
  <c r="N419" i="10"/>
  <c r="K419" i="10"/>
  <c r="K494" i="10" s="1"/>
  <c r="J419" i="10"/>
  <c r="I419" i="10"/>
  <c r="I494" i="10" s="1"/>
  <c r="H419" i="10"/>
  <c r="G419" i="10"/>
  <c r="F419" i="10"/>
  <c r="E419" i="10"/>
  <c r="D419" i="10"/>
  <c r="C419" i="10"/>
  <c r="C494" i="10" s="1"/>
  <c r="B419" i="10"/>
  <c r="B494" i="10" s="1"/>
  <c r="R418" i="10"/>
  <c r="R493" i="10" s="1"/>
  <c r="Q418" i="10"/>
  <c r="Q493" i="10" s="1"/>
  <c r="P418" i="10"/>
  <c r="P493" i="10" s="1"/>
  <c r="O418" i="10"/>
  <c r="O493" i="10" s="1"/>
  <c r="N418" i="10"/>
  <c r="N493" i="10" s="1"/>
  <c r="K418" i="10"/>
  <c r="K493" i="10" s="1"/>
  <c r="J418" i="10"/>
  <c r="J493" i="10" s="1"/>
  <c r="I418" i="10"/>
  <c r="I493" i="10" s="1"/>
  <c r="H418" i="10"/>
  <c r="H493" i="10" s="1"/>
  <c r="G418" i="10"/>
  <c r="G493" i="10" s="1"/>
  <c r="F418" i="10"/>
  <c r="F493" i="10" s="1"/>
  <c r="E418" i="10"/>
  <c r="E493" i="10" s="1"/>
  <c r="D418" i="10"/>
  <c r="D493" i="10" s="1"/>
  <c r="C418" i="10"/>
  <c r="C493" i="10" s="1"/>
  <c r="B418" i="10"/>
  <c r="B493" i="10" s="1"/>
  <c r="R417" i="10"/>
  <c r="R492" i="10" s="1"/>
  <c r="Q417" i="10"/>
  <c r="Q492" i="10" s="1"/>
  <c r="P417" i="10"/>
  <c r="P492" i="10" s="1"/>
  <c r="O417" i="10"/>
  <c r="O492" i="10" s="1"/>
  <c r="N417" i="10"/>
  <c r="N492" i="10" s="1"/>
  <c r="K417" i="10"/>
  <c r="K492" i="10" s="1"/>
  <c r="J417" i="10"/>
  <c r="J492" i="10" s="1"/>
  <c r="I417" i="10"/>
  <c r="I492" i="10" s="1"/>
  <c r="H417" i="10"/>
  <c r="H492" i="10" s="1"/>
  <c r="G417" i="10"/>
  <c r="G492" i="10" s="1"/>
  <c r="F417" i="10"/>
  <c r="F492" i="10" s="1"/>
  <c r="E417" i="10"/>
  <c r="E492" i="10" s="1"/>
  <c r="D417" i="10"/>
  <c r="D492" i="10" s="1"/>
  <c r="C417" i="10"/>
  <c r="C492" i="10" s="1"/>
  <c r="B417" i="10"/>
  <c r="B492" i="10" s="1"/>
  <c r="R416" i="10"/>
  <c r="R491" i="10" s="1"/>
  <c r="Q416" i="10"/>
  <c r="Q491" i="10" s="1"/>
  <c r="P416" i="10"/>
  <c r="P491" i="10" s="1"/>
  <c r="O416" i="10"/>
  <c r="O491" i="10" s="1"/>
  <c r="N416" i="10"/>
  <c r="N491" i="10" s="1"/>
  <c r="K416" i="10"/>
  <c r="K491" i="10" s="1"/>
  <c r="J416" i="10"/>
  <c r="J491" i="10" s="1"/>
  <c r="I416" i="10"/>
  <c r="I491" i="10" s="1"/>
  <c r="H416" i="10"/>
  <c r="H491" i="10" s="1"/>
  <c r="G416" i="10"/>
  <c r="G491" i="10" s="1"/>
  <c r="F416" i="10"/>
  <c r="F491" i="10" s="1"/>
  <c r="E416" i="10"/>
  <c r="E491" i="10" s="1"/>
  <c r="D416" i="10"/>
  <c r="D491" i="10" s="1"/>
  <c r="C416" i="10"/>
  <c r="C491" i="10" s="1"/>
  <c r="B416" i="10"/>
  <c r="B491" i="10" s="1"/>
  <c r="R415" i="10"/>
  <c r="R490" i="10" s="1"/>
  <c r="Q415" i="10"/>
  <c r="Q490" i="10" s="1"/>
  <c r="P415" i="10"/>
  <c r="P490" i="10" s="1"/>
  <c r="O415" i="10"/>
  <c r="O490" i="10" s="1"/>
  <c r="N415" i="10"/>
  <c r="N490" i="10" s="1"/>
  <c r="K415" i="10"/>
  <c r="K490" i="10" s="1"/>
  <c r="J415" i="10"/>
  <c r="J490" i="10" s="1"/>
  <c r="I415" i="10"/>
  <c r="I490" i="10" s="1"/>
  <c r="H415" i="10"/>
  <c r="H490" i="10" s="1"/>
  <c r="G415" i="10"/>
  <c r="G490" i="10" s="1"/>
  <c r="F415" i="10"/>
  <c r="F490" i="10" s="1"/>
  <c r="E415" i="10"/>
  <c r="E490" i="10" s="1"/>
  <c r="D415" i="10"/>
  <c r="D490" i="10" s="1"/>
  <c r="C415" i="10"/>
  <c r="C490" i="10" s="1"/>
  <c r="B415" i="10"/>
  <c r="B490" i="10" s="1"/>
  <c r="R414" i="10"/>
  <c r="R489" i="10" s="1"/>
  <c r="Q414" i="10"/>
  <c r="P414" i="10"/>
  <c r="O414" i="10"/>
  <c r="N414" i="10"/>
  <c r="K414" i="10"/>
  <c r="K489" i="10" s="1"/>
  <c r="J414" i="10"/>
  <c r="I414" i="10"/>
  <c r="H414" i="10"/>
  <c r="G414" i="10"/>
  <c r="F414" i="10"/>
  <c r="E414" i="10"/>
  <c r="D414" i="10"/>
  <c r="C414" i="10"/>
  <c r="C489" i="10" s="1"/>
  <c r="B414" i="10"/>
  <c r="B489" i="10" s="1"/>
  <c r="R413" i="10"/>
  <c r="R488" i="10" s="1"/>
  <c r="Q413" i="10"/>
  <c r="Q488" i="10" s="1"/>
  <c r="P413" i="10"/>
  <c r="P488" i="10" s="1"/>
  <c r="O413" i="10"/>
  <c r="O488" i="10" s="1"/>
  <c r="N413" i="10"/>
  <c r="N488" i="10" s="1"/>
  <c r="K413" i="10"/>
  <c r="K488" i="10" s="1"/>
  <c r="J413" i="10"/>
  <c r="J488" i="10" s="1"/>
  <c r="I413" i="10"/>
  <c r="I488" i="10" s="1"/>
  <c r="H413" i="10"/>
  <c r="H488" i="10" s="1"/>
  <c r="G413" i="10"/>
  <c r="G488" i="10" s="1"/>
  <c r="F413" i="10"/>
  <c r="F488" i="10" s="1"/>
  <c r="E413" i="10"/>
  <c r="E488" i="10" s="1"/>
  <c r="D413" i="10"/>
  <c r="D488" i="10" s="1"/>
  <c r="C413" i="10"/>
  <c r="C488" i="10" s="1"/>
  <c r="B413" i="10"/>
  <c r="B488" i="10" s="1"/>
  <c r="S412" i="10"/>
  <c r="R412" i="10"/>
  <c r="R487" i="10" s="1"/>
  <c r="Q412" i="10"/>
  <c r="Q487" i="10" s="1"/>
  <c r="P412" i="10"/>
  <c r="P487" i="10" s="1"/>
  <c r="O412" i="10"/>
  <c r="O487" i="10" s="1"/>
  <c r="N412" i="10"/>
  <c r="N487" i="10" s="1"/>
  <c r="K412" i="10"/>
  <c r="K487" i="10" s="1"/>
  <c r="J412" i="10"/>
  <c r="J487" i="10" s="1"/>
  <c r="I412" i="10"/>
  <c r="I487" i="10" s="1"/>
  <c r="H412" i="10"/>
  <c r="H487" i="10" s="1"/>
  <c r="G412" i="10"/>
  <c r="G487" i="10" s="1"/>
  <c r="F412" i="10"/>
  <c r="F487" i="10" s="1"/>
  <c r="E412" i="10"/>
  <c r="E487" i="10" s="1"/>
  <c r="D412" i="10"/>
  <c r="D487" i="10" s="1"/>
  <c r="C412" i="10"/>
  <c r="C487" i="10" s="1"/>
  <c r="B412" i="10"/>
  <c r="B487" i="10" s="1"/>
  <c r="R411" i="10"/>
  <c r="R486" i="10" s="1"/>
  <c r="Q411" i="10"/>
  <c r="Q486" i="10" s="1"/>
  <c r="P411" i="10"/>
  <c r="P486" i="10" s="1"/>
  <c r="O411" i="10"/>
  <c r="O486" i="10" s="1"/>
  <c r="N411" i="10"/>
  <c r="N486" i="10" s="1"/>
  <c r="K411" i="10"/>
  <c r="K486" i="10" s="1"/>
  <c r="J411" i="10"/>
  <c r="J486" i="10" s="1"/>
  <c r="I411" i="10"/>
  <c r="I486" i="10" s="1"/>
  <c r="H411" i="10"/>
  <c r="H486" i="10" s="1"/>
  <c r="G411" i="10"/>
  <c r="G486" i="10" s="1"/>
  <c r="F411" i="10"/>
  <c r="F486" i="10" s="1"/>
  <c r="E411" i="10"/>
  <c r="E486" i="10" s="1"/>
  <c r="D411" i="10"/>
  <c r="D486" i="10" s="1"/>
  <c r="C411" i="10"/>
  <c r="C486" i="10" s="1"/>
  <c r="B411" i="10"/>
  <c r="B486" i="10" s="1"/>
  <c r="R410" i="10"/>
  <c r="R485" i="10" s="1"/>
  <c r="Q410" i="10"/>
  <c r="Q485" i="10" s="1"/>
  <c r="P410" i="10"/>
  <c r="P485" i="10" s="1"/>
  <c r="O410" i="10"/>
  <c r="O485" i="10" s="1"/>
  <c r="N410" i="10"/>
  <c r="N485" i="10" s="1"/>
  <c r="K410" i="10"/>
  <c r="K485" i="10" s="1"/>
  <c r="J410" i="10"/>
  <c r="J485" i="10" s="1"/>
  <c r="I410" i="10"/>
  <c r="I485" i="10" s="1"/>
  <c r="H410" i="10"/>
  <c r="H485" i="10" s="1"/>
  <c r="G410" i="10"/>
  <c r="G485" i="10" s="1"/>
  <c r="F410" i="10"/>
  <c r="F485" i="10" s="1"/>
  <c r="E410" i="10"/>
  <c r="E485" i="10" s="1"/>
  <c r="D410" i="10"/>
  <c r="D485" i="10" s="1"/>
  <c r="C410" i="10"/>
  <c r="C485" i="10" s="1"/>
  <c r="B410" i="10"/>
  <c r="B485" i="10" s="1"/>
  <c r="R409" i="10"/>
  <c r="R484" i="10" s="1"/>
  <c r="Q409" i="10"/>
  <c r="P409" i="10"/>
  <c r="O409" i="10"/>
  <c r="N409" i="10"/>
  <c r="N484" i="10" s="1"/>
  <c r="K409" i="10"/>
  <c r="K484" i="10" s="1"/>
  <c r="J409" i="10"/>
  <c r="I409" i="10"/>
  <c r="H409" i="10"/>
  <c r="G409" i="10"/>
  <c r="F409" i="10"/>
  <c r="E409" i="10"/>
  <c r="E484" i="10" s="1"/>
  <c r="D409" i="10"/>
  <c r="C409" i="10"/>
  <c r="C484" i="10" s="1"/>
  <c r="B409" i="10"/>
  <c r="B484" i="10" s="1"/>
  <c r="R408" i="10"/>
  <c r="R483" i="10" s="1"/>
  <c r="Q408" i="10"/>
  <c r="Q483" i="10" s="1"/>
  <c r="P408" i="10"/>
  <c r="P483" i="10" s="1"/>
  <c r="O408" i="10"/>
  <c r="O483" i="10" s="1"/>
  <c r="N408" i="10"/>
  <c r="N483" i="10" s="1"/>
  <c r="K408" i="10"/>
  <c r="K483" i="10" s="1"/>
  <c r="J408" i="10"/>
  <c r="J483" i="10" s="1"/>
  <c r="I408" i="10"/>
  <c r="I483" i="10" s="1"/>
  <c r="H408" i="10"/>
  <c r="H483" i="10" s="1"/>
  <c r="G408" i="10"/>
  <c r="G483" i="10" s="1"/>
  <c r="F408" i="10"/>
  <c r="F483" i="10" s="1"/>
  <c r="E408" i="10"/>
  <c r="E483" i="10" s="1"/>
  <c r="D408" i="10"/>
  <c r="D483" i="10" s="1"/>
  <c r="C408" i="10"/>
  <c r="C483" i="10" s="1"/>
  <c r="B408" i="10"/>
  <c r="B483" i="10" s="1"/>
  <c r="R407" i="10"/>
  <c r="R482" i="10" s="1"/>
  <c r="Q407" i="10"/>
  <c r="Q482" i="10" s="1"/>
  <c r="P407" i="10"/>
  <c r="P482" i="10" s="1"/>
  <c r="O407" i="10"/>
  <c r="O482" i="10" s="1"/>
  <c r="N407" i="10"/>
  <c r="N482" i="10" s="1"/>
  <c r="K407" i="10"/>
  <c r="K482" i="10" s="1"/>
  <c r="J407" i="10"/>
  <c r="J482" i="10" s="1"/>
  <c r="I407" i="10"/>
  <c r="I482" i="10" s="1"/>
  <c r="H407" i="10"/>
  <c r="H482" i="10" s="1"/>
  <c r="G407" i="10"/>
  <c r="G482" i="10" s="1"/>
  <c r="F407" i="10"/>
  <c r="F482" i="10" s="1"/>
  <c r="E407" i="10"/>
  <c r="E482" i="10" s="1"/>
  <c r="D407" i="10"/>
  <c r="D482" i="10" s="1"/>
  <c r="C407" i="10"/>
  <c r="C482" i="10" s="1"/>
  <c r="B407" i="10"/>
  <c r="B482" i="10" s="1"/>
  <c r="R406" i="10"/>
  <c r="R481" i="10" s="1"/>
  <c r="Q406" i="10"/>
  <c r="Q481" i="10" s="1"/>
  <c r="P406" i="10"/>
  <c r="P481" i="10" s="1"/>
  <c r="O406" i="10"/>
  <c r="O481" i="10" s="1"/>
  <c r="N406" i="10"/>
  <c r="N481" i="10" s="1"/>
  <c r="K406" i="10"/>
  <c r="K481" i="10" s="1"/>
  <c r="J406" i="10"/>
  <c r="J481" i="10" s="1"/>
  <c r="I406" i="10"/>
  <c r="I481" i="10" s="1"/>
  <c r="H406" i="10"/>
  <c r="H481" i="10" s="1"/>
  <c r="G406" i="10"/>
  <c r="G481" i="10" s="1"/>
  <c r="F406" i="10"/>
  <c r="F481" i="10" s="1"/>
  <c r="E406" i="10"/>
  <c r="E481" i="10" s="1"/>
  <c r="D406" i="10"/>
  <c r="D481" i="10" s="1"/>
  <c r="C406" i="10"/>
  <c r="C481" i="10" s="1"/>
  <c r="B406" i="10"/>
  <c r="B481" i="10" s="1"/>
  <c r="R405" i="10"/>
  <c r="R480" i="10" s="1"/>
  <c r="Q405" i="10"/>
  <c r="Q480" i="10" s="1"/>
  <c r="P405" i="10"/>
  <c r="P480" i="10" s="1"/>
  <c r="O405" i="10"/>
  <c r="O480" i="10" s="1"/>
  <c r="N405" i="10"/>
  <c r="N480" i="10" s="1"/>
  <c r="K405" i="10"/>
  <c r="K480" i="10" s="1"/>
  <c r="J405" i="10"/>
  <c r="J480" i="10" s="1"/>
  <c r="I405" i="10"/>
  <c r="I480" i="10" s="1"/>
  <c r="H405" i="10"/>
  <c r="H480" i="10" s="1"/>
  <c r="G405" i="10"/>
  <c r="G480" i="10" s="1"/>
  <c r="F405" i="10"/>
  <c r="F480" i="10" s="1"/>
  <c r="E405" i="10"/>
  <c r="E480" i="10" s="1"/>
  <c r="D405" i="10"/>
  <c r="D480" i="10" s="1"/>
  <c r="C405" i="10"/>
  <c r="C480" i="10" s="1"/>
  <c r="B405" i="10"/>
  <c r="B480" i="10" s="1"/>
  <c r="R404" i="10"/>
  <c r="R479" i="10" s="1"/>
  <c r="Q404" i="10"/>
  <c r="Q479" i="10" s="1"/>
  <c r="P404" i="10"/>
  <c r="P479" i="10" s="1"/>
  <c r="O404" i="10"/>
  <c r="O479" i="10" s="1"/>
  <c r="N404" i="10"/>
  <c r="N479" i="10" s="1"/>
  <c r="K404" i="10"/>
  <c r="K479" i="10" s="1"/>
  <c r="J404" i="10"/>
  <c r="J479" i="10" s="1"/>
  <c r="I404" i="10"/>
  <c r="I479" i="10" s="1"/>
  <c r="H404" i="10"/>
  <c r="H479" i="10" s="1"/>
  <c r="G404" i="10"/>
  <c r="G479" i="10" s="1"/>
  <c r="F404" i="10"/>
  <c r="F479" i="10" s="1"/>
  <c r="E404" i="10"/>
  <c r="E479" i="10" s="1"/>
  <c r="D404" i="10"/>
  <c r="D479" i="10" s="1"/>
  <c r="C404" i="10"/>
  <c r="C479" i="10" s="1"/>
  <c r="B404" i="10"/>
  <c r="B479" i="10" s="1"/>
  <c r="R403" i="10"/>
  <c r="R478" i="10" s="1"/>
  <c r="Q403" i="10"/>
  <c r="Q478" i="10" s="1"/>
  <c r="P403" i="10"/>
  <c r="P478" i="10" s="1"/>
  <c r="O403" i="10"/>
  <c r="O478" i="10" s="1"/>
  <c r="N403" i="10"/>
  <c r="N478" i="10" s="1"/>
  <c r="K403" i="10"/>
  <c r="K478" i="10" s="1"/>
  <c r="J403" i="10"/>
  <c r="J478" i="10" s="1"/>
  <c r="I403" i="10"/>
  <c r="I478" i="10" s="1"/>
  <c r="H403" i="10"/>
  <c r="H478" i="10" s="1"/>
  <c r="G403" i="10"/>
  <c r="G478" i="10" s="1"/>
  <c r="F403" i="10"/>
  <c r="F478" i="10" s="1"/>
  <c r="E403" i="10"/>
  <c r="E478" i="10" s="1"/>
  <c r="D403" i="10"/>
  <c r="D478" i="10" s="1"/>
  <c r="C403" i="10"/>
  <c r="C478" i="10" s="1"/>
  <c r="B403" i="10"/>
  <c r="B478" i="10" s="1"/>
  <c r="R402" i="10"/>
  <c r="R477" i="10" s="1"/>
  <c r="Q402" i="10"/>
  <c r="Q477" i="10" s="1"/>
  <c r="P402" i="10"/>
  <c r="P477" i="10" s="1"/>
  <c r="O402" i="10"/>
  <c r="O477" i="10" s="1"/>
  <c r="N402" i="10"/>
  <c r="N477" i="10" s="1"/>
  <c r="K402" i="10"/>
  <c r="K477" i="10" s="1"/>
  <c r="J402" i="10"/>
  <c r="J477" i="10" s="1"/>
  <c r="I402" i="10"/>
  <c r="I477" i="10" s="1"/>
  <c r="H402" i="10"/>
  <c r="H477" i="10" s="1"/>
  <c r="G402" i="10"/>
  <c r="G477" i="10" s="1"/>
  <c r="F402" i="10"/>
  <c r="F477" i="10" s="1"/>
  <c r="E402" i="10"/>
  <c r="E477" i="10" s="1"/>
  <c r="D402" i="10"/>
  <c r="D477" i="10" s="1"/>
  <c r="C402" i="10"/>
  <c r="C477" i="10" s="1"/>
  <c r="B402" i="10"/>
  <c r="B477" i="10" s="1"/>
  <c r="R401" i="10"/>
  <c r="R476" i="10" s="1"/>
  <c r="Q401" i="10"/>
  <c r="Q476" i="10" s="1"/>
  <c r="P401" i="10"/>
  <c r="P476" i="10" s="1"/>
  <c r="O401" i="10"/>
  <c r="O476" i="10" s="1"/>
  <c r="N401" i="10"/>
  <c r="N476" i="10" s="1"/>
  <c r="K401" i="10"/>
  <c r="K476" i="10" s="1"/>
  <c r="J401" i="10"/>
  <c r="J476" i="10" s="1"/>
  <c r="I401" i="10"/>
  <c r="I476" i="10" s="1"/>
  <c r="H401" i="10"/>
  <c r="H476" i="10" s="1"/>
  <c r="G401" i="10"/>
  <c r="G476" i="10" s="1"/>
  <c r="F401" i="10"/>
  <c r="F476" i="10" s="1"/>
  <c r="E401" i="10"/>
  <c r="E476" i="10" s="1"/>
  <c r="D401" i="10"/>
  <c r="D476" i="10" s="1"/>
  <c r="C401" i="10"/>
  <c r="C476" i="10" s="1"/>
  <c r="B401" i="10"/>
  <c r="B476" i="10" s="1"/>
  <c r="R400" i="10"/>
  <c r="R475" i="10" s="1"/>
  <c r="Q400" i="10"/>
  <c r="Q475" i="10" s="1"/>
  <c r="P400" i="10"/>
  <c r="P475" i="10" s="1"/>
  <c r="O400" i="10"/>
  <c r="O475" i="10" s="1"/>
  <c r="N400" i="10"/>
  <c r="N475" i="10" s="1"/>
  <c r="K400" i="10"/>
  <c r="K475" i="10" s="1"/>
  <c r="J400" i="10"/>
  <c r="J475" i="10" s="1"/>
  <c r="I400" i="10"/>
  <c r="I475" i="10" s="1"/>
  <c r="H400" i="10"/>
  <c r="H475" i="10" s="1"/>
  <c r="G400" i="10"/>
  <c r="G475" i="10" s="1"/>
  <c r="F400" i="10"/>
  <c r="F475" i="10" s="1"/>
  <c r="E400" i="10"/>
  <c r="E475" i="10" s="1"/>
  <c r="D400" i="10"/>
  <c r="D475" i="10" s="1"/>
  <c r="C400" i="10"/>
  <c r="C475" i="10" s="1"/>
  <c r="B400" i="10"/>
  <c r="B475" i="10" s="1"/>
  <c r="R399" i="10"/>
  <c r="R474" i="10" s="1"/>
  <c r="Q399" i="10"/>
  <c r="Q474" i="10" s="1"/>
  <c r="P399" i="10"/>
  <c r="P474" i="10" s="1"/>
  <c r="O399" i="10"/>
  <c r="O474" i="10" s="1"/>
  <c r="N399" i="10"/>
  <c r="N474" i="10" s="1"/>
  <c r="K399" i="10"/>
  <c r="K474" i="10" s="1"/>
  <c r="J399" i="10"/>
  <c r="J474" i="10" s="1"/>
  <c r="I399" i="10"/>
  <c r="I474" i="10" s="1"/>
  <c r="H399" i="10"/>
  <c r="H474" i="10" s="1"/>
  <c r="G399" i="10"/>
  <c r="G474" i="10" s="1"/>
  <c r="F399" i="10"/>
  <c r="F474" i="10" s="1"/>
  <c r="E399" i="10"/>
  <c r="E474" i="10" s="1"/>
  <c r="D399" i="10"/>
  <c r="D474" i="10" s="1"/>
  <c r="C399" i="10"/>
  <c r="C474" i="10" s="1"/>
  <c r="B399" i="10"/>
  <c r="B474" i="10" s="1"/>
  <c r="R398" i="10"/>
  <c r="R473" i="10" s="1"/>
  <c r="Q398" i="10"/>
  <c r="Q473" i="10" s="1"/>
  <c r="P398" i="10"/>
  <c r="P473" i="10" s="1"/>
  <c r="O398" i="10"/>
  <c r="O473" i="10" s="1"/>
  <c r="N398" i="10"/>
  <c r="N473" i="10" s="1"/>
  <c r="K398" i="10"/>
  <c r="K473" i="10" s="1"/>
  <c r="J398" i="10"/>
  <c r="J473" i="10" s="1"/>
  <c r="I398" i="10"/>
  <c r="I473" i="10" s="1"/>
  <c r="H398" i="10"/>
  <c r="H473" i="10" s="1"/>
  <c r="G398" i="10"/>
  <c r="G473" i="10" s="1"/>
  <c r="F398" i="10"/>
  <c r="F473" i="10" s="1"/>
  <c r="E398" i="10"/>
  <c r="E473" i="10" s="1"/>
  <c r="D398" i="10"/>
  <c r="D473" i="10" s="1"/>
  <c r="C398" i="10"/>
  <c r="C473" i="10" s="1"/>
  <c r="B398" i="10"/>
  <c r="B473" i="10" s="1"/>
  <c r="R397" i="10"/>
  <c r="R472" i="10" s="1"/>
  <c r="Q397" i="10"/>
  <c r="Q472" i="10" s="1"/>
  <c r="P397" i="10"/>
  <c r="P472" i="10" s="1"/>
  <c r="O397" i="10"/>
  <c r="O472" i="10" s="1"/>
  <c r="N397" i="10"/>
  <c r="N472" i="10" s="1"/>
  <c r="K397" i="10"/>
  <c r="K472" i="10" s="1"/>
  <c r="J397" i="10"/>
  <c r="J472" i="10" s="1"/>
  <c r="I397" i="10"/>
  <c r="I472" i="10" s="1"/>
  <c r="H397" i="10"/>
  <c r="H472" i="10" s="1"/>
  <c r="G397" i="10"/>
  <c r="G472" i="10" s="1"/>
  <c r="F397" i="10"/>
  <c r="F472" i="10" s="1"/>
  <c r="E397" i="10"/>
  <c r="E472" i="10" s="1"/>
  <c r="D397" i="10"/>
  <c r="D472" i="10" s="1"/>
  <c r="C397" i="10"/>
  <c r="C472" i="10" s="1"/>
  <c r="B397" i="10"/>
  <c r="B472" i="10" s="1"/>
  <c r="R396" i="10"/>
  <c r="R471" i="10" s="1"/>
  <c r="Q396" i="10"/>
  <c r="Q471" i="10" s="1"/>
  <c r="P396" i="10"/>
  <c r="P471" i="10" s="1"/>
  <c r="O396" i="10"/>
  <c r="O471" i="10" s="1"/>
  <c r="N396" i="10"/>
  <c r="N471" i="10" s="1"/>
  <c r="K396" i="10"/>
  <c r="K471" i="10" s="1"/>
  <c r="J396" i="10"/>
  <c r="J471" i="10" s="1"/>
  <c r="I396" i="10"/>
  <c r="I471" i="10" s="1"/>
  <c r="H396" i="10"/>
  <c r="H471" i="10" s="1"/>
  <c r="G396" i="10"/>
  <c r="G471" i="10" s="1"/>
  <c r="F396" i="10"/>
  <c r="F471" i="10" s="1"/>
  <c r="E396" i="10"/>
  <c r="E471" i="10" s="1"/>
  <c r="D396" i="10"/>
  <c r="D471" i="10" s="1"/>
  <c r="C396" i="10"/>
  <c r="C471" i="10" s="1"/>
  <c r="B396" i="10"/>
  <c r="B471" i="10" s="1"/>
  <c r="R395" i="10"/>
  <c r="R470" i="10" s="1"/>
  <c r="Q395" i="10"/>
  <c r="Q470" i="10" s="1"/>
  <c r="P395" i="10"/>
  <c r="P470" i="10" s="1"/>
  <c r="O395" i="10"/>
  <c r="O470" i="10" s="1"/>
  <c r="N395" i="10"/>
  <c r="N470" i="10" s="1"/>
  <c r="K395" i="10"/>
  <c r="K470" i="10" s="1"/>
  <c r="J395" i="10"/>
  <c r="J470" i="10" s="1"/>
  <c r="I395" i="10"/>
  <c r="I470" i="10" s="1"/>
  <c r="H395" i="10"/>
  <c r="H470" i="10" s="1"/>
  <c r="G395" i="10"/>
  <c r="G470" i="10" s="1"/>
  <c r="F395" i="10"/>
  <c r="F470" i="10" s="1"/>
  <c r="E395" i="10"/>
  <c r="E470" i="10" s="1"/>
  <c r="D395" i="10"/>
  <c r="D470" i="10" s="1"/>
  <c r="C395" i="10"/>
  <c r="C470" i="10" s="1"/>
  <c r="B395" i="10"/>
  <c r="B470" i="10" s="1"/>
  <c r="R394" i="10"/>
  <c r="R469" i="10" s="1"/>
  <c r="Q394" i="10"/>
  <c r="Q469" i="10" s="1"/>
  <c r="P394" i="10"/>
  <c r="P469" i="10" s="1"/>
  <c r="O394" i="10"/>
  <c r="O469" i="10" s="1"/>
  <c r="N394" i="10"/>
  <c r="N469" i="10" s="1"/>
  <c r="K394" i="10"/>
  <c r="K469" i="10" s="1"/>
  <c r="J394" i="10"/>
  <c r="J469" i="10" s="1"/>
  <c r="I394" i="10"/>
  <c r="I469" i="10" s="1"/>
  <c r="H394" i="10"/>
  <c r="H469" i="10" s="1"/>
  <c r="G394" i="10"/>
  <c r="G469" i="10" s="1"/>
  <c r="F394" i="10"/>
  <c r="F469" i="10" s="1"/>
  <c r="E394" i="10"/>
  <c r="E469" i="10" s="1"/>
  <c r="D394" i="10"/>
  <c r="D469" i="10" s="1"/>
  <c r="C394" i="10"/>
  <c r="C469" i="10" s="1"/>
  <c r="B394" i="10"/>
  <c r="B469" i="10" s="1"/>
  <c r="R393" i="10"/>
  <c r="R468" i="10" s="1"/>
  <c r="Q393" i="10"/>
  <c r="Q468" i="10" s="1"/>
  <c r="P393" i="10"/>
  <c r="P468" i="10" s="1"/>
  <c r="O393" i="10"/>
  <c r="O468" i="10" s="1"/>
  <c r="N393" i="10"/>
  <c r="N468" i="10" s="1"/>
  <c r="K393" i="10"/>
  <c r="K468" i="10" s="1"/>
  <c r="J393" i="10"/>
  <c r="J468" i="10" s="1"/>
  <c r="I393" i="10"/>
  <c r="I468" i="10" s="1"/>
  <c r="H393" i="10"/>
  <c r="H468" i="10" s="1"/>
  <c r="G393" i="10"/>
  <c r="G468" i="10" s="1"/>
  <c r="F393" i="10"/>
  <c r="F468" i="10" s="1"/>
  <c r="E393" i="10"/>
  <c r="E468" i="10" s="1"/>
  <c r="D393" i="10"/>
  <c r="D468" i="10" s="1"/>
  <c r="C393" i="10"/>
  <c r="C468" i="10" s="1"/>
  <c r="B393" i="10"/>
  <c r="B468" i="10" s="1"/>
  <c r="R392" i="10"/>
  <c r="R467" i="10" s="1"/>
  <c r="Q392" i="10"/>
  <c r="Q467" i="10" s="1"/>
  <c r="P392" i="10"/>
  <c r="P467" i="10" s="1"/>
  <c r="O392" i="10"/>
  <c r="O467" i="10" s="1"/>
  <c r="N392" i="10"/>
  <c r="N467" i="10" s="1"/>
  <c r="K392" i="10"/>
  <c r="K467" i="10" s="1"/>
  <c r="J392" i="10"/>
  <c r="J467" i="10" s="1"/>
  <c r="I392" i="10"/>
  <c r="I467" i="10" s="1"/>
  <c r="H392" i="10"/>
  <c r="H467" i="10" s="1"/>
  <c r="G392" i="10"/>
  <c r="G467" i="10" s="1"/>
  <c r="F392" i="10"/>
  <c r="F467" i="10" s="1"/>
  <c r="E392" i="10"/>
  <c r="E467" i="10" s="1"/>
  <c r="D392" i="10"/>
  <c r="D467" i="10" s="1"/>
  <c r="C392" i="10"/>
  <c r="C467" i="10" s="1"/>
  <c r="B392" i="10"/>
  <c r="B467" i="10" s="1"/>
  <c r="R391" i="10"/>
  <c r="R466" i="10" s="1"/>
  <c r="Q391" i="10"/>
  <c r="Q466" i="10" s="1"/>
  <c r="P391" i="10"/>
  <c r="P466" i="10" s="1"/>
  <c r="O391" i="10"/>
  <c r="O466" i="10" s="1"/>
  <c r="N391" i="10"/>
  <c r="N466" i="10" s="1"/>
  <c r="K391" i="10"/>
  <c r="K466" i="10" s="1"/>
  <c r="J391" i="10"/>
  <c r="J466" i="10" s="1"/>
  <c r="I391" i="10"/>
  <c r="I466" i="10" s="1"/>
  <c r="H391" i="10"/>
  <c r="H466" i="10" s="1"/>
  <c r="G391" i="10"/>
  <c r="G466" i="10" s="1"/>
  <c r="F391" i="10"/>
  <c r="F466" i="10" s="1"/>
  <c r="E391" i="10"/>
  <c r="E466" i="10" s="1"/>
  <c r="D391" i="10"/>
  <c r="D466" i="10" s="1"/>
  <c r="C391" i="10"/>
  <c r="C466" i="10" s="1"/>
  <c r="B391" i="10"/>
  <c r="B466" i="10" s="1"/>
  <c r="R390" i="10"/>
  <c r="R465" i="10" s="1"/>
  <c r="Q390" i="10"/>
  <c r="Q465" i="10" s="1"/>
  <c r="P390" i="10"/>
  <c r="P465" i="10" s="1"/>
  <c r="O390" i="10"/>
  <c r="O465" i="10" s="1"/>
  <c r="N390" i="10"/>
  <c r="N465" i="10" s="1"/>
  <c r="K390" i="10"/>
  <c r="K465" i="10" s="1"/>
  <c r="J390" i="10"/>
  <c r="J465" i="10" s="1"/>
  <c r="I390" i="10"/>
  <c r="I465" i="10" s="1"/>
  <c r="H390" i="10"/>
  <c r="H465" i="10" s="1"/>
  <c r="G390" i="10"/>
  <c r="G465" i="10" s="1"/>
  <c r="F390" i="10"/>
  <c r="F465" i="10" s="1"/>
  <c r="E390" i="10"/>
  <c r="E465" i="10" s="1"/>
  <c r="D390" i="10"/>
  <c r="D465" i="10" s="1"/>
  <c r="C390" i="10"/>
  <c r="C465" i="10" s="1"/>
  <c r="B390" i="10"/>
  <c r="B465" i="10" s="1"/>
  <c r="R389" i="10"/>
  <c r="R464" i="10" s="1"/>
  <c r="Q389" i="10"/>
  <c r="Q464" i="10" s="1"/>
  <c r="P389" i="10"/>
  <c r="P464" i="10" s="1"/>
  <c r="O389" i="10"/>
  <c r="O464" i="10" s="1"/>
  <c r="N389" i="10"/>
  <c r="N464" i="10" s="1"/>
  <c r="K389" i="10"/>
  <c r="K464" i="10" s="1"/>
  <c r="J389" i="10"/>
  <c r="J464" i="10" s="1"/>
  <c r="I389" i="10"/>
  <c r="I464" i="10" s="1"/>
  <c r="H389" i="10"/>
  <c r="H464" i="10" s="1"/>
  <c r="G389" i="10"/>
  <c r="G464" i="10" s="1"/>
  <c r="F389" i="10"/>
  <c r="F464" i="10" s="1"/>
  <c r="E389" i="10"/>
  <c r="E464" i="10" s="1"/>
  <c r="D389" i="10"/>
  <c r="D464" i="10" s="1"/>
  <c r="C389" i="10"/>
  <c r="C464" i="10" s="1"/>
  <c r="B389" i="10"/>
  <c r="B464" i="10" s="1"/>
  <c r="R388" i="10"/>
  <c r="R463" i="10" s="1"/>
  <c r="Q388" i="10"/>
  <c r="Q463" i="10" s="1"/>
  <c r="P388" i="10"/>
  <c r="P463" i="10" s="1"/>
  <c r="O388" i="10"/>
  <c r="O463" i="10" s="1"/>
  <c r="N388" i="10"/>
  <c r="N463" i="10" s="1"/>
  <c r="K388" i="10"/>
  <c r="K463" i="10" s="1"/>
  <c r="J388" i="10"/>
  <c r="J463" i="10" s="1"/>
  <c r="I388" i="10"/>
  <c r="I463" i="10" s="1"/>
  <c r="H388" i="10"/>
  <c r="H463" i="10" s="1"/>
  <c r="G388" i="10"/>
  <c r="G463" i="10" s="1"/>
  <c r="F388" i="10"/>
  <c r="F463" i="10" s="1"/>
  <c r="E388" i="10"/>
  <c r="E463" i="10" s="1"/>
  <c r="D388" i="10"/>
  <c r="D463" i="10" s="1"/>
  <c r="C388" i="10"/>
  <c r="C463" i="10" s="1"/>
  <c r="B388" i="10"/>
  <c r="B463" i="10" s="1"/>
  <c r="R387" i="10"/>
  <c r="R462" i="10" s="1"/>
  <c r="Q387" i="10"/>
  <c r="Q462" i="10" s="1"/>
  <c r="P387" i="10"/>
  <c r="P462" i="10" s="1"/>
  <c r="O387" i="10"/>
  <c r="O462" i="10" s="1"/>
  <c r="N387" i="10"/>
  <c r="N462" i="10" s="1"/>
  <c r="K387" i="10"/>
  <c r="K462" i="10" s="1"/>
  <c r="J387" i="10"/>
  <c r="J462" i="10" s="1"/>
  <c r="I387" i="10"/>
  <c r="I462" i="10" s="1"/>
  <c r="H387" i="10"/>
  <c r="H462" i="10" s="1"/>
  <c r="G387" i="10"/>
  <c r="G462" i="10" s="1"/>
  <c r="F387" i="10"/>
  <c r="F462" i="10" s="1"/>
  <c r="E387" i="10"/>
  <c r="E462" i="10" s="1"/>
  <c r="D387" i="10"/>
  <c r="D462" i="10" s="1"/>
  <c r="C387" i="10"/>
  <c r="C462" i="10" s="1"/>
  <c r="B387" i="10"/>
  <c r="B462" i="10" s="1"/>
  <c r="R386" i="10"/>
  <c r="R461" i="10" s="1"/>
  <c r="Q386" i="10"/>
  <c r="Q461" i="10" s="1"/>
  <c r="P386" i="10"/>
  <c r="P461" i="10" s="1"/>
  <c r="O386" i="10"/>
  <c r="O461" i="10" s="1"/>
  <c r="N386" i="10"/>
  <c r="N461" i="10" s="1"/>
  <c r="K386" i="10"/>
  <c r="K461" i="10" s="1"/>
  <c r="J386" i="10"/>
  <c r="J461" i="10" s="1"/>
  <c r="I386" i="10"/>
  <c r="I461" i="10" s="1"/>
  <c r="H386" i="10"/>
  <c r="H461" i="10" s="1"/>
  <c r="G386" i="10"/>
  <c r="G461" i="10" s="1"/>
  <c r="F386" i="10"/>
  <c r="F461" i="10" s="1"/>
  <c r="E386" i="10"/>
  <c r="E461" i="10" s="1"/>
  <c r="D386" i="10"/>
  <c r="D461" i="10" s="1"/>
  <c r="C386" i="10"/>
  <c r="C461" i="10" s="1"/>
  <c r="B386" i="10"/>
  <c r="B461" i="10" s="1"/>
  <c r="R385" i="10"/>
  <c r="R460" i="10" s="1"/>
  <c r="Q385" i="10"/>
  <c r="Q460" i="10" s="1"/>
  <c r="P385" i="10"/>
  <c r="P460" i="10" s="1"/>
  <c r="O385" i="10"/>
  <c r="O460" i="10" s="1"/>
  <c r="N385" i="10"/>
  <c r="N460" i="10" s="1"/>
  <c r="K385" i="10"/>
  <c r="K460" i="10" s="1"/>
  <c r="J385" i="10"/>
  <c r="J460" i="10" s="1"/>
  <c r="I385" i="10"/>
  <c r="I460" i="10" s="1"/>
  <c r="H385" i="10"/>
  <c r="H460" i="10" s="1"/>
  <c r="G385" i="10"/>
  <c r="G460" i="10" s="1"/>
  <c r="F385" i="10"/>
  <c r="F460" i="10" s="1"/>
  <c r="E385" i="10"/>
  <c r="E460" i="10" s="1"/>
  <c r="D385" i="10"/>
  <c r="D460" i="10" s="1"/>
  <c r="C385" i="10"/>
  <c r="C460" i="10" s="1"/>
  <c r="B385" i="10"/>
  <c r="B460" i="10" s="1"/>
  <c r="R384" i="10"/>
  <c r="R459" i="10" s="1"/>
  <c r="Q384" i="10"/>
  <c r="Q459" i="10" s="1"/>
  <c r="P384" i="10"/>
  <c r="P459" i="10" s="1"/>
  <c r="O384" i="10"/>
  <c r="O459" i="10" s="1"/>
  <c r="N384" i="10"/>
  <c r="N459" i="10" s="1"/>
  <c r="K384" i="10"/>
  <c r="K459" i="10" s="1"/>
  <c r="J384" i="10"/>
  <c r="J459" i="10" s="1"/>
  <c r="I384" i="10"/>
  <c r="I459" i="10" s="1"/>
  <c r="H384" i="10"/>
  <c r="H459" i="10" s="1"/>
  <c r="G384" i="10"/>
  <c r="G459" i="10" s="1"/>
  <c r="F384" i="10"/>
  <c r="F459" i="10" s="1"/>
  <c r="E384" i="10"/>
  <c r="E459" i="10" s="1"/>
  <c r="D384" i="10"/>
  <c r="D459" i="10" s="1"/>
  <c r="C384" i="10"/>
  <c r="C459" i="10" s="1"/>
  <c r="B384" i="10"/>
  <c r="B459" i="10" s="1"/>
  <c r="R383" i="10"/>
  <c r="R458" i="10" s="1"/>
  <c r="Q383" i="10"/>
  <c r="Q458" i="10" s="1"/>
  <c r="P383" i="10"/>
  <c r="P458" i="10" s="1"/>
  <c r="O383" i="10"/>
  <c r="O458" i="10" s="1"/>
  <c r="N383" i="10"/>
  <c r="N458" i="10" s="1"/>
  <c r="K383" i="10"/>
  <c r="K458" i="10" s="1"/>
  <c r="J383" i="10"/>
  <c r="J458" i="10" s="1"/>
  <c r="I383" i="10"/>
  <c r="I458" i="10" s="1"/>
  <c r="H383" i="10"/>
  <c r="H458" i="10" s="1"/>
  <c r="G383" i="10"/>
  <c r="G458" i="10" s="1"/>
  <c r="F383" i="10"/>
  <c r="F458" i="10" s="1"/>
  <c r="E383" i="10"/>
  <c r="E458" i="10" s="1"/>
  <c r="D383" i="10"/>
  <c r="D458" i="10" s="1"/>
  <c r="C383" i="10"/>
  <c r="C458" i="10" s="1"/>
  <c r="B383" i="10"/>
  <c r="B458" i="10" s="1"/>
  <c r="R382" i="10"/>
  <c r="R457" i="10" s="1"/>
  <c r="Q382" i="10"/>
  <c r="Q457" i="10" s="1"/>
  <c r="P382" i="10"/>
  <c r="P457" i="10" s="1"/>
  <c r="O382" i="10"/>
  <c r="O457" i="10" s="1"/>
  <c r="N382" i="10"/>
  <c r="N457" i="10" s="1"/>
  <c r="K382" i="10"/>
  <c r="K457" i="10" s="1"/>
  <c r="J382" i="10"/>
  <c r="J457" i="10" s="1"/>
  <c r="I382" i="10"/>
  <c r="I457" i="10" s="1"/>
  <c r="H382" i="10"/>
  <c r="H457" i="10" s="1"/>
  <c r="G382" i="10"/>
  <c r="G457" i="10" s="1"/>
  <c r="F382" i="10"/>
  <c r="F457" i="10" s="1"/>
  <c r="E382" i="10"/>
  <c r="E457" i="10" s="1"/>
  <c r="D382" i="10"/>
  <c r="D457" i="10" s="1"/>
  <c r="C382" i="10"/>
  <c r="C457" i="10" s="1"/>
  <c r="B382" i="10"/>
  <c r="B457" i="10" s="1"/>
  <c r="R381" i="10"/>
  <c r="R456" i="10" s="1"/>
  <c r="Q381" i="10"/>
  <c r="Q456" i="10" s="1"/>
  <c r="P381" i="10"/>
  <c r="P456" i="10" s="1"/>
  <c r="O381" i="10"/>
  <c r="O456" i="10" s="1"/>
  <c r="N381" i="10"/>
  <c r="N456" i="10" s="1"/>
  <c r="K381" i="10"/>
  <c r="K456" i="10" s="1"/>
  <c r="J381" i="10"/>
  <c r="J456" i="10" s="1"/>
  <c r="I381" i="10"/>
  <c r="I456" i="10" s="1"/>
  <c r="H381" i="10"/>
  <c r="H456" i="10" s="1"/>
  <c r="G381" i="10"/>
  <c r="G456" i="10" s="1"/>
  <c r="F381" i="10"/>
  <c r="F456" i="10" s="1"/>
  <c r="E381" i="10"/>
  <c r="E456" i="10" s="1"/>
  <c r="D381" i="10"/>
  <c r="D456" i="10" s="1"/>
  <c r="C381" i="10"/>
  <c r="C456" i="10" s="1"/>
  <c r="B381" i="10"/>
  <c r="B456" i="10" s="1"/>
  <c r="R380" i="10"/>
  <c r="R455" i="10" s="1"/>
  <c r="Q380" i="10"/>
  <c r="Q455" i="10" s="1"/>
  <c r="P380" i="10"/>
  <c r="P455" i="10" s="1"/>
  <c r="O380" i="10"/>
  <c r="O455" i="10" s="1"/>
  <c r="N380" i="10"/>
  <c r="N455" i="10" s="1"/>
  <c r="K380" i="10"/>
  <c r="K455" i="10" s="1"/>
  <c r="J380" i="10"/>
  <c r="J455" i="10" s="1"/>
  <c r="I380" i="10"/>
  <c r="I455" i="10" s="1"/>
  <c r="H380" i="10"/>
  <c r="H455" i="10" s="1"/>
  <c r="G380" i="10"/>
  <c r="G455" i="10" s="1"/>
  <c r="F380" i="10"/>
  <c r="F455" i="10" s="1"/>
  <c r="E380" i="10"/>
  <c r="E455" i="10" s="1"/>
  <c r="D380" i="10"/>
  <c r="D455" i="10" s="1"/>
  <c r="C380" i="10"/>
  <c r="C455" i="10" s="1"/>
  <c r="B380" i="10"/>
  <c r="B455" i="10" s="1"/>
  <c r="L377" i="10"/>
  <c r="L672" i="10" s="1"/>
  <c r="L370" i="10"/>
  <c r="L369" i="10"/>
  <c r="L368" i="10"/>
  <c r="L663" i="10" s="1"/>
  <c r="L367" i="10"/>
  <c r="L662" i="10" s="1"/>
  <c r="L366" i="10"/>
  <c r="L365" i="10"/>
  <c r="L364" i="10"/>
  <c r="L659" i="10" s="1"/>
  <c r="I363" i="10"/>
  <c r="I658" i="10" s="1"/>
  <c r="F363" i="10"/>
  <c r="F658" i="10" s="1"/>
  <c r="L361" i="10"/>
  <c r="L360" i="10"/>
  <c r="L359" i="10"/>
  <c r="L358" i="10"/>
  <c r="L357" i="10"/>
  <c r="L356" i="10"/>
  <c r="L355" i="10"/>
  <c r="L354" i="10"/>
  <c r="L353" i="10"/>
  <c r="L352" i="10"/>
  <c r="L351" i="10"/>
  <c r="L350" i="10"/>
  <c r="L349" i="10"/>
  <c r="L348" i="10"/>
  <c r="L347" i="10"/>
  <c r="L344" i="10"/>
  <c r="L343" i="10"/>
  <c r="S342" i="10"/>
  <c r="L342" i="10"/>
  <c r="S341" i="10"/>
  <c r="L341" i="10"/>
  <c r="S340" i="10"/>
  <c r="L340" i="10"/>
  <c r="S339" i="10"/>
  <c r="L339" i="10"/>
  <c r="S338" i="10"/>
  <c r="L338" i="10"/>
  <c r="L337" i="10"/>
  <c r="S336" i="10"/>
  <c r="L336" i="10"/>
  <c r="S335" i="10"/>
  <c r="L335" i="10"/>
  <c r="S334" i="10"/>
  <c r="L334" i="10"/>
  <c r="S333" i="10"/>
  <c r="L333" i="10"/>
  <c r="S332" i="10"/>
  <c r="L332" i="10"/>
  <c r="S331" i="10"/>
  <c r="L331" i="10"/>
  <c r="S330" i="10"/>
  <c r="L330" i="10"/>
  <c r="S329" i="10"/>
  <c r="L329" i="10"/>
  <c r="S328" i="10"/>
  <c r="L328" i="10"/>
  <c r="S327" i="10"/>
  <c r="L327" i="10"/>
  <c r="S326" i="10"/>
  <c r="L326" i="10"/>
  <c r="S325" i="10"/>
  <c r="L325" i="10"/>
  <c r="S324" i="10"/>
  <c r="L324" i="10"/>
  <c r="S323" i="10"/>
  <c r="L323" i="10"/>
  <c r="S322" i="10"/>
  <c r="L322" i="10"/>
  <c r="S321" i="10"/>
  <c r="L321" i="10"/>
  <c r="S320" i="10"/>
  <c r="L320" i="10"/>
  <c r="S319" i="10"/>
  <c r="L319" i="10"/>
  <c r="S318" i="10"/>
  <c r="L318" i="10"/>
  <c r="S317" i="10"/>
  <c r="L317" i="10"/>
  <c r="S316" i="10"/>
  <c r="L316" i="10"/>
  <c r="S315" i="10"/>
  <c r="L315" i="10"/>
  <c r="S314" i="10"/>
  <c r="L314" i="10"/>
  <c r="S313" i="10"/>
  <c r="L313" i="10"/>
  <c r="S312" i="10"/>
  <c r="L312" i="10"/>
  <c r="S311" i="10"/>
  <c r="L311" i="10"/>
  <c r="S310" i="10"/>
  <c r="L310" i="10"/>
  <c r="S309" i="10"/>
  <c r="L309" i="10"/>
  <c r="S308" i="10"/>
  <c r="L308" i="10"/>
  <c r="S307" i="10"/>
  <c r="L307" i="10"/>
  <c r="S306" i="10"/>
  <c r="L306" i="10"/>
  <c r="S305" i="10"/>
  <c r="L305" i="10"/>
  <c r="L302" i="10"/>
  <c r="L647" i="10" s="1"/>
  <c r="L295" i="10"/>
  <c r="L640" i="10" s="1"/>
  <c r="L294" i="10"/>
  <c r="L639" i="10" s="1"/>
  <c r="L293" i="10"/>
  <c r="L638" i="10" s="1"/>
  <c r="S292" i="10"/>
  <c r="L292" i="10"/>
  <c r="L637" i="10" s="1"/>
  <c r="L291" i="10"/>
  <c r="L636" i="10" s="1"/>
  <c r="L290" i="10"/>
  <c r="L635" i="10" s="1"/>
  <c r="L289" i="10"/>
  <c r="L634" i="10" s="1"/>
  <c r="I288" i="10"/>
  <c r="I633" i="10" s="1"/>
  <c r="F288" i="10"/>
  <c r="F633" i="10" s="1"/>
  <c r="E288" i="10"/>
  <c r="E633" i="10" s="1"/>
  <c r="D288" i="10"/>
  <c r="D633" i="10" s="1"/>
  <c r="S287" i="10"/>
  <c r="L287" i="10"/>
  <c r="L286" i="10"/>
  <c r="S285" i="10"/>
  <c r="L285" i="10"/>
  <c r="L284" i="10"/>
  <c r="D283" i="10"/>
  <c r="D632" i="10" s="1"/>
  <c r="L282" i="10"/>
  <c r="L281" i="10"/>
  <c r="L280" i="10"/>
  <c r="L279" i="10"/>
  <c r="L278" i="10"/>
  <c r="L277" i="10"/>
  <c r="L276" i="10"/>
  <c r="L275" i="10"/>
  <c r="S274" i="10"/>
  <c r="S631" i="10" s="1"/>
  <c r="L274" i="10"/>
  <c r="L273" i="10"/>
  <c r="L272" i="10"/>
  <c r="S271" i="10"/>
  <c r="L271" i="10"/>
  <c r="S270" i="10"/>
  <c r="L270" i="10"/>
  <c r="S269" i="10"/>
  <c r="L269" i="10"/>
  <c r="S268" i="10"/>
  <c r="L268" i="10"/>
  <c r="S267" i="10"/>
  <c r="L267" i="10"/>
  <c r="S266" i="10"/>
  <c r="L266" i="10"/>
  <c r="S265" i="10"/>
  <c r="L265" i="10"/>
  <c r="S264" i="10"/>
  <c r="L264" i="10"/>
  <c r="S263" i="10"/>
  <c r="L263" i="10"/>
  <c r="L262" i="10"/>
  <c r="S261" i="10"/>
  <c r="L261" i="10"/>
  <c r="S260" i="10"/>
  <c r="L260" i="10"/>
  <c r="S259" i="10"/>
  <c r="L259" i="10"/>
  <c r="S258" i="10"/>
  <c r="L258" i="10"/>
  <c r="S257" i="10"/>
  <c r="L257" i="10"/>
  <c r="S256" i="10"/>
  <c r="L256" i="10"/>
  <c r="S255" i="10"/>
  <c r="L255" i="10"/>
  <c r="S254" i="10"/>
  <c r="L254" i="10"/>
  <c r="S253" i="10"/>
  <c r="L253" i="10"/>
  <c r="S252" i="10"/>
  <c r="L252" i="10"/>
  <c r="S251" i="10"/>
  <c r="L251" i="10"/>
  <c r="S250" i="10"/>
  <c r="L250" i="10"/>
  <c r="S249" i="10"/>
  <c r="L249" i="10"/>
  <c r="S248" i="10"/>
  <c r="L248" i="10"/>
  <c r="S247" i="10"/>
  <c r="L247" i="10"/>
  <c r="S246" i="10"/>
  <c r="L246" i="10"/>
  <c r="S245" i="10"/>
  <c r="L245" i="10"/>
  <c r="S244" i="10"/>
  <c r="L244" i="10"/>
  <c r="S243" i="10"/>
  <c r="L243" i="10"/>
  <c r="S242" i="10"/>
  <c r="L242" i="10"/>
  <c r="S241" i="10"/>
  <c r="L241" i="10"/>
  <c r="S240" i="10"/>
  <c r="L240" i="10"/>
  <c r="S239" i="10"/>
  <c r="L239" i="10"/>
  <c r="S238" i="10"/>
  <c r="L238" i="10"/>
  <c r="S237" i="10"/>
  <c r="L237" i="10"/>
  <c r="S236" i="10"/>
  <c r="L236" i="10"/>
  <c r="S235" i="10"/>
  <c r="L235" i="10"/>
  <c r="S234" i="10"/>
  <c r="L234" i="10"/>
  <c r="S233" i="10"/>
  <c r="L233" i="10"/>
  <c r="S232" i="10"/>
  <c r="L232" i="10"/>
  <c r="S231" i="10"/>
  <c r="L231" i="10"/>
  <c r="S230" i="10"/>
  <c r="L230" i="10"/>
  <c r="L227" i="10"/>
  <c r="L625" i="10" s="1"/>
  <c r="L220" i="10"/>
  <c r="L618" i="10" s="1"/>
  <c r="L219" i="10"/>
  <c r="L617" i="10" s="1"/>
  <c r="L218" i="10"/>
  <c r="L616" i="10" s="1"/>
  <c r="S217" i="10"/>
  <c r="S615" i="10" s="1"/>
  <c r="L217" i="10"/>
  <c r="L615" i="10" s="1"/>
  <c r="L216" i="10"/>
  <c r="L614" i="10" s="1"/>
  <c r="L215" i="10"/>
  <c r="L613" i="10" s="1"/>
  <c r="L214" i="10"/>
  <c r="L612" i="10" s="1"/>
  <c r="G213" i="10"/>
  <c r="G611" i="10" s="1"/>
  <c r="F213" i="10"/>
  <c r="F611" i="10" s="1"/>
  <c r="E213" i="10"/>
  <c r="E611" i="10" s="1"/>
  <c r="D213" i="10"/>
  <c r="D611" i="10" s="1"/>
  <c r="S212" i="10"/>
  <c r="S210" i="10"/>
  <c r="L210" i="10"/>
  <c r="L209" i="10"/>
  <c r="L208" i="10"/>
  <c r="L207" i="10"/>
  <c r="L206" i="10"/>
  <c r="L205" i="10"/>
  <c r="L204" i="10"/>
  <c r="L203" i="10"/>
  <c r="L202" i="10"/>
  <c r="L201" i="10"/>
  <c r="L200" i="10"/>
  <c r="L199" i="10"/>
  <c r="L198" i="10"/>
  <c r="L197" i="10"/>
  <c r="S196" i="10"/>
  <c r="L196" i="10"/>
  <c r="S195" i="10"/>
  <c r="L195" i="10"/>
  <c r="S194" i="10"/>
  <c r="L194" i="10"/>
  <c r="S193" i="10"/>
  <c r="L193" i="10"/>
  <c r="S192" i="10"/>
  <c r="L192" i="10"/>
  <c r="S191" i="10"/>
  <c r="L191" i="10"/>
  <c r="S190" i="10"/>
  <c r="L190" i="10"/>
  <c r="S189" i="10"/>
  <c r="L189" i="10"/>
  <c r="S188" i="10"/>
  <c r="L188" i="10"/>
  <c r="L187" i="10"/>
  <c r="S186" i="10"/>
  <c r="L186" i="10"/>
  <c r="S185" i="10"/>
  <c r="L185" i="10"/>
  <c r="S184" i="10"/>
  <c r="L184" i="10"/>
  <c r="S183" i="10"/>
  <c r="L183" i="10"/>
  <c r="S182" i="10"/>
  <c r="L182" i="10"/>
  <c r="S181" i="10"/>
  <c r="L181" i="10"/>
  <c r="S180" i="10"/>
  <c r="L180" i="10"/>
  <c r="S179" i="10"/>
  <c r="L179" i="10"/>
  <c r="S178" i="10"/>
  <c r="L178" i="10"/>
  <c r="S177" i="10"/>
  <c r="L177" i="10"/>
  <c r="S176" i="10"/>
  <c r="L176" i="10"/>
  <c r="S175" i="10"/>
  <c r="L175" i="10"/>
  <c r="S174" i="10"/>
  <c r="L174" i="10"/>
  <c r="S173" i="10"/>
  <c r="L173" i="10"/>
  <c r="S172" i="10"/>
  <c r="L172" i="10"/>
  <c r="S171" i="10"/>
  <c r="L171" i="10"/>
  <c r="S170" i="10"/>
  <c r="L170" i="10"/>
  <c r="S169" i="10"/>
  <c r="L169" i="10"/>
  <c r="S168" i="10"/>
  <c r="L168" i="10"/>
  <c r="S167" i="10"/>
  <c r="L167" i="10"/>
  <c r="S166" i="10"/>
  <c r="L166" i="10"/>
  <c r="S165" i="10"/>
  <c r="L165" i="10"/>
  <c r="S164" i="10"/>
  <c r="L164" i="10"/>
  <c r="S163" i="10"/>
  <c r="L163" i="10"/>
  <c r="S162" i="10"/>
  <c r="L162" i="10"/>
  <c r="S161" i="10"/>
  <c r="L161" i="10"/>
  <c r="S160" i="10"/>
  <c r="L160" i="10"/>
  <c r="S159" i="10"/>
  <c r="L159" i="10"/>
  <c r="S158" i="10"/>
  <c r="L158" i="10"/>
  <c r="S157" i="10"/>
  <c r="L157" i="10"/>
  <c r="S156" i="10"/>
  <c r="L156" i="10"/>
  <c r="S155" i="10"/>
  <c r="L155" i="10"/>
  <c r="L152" i="10"/>
  <c r="L600" i="10" s="1"/>
  <c r="L145" i="10"/>
  <c r="L593" i="10" s="1"/>
  <c r="L144" i="10"/>
  <c r="L592" i="10" s="1"/>
  <c r="L143" i="10"/>
  <c r="L591" i="10" s="1"/>
  <c r="S590" i="10"/>
  <c r="L142" i="10"/>
  <c r="L590" i="10" s="1"/>
  <c r="L141" i="10"/>
  <c r="L589" i="10" s="1"/>
  <c r="L140" i="10"/>
  <c r="L588" i="10" s="1"/>
  <c r="L139" i="10"/>
  <c r="L587" i="10" s="1"/>
  <c r="I138" i="10"/>
  <c r="I586" i="10" s="1"/>
  <c r="G138" i="10"/>
  <c r="G586" i="10" s="1"/>
  <c r="F138" i="10"/>
  <c r="F586" i="10" s="1"/>
  <c r="E138" i="10"/>
  <c r="E586" i="10" s="1"/>
  <c r="D138" i="10"/>
  <c r="D586" i="10" s="1"/>
  <c r="S137" i="10"/>
  <c r="H137" i="10"/>
  <c r="L136" i="10"/>
  <c r="S135" i="10"/>
  <c r="L135" i="10"/>
  <c r="L134" i="10"/>
  <c r="L133" i="10"/>
  <c r="L132" i="10"/>
  <c r="L131" i="10"/>
  <c r="L130" i="10"/>
  <c r="L129" i="10"/>
  <c r="L128" i="10"/>
  <c r="L127" i="10"/>
  <c r="L126" i="10"/>
  <c r="L125" i="10"/>
  <c r="L124" i="10"/>
  <c r="L123" i="10"/>
  <c r="L122" i="10"/>
  <c r="L121" i="10"/>
  <c r="S120" i="10"/>
  <c r="L120" i="10"/>
  <c r="S119" i="10"/>
  <c r="L119" i="10"/>
  <c r="S118" i="10"/>
  <c r="L118" i="10"/>
  <c r="S117" i="10"/>
  <c r="L117" i="10"/>
  <c r="S116" i="10"/>
  <c r="L116" i="10"/>
  <c r="S115" i="10"/>
  <c r="L115" i="10"/>
  <c r="S114" i="10"/>
  <c r="L114" i="10"/>
  <c r="S113" i="10"/>
  <c r="L113" i="10"/>
  <c r="L112" i="10"/>
  <c r="S111" i="10"/>
  <c r="L111" i="10"/>
  <c r="S110" i="10"/>
  <c r="L110" i="10"/>
  <c r="S109" i="10"/>
  <c r="L109" i="10"/>
  <c r="S108" i="10"/>
  <c r="L108" i="10"/>
  <c r="S107" i="10"/>
  <c r="L107" i="10"/>
  <c r="S106" i="10"/>
  <c r="L106" i="10"/>
  <c r="S105" i="10"/>
  <c r="L105" i="10"/>
  <c r="S104" i="10"/>
  <c r="L104" i="10"/>
  <c r="S103" i="10"/>
  <c r="L103" i="10"/>
  <c r="S102" i="10"/>
  <c r="L102" i="10"/>
  <c r="S101" i="10"/>
  <c r="L101" i="10"/>
  <c r="S100" i="10"/>
  <c r="L100" i="10"/>
  <c r="S99" i="10"/>
  <c r="L99" i="10"/>
  <c r="S98" i="10"/>
  <c r="L98" i="10"/>
  <c r="S97" i="10"/>
  <c r="L97" i="10"/>
  <c r="S96" i="10"/>
  <c r="L96" i="10"/>
  <c r="S95" i="10"/>
  <c r="L95" i="10"/>
  <c r="S94" i="10"/>
  <c r="L94" i="10"/>
  <c r="S93" i="10"/>
  <c r="L93" i="10"/>
  <c r="S92" i="10"/>
  <c r="L92" i="10"/>
  <c r="S91" i="10"/>
  <c r="L91" i="10"/>
  <c r="S90" i="10"/>
  <c r="L90" i="10"/>
  <c r="S89" i="10"/>
  <c r="L89" i="10"/>
  <c r="S88" i="10"/>
  <c r="L88" i="10"/>
  <c r="S87" i="10"/>
  <c r="L87" i="10"/>
  <c r="S86" i="10"/>
  <c r="L86" i="10"/>
  <c r="S85" i="10"/>
  <c r="L85" i="10"/>
  <c r="S84" i="10"/>
  <c r="L84" i="10"/>
  <c r="S83" i="10"/>
  <c r="L83" i="10"/>
  <c r="S82" i="10"/>
  <c r="L82" i="10"/>
  <c r="S81" i="10"/>
  <c r="L81" i="10"/>
  <c r="S80" i="10"/>
  <c r="L80" i="10"/>
  <c r="S77" i="10"/>
  <c r="L77" i="10"/>
  <c r="S70" i="10"/>
  <c r="L70" i="10"/>
  <c r="L69" i="10"/>
  <c r="S68" i="10"/>
  <c r="L68" i="10"/>
  <c r="S67" i="10"/>
  <c r="L67" i="10"/>
  <c r="S66" i="10"/>
  <c r="L66" i="10"/>
  <c r="S65" i="10"/>
  <c r="L65" i="10"/>
  <c r="S64" i="10"/>
  <c r="L64" i="10"/>
  <c r="Q63" i="10"/>
  <c r="G63" i="10"/>
  <c r="G564" i="10" s="1"/>
  <c r="F63" i="10"/>
  <c r="F564" i="10" s="1"/>
  <c r="E63" i="10"/>
  <c r="E564" i="10" s="1"/>
  <c r="D63" i="10"/>
  <c r="D564" i="10" s="1"/>
  <c r="S62" i="10"/>
  <c r="H62" i="10"/>
  <c r="S61" i="10"/>
  <c r="L61" i="10"/>
  <c r="S60" i="10"/>
  <c r="L60" i="10"/>
  <c r="S59" i="10"/>
  <c r="L59" i="10"/>
  <c r="S58" i="10"/>
  <c r="L58" i="10"/>
  <c r="S57" i="10"/>
  <c r="L57" i="10"/>
  <c r="S56" i="10"/>
  <c r="S506" i="10" s="1"/>
  <c r="L56" i="10"/>
  <c r="S55" i="10"/>
  <c r="S505" i="10" s="1"/>
  <c r="L55" i="10"/>
  <c r="S54" i="10"/>
  <c r="L54" i="10"/>
  <c r="S53" i="10"/>
  <c r="L53" i="10"/>
  <c r="L52" i="10"/>
  <c r="L51" i="10"/>
  <c r="L50" i="10"/>
  <c r="S46" i="10"/>
  <c r="L46" i="10"/>
  <c r="S45" i="10"/>
  <c r="L45" i="10"/>
  <c r="S44" i="10"/>
  <c r="L44" i="10"/>
  <c r="S43" i="10"/>
  <c r="L43" i="10"/>
  <c r="S42" i="10"/>
  <c r="L42" i="10"/>
  <c r="L41" i="10"/>
  <c r="S40" i="10"/>
  <c r="L40" i="10"/>
  <c r="S39" i="10"/>
  <c r="L39" i="10"/>
  <c r="S38" i="10"/>
  <c r="L38" i="10"/>
  <c r="S37" i="10"/>
  <c r="L37" i="10"/>
  <c r="S36" i="10"/>
  <c r="L36" i="10"/>
  <c r="S35" i="10"/>
  <c r="L35" i="10"/>
  <c r="S34" i="10"/>
  <c r="L34" i="10"/>
  <c r="S33" i="10"/>
  <c r="L33" i="10"/>
  <c r="S32" i="10"/>
  <c r="L32" i="10"/>
  <c r="S31" i="10"/>
  <c r="L31" i="10"/>
  <c r="S30" i="10"/>
  <c r="L30" i="10"/>
  <c r="S29" i="10"/>
  <c r="L29" i="10"/>
  <c r="S28" i="10"/>
  <c r="L28" i="10"/>
  <c r="S27" i="10"/>
  <c r="L27" i="10"/>
  <c r="S26" i="10"/>
  <c r="L26" i="10"/>
  <c r="S25" i="10"/>
  <c r="L25" i="10"/>
  <c r="S24" i="10"/>
  <c r="L24" i="10"/>
  <c r="S23" i="10"/>
  <c r="L23" i="10"/>
  <c r="S22" i="10"/>
  <c r="L22" i="10"/>
  <c r="S21" i="10"/>
  <c r="L21" i="10"/>
  <c r="S20" i="10"/>
  <c r="L20" i="10"/>
  <c r="S19" i="10"/>
  <c r="L19" i="10"/>
  <c r="S18" i="10"/>
  <c r="L18" i="10"/>
  <c r="S17" i="10"/>
  <c r="L17" i="10"/>
  <c r="S16" i="10"/>
  <c r="L16" i="10"/>
  <c r="S15" i="10"/>
  <c r="L15" i="10"/>
  <c r="S14" i="10"/>
  <c r="L14" i="10"/>
  <c r="S13" i="10"/>
  <c r="L13" i="10"/>
  <c r="S12" i="10"/>
  <c r="L12" i="10"/>
  <c r="S11" i="10"/>
  <c r="L11" i="10"/>
  <c r="S10" i="10"/>
  <c r="L10" i="10"/>
  <c r="S9" i="10"/>
  <c r="L9" i="10"/>
  <c r="S8" i="10"/>
  <c r="L8" i="10"/>
  <c r="S7" i="10"/>
  <c r="L7" i="10"/>
  <c r="S6" i="10"/>
  <c r="L6" i="10"/>
  <c r="A6" i="10"/>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S5" i="10"/>
  <c r="L5" i="10"/>
  <c r="B550" i="9"/>
  <c r="B543" i="9"/>
  <c r="B542" i="9"/>
  <c r="B541" i="9"/>
  <c r="A530" i="9"/>
  <c r="K528" i="9"/>
  <c r="J528" i="9"/>
  <c r="I528" i="9"/>
  <c r="H528" i="9"/>
  <c r="G528" i="9"/>
  <c r="F528" i="9"/>
  <c r="E528" i="9"/>
  <c r="D528" i="9"/>
  <c r="C528" i="9"/>
  <c r="B528" i="9"/>
  <c r="K521" i="9"/>
  <c r="J521" i="9"/>
  <c r="I521" i="9"/>
  <c r="H521" i="9"/>
  <c r="G521" i="9"/>
  <c r="F521" i="9"/>
  <c r="E521" i="9"/>
  <c r="D521" i="9"/>
  <c r="C521" i="9"/>
  <c r="B521" i="9"/>
  <c r="K520" i="9"/>
  <c r="J520" i="9"/>
  <c r="I520" i="9"/>
  <c r="H520" i="9"/>
  <c r="G520" i="9"/>
  <c r="F520" i="9"/>
  <c r="E520" i="9"/>
  <c r="D520" i="9"/>
  <c r="C520" i="9"/>
  <c r="B520" i="9"/>
  <c r="K519" i="9"/>
  <c r="J519" i="9"/>
  <c r="I519" i="9"/>
  <c r="H519" i="9"/>
  <c r="G519" i="9"/>
  <c r="F519" i="9"/>
  <c r="E519" i="9"/>
  <c r="D519" i="9"/>
  <c r="C519" i="9"/>
  <c r="B519" i="9"/>
  <c r="K518" i="9"/>
  <c r="J518" i="9"/>
  <c r="I518" i="9"/>
  <c r="H518" i="9"/>
  <c r="G518" i="9"/>
  <c r="F518" i="9"/>
  <c r="E518" i="9"/>
  <c r="D518" i="9"/>
  <c r="C518" i="9"/>
  <c r="B518" i="9"/>
  <c r="K517" i="9"/>
  <c r="J517" i="9"/>
  <c r="I517" i="9"/>
  <c r="H517" i="9"/>
  <c r="G517" i="9"/>
  <c r="F517" i="9"/>
  <c r="E517" i="9"/>
  <c r="D517" i="9"/>
  <c r="C517" i="9"/>
  <c r="B517" i="9"/>
  <c r="K516" i="9"/>
  <c r="J516" i="9"/>
  <c r="I516" i="9"/>
  <c r="H516" i="9"/>
  <c r="G516" i="9"/>
  <c r="F516" i="9"/>
  <c r="E516" i="9"/>
  <c r="D516" i="9"/>
  <c r="C516" i="9"/>
  <c r="B516" i="9"/>
  <c r="K515" i="9"/>
  <c r="J515" i="9"/>
  <c r="I515" i="9"/>
  <c r="H515" i="9"/>
  <c r="G515" i="9"/>
  <c r="F515" i="9"/>
  <c r="E515" i="9"/>
  <c r="D515" i="9"/>
  <c r="C515" i="9"/>
  <c r="B515" i="9"/>
  <c r="J513" i="9"/>
  <c r="I513" i="9"/>
  <c r="H513" i="9"/>
  <c r="G513" i="9"/>
  <c r="F513" i="9"/>
  <c r="E513" i="9"/>
  <c r="D513" i="9"/>
  <c r="B513" i="9"/>
  <c r="I512" i="9"/>
  <c r="H512" i="9"/>
  <c r="G512" i="9"/>
  <c r="D512" i="9"/>
  <c r="I511" i="9"/>
  <c r="H511" i="9"/>
  <c r="G511" i="9"/>
  <c r="F511" i="9"/>
  <c r="D511" i="9"/>
  <c r="J510" i="9"/>
  <c r="I510" i="9"/>
  <c r="H510" i="9"/>
  <c r="G510" i="9"/>
  <c r="F510" i="9"/>
  <c r="E510" i="9"/>
  <c r="D510" i="9"/>
  <c r="J509" i="9"/>
  <c r="I509" i="9"/>
  <c r="H509" i="9"/>
  <c r="G509" i="9"/>
  <c r="F509" i="9"/>
  <c r="E509" i="9"/>
  <c r="D509" i="9"/>
  <c r="K503" i="9"/>
  <c r="J503" i="9"/>
  <c r="I503" i="9"/>
  <c r="H503" i="9"/>
  <c r="G503" i="9"/>
  <c r="F503" i="9"/>
  <c r="E503" i="9"/>
  <c r="D503" i="9"/>
  <c r="C503" i="9"/>
  <c r="B503" i="9"/>
  <c r="K496" i="9"/>
  <c r="J496" i="9"/>
  <c r="I496" i="9"/>
  <c r="H496" i="9"/>
  <c r="G496" i="9"/>
  <c r="F496" i="9"/>
  <c r="E496" i="9"/>
  <c r="D496" i="9"/>
  <c r="C496" i="9"/>
  <c r="B496" i="9"/>
  <c r="K495" i="9"/>
  <c r="J495" i="9"/>
  <c r="I495" i="9"/>
  <c r="H495" i="9"/>
  <c r="G495" i="9"/>
  <c r="F495" i="9"/>
  <c r="E495" i="9"/>
  <c r="D495" i="9"/>
  <c r="C495" i="9"/>
  <c r="B495" i="9"/>
  <c r="K494" i="9"/>
  <c r="J494" i="9"/>
  <c r="I494" i="9"/>
  <c r="H494" i="9"/>
  <c r="G494" i="9"/>
  <c r="F494" i="9"/>
  <c r="E494" i="9"/>
  <c r="D494" i="9"/>
  <c r="C494" i="9"/>
  <c r="B494" i="9"/>
  <c r="K493" i="9"/>
  <c r="J493" i="9"/>
  <c r="I493" i="9"/>
  <c r="H493" i="9"/>
  <c r="G493" i="9"/>
  <c r="F493" i="9"/>
  <c r="E493" i="9"/>
  <c r="D493" i="9"/>
  <c r="C493" i="9"/>
  <c r="B493" i="9"/>
  <c r="K492" i="9"/>
  <c r="J492" i="9"/>
  <c r="I492" i="9"/>
  <c r="H492" i="9"/>
  <c r="G492" i="9"/>
  <c r="F492" i="9"/>
  <c r="E492" i="9"/>
  <c r="D492" i="9"/>
  <c r="C492" i="9"/>
  <c r="B492" i="9"/>
  <c r="K491" i="9"/>
  <c r="J491" i="9"/>
  <c r="I491" i="9"/>
  <c r="H491" i="9"/>
  <c r="G491" i="9"/>
  <c r="F491" i="9"/>
  <c r="E491" i="9"/>
  <c r="D491" i="9"/>
  <c r="C491" i="9"/>
  <c r="B491" i="9"/>
  <c r="K490" i="9"/>
  <c r="J490" i="9"/>
  <c r="I490" i="9"/>
  <c r="H490" i="9"/>
  <c r="G490" i="9"/>
  <c r="F490" i="9"/>
  <c r="E490" i="9"/>
  <c r="D490" i="9"/>
  <c r="C490" i="9"/>
  <c r="B490" i="9"/>
  <c r="K488" i="9"/>
  <c r="J488" i="9"/>
  <c r="I488" i="9"/>
  <c r="H488" i="9"/>
  <c r="G488" i="9"/>
  <c r="F488" i="9"/>
  <c r="E488" i="9"/>
  <c r="C488" i="9"/>
  <c r="B488" i="9"/>
  <c r="J487" i="9"/>
  <c r="I487" i="9"/>
  <c r="H487" i="9"/>
  <c r="G487" i="9"/>
  <c r="F487" i="9"/>
  <c r="E487" i="9"/>
  <c r="D487" i="9"/>
  <c r="J486" i="9"/>
  <c r="I486" i="9"/>
  <c r="H486" i="9"/>
  <c r="G486" i="9"/>
  <c r="F486" i="9"/>
  <c r="E486" i="9"/>
  <c r="D486" i="9"/>
  <c r="J485" i="9"/>
  <c r="I485" i="9"/>
  <c r="H485" i="9"/>
  <c r="G485" i="9"/>
  <c r="F485" i="9"/>
  <c r="E485" i="9"/>
  <c r="D485" i="9"/>
  <c r="J484" i="9"/>
  <c r="I484" i="9"/>
  <c r="H484" i="9"/>
  <c r="G484" i="9"/>
  <c r="F484" i="9"/>
  <c r="E484" i="9"/>
  <c r="D484" i="9"/>
  <c r="A483" i="9"/>
  <c r="K481" i="9"/>
  <c r="J481" i="9"/>
  <c r="I481" i="9"/>
  <c r="H481" i="9"/>
  <c r="G481" i="9"/>
  <c r="F481" i="9"/>
  <c r="E481" i="9"/>
  <c r="D481" i="9"/>
  <c r="C481" i="9"/>
  <c r="B481" i="9"/>
  <c r="K474" i="9"/>
  <c r="J474" i="9"/>
  <c r="I474" i="9"/>
  <c r="H474" i="9"/>
  <c r="G474" i="9"/>
  <c r="F474" i="9"/>
  <c r="E474" i="9"/>
  <c r="D474" i="9"/>
  <c r="C474" i="9"/>
  <c r="B474" i="9"/>
  <c r="K473" i="9"/>
  <c r="J473" i="9"/>
  <c r="I473" i="9"/>
  <c r="H473" i="9"/>
  <c r="G473" i="9"/>
  <c r="F473" i="9"/>
  <c r="E473" i="9"/>
  <c r="D473" i="9"/>
  <c r="C473" i="9"/>
  <c r="B473" i="9"/>
  <c r="K472" i="9"/>
  <c r="J472" i="9"/>
  <c r="I472" i="9"/>
  <c r="H472" i="9"/>
  <c r="G472" i="9"/>
  <c r="F472" i="9"/>
  <c r="E472" i="9"/>
  <c r="D472" i="9"/>
  <c r="C472" i="9"/>
  <c r="B472" i="9"/>
  <c r="K471" i="9"/>
  <c r="J471" i="9"/>
  <c r="I471" i="9"/>
  <c r="H471" i="9"/>
  <c r="G471" i="9"/>
  <c r="F471" i="9"/>
  <c r="E471" i="9"/>
  <c r="D471" i="9"/>
  <c r="C471" i="9"/>
  <c r="B471" i="9"/>
  <c r="K470" i="9"/>
  <c r="J470" i="9"/>
  <c r="I470" i="9"/>
  <c r="H470" i="9"/>
  <c r="G470" i="9"/>
  <c r="F470" i="9"/>
  <c r="E470" i="9"/>
  <c r="D470" i="9"/>
  <c r="C470" i="9"/>
  <c r="B470" i="9"/>
  <c r="K469" i="9"/>
  <c r="J469" i="9"/>
  <c r="I469" i="9"/>
  <c r="H469" i="9"/>
  <c r="G469" i="9"/>
  <c r="F469" i="9"/>
  <c r="E469" i="9"/>
  <c r="D469" i="9"/>
  <c r="C469" i="9"/>
  <c r="B469" i="9"/>
  <c r="K468" i="9"/>
  <c r="J468" i="9"/>
  <c r="I468" i="9"/>
  <c r="H468" i="9"/>
  <c r="G468" i="9"/>
  <c r="F468" i="9"/>
  <c r="E468" i="9"/>
  <c r="D468" i="9"/>
  <c r="C468" i="9"/>
  <c r="B468" i="9"/>
  <c r="I466" i="9"/>
  <c r="H466" i="9"/>
  <c r="G466" i="9"/>
  <c r="F466" i="9"/>
  <c r="E466" i="9"/>
  <c r="D466" i="9"/>
  <c r="C466" i="9"/>
  <c r="B466" i="9"/>
  <c r="I465" i="9"/>
  <c r="H465" i="9"/>
  <c r="G465" i="9"/>
  <c r="F465" i="9"/>
  <c r="E465" i="9"/>
  <c r="D465" i="9"/>
  <c r="I464" i="9"/>
  <c r="H464" i="9"/>
  <c r="G464" i="9"/>
  <c r="F464" i="9"/>
  <c r="E464" i="9"/>
  <c r="D464" i="9"/>
  <c r="I463" i="9"/>
  <c r="H463" i="9"/>
  <c r="G463" i="9"/>
  <c r="F463" i="9"/>
  <c r="E463" i="9"/>
  <c r="D463" i="9"/>
  <c r="J462" i="9"/>
  <c r="I462" i="9"/>
  <c r="H462" i="9"/>
  <c r="G462" i="9"/>
  <c r="F462" i="9"/>
  <c r="E462" i="9"/>
  <c r="D462" i="9"/>
  <c r="A461" i="9"/>
  <c r="K456" i="9"/>
  <c r="J456" i="9"/>
  <c r="I456" i="9"/>
  <c r="H456" i="9"/>
  <c r="G456" i="9"/>
  <c r="F456" i="9"/>
  <c r="E456" i="9"/>
  <c r="D456" i="9"/>
  <c r="C456" i="9"/>
  <c r="B456" i="9"/>
  <c r="K449" i="9"/>
  <c r="J449" i="9"/>
  <c r="I449" i="9"/>
  <c r="H449" i="9"/>
  <c r="G449" i="9"/>
  <c r="F449" i="9"/>
  <c r="E449" i="9"/>
  <c r="D449" i="9"/>
  <c r="C449" i="9"/>
  <c r="B449" i="9"/>
  <c r="K448" i="9"/>
  <c r="J448" i="9"/>
  <c r="I448" i="9"/>
  <c r="H448" i="9"/>
  <c r="G448" i="9"/>
  <c r="F448" i="9"/>
  <c r="E448" i="9"/>
  <c r="D448" i="9"/>
  <c r="C448" i="9"/>
  <c r="B448" i="9"/>
  <c r="K447" i="9"/>
  <c r="J447" i="9"/>
  <c r="I447" i="9"/>
  <c r="H447" i="9"/>
  <c r="G447" i="9"/>
  <c r="F447" i="9"/>
  <c r="E447" i="9"/>
  <c r="D447" i="9"/>
  <c r="C447" i="9"/>
  <c r="B447" i="9"/>
  <c r="K446" i="9"/>
  <c r="J446" i="9"/>
  <c r="I446" i="9"/>
  <c r="H446" i="9"/>
  <c r="G446" i="9"/>
  <c r="F446" i="9"/>
  <c r="E446" i="9"/>
  <c r="D446" i="9"/>
  <c r="C446" i="9"/>
  <c r="B446" i="9"/>
  <c r="K445" i="9"/>
  <c r="J445" i="9"/>
  <c r="I445" i="9"/>
  <c r="H445" i="9"/>
  <c r="G445" i="9"/>
  <c r="F445" i="9"/>
  <c r="E445" i="9"/>
  <c r="D445" i="9"/>
  <c r="C445" i="9"/>
  <c r="B445" i="9"/>
  <c r="K444" i="9"/>
  <c r="J444" i="9"/>
  <c r="I444" i="9"/>
  <c r="H444" i="9"/>
  <c r="G444" i="9"/>
  <c r="F444" i="9"/>
  <c r="E444" i="9"/>
  <c r="D444" i="9"/>
  <c r="C444" i="9"/>
  <c r="B444" i="9"/>
  <c r="K443" i="9"/>
  <c r="J443" i="9"/>
  <c r="I443" i="9"/>
  <c r="H443" i="9"/>
  <c r="G443" i="9"/>
  <c r="F443" i="9"/>
  <c r="E443" i="9"/>
  <c r="D443" i="9"/>
  <c r="C443" i="9"/>
  <c r="B443" i="9"/>
  <c r="K441" i="9"/>
  <c r="J441" i="9"/>
  <c r="I441" i="9"/>
  <c r="H441" i="9"/>
  <c r="G441" i="9"/>
  <c r="F441" i="9"/>
  <c r="E441" i="9"/>
  <c r="D441" i="9"/>
  <c r="C441" i="9"/>
  <c r="B441" i="9"/>
  <c r="J440" i="9"/>
  <c r="I440" i="9"/>
  <c r="H440" i="9"/>
  <c r="G440" i="9"/>
  <c r="F440" i="9"/>
  <c r="E440" i="9"/>
  <c r="D440" i="9"/>
  <c r="J439" i="9"/>
  <c r="I439" i="9"/>
  <c r="H439" i="9"/>
  <c r="G439" i="9"/>
  <c r="F439" i="9"/>
  <c r="E439" i="9"/>
  <c r="D439" i="9"/>
  <c r="J438" i="9"/>
  <c r="I438" i="9"/>
  <c r="H438" i="9"/>
  <c r="G438" i="9"/>
  <c r="F438" i="9"/>
  <c r="E438" i="9"/>
  <c r="D438" i="9"/>
  <c r="I437" i="9"/>
  <c r="H437" i="9"/>
  <c r="G437" i="9"/>
  <c r="F437" i="9"/>
  <c r="E437" i="9"/>
  <c r="D437" i="9"/>
  <c r="A436" i="9"/>
  <c r="K434" i="9"/>
  <c r="J434" i="9"/>
  <c r="I434" i="9"/>
  <c r="H434" i="9"/>
  <c r="G434" i="9"/>
  <c r="F434" i="9"/>
  <c r="E434" i="9"/>
  <c r="D434" i="9"/>
  <c r="C434" i="9"/>
  <c r="B434" i="9"/>
  <c r="K427" i="9"/>
  <c r="J427" i="9"/>
  <c r="I427" i="9"/>
  <c r="H427" i="9"/>
  <c r="G427" i="9"/>
  <c r="F427" i="9"/>
  <c r="E427" i="9"/>
  <c r="D427" i="9"/>
  <c r="C427" i="9"/>
  <c r="B427" i="9"/>
  <c r="K426" i="9"/>
  <c r="J426" i="9"/>
  <c r="I426" i="9"/>
  <c r="H426" i="9"/>
  <c r="G426" i="9"/>
  <c r="F426" i="9"/>
  <c r="E426" i="9"/>
  <c r="D426" i="9"/>
  <c r="C426" i="9"/>
  <c r="B426" i="9"/>
  <c r="K425" i="9"/>
  <c r="J425" i="9"/>
  <c r="I425" i="9"/>
  <c r="H425" i="9"/>
  <c r="G425" i="9"/>
  <c r="F425" i="9"/>
  <c r="E425" i="9"/>
  <c r="D425" i="9"/>
  <c r="C425" i="9"/>
  <c r="B425" i="9"/>
  <c r="K424" i="9"/>
  <c r="J424" i="9"/>
  <c r="I424" i="9"/>
  <c r="H424" i="9"/>
  <c r="G424" i="9"/>
  <c r="F424" i="9"/>
  <c r="E424" i="9"/>
  <c r="D424" i="9"/>
  <c r="C424" i="9"/>
  <c r="B424" i="9"/>
  <c r="K423" i="9"/>
  <c r="J423" i="9"/>
  <c r="I423" i="9"/>
  <c r="H423" i="9"/>
  <c r="G423" i="9"/>
  <c r="F423" i="9"/>
  <c r="E423" i="9"/>
  <c r="D423" i="9"/>
  <c r="C423" i="9"/>
  <c r="B423" i="9"/>
  <c r="K422" i="9"/>
  <c r="J422" i="9"/>
  <c r="I422" i="9"/>
  <c r="H422" i="9"/>
  <c r="G422" i="9"/>
  <c r="F422" i="9"/>
  <c r="E422" i="9"/>
  <c r="D422" i="9"/>
  <c r="C422" i="9"/>
  <c r="B422" i="9"/>
  <c r="K421" i="9"/>
  <c r="J421" i="9"/>
  <c r="I421" i="9"/>
  <c r="H421" i="9"/>
  <c r="G421" i="9"/>
  <c r="F421" i="9"/>
  <c r="E421" i="9"/>
  <c r="D421" i="9"/>
  <c r="C421" i="9"/>
  <c r="B421" i="9"/>
  <c r="K419" i="9"/>
  <c r="J419" i="9"/>
  <c r="I419" i="9"/>
  <c r="H419" i="9"/>
  <c r="G419" i="9"/>
  <c r="F419" i="9"/>
  <c r="E419" i="9"/>
  <c r="D419" i="9"/>
  <c r="C419" i="9"/>
  <c r="B419" i="9"/>
  <c r="H418" i="9"/>
  <c r="G418" i="9"/>
  <c r="E418" i="9"/>
  <c r="D418" i="9"/>
  <c r="H417" i="9"/>
  <c r="G417" i="9"/>
  <c r="F417" i="9"/>
  <c r="E417" i="9"/>
  <c r="D417" i="9"/>
  <c r="I416" i="9"/>
  <c r="H416" i="9"/>
  <c r="G416" i="9"/>
  <c r="F416" i="9"/>
  <c r="E416" i="9"/>
  <c r="D416" i="9"/>
  <c r="I415" i="9"/>
  <c r="H415" i="9"/>
  <c r="G415" i="9"/>
  <c r="F415" i="9"/>
  <c r="E415" i="9"/>
  <c r="D415" i="9"/>
  <c r="B394" i="9"/>
  <c r="B575" i="9" s="1"/>
  <c r="B387" i="9"/>
  <c r="B568" i="9" s="1"/>
  <c r="B386" i="9"/>
  <c r="B567" i="9" s="1"/>
  <c r="B385" i="9"/>
  <c r="B566" i="9" s="1"/>
  <c r="K338" i="9"/>
  <c r="K394" i="9" s="1"/>
  <c r="K575" i="9" s="1"/>
  <c r="J338" i="9"/>
  <c r="J550" i="9" s="1"/>
  <c r="I338" i="9"/>
  <c r="H338" i="9"/>
  <c r="G338" i="9"/>
  <c r="F338" i="9"/>
  <c r="F550" i="9" s="1"/>
  <c r="E338" i="9"/>
  <c r="E550" i="9" s="1"/>
  <c r="D338" i="9"/>
  <c r="C338" i="9"/>
  <c r="K331" i="9"/>
  <c r="J331" i="9"/>
  <c r="J543" i="9" s="1"/>
  <c r="I331" i="9"/>
  <c r="H331" i="9"/>
  <c r="H387" i="9" s="1"/>
  <c r="H568" i="9" s="1"/>
  <c r="G331" i="9"/>
  <c r="F331" i="9"/>
  <c r="F543" i="9" s="1"/>
  <c r="E331" i="9"/>
  <c r="E543" i="9" s="1"/>
  <c r="D331" i="9"/>
  <c r="C331" i="9"/>
  <c r="K330" i="9"/>
  <c r="K542" i="9" s="1"/>
  <c r="J330" i="9"/>
  <c r="I330" i="9"/>
  <c r="H330" i="9"/>
  <c r="H542" i="9" s="1"/>
  <c r="G330" i="9"/>
  <c r="G386" i="9" s="1"/>
  <c r="G567" i="9" s="1"/>
  <c r="F330" i="9"/>
  <c r="E330" i="9"/>
  <c r="E542" i="9" s="1"/>
  <c r="D330" i="9"/>
  <c r="D542" i="9" s="1"/>
  <c r="C330" i="9"/>
  <c r="K329" i="9"/>
  <c r="J329" i="9"/>
  <c r="J541" i="9" s="1"/>
  <c r="I329" i="9"/>
  <c r="H329" i="9"/>
  <c r="H541" i="9" s="1"/>
  <c r="G329" i="9"/>
  <c r="G541" i="9" s="1"/>
  <c r="F329" i="9"/>
  <c r="F541" i="9" s="1"/>
  <c r="E329" i="9"/>
  <c r="D329" i="9"/>
  <c r="D385" i="9" s="1"/>
  <c r="D566" i="9" s="1"/>
  <c r="C329" i="9"/>
  <c r="C541" i="9" s="1"/>
  <c r="K328" i="9"/>
  <c r="J328" i="9"/>
  <c r="I328" i="9"/>
  <c r="I540" i="9" s="1"/>
  <c r="H328" i="9"/>
  <c r="G328" i="9"/>
  <c r="G540" i="9" s="1"/>
  <c r="F328" i="9"/>
  <c r="E328" i="9"/>
  <c r="D328" i="9"/>
  <c r="C328" i="9"/>
  <c r="C540" i="9" s="1"/>
  <c r="B328" i="9"/>
  <c r="B540" i="9" s="1"/>
  <c r="K327" i="9"/>
  <c r="J327" i="9"/>
  <c r="J383" i="9" s="1"/>
  <c r="J564" i="9" s="1"/>
  <c r="I327" i="9"/>
  <c r="I539" i="9" s="1"/>
  <c r="H327" i="9"/>
  <c r="H539" i="9" s="1"/>
  <c r="G327" i="9"/>
  <c r="F327" i="9"/>
  <c r="E327" i="9"/>
  <c r="E383" i="9" s="1"/>
  <c r="E564" i="9" s="1"/>
  <c r="D327" i="9"/>
  <c r="D383" i="9" s="1"/>
  <c r="D564" i="9" s="1"/>
  <c r="C327" i="9"/>
  <c r="B327" i="9"/>
  <c r="B539" i="9" s="1"/>
  <c r="K326" i="9"/>
  <c r="J326" i="9"/>
  <c r="I326" i="9"/>
  <c r="I538" i="9" s="1"/>
  <c r="H326" i="9"/>
  <c r="H538" i="9" s="1"/>
  <c r="G326" i="9"/>
  <c r="F326" i="9"/>
  <c r="E326" i="9"/>
  <c r="D326" i="9"/>
  <c r="D538" i="9" s="1"/>
  <c r="C326" i="9"/>
  <c r="C382" i="9" s="1"/>
  <c r="C563" i="9" s="1"/>
  <c r="B326" i="9"/>
  <c r="K325" i="9"/>
  <c r="K381" i="9" s="1"/>
  <c r="K562" i="9" s="1"/>
  <c r="J325" i="9"/>
  <c r="J537" i="9" s="1"/>
  <c r="I325" i="9"/>
  <c r="H325" i="9"/>
  <c r="H537" i="9" s="1"/>
  <c r="G325" i="9"/>
  <c r="F325" i="9"/>
  <c r="F381" i="9" s="1"/>
  <c r="F562" i="9" s="1"/>
  <c r="E325" i="9"/>
  <c r="D325" i="9"/>
  <c r="D381" i="9" s="1"/>
  <c r="D562" i="9" s="1"/>
  <c r="C325" i="9"/>
  <c r="C537" i="9" s="1"/>
  <c r="B325" i="9"/>
  <c r="K324" i="9"/>
  <c r="H324" i="9"/>
  <c r="E324" i="9"/>
  <c r="D324" i="9"/>
  <c r="C324" i="9"/>
  <c r="C380" i="9" s="1"/>
  <c r="B324" i="9"/>
  <c r="K323" i="9"/>
  <c r="I323" i="9"/>
  <c r="I379" i="9" s="1"/>
  <c r="H323" i="9"/>
  <c r="G323" i="9"/>
  <c r="F323" i="9"/>
  <c r="F379" i="9" s="1"/>
  <c r="E323" i="9"/>
  <c r="E379" i="9" s="1"/>
  <c r="D323" i="9"/>
  <c r="C323" i="9"/>
  <c r="B323" i="9"/>
  <c r="K322" i="9"/>
  <c r="K378" i="9" s="1"/>
  <c r="J322" i="9"/>
  <c r="I322" i="9"/>
  <c r="I378" i="9" s="1"/>
  <c r="H322" i="9"/>
  <c r="G322" i="9"/>
  <c r="F322" i="9"/>
  <c r="E322" i="9"/>
  <c r="D322" i="9"/>
  <c r="D378" i="9" s="1"/>
  <c r="C322" i="9"/>
  <c r="B322" i="9"/>
  <c r="K321" i="9"/>
  <c r="K377" i="9" s="1"/>
  <c r="J321" i="9"/>
  <c r="I321" i="9"/>
  <c r="H321" i="9"/>
  <c r="G321" i="9"/>
  <c r="G377" i="9" s="1"/>
  <c r="F321" i="9"/>
  <c r="F377" i="9" s="1"/>
  <c r="E321" i="9"/>
  <c r="D321" i="9"/>
  <c r="C321" i="9"/>
  <c r="B321" i="9"/>
  <c r="K320" i="9"/>
  <c r="J320" i="9"/>
  <c r="I320" i="9"/>
  <c r="H320" i="9"/>
  <c r="G320" i="9"/>
  <c r="F320" i="9"/>
  <c r="E320" i="9"/>
  <c r="D320" i="9"/>
  <c r="C320" i="9"/>
  <c r="B320" i="9"/>
  <c r="K319" i="9"/>
  <c r="K375" i="9" s="1"/>
  <c r="J319" i="9"/>
  <c r="J375" i="9" s="1"/>
  <c r="I319" i="9"/>
  <c r="I375" i="9" s="1"/>
  <c r="H319" i="9"/>
  <c r="H375" i="9" s="1"/>
  <c r="G319" i="9"/>
  <c r="G375" i="9" s="1"/>
  <c r="F319" i="9"/>
  <c r="F375" i="9" s="1"/>
  <c r="E319" i="9"/>
  <c r="E375" i="9" s="1"/>
  <c r="C319" i="9"/>
  <c r="C375" i="9" s="1"/>
  <c r="B319" i="9"/>
  <c r="B375" i="9" s="1"/>
  <c r="K318" i="9"/>
  <c r="K374" i="9" s="1"/>
  <c r="J318" i="9"/>
  <c r="J374" i="9" s="1"/>
  <c r="I318" i="9"/>
  <c r="I374" i="9" s="1"/>
  <c r="H318" i="9"/>
  <c r="H374" i="9" s="1"/>
  <c r="G318" i="9"/>
  <c r="G374" i="9" s="1"/>
  <c r="F318" i="9"/>
  <c r="F374" i="9" s="1"/>
  <c r="E318" i="9"/>
  <c r="E374" i="9" s="1"/>
  <c r="D318" i="9"/>
  <c r="D374" i="9" s="1"/>
  <c r="C318" i="9"/>
  <c r="C374" i="9" s="1"/>
  <c r="B318" i="9"/>
  <c r="B374" i="9" s="1"/>
  <c r="K317" i="9"/>
  <c r="K373" i="9" s="1"/>
  <c r="J317" i="9"/>
  <c r="J373" i="9" s="1"/>
  <c r="I317" i="9"/>
  <c r="I373" i="9" s="1"/>
  <c r="H317" i="9"/>
  <c r="H373" i="9" s="1"/>
  <c r="G317" i="9"/>
  <c r="G373" i="9" s="1"/>
  <c r="F317" i="9"/>
  <c r="F373" i="9" s="1"/>
  <c r="E317" i="9"/>
  <c r="E373" i="9" s="1"/>
  <c r="D317" i="9"/>
  <c r="D373" i="9" s="1"/>
  <c r="C317" i="9"/>
  <c r="C373" i="9" s="1"/>
  <c r="B317" i="9"/>
  <c r="B373" i="9" s="1"/>
  <c r="K316" i="9"/>
  <c r="K372" i="9" s="1"/>
  <c r="J316" i="9"/>
  <c r="J372" i="9" s="1"/>
  <c r="I316" i="9"/>
  <c r="I372" i="9" s="1"/>
  <c r="H316" i="9"/>
  <c r="H372" i="9" s="1"/>
  <c r="G316" i="9"/>
  <c r="G372" i="9" s="1"/>
  <c r="F316" i="9"/>
  <c r="F372" i="9" s="1"/>
  <c r="E316" i="9"/>
  <c r="E372" i="9" s="1"/>
  <c r="D316" i="9"/>
  <c r="D372" i="9" s="1"/>
  <c r="C316" i="9"/>
  <c r="C372" i="9" s="1"/>
  <c r="B316" i="9"/>
  <c r="B372" i="9" s="1"/>
  <c r="K315" i="9"/>
  <c r="J315" i="9"/>
  <c r="J371" i="9" s="1"/>
  <c r="I315" i="9"/>
  <c r="H315" i="9"/>
  <c r="H371" i="9" s="1"/>
  <c r="G315" i="9"/>
  <c r="F315" i="9"/>
  <c r="F371" i="9" s="1"/>
  <c r="E315" i="9"/>
  <c r="E371" i="9" s="1"/>
  <c r="D315" i="9"/>
  <c r="C315" i="9"/>
  <c r="B315" i="9"/>
  <c r="K314" i="9"/>
  <c r="K370" i="9" s="1"/>
  <c r="J314" i="9"/>
  <c r="J370" i="9" s="1"/>
  <c r="I314" i="9"/>
  <c r="I370" i="9" s="1"/>
  <c r="H314" i="9"/>
  <c r="H370" i="9" s="1"/>
  <c r="G314" i="9"/>
  <c r="G370" i="9" s="1"/>
  <c r="F314" i="9"/>
  <c r="F370" i="9" s="1"/>
  <c r="E314" i="9"/>
  <c r="E370" i="9" s="1"/>
  <c r="D314" i="9"/>
  <c r="D370" i="9" s="1"/>
  <c r="C314" i="9"/>
  <c r="C370" i="9" s="1"/>
  <c r="B314" i="9"/>
  <c r="B370" i="9" s="1"/>
  <c r="K313" i="9"/>
  <c r="K369" i="9" s="1"/>
  <c r="J313" i="9"/>
  <c r="J369" i="9" s="1"/>
  <c r="I313" i="9"/>
  <c r="I369" i="9" s="1"/>
  <c r="H313" i="9"/>
  <c r="H369" i="9" s="1"/>
  <c r="G313" i="9"/>
  <c r="G369" i="9" s="1"/>
  <c r="F313" i="9"/>
  <c r="F369" i="9" s="1"/>
  <c r="E313" i="9"/>
  <c r="E369" i="9" s="1"/>
  <c r="D313" i="9"/>
  <c r="D369" i="9" s="1"/>
  <c r="C313" i="9"/>
  <c r="C369" i="9" s="1"/>
  <c r="B313" i="9"/>
  <c r="B369" i="9" s="1"/>
  <c r="K312" i="9"/>
  <c r="K368" i="9" s="1"/>
  <c r="J312" i="9"/>
  <c r="J368" i="9" s="1"/>
  <c r="I312" i="9"/>
  <c r="I368" i="9" s="1"/>
  <c r="H312" i="9"/>
  <c r="H368" i="9" s="1"/>
  <c r="G312" i="9"/>
  <c r="G368" i="9" s="1"/>
  <c r="F312" i="9"/>
  <c r="F368" i="9" s="1"/>
  <c r="E312" i="9"/>
  <c r="E368" i="9" s="1"/>
  <c r="D312" i="9"/>
  <c r="D368" i="9" s="1"/>
  <c r="C312" i="9"/>
  <c r="C368" i="9" s="1"/>
  <c r="B312" i="9"/>
  <c r="B368" i="9" s="1"/>
  <c r="K311" i="9"/>
  <c r="K367" i="9" s="1"/>
  <c r="J311" i="9"/>
  <c r="J367" i="9" s="1"/>
  <c r="I311" i="9"/>
  <c r="I367" i="9" s="1"/>
  <c r="H311" i="9"/>
  <c r="H367" i="9" s="1"/>
  <c r="G311" i="9"/>
  <c r="G367" i="9" s="1"/>
  <c r="F311" i="9"/>
  <c r="F367" i="9" s="1"/>
  <c r="E311" i="9"/>
  <c r="E367" i="9" s="1"/>
  <c r="D311" i="9"/>
  <c r="D367" i="9" s="1"/>
  <c r="C311" i="9"/>
  <c r="C367" i="9" s="1"/>
  <c r="B311" i="9"/>
  <c r="B367" i="9" s="1"/>
  <c r="K310" i="9"/>
  <c r="K366" i="9" s="1"/>
  <c r="J310" i="9"/>
  <c r="J366" i="9" s="1"/>
  <c r="I310" i="9"/>
  <c r="H310" i="9"/>
  <c r="G310" i="9"/>
  <c r="F310" i="9"/>
  <c r="E310" i="9"/>
  <c r="E366" i="9" s="1"/>
  <c r="D310" i="9"/>
  <c r="C310" i="9"/>
  <c r="C366" i="9" s="1"/>
  <c r="B310" i="9"/>
  <c r="B366" i="9" s="1"/>
  <c r="K309" i="9"/>
  <c r="K365" i="9" s="1"/>
  <c r="J309" i="9"/>
  <c r="J365" i="9" s="1"/>
  <c r="I309" i="9"/>
  <c r="I365" i="9" s="1"/>
  <c r="H309" i="9"/>
  <c r="H365" i="9" s="1"/>
  <c r="G309" i="9"/>
  <c r="G365" i="9" s="1"/>
  <c r="F309" i="9"/>
  <c r="F365" i="9" s="1"/>
  <c r="E309" i="9"/>
  <c r="E365" i="9" s="1"/>
  <c r="D309" i="9"/>
  <c r="D365" i="9" s="1"/>
  <c r="C309" i="9"/>
  <c r="C365" i="9" s="1"/>
  <c r="B309" i="9"/>
  <c r="B365" i="9" s="1"/>
  <c r="K308" i="9"/>
  <c r="K364" i="9" s="1"/>
  <c r="J308" i="9"/>
  <c r="J364" i="9" s="1"/>
  <c r="I308" i="9"/>
  <c r="I364" i="9" s="1"/>
  <c r="H308" i="9"/>
  <c r="H364" i="9" s="1"/>
  <c r="G308" i="9"/>
  <c r="G364" i="9" s="1"/>
  <c r="F308" i="9"/>
  <c r="F364" i="9" s="1"/>
  <c r="E308" i="9"/>
  <c r="E364" i="9" s="1"/>
  <c r="D308" i="9"/>
  <c r="D364" i="9" s="1"/>
  <c r="C308" i="9"/>
  <c r="C364" i="9" s="1"/>
  <c r="B308" i="9"/>
  <c r="B364" i="9" s="1"/>
  <c r="K307" i="9"/>
  <c r="K363" i="9" s="1"/>
  <c r="J307" i="9"/>
  <c r="J363" i="9" s="1"/>
  <c r="I307" i="9"/>
  <c r="I363" i="9" s="1"/>
  <c r="H307" i="9"/>
  <c r="H363" i="9" s="1"/>
  <c r="G307" i="9"/>
  <c r="G363" i="9" s="1"/>
  <c r="F307" i="9"/>
  <c r="F363" i="9" s="1"/>
  <c r="E307" i="9"/>
  <c r="E363" i="9" s="1"/>
  <c r="D307" i="9"/>
  <c r="D363" i="9" s="1"/>
  <c r="C307" i="9"/>
  <c r="C363" i="9" s="1"/>
  <c r="B307" i="9"/>
  <c r="B363" i="9" s="1"/>
  <c r="K306" i="9"/>
  <c r="K362" i="9" s="1"/>
  <c r="J306" i="9"/>
  <c r="J362" i="9" s="1"/>
  <c r="I306" i="9"/>
  <c r="I362" i="9" s="1"/>
  <c r="H306" i="9"/>
  <c r="H362" i="9" s="1"/>
  <c r="G306" i="9"/>
  <c r="G362" i="9" s="1"/>
  <c r="F306" i="9"/>
  <c r="F362" i="9" s="1"/>
  <c r="E306" i="9"/>
  <c r="E362" i="9" s="1"/>
  <c r="D306" i="9"/>
  <c r="D362" i="9" s="1"/>
  <c r="C306" i="9"/>
  <c r="C362" i="9" s="1"/>
  <c r="B306" i="9"/>
  <c r="B362" i="9" s="1"/>
  <c r="K305" i="9"/>
  <c r="K361" i="9" s="1"/>
  <c r="J305" i="9"/>
  <c r="I305" i="9"/>
  <c r="H305" i="9"/>
  <c r="G305" i="9"/>
  <c r="G361" i="9" s="1"/>
  <c r="F305" i="9"/>
  <c r="E305" i="9"/>
  <c r="D305" i="9"/>
  <c r="C305" i="9"/>
  <c r="C361" i="9" s="1"/>
  <c r="B305" i="9"/>
  <c r="B361" i="9" s="1"/>
  <c r="K304" i="9"/>
  <c r="K360" i="9" s="1"/>
  <c r="J304" i="9"/>
  <c r="J360" i="9" s="1"/>
  <c r="I304" i="9"/>
  <c r="I360" i="9" s="1"/>
  <c r="H304" i="9"/>
  <c r="H360" i="9" s="1"/>
  <c r="G304" i="9"/>
  <c r="G360" i="9" s="1"/>
  <c r="F304" i="9"/>
  <c r="F360" i="9" s="1"/>
  <c r="E304" i="9"/>
  <c r="E360" i="9" s="1"/>
  <c r="D304" i="9"/>
  <c r="D360" i="9" s="1"/>
  <c r="C304" i="9"/>
  <c r="C360" i="9" s="1"/>
  <c r="B304" i="9"/>
  <c r="B360" i="9" s="1"/>
  <c r="K303" i="9"/>
  <c r="K359" i="9" s="1"/>
  <c r="J303" i="9"/>
  <c r="J359" i="9" s="1"/>
  <c r="I303" i="9"/>
  <c r="I359" i="9" s="1"/>
  <c r="H303" i="9"/>
  <c r="H359" i="9" s="1"/>
  <c r="G303" i="9"/>
  <c r="G359" i="9" s="1"/>
  <c r="F303" i="9"/>
  <c r="F359" i="9" s="1"/>
  <c r="E303" i="9"/>
  <c r="E359" i="9" s="1"/>
  <c r="D303" i="9"/>
  <c r="D359" i="9" s="1"/>
  <c r="C303" i="9"/>
  <c r="C359" i="9" s="1"/>
  <c r="B303" i="9"/>
  <c r="B359" i="9" s="1"/>
  <c r="K302" i="9"/>
  <c r="K358" i="9" s="1"/>
  <c r="J302" i="9"/>
  <c r="J358" i="9" s="1"/>
  <c r="I302" i="9"/>
  <c r="I358" i="9" s="1"/>
  <c r="H302" i="9"/>
  <c r="H358" i="9" s="1"/>
  <c r="G302" i="9"/>
  <c r="G358" i="9" s="1"/>
  <c r="F302" i="9"/>
  <c r="F358" i="9" s="1"/>
  <c r="E302" i="9"/>
  <c r="E358" i="9" s="1"/>
  <c r="D302" i="9"/>
  <c r="D358" i="9" s="1"/>
  <c r="C302" i="9"/>
  <c r="C358" i="9" s="1"/>
  <c r="B302" i="9"/>
  <c r="B358" i="9" s="1"/>
  <c r="K301" i="9"/>
  <c r="K357" i="9" s="1"/>
  <c r="J301" i="9"/>
  <c r="I301" i="9"/>
  <c r="I357" i="9" s="1"/>
  <c r="H301" i="9"/>
  <c r="H357" i="9" s="1"/>
  <c r="G301" i="9"/>
  <c r="G357" i="9" s="1"/>
  <c r="F301" i="9"/>
  <c r="E301" i="9"/>
  <c r="E357" i="9" s="1"/>
  <c r="D301" i="9"/>
  <c r="D357" i="9" s="1"/>
  <c r="C301" i="9"/>
  <c r="C357" i="9" s="1"/>
  <c r="B301" i="9"/>
  <c r="B357" i="9" s="1"/>
  <c r="K300" i="9"/>
  <c r="K356" i="9" s="1"/>
  <c r="J300" i="9"/>
  <c r="J356" i="9" s="1"/>
  <c r="I300" i="9"/>
  <c r="I356" i="9" s="1"/>
  <c r="H300" i="9"/>
  <c r="G300" i="9"/>
  <c r="F300" i="9"/>
  <c r="F356" i="9" s="1"/>
  <c r="E300" i="9"/>
  <c r="E356" i="9" s="1"/>
  <c r="D300" i="9"/>
  <c r="C300" i="9"/>
  <c r="C356" i="9" s="1"/>
  <c r="B300" i="9"/>
  <c r="B356" i="9" s="1"/>
  <c r="K299" i="9"/>
  <c r="K355" i="9" s="1"/>
  <c r="J299" i="9"/>
  <c r="J355" i="9" s="1"/>
  <c r="I299" i="9"/>
  <c r="I355" i="9" s="1"/>
  <c r="H299" i="9"/>
  <c r="H355" i="9" s="1"/>
  <c r="G299" i="9"/>
  <c r="G355" i="9" s="1"/>
  <c r="F299" i="9"/>
  <c r="F355" i="9" s="1"/>
  <c r="E299" i="9"/>
  <c r="E355" i="9" s="1"/>
  <c r="D299" i="9"/>
  <c r="D355" i="9" s="1"/>
  <c r="C299" i="9"/>
  <c r="C355" i="9" s="1"/>
  <c r="B299" i="9"/>
  <c r="B355" i="9" s="1"/>
  <c r="K298" i="9"/>
  <c r="K354" i="9" s="1"/>
  <c r="J298" i="9"/>
  <c r="J354" i="9" s="1"/>
  <c r="I298" i="9"/>
  <c r="I354" i="9" s="1"/>
  <c r="H298" i="9"/>
  <c r="H354" i="9" s="1"/>
  <c r="G298" i="9"/>
  <c r="G354" i="9" s="1"/>
  <c r="F298" i="9"/>
  <c r="F354" i="9" s="1"/>
  <c r="E298" i="9"/>
  <c r="E354" i="9" s="1"/>
  <c r="D298" i="9"/>
  <c r="D354" i="9" s="1"/>
  <c r="C298" i="9"/>
  <c r="C354" i="9" s="1"/>
  <c r="B298" i="9"/>
  <c r="B354" i="9" s="1"/>
  <c r="K297" i="9"/>
  <c r="K353" i="9" s="1"/>
  <c r="J297" i="9"/>
  <c r="J353" i="9" s="1"/>
  <c r="I297" i="9"/>
  <c r="I353" i="9" s="1"/>
  <c r="H297" i="9"/>
  <c r="H353" i="9" s="1"/>
  <c r="G297" i="9"/>
  <c r="G353" i="9" s="1"/>
  <c r="F297" i="9"/>
  <c r="F353" i="9" s="1"/>
  <c r="E297" i="9"/>
  <c r="E353" i="9" s="1"/>
  <c r="D297" i="9"/>
  <c r="D353" i="9" s="1"/>
  <c r="C297" i="9"/>
  <c r="C353" i="9" s="1"/>
  <c r="B297" i="9"/>
  <c r="B353" i="9" s="1"/>
  <c r="K296" i="9"/>
  <c r="K352" i="9" s="1"/>
  <c r="J296" i="9"/>
  <c r="J352" i="9" s="1"/>
  <c r="I296" i="9"/>
  <c r="I352" i="9" s="1"/>
  <c r="H296" i="9"/>
  <c r="H352" i="9" s="1"/>
  <c r="G296" i="9"/>
  <c r="G352" i="9" s="1"/>
  <c r="F296" i="9"/>
  <c r="F352" i="9" s="1"/>
  <c r="E296" i="9"/>
  <c r="E352" i="9" s="1"/>
  <c r="D296" i="9"/>
  <c r="D352" i="9" s="1"/>
  <c r="C296" i="9"/>
  <c r="C352" i="9" s="1"/>
  <c r="B296" i="9"/>
  <c r="B352" i="9" s="1"/>
  <c r="K295" i="9"/>
  <c r="K351" i="9" s="1"/>
  <c r="J295" i="9"/>
  <c r="I295" i="9"/>
  <c r="I351" i="9" s="1"/>
  <c r="H295" i="9"/>
  <c r="G295" i="9"/>
  <c r="G351" i="9" s="1"/>
  <c r="F295" i="9"/>
  <c r="F351" i="9" s="1"/>
  <c r="E295" i="9"/>
  <c r="E351" i="9" s="1"/>
  <c r="D295" i="9"/>
  <c r="D351" i="9" s="1"/>
  <c r="C295" i="9"/>
  <c r="C351" i="9" s="1"/>
  <c r="B295" i="9"/>
  <c r="B351" i="9" s="1"/>
  <c r="K294" i="9"/>
  <c r="K350" i="9" s="1"/>
  <c r="J294" i="9"/>
  <c r="J350" i="9" s="1"/>
  <c r="I294" i="9"/>
  <c r="I350" i="9" s="1"/>
  <c r="H294" i="9"/>
  <c r="H350" i="9" s="1"/>
  <c r="G294" i="9"/>
  <c r="G350" i="9" s="1"/>
  <c r="F294" i="9"/>
  <c r="F350" i="9" s="1"/>
  <c r="E294" i="9"/>
  <c r="E350" i="9" s="1"/>
  <c r="D294" i="9"/>
  <c r="D350" i="9" s="1"/>
  <c r="C294" i="9"/>
  <c r="C350" i="9" s="1"/>
  <c r="B294" i="9"/>
  <c r="B350" i="9" s="1"/>
  <c r="K293" i="9"/>
  <c r="K349" i="9" s="1"/>
  <c r="J293" i="9"/>
  <c r="J349" i="9" s="1"/>
  <c r="I293" i="9"/>
  <c r="I349" i="9" s="1"/>
  <c r="H293" i="9"/>
  <c r="H349" i="9" s="1"/>
  <c r="G293" i="9"/>
  <c r="G349" i="9" s="1"/>
  <c r="F293" i="9"/>
  <c r="F349" i="9" s="1"/>
  <c r="E293" i="9"/>
  <c r="E349" i="9" s="1"/>
  <c r="D293" i="9"/>
  <c r="D349" i="9" s="1"/>
  <c r="C293" i="9"/>
  <c r="C349" i="9" s="1"/>
  <c r="B293" i="9"/>
  <c r="B349" i="9" s="1"/>
  <c r="K292" i="9"/>
  <c r="K348" i="9" s="1"/>
  <c r="J292" i="9"/>
  <c r="J348" i="9" s="1"/>
  <c r="I292" i="9"/>
  <c r="I348" i="9" s="1"/>
  <c r="H292" i="9"/>
  <c r="H348" i="9" s="1"/>
  <c r="G292" i="9"/>
  <c r="G348" i="9" s="1"/>
  <c r="F292" i="9"/>
  <c r="F348" i="9" s="1"/>
  <c r="E292" i="9"/>
  <c r="E348" i="9" s="1"/>
  <c r="D292" i="9"/>
  <c r="D348" i="9" s="1"/>
  <c r="C292" i="9"/>
  <c r="C348" i="9" s="1"/>
  <c r="B292" i="9"/>
  <c r="B348" i="9" s="1"/>
  <c r="K291" i="9"/>
  <c r="K347" i="9" s="1"/>
  <c r="J291" i="9"/>
  <c r="J347" i="9" s="1"/>
  <c r="I291" i="9"/>
  <c r="I347" i="9" s="1"/>
  <c r="H291" i="9"/>
  <c r="H347" i="9" s="1"/>
  <c r="G291" i="9"/>
  <c r="G347" i="9" s="1"/>
  <c r="F291" i="9"/>
  <c r="F347" i="9" s="1"/>
  <c r="E291" i="9"/>
  <c r="E347" i="9" s="1"/>
  <c r="D291" i="9"/>
  <c r="D347" i="9" s="1"/>
  <c r="C291" i="9"/>
  <c r="C347" i="9" s="1"/>
  <c r="B291" i="9"/>
  <c r="B347" i="9" s="1"/>
  <c r="K290" i="9"/>
  <c r="K346" i="9" s="1"/>
  <c r="J290" i="9"/>
  <c r="J346" i="9" s="1"/>
  <c r="I290" i="9"/>
  <c r="I346" i="9" s="1"/>
  <c r="H290" i="9"/>
  <c r="H346" i="9" s="1"/>
  <c r="G290" i="9"/>
  <c r="G346" i="9" s="1"/>
  <c r="F290" i="9"/>
  <c r="F346" i="9" s="1"/>
  <c r="E290" i="9"/>
  <c r="E346" i="9" s="1"/>
  <c r="D290" i="9"/>
  <c r="D346" i="9" s="1"/>
  <c r="C290" i="9"/>
  <c r="C346" i="9" s="1"/>
  <c r="B290" i="9"/>
  <c r="B346" i="9" s="1"/>
  <c r="K289" i="9"/>
  <c r="K345" i="9" s="1"/>
  <c r="J289" i="9"/>
  <c r="J345" i="9" s="1"/>
  <c r="I289" i="9"/>
  <c r="I345" i="9" s="1"/>
  <c r="H289" i="9"/>
  <c r="H345" i="9" s="1"/>
  <c r="G289" i="9"/>
  <c r="G345" i="9" s="1"/>
  <c r="F289" i="9"/>
  <c r="F345" i="9" s="1"/>
  <c r="E289" i="9"/>
  <c r="E345" i="9" s="1"/>
  <c r="D289" i="9"/>
  <c r="D345" i="9" s="1"/>
  <c r="C289" i="9"/>
  <c r="C345" i="9" s="1"/>
  <c r="B289" i="9"/>
  <c r="B345" i="9" s="1"/>
  <c r="K288" i="9"/>
  <c r="K344" i="9" s="1"/>
  <c r="J288" i="9"/>
  <c r="J344" i="9" s="1"/>
  <c r="I288" i="9"/>
  <c r="I344" i="9" s="1"/>
  <c r="H288" i="9"/>
  <c r="H344" i="9" s="1"/>
  <c r="G288" i="9"/>
  <c r="G344" i="9" s="1"/>
  <c r="F288" i="9"/>
  <c r="F344" i="9" s="1"/>
  <c r="E288" i="9"/>
  <c r="E344" i="9" s="1"/>
  <c r="D288" i="9"/>
  <c r="D344" i="9" s="1"/>
  <c r="C288" i="9"/>
  <c r="C344" i="9" s="1"/>
  <c r="B288" i="9"/>
  <c r="B344" i="9" s="1"/>
  <c r="K287" i="9"/>
  <c r="K343" i="9" s="1"/>
  <c r="J287" i="9"/>
  <c r="J343" i="9" s="1"/>
  <c r="I287" i="9"/>
  <c r="I343" i="9" s="1"/>
  <c r="H287" i="9"/>
  <c r="H343" i="9" s="1"/>
  <c r="G287" i="9"/>
  <c r="G343" i="9" s="1"/>
  <c r="F287" i="9"/>
  <c r="F343" i="9" s="1"/>
  <c r="E287" i="9"/>
  <c r="E343" i="9" s="1"/>
  <c r="D287" i="9"/>
  <c r="D343" i="9" s="1"/>
  <c r="C287" i="9"/>
  <c r="C343" i="9" s="1"/>
  <c r="B287" i="9"/>
  <c r="B343" i="9" s="1"/>
  <c r="K286" i="9"/>
  <c r="K342" i="9" s="1"/>
  <c r="J286" i="9"/>
  <c r="J342" i="9" s="1"/>
  <c r="I286" i="9"/>
  <c r="I342" i="9" s="1"/>
  <c r="H286" i="9"/>
  <c r="H342" i="9" s="1"/>
  <c r="G286" i="9"/>
  <c r="G342" i="9" s="1"/>
  <c r="F286" i="9"/>
  <c r="F342" i="9" s="1"/>
  <c r="E286" i="9"/>
  <c r="E342" i="9" s="1"/>
  <c r="D286" i="9"/>
  <c r="D342" i="9" s="1"/>
  <c r="C286" i="9"/>
  <c r="C342" i="9" s="1"/>
  <c r="B286" i="9"/>
  <c r="B342" i="9" s="1"/>
  <c r="K285" i="9"/>
  <c r="K341" i="9" s="1"/>
  <c r="J285" i="9"/>
  <c r="J341" i="9" s="1"/>
  <c r="I285" i="9"/>
  <c r="I341" i="9" s="1"/>
  <c r="H285" i="9"/>
  <c r="H341" i="9" s="1"/>
  <c r="G285" i="9"/>
  <c r="G341" i="9" s="1"/>
  <c r="F285" i="9"/>
  <c r="F341" i="9" s="1"/>
  <c r="E285" i="9"/>
  <c r="E341" i="9" s="1"/>
  <c r="D341" i="9"/>
  <c r="C341" i="9"/>
  <c r="B285" i="9"/>
  <c r="B341" i="9" s="1"/>
  <c r="L282" i="9"/>
  <c r="L100" i="22" s="1"/>
  <c r="L258" i="22" s="1"/>
  <c r="L275" i="9"/>
  <c r="L521" i="9" s="1"/>
  <c r="L274" i="9"/>
  <c r="L520" i="9" s="1"/>
  <c r="L273" i="9"/>
  <c r="L519" i="9" s="1"/>
  <c r="L272" i="9"/>
  <c r="L271" i="9"/>
  <c r="L517" i="9" s="1"/>
  <c r="L270" i="9"/>
  <c r="L516" i="9" s="1"/>
  <c r="L269" i="9"/>
  <c r="L515" i="9" s="1"/>
  <c r="I268" i="9"/>
  <c r="I514" i="9" s="1"/>
  <c r="F268" i="9"/>
  <c r="F514" i="9" s="1"/>
  <c r="L266" i="9"/>
  <c r="L265" i="9"/>
  <c r="L264" i="9"/>
  <c r="L263" i="9"/>
  <c r="L262" i="9"/>
  <c r="L261" i="9"/>
  <c r="L260" i="9"/>
  <c r="L259" i="9"/>
  <c r="L258" i="9"/>
  <c r="L257" i="9"/>
  <c r="L256" i="9"/>
  <c r="L255" i="9"/>
  <c r="L254" i="9"/>
  <c r="L253" i="9"/>
  <c r="L252" i="9"/>
  <c r="L249" i="9"/>
  <c r="L248" i="9"/>
  <c r="L247" i="9"/>
  <c r="L246" i="9"/>
  <c r="L245" i="9"/>
  <c r="L244" i="9"/>
  <c r="L243" i="9"/>
  <c r="L242" i="9"/>
  <c r="L241" i="9"/>
  <c r="L240" i="9"/>
  <c r="L239" i="9"/>
  <c r="L238" i="9"/>
  <c r="L237" i="9"/>
  <c r="L236" i="9"/>
  <c r="L235" i="9"/>
  <c r="L234" i="9"/>
  <c r="L233" i="9"/>
  <c r="L232" i="9"/>
  <c r="L231" i="9"/>
  <c r="L230" i="9"/>
  <c r="L229" i="9"/>
  <c r="L226" i="9"/>
  <c r="L503" i="9" s="1"/>
  <c r="L219" i="9"/>
  <c r="L496" i="9" s="1"/>
  <c r="L218" i="9"/>
  <c r="L495" i="9" s="1"/>
  <c r="L217" i="9"/>
  <c r="L494" i="9" s="1"/>
  <c r="L216" i="9"/>
  <c r="L493" i="9" s="1"/>
  <c r="L215" i="9"/>
  <c r="L492" i="9" s="1"/>
  <c r="L214" i="9"/>
  <c r="L491" i="9" s="1"/>
  <c r="L213" i="9"/>
  <c r="L490" i="9" s="1"/>
  <c r="I212" i="9"/>
  <c r="I489" i="9" s="1"/>
  <c r="L211" i="9"/>
  <c r="L210" i="9"/>
  <c r="L209" i="9"/>
  <c r="L208" i="9"/>
  <c r="D207" i="9"/>
  <c r="D319" i="9" s="1"/>
  <c r="D375" i="9" s="1"/>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0" i="9"/>
  <c r="L481" i="9" s="1"/>
  <c r="L163" i="9"/>
  <c r="L474" i="9" s="1"/>
  <c r="L162" i="9"/>
  <c r="L473" i="9" s="1"/>
  <c r="L161" i="9"/>
  <c r="L472" i="9" s="1"/>
  <c r="L160" i="9"/>
  <c r="L471" i="9" s="1"/>
  <c r="L159" i="9"/>
  <c r="L470" i="9" s="1"/>
  <c r="L158" i="9"/>
  <c r="L469" i="9" s="1"/>
  <c r="L157" i="9"/>
  <c r="L468" i="9" s="1"/>
  <c r="G156" i="9"/>
  <c r="G467" i="9" s="1"/>
  <c r="L155"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4" i="9"/>
  <c r="L456" i="9" s="1"/>
  <c r="L107" i="9"/>
  <c r="L449" i="9" s="1"/>
  <c r="L106" i="9"/>
  <c r="L448" i="9" s="1"/>
  <c r="L105" i="9"/>
  <c r="L447" i="9" s="1"/>
  <c r="L104" i="9"/>
  <c r="L446" i="9" s="1"/>
  <c r="L103" i="9"/>
  <c r="L445" i="9" s="1"/>
  <c r="L102" i="9"/>
  <c r="L444" i="9" s="1"/>
  <c r="L101" i="9"/>
  <c r="L443" i="9" s="1"/>
  <c r="I100" i="9"/>
  <c r="I442" i="9" s="1"/>
  <c r="F100" i="9"/>
  <c r="F442" i="9" s="1"/>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58" i="9"/>
  <c r="L51" i="9"/>
  <c r="L427" i="9" s="1"/>
  <c r="L50" i="9"/>
  <c r="L426" i="9" s="1"/>
  <c r="L49" i="9"/>
  <c r="L425" i="9" s="1"/>
  <c r="L48" i="9"/>
  <c r="L47" i="9"/>
  <c r="L46" i="9"/>
  <c r="L45" i="9"/>
  <c r="L421" i="9" s="1"/>
  <c r="F44" i="9"/>
  <c r="F420" i="9" s="1"/>
  <c r="E44" i="9"/>
  <c r="E420" i="9" s="1"/>
  <c r="L43" i="9"/>
  <c r="L42" i="9"/>
  <c r="L41" i="9"/>
  <c r="L40" i="9"/>
  <c r="L39" i="9"/>
  <c r="L38" i="9"/>
  <c r="L37" i="9"/>
  <c r="L36" i="9"/>
  <c r="L35" i="9"/>
  <c r="L34" i="9"/>
  <c r="L33" i="9"/>
  <c r="L32" i="9"/>
  <c r="L31" i="9"/>
  <c r="L27" i="9"/>
  <c r="L26" i="9"/>
  <c r="L25" i="9"/>
  <c r="L24" i="9"/>
  <c r="L23" i="9"/>
  <c r="L22" i="9"/>
  <c r="L21" i="9"/>
  <c r="L20" i="9"/>
  <c r="L19" i="9"/>
  <c r="L18" i="9"/>
  <c r="L17" i="9"/>
  <c r="L16" i="9"/>
  <c r="L15" i="9"/>
  <c r="L14" i="9"/>
  <c r="L13" i="9"/>
  <c r="L12" i="9"/>
  <c r="L11" i="9"/>
  <c r="L10" i="9"/>
  <c r="L9" i="9"/>
  <c r="L8" i="9"/>
  <c r="L7" i="9"/>
  <c r="L6" i="9"/>
  <c r="L5" i="9"/>
  <c r="J679" i="10" l="1"/>
  <c r="S507" i="10"/>
  <c r="H513" i="12"/>
  <c r="B501" i="11"/>
  <c r="P680" i="10"/>
  <c r="C680" i="10"/>
  <c r="G501" i="11"/>
  <c r="D501" i="11"/>
  <c r="Q680" i="10"/>
  <c r="R513" i="12"/>
  <c r="I513" i="12"/>
  <c r="B513" i="12"/>
  <c r="J513" i="12"/>
  <c r="C513" i="12"/>
  <c r="M513" i="12"/>
  <c r="D513" i="12"/>
  <c r="N342" i="12"/>
  <c r="N513" i="12"/>
  <c r="K491" i="12"/>
  <c r="E513" i="12"/>
  <c r="O513" i="12"/>
  <c r="S491" i="12"/>
  <c r="F342" i="12"/>
  <c r="F513" i="12"/>
  <c r="P513" i="12"/>
  <c r="G513" i="12"/>
  <c r="Q513" i="12"/>
  <c r="K465" i="12"/>
  <c r="S465" i="12"/>
  <c r="K443" i="12"/>
  <c r="S443" i="12"/>
  <c r="K417" i="12"/>
  <c r="S417" i="12"/>
  <c r="K395" i="12"/>
  <c r="S395" i="12"/>
  <c r="O511" i="12"/>
  <c r="J342" i="11"/>
  <c r="J501" i="11"/>
  <c r="C342" i="11"/>
  <c r="C501" i="11"/>
  <c r="F342" i="11"/>
  <c r="F501" i="11"/>
  <c r="H501" i="11"/>
  <c r="I501" i="11"/>
  <c r="K479" i="11"/>
  <c r="K478" i="11"/>
  <c r="K455" i="11"/>
  <c r="E294" i="11"/>
  <c r="E501" i="11" s="1"/>
  <c r="E409" i="11"/>
  <c r="K387" i="11"/>
  <c r="I499" i="11"/>
  <c r="H509" i="10"/>
  <c r="J680" i="10"/>
  <c r="K680" i="10"/>
  <c r="S633" i="10"/>
  <c r="E60" i="8" s="1"/>
  <c r="S611" i="10"/>
  <c r="D60" i="8" s="1"/>
  <c r="S586" i="10"/>
  <c r="C60" i="8" s="1"/>
  <c r="L137" i="10"/>
  <c r="L437" i="10" s="1"/>
  <c r="H586" i="10"/>
  <c r="S63" i="10"/>
  <c r="S564" i="10" s="1"/>
  <c r="B60" i="8" s="1"/>
  <c r="Q564" i="10"/>
  <c r="L62" i="10"/>
  <c r="H564" i="10"/>
  <c r="S527" i="10"/>
  <c r="C536" i="9"/>
  <c r="D536" i="9"/>
  <c r="K376" i="9"/>
  <c r="K536" i="9"/>
  <c r="E376" i="9"/>
  <c r="E536" i="9"/>
  <c r="F376" i="9"/>
  <c r="H536" i="9"/>
  <c r="B376" i="9"/>
  <c r="B561" i="9" s="1"/>
  <c r="B536" i="9"/>
  <c r="J376" i="9"/>
  <c r="J536" i="9"/>
  <c r="I557" i="9"/>
  <c r="G558" i="9"/>
  <c r="E559" i="9"/>
  <c r="F556" i="9"/>
  <c r="F560" i="9"/>
  <c r="D556" i="9"/>
  <c r="E556" i="9"/>
  <c r="E560" i="9"/>
  <c r="G556" i="9"/>
  <c r="E557" i="9"/>
  <c r="J559" i="9"/>
  <c r="H560" i="9"/>
  <c r="J531" i="9"/>
  <c r="J560" i="9"/>
  <c r="I556" i="9"/>
  <c r="B378" i="9"/>
  <c r="E510" i="12"/>
  <c r="L207" i="9"/>
  <c r="L319" i="9" s="1"/>
  <c r="L375" i="9" s="1"/>
  <c r="N508" i="12"/>
  <c r="R508" i="12"/>
  <c r="L156" i="9"/>
  <c r="L467" i="9" s="1"/>
  <c r="D11" i="8" s="1"/>
  <c r="G385" i="9"/>
  <c r="G566" i="9" s="1"/>
  <c r="G510" i="12"/>
  <c r="G384" i="9"/>
  <c r="G565" i="9" s="1"/>
  <c r="E386" i="9"/>
  <c r="E567" i="9" s="1"/>
  <c r="H543" i="9"/>
  <c r="I377" i="9"/>
  <c r="D488" i="9"/>
  <c r="L283" i="10"/>
  <c r="L433" i="10" s="1"/>
  <c r="L508" i="10" s="1"/>
  <c r="I678" i="10"/>
  <c r="H342" i="11"/>
  <c r="B347" i="11"/>
  <c r="B526" i="11" s="1"/>
  <c r="H360" i="11"/>
  <c r="H539" i="11" s="1"/>
  <c r="Q342" i="12"/>
  <c r="M345" i="12"/>
  <c r="D349" i="12"/>
  <c r="D542" i="12" s="1"/>
  <c r="J514" i="12"/>
  <c r="M516" i="12"/>
  <c r="F324" i="9"/>
  <c r="F536" i="9" s="1"/>
  <c r="H383" i="9"/>
  <c r="H564" i="9" s="1"/>
  <c r="C538" i="9"/>
  <c r="L608" i="10"/>
  <c r="B343" i="11"/>
  <c r="I349" i="11"/>
  <c r="I528" i="11" s="1"/>
  <c r="I506" i="11"/>
  <c r="G327" i="12"/>
  <c r="G536" i="12" s="1"/>
  <c r="C343" i="12"/>
  <c r="H347" i="12"/>
  <c r="H540" i="12" s="1"/>
  <c r="N350" i="12"/>
  <c r="N543" i="12" s="1"/>
  <c r="P511" i="12"/>
  <c r="D515" i="12"/>
  <c r="C517" i="12"/>
  <c r="M518" i="12"/>
  <c r="L512" i="9"/>
  <c r="L268" i="9"/>
  <c r="L514" i="9" s="1"/>
  <c r="F11" i="8" s="1"/>
  <c r="H376" i="9"/>
  <c r="L63" i="10"/>
  <c r="S608" i="10"/>
  <c r="I344" i="11"/>
  <c r="E350" i="11"/>
  <c r="E529" i="11" s="1"/>
  <c r="G343" i="12"/>
  <c r="D352" i="12"/>
  <c r="D545" i="12" s="1"/>
  <c r="I515" i="12"/>
  <c r="Q518" i="12"/>
  <c r="G346" i="11"/>
  <c r="E352" i="11"/>
  <c r="E531" i="11" s="1"/>
  <c r="G509" i="12"/>
  <c r="B512" i="12"/>
  <c r="D345" i="12"/>
  <c r="E348" i="12"/>
  <c r="E541" i="12" s="1"/>
  <c r="D353" i="12"/>
  <c r="D546" i="12" s="1"/>
  <c r="D514" i="12"/>
  <c r="R517" i="12"/>
  <c r="H519" i="12"/>
  <c r="S462" i="12"/>
  <c r="D360" i="12"/>
  <c r="D553" i="12" s="1"/>
  <c r="K438" i="12"/>
  <c r="S460" i="12"/>
  <c r="K486" i="12"/>
  <c r="K488" i="12"/>
  <c r="K490" i="12"/>
  <c r="K461" i="12"/>
  <c r="S464" i="12"/>
  <c r="S461" i="12"/>
  <c r="K489" i="12"/>
  <c r="K487" i="12"/>
  <c r="S267" i="12"/>
  <c r="S318" i="12" s="1"/>
  <c r="S486" i="12"/>
  <c r="S463" i="12"/>
  <c r="K460" i="12"/>
  <c r="K462" i="12"/>
  <c r="K463" i="12"/>
  <c r="S394" i="12"/>
  <c r="S265" i="12"/>
  <c r="S316" i="12" s="1"/>
  <c r="S413" i="12"/>
  <c r="S273" i="12"/>
  <c r="S324" i="12" s="1"/>
  <c r="S275" i="12"/>
  <c r="S326" i="12" s="1"/>
  <c r="K280" i="12"/>
  <c r="K331" i="12" s="1"/>
  <c r="K286" i="12"/>
  <c r="K337" i="12" s="1"/>
  <c r="K288" i="12"/>
  <c r="K339" i="12" s="1"/>
  <c r="K439" i="12"/>
  <c r="S441" i="12"/>
  <c r="K464" i="12"/>
  <c r="K290" i="12"/>
  <c r="K341" i="12" s="1"/>
  <c r="K282" i="12"/>
  <c r="K333" i="12" s="1"/>
  <c r="S261" i="12"/>
  <c r="S312" i="12" s="1"/>
  <c r="S263" i="12"/>
  <c r="S314" i="12" s="1"/>
  <c r="S269" i="12"/>
  <c r="S320" i="12" s="1"/>
  <c r="S277" i="12"/>
  <c r="S328" i="12" s="1"/>
  <c r="S442" i="12"/>
  <c r="K391" i="12"/>
  <c r="K394" i="12"/>
  <c r="K265" i="12"/>
  <c r="K316" i="12" s="1"/>
  <c r="K412" i="12"/>
  <c r="K413" i="12"/>
  <c r="K273" i="12"/>
  <c r="K324" i="12" s="1"/>
  <c r="S415" i="12"/>
  <c r="S283" i="12"/>
  <c r="S334" i="12" s="1"/>
  <c r="S416" i="12"/>
  <c r="S438" i="12"/>
  <c r="S439" i="12"/>
  <c r="S440" i="12"/>
  <c r="K441" i="12"/>
  <c r="K289" i="12"/>
  <c r="K340" i="12" s="1"/>
  <c r="K293" i="12"/>
  <c r="K299" i="12"/>
  <c r="K517" i="12" s="1"/>
  <c r="K447" i="12"/>
  <c r="K262" i="12"/>
  <c r="K313" i="12" s="1"/>
  <c r="K264" i="12"/>
  <c r="K315" i="12" s="1"/>
  <c r="K270" i="12"/>
  <c r="K321" i="12" s="1"/>
  <c r="K272" i="12"/>
  <c r="K323" i="12" s="1"/>
  <c r="K274" i="12"/>
  <c r="K325" i="12" s="1"/>
  <c r="K278" i="12"/>
  <c r="K329" i="12" s="1"/>
  <c r="S262" i="12"/>
  <c r="S313" i="12" s="1"/>
  <c r="S270" i="12"/>
  <c r="S321" i="12" s="1"/>
  <c r="S274" i="12"/>
  <c r="S325" i="12" s="1"/>
  <c r="S278" i="12"/>
  <c r="S329" i="12" s="1"/>
  <c r="S280" i="12"/>
  <c r="S331" i="12" s="1"/>
  <c r="S282" i="12"/>
  <c r="S333" i="12" s="1"/>
  <c r="S284" i="12"/>
  <c r="S335" i="12" s="1"/>
  <c r="S286" i="12"/>
  <c r="S337" i="12" s="1"/>
  <c r="S288" i="12"/>
  <c r="S339" i="12" s="1"/>
  <c r="S290" i="12"/>
  <c r="S341" i="12" s="1"/>
  <c r="S292" i="12"/>
  <c r="S296" i="12"/>
  <c r="S514" i="12" s="1"/>
  <c r="S289" i="12"/>
  <c r="S340" i="12" s="1"/>
  <c r="B343" i="12"/>
  <c r="J343" i="12"/>
  <c r="P343" i="12"/>
  <c r="N527" i="12"/>
  <c r="K414" i="12"/>
  <c r="K261" i="12"/>
  <c r="K312" i="12" s="1"/>
  <c r="K269" i="12"/>
  <c r="K320" i="12" s="1"/>
  <c r="K277" i="12"/>
  <c r="K328" i="12" s="1"/>
  <c r="S285" i="12"/>
  <c r="S336" i="12" s="1"/>
  <c r="S287" i="12"/>
  <c r="S338" i="12" s="1"/>
  <c r="J317" i="12"/>
  <c r="J534" i="12" s="1"/>
  <c r="J508" i="12"/>
  <c r="P508" i="12"/>
  <c r="F509" i="12"/>
  <c r="C342" i="12"/>
  <c r="I344" i="12"/>
  <c r="H348" i="12"/>
  <c r="H541" i="12" s="1"/>
  <c r="H515" i="12"/>
  <c r="S302" i="12"/>
  <c r="S520" i="12" s="1"/>
  <c r="P527" i="12"/>
  <c r="P360" i="12"/>
  <c r="P553" i="12" s="1"/>
  <c r="G342" i="12"/>
  <c r="P344" i="12"/>
  <c r="G516" i="12"/>
  <c r="S390" i="12"/>
  <c r="S392" i="12"/>
  <c r="S393" i="12"/>
  <c r="S412" i="12"/>
  <c r="K415" i="12"/>
  <c r="K285" i="12"/>
  <c r="K336" i="12" s="1"/>
  <c r="M537" i="12"/>
  <c r="H517" i="12"/>
  <c r="H350" i="12"/>
  <c r="H543" i="12" s="1"/>
  <c r="K300" i="12"/>
  <c r="K518" i="12" s="1"/>
  <c r="C352" i="12"/>
  <c r="C545" i="12" s="1"/>
  <c r="C519" i="12"/>
  <c r="O342" i="12"/>
  <c r="N343" i="12"/>
  <c r="D350" i="12"/>
  <c r="D543" i="12" s="1"/>
  <c r="N352" i="12"/>
  <c r="N545" i="12" s="1"/>
  <c r="I510" i="12"/>
  <c r="K294" i="12"/>
  <c r="K418" i="12"/>
  <c r="K296" i="12"/>
  <c r="K514" i="12" s="1"/>
  <c r="K420" i="12"/>
  <c r="K298" i="12"/>
  <c r="K516" i="12" s="1"/>
  <c r="K424" i="12"/>
  <c r="K302" i="12"/>
  <c r="K520" i="12" s="1"/>
  <c r="E508" i="12"/>
  <c r="I508" i="12"/>
  <c r="F510" i="12"/>
  <c r="F328" i="12"/>
  <c r="F536" i="12" s="1"/>
  <c r="Q345" i="12"/>
  <c r="B350" i="12"/>
  <c r="B543" i="12" s="1"/>
  <c r="B517" i="12"/>
  <c r="H518" i="12"/>
  <c r="H351" i="12"/>
  <c r="H544" i="12" s="1"/>
  <c r="N351" i="12"/>
  <c r="N544" i="12" s="1"/>
  <c r="N518" i="12"/>
  <c r="E344" i="12"/>
  <c r="D346" i="12"/>
  <c r="N348" i="12"/>
  <c r="N541" i="12" s="1"/>
  <c r="F351" i="12"/>
  <c r="F544" i="12" s="1"/>
  <c r="C520" i="12"/>
  <c r="K268" i="12"/>
  <c r="K319" i="12" s="1"/>
  <c r="K276" i="12"/>
  <c r="K327" i="12" s="1"/>
  <c r="K284" i="12"/>
  <c r="K335" i="12" s="1"/>
  <c r="D534" i="12"/>
  <c r="H508" i="12"/>
  <c r="M509" i="12"/>
  <c r="Q509" i="12"/>
  <c r="E509" i="12"/>
  <c r="I509" i="12"/>
  <c r="F511" i="12"/>
  <c r="J537" i="12"/>
  <c r="C512" i="12"/>
  <c r="G538" i="12"/>
  <c r="P512" i="12"/>
  <c r="J342" i="12"/>
  <c r="B344" i="12"/>
  <c r="Q344" i="12"/>
  <c r="C346" i="12"/>
  <c r="B349" i="12"/>
  <c r="B542" i="12" s="1"/>
  <c r="B353" i="12"/>
  <c r="B546" i="12" s="1"/>
  <c r="H360" i="12"/>
  <c r="H553" i="12" s="1"/>
  <c r="E514" i="12"/>
  <c r="D509" i="12"/>
  <c r="N510" i="12"/>
  <c r="O510" i="12"/>
  <c r="D511" i="12"/>
  <c r="I512" i="12"/>
  <c r="I337" i="12"/>
  <c r="I538" i="12" s="1"/>
  <c r="P342" i="12"/>
  <c r="F344" i="12"/>
  <c r="H345" i="12"/>
  <c r="R346" i="12"/>
  <c r="N349" i="12"/>
  <c r="N542" i="12" s="1"/>
  <c r="P350" i="12"/>
  <c r="P543" i="12" s="1"/>
  <c r="N353" i="12"/>
  <c r="N546" i="12" s="1"/>
  <c r="R510" i="12"/>
  <c r="R514" i="12"/>
  <c r="Q515" i="12"/>
  <c r="S402" i="12"/>
  <c r="R536" i="12"/>
  <c r="R538" i="12"/>
  <c r="E537" i="12"/>
  <c r="K392" i="12"/>
  <c r="K409" i="12"/>
  <c r="K398" i="12"/>
  <c r="K402" i="12"/>
  <c r="S409" i="12"/>
  <c r="K450" i="11"/>
  <c r="K454" i="11"/>
  <c r="K262" i="11"/>
  <c r="K313" i="11" s="1"/>
  <c r="K268" i="11"/>
  <c r="K319" i="11" s="1"/>
  <c r="K280" i="11"/>
  <c r="K331" i="11" s="1"/>
  <c r="K277" i="11"/>
  <c r="K328" i="11" s="1"/>
  <c r="K431" i="11"/>
  <c r="K285" i="11"/>
  <c r="K336" i="11" s="1"/>
  <c r="K278" i="11"/>
  <c r="K329" i="11" s="1"/>
  <c r="I347" i="11"/>
  <c r="I526" i="11" s="1"/>
  <c r="C352" i="11"/>
  <c r="C531" i="11" s="1"/>
  <c r="G360" i="11"/>
  <c r="G539" i="11" s="1"/>
  <c r="I497" i="11"/>
  <c r="F502" i="11"/>
  <c r="E506" i="11"/>
  <c r="K275" i="11"/>
  <c r="K326" i="11" s="1"/>
  <c r="K283" i="11"/>
  <c r="K334" i="11" s="1"/>
  <c r="D345" i="11"/>
  <c r="D348" i="11"/>
  <c r="D527" i="11" s="1"/>
  <c r="H499" i="11"/>
  <c r="F505" i="11"/>
  <c r="B508" i="11"/>
  <c r="C343" i="11"/>
  <c r="B346" i="11"/>
  <c r="D347" i="11"/>
  <c r="D526" i="11" s="1"/>
  <c r="H348" i="11"/>
  <c r="H527" i="11" s="1"/>
  <c r="B351" i="11"/>
  <c r="B530" i="11" s="1"/>
  <c r="F353" i="11"/>
  <c r="F532" i="11" s="1"/>
  <c r="B504" i="11"/>
  <c r="K405" i="11"/>
  <c r="K406" i="11"/>
  <c r="K263" i="11"/>
  <c r="K314" i="11" s="1"/>
  <c r="K267" i="11"/>
  <c r="K318" i="11" s="1"/>
  <c r="K279" i="11"/>
  <c r="K330" i="11" s="1"/>
  <c r="K287" i="11"/>
  <c r="K338" i="11" s="1"/>
  <c r="G497" i="11"/>
  <c r="E500" i="11"/>
  <c r="G343" i="11"/>
  <c r="F346" i="11"/>
  <c r="H347" i="11"/>
  <c r="H526" i="11" s="1"/>
  <c r="E349" i="11"/>
  <c r="E528" i="11" s="1"/>
  <c r="H351" i="11"/>
  <c r="H530" i="11" s="1"/>
  <c r="C360" i="11"/>
  <c r="C539" i="11" s="1"/>
  <c r="D506" i="11"/>
  <c r="G507" i="11"/>
  <c r="B515" i="11"/>
  <c r="F522" i="11"/>
  <c r="H523" i="11"/>
  <c r="E519" i="10"/>
  <c r="E711" i="10" s="1"/>
  <c r="N510" i="10"/>
  <c r="S578" i="10"/>
  <c r="S487" i="10"/>
  <c r="S508" i="10"/>
  <c r="S583" i="10"/>
  <c r="S629" i="10"/>
  <c r="S654" i="10"/>
  <c r="L655" i="10"/>
  <c r="S653" i="10"/>
  <c r="L654" i="10"/>
  <c r="S393" i="10"/>
  <c r="S468" i="10" s="1"/>
  <c r="L657" i="10"/>
  <c r="L606" i="10"/>
  <c r="S381" i="10"/>
  <c r="S456" i="10" s="1"/>
  <c r="S385" i="10"/>
  <c r="S460" i="10" s="1"/>
  <c r="S389" i="10"/>
  <c r="S464" i="10" s="1"/>
  <c r="L630" i="10"/>
  <c r="L631" i="10"/>
  <c r="S424" i="10"/>
  <c r="S499" i="10" s="1"/>
  <c r="L610" i="10"/>
  <c r="S421" i="10"/>
  <c r="S496" i="10" s="1"/>
  <c r="L420" i="10"/>
  <c r="L495" i="10" s="1"/>
  <c r="S383" i="10"/>
  <c r="S458" i="10" s="1"/>
  <c r="S387" i="10"/>
  <c r="S462" i="10" s="1"/>
  <c r="S391" i="10"/>
  <c r="S466" i="10" s="1"/>
  <c r="S395" i="10"/>
  <c r="S470" i="10" s="1"/>
  <c r="S397" i="10"/>
  <c r="S472" i="10" s="1"/>
  <c r="S399" i="10"/>
  <c r="S474" i="10" s="1"/>
  <c r="S401" i="10"/>
  <c r="S476" i="10" s="1"/>
  <c r="S403" i="10"/>
  <c r="S478" i="10" s="1"/>
  <c r="S405" i="10"/>
  <c r="S480" i="10" s="1"/>
  <c r="S407" i="10"/>
  <c r="S482" i="10" s="1"/>
  <c r="S411" i="10"/>
  <c r="S486" i="10" s="1"/>
  <c r="L416" i="10"/>
  <c r="L491" i="10" s="1"/>
  <c r="L418" i="10"/>
  <c r="L493" i="10" s="1"/>
  <c r="L422" i="10"/>
  <c r="L497" i="10" s="1"/>
  <c r="L430" i="10"/>
  <c r="L505" i="10" s="1"/>
  <c r="I515" i="10"/>
  <c r="I707" i="10" s="1"/>
  <c r="L581" i="10"/>
  <c r="S418" i="10"/>
  <c r="S493" i="10" s="1"/>
  <c r="S420" i="10"/>
  <c r="S495" i="10" s="1"/>
  <c r="L426" i="10"/>
  <c r="L501" i="10" s="1"/>
  <c r="L380" i="10"/>
  <c r="L455" i="10" s="1"/>
  <c r="L382" i="10"/>
  <c r="L457" i="10" s="1"/>
  <c r="L384" i="10"/>
  <c r="L459" i="10" s="1"/>
  <c r="L386" i="10"/>
  <c r="L461" i="10" s="1"/>
  <c r="L388" i="10"/>
  <c r="L463" i="10" s="1"/>
  <c r="L390" i="10"/>
  <c r="L465" i="10" s="1"/>
  <c r="L392" i="10"/>
  <c r="L467" i="10" s="1"/>
  <c r="L394" i="10"/>
  <c r="L469" i="10" s="1"/>
  <c r="L396" i="10"/>
  <c r="L471" i="10" s="1"/>
  <c r="L398" i="10"/>
  <c r="L473" i="10" s="1"/>
  <c r="L400" i="10"/>
  <c r="L475" i="10" s="1"/>
  <c r="L402" i="10"/>
  <c r="L477" i="10" s="1"/>
  <c r="L404" i="10"/>
  <c r="L479" i="10" s="1"/>
  <c r="L406" i="10"/>
  <c r="L481" i="10" s="1"/>
  <c r="L408" i="10"/>
  <c r="L483" i="10" s="1"/>
  <c r="L410" i="10"/>
  <c r="L485" i="10" s="1"/>
  <c r="L412" i="10"/>
  <c r="L487" i="10" s="1"/>
  <c r="S416" i="10"/>
  <c r="S491" i="10" s="1"/>
  <c r="L425" i="10"/>
  <c r="L500" i="10" s="1"/>
  <c r="E676" i="10"/>
  <c r="D511" i="10"/>
  <c r="F518" i="10"/>
  <c r="F710" i="10" s="1"/>
  <c r="S384" i="10"/>
  <c r="S459" i="10" s="1"/>
  <c r="S392" i="10"/>
  <c r="S467" i="10" s="1"/>
  <c r="S404" i="10"/>
  <c r="S479" i="10" s="1"/>
  <c r="L421" i="10"/>
  <c r="L496" i="10" s="1"/>
  <c r="S382" i="10"/>
  <c r="S457" i="10" s="1"/>
  <c r="S390" i="10"/>
  <c r="S465" i="10" s="1"/>
  <c r="S402" i="10"/>
  <c r="S477" i="10" s="1"/>
  <c r="J675" i="10"/>
  <c r="S380" i="10"/>
  <c r="S455" i="10" s="1"/>
  <c r="S388" i="10"/>
  <c r="S463" i="10" s="1"/>
  <c r="S396" i="10"/>
  <c r="S471" i="10" s="1"/>
  <c r="S400" i="10"/>
  <c r="S475" i="10" s="1"/>
  <c r="L415" i="10"/>
  <c r="L490" i="10" s="1"/>
  <c r="S386" i="10"/>
  <c r="S461" i="10" s="1"/>
  <c r="S394" i="10"/>
  <c r="S469" i="10" s="1"/>
  <c r="S398" i="10"/>
  <c r="S473" i="10" s="1"/>
  <c r="S406" i="10"/>
  <c r="S481" i="10" s="1"/>
  <c r="S408" i="10"/>
  <c r="S483" i="10" s="1"/>
  <c r="S410" i="10"/>
  <c r="S485" i="10" s="1"/>
  <c r="L413" i="10"/>
  <c r="L488" i="10" s="1"/>
  <c r="L417" i="10"/>
  <c r="L492" i="10" s="1"/>
  <c r="K512" i="10"/>
  <c r="L383" i="10"/>
  <c r="L458" i="10" s="1"/>
  <c r="L387" i="10"/>
  <c r="L462" i="10" s="1"/>
  <c r="L391" i="10"/>
  <c r="L466" i="10" s="1"/>
  <c r="L395" i="10"/>
  <c r="L470" i="10" s="1"/>
  <c r="L399" i="10"/>
  <c r="L474" i="10" s="1"/>
  <c r="L403" i="10"/>
  <c r="L478" i="10" s="1"/>
  <c r="L381" i="10"/>
  <c r="L456" i="10" s="1"/>
  <c r="L385" i="10"/>
  <c r="L460" i="10" s="1"/>
  <c r="L389" i="10"/>
  <c r="L464" i="10" s="1"/>
  <c r="L393" i="10"/>
  <c r="L468" i="10" s="1"/>
  <c r="L397" i="10"/>
  <c r="L472" i="10" s="1"/>
  <c r="L401" i="10"/>
  <c r="L476" i="10" s="1"/>
  <c r="L405" i="10"/>
  <c r="L480" i="10" s="1"/>
  <c r="L407" i="10"/>
  <c r="L482" i="10" s="1"/>
  <c r="L411" i="10"/>
  <c r="L486" i="10" s="1"/>
  <c r="S413" i="10"/>
  <c r="S488" i="10" s="1"/>
  <c r="S415" i="10"/>
  <c r="S490" i="10" s="1"/>
  <c r="S417" i="10"/>
  <c r="S492" i="10" s="1"/>
  <c r="L423" i="10"/>
  <c r="L498" i="10" s="1"/>
  <c r="L427" i="10"/>
  <c r="L502" i="10" s="1"/>
  <c r="L431" i="10"/>
  <c r="L506" i="10" s="1"/>
  <c r="J509" i="10"/>
  <c r="B513" i="10"/>
  <c r="R701" i="10"/>
  <c r="K550" i="9"/>
  <c r="L307" i="9"/>
  <c r="L363" i="9" s="1"/>
  <c r="L311" i="9"/>
  <c r="L367" i="9" s="1"/>
  <c r="L315" i="9"/>
  <c r="L371" i="9" s="1"/>
  <c r="L463" i="9"/>
  <c r="L287" i="9"/>
  <c r="L343" i="9" s="1"/>
  <c r="L291" i="9"/>
  <c r="L347" i="9" s="1"/>
  <c r="L509" i="9"/>
  <c r="L299" i="9"/>
  <c r="L355" i="9" s="1"/>
  <c r="L303" i="9"/>
  <c r="L359" i="9" s="1"/>
  <c r="L486" i="9"/>
  <c r="L464" i="9"/>
  <c r="L288" i="9"/>
  <c r="L344" i="9" s="1"/>
  <c r="L292" i="9"/>
  <c r="L348" i="9" s="1"/>
  <c r="L296" i="9"/>
  <c r="L352" i="9" s="1"/>
  <c r="L304" i="9"/>
  <c r="L360" i="9" s="1"/>
  <c r="L300" i="9"/>
  <c r="L356" i="9" s="1"/>
  <c r="L308" i="9"/>
  <c r="L364" i="9" s="1"/>
  <c r="L312" i="9"/>
  <c r="L368" i="9" s="1"/>
  <c r="L316" i="9"/>
  <c r="L372" i="9" s="1"/>
  <c r="B380" i="9"/>
  <c r="J387" i="9"/>
  <c r="J568" i="9" s="1"/>
  <c r="L285" i="9"/>
  <c r="L341" i="9" s="1"/>
  <c r="L289" i="9"/>
  <c r="L345" i="9" s="1"/>
  <c r="L301" i="9"/>
  <c r="L357" i="9" s="1"/>
  <c r="L329" i="9"/>
  <c r="L385" i="9" s="1"/>
  <c r="L437" i="9"/>
  <c r="J532" i="9"/>
  <c r="F533" i="9"/>
  <c r="J533" i="9"/>
  <c r="L326" i="9"/>
  <c r="L538" i="9" s="1"/>
  <c r="J357" i="9"/>
  <c r="J557" i="9" s="1"/>
  <c r="H377" i="9"/>
  <c r="G379" i="9"/>
  <c r="J381" i="9"/>
  <c r="J562" i="9" s="1"/>
  <c r="I384" i="9"/>
  <c r="I565" i="9" s="1"/>
  <c r="J385" i="9"/>
  <c r="J566" i="9" s="1"/>
  <c r="E394" i="9"/>
  <c r="E575" i="9" s="1"/>
  <c r="L309" i="9"/>
  <c r="L365" i="9" s="1"/>
  <c r="L317" i="9"/>
  <c r="L338" i="9"/>
  <c r="L550" i="9" s="1"/>
  <c r="L293" i="9"/>
  <c r="L349" i="9" s="1"/>
  <c r="L297" i="9"/>
  <c r="L353" i="9" s="1"/>
  <c r="H381" i="9"/>
  <c r="H562" i="9" s="1"/>
  <c r="H385" i="9"/>
  <c r="H566" i="9" s="1"/>
  <c r="H386" i="9"/>
  <c r="H567" i="9" s="1"/>
  <c r="D539" i="9"/>
  <c r="D541" i="9"/>
  <c r="L418" i="9"/>
  <c r="L320" i="9"/>
  <c r="K535" i="9"/>
  <c r="H379" i="9"/>
  <c r="F387" i="9"/>
  <c r="F568" i="9" s="1"/>
  <c r="F394" i="9"/>
  <c r="F575" i="9" s="1"/>
  <c r="L415" i="9"/>
  <c r="D538" i="12"/>
  <c r="I536" i="12"/>
  <c r="O538" i="12"/>
  <c r="S264" i="12"/>
  <c r="S315" i="12" s="1"/>
  <c r="S268" i="12"/>
  <c r="S319" i="12" s="1"/>
  <c r="S272" i="12"/>
  <c r="S323" i="12" s="1"/>
  <c r="S488" i="12"/>
  <c r="S276" i="12"/>
  <c r="S294" i="12"/>
  <c r="D510" i="12"/>
  <c r="D327" i="12"/>
  <c r="D536" i="12" s="1"/>
  <c r="H510" i="12"/>
  <c r="H327" i="12"/>
  <c r="H536" i="12" s="1"/>
  <c r="M510" i="12"/>
  <c r="M327" i="12"/>
  <c r="M536" i="12" s="1"/>
  <c r="Q510" i="12"/>
  <c r="Q327" i="12"/>
  <c r="Q536" i="12" s="1"/>
  <c r="S281" i="12"/>
  <c r="R342" i="12"/>
  <c r="H343" i="12"/>
  <c r="Q343" i="12"/>
  <c r="B346" i="12"/>
  <c r="K295" i="12"/>
  <c r="G514" i="12"/>
  <c r="G347" i="12"/>
  <c r="G540" i="12" s="1"/>
  <c r="F515" i="12"/>
  <c r="F348" i="12"/>
  <c r="F541" i="12" s="1"/>
  <c r="S297" i="12"/>
  <c r="S515" i="12" s="1"/>
  <c r="E516" i="12"/>
  <c r="E349" i="12"/>
  <c r="E542" i="12" s="1"/>
  <c r="S298" i="12"/>
  <c r="E517" i="12"/>
  <c r="E350" i="12"/>
  <c r="E543" i="12" s="1"/>
  <c r="S299" i="12"/>
  <c r="S300" i="12"/>
  <c r="E519" i="12"/>
  <c r="E352" i="12"/>
  <c r="E545" i="12" s="1"/>
  <c r="S301" i="12"/>
  <c r="S519" i="12" s="1"/>
  <c r="E520" i="12"/>
  <c r="E353" i="12"/>
  <c r="E546" i="12" s="1"/>
  <c r="E360" i="12"/>
  <c r="E553" i="12" s="1"/>
  <c r="E527" i="12"/>
  <c r="S309" i="12"/>
  <c r="G534" i="12"/>
  <c r="M534" i="12"/>
  <c r="R317" i="12"/>
  <c r="R534" i="12" s="1"/>
  <c r="M535" i="12"/>
  <c r="I325" i="12"/>
  <c r="I535" i="12" s="1"/>
  <c r="N536" i="12"/>
  <c r="H537" i="12"/>
  <c r="N537" i="12"/>
  <c r="C337" i="12"/>
  <c r="C538" i="12" s="1"/>
  <c r="H538" i="12"/>
  <c r="N538" i="12"/>
  <c r="B338" i="12"/>
  <c r="B538" i="12" s="1"/>
  <c r="H342" i="12"/>
  <c r="P347" i="12"/>
  <c r="P540" i="12" s="1"/>
  <c r="I349" i="12"/>
  <c r="I542" i="12" s="1"/>
  <c r="O351" i="12"/>
  <c r="O544" i="12" s="1"/>
  <c r="I353" i="12"/>
  <c r="I546" i="12" s="1"/>
  <c r="S490" i="12"/>
  <c r="Q508" i="12"/>
  <c r="R509" i="12"/>
  <c r="H511" i="12"/>
  <c r="F512" i="12"/>
  <c r="N512" i="12"/>
  <c r="O517" i="12"/>
  <c r="K263" i="12"/>
  <c r="K314" i="12" s="1"/>
  <c r="K267" i="12"/>
  <c r="K318" i="12" s="1"/>
  <c r="K275" i="12"/>
  <c r="K326" i="12" s="1"/>
  <c r="K279" i="12"/>
  <c r="K330" i="12" s="1"/>
  <c r="K283" i="12"/>
  <c r="K334" i="12" s="1"/>
  <c r="K287" i="12"/>
  <c r="K338" i="12" s="1"/>
  <c r="F534" i="12"/>
  <c r="O534" i="12"/>
  <c r="S266" i="12"/>
  <c r="G537" i="12"/>
  <c r="K281" i="12"/>
  <c r="P537" i="12"/>
  <c r="E342" i="12"/>
  <c r="I342" i="12"/>
  <c r="S291" i="12"/>
  <c r="B345" i="12"/>
  <c r="K297" i="12"/>
  <c r="K515" i="12" s="1"/>
  <c r="K301" i="12"/>
  <c r="K519" i="12" s="1"/>
  <c r="K309" i="12"/>
  <c r="K527" i="12" s="1"/>
  <c r="N317" i="12"/>
  <c r="N534" i="12" s="1"/>
  <c r="H535" i="12"/>
  <c r="O535" i="12"/>
  <c r="G323" i="12"/>
  <c r="G535" i="12" s="1"/>
  <c r="E325" i="12"/>
  <c r="E535" i="12" s="1"/>
  <c r="D326" i="12"/>
  <c r="D535" i="12" s="1"/>
  <c r="D537" i="12"/>
  <c r="I537" i="12"/>
  <c r="O332" i="12"/>
  <c r="O537" i="12" s="1"/>
  <c r="P337" i="12"/>
  <c r="P538" i="12" s="1"/>
  <c r="D342" i="12"/>
  <c r="I343" i="12"/>
  <c r="F345" i="12"/>
  <c r="P345" i="12"/>
  <c r="M346" i="12"/>
  <c r="C347" i="12"/>
  <c r="C540" i="12" s="1"/>
  <c r="Q347" i="12"/>
  <c r="Q540" i="12" s="1"/>
  <c r="G348" i="12"/>
  <c r="G541" i="12" s="1"/>
  <c r="O348" i="12"/>
  <c r="O541" i="12" s="1"/>
  <c r="I350" i="12"/>
  <c r="I543" i="12" s="1"/>
  <c r="P351" i="12"/>
  <c r="P544" i="12" s="1"/>
  <c r="F352" i="12"/>
  <c r="F545" i="12" s="1"/>
  <c r="O352" i="12"/>
  <c r="O545" i="12" s="1"/>
  <c r="B360" i="12"/>
  <c r="B553" i="12" s="1"/>
  <c r="I360" i="12"/>
  <c r="I553" i="12" s="1"/>
  <c r="S492" i="12"/>
  <c r="D508" i="12"/>
  <c r="J511" i="12"/>
  <c r="G512" i="12"/>
  <c r="O512" i="12"/>
  <c r="C515" i="12"/>
  <c r="P515" i="12"/>
  <c r="K390" i="12"/>
  <c r="K442" i="12"/>
  <c r="S487" i="12"/>
  <c r="S489" i="12"/>
  <c r="S293" i="12"/>
  <c r="S295" i="12"/>
  <c r="G508" i="12"/>
  <c r="K266" i="12"/>
  <c r="K317" i="12" s="1"/>
  <c r="H509" i="12"/>
  <c r="N535" i="12"/>
  <c r="R535" i="12"/>
  <c r="J510" i="12"/>
  <c r="Q511" i="12"/>
  <c r="E512" i="12"/>
  <c r="G345" i="12"/>
  <c r="I317" i="12"/>
  <c r="I534" i="12" s="1"/>
  <c r="P317" i="12"/>
  <c r="P534" i="12" s="1"/>
  <c r="H318" i="12"/>
  <c r="H534" i="12" s="1"/>
  <c r="P535" i="12"/>
  <c r="E327" i="12"/>
  <c r="E536" i="12" s="1"/>
  <c r="J536" i="12"/>
  <c r="P536" i="12"/>
  <c r="O328" i="12"/>
  <c r="O536" i="12" s="1"/>
  <c r="Q332" i="12"/>
  <c r="Q537" i="12" s="1"/>
  <c r="E337" i="12"/>
  <c r="E538" i="12" s="1"/>
  <c r="Q538" i="12"/>
  <c r="D344" i="12"/>
  <c r="R344" i="12"/>
  <c r="F346" i="12"/>
  <c r="P346" i="12"/>
  <c r="B348" i="12"/>
  <c r="B541" i="12" s="1"/>
  <c r="F349" i="12"/>
  <c r="F542" i="12" s="1"/>
  <c r="O349" i="12"/>
  <c r="O542" i="12" s="1"/>
  <c r="B351" i="12"/>
  <c r="B544" i="12" s="1"/>
  <c r="I351" i="12"/>
  <c r="I544" i="12" s="1"/>
  <c r="P352" i="12"/>
  <c r="P545" i="12" s="1"/>
  <c r="F353" i="12"/>
  <c r="F546" i="12" s="1"/>
  <c r="O353" i="12"/>
  <c r="O546" i="12" s="1"/>
  <c r="F508" i="12"/>
  <c r="O508" i="12"/>
  <c r="N509" i="12"/>
  <c r="M511" i="12"/>
  <c r="R512" i="12"/>
  <c r="E518" i="12"/>
  <c r="S414" i="12"/>
  <c r="K440" i="12"/>
  <c r="M508" i="12"/>
  <c r="O509" i="12"/>
  <c r="S271" i="12"/>
  <c r="P510" i="12"/>
  <c r="F538" i="12"/>
  <c r="J512" i="12"/>
  <c r="J337" i="12"/>
  <c r="J538" i="12" s="1"/>
  <c r="K292" i="12"/>
  <c r="G344" i="12"/>
  <c r="N345" i="12"/>
  <c r="B514" i="12"/>
  <c r="B347" i="12"/>
  <c r="B540" i="12" s="1"/>
  <c r="R515" i="12"/>
  <c r="R348" i="12"/>
  <c r="R541" i="12" s="1"/>
  <c r="R516" i="12"/>
  <c r="R349" i="12"/>
  <c r="R542" i="12" s="1"/>
  <c r="R518" i="12"/>
  <c r="R351" i="12"/>
  <c r="R544" i="12" s="1"/>
  <c r="R519" i="12"/>
  <c r="R352" i="12"/>
  <c r="R545" i="12" s="1"/>
  <c r="R520" i="12"/>
  <c r="R353" i="12"/>
  <c r="R546" i="12" s="1"/>
  <c r="R527" i="12"/>
  <c r="R360" i="12"/>
  <c r="R553" i="12" s="1"/>
  <c r="E317" i="12"/>
  <c r="E534" i="12" s="1"/>
  <c r="Q534" i="12"/>
  <c r="F322" i="12"/>
  <c r="F535" i="12" s="1"/>
  <c r="Q322" i="12"/>
  <c r="Q535" i="12" s="1"/>
  <c r="F332" i="12"/>
  <c r="F537" i="12" s="1"/>
  <c r="R537" i="12"/>
  <c r="M538" i="12"/>
  <c r="B342" i="12"/>
  <c r="M342" i="12"/>
  <c r="M344" i="12"/>
  <c r="R345" i="12"/>
  <c r="H346" i="12"/>
  <c r="Q346" i="12"/>
  <c r="F347" i="12"/>
  <c r="F540" i="12" s="1"/>
  <c r="O347" i="12"/>
  <c r="O540" i="12" s="1"/>
  <c r="J348" i="12"/>
  <c r="J541" i="12" s="1"/>
  <c r="H349" i="12"/>
  <c r="H542" i="12" s="1"/>
  <c r="P349" i="12"/>
  <c r="P542" i="12" s="1"/>
  <c r="F350" i="12"/>
  <c r="F543" i="12" s="1"/>
  <c r="D351" i="12"/>
  <c r="D544" i="12" s="1"/>
  <c r="B352" i="12"/>
  <c r="B545" i="12" s="1"/>
  <c r="I352" i="12"/>
  <c r="I545" i="12" s="1"/>
  <c r="H353" i="12"/>
  <c r="H546" i="12" s="1"/>
  <c r="P353" i="12"/>
  <c r="P546" i="12" s="1"/>
  <c r="F360" i="12"/>
  <c r="F553" i="12" s="1"/>
  <c r="O360" i="12"/>
  <c r="O553" i="12" s="1"/>
  <c r="K393" i="12"/>
  <c r="G511" i="12"/>
  <c r="M514" i="12"/>
  <c r="S391" i="12"/>
  <c r="K416" i="12"/>
  <c r="K271" i="12"/>
  <c r="P509" i="12"/>
  <c r="E511" i="12"/>
  <c r="I511" i="12"/>
  <c r="N511" i="12"/>
  <c r="R511" i="12"/>
  <c r="D512" i="12"/>
  <c r="H512" i="12"/>
  <c r="M512" i="12"/>
  <c r="Q512" i="12"/>
  <c r="K291" i="12"/>
  <c r="O344" i="12"/>
  <c r="E345" i="12"/>
  <c r="I345" i="12"/>
  <c r="I346" i="12"/>
  <c r="O346" i="12"/>
  <c r="N514" i="12"/>
  <c r="N347" i="12"/>
  <c r="N540" i="12" s="1"/>
  <c r="M515" i="12"/>
  <c r="M348" i="12"/>
  <c r="M541" i="12" s="1"/>
  <c r="Q516" i="12"/>
  <c r="Q349" i="12"/>
  <c r="Q542" i="12" s="1"/>
  <c r="M517" i="12"/>
  <c r="M350" i="12"/>
  <c r="M543" i="12" s="1"/>
  <c r="Q517" i="12"/>
  <c r="Q350" i="12"/>
  <c r="Q543" i="12" s="1"/>
  <c r="C518" i="12"/>
  <c r="C351" i="12"/>
  <c r="C544" i="12" s="1"/>
  <c r="G518" i="12"/>
  <c r="G351" i="12"/>
  <c r="G544" i="12" s="1"/>
  <c r="G519" i="12"/>
  <c r="G352" i="12"/>
  <c r="G545" i="12" s="1"/>
  <c r="M519" i="12"/>
  <c r="M352" i="12"/>
  <c r="M545" i="12" s="1"/>
  <c r="Q519" i="12"/>
  <c r="Q352" i="12"/>
  <c r="Q545" i="12" s="1"/>
  <c r="G520" i="12"/>
  <c r="G353" i="12"/>
  <c r="G546" i="12" s="1"/>
  <c r="M520" i="12"/>
  <c r="M353" i="12"/>
  <c r="M546" i="12" s="1"/>
  <c r="Q520" i="12"/>
  <c r="Q353" i="12"/>
  <c r="Q546" i="12" s="1"/>
  <c r="C527" i="12"/>
  <c r="C360" i="12"/>
  <c r="C553" i="12" s="1"/>
  <c r="G527" i="12"/>
  <c r="G360" i="12"/>
  <c r="G553" i="12" s="1"/>
  <c r="M527" i="12"/>
  <c r="M360" i="12"/>
  <c r="M553" i="12" s="1"/>
  <c r="Q527" i="12"/>
  <c r="Q360" i="12"/>
  <c r="Q553" i="12" s="1"/>
  <c r="I514" i="12"/>
  <c r="C516" i="12"/>
  <c r="G517" i="12"/>
  <c r="K386" i="11"/>
  <c r="K391" i="11"/>
  <c r="K401" i="11"/>
  <c r="K475" i="11"/>
  <c r="K271" i="11"/>
  <c r="K322" i="11" s="1"/>
  <c r="K295" i="11"/>
  <c r="K483" i="11"/>
  <c r="K299" i="11"/>
  <c r="K505" i="11" s="1"/>
  <c r="K493" i="11"/>
  <c r="K309" i="11"/>
  <c r="K515" i="11" s="1"/>
  <c r="D523" i="11"/>
  <c r="G342" i="11"/>
  <c r="K291" i="11"/>
  <c r="H344" i="11"/>
  <c r="G506" i="11"/>
  <c r="G351" i="11"/>
  <c r="G530" i="11" s="1"/>
  <c r="G350" i="11"/>
  <c r="G529" i="11" s="1"/>
  <c r="J498" i="11"/>
  <c r="J328" i="11"/>
  <c r="J522" i="11" s="1"/>
  <c r="D338" i="11"/>
  <c r="D524" i="11" s="1"/>
  <c r="D500" i="11"/>
  <c r="H338" i="11"/>
  <c r="H524" i="11" s="1"/>
  <c r="H500" i="11"/>
  <c r="D504" i="11"/>
  <c r="D349" i="11"/>
  <c r="D528" i="11" s="1"/>
  <c r="H349" i="11"/>
  <c r="H528" i="11" s="1"/>
  <c r="H504" i="11"/>
  <c r="E337" i="11"/>
  <c r="E524" i="11" s="1"/>
  <c r="I343" i="11"/>
  <c r="I320" i="11"/>
  <c r="I520" i="11" s="1"/>
  <c r="I496" i="11"/>
  <c r="G498" i="11"/>
  <c r="G327" i="11"/>
  <c r="G522" i="11" s="1"/>
  <c r="B500" i="11"/>
  <c r="B337" i="11"/>
  <c r="B524" i="11" s="1"/>
  <c r="F500" i="11"/>
  <c r="F337" i="11"/>
  <c r="F524" i="11" s="1"/>
  <c r="J500" i="11"/>
  <c r="J337" i="11"/>
  <c r="J524" i="11" s="1"/>
  <c r="B503" i="11"/>
  <c r="B348" i="11"/>
  <c r="B527" i="11" s="1"/>
  <c r="F503" i="11"/>
  <c r="F348" i="11"/>
  <c r="F527" i="11" s="1"/>
  <c r="J348" i="11"/>
  <c r="J527" i="11" s="1"/>
  <c r="J503" i="11"/>
  <c r="H520" i="11"/>
  <c r="E343" i="11"/>
  <c r="D344" i="11"/>
  <c r="C505" i="11"/>
  <c r="C350" i="11"/>
  <c r="C529" i="11" s="1"/>
  <c r="C506" i="11"/>
  <c r="C351" i="11"/>
  <c r="C530" i="11" s="1"/>
  <c r="K407" i="11"/>
  <c r="E499" i="11"/>
  <c r="E332" i="11"/>
  <c r="E523" i="11" s="1"/>
  <c r="I500" i="11"/>
  <c r="I337" i="11"/>
  <c r="I524" i="11" s="1"/>
  <c r="K264" i="11"/>
  <c r="K315" i="11" s="1"/>
  <c r="K272" i="11"/>
  <c r="K323" i="11" s="1"/>
  <c r="K430" i="11"/>
  <c r="K438" i="11"/>
  <c r="K300" i="11"/>
  <c r="K506" i="11" s="1"/>
  <c r="K269" i="11"/>
  <c r="K320" i="11" s="1"/>
  <c r="K273" i="11"/>
  <c r="K324" i="11" s="1"/>
  <c r="K451" i="11"/>
  <c r="K453" i="11"/>
  <c r="K281" i="11"/>
  <c r="K332" i="11" s="1"/>
  <c r="K289" i="11"/>
  <c r="K340" i="11" s="1"/>
  <c r="K457" i="11"/>
  <c r="K297" i="11"/>
  <c r="K503" i="11" s="1"/>
  <c r="K474" i="11"/>
  <c r="K266" i="11"/>
  <c r="K317" i="11" s="1"/>
  <c r="K270" i="11"/>
  <c r="K321" i="11" s="1"/>
  <c r="K274" i="11"/>
  <c r="K325" i="11" s="1"/>
  <c r="K282" i="11"/>
  <c r="K333" i="11" s="1"/>
  <c r="K286" i="11"/>
  <c r="K290" i="11"/>
  <c r="K341" i="11" s="1"/>
  <c r="K298" i="11"/>
  <c r="K482" i="11"/>
  <c r="K302" i="11"/>
  <c r="K486" i="11"/>
  <c r="F496" i="11"/>
  <c r="F317" i="11"/>
  <c r="F520" i="11" s="1"/>
  <c r="J317" i="11"/>
  <c r="J520" i="11" s="1"/>
  <c r="J496" i="11"/>
  <c r="C344" i="11"/>
  <c r="G344" i="11"/>
  <c r="C345" i="11"/>
  <c r="B352" i="11"/>
  <c r="B531" i="11" s="1"/>
  <c r="B507" i="11"/>
  <c r="F352" i="11"/>
  <c r="F531" i="11" s="1"/>
  <c r="F507" i="11"/>
  <c r="K301" i="11"/>
  <c r="E508" i="11"/>
  <c r="E353" i="11"/>
  <c r="E532" i="11" s="1"/>
  <c r="I508" i="11"/>
  <c r="I353" i="11"/>
  <c r="I532" i="11" s="1"/>
  <c r="I332" i="11"/>
  <c r="I523" i="11" s="1"/>
  <c r="K382" i="11"/>
  <c r="D496" i="11"/>
  <c r="H505" i="11"/>
  <c r="H350" i="11"/>
  <c r="H529" i="11" s="1"/>
  <c r="K383" i="11"/>
  <c r="K428" i="11"/>
  <c r="K284" i="11"/>
  <c r="K335" i="11" s="1"/>
  <c r="K288" i="11"/>
  <c r="K339" i="11" s="1"/>
  <c r="K292" i="11"/>
  <c r="K296" i="11"/>
  <c r="K502" i="11" s="1"/>
  <c r="G496" i="11"/>
  <c r="E496" i="11"/>
  <c r="E318" i="11"/>
  <c r="E520" i="11" s="1"/>
  <c r="F497" i="11"/>
  <c r="F322" i="11"/>
  <c r="F521" i="11" s="1"/>
  <c r="D498" i="11"/>
  <c r="D327" i="11"/>
  <c r="D522" i="11" s="1"/>
  <c r="H498" i="11"/>
  <c r="G523" i="11"/>
  <c r="J499" i="11"/>
  <c r="J335" i="11"/>
  <c r="J523" i="11" s="1"/>
  <c r="D342" i="11"/>
  <c r="J343" i="11"/>
  <c r="E346" i="11"/>
  <c r="I346" i="11"/>
  <c r="G348" i="11"/>
  <c r="G527" i="11" s="1"/>
  <c r="G503" i="11"/>
  <c r="H521" i="11"/>
  <c r="H327" i="11"/>
  <c r="H522" i="11" s="1"/>
  <c r="F345" i="11"/>
  <c r="D505" i="11"/>
  <c r="G521" i="11"/>
  <c r="K385" i="11"/>
  <c r="K404" i="11"/>
  <c r="K408" i="11"/>
  <c r="K452" i="11"/>
  <c r="K261" i="11"/>
  <c r="K312" i="11" s="1"/>
  <c r="K265" i="11"/>
  <c r="K316" i="11" s="1"/>
  <c r="K477" i="11"/>
  <c r="D520" i="11"/>
  <c r="D499" i="11"/>
  <c r="B345" i="11"/>
  <c r="G345" i="11"/>
  <c r="E502" i="11"/>
  <c r="E347" i="11"/>
  <c r="E526" i="11" s="1"/>
  <c r="F506" i="11"/>
  <c r="F351" i="11"/>
  <c r="F530" i="11" s="1"/>
  <c r="D508" i="11"/>
  <c r="D353" i="11"/>
  <c r="D532" i="11" s="1"/>
  <c r="H508" i="11"/>
  <c r="H353" i="11"/>
  <c r="H532" i="11" s="1"/>
  <c r="D515" i="11"/>
  <c r="D360" i="11"/>
  <c r="D539" i="11" s="1"/>
  <c r="G317" i="11"/>
  <c r="G520" i="11" s="1"/>
  <c r="C524" i="11"/>
  <c r="C348" i="11"/>
  <c r="C527" i="11" s="1"/>
  <c r="I352" i="11"/>
  <c r="I531" i="11" s="1"/>
  <c r="K388" i="11"/>
  <c r="G499" i="11"/>
  <c r="K432" i="11"/>
  <c r="K476" i="11"/>
  <c r="H496" i="11"/>
  <c r="D497" i="11"/>
  <c r="H497" i="11"/>
  <c r="E498" i="11"/>
  <c r="F499" i="11"/>
  <c r="C500" i="11"/>
  <c r="G500" i="11"/>
  <c r="D322" i="11"/>
  <c r="D521" i="11" s="1"/>
  <c r="I342" i="11"/>
  <c r="E344" i="11"/>
  <c r="J347" i="11"/>
  <c r="J526" i="11" s="1"/>
  <c r="F349" i="11"/>
  <c r="F528" i="11" s="1"/>
  <c r="I360" i="11"/>
  <c r="I539" i="11" s="1"/>
  <c r="K384" i="11"/>
  <c r="K90" i="11"/>
  <c r="K409" i="11" s="1"/>
  <c r="K429" i="11"/>
  <c r="E497" i="11"/>
  <c r="E322" i="11"/>
  <c r="E521" i="11" s="1"/>
  <c r="I521" i="11"/>
  <c r="K276" i="11"/>
  <c r="I498" i="11"/>
  <c r="I328" i="11"/>
  <c r="I522" i="11" s="1"/>
  <c r="B342" i="11"/>
  <c r="H343" i="11"/>
  <c r="K293" i="11"/>
  <c r="I345" i="11"/>
  <c r="D346" i="11"/>
  <c r="C502" i="11"/>
  <c r="C347" i="11"/>
  <c r="C526" i="11" s="1"/>
  <c r="G502" i="11"/>
  <c r="G347" i="11"/>
  <c r="G526" i="11" s="1"/>
  <c r="E503" i="11"/>
  <c r="E348" i="11"/>
  <c r="E527" i="11" s="1"/>
  <c r="I503" i="11"/>
  <c r="I348" i="11"/>
  <c r="I527" i="11" s="1"/>
  <c r="C504" i="11"/>
  <c r="C349" i="11"/>
  <c r="C528" i="11" s="1"/>
  <c r="G504" i="11"/>
  <c r="G349" i="11"/>
  <c r="G528" i="11" s="1"/>
  <c r="B505" i="11"/>
  <c r="B350" i="11"/>
  <c r="B529" i="11" s="1"/>
  <c r="H507" i="11"/>
  <c r="H352" i="11"/>
  <c r="H531" i="11" s="1"/>
  <c r="C508" i="11"/>
  <c r="C353" i="11"/>
  <c r="C532" i="11" s="1"/>
  <c r="G508" i="11"/>
  <c r="G353" i="11"/>
  <c r="G532" i="11" s="1"/>
  <c r="E327" i="11"/>
  <c r="E522" i="11" s="1"/>
  <c r="F332" i="11"/>
  <c r="F523" i="11" s="1"/>
  <c r="G337" i="11"/>
  <c r="G524" i="11" s="1"/>
  <c r="E342" i="11"/>
  <c r="I350" i="11"/>
  <c r="I529" i="11" s="1"/>
  <c r="E360" i="11"/>
  <c r="E539" i="11" s="1"/>
  <c r="F498" i="11"/>
  <c r="D507" i="11"/>
  <c r="F515" i="11"/>
  <c r="S559" i="10"/>
  <c r="L562" i="10"/>
  <c r="L559" i="10"/>
  <c r="S561" i="10"/>
  <c r="L565" i="10"/>
  <c r="L567" i="10"/>
  <c r="L569" i="10"/>
  <c r="S571" i="10"/>
  <c r="S520" i="10"/>
  <c r="L583" i="10"/>
  <c r="L585" i="10"/>
  <c r="L609" i="10"/>
  <c r="S637" i="10"/>
  <c r="S442" i="10"/>
  <c r="S684" i="10" s="1"/>
  <c r="L656" i="10"/>
  <c r="L424" i="10"/>
  <c r="L428" i="10"/>
  <c r="L503" i="10" s="1"/>
  <c r="L432" i="10"/>
  <c r="L507" i="10" s="1"/>
  <c r="L436" i="10"/>
  <c r="E675" i="10"/>
  <c r="I675" i="10"/>
  <c r="I484" i="10"/>
  <c r="I700" i="10" s="1"/>
  <c r="D676" i="10"/>
  <c r="D489" i="10"/>
  <c r="D701" i="10" s="1"/>
  <c r="H676" i="10"/>
  <c r="H489" i="10"/>
  <c r="H701" i="10" s="1"/>
  <c r="L414" i="10"/>
  <c r="Q676" i="10"/>
  <c r="Q489" i="10"/>
  <c r="Q701" i="10" s="1"/>
  <c r="D677" i="10"/>
  <c r="D494" i="10"/>
  <c r="D702" i="10" s="1"/>
  <c r="H677" i="10"/>
  <c r="H494" i="10"/>
  <c r="H702" i="10" s="1"/>
  <c r="L419" i="10"/>
  <c r="Q702" i="10"/>
  <c r="N678" i="10"/>
  <c r="N499" i="10"/>
  <c r="N703" i="10" s="1"/>
  <c r="E679" i="10"/>
  <c r="E504" i="10"/>
  <c r="E704" i="10" s="1"/>
  <c r="I679" i="10"/>
  <c r="I504" i="10"/>
  <c r="I704" i="10" s="1"/>
  <c r="N679" i="10"/>
  <c r="N504" i="10"/>
  <c r="N704" i="10" s="1"/>
  <c r="R679" i="10"/>
  <c r="R504" i="10"/>
  <c r="R704" i="10" s="1"/>
  <c r="E509" i="10"/>
  <c r="I509" i="10"/>
  <c r="N509" i="10"/>
  <c r="N705" i="10" s="1"/>
  <c r="R509" i="10"/>
  <c r="R705" i="10" s="1"/>
  <c r="D510" i="10"/>
  <c r="H510" i="10"/>
  <c r="L435" i="10"/>
  <c r="Q510" i="10"/>
  <c r="I512" i="10"/>
  <c r="O512" i="10"/>
  <c r="S437" i="10"/>
  <c r="E438" i="10"/>
  <c r="E680" i="10" s="1"/>
  <c r="O682" i="10"/>
  <c r="O515" i="10"/>
  <c r="O707" i="10" s="1"/>
  <c r="E683" i="10"/>
  <c r="E516" i="10"/>
  <c r="E708" i="10" s="1"/>
  <c r="I516" i="10"/>
  <c r="I708" i="10" s="1"/>
  <c r="I683" i="10"/>
  <c r="O683" i="10"/>
  <c r="O516" i="10"/>
  <c r="O708" i="10" s="1"/>
  <c r="E684" i="10"/>
  <c r="E517" i="10"/>
  <c r="E709" i="10" s="1"/>
  <c r="I684" i="10"/>
  <c r="I517" i="10"/>
  <c r="I709" i="10" s="1"/>
  <c r="N684" i="10"/>
  <c r="N517" i="10"/>
  <c r="N709" i="10" s="1"/>
  <c r="R684" i="10"/>
  <c r="R517" i="10"/>
  <c r="R709" i="10" s="1"/>
  <c r="N687" i="10"/>
  <c r="N520" i="10"/>
  <c r="N712" i="10" s="1"/>
  <c r="R687" i="10"/>
  <c r="R520" i="10"/>
  <c r="R712" i="10" s="1"/>
  <c r="D694" i="10"/>
  <c r="D527" i="10"/>
  <c r="D719" i="10" s="1"/>
  <c r="H694" i="10"/>
  <c r="H527" i="10"/>
  <c r="H719" i="10" s="1"/>
  <c r="L452" i="10"/>
  <c r="L694" i="10" s="1"/>
  <c r="Q694" i="10"/>
  <c r="Q527" i="10"/>
  <c r="Q719" i="10" s="1"/>
  <c r="I499" i="10"/>
  <c r="I703" i="10" s="1"/>
  <c r="S503" i="10"/>
  <c r="S562" i="10"/>
  <c r="S511" i="10"/>
  <c r="S567" i="10"/>
  <c r="S516" i="10"/>
  <c r="L578" i="10"/>
  <c r="G438" i="10"/>
  <c r="G680" i="10" s="1"/>
  <c r="F438" i="10"/>
  <c r="F680" i="10" s="1"/>
  <c r="L660" i="10"/>
  <c r="L440" i="10"/>
  <c r="L682" i="10" s="1"/>
  <c r="L664" i="10"/>
  <c r="L444" i="10"/>
  <c r="L686" i="10" s="1"/>
  <c r="F675" i="10"/>
  <c r="F484" i="10"/>
  <c r="F700" i="10" s="1"/>
  <c r="O675" i="10"/>
  <c r="O484" i="10"/>
  <c r="O700" i="10" s="1"/>
  <c r="S409" i="10"/>
  <c r="I676" i="10"/>
  <c r="I489" i="10"/>
  <c r="I701" i="10" s="1"/>
  <c r="N676" i="10"/>
  <c r="N489" i="10"/>
  <c r="N701" i="10" s="1"/>
  <c r="E678" i="10"/>
  <c r="E499" i="10"/>
  <c r="E703" i="10" s="1"/>
  <c r="B679" i="10"/>
  <c r="B504" i="10"/>
  <c r="B704" i="10" s="1"/>
  <c r="F679" i="10"/>
  <c r="F504" i="10"/>
  <c r="F704" i="10" s="1"/>
  <c r="O679" i="10"/>
  <c r="O504" i="10"/>
  <c r="O704" i="10" s="1"/>
  <c r="O511" i="10"/>
  <c r="E512" i="10"/>
  <c r="J512" i="10"/>
  <c r="H513" i="10"/>
  <c r="C514" i="10"/>
  <c r="C706" i="10" s="1"/>
  <c r="C681" i="10"/>
  <c r="G681" i="10"/>
  <c r="G514" i="10"/>
  <c r="G706" i="10" s="1"/>
  <c r="K514" i="10"/>
  <c r="K706" i="10" s="1"/>
  <c r="K681" i="10"/>
  <c r="P681" i="10"/>
  <c r="P514" i="10"/>
  <c r="P706" i="10" s="1"/>
  <c r="B682" i="10"/>
  <c r="B515" i="10"/>
  <c r="B707" i="10" s="1"/>
  <c r="F682" i="10"/>
  <c r="F515" i="10"/>
  <c r="F707" i="10" s="1"/>
  <c r="J682" i="10"/>
  <c r="J515" i="10"/>
  <c r="J707" i="10" s="1"/>
  <c r="P682" i="10"/>
  <c r="P515" i="10"/>
  <c r="P707" i="10" s="1"/>
  <c r="B683" i="10"/>
  <c r="B516" i="10"/>
  <c r="B708" i="10" s="1"/>
  <c r="F683" i="10"/>
  <c r="F516" i="10"/>
  <c r="F708" i="10" s="1"/>
  <c r="J683" i="10"/>
  <c r="J516" i="10"/>
  <c r="J708" i="10" s="1"/>
  <c r="O686" i="10"/>
  <c r="O519" i="10"/>
  <c r="O711" i="10" s="1"/>
  <c r="S686" i="10"/>
  <c r="S519" i="10"/>
  <c r="E687" i="10"/>
  <c r="E520" i="10"/>
  <c r="E712" i="10" s="1"/>
  <c r="I687" i="10"/>
  <c r="I520" i="10"/>
  <c r="I712" i="10" s="1"/>
  <c r="O687" i="10"/>
  <c r="O520" i="10"/>
  <c r="O712" i="10" s="1"/>
  <c r="E694" i="10"/>
  <c r="E527" i="10"/>
  <c r="E719" i="10" s="1"/>
  <c r="I694" i="10"/>
  <c r="I527" i="10"/>
  <c r="I719" i="10" s="1"/>
  <c r="N694" i="10"/>
  <c r="N527" i="10"/>
  <c r="N719" i="10" s="1"/>
  <c r="R694" i="10"/>
  <c r="R527" i="10"/>
  <c r="R719" i="10" s="1"/>
  <c r="E700" i="10"/>
  <c r="E489" i="10"/>
  <c r="E701" i="10" s="1"/>
  <c r="J504" i="10"/>
  <c r="J704" i="10" s="1"/>
  <c r="L560" i="10"/>
  <c r="L563" i="10"/>
  <c r="Q513" i="10"/>
  <c r="L566" i="10"/>
  <c r="L568" i="10"/>
  <c r="L570" i="10"/>
  <c r="S581" i="10"/>
  <c r="L582" i="10"/>
  <c r="S606" i="10"/>
  <c r="L607" i="10"/>
  <c r="L213" i="10"/>
  <c r="L611" i="10" s="1"/>
  <c r="D34" i="8" s="1"/>
  <c r="L628" i="10"/>
  <c r="S630" i="10"/>
  <c r="L661" i="10"/>
  <c r="L441" i="10"/>
  <c r="L683" i="10" s="1"/>
  <c r="L665" i="10"/>
  <c r="L445" i="10"/>
  <c r="L687" i="10" s="1"/>
  <c r="G675" i="10"/>
  <c r="G484" i="10"/>
  <c r="G700" i="10" s="1"/>
  <c r="P675" i="10"/>
  <c r="P484" i="10"/>
  <c r="P700" i="10" s="1"/>
  <c r="F676" i="10"/>
  <c r="F489" i="10"/>
  <c r="F701" i="10" s="1"/>
  <c r="J676" i="10"/>
  <c r="J489" i="10"/>
  <c r="J701" i="10" s="1"/>
  <c r="O676" i="10"/>
  <c r="S414" i="10"/>
  <c r="S489" i="10" s="1"/>
  <c r="F677" i="10"/>
  <c r="F494" i="10"/>
  <c r="F702" i="10" s="1"/>
  <c r="J677" i="10"/>
  <c r="J494" i="10"/>
  <c r="J702" i="10" s="1"/>
  <c r="O677" i="10"/>
  <c r="O494" i="10"/>
  <c r="O702" i="10" s="1"/>
  <c r="S419" i="10"/>
  <c r="F678" i="10"/>
  <c r="F499" i="10"/>
  <c r="F703" i="10" s="1"/>
  <c r="J678" i="10"/>
  <c r="J499" i="10"/>
  <c r="J703" i="10" s="1"/>
  <c r="P703" i="10"/>
  <c r="D433" i="10"/>
  <c r="D508" i="10" s="1"/>
  <c r="C509" i="10"/>
  <c r="G509" i="10"/>
  <c r="K509" i="10"/>
  <c r="P509" i="10"/>
  <c r="B510" i="10"/>
  <c r="F510" i="10"/>
  <c r="J510" i="10"/>
  <c r="O510" i="10"/>
  <c r="B511" i="10"/>
  <c r="F511" i="10"/>
  <c r="J511" i="10"/>
  <c r="P511" i="10"/>
  <c r="B512" i="10"/>
  <c r="F512" i="10"/>
  <c r="I438" i="10"/>
  <c r="I680" i="10" s="1"/>
  <c r="N513" i="10"/>
  <c r="R513" i="10"/>
  <c r="D681" i="10"/>
  <c r="D514" i="10"/>
  <c r="D706" i="10" s="1"/>
  <c r="H681" i="10"/>
  <c r="H514" i="10"/>
  <c r="H706" i="10" s="1"/>
  <c r="L439" i="10"/>
  <c r="L681" i="10" s="1"/>
  <c r="Q681" i="10"/>
  <c r="Q514" i="10"/>
  <c r="Q706" i="10" s="1"/>
  <c r="C682" i="10"/>
  <c r="C515" i="10"/>
  <c r="C707" i="10" s="1"/>
  <c r="G682" i="10"/>
  <c r="G515" i="10"/>
  <c r="G707" i="10" s="1"/>
  <c r="K682" i="10"/>
  <c r="K515" i="10"/>
  <c r="K707" i="10" s="1"/>
  <c r="C685" i="10"/>
  <c r="C518" i="10"/>
  <c r="C710" i="10" s="1"/>
  <c r="G518" i="10"/>
  <c r="G710" i="10" s="1"/>
  <c r="G685" i="10"/>
  <c r="K685" i="10"/>
  <c r="K518" i="10"/>
  <c r="K710" i="10" s="1"/>
  <c r="P685" i="10"/>
  <c r="P518" i="10"/>
  <c r="P710" i="10" s="1"/>
  <c r="B686" i="10"/>
  <c r="B519" i="10"/>
  <c r="B711" i="10" s="1"/>
  <c r="F686" i="10"/>
  <c r="F519" i="10"/>
  <c r="F711" i="10" s="1"/>
  <c r="J686" i="10"/>
  <c r="J519" i="10"/>
  <c r="J711" i="10" s="1"/>
  <c r="P686" i="10"/>
  <c r="P519" i="10"/>
  <c r="P711" i="10" s="1"/>
  <c r="B687" i="10"/>
  <c r="B520" i="10"/>
  <c r="B712" i="10" s="1"/>
  <c r="F687" i="10"/>
  <c r="F520" i="10"/>
  <c r="F712" i="10" s="1"/>
  <c r="J687" i="10"/>
  <c r="J520" i="10"/>
  <c r="J712" i="10" s="1"/>
  <c r="J484" i="10"/>
  <c r="J700" i="10" s="1"/>
  <c r="O489" i="10"/>
  <c r="O701" i="10" s="1"/>
  <c r="S509" i="10"/>
  <c r="S514" i="10"/>
  <c r="S565" i="10"/>
  <c r="S569" i="10"/>
  <c r="S518" i="10"/>
  <c r="H437" i="10"/>
  <c r="H680" i="10" s="1"/>
  <c r="L138" i="10"/>
  <c r="S560" i="10"/>
  <c r="L561" i="10"/>
  <c r="S563" i="10"/>
  <c r="S504" i="10"/>
  <c r="S566" i="10"/>
  <c r="S515" i="10"/>
  <c r="S568" i="10"/>
  <c r="L571" i="10"/>
  <c r="S582" i="10"/>
  <c r="L584" i="10"/>
  <c r="S607" i="10"/>
  <c r="S628" i="10"/>
  <c r="L629" i="10"/>
  <c r="S435" i="10"/>
  <c r="L288" i="10"/>
  <c r="L633" i="10" s="1"/>
  <c r="E34" i="8" s="1"/>
  <c r="L653" i="10"/>
  <c r="L363" i="10"/>
  <c r="L658" i="10" s="1"/>
  <c r="F34" i="8" s="1"/>
  <c r="D675" i="10"/>
  <c r="D484" i="10"/>
  <c r="D700" i="10" s="1"/>
  <c r="H675" i="10"/>
  <c r="H484" i="10"/>
  <c r="H700" i="10" s="1"/>
  <c r="L409" i="10"/>
  <c r="Q675" i="10"/>
  <c r="G676" i="10"/>
  <c r="G489" i="10"/>
  <c r="G701" i="10" s="1"/>
  <c r="P676" i="10"/>
  <c r="P489" i="10"/>
  <c r="P701" i="10" s="1"/>
  <c r="G677" i="10"/>
  <c r="G494" i="10"/>
  <c r="G702" i="10" s="1"/>
  <c r="P677" i="10"/>
  <c r="P494" i="10"/>
  <c r="P702" i="10" s="1"/>
  <c r="G678" i="10"/>
  <c r="G499" i="10"/>
  <c r="G703" i="10" s="1"/>
  <c r="D504" i="10"/>
  <c r="H679" i="10"/>
  <c r="H504" i="10"/>
  <c r="H704" i="10" s="1"/>
  <c r="L429" i="10"/>
  <c r="Q679" i="10"/>
  <c r="Q504" i="10"/>
  <c r="Q704" i="10" s="1"/>
  <c r="D509" i="10"/>
  <c r="L434" i="10"/>
  <c r="Q509" i="10"/>
  <c r="C510" i="10"/>
  <c r="G510" i="10"/>
  <c r="K510" i="10"/>
  <c r="P510" i="10"/>
  <c r="C511" i="10"/>
  <c r="G511" i="10"/>
  <c r="K511" i="10"/>
  <c r="N512" i="10"/>
  <c r="R512" i="10"/>
  <c r="D438" i="10"/>
  <c r="D680" i="10" s="1"/>
  <c r="N683" i="10"/>
  <c r="N516" i="10"/>
  <c r="N708" i="10" s="1"/>
  <c r="R683" i="10"/>
  <c r="R516" i="10"/>
  <c r="R708" i="10" s="1"/>
  <c r="D684" i="10"/>
  <c r="D517" i="10"/>
  <c r="D709" i="10" s="1"/>
  <c r="H684" i="10"/>
  <c r="H517" i="10"/>
  <c r="H709" i="10" s="1"/>
  <c r="L442" i="10"/>
  <c r="L684" i="10" s="1"/>
  <c r="Q517" i="10"/>
  <c r="Q709" i="10" s="1"/>
  <c r="Q684" i="10"/>
  <c r="D685" i="10"/>
  <c r="D518" i="10"/>
  <c r="D710" i="10" s="1"/>
  <c r="H685" i="10"/>
  <c r="H518" i="10"/>
  <c r="H710" i="10" s="1"/>
  <c r="L443" i="10"/>
  <c r="L685" i="10" s="1"/>
  <c r="Q685" i="10"/>
  <c r="Q518" i="10"/>
  <c r="Q710" i="10" s="1"/>
  <c r="C686" i="10"/>
  <c r="C519" i="10"/>
  <c r="C711" i="10" s="1"/>
  <c r="G686" i="10"/>
  <c r="G519" i="10"/>
  <c r="G711" i="10" s="1"/>
  <c r="K686" i="10"/>
  <c r="K519" i="10"/>
  <c r="K711" i="10" s="1"/>
  <c r="Q484" i="10"/>
  <c r="Q700" i="10" s="1"/>
  <c r="I702" i="10"/>
  <c r="D703" i="10"/>
  <c r="J514" i="10"/>
  <c r="J706" i="10" s="1"/>
  <c r="E677" i="10"/>
  <c r="E494" i="10"/>
  <c r="E702" i="10" s="1"/>
  <c r="I677" i="10"/>
  <c r="N677" i="10"/>
  <c r="N494" i="10"/>
  <c r="N702" i="10" s="1"/>
  <c r="R702" i="10"/>
  <c r="D678" i="10"/>
  <c r="H678" i="10"/>
  <c r="H499" i="10"/>
  <c r="H703" i="10" s="1"/>
  <c r="Q703" i="10"/>
  <c r="C679" i="10"/>
  <c r="C504" i="10"/>
  <c r="C704" i="10" s="1"/>
  <c r="G679" i="10"/>
  <c r="G504" i="10"/>
  <c r="G704" i="10" s="1"/>
  <c r="K679" i="10"/>
  <c r="K504" i="10"/>
  <c r="K704" i="10" s="1"/>
  <c r="B509" i="10"/>
  <c r="B705" i="10" s="1"/>
  <c r="F509" i="10"/>
  <c r="O509" i="10"/>
  <c r="I510" i="10"/>
  <c r="R510" i="10"/>
  <c r="H511" i="10"/>
  <c r="Q511" i="10"/>
  <c r="G512" i="10"/>
  <c r="P512" i="10"/>
  <c r="O513" i="10"/>
  <c r="E681" i="10"/>
  <c r="E514" i="10"/>
  <c r="E706" i="10" s="1"/>
  <c r="I681" i="10"/>
  <c r="I514" i="10"/>
  <c r="I706" i="10" s="1"/>
  <c r="N681" i="10"/>
  <c r="N514" i="10"/>
  <c r="N706" i="10" s="1"/>
  <c r="R681" i="10"/>
  <c r="R514" i="10"/>
  <c r="R706" i="10" s="1"/>
  <c r="D682" i="10"/>
  <c r="D515" i="10"/>
  <c r="D707" i="10" s="1"/>
  <c r="H682" i="10"/>
  <c r="H515" i="10"/>
  <c r="H707" i="10" s="1"/>
  <c r="Q682" i="10"/>
  <c r="Q515" i="10"/>
  <c r="Q707" i="10" s="1"/>
  <c r="C683" i="10"/>
  <c r="C516" i="10"/>
  <c r="C708" i="10" s="1"/>
  <c r="G683" i="10"/>
  <c r="G516" i="10"/>
  <c r="G708" i="10" s="1"/>
  <c r="K683" i="10"/>
  <c r="K516" i="10"/>
  <c r="K708" i="10" s="1"/>
  <c r="P683" i="10"/>
  <c r="P516" i="10"/>
  <c r="P708" i="10" s="1"/>
  <c r="B684" i="10"/>
  <c r="B517" i="10"/>
  <c r="B709" i="10" s="1"/>
  <c r="F684" i="10"/>
  <c r="F517" i="10"/>
  <c r="F709" i="10" s="1"/>
  <c r="J684" i="10"/>
  <c r="J517" i="10"/>
  <c r="J709" i="10" s="1"/>
  <c r="O684" i="10"/>
  <c r="O517" i="10"/>
  <c r="O709" i="10" s="1"/>
  <c r="E685" i="10"/>
  <c r="E518" i="10"/>
  <c r="E710" i="10" s="1"/>
  <c r="I685" i="10"/>
  <c r="I518" i="10"/>
  <c r="I710" i="10" s="1"/>
  <c r="N685" i="10"/>
  <c r="N518" i="10"/>
  <c r="N710" i="10" s="1"/>
  <c r="R685" i="10"/>
  <c r="R518" i="10"/>
  <c r="R710" i="10" s="1"/>
  <c r="D686" i="10"/>
  <c r="D519" i="10"/>
  <c r="D711" i="10" s="1"/>
  <c r="H686" i="10"/>
  <c r="H519" i="10"/>
  <c r="H711" i="10" s="1"/>
  <c r="Q686" i="10"/>
  <c r="Q519" i="10"/>
  <c r="Q711" i="10" s="1"/>
  <c r="C687" i="10"/>
  <c r="C520" i="10"/>
  <c r="C712" i="10" s="1"/>
  <c r="G687" i="10"/>
  <c r="G520" i="10"/>
  <c r="G712" i="10" s="1"/>
  <c r="K687" i="10"/>
  <c r="K520" i="10"/>
  <c r="K712" i="10" s="1"/>
  <c r="P687" i="10"/>
  <c r="P520" i="10"/>
  <c r="P712" i="10" s="1"/>
  <c r="B694" i="10"/>
  <c r="B527" i="10"/>
  <c r="B719" i="10" s="1"/>
  <c r="F527" i="10"/>
  <c r="F719" i="10" s="1"/>
  <c r="F694" i="10"/>
  <c r="J694" i="10"/>
  <c r="J527" i="10"/>
  <c r="J719" i="10" s="1"/>
  <c r="O694" i="10"/>
  <c r="O527" i="10"/>
  <c r="O719" i="10" s="1"/>
  <c r="P504" i="10"/>
  <c r="P704" i="10" s="1"/>
  <c r="J513" i="10"/>
  <c r="H516" i="10"/>
  <c r="H708" i="10" s="1"/>
  <c r="D520" i="10"/>
  <c r="D712" i="10" s="1"/>
  <c r="E511" i="10"/>
  <c r="I511" i="10"/>
  <c r="N511" i="10"/>
  <c r="R511" i="10"/>
  <c r="D512" i="10"/>
  <c r="Q512" i="10"/>
  <c r="C513" i="10"/>
  <c r="K513" i="10"/>
  <c r="P513" i="10"/>
  <c r="B681" i="10"/>
  <c r="B514" i="10"/>
  <c r="B706" i="10" s="1"/>
  <c r="F681" i="10"/>
  <c r="F514" i="10"/>
  <c r="F706" i="10" s="1"/>
  <c r="O681" i="10"/>
  <c r="O514" i="10"/>
  <c r="O706" i="10" s="1"/>
  <c r="E682" i="10"/>
  <c r="E515" i="10"/>
  <c r="E707" i="10" s="1"/>
  <c r="N682" i="10"/>
  <c r="N515" i="10"/>
  <c r="N707" i="10" s="1"/>
  <c r="R682" i="10"/>
  <c r="R515" i="10"/>
  <c r="R707" i="10" s="1"/>
  <c r="D683" i="10"/>
  <c r="D516" i="10"/>
  <c r="D708" i="10" s="1"/>
  <c r="Q683" i="10"/>
  <c r="Q516" i="10"/>
  <c r="Q708" i="10" s="1"/>
  <c r="C684" i="10"/>
  <c r="C517" i="10"/>
  <c r="C709" i="10" s="1"/>
  <c r="K684" i="10"/>
  <c r="K517" i="10"/>
  <c r="K709" i="10" s="1"/>
  <c r="P684" i="10"/>
  <c r="P517" i="10"/>
  <c r="P709" i="10" s="1"/>
  <c r="B685" i="10"/>
  <c r="B518" i="10"/>
  <c r="B710" i="10" s="1"/>
  <c r="J685" i="10"/>
  <c r="J518" i="10"/>
  <c r="J710" i="10" s="1"/>
  <c r="O685" i="10"/>
  <c r="O518" i="10"/>
  <c r="O710" i="10" s="1"/>
  <c r="I686" i="10"/>
  <c r="I519" i="10"/>
  <c r="I711" i="10" s="1"/>
  <c r="N686" i="10"/>
  <c r="N519" i="10"/>
  <c r="N711" i="10" s="1"/>
  <c r="R686" i="10"/>
  <c r="R519" i="10"/>
  <c r="R711" i="10" s="1"/>
  <c r="H687" i="10"/>
  <c r="H520" i="10"/>
  <c r="H712" i="10" s="1"/>
  <c r="Q687" i="10"/>
  <c r="Q520" i="10"/>
  <c r="Q712" i="10" s="1"/>
  <c r="G694" i="10"/>
  <c r="G527" i="10"/>
  <c r="G719" i="10" s="1"/>
  <c r="K694" i="10"/>
  <c r="K527" i="10"/>
  <c r="K719" i="10" s="1"/>
  <c r="P694" i="10"/>
  <c r="P719" i="10"/>
  <c r="E510" i="10"/>
  <c r="C512" i="10"/>
  <c r="G517" i="10"/>
  <c r="G709" i="10" s="1"/>
  <c r="C527" i="10"/>
  <c r="C719" i="10" s="1"/>
  <c r="F380" i="9"/>
  <c r="L423" i="9"/>
  <c r="L328" i="9"/>
  <c r="L540" i="9" s="1"/>
  <c r="L518" i="9"/>
  <c r="D532" i="9"/>
  <c r="D356" i="9"/>
  <c r="D557" i="9" s="1"/>
  <c r="H532" i="9"/>
  <c r="H356" i="9"/>
  <c r="H557" i="9" s="1"/>
  <c r="L313" i="9"/>
  <c r="L369" i="9" s="1"/>
  <c r="C535" i="9"/>
  <c r="C371" i="9"/>
  <c r="C560" i="9" s="1"/>
  <c r="G535" i="9"/>
  <c r="G371" i="9"/>
  <c r="G560" i="9" s="1"/>
  <c r="J377" i="9"/>
  <c r="G537" i="9"/>
  <c r="G381" i="9"/>
  <c r="G562" i="9" s="1"/>
  <c r="F540" i="9"/>
  <c r="F384" i="9"/>
  <c r="F565" i="9" s="1"/>
  <c r="J540" i="9"/>
  <c r="J384" i="9"/>
  <c r="J565" i="9" s="1"/>
  <c r="E541" i="9"/>
  <c r="E385" i="9"/>
  <c r="E566" i="9" s="1"/>
  <c r="I541" i="9"/>
  <c r="I385" i="9"/>
  <c r="I566" i="9" s="1"/>
  <c r="C542" i="9"/>
  <c r="C386" i="9"/>
  <c r="C567" i="9" s="1"/>
  <c r="F361" i="9"/>
  <c r="F558" i="9" s="1"/>
  <c r="G378" i="9"/>
  <c r="H380" i="9"/>
  <c r="H382" i="9"/>
  <c r="H563" i="9" s="1"/>
  <c r="K386" i="9"/>
  <c r="K567" i="9" s="1"/>
  <c r="L441" i="9"/>
  <c r="E532" i="9"/>
  <c r="G533" i="9"/>
  <c r="K537" i="9"/>
  <c r="L44" i="9"/>
  <c r="L420" i="9" s="1"/>
  <c r="B11" i="8" s="1"/>
  <c r="L424" i="9"/>
  <c r="L434" i="9"/>
  <c r="L438" i="9"/>
  <c r="L465" i="9"/>
  <c r="L306" i="9"/>
  <c r="L362" i="9" s="1"/>
  <c r="L487" i="9"/>
  <c r="L212" i="9"/>
  <c r="L489" i="9" s="1"/>
  <c r="E11" i="8" s="1"/>
  <c r="L510" i="9"/>
  <c r="L310" i="9"/>
  <c r="L314" i="9"/>
  <c r="L370" i="9" s="1"/>
  <c r="L318" i="9"/>
  <c r="L374" i="9" s="1"/>
  <c r="L322" i="9"/>
  <c r="F532" i="9"/>
  <c r="I534" i="9"/>
  <c r="I366" i="9"/>
  <c r="I559" i="9" s="1"/>
  <c r="D535" i="9"/>
  <c r="K379" i="9"/>
  <c r="I324" i="9"/>
  <c r="I536" i="9" s="1"/>
  <c r="L325" i="9"/>
  <c r="L537" i="9" s="1"/>
  <c r="E538" i="9"/>
  <c r="E382" i="9"/>
  <c r="E563" i="9" s="1"/>
  <c r="F539" i="9"/>
  <c r="F383" i="9"/>
  <c r="F564" i="9" s="1"/>
  <c r="K540" i="9"/>
  <c r="K384" i="9"/>
  <c r="K565" i="9" s="1"/>
  <c r="C543" i="9"/>
  <c r="C387" i="9"/>
  <c r="C568" i="9" s="1"/>
  <c r="G543" i="9"/>
  <c r="G387" i="9"/>
  <c r="G568" i="9" s="1"/>
  <c r="K543" i="9"/>
  <c r="K387" i="9"/>
  <c r="K568" i="9" s="1"/>
  <c r="I550" i="9"/>
  <c r="I394" i="9"/>
  <c r="I575" i="9" s="1"/>
  <c r="J351" i="9"/>
  <c r="J556" i="9" s="1"/>
  <c r="K371" i="9"/>
  <c r="K560" i="9" s="1"/>
  <c r="I376" i="9"/>
  <c r="I382" i="9"/>
  <c r="I563" i="9" s="1"/>
  <c r="I383" i="9"/>
  <c r="I564" i="9" s="1"/>
  <c r="F531" i="9"/>
  <c r="I532" i="9"/>
  <c r="F535" i="9"/>
  <c r="E539" i="9"/>
  <c r="G542" i="9"/>
  <c r="L416" i="9"/>
  <c r="D531" i="9"/>
  <c r="H531" i="9"/>
  <c r="L295" i="9"/>
  <c r="L351" i="9" s="1"/>
  <c r="I531" i="9"/>
  <c r="D533" i="9"/>
  <c r="D361" i="9"/>
  <c r="D558" i="9" s="1"/>
  <c r="H533" i="9"/>
  <c r="H361" i="9"/>
  <c r="H558" i="9" s="1"/>
  <c r="L305" i="9"/>
  <c r="F534" i="9"/>
  <c r="G376" i="9"/>
  <c r="L321" i="9"/>
  <c r="E378" i="9"/>
  <c r="L323" i="9"/>
  <c r="K380" i="9"/>
  <c r="K541" i="9"/>
  <c r="K385" i="9"/>
  <c r="K566" i="9" s="1"/>
  <c r="I542" i="9"/>
  <c r="I386" i="9"/>
  <c r="I567" i="9" s="1"/>
  <c r="D543" i="9"/>
  <c r="D387" i="9"/>
  <c r="D568" i="9" s="1"/>
  <c r="L331" i="9"/>
  <c r="L543" i="9" s="1"/>
  <c r="F357" i="9"/>
  <c r="F557" i="9" s="1"/>
  <c r="J361" i="9"/>
  <c r="J558" i="9" s="1"/>
  <c r="F366" i="9"/>
  <c r="F559" i="9" s="1"/>
  <c r="D371" i="9"/>
  <c r="D560" i="9" s="1"/>
  <c r="C376" i="9"/>
  <c r="B377" i="9"/>
  <c r="B379" i="9"/>
  <c r="C381" i="9"/>
  <c r="C562" i="9" s="1"/>
  <c r="B383" i="9"/>
  <c r="B564" i="9" s="1"/>
  <c r="B384" i="9"/>
  <c r="B565" i="9" s="1"/>
  <c r="J394" i="9"/>
  <c r="J575" i="9" s="1"/>
  <c r="G531" i="9"/>
  <c r="E534" i="9"/>
  <c r="H535" i="9"/>
  <c r="D537" i="9"/>
  <c r="J539" i="9"/>
  <c r="L417" i="9"/>
  <c r="E380" i="9"/>
  <c r="L422" i="9"/>
  <c r="L439" i="9"/>
  <c r="L440" i="9"/>
  <c r="L100" i="9"/>
  <c r="L442" i="9" s="1"/>
  <c r="C11" i="8" s="1"/>
  <c r="L462" i="9"/>
  <c r="L485" i="9"/>
  <c r="L286" i="9"/>
  <c r="L342" i="9" s="1"/>
  <c r="L290" i="9"/>
  <c r="L346" i="9" s="1"/>
  <c r="L294" i="9"/>
  <c r="L350" i="9" s="1"/>
  <c r="L298" i="9"/>
  <c r="L354" i="9" s="1"/>
  <c r="L302" i="9"/>
  <c r="L513" i="9"/>
  <c r="E531" i="9"/>
  <c r="G532" i="9"/>
  <c r="G356" i="9"/>
  <c r="G557" i="9" s="1"/>
  <c r="E533" i="9"/>
  <c r="E361" i="9"/>
  <c r="E558" i="9" s="1"/>
  <c r="I361" i="9"/>
  <c r="I558" i="9" s="1"/>
  <c r="I533" i="9"/>
  <c r="G534" i="9"/>
  <c r="B535" i="9"/>
  <c r="B371" i="9"/>
  <c r="B560" i="9" s="1"/>
  <c r="J535" i="9"/>
  <c r="E377" i="9"/>
  <c r="F378" i="9"/>
  <c r="J378" i="9"/>
  <c r="D379" i="9"/>
  <c r="B537" i="9"/>
  <c r="B381" i="9"/>
  <c r="B562" i="9" s="1"/>
  <c r="G538" i="9"/>
  <c r="G382" i="9"/>
  <c r="G563" i="9" s="1"/>
  <c r="K538" i="9"/>
  <c r="K382" i="9"/>
  <c r="K563" i="9" s="1"/>
  <c r="L327" i="9"/>
  <c r="L539" i="9" s="1"/>
  <c r="E540" i="9"/>
  <c r="E384" i="9"/>
  <c r="E565" i="9" s="1"/>
  <c r="F542" i="9"/>
  <c r="F386" i="9"/>
  <c r="F567" i="9" s="1"/>
  <c r="J542" i="9"/>
  <c r="J386" i="9"/>
  <c r="J567" i="9" s="1"/>
  <c r="I543" i="9"/>
  <c r="I387" i="9"/>
  <c r="I568" i="9" s="1"/>
  <c r="C550" i="9"/>
  <c r="C394" i="9"/>
  <c r="C575" i="9" s="1"/>
  <c r="G550" i="9"/>
  <c r="G394" i="9"/>
  <c r="G575" i="9" s="1"/>
  <c r="H351" i="9"/>
  <c r="H556" i="9" s="1"/>
  <c r="G366" i="9"/>
  <c r="G559" i="9" s="1"/>
  <c r="D376" i="9"/>
  <c r="D377" i="9"/>
  <c r="C378" i="9"/>
  <c r="C379" i="9"/>
  <c r="D380" i="9"/>
  <c r="D382" i="9"/>
  <c r="D563" i="9" s="1"/>
  <c r="C384" i="9"/>
  <c r="C565" i="9" s="1"/>
  <c r="C385" i="9"/>
  <c r="C566" i="9" s="1"/>
  <c r="E387" i="9"/>
  <c r="E568" i="9" s="1"/>
  <c r="L528" i="9"/>
  <c r="J534" i="9"/>
  <c r="F537" i="9"/>
  <c r="L419" i="9"/>
  <c r="L466" i="9"/>
  <c r="L484" i="9"/>
  <c r="L511" i="9"/>
  <c r="D534" i="9"/>
  <c r="D366" i="9"/>
  <c r="D559" i="9" s="1"/>
  <c r="H534" i="9"/>
  <c r="H366" i="9"/>
  <c r="H559" i="9" s="1"/>
  <c r="I535" i="9"/>
  <c r="I371" i="9"/>
  <c r="I560" i="9" s="1"/>
  <c r="C377" i="9"/>
  <c r="H378" i="9"/>
  <c r="G324" i="9"/>
  <c r="G536" i="9" s="1"/>
  <c r="E537" i="9"/>
  <c r="E381" i="9"/>
  <c r="E562" i="9" s="1"/>
  <c r="I537" i="9"/>
  <c r="I381" i="9"/>
  <c r="I562" i="9" s="1"/>
  <c r="B538" i="9"/>
  <c r="B382" i="9"/>
  <c r="B563" i="9" s="1"/>
  <c r="F538" i="9"/>
  <c r="F382" i="9"/>
  <c r="F563" i="9" s="1"/>
  <c r="J538" i="9"/>
  <c r="J382" i="9"/>
  <c r="J563" i="9" s="1"/>
  <c r="C539" i="9"/>
  <c r="C383" i="9"/>
  <c r="C564" i="9" s="1"/>
  <c r="G539" i="9"/>
  <c r="G383" i="9"/>
  <c r="G564" i="9" s="1"/>
  <c r="K539" i="9"/>
  <c r="K383" i="9"/>
  <c r="K564" i="9" s="1"/>
  <c r="D540" i="9"/>
  <c r="D384" i="9"/>
  <c r="D565" i="9" s="1"/>
  <c r="H540" i="9"/>
  <c r="H384" i="9"/>
  <c r="H565" i="9" s="1"/>
  <c r="L330" i="9"/>
  <c r="D550" i="9"/>
  <c r="D394" i="9"/>
  <c r="D575" i="9" s="1"/>
  <c r="H550" i="9"/>
  <c r="H394" i="9"/>
  <c r="H575" i="9" s="1"/>
  <c r="F385" i="9"/>
  <c r="F566" i="9" s="1"/>
  <c r="D386" i="9"/>
  <c r="D567" i="9" s="1"/>
  <c r="E535" i="9"/>
  <c r="S513" i="10" l="1"/>
  <c r="S680" i="10"/>
  <c r="K513" i="12"/>
  <c r="B525" i="11"/>
  <c r="E345" i="11"/>
  <c r="E525" i="11" s="1"/>
  <c r="I525" i="11"/>
  <c r="D679" i="10"/>
  <c r="S719" i="10"/>
  <c r="L632" i="10"/>
  <c r="B539" i="12"/>
  <c r="F539" i="12"/>
  <c r="R539" i="12"/>
  <c r="Q539" i="12"/>
  <c r="J539" i="12"/>
  <c r="C539" i="12"/>
  <c r="D539" i="12"/>
  <c r="I539" i="12"/>
  <c r="G539" i="12"/>
  <c r="M539" i="12"/>
  <c r="E539" i="12"/>
  <c r="H539" i="12"/>
  <c r="P539" i="12"/>
  <c r="O539" i="12"/>
  <c r="N539" i="12"/>
  <c r="S513" i="12"/>
  <c r="G525" i="11"/>
  <c r="H525" i="11"/>
  <c r="F525" i="11"/>
  <c r="D525" i="11"/>
  <c r="C525" i="11"/>
  <c r="J525" i="11"/>
  <c r="K433" i="11"/>
  <c r="P705" i="10"/>
  <c r="K705" i="10"/>
  <c r="J705" i="10"/>
  <c r="O705" i="10"/>
  <c r="Q705" i="10"/>
  <c r="C705" i="10"/>
  <c r="L586" i="10"/>
  <c r="C34" i="8" s="1"/>
  <c r="L564" i="10"/>
  <c r="B34" i="8" s="1"/>
  <c r="E513" i="10"/>
  <c r="E705" i="10" s="1"/>
  <c r="S704" i="10"/>
  <c r="D704" i="10"/>
  <c r="H561" i="9"/>
  <c r="F561" i="9"/>
  <c r="C561" i="9"/>
  <c r="E561" i="9"/>
  <c r="D561" i="9"/>
  <c r="J561" i="9"/>
  <c r="K561" i="9"/>
  <c r="L488" i="9"/>
  <c r="S707" i="10"/>
  <c r="S708" i="10"/>
  <c r="S712" i="10"/>
  <c r="S706" i="10"/>
  <c r="S711" i="10"/>
  <c r="S710" i="10"/>
  <c r="L541" i="9"/>
  <c r="L566" i="9"/>
  <c r="L556" i="9"/>
  <c r="S343" i="12"/>
  <c r="K347" i="12"/>
  <c r="K344" i="12"/>
  <c r="S348" i="12"/>
  <c r="S508" i="12"/>
  <c r="K350" i="12"/>
  <c r="S353" i="12"/>
  <c r="K351" i="12"/>
  <c r="S346" i="12"/>
  <c r="S347" i="12"/>
  <c r="S344" i="12"/>
  <c r="S345" i="12"/>
  <c r="K348" i="12"/>
  <c r="K345" i="12"/>
  <c r="K349" i="12"/>
  <c r="S317" i="12"/>
  <c r="S534" i="12" s="1"/>
  <c r="K511" i="12"/>
  <c r="S352" i="12"/>
  <c r="K343" i="12"/>
  <c r="K508" i="12"/>
  <c r="K332" i="12"/>
  <c r="K537" i="12" s="1"/>
  <c r="S512" i="12"/>
  <c r="K353" i="12"/>
  <c r="S538" i="12"/>
  <c r="K294" i="11"/>
  <c r="K345" i="11" s="1"/>
  <c r="K348" i="11"/>
  <c r="K351" i="11"/>
  <c r="K498" i="11"/>
  <c r="K347" i="11"/>
  <c r="K344" i="11"/>
  <c r="S676" i="10"/>
  <c r="S678" i="10"/>
  <c r="L677" i="10"/>
  <c r="L494" i="10"/>
  <c r="L702" i="10" s="1"/>
  <c r="L676" i="10"/>
  <c r="L675" i="10"/>
  <c r="L510" i="10"/>
  <c r="S703" i="10"/>
  <c r="S675" i="10"/>
  <c r="L515" i="10"/>
  <c r="L489" i="10"/>
  <c r="L701" i="10" s="1"/>
  <c r="L527" i="10"/>
  <c r="S677" i="10"/>
  <c r="L512" i="10"/>
  <c r="D513" i="10"/>
  <c r="D705" i="10" s="1"/>
  <c r="L387" i="9"/>
  <c r="L532" i="9"/>
  <c r="L394" i="9"/>
  <c r="L384" i="9"/>
  <c r="L535" i="9"/>
  <c r="L373" i="9"/>
  <c r="L560" i="9" s="1"/>
  <c r="L533" i="9"/>
  <c r="L531" i="9"/>
  <c r="L383" i="9"/>
  <c r="L382" i="9"/>
  <c r="L376" i="9"/>
  <c r="K342" i="12"/>
  <c r="K534" i="12"/>
  <c r="K509" i="12"/>
  <c r="K322" i="12"/>
  <c r="K535" i="12" s="1"/>
  <c r="K538" i="12"/>
  <c r="K352" i="12"/>
  <c r="S527" i="12"/>
  <c r="S360" i="12"/>
  <c r="S351" i="12"/>
  <c r="S518" i="12"/>
  <c r="S516" i="12"/>
  <c r="S349" i="12"/>
  <c r="K346" i="12"/>
  <c r="S510" i="12"/>
  <c r="S327" i="12"/>
  <c r="S536" i="12" s="1"/>
  <c r="K512" i="12"/>
  <c r="K360" i="12"/>
  <c r="K536" i="12"/>
  <c r="S509" i="12"/>
  <c r="S322" i="12"/>
  <c r="S535" i="12" s="1"/>
  <c r="S517" i="12"/>
  <c r="S350" i="12"/>
  <c r="S511" i="12"/>
  <c r="S332" i="12"/>
  <c r="S537" i="12" s="1"/>
  <c r="K510" i="12"/>
  <c r="S342" i="12"/>
  <c r="K520" i="11"/>
  <c r="K521" i="11"/>
  <c r="K500" i="11"/>
  <c r="K337" i="11"/>
  <c r="K524" i="11" s="1"/>
  <c r="K360" i="11"/>
  <c r="K346" i="11"/>
  <c r="K523" i="11"/>
  <c r="K327" i="11"/>
  <c r="K522" i="11" s="1"/>
  <c r="K343" i="11"/>
  <c r="K507" i="11"/>
  <c r="K352" i="11"/>
  <c r="K508" i="11"/>
  <c r="K353" i="11"/>
  <c r="K499" i="11"/>
  <c r="K497" i="11"/>
  <c r="K504" i="11"/>
  <c r="K349" i="11"/>
  <c r="K496" i="11"/>
  <c r="K350" i="11"/>
  <c r="K342" i="11"/>
  <c r="L520" i="10"/>
  <c r="F513" i="10"/>
  <c r="F705" i="10" s="1"/>
  <c r="S510" i="10"/>
  <c r="H512" i="10"/>
  <c r="H705" i="10" s="1"/>
  <c r="L516" i="10"/>
  <c r="G513" i="10"/>
  <c r="G705" i="10" s="1"/>
  <c r="L511" i="10"/>
  <c r="S494" i="10"/>
  <c r="S702" i="10" s="1"/>
  <c r="L484" i="10"/>
  <c r="L700" i="10" s="1"/>
  <c r="S484" i="10"/>
  <c r="S700" i="10" s="1"/>
  <c r="I513" i="10"/>
  <c r="I705" i="10" s="1"/>
  <c r="L679" i="10"/>
  <c r="L438" i="10"/>
  <c r="L680" i="10" s="1"/>
  <c r="S701" i="10"/>
  <c r="L517" i="10"/>
  <c r="L678" i="10"/>
  <c r="L499" i="10"/>
  <c r="L703" i="10" s="1"/>
  <c r="S517" i="10"/>
  <c r="L519" i="10"/>
  <c r="L504" i="10"/>
  <c r="L704" i="10" s="1"/>
  <c r="L518" i="10"/>
  <c r="L514" i="10"/>
  <c r="S512" i="10"/>
  <c r="L509" i="10"/>
  <c r="L542" i="9"/>
  <c r="L386" i="9"/>
  <c r="L358" i="9"/>
  <c r="L557" i="9" s="1"/>
  <c r="L381" i="9"/>
  <c r="G380" i="9"/>
  <c r="G561" i="9" s="1"/>
  <c r="I380" i="9"/>
  <c r="I561" i="9" s="1"/>
  <c r="L324" i="9"/>
  <c r="L536" i="9" s="1"/>
  <c r="L377" i="9"/>
  <c r="L379" i="9"/>
  <c r="L361" i="9"/>
  <c r="L366" i="9"/>
  <c r="L534" i="9"/>
  <c r="L378" i="9"/>
  <c r="K525" i="11" l="1"/>
  <c r="S705" i="10"/>
  <c r="G60" i="8" s="1"/>
  <c r="K60" i="8" s="1"/>
  <c r="L558" i="9"/>
  <c r="L559" i="9"/>
  <c r="S539" i="12"/>
  <c r="K539" i="12"/>
  <c r="K501" i="11"/>
  <c r="S543" i="12"/>
  <c r="K546" i="12"/>
  <c r="K542" i="12"/>
  <c r="S546" i="12"/>
  <c r="K545" i="12"/>
  <c r="S545" i="12"/>
  <c r="S540" i="12"/>
  <c r="K543" i="12"/>
  <c r="S544" i="12"/>
  <c r="K541" i="12"/>
  <c r="K540" i="12"/>
  <c r="S542" i="12"/>
  <c r="S553" i="12"/>
  <c r="K544" i="12"/>
  <c r="S541" i="12"/>
  <c r="K528" i="11"/>
  <c r="K530" i="11"/>
  <c r="K529" i="11"/>
  <c r="K531" i="11"/>
  <c r="K527" i="11"/>
  <c r="K532" i="11"/>
  <c r="K526" i="11"/>
  <c r="L706" i="10"/>
  <c r="L719" i="10"/>
  <c r="L709" i="10"/>
  <c r="L708" i="10"/>
  <c r="S709" i="10"/>
  <c r="L707" i="10"/>
  <c r="L711" i="10"/>
  <c r="L712" i="10"/>
  <c r="L710" i="10"/>
  <c r="L563" i="9"/>
  <c r="L567" i="9"/>
  <c r="L575" i="9"/>
  <c r="L562" i="9"/>
  <c r="L564" i="9"/>
  <c r="L568" i="9"/>
  <c r="L565" i="9"/>
  <c r="K553" i="12"/>
  <c r="K539" i="11"/>
  <c r="L513" i="10"/>
  <c r="L380" i="9"/>
  <c r="L705" i="10" l="1"/>
  <c r="G34" i="8" s="1"/>
  <c r="K34" i="8" s="1"/>
  <c r="L561" i="9"/>
  <c r="G11" i="8" s="1"/>
  <c r="K11" i="8" s="1"/>
  <c r="H208" i="21"/>
  <c r="G208" i="21"/>
  <c r="F208" i="21"/>
  <c r="E208" i="21"/>
  <c r="D208" i="21"/>
  <c r="C208" i="21"/>
  <c r="B208" i="21"/>
  <c r="H204" i="21"/>
  <c r="G204" i="21"/>
  <c r="F204" i="21"/>
  <c r="E204" i="21"/>
  <c r="D204" i="21"/>
  <c r="C204" i="21"/>
  <c r="B204" i="21"/>
  <c r="H203" i="21"/>
  <c r="G203" i="21"/>
  <c r="F203" i="21"/>
  <c r="E203" i="21"/>
  <c r="D203" i="21"/>
  <c r="C203" i="21"/>
  <c r="B203" i="21"/>
  <c r="H202" i="21"/>
  <c r="G202" i="21"/>
  <c r="F202" i="21"/>
  <c r="E202" i="21"/>
  <c r="D202" i="21"/>
  <c r="C202" i="21"/>
  <c r="B202" i="21"/>
  <c r="H201" i="21"/>
  <c r="G201" i="21"/>
  <c r="F201" i="21"/>
  <c r="E201" i="21"/>
  <c r="D201" i="21"/>
  <c r="C201" i="21"/>
  <c r="B201" i="21"/>
  <c r="H200" i="21"/>
  <c r="G200" i="21"/>
  <c r="F200" i="21"/>
  <c r="E200" i="21"/>
  <c r="D200" i="21"/>
  <c r="C200" i="21"/>
  <c r="B200" i="21"/>
  <c r="H187" i="21"/>
  <c r="G187" i="21"/>
  <c r="F187" i="21"/>
  <c r="E187" i="21"/>
  <c r="D187" i="21"/>
  <c r="C187" i="21"/>
  <c r="B187" i="21"/>
  <c r="H186" i="21"/>
  <c r="G186" i="21"/>
  <c r="F186" i="21"/>
  <c r="E186" i="21"/>
  <c r="D186" i="21"/>
  <c r="C186" i="21"/>
  <c r="B186" i="21"/>
  <c r="H185" i="21"/>
  <c r="G185" i="21"/>
  <c r="F185" i="21"/>
  <c r="E185" i="21"/>
  <c r="D185" i="21"/>
  <c r="C185" i="21"/>
  <c r="B185" i="21"/>
  <c r="H184" i="21"/>
  <c r="G184" i="21"/>
  <c r="F184" i="21"/>
  <c r="E184" i="21"/>
  <c r="D184" i="21"/>
  <c r="C184" i="21"/>
  <c r="B184" i="21"/>
  <c r="H183" i="21"/>
  <c r="G183" i="21"/>
  <c r="F183" i="21"/>
  <c r="E183" i="21"/>
  <c r="D183" i="21"/>
  <c r="C183" i="21"/>
  <c r="B183" i="21"/>
  <c r="H177" i="21"/>
  <c r="G177" i="21"/>
  <c r="F177" i="21"/>
  <c r="E177" i="21"/>
  <c r="D177" i="21"/>
  <c r="C177" i="21"/>
  <c r="B177" i="21"/>
  <c r="H173" i="21"/>
  <c r="G173" i="21"/>
  <c r="F173" i="21"/>
  <c r="E173" i="21"/>
  <c r="D173" i="21"/>
  <c r="C173" i="21"/>
  <c r="B173" i="21"/>
  <c r="H172" i="21"/>
  <c r="G172" i="21"/>
  <c r="F172" i="21"/>
  <c r="E172" i="21"/>
  <c r="D172" i="21"/>
  <c r="C172" i="21"/>
  <c r="B172" i="21"/>
  <c r="H171" i="21"/>
  <c r="G171" i="21"/>
  <c r="F171" i="21"/>
  <c r="E171" i="21"/>
  <c r="D171" i="21"/>
  <c r="C171" i="21"/>
  <c r="B171" i="21"/>
  <c r="H170" i="21"/>
  <c r="G170" i="21"/>
  <c r="F170" i="21"/>
  <c r="E170" i="21"/>
  <c r="D170" i="21"/>
  <c r="C170" i="21"/>
  <c r="B170" i="21"/>
  <c r="H169" i="21"/>
  <c r="G169" i="21"/>
  <c r="F169" i="21"/>
  <c r="E169" i="21"/>
  <c r="D169" i="21"/>
  <c r="C169" i="21"/>
  <c r="B169" i="21"/>
  <c r="H163" i="21"/>
  <c r="G163" i="21"/>
  <c r="F163" i="21"/>
  <c r="E163" i="21"/>
  <c r="D163" i="21"/>
  <c r="C163" i="21"/>
  <c r="B163" i="21"/>
  <c r="H159" i="21"/>
  <c r="G159" i="21"/>
  <c r="F159" i="21"/>
  <c r="E159" i="21"/>
  <c r="D159" i="21"/>
  <c r="C159" i="21"/>
  <c r="B159" i="21"/>
  <c r="H158" i="21"/>
  <c r="G158" i="21"/>
  <c r="F158" i="21"/>
  <c r="E158" i="21"/>
  <c r="D158" i="21"/>
  <c r="C158" i="21"/>
  <c r="B158" i="21"/>
  <c r="H157" i="21"/>
  <c r="G157" i="21"/>
  <c r="F157" i="21"/>
  <c r="E157" i="21"/>
  <c r="D157" i="21"/>
  <c r="C157" i="21"/>
  <c r="B157" i="21"/>
  <c r="H156" i="21"/>
  <c r="G156" i="21"/>
  <c r="F156" i="21"/>
  <c r="E156" i="21"/>
  <c r="D156" i="21"/>
  <c r="C156" i="21"/>
  <c r="B156" i="21"/>
  <c r="H155" i="21"/>
  <c r="G155" i="21"/>
  <c r="F155" i="21"/>
  <c r="E155" i="21"/>
  <c r="D155" i="21"/>
  <c r="C155" i="21"/>
  <c r="B155" i="21"/>
  <c r="G132" i="21"/>
  <c r="F132" i="21"/>
  <c r="E132" i="21"/>
  <c r="D132" i="21"/>
  <c r="C132" i="21"/>
  <c r="B132" i="21"/>
  <c r="H128" i="21"/>
  <c r="G128" i="21"/>
  <c r="F128" i="21"/>
  <c r="E128" i="21"/>
  <c r="D128" i="21"/>
  <c r="C128" i="21"/>
  <c r="B128" i="21"/>
  <c r="H127" i="21"/>
  <c r="G127" i="21"/>
  <c r="F127" i="21"/>
  <c r="E127" i="21"/>
  <c r="D127" i="21"/>
  <c r="C127" i="21"/>
  <c r="B127" i="21"/>
  <c r="H126" i="21"/>
  <c r="G126" i="21"/>
  <c r="F126" i="21"/>
  <c r="E126" i="21"/>
  <c r="D126" i="21"/>
  <c r="C126" i="21"/>
  <c r="B126" i="21"/>
  <c r="H125" i="21"/>
  <c r="G125" i="21"/>
  <c r="F125" i="21"/>
  <c r="E125" i="21"/>
  <c r="D125" i="21"/>
  <c r="C125" i="21"/>
  <c r="B125" i="21"/>
  <c r="H124" i="21"/>
  <c r="G124" i="21"/>
  <c r="F124" i="21"/>
  <c r="E124" i="21"/>
  <c r="D124" i="21"/>
  <c r="C124" i="21"/>
  <c r="B124" i="21"/>
  <c r="H123" i="21"/>
  <c r="G123" i="21"/>
  <c r="F123" i="21"/>
  <c r="E123" i="21"/>
  <c r="D123" i="21"/>
  <c r="C123" i="21"/>
  <c r="B123" i="21"/>
  <c r="H122" i="21"/>
  <c r="G122" i="21"/>
  <c r="F122" i="21"/>
  <c r="E122" i="21"/>
  <c r="D122" i="21"/>
  <c r="C122" i="21"/>
  <c r="B122" i="21"/>
  <c r="H121" i="21"/>
  <c r="G121" i="21"/>
  <c r="F121" i="21"/>
  <c r="E121" i="21"/>
  <c r="D121" i="21"/>
  <c r="C121" i="21"/>
  <c r="B121" i="21"/>
  <c r="H120" i="21"/>
  <c r="G120" i="21"/>
  <c r="F120" i="21"/>
  <c r="E120" i="21"/>
  <c r="D120" i="21"/>
  <c r="C120" i="21"/>
  <c r="B120" i="21"/>
  <c r="H119" i="21"/>
  <c r="G119" i="21"/>
  <c r="F119" i="21"/>
  <c r="E119" i="21"/>
  <c r="D119" i="21"/>
  <c r="C119" i="21"/>
  <c r="B119" i="21"/>
  <c r="H118" i="21"/>
  <c r="G118" i="21"/>
  <c r="F118" i="21"/>
  <c r="E118" i="21"/>
  <c r="D118" i="21"/>
  <c r="C118" i="21"/>
  <c r="B118" i="21"/>
  <c r="H117" i="21"/>
  <c r="G117" i="21"/>
  <c r="F117" i="21"/>
  <c r="E117" i="21"/>
  <c r="D117" i="21"/>
  <c r="C117" i="21"/>
  <c r="B117" i="21"/>
  <c r="H116" i="21"/>
  <c r="G116" i="21"/>
  <c r="F116" i="21"/>
  <c r="E116" i="21"/>
  <c r="D116" i="21"/>
  <c r="C116" i="21"/>
  <c r="B116" i="21"/>
  <c r="H115" i="21"/>
  <c r="G115" i="21"/>
  <c r="F115" i="21"/>
  <c r="E115" i="21"/>
  <c r="D115" i="21"/>
  <c r="C115" i="21"/>
  <c r="B115" i="21"/>
  <c r="H114" i="21"/>
  <c r="G114" i="21"/>
  <c r="F114" i="21"/>
  <c r="E114" i="21"/>
  <c r="D114" i="21"/>
  <c r="C114" i="21"/>
  <c r="B114" i="21"/>
  <c r="H113" i="21"/>
  <c r="G113" i="21"/>
  <c r="F113" i="21"/>
  <c r="E113" i="21"/>
  <c r="D113" i="21"/>
  <c r="C113" i="21"/>
  <c r="B113" i="21"/>
  <c r="H112" i="21"/>
  <c r="G112" i="21"/>
  <c r="F112" i="21"/>
  <c r="E112" i="21"/>
  <c r="D112" i="21"/>
  <c r="C112" i="21"/>
  <c r="B112" i="21"/>
  <c r="H111" i="21"/>
  <c r="G111" i="21"/>
  <c r="E111" i="21"/>
  <c r="D111" i="21"/>
  <c r="C111" i="21"/>
  <c r="B111" i="21"/>
  <c r="H110" i="21"/>
  <c r="G110" i="21"/>
  <c r="F110" i="21"/>
  <c r="E110" i="21"/>
  <c r="D110" i="21"/>
  <c r="C110" i="21"/>
  <c r="B110" i="21"/>
  <c r="H109" i="21"/>
  <c r="G109" i="21"/>
  <c r="F109" i="21"/>
  <c r="E109" i="21"/>
  <c r="D109" i="21"/>
  <c r="C109" i="21"/>
  <c r="B109" i="21"/>
  <c r="I106" i="21"/>
  <c r="I208" i="21" s="1"/>
  <c r="I102" i="21"/>
  <c r="I204" i="21" s="1"/>
  <c r="I101" i="21"/>
  <c r="I203" i="21" s="1"/>
  <c r="I100" i="21"/>
  <c r="I202" i="21" s="1"/>
  <c r="I99" i="21"/>
  <c r="I201" i="21" s="1"/>
  <c r="I98" i="21"/>
  <c r="I200" i="21" s="1"/>
  <c r="I97" i="21"/>
  <c r="I96" i="21"/>
  <c r="I95" i="21"/>
  <c r="I94" i="21"/>
  <c r="I93" i="21"/>
  <c r="I92" i="21"/>
  <c r="I91" i="21"/>
  <c r="I90" i="21"/>
  <c r="I89" i="21"/>
  <c r="I88" i="21"/>
  <c r="I87" i="21"/>
  <c r="I86" i="21"/>
  <c r="I85" i="21"/>
  <c r="I84" i="21"/>
  <c r="I83" i="21"/>
  <c r="I80" i="21"/>
  <c r="I191" i="21" s="1"/>
  <c r="I76" i="21"/>
  <c r="I187" i="21" s="1"/>
  <c r="I75" i="21"/>
  <c r="I186" i="21" s="1"/>
  <c r="I74" i="21"/>
  <c r="I185" i="21" s="1"/>
  <c r="I73" i="21"/>
  <c r="I184" i="21" s="1"/>
  <c r="I72" i="21"/>
  <c r="I183" i="21" s="1"/>
  <c r="I71" i="21"/>
  <c r="I70" i="21"/>
  <c r="I69" i="21"/>
  <c r="I68" i="21"/>
  <c r="I67" i="21"/>
  <c r="I66" i="21"/>
  <c r="I65" i="21"/>
  <c r="I64" i="21"/>
  <c r="I63" i="21"/>
  <c r="I62" i="21"/>
  <c r="I61" i="21"/>
  <c r="I60" i="21"/>
  <c r="F59" i="21"/>
  <c r="F180" i="21" s="1"/>
  <c r="I58" i="21"/>
  <c r="I57" i="21"/>
  <c r="I54" i="21"/>
  <c r="I177" i="21" s="1"/>
  <c r="I50" i="21"/>
  <c r="I173" i="21" s="1"/>
  <c r="I49" i="21"/>
  <c r="I172" i="21" s="1"/>
  <c r="I48" i="21"/>
  <c r="I171" i="21" s="1"/>
  <c r="I47" i="21"/>
  <c r="I170" i="21" s="1"/>
  <c r="I46" i="21"/>
  <c r="I169" i="21" s="1"/>
  <c r="I45" i="21"/>
  <c r="I44" i="21"/>
  <c r="I43" i="21"/>
  <c r="I42" i="21"/>
  <c r="I41" i="21"/>
  <c r="I40" i="21"/>
  <c r="I39" i="21"/>
  <c r="I38" i="21"/>
  <c r="I37" i="21"/>
  <c r="I36" i="21"/>
  <c r="I35" i="21"/>
  <c r="I34" i="21"/>
  <c r="I33" i="21"/>
  <c r="I32" i="21"/>
  <c r="I31" i="21"/>
  <c r="I28" i="21"/>
  <c r="I163" i="21" s="1"/>
  <c r="I24" i="21"/>
  <c r="I159" i="21" s="1"/>
  <c r="I23" i="21"/>
  <c r="I158" i="21" s="1"/>
  <c r="I22" i="21"/>
  <c r="I157" i="21" s="1"/>
  <c r="I21" i="21"/>
  <c r="I156" i="21" s="1"/>
  <c r="I20" i="21"/>
  <c r="I155" i="21" s="1"/>
  <c r="I19" i="21"/>
  <c r="I18" i="21"/>
  <c r="I17" i="21"/>
  <c r="I16" i="21"/>
  <c r="I14" i="21"/>
  <c r="I13" i="21"/>
  <c r="I12" i="21"/>
  <c r="I11" i="21"/>
  <c r="I10" i="21"/>
  <c r="I9" i="21"/>
  <c r="I8" i="21"/>
  <c r="F7" i="21"/>
  <c r="I6" i="21"/>
  <c r="I5" i="21"/>
  <c r="I166" i="21" l="1"/>
  <c r="I168" i="21"/>
  <c r="I181" i="21"/>
  <c r="I197" i="21"/>
  <c r="I199" i="21"/>
  <c r="I167" i="21"/>
  <c r="I154" i="21"/>
  <c r="I198" i="21"/>
  <c r="B214" i="21"/>
  <c r="I182" i="21"/>
  <c r="I7" i="21"/>
  <c r="I152" i="21" s="1"/>
  <c r="F152" i="21"/>
  <c r="F211" i="21" s="1"/>
  <c r="I153" i="21"/>
  <c r="B215" i="21"/>
  <c r="B222" i="21"/>
  <c r="B218" i="21"/>
  <c r="C222" i="21"/>
  <c r="B217" i="21"/>
  <c r="C218" i="21"/>
  <c r="B216" i="21"/>
  <c r="F216" i="21"/>
  <c r="C217" i="21"/>
  <c r="G217" i="21"/>
  <c r="I217" i="21"/>
  <c r="D214" i="21"/>
  <c r="H214" i="21"/>
  <c r="D218" i="21"/>
  <c r="H218" i="21"/>
  <c r="I113" i="21"/>
  <c r="I112" i="21"/>
  <c r="C215" i="21"/>
  <c r="F215" i="21"/>
  <c r="C216" i="21"/>
  <c r="G216" i="21"/>
  <c r="F222" i="21"/>
  <c r="I110" i="21"/>
  <c r="I109" i="21"/>
  <c r="C214" i="21"/>
  <c r="F217" i="21"/>
  <c r="F214" i="21"/>
  <c r="G215" i="21"/>
  <c r="F218" i="21"/>
  <c r="G222" i="21"/>
  <c r="G214" i="21"/>
  <c r="G218" i="21"/>
  <c r="E215" i="21"/>
  <c r="E222" i="21"/>
  <c r="I214" i="21"/>
  <c r="I218" i="21"/>
  <c r="I114" i="21"/>
  <c r="I115" i="21"/>
  <c r="I116" i="21"/>
  <c r="I117" i="21"/>
  <c r="I118" i="21"/>
  <c r="I119" i="21"/>
  <c r="I120" i="21"/>
  <c r="I121" i="21"/>
  <c r="I122" i="21"/>
  <c r="I123" i="21"/>
  <c r="I124" i="21"/>
  <c r="I125" i="21"/>
  <c r="I126" i="21"/>
  <c r="I127" i="21"/>
  <c r="I128" i="21"/>
  <c r="I132" i="21"/>
  <c r="E214" i="21"/>
  <c r="D217" i="21"/>
  <c r="H217" i="21"/>
  <c r="E218" i="21"/>
  <c r="I215" i="21"/>
  <c r="I222" i="21"/>
  <c r="D216" i="21"/>
  <c r="H216" i="21"/>
  <c r="E217" i="21"/>
  <c r="F111" i="21"/>
  <c r="I59" i="21"/>
  <c r="I180" i="21" s="1"/>
  <c r="I216" i="21"/>
  <c r="D215" i="21"/>
  <c r="H215" i="21"/>
  <c r="E216" i="21"/>
  <c r="D222" i="21"/>
  <c r="H222" i="21"/>
  <c r="I212" i="21" l="1"/>
  <c r="I211" i="21"/>
  <c r="I213" i="21"/>
  <c r="I111" i="21"/>
  <c r="A249" i="30"/>
  <c r="A248" i="30"/>
  <c r="A247" i="30"/>
  <c r="A246" i="30"/>
  <c r="O220" i="30"/>
  <c r="N220" i="30"/>
  <c r="K220" i="30"/>
  <c r="H220" i="30"/>
  <c r="F220" i="30"/>
  <c r="E220" i="30"/>
  <c r="D220" i="30"/>
  <c r="B220" i="30"/>
  <c r="O213" i="30"/>
  <c r="N213" i="30"/>
  <c r="K213" i="30"/>
  <c r="H213" i="30"/>
  <c r="F213" i="30"/>
  <c r="D213" i="30"/>
  <c r="B213" i="30"/>
  <c r="Q96" i="30"/>
  <c r="P96" i="30"/>
  <c r="O96" i="30"/>
  <c r="N96" i="30"/>
  <c r="N212" i="30" s="1"/>
  <c r="M96" i="30"/>
  <c r="L96" i="30"/>
  <c r="K96" i="30"/>
  <c r="K212" i="30" s="1"/>
  <c r="H96" i="30"/>
  <c r="H212" i="30" s="1"/>
  <c r="G96" i="30"/>
  <c r="F96" i="30"/>
  <c r="F212" i="30" s="1"/>
  <c r="E96" i="30"/>
  <c r="D96" i="30"/>
  <c r="D212" i="30" s="1"/>
  <c r="C96" i="30"/>
  <c r="B96" i="30"/>
  <c r="B212" i="30" s="1"/>
  <c r="Q95" i="30"/>
  <c r="P95" i="30"/>
  <c r="O95" i="30"/>
  <c r="O211" i="30" s="1"/>
  <c r="N95" i="30"/>
  <c r="N211" i="30" s="1"/>
  <c r="M95" i="30"/>
  <c r="L95" i="30"/>
  <c r="K95" i="30"/>
  <c r="K211" i="30" s="1"/>
  <c r="H95" i="30"/>
  <c r="H211" i="30" s="1"/>
  <c r="G95" i="30"/>
  <c r="F95" i="30"/>
  <c r="F211" i="30" s="1"/>
  <c r="E95" i="30"/>
  <c r="D95" i="30"/>
  <c r="D211" i="30" s="1"/>
  <c r="C95" i="30"/>
  <c r="B95" i="30"/>
  <c r="B211" i="30" s="1"/>
  <c r="Q94" i="30"/>
  <c r="P94" i="30"/>
  <c r="O94" i="30"/>
  <c r="O210" i="30" s="1"/>
  <c r="N94" i="30"/>
  <c r="N210" i="30" s="1"/>
  <c r="M94" i="30"/>
  <c r="L94" i="30"/>
  <c r="K94" i="30"/>
  <c r="H94" i="30"/>
  <c r="H210" i="30" s="1"/>
  <c r="G94" i="30"/>
  <c r="F94" i="30"/>
  <c r="E94" i="30"/>
  <c r="D94" i="30"/>
  <c r="D210" i="30" s="1"/>
  <c r="C94" i="30"/>
  <c r="B94" i="30"/>
  <c r="B210" i="30" s="1"/>
  <c r="Q93" i="30"/>
  <c r="P93" i="30"/>
  <c r="O93" i="30"/>
  <c r="O209" i="30" s="1"/>
  <c r="N93" i="30"/>
  <c r="N209" i="30" s="1"/>
  <c r="M93" i="30"/>
  <c r="L93" i="30"/>
  <c r="K93" i="30"/>
  <c r="K209" i="30" s="1"/>
  <c r="H93" i="30"/>
  <c r="H209" i="30" s="1"/>
  <c r="G93" i="30"/>
  <c r="F93" i="30"/>
  <c r="E93" i="30"/>
  <c r="D93" i="30"/>
  <c r="D209" i="30" s="1"/>
  <c r="C93" i="30"/>
  <c r="B93" i="30"/>
  <c r="B209" i="30" s="1"/>
  <c r="Q92" i="30"/>
  <c r="P92" i="30"/>
  <c r="O92" i="30"/>
  <c r="O208" i="30" s="1"/>
  <c r="N92" i="30"/>
  <c r="N208" i="30" s="1"/>
  <c r="M92" i="30"/>
  <c r="L92" i="30"/>
  <c r="K92" i="30"/>
  <c r="H92" i="30"/>
  <c r="H208" i="30" s="1"/>
  <c r="G92" i="30"/>
  <c r="F92" i="30"/>
  <c r="E92" i="30"/>
  <c r="D92" i="30"/>
  <c r="D208" i="30" s="1"/>
  <c r="C92" i="30"/>
  <c r="B92" i="30"/>
  <c r="B208" i="30" s="1"/>
  <c r="Q91" i="30"/>
  <c r="P91" i="30"/>
  <c r="O91" i="30"/>
  <c r="O207" i="30" s="1"/>
  <c r="N91" i="30"/>
  <c r="N207" i="30" s="1"/>
  <c r="M91" i="30"/>
  <c r="L91" i="30"/>
  <c r="K91" i="30"/>
  <c r="H91" i="30"/>
  <c r="H207" i="30" s="1"/>
  <c r="G91" i="30"/>
  <c r="F91" i="30"/>
  <c r="E91" i="30"/>
  <c r="D91" i="30"/>
  <c r="D207" i="30" s="1"/>
  <c r="C91" i="30"/>
  <c r="B91" i="30"/>
  <c r="B207" i="30" s="1"/>
  <c r="Q90" i="30"/>
  <c r="P90" i="30"/>
  <c r="O90" i="30"/>
  <c r="N90" i="30"/>
  <c r="M90" i="30"/>
  <c r="L90" i="30"/>
  <c r="K90" i="30"/>
  <c r="H90" i="30"/>
  <c r="G90" i="30"/>
  <c r="F90" i="30"/>
  <c r="E90" i="30"/>
  <c r="D90" i="30"/>
  <c r="C90" i="30"/>
  <c r="B90" i="30"/>
  <c r="Q89" i="30"/>
  <c r="P89" i="30"/>
  <c r="O89" i="30"/>
  <c r="N89" i="30"/>
  <c r="M89" i="30"/>
  <c r="L89" i="30"/>
  <c r="K89" i="30"/>
  <c r="H89" i="30"/>
  <c r="G89" i="30"/>
  <c r="F89" i="30"/>
  <c r="E89" i="30"/>
  <c r="D89" i="30"/>
  <c r="C89" i="30"/>
  <c r="B89" i="30"/>
  <c r="Q88" i="30"/>
  <c r="P88" i="30"/>
  <c r="O88" i="30"/>
  <c r="N88" i="30"/>
  <c r="M88" i="30"/>
  <c r="L88" i="30"/>
  <c r="K88" i="30"/>
  <c r="H88" i="30"/>
  <c r="G88" i="30"/>
  <c r="F88" i="30"/>
  <c r="E88" i="30"/>
  <c r="D88" i="30"/>
  <c r="C88" i="30"/>
  <c r="B88" i="30"/>
  <c r="Q87" i="30"/>
  <c r="P87" i="30"/>
  <c r="O87" i="30"/>
  <c r="N87" i="30"/>
  <c r="M87" i="30"/>
  <c r="L87" i="30"/>
  <c r="K87" i="30"/>
  <c r="H87" i="30"/>
  <c r="G87" i="30"/>
  <c r="F87" i="30"/>
  <c r="E87" i="30"/>
  <c r="D87" i="30"/>
  <c r="C87" i="30"/>
  <c r="B87" i="30"/>
  <c r="Q86" i="30"/>
  <c r="Q206" i="30" s="1"/>
  <c r="P86" i="30"/>
  <c r="O86" i="30"/>
  <c r="N86" i="30"/>
  <c r="M86" i="30"/>
  <c r="L86" i="30"/>
  <c r="L206" i="30" s="1"/>
  <c r="K86" i="30"/>
  <c r="K206" i="30" s="1"/>
  <c r="H86" i="30"/>
  <c r="H206" i="30" s="1"/>
  <c r="G86" i="30"/>
  <c r="F86" i="30"/>
  <c r="E86" i="30"/>
  <c r="D86" i="30"/>
  <c r="C86" i="30"/>
  <c r="B86" i="30"/>
  <c r="B206" i="30" s="1"/>
  <c r="Q85" i="30"/>
  <c r="P85" i="30"/>
  <c r="O85" i="30"/>
  <c r="N85" i="30"/>
  <c r="M85" i="30"/>
  <c r="L85" i="30"/>
  <c r="K85" i="30"/>
  <c r="H85" i="30"/>
  <c r="G85" i="30"/>
  <c r="F85" i="30"/>
  <c r="E85" i="30"/>
  <c r="D85" i="30"/>
  <c r="C85" i="30"/>
  <c r="B85" i="30"/>
  <c r="Q84" i="30"/>
  <c r="P84" i="30"/>
  <c r="O84" i="30"/>
  <c r="N84" i="30"/>
  <c r="M84" i="30"/>
  <c r="L84" i="30"/>
  <c r="K84" i="30"/>
  <c r="H84" i="30"/>
  <c r="G84" i="30"/>
  <c r="F84" i="30"/>
  <c r="E84" i="30"/>
  <c r="D84" i="30"/>
  <c r="C84" i="30"/>
  <c r="B84" i="30"/>
  <c r="Q83" i="30"/>
  <c r="P83" i="30"/>
  <c r="O83" i="30"/>
  <c r="N83" i="30"/>
  <c r="M83" i="30"/>
  <c r="L83" i="30"/>
  <c r="K83" i="30"/>
  <c r="H83" i="30"/>
  <c r="G83" i="30"/>
  <c r="F83" i="30"/>
  <c r="E83" i="30"/>
  <c r="D83" i="30"/>
  <c r="C83" i="30"/>
  <c r="B83" i="30"/>
  <c r="Q82" i="30"/>
  <c r="P82" i="30"/>
  <c r="O82" i="30"/>
  <c r="N82" i="30"/>
  <c r="M82" i="30"/>
  <c r="L82" i="30"/>
  <c r="K82" i="30"/>
  <c r="H82" i="30"/>
  <c r="G82" i="30"/>
  <c r="F82" i="30"/>
  <c r="E82" i="30"/>
  <c r="D82" i="30"/>
  <c r="C82" i="30"/>
  <c r="B82" i="30"/>
  <c r="Q81" i="30"/>
  <c r="Q205" i="30" s="1"/>
  <c r="P81" i="30"/>
  <c r="O81" i="30"/>
  <c r="N81" i="30"/>
  <c r="M81" i="30"/>
  <c r="L81" i="30"/>
  <c r="K81" i="30"/>
  <c r="H81" i="30"/>
  <c r="G81" i="30"/>
  <c r="F81" i="30"/>
  <c r="E81" i="30"/>
  <c r="D81" i="30"/>
  <c r="D205" i="30" s="1"/>
  <c r="C81" i="30"/>
  <c r="B81" i="30"/>
  <c r="Q80" i="30"/>
  <c r="P80" i="30"/>
  <c r="O80" i="30"/>
  <c r="N80" i="30"/>
  <c r="M80" i="30"/>
  <c r="L80" i="30"/>
  <c r="K80" i="30"/>
  <c r="H80" i="30"/>
  <c r="G80" i="30"/>
  <c r="F80" i="30"/>
  <c r="E80" i="30"/>
  <c r="D80" i="30"/>
  <c r="C80" i="30"/>
  <c r="B80" i="30"/>
  <c r="Q79" i="30"/>
  <c r="P79" i="30"/>
  <c r="O79" i="30"/>
  <c r="N79" i="30"/>
  <c r="M79" i="30"/>
  <c r="L79" i="30"/>
  <c r="K79" i="30"/>
  <c r="H79" i="30"/>
  <c r="G79" i="30"/>
  <c r="F79" i="30"/>
  <c r="E79" i="30"/>
  <c r="D79" i="30"/>
  <c r="C79" i="30"/>
  <c r="B79" i="30"/>
  <c r="Q78" i="30"/>
  <c r="P78" i="30"/>
  <c r="O78" i="30"/>
  <c r="N78" i="30"/>
  <c r="M78" i="30"/>
  <c r="L78" i="30"/>
  <c r="K78" i="30"/>
  <c r="H78" i="30"/>
  <c r="G78" i="30"/>
  <c r="F78" i="30"/>
  <c r="E78" i="30"/>
  <c r="D78" i="30"/>
  <c r="C78" i="30"/>
  <c r="B78" i="30"/>
  <c r="Q77" i="30"/>
  <c r="P77" i="30"/>
  <c r="O77" i="30"/>
  <c r="N77" i="30"/>
  <c r="M77" i="30"/>
  <c r="L77" i="30"/>
  <c r="K77" i="30"/>
  <c r="H77" i="30"/>
  <c r="G77" i="30"/>
  <c r="F77" i="30"/>
  <c r="E77" i="30"/>
  <c r="D77" i="30"/>
  <c r="C77" i="30"/>
  <c r="B77" i="30"/>
  <c r="Q76" i="30"/>
  <c r="P76" i="30"/>
  <c r="O76" i="30"/>
  <c r="N76" i="30"/>
  <c r="M76" i="30"/>
  <c r="L76" i="30"/>
  <c r="K76" i="30"/>
  <c r="H76" i="30"/>
  <c r="G76" i="30"/>
  <c r="F76" i="30"/>
  <c r="E76" i="30"/>
  <c r="D76" i="30"/>
  <c r="C76" i="30"/>
  <c r="B76" i="30"/>
  <c r="Q75" i="30"/>
  <c r="P75" i="30"/>
  <c r="O75" i="30"/>
  <c r="N75" i="30"/>
  <c r="M75" i="30"/>
  <c r="L75" i="30"/>
  <c r="K75" i="30"/>
  <c r="H75" i="30"/>
  <c r="G75" i="30"/>
  <c r="F75" i="30"/>
  <c r="E75" i="30"/>
  <c r="D75" i="30"/>
  <c r="C75" i="30"/>
  <c r="B75" i="30"/>
  <c r="R74" i="30"/>
  <c r="Q74" i="30"/>
  <c r="P74" i="30"/>
  <c r="O74" i="30"/>
  <c r="N74" i="30"/>
  <c r="M74" i="30"/>
  <c r="L74" i="30"/>
  <c r="K74" i="30"/>
  <c r="I74" i="30"/>
  <c r="H74" i="30"/>
  <c r="G74" i="30"/>
  <c r="F74" i="30"/>
  <c r="E74" i="30"/>
  <c r="D74" i="30"/>
  <c r="C74" i="30"/>
  <c r="B74" i="30"/>
  <c r="Q73" i="30"/>
  <c r="P73" i="30"/>
  <c r="O73" i="30"/>
  <c r="N73" i="30"/>
  <c r="M73" i="30"/>
  <c r="L73" i="30"/>
  <c r="K73" i="30"/>
  <c r="H73" i="30"/>
  <c r="G73" i="30"/>
  <c r="F73" i="30"/>
  <c r="E73" i="30"/>
  <c r="D73" i="30"/>
  <c r="C73" i="30"/>
  <c r="B73" i="30"/>
  <c r="Q72" i="30"/>
  <c r="P72" i="30"/>
  <c r="O72" i="30"/>
  <c r="N72" i="30"/>
  <c r="M72" i="30"/>
  <c r="L72" i="30"/>
  <c r="K72" i="30"/>
  <c r="H72" i="30"/>
  <c r="G72" i="30"/>
  <c r="F72" i="30"/>
  <c r="E72" i="30"/>
  <c r="D72" i="30"/>
  <c r="C72" i="30"/>
  <c r="B72" i="30"/>
  <c r="Q71" i="30"/>
  <c r="P71" i="30"/>
  <c r="O71" i="30"/>
  <c r="N71" i="30"/>
  <c r="M71" i="30"/>
  <c r="L71" i="30"/>
  <c r="K71" i="30"/>
  <c r="H71" i="30"/>
  <c r="G71" i="30"/>
  <c r="F71" i="30"/>
  <c r="E71" i="30"/>
  <c r="D71" i="30"/>
  <c r="C71" i="30"/>
  <c r="B71" i="30"/>
  <c r="Q70" i="30"/>
  <c r="P70" i="30"/>
  <c r="O70" i="30"/>
  <c r="N70" i="30"/>
  <c r="M70" i="30"/>
  <c r="L70" i="30"/>
  <c r="K70" i="30"/>
  <c r="H70" i="30"/>
  <c r="G70" i="30"/>
  <c r="F70" i="30"/>
  <c r="E70" i="30"/>
  <c r="D70" i="30"/>
  <c r="C70" i="30"/>
  <c r="B70" i="30"/>
  <c r="Q69" i="30"/>
  <c r="P69" i="30"/>
  <c r="O69" i="30"/>
  <c r="N69" i="30"/>
  <c r="M69" i="30"/>
  <c r="L69" i="30"/>
  <c r="K69" i="30"/>
  <c r="H69" i="30"/>
  <c r="G69" i="30"/>
  <c r="F69" i="30"/>
  <c r="E69" i="30"/>
  <c r="D69" i="30"/>
  <c r="C69" i="30"/>
  <c r="B69" i="30"/>
  <c r="Q68" i="30"/>
  <c r="P68" i="30"/>
  <c r="O68" i="30"/>
  <c r="N68" i="30"/>
  <c r="M68" i="30"/>
  <c r="L68" i="30"/>
  <c r="K68" i="30"/>
  <c r="H68" i="30"/>
  <c r="G68" i="30"/>
  <c r="F68" i="30"/>
  <c r="E68" i="30"/>
  <c r="D68" i="30"/>
  <c r="C68" i="30"/>
  <c r="B68" i="30"/>
  <c r="Q67" i="30"/>
  <c r="P67" i="30"/>
  <c r="O67" i="30"/>
  <c r="N67" i="30"/>
  <c r="M67" i="30"/>
  <c r="L67" i="30"/>
  <c r="K67" i="30"/>
  <c r="H67" i="30"/>
  <c r="G67" i="30"/>
  <c r="F67" i="30"/>
  <c r="E67" i="30"/>
  <c r="D67" i="30"/>
  <c r="C67" i="30"/>
  <c r="B67" i="30"/>
  <c r="Q66" i="30"/>
  <c r="P66" i="30"/>
  <c r="O66" i="30"/>
  <c r="N66" i="30"/>
  <c r="M66" i="30"/>
  <c r="L66" i="30"/>
  <c r="K66" i="30"/>
  <c r="H66" i="30"/>
  <c r="G66" i="30"/>
  <c r="F66" i="30"/>
  <c r="E66" i="30"/>
  <c r="D66" i="30"/>
  <c r="C66" i="30"/>
  <c r="B66" i="30"/>
  <c r="Q65" i="30"/>
  <c r="P65" i="30"/>
  <c r="O65" i="30"/>
  <c r="N65" i="30"/>
  <c r="M65" i="30"/>
  <c r="L65" i="30"/>
  <c r="K65" i="30"/>
  <c r="H65" i="30"/>
  <c r="G65" i="30"/>
  <c r="F65" i="30"/>
  <c r="E65" i="30"/>
  <c r="D65" i="30"/>
  <c r="C65" i="30"/>
  <c r="B65" i="30"/>
  <c r="Q64" i="30"/>
  <c r="P64" i="30"/>
  <c r="O64" i="30"/>
  <c r="N64" i="30"/>
  <c r="M64" i="30"/>
  <c r="L64" i="30"/>
  <c r="K64" i="30"/>
  <c r="H64" i="30"/>
  <c r="G64" i="30"/>
  <c r="F64" i="30"/>
  <c r="E64" i="30"/>
  <c r="D64" i="30"/>
  <c r="C64" i="30"/>
  <c r="B64" i="30"/>
  <c r="Q63" i="30"/>
  <c r="P63" i="30"/>
  <c r="O63" i="30"/>
  <c r="N63" i="30"/>
  <c r="M63" i="30"/>
  <c r="L63" i="30"/>
  <c r="K63" i="30"/>
  <c r="H63" i="30"/>
  <c r="G63" i="30"/>
  <c r="F63" i="30"/>
  <c r="E63" i="30"/>
  <c r="D63" i="30"/>
  <c r="C63" i="30"/>
  <c r="B63" i="30"/>
  <c r="P62" i="30"/>
  <c r="O62" i="30"/>
  <c r="N62" i="30"/>
  <c r="M62" i="30"/>
  <c r="L62" i="30"/>
  <c r="K62" i="30"/>
  <c r="G62" i="30"/>
  <c r="F62" i="30"/>
  <c r="E62" i="30"/>
  <c r="D62" i="30"/>
  <c r="C62" i="30"/>
  <c r="B62" i="30"/>
  <c r="Q61" i="30"/>
  <c r="P61" i="30"/>
  <c r="N61" i="30"/>
  <c r="M61" i="30"/>
  <c r="L61" i="30"/>
  <c r="K61" i="30"/>
  <c r="H61" i="30"/>
  <c r="G61" i="30"/>
  <c r="E61" i="30"/>
  <c r="D61" i="30"/>
  <c r="C61" i="30"/>
  <c r="B61" i="30"/>
  <c r="Q60" i="30"/>
  <c r="P60" i="30"/>
  <c r="O60" i="30"/>
  <c r="N60" i="30"/>
  <c r="M60" i="30"/>
  <c r="L60" i="30"/>
  <c r="K60" i="30"/>
  <c r="H60" i="30"/>
  <c r="G60" i="30"/>
  <c r="F60" i="30"/>
  <c r="E60" i="30"/>
  <c r="D60" i="30"/>
  <c r="C60" i="30"/>
  <c r="B60" i="30"/>
  <c r="Q59" i="30"/>
  <c r="P59" i="30"/>
  <c r="O59" i="30"/>
  <c r="N59" i="30"/>
  <c r="M59" i="30"/>
  <c r="L59" i="30"/>
  <c r="K59" i="30"/>
  <c r="H59" i="30"/>
  <c r="G59" i="30"/>
  <c r="F59" i="30"/>
  <c r="E59" i="30"/>
  <c r="D59" i="30"/>
  <c r="C59" i="30"/>
  <c r="B59" i="30"/>
  <c r="Q58" i="30"/>
  <c r="P58" i="30"/>
  <c r="O58" i="30"/>
  <c r="N58" i="30"/>
  <c r="M58" i="30"/>
  <c r="L58" i="30"/>
  <c r="K58" i="30"/>
  <c r="H58" i="30"/>
  <c r="G58" i="30"/>
  <c r="F58" i="30"/>
  <c r="E58" i="30"/>
  <c r="D58" i="30"/>
  <c r="C58" i="30"/>
  <c r="B58" i="30"/>
  <c r="Q57" i="30"/>
  <c r="P57" i="30"/>
  <c r="O57" i="30"/>
  <c r="N57" i="30"/>
  <c r="M57" i="30"/>
  <c r="L57" i="30"/>
  <c r="K57" i="30"/>
  <c r="H57" i="30"/>
  <c r="G57" i="30"/>
  <c r="F57" i="30"/>
  <c r="E57" i="30"/>
  <c r="D57" i="30"/>
  <c r="C57" i="30"/>
  <c r="B57" i="30"/>
  <c r="Q56" i="30"/>
  <c r="P56" i="30"/>
  <c r="O56" i="30"/>
  <c r="N56" i="30"/>
  <c r="M56" i="30"/>
  <c r="L56" i="30"/>
  <c r="K56" i="30"/>
  <c r="H56" i="30"/>
  <c r="G56" i="30"/>
  <c r="F56" i="30"/>
  <c r="E56" i="30"/>
  <c r="D56" i="30"/>
  <c r="C56" i="30"/>
  <c r="B56" i="30"/>
  <c r="Q53" i="30"/>
  <c r="Q198" i="30" s="1"/>
  <c r="P53" i="30"/>
  <c r="P198" i="30" s="1"/>
  <c r="O53" i="30"/>
  <c r="O198" i="30" s="1"/>
  <c r="N53" i="30"/>
  <c r="N198" i="30" s="1"/>
  <c r="M53" i="30"/>
  <c r="M198" i="30" s="1"/>
  <c r="L53" i="30"/>
  <c r="L198" i="30" s="1"/>
  <c r="K53" i="30"/>
  <c r="H53" i="30"/>
  <c r="H198" i="30" s="1"/>
  <c r="G53" i="30"/>
  <c r="G198" i="30" s="1"/>
  <c r="F53" i="30"/>
  <c r="F198" i="30" s="1"/>
  <c r="E53" i="30"/>
  <c r="E198" i="30" s="1"/>
  <c r="D53" i="30"/>
  <c r="D198" i="30" s="1"/>
  <c r="C53" i="30"/>
  <c r="C198" i="30" s="1"/>
  <c r="B53" i="30"/>
  <c r="B198" i="30" s="1"/>
  <c r="Q46" i="30"/>
  <c r="Q191" i="30" s="1"/>
  <c r="P46" i="30"/>
  <c r="P191" i="30" s="1"/>
  <c r="O46" i="30"/>
  <c r="O191" i="30" s="1"/>
  <c r="N46" i="30"/>
  <c r="N191" i="30" s="1"/>
  <c r="M46" i="30"/>
  <c r="M191" i="30" s="1"/>
  <c r="L46" i="30"/>
  <c r="L191" i="30" s="1"/>
  <c r="K46" i="30"/>
  <c r="K191" i="30" s="1"/>
  <c r="H46" i="30"/>
  <c r="H191" i="30" s="1"/>
  <c r="G46" i="30"/>
  <c r="G191" i="30" s="1"/>
  <c r="F46" i="30"/>
  <c r="F191" i="30" s="1"/>
  <c r="E46" i="30"/>
  <c r="E191" i="30" s="1"/>
  <c r="D46" i="30"/>
  <c r="D191" i="30" s="1"/>
  <c r="C46" i="30"/>
  <c r="C191" i="30" s="1"/>
  <c r="B46" i="30"/>
  <c r="B148" i="30" s="1"/>
  <c r="B238" i="30" s="1"/>
  <c r="Q45" i="30"/>
  <c r="Q190" i="30" s="1"/>
  <c r="P45" i="30"/>
  <c r="P190" i="30" s="1"/>
  <c r="O45" i="30"/>
  <c r="O190" i="30" s="1"/>
  <c r="N45" i="30"/>
  <c r="N190" i="30" s="1"/>
  <c r="M45" i="30"/>
  <c r="M190" i="30" s="1"/>
  <c r="L45" i="30"/>
  <c r="L190" i="30" s="1"/>
  <c r="K45" i="30"/>
  <c r="K190" i="30" s="1"/>
  <c r="H45" i="30"/>
  <c r="H190" i="30" s="1"/>
  <c r="G45" i="30"/>
  <c r="G190" i="30" s="1"/>
  <c r="F45" i="30"/>
  <c r="F190" i="30" s="1"/>
  <c r="E45" i="30"/>
  <c r="E190" i="30" s="1"/>
  <c r="D45" i="30"/>
  <c r="D190" i="30" s="1"/>
  <c r="C45" i="30"/>
  <c r="C190" i="30" s="1"/>
  <c r="B45" i="30"/>
  <c r="B190" i="30" s="1"/>
  <c r="Q44" i="30"/>
  <c r="Q189" i="30" s="1"/>
  <c r="P44" i="30"/>
  <c r="P189" i="30" s="1"/>
  <c r="O44" i="30"/>
  <c r="O146" i="30" s="1"/>
  <c r="O236" i="30" s="1"/>
  <c r="N44" i="30"/>
  <c r="M44" i="30"/>
  <c r="M189" i="30" s="1"/>
  <c r="L44" i="30"/>
  <c r="L189" i="30" s="1"/>
  <c r="K44" i="30"/>
  <c r="K189" i="30" s="1"/>
  <c r="H44" i="30"/>
  <c r="H189" i="30" s="1"/>
  <c r="G44" i="30"/>
  <c r="G189" i="30" s="1"/>
  <c r="F44" i="30"/>
  <c r="F189" i="30" s="1"/>
  <c r="E44" i="30"/>
  <c r="E189" i="30" s="1"/>
  <c r="D44" i="30"/>
  <c r="D189" i="30" s="1"/>
  <c r="C44" i="30"/>
  <c r="C189" i="30" s="1"/>
  <c r="B44" i="30"/>
  <c r="B189" i="30" s="1"/>
  <c r="Q43" i="30"/>
  <c r="Q188" i="30" s="1"/>
  <c r="P43" i="30"/>
  <c r="P188" i="30" s="1"/>
  <c r="O43" i="30"/>
  <c r="O188" i="30" s="1"/>
  <c r="N43" i="30"/>
  <c r="N188" i="30" s="1"/>
  <c r="M43" i="30"/>
  <c r="M188" i="30" s="1"/>
  <c r="L43" i="30"/>
  <c r="L188" i="30" s="1"/>
  <c r="K43" i="30"/>
  <c r="K188" i="30" s="1"/>
  <c r="H43" i="30"/>
  <c r="H188" i="30" s="1"/>
  <c r="G43" i="30"/>
  <c r="G188" i="30" s="1"/>
  <c r="F43" i="30"/>
  <c r="F188" i="30" s="1"/>
  <c r="E43" i="30"/>
  <c r="E188" i="30" s="1"/>
  <c r="D43" i="30"/>
  <c r="D188" i="30" s="1"/>
  <c r="C43" i="30"/>
  <c r="C188" i="30" s="1"/>
  <c r="B43" i="30"/>
  <c r="B188" i="30" s="1"/>
  <c r="Q42" i="30"/>
  <c r="Q187" i="30" s="1"/>
  <c r="P42" i="30"/>
  <c r="P187" i="30" s="1"/>
  <c r="O42" i="30"/>
  <c r="O187" i="30" s="1"/>
  <c r="N42" i="30"/>
  <c r="N187" i="30" s="1"/>
  <c r="M42" i="30"/>
  <c r="M187" i="30" s="1"/>
  <c r="L42" i="30"/>
  <c r="L187" i="30" s="1"/>
  <c r="K42" i="30"/>
  <c r="K187" i="30" s="1"/>
  <c r="H42" i="30"/>
  <c r="H187" i="30" s="1"/>
  <c r="G42" i="30"/>
  <c r="G187" i="30" s="1"/>
  <c r="F42" i="30"/>
  <c r="F187" i="30" s="1"/>
  <c r="E42" i="30"/>
  <c r="E187" i="30" s="1"/>
  <c r="D42" i="30"/>
  <c r="D187" i="30" s="1"/>
  <c r="C42" i="30"/>
  <c r="C187" i="30" s="1"/>
  <c r="B42" i="30"/>
  <c r="Q41" i="30"/>
  <c r="Q186" i="30" s="1"/>
  <c r="P41" i="30"/>
  <c r="P186" i="30" s="1"/>
  <c r="O41" i="30"/>
  <c r="O186" i="30" s="1"/>
  <c r="N41" i="30"/>
  <c r="N186" i="30" s="1"/>
  <c r="M41" i="30"/>
  <c r="M186" i="30" s="1"/>
  <c r="L41" i="30"/>
  <c r="L186" i="30" s="1"/>
  <c r="K41" i="30"/>
  <c r="K186" i="30" s="1"/>
  <c r="H41" i="30"/>
  <c r="H186" i="30" s="1"/>
  <c r="G41" i="30"/>
  <c r="G186" i="30" s="1"/>
  <c r="F41" i="30"/>
  <c r="F186" i="30" s="1"/>
  <c r="E41" i="30"/>
  <c r="E186" i="30" s="1"/>
  <c r="D41" i="30"/>
  <c r="D186" i="30" s="1"/>
  <c r="C41" i="30"/>
  <c r="C186" i="30" s="1"/>
  <c r="B41" i="30"/>
  <c r="B186" i="30" s="1"/>
  <c r="Q40" i="30"/>
  <c r="Q185" i="30" s="1"/>
  <c r="P40" i="30"/>
  <c r="P185" i="30" s="1"/>
  <c r="O40" i="30"/>
  <c r="N40" i="30"/>
  <c r="M40" i="30"/>
  <c r="M185" i="30" s="1"/>
  <c r="L40" i="30"/>
  <c r="L185" i="30" s="1"/>
  <c r="K40" i="30"/>
  <c r="K185" i="30" s="1"/>
  <c r="H40" i="30"/>
  <c r="H185" i="30" s="1"/>
  <c r="G40" i="30"/>
  <c r="G185" i="30" s="1"/>
  <c r="F40" i="30"/>
  <c r="F185" i="30" s="1"/>
  <c r="E40" i="30"/>
  <c r="E185" i="30" s="1"/>
  <c r="D40" i="30"/>
  <c r="D185" i="30" s="1"/>
  <c r="C40" i="30"/>
  <c r="C185" i="30" s="1"/>
  <c r="B40" i="30"/>
  <c r="B185" i="30" s="1"/>
  <c r="Q39" i="30"/>
  <c r="P39" i="30"/>
  <c r="O39" i="30"/>
  <c r="N39" i="30"/>
  <c r="M39" i="30"/>
  <c r="L39" i="30"/>
  <c r="K39" i="30"/>
  <c r="H39" i="30"/>
  <c r="G39" i="30"/>
  <c r="F39" i="30"/>
  <c r="E39" i="30"/>
  <c r="D39" i="30"/>
  <c r="C39" i="30"/>
  <c r="B39" i="30"/>
  <c r="Q38" i="30"/>
  <c r="P38" i="30"/>
  <c r="O38" i="30"/>
  <c r="N38" i="30"/>
  <c r="M38" i="30"/>
  <c r="L38" i="30"/>
  <c r="K38" i="30"/>
  <c r="H38" i="30"/>
  <c r="G38" i="30"/>
  <c r="F38" i="30"/>
  <c r="E38" i="30"/>
  <c r="D38" i="30"/>
  <c r="C38" i="30"/>
  <c r="B38" i="30"/>
  <c r="B140" i="30" s="1"/>
  <c r="Q37" i="30"/>
  <c r="P37" i="30"/>
  <c r="O37" i="30"/>
  <c r="N37" i="30"/>
  <c r="M37" i="30"/>
  <c r="L37" i="30"/>
  <c r="K37" i="30"/>
  <c r="H37" i="30"/>
  <c r="G37" i="30"/>
  <c r="F37" i="30"/>
  <c r="E37" i="30"/>
  <c r="D37" i="30"/>
  <c r="C37" i="30"/>
  <c r="B37" i="30"/>
  <c r="Q36" i="30"/>
  <c r="P36" i="30"/>
  <c r="O36" i="30"/>
  <c r="N36" i="30"/>
  <c r="M36" i="30"/>
  <c r="L36" i="30"/>
  <c r="K36" i="30"/>
  <c r="H36" i="30"/>
  <c r="G36" i="30"/>
  <c r="F36" i="30"/>
  <c r="E36" i="30"/>
  <c r="D36" i="30"/>
  <c r="C36" i="30"/>
  <c r="B36" i="30"/>
  <c r="Q35" i="30"/>
  <c r="P35" i="30"/>
  <c r="O35" i="30"/>
  <c r="N35" i="30"/>
  <c r="M35" i="30"/>
  <c r="L35" i="30"/>
  <c r="L184" i="30" s="1"/>
  <c r="K35" i="30"/>
  <c r="K184" i="30" s="1"/>
  <c r="H35" i="30"/>
  <c r="G35" i="30"/>
  <c r="F35" i="30"/>
  <c r="E35" i="30"/>
  <c r="D35" i="30"/>
  <c r="C35" i="30"/>
  <c r="C184" i="30" s="1"/>
  <c r="B35" i="30"/>
  <c r="B184" i="30" s="1"/>
  <c r="Q34" i="30"/>
  <c r="P34" i="30"/>
  <c r="O34" i="30"/>
  <c r="N34" i="30"/>
  <c r="N136" i="30" s="1"/>
  <c r="M34" i="30"/>
  <c r="L34" i="30"/>
  <c r="K34" i="30"/>
  <c r="H34" i="30"/>
  <c r="G34" i="30"/>
  <c r="F34" i="30"/>
  <c r="E34" i="30"/>
  <c r="D34" i="30"/>
  <c r="C34" i="30"/>
  <c r="B34" i="30"/>
  <c r="Q33" i="30"/>
  <c r="P33" i="30"/>
  <c r="O33" i="30"/>
  <c r="O135" i="30" s="1"/>
  <c r="N33" i="30"/>
  <c r="M33" i="30"/>
  <c r="L33" i="30"/>
  <c r="K33" i="30"/>
  <c r="H33" i="30"/>
  <c r="G33" i="30"/>
  <c r="F33" i="30"/>
  <c r="E33" i="30"/>
  <c r="D33" i="30"/>
  <c r="C33" i="30"/>
  <c r="B33" i="30"/>
  <c r="Q32" i="30"/>
  <c r="P32" i="30"/>
  <c r="O32" i="30"/>
  <c r="N32" i="30"/>
  <c r="M32" i="30"/>
  <c r="L32" i="30"/>
  <c r="K32" i="30"/>
  <c r="H32" i="30"/>
  <c r="G32" i="30"/>
  <c r="F32" i="30"/>
  <c r="E32" i="30"/>
  <c r="D32" i="30"/>
  <c r="C32" i="30"/>
  <c r="B32" i="30"/>
  <c r="Q31" i="30"/>
  <c r="P31" i="30"/>
  <c r="O31" i="30"/>
  <c r="N31" i="30"/>
  <c r="M31" i="30"/>
  <c r="L31" i="30"/>
  <c r="K31" i="30"/>
  <c r="H31" i="30"/>
  <c r="G31" i="30"/>
  <c r="F31" i="30"/>
  <c r="E31" i="30"/>
  <c r="D31" i="30"/>
  <c r="D133" i="30" s="1"/>
  <c r="C31" i="30"/>
  <c r="B31" i="30"/>
  <c r="Q30" i="30"/>
  <c r="P30" i="30"/>
  <c r="O30" i="30"/>
  <c r="N30" i="30"/>
  <c r="M30" i="30"/>
  <c r="L30" i="30"/>
  <c r="L183" i="30" s="1"/>
  <c r="K30" i="30"/>
  <c r="K183" i="30" s="1"/>
  <c r="H30" i="30"/>
  <c r="G30" i="30"/>
  <c r="F30" i="30"/>
  <c r="E30" i="30"/>
  <c r="D30" i="30"/>
  <c r="D183" i="30" s="1"/>
  <c r="C30" i="30"/>
  <c r="C183" i="30" s="1"/>
  <c r="B30" i="30"/>
  <c r="B183" i="30" s="1"/>
  <c r="Q29" i="30"/>
  <c r="P29" i="30"/>
  <c r="O29" i="30"/>
  <c r="N29" i="30"/>
  <c r="M29" i="30"/>
  <c r="L29" i="30"/>
  <c r="K29" i="30"/>
  <c r="H29" i="30"/>
  <c r="G29" i="30"/>
  <c r="F29" i="30"/>
  <c r="E29" i="30"/>
  <c r="D29" i="30"/>
  <c r="C29" i="30"/>
  <c r="B29" i="30"/>
  <c r="Q28" i="30"/>
  <c r="P28" i="30"/>
  <c r="O28" i="30"/>
  <c r="N28" i="30"/>
  <c r="M28" i="30"/>
  <c r="L28" i="30"/>
  <c r="K28" i="30"/>
  <c r="H28" i="30"/>
  <c r="G28" i="30"/>
  <c r="F28" i="30"/>
  <c r="E28" i="30"/>
  <c r="D28" i="30"/>
  <c r="C28" i="30"/>
  <c r="B28" i="30"/>
  <c r="Q27" i="30"/>
  <c r="P27" i="30"/>
  <c r="O27" i="30"/>
  <c r="N27" i="30"/>
  <c r="M27" i="30"/>
  <c r="L27" i="30"/>
  <c r="K27" i="30"/>
  <c r="H27" i="30"/>
  <c r="G27" i="30"/>
  <c r="F27" i="30"/>
  <c r="E27" i="30"/>
  <c r="D27" i="30"/>
  <c r="C27" i="30"/>
  <c r="B27" i="30"/>
  <c r="Q26" i="30"/>
  <c r="P26" i="30"/>
  <c r="O26" i="30"/>
  <c r="N26" i="30"/>
  <c r="M26" i="30"/>
  <c r="M128" i="30" s="1"/>
  <c r="L26" i="30"/>
  <c r="K26" i="30"/>
  <c r="H26" i="30"/>
  <c r="G26" i="30"/>
  <c r="F26" i="30"/>
  <c r="E26" i="30"/>
  <c r="D26" i="30"/>
  <c r="C26" i="30"/>
  <c r="B26" i="30"/>
  <c r="Q25" i="30"/>
  <c r="P25" i="30"/>
  <c r="O25" i="30"/>
  <c r="N25" i="30"/>
  <c r="M25" i="30"/>
  <c r="L25" i="30"/>
  <c r="K25" i="30"/>
  <c r="H25" i="30"/>
  <c r="G25" i="30"/>
  <c r="F25" i="30"/>
  <c r="E25" i="30"/>
  <c r="D25" i="30"/>
  <c r="C25" i="30"/>
  <c r="B25" i="30"/>
  <c r="Q24" i="30"/>
  <c r="P24" i="30"/>
  <c r="O24" i="30"/>
  <c r="N24" i="30"/>
  <c r="M24" i="30"/>
  <c r="L24" i="30"/>
  <c r="K24" i="30"/>
  <c r="H24" i="30"/>
  <c r="G24" i="30"/>
  <c r="F24" i="30"/>
  <c r="E24" i="30"/>
  <c r="D24" i="30"/>
  <c r="C24" i="30"/>
  <c r="B24" i="30"/>
  <c r="R23" i="30"/>
  <c r="Q23" i="30"/>
  <c r="P23" i="30"/>
  <c r="O23" i="30"/>
  <c r="N23" i="30"/>
  <c r="M23" i="30"/>
  <c r="L23" i="30"/>
  <c r="K23" i="30"/>
  <c r="I23" i="30"/>
  <c r="H23" i="30"/>
  <c r="G23" i="30"/>
  <c r="F23" i="30"/>
  <c r="E23" i="30"/>
  <c r="D23" i="30"/>
  <c r="C23" i="30"/>
  <c r="B23" i="30"/>
  <c r="Q22" i="30"/>
  <c r="P22" i="30"/>
  <c r="O22" i="30"/>
  <c r="N22" i="30"/>
  <c r="M22" i="30"/>
  <c r="L22" i="30"/>
  <c r="K22" i="30"/>
  <c r="H22" i="30"/>
  <c r="G22" i="30"/>
  <c r="F22" i="30"/>
  <c r="E22" i="30"/>
  <c r="D22" i="30"/>
  <c r="D124" i="30" s="1"/>
  <c r="C22" i="30"/>
  <c r="B22" i="30"/>
  <c r="Q21" i="30"/>
  <c r="P21" i="30"/>
  <c r="O21" i="30"/>
  <c r="N21" i="30"/>
  <c r="M21" i="30"/>
  <c r="L21" i="30"/>
  <c r="K21" i="30"/>
  <c r="H21" i="30"/>
  <c r="G21" i="30"/>
  <c r="F21" i="30"/>
  <c r="E21" i="30"/>
  <c r="D21" i="30"/>
  <c r="D123" i="30" s="1"/>
  <c r="C21" i="30"/>
  <c r="B21" i="30"/>
  <c r="Q20" i="30"/>
  <c r="P20" i="30"/>
  <c r="O20" i="30"/>
  <c r="N20" i="30"/>
  <c r="M20" i="30"/>
  <c r="L20" i="30"/>
  <c r="K20" i="30"/>
  <c r="H20" i="30"/>
  <c r="G20" i="30"/>
  <c r="F20" i="30"/>
  <c r="E20" i="30"/>
  <c r="D20" i="30"/>
  <c r="C20" i="30"/>
  <c r="B20" i="30"/>
  <c r="Q19" i="30"/>
  <c r="P19" i="30"/>
  <c r="O19" i="30"/>
  <c r="M19" i="30"/>
  <c r="L19" i="30"/>
  <c r="K19" i="30"/>
  <c r="H19" i="30"/>
  <c r="G19" i="30"/>
  <c r="F19" i="30"/>
  <c r="E19" i="30"/>
  <c r="D19" i="30"/>
  <c r="C19" i="30"/>
  <c r="B19" i="30"/>
  <c r="Q18" i="30"/>
  <c r="P18" i="30"/>
  <c r="O18" i="30"/>
  <c r="N18" i="30"/>
  <c r="M18" i="30"/>
  <c r="L18" i="30"/>
  <c r="K18" i="30"/>
  <c r="H18" i="30"/>
  <c r="G18" i="30"/>
  <c r="F18" i="30"/>
  <c r="D18" i="30"/>
  <c r="C18" i="30"/>
  <c r="B18" i="30"/>
  <c r="Q17" i="30"/>
  <c r="P17" i="30"/>
  <c r="O17" i="30"/>
  <c r="N17" i="30"/>
  <c r="M17" i="30"/>
  <c r="L17" i="30"/>
  <c r="K17" i="30"/>
  <c r="H17" i="30"/>
  <c r="G17" i="30"/>
  <c r="F17" i="30"/>
  <c r="E17" i="30"/>
  <c r="D17" i="30"/>
  <c r="C17" i="30"/>
  <c r="B17" i="30"/>
  <c r="Q16" i="30"/>
  <c r="P16" i="30"/>
  <c r="O16" i="30"/>
  <c r="N16" i="30"/>
  <c r="M16" i="30"/>
  <c r="L16" i="30"/>
  <c r="K16" i="30"/>
  <c r="H16" i="30"/>
  <c r="G16" i="30"/>
  <c r="F16" i="30"/>
  <c r="E16" i="30"/>
  <c r="D16" i="30"/>
  <c r="C16" i="30"/>
  <c r="B16" i="30"/>
  <c r="Q15" i="30"/>
  <c r="P15" i="30"/>
  <c r="O15" i="30"/>
  <c r="N15" i="30"/>
  <c r="M15" i="30"/>
  <c r="L15" i="30"/>
  <c r="K15" i="30"/>
  <c r="H15" i="30"/>
  <c r="G15" i="30"/>
  <c r="F15" i="30"/>
  <c r="E15" i="30"/>
  <c r="D15" i="30"/>
  <c r="C15" i="30"/>
  <c r="B15" i="30"/>
  <c r="Q14" i="30"/>
  <c r="P14" i="30"/>
  <c r="O14" i="30"/>
  <c r="N14" i="30"/>
  <c r="M14" i="30"/>
  <c r="L14" i="30"/>
  <c r="K14" i="30"/>
  <c r="H14" i="30"/>
  <c r="G14" i="30"/>
  <c r="E14" i="30"/>
  <c r="D14" i="30"/>
  <c r="C14" i="30"/>
  <c r="B14" i="30"/>
  <c r="Q13" i="30"/>
  <c r="P13" i="30"/>
  <c r="O13" i="30"/>
  <c r="N13" i="30"/>
  <c r="M13" i="30"/>
  <c r="L13" i="30"/>
  <c r="K13" i="30"/>
  <c r="H13" i="30"/>
  <c r="G13" i="30"/>
  <c r="F13" i="30"/>
  <c r="E13" i="30"/>
  <c r="D13" i="30"/>
  <c r="C13" i="30"/>
  <c r="Q12" i="30"/>
  <c r="P12" i="30"/>
  <c r="O12" i="30"/>
  <c r="N12" i="30"/>
  <c r="M12" i="30"/>
  <c r="L12" i="30"/>
  <c r="K12" i="30"/>
  <c r="H12" i="30"/>
  <c r="G12" i="30"/>
  <c r="F12" i="30"/>
  <c r="E12" i="30"/>
  <c r="D12" i="30"/>
  <c r="C12" i="30"/>
  <c r="B12" i="30"/>
  <c r="Q11" i="30"/>
  <c r="P11" i="30"/>
  <c r="O11" i="30"/>
  <c r="N11" i="30"/>
  <c r="M11" i="30"/>
  <c r="L11" i="30"/>
  <c r="K11" i="30"/>
  <c r="H11" i="30"/>
  <c r="G11" i="30"/>
  <c r="F11" i="30"/>
  <c r="E11" i="30"/>
  <c r="D11" i="30"/>
  <c r="C11" i="30"/>
  <c r="B11" i="30"/>
  <c r="Q10" i="30"/>
  <c r="P10" i="30"/>
  <c r="O10" i="30"/>
  <c r="N10" i="30"/>
  <c r="M10" i="30"/>
  <c r="L10" i="30"/>
  <c r="H10" i="30"/>
  <c r="G10" i="30"/>
  <c r="E10" i="30"/>
  <c r="D10" i="30"/>
  <c r="C10" i="30"/>
  <c r="Q9" i="30"/>
  <c r="P9" i="30"/>
  <c r="O9" i="30"/>
  <c r="N9" i="30"/>
  <c r="M9" i="30"/>
  <c r="L9" i="30"/>
  <c r="K9" i="30"/>
  <c r="H9" i="30"/>
  <c r="G9" i="30"/>
  <c r="E9" i="30"/>
  <c r="D9" i="30"/>
  <c r="C9" i="30"/>
  <c r="B9" i="30"/>
  <c r="Q8" i="30"/>
  <c r="P8" i="30"/>
  <c r="O8" i="30"/>
  <c r="N8" i="30"/>
  <c r="M8" i="30"/>
  <c r="L8" i="30"/>
  <c r="K8" i="30"/>
  <c r="H8" i="30"/>
  <c r="G8" i="30"/>
  <c r="F8" i="30"/>
  <c r="E8" i="30"/>
  <c r="D8" i="30"/>
  <c r="C8" i="30"/>
  <c r="B8" i="30"/>
  <c r="P7" i="30"/>
  <c r="O7" i="30"/>
  <c r="N7" i="30"/>
  <c r="M7" i="30"/>
  <c r="L7" i="30"/>
  <c r="G7" i="30"/>
  <c r="F7" i="30"/>
  <c r="E7" i="30"/>
  <c r="D7" i="30"/>
  <c r="C7" i="30"/>
  <c r="Q6" i="30"/>
  <c r="P6" i="30"/>
  <c r="O6" i="30"/>
  <c r="N6" i="30"/>
  <c r="M6" i="30"/>
  <c r="L6" i="30"/>
  <c r="K6" i="30"/>
  <c r="H6" i="30"/>
  <c r="G6" i="30"/>
  <c r="F6" i="30"/>
  <c r="E6" i="30"/>
  <c r="D6" i="30"/>
  <c r="C6" i="30"/>
  <c r="B6" i="30"/>
  <c r="Q5" i="30"/>
  <c r="P5" i="30"/>
  <c r="O5" i="30"/>
  <c r="N5" i="30"/>
  <c r="M5" i="30"/>
  <c r="L5" i="30"/>
  <c r="H5" i="30"/>
  <c r="G5" i="30"/>
  <c r="F5" i="30"/>
  <c r="E5" i="30"/>
  <c r="D5" i="30"/>
  <c r="B5" i="30"/>
  <c r="H103" i="29"/>
  <c r="G103" i="29"/>
  <c r="F103" i="29"/>
  <c r="F209" i="29" s="1"/>
  <c r="E103" i="29"/>
  <c r="D103" i="29"/>
  <c r="C103" i="29"/>
  <c r="B103" i="29"/>
  <c r="B209" i="29" s="1"/>
  <c r="H96" i="29"/>
  <c r="G96" i="29"/>
  <c r="F96" i="29"/>
  <c r="F203" i="29" s="1"/>
  <c r="E96" i="29"/>
  <c r="D96" i="29"/>
  <c r="C96" i="29"/>
  <c r="B96" i="29"/>
  <c r="B203" i="29" s="1"/>
  <c r="H95" i="29"/>
  <c r="G95" i="29"/>
  <c r="F95" i="29"/>
  <c r="F202" i="29" s="1"/>
  <c r="E95" i="29"/>
  <c r="D95" i="29"/>
  <c r="C95" i="29"/>
  <c r="B95" i="29"/>
  <c r="B202" i="29" s="1"/>
  <c r="H94" i="29"/>
  <c r="G94" i="29"/>
  <c r="F94" i="29"/>
  <c r="E94" i="29"/>
  <c r="D94" i="29"/>
  <c r="C94" i="29"/>
  <c r="B94" i="29"/>
  <c r="H93" i="29"/>
  <c r="G93" i="29"/>
  <c r="F93" i="29"/>
  <c r="E93" i="29"/>
  <c r="D93" i="29"/>
  <c r="C93" i="29"/>
  <c r="B93" i="29"/>
  <c r="H92" i="29"/>
  <c r="G92" i="29"/>
  <c r="F92" i="29"/>
  <c r="E92" i="29"/>
  <c r="D92" i="29"/>
  <c r="C92" i="29"/>
  <c r="B92" i="29"/>
  <c r="H91" i="29"/>
  <c r="G91" i="29"/>
  <c r="F91" i="29"/>
  <c r="E91" i="29"/>
  <c r="D91" i="29"/>
  <c r="C91" i="29"/>
  <c r="B91" i="29"/>
  <c r="H90" i="29"/>
  <c r="G90" i="29"/>
  <c r="F90" i="29"/>
  <c r="E90" i="29"/>
  <c r="D90" i="29"/>
  <c r="C90" i="29"/>
  <c r="B90" i="29"/>
  <c r="B201" i="29" s="1"/>
  <c r="H89" i="29"/>
  <c r="G89" i="29"/>
  <c r="F89" i="29"/>
  <c r="E89" i="29"/>
  <c r="D89" i="29"/>
  <c r="C89" i="29"/>
  <c r="B89" i="29"/>
  <c r="H88" i="29"/>
  <c r="G88" i="29"/>
  <c r="F88" i="29"/>
  <c r="E88" i="29"/>
  <c r="D88" i="29"/>
  <c r="C88" i="29"/>
  <c r="B88" i="29"/>
  <c r="H87" i="29"/>
  <c r="G87" i="29"/>
  <c r="F87" i="29"/>
  <c r="E87" i="29"/>
  <c r="D87" i="29"/>
  <c r="C87" i="29"/>
  <c r="B87" i="29"/>
  <c r="H86" i="29"/>
  <c r="G86" i="29"/>
  <c r="F86" i="29"/>
  <c r="E86" i="29"/>
  <c r="D86" i="29"/>
  <c r="C86" i="29"/>
  <c r="B86" i="29"/>
  <c r="H85" i="29"/>
  <c r="H200" i="29" s="1"/>
  <c r="G85" i="29"/>
  <c r="F85" i="29"/>
  <c r="E85" i="29"/>
  <c r="D85" i="29"/>
  <c r="C85" i="29"/>
  <c r="B85" i="29"/>
  <c r="B200" i="29" s="1"/>
  <c r="B217" i="29" s="1"/>
  <c r="H84" i="29"/>
  <c r="G84" i="29"/>
  <c r="F84" i="29"/>
  <c r="E84" i="29"/>
  <c r="D84" i="29"/>
  <c r="C84" i="29"/>
  <c r="B84" i="29"/>
  <c r="H83" i="29"/>
  <c r="G83" i="29"/>
  <c r="F83" i="29"/>
  <c r="E83" i="29"/>
  <c r="D83" i="29"/>
  <c r="C83" i="29"/>
  <c r="B83" i="29"/>
  <c r="H82" i="29"/>
  <c r="G82" i="29"/>
  <c r="F82" i="29"/>
  <c r="E82" i="29"/>
  <c r="D82" i="29"/>
  <c r="C82" i="29"/>
  <c r="B82" i="29"/>
  <c r="H81" i="29"/>
  <c r="G81" i="29"/>
  <c r="F81" i="29"/>
  <c r="E81" i="29"/>
  <c r="D81" i="29"/>
  <c r="C81" i="29"/>
  <c r="B81" i="29"/>
  <c r="H80" i="29"/>
  <c r="G80" i="29"/>
  <c r="F80" i="29"/>
  <c r="E80" i="29"/>
  <c r="D80" i="29"/>
  <c r="C80" i="29"/>
  <c r="B80" i="29"/>
  <c r="B199" i="29" s="1"/>
  <c r="B216" i="29" s="1"/>
  <c r="H79" i="29"/>
  <c r="G79" i="29"/>
  <c r="F79" i="29"/>
  <c r="E79" i="29"/>
  <c r="D79" i="29"/>
  <c r="C79" i="29"/>
  <c r="B79" i="29"/>
  <c r="H78" i="29"/>
  <c r="G78" i="29"/>
  <c r="F78" i="29"/>
  <c r="E78" i="29"/>
  <c r="D78" i="29"/>
  <c r="C78" i="29"/>
  <c r="B78" i="29"/>
  <c r="H77" i="29"/>
  <c r="G77" i="29"/>
  <c r="F77" i="29"/>
  <c r="E77" i="29"/>
  <c r="D77" i="29"/>
  <c r="C77" i="29"/>
  <c r="B77" i="29"/>
  <c r="H76" i="29"/>
  <c r="G76" i="29"/>
  <c r="F76" i="29"/>
  <c r="E76" i="29"/>
  <c r="D76" i="29"/>
  <c r="C76" i="29"/>
  <c r="B76" i="29"/>
  <c r="H75" i="29"/>
  <c r="G75" i="29"/>
  <c r="F75" i="29"/>
  <c r="E75" i="29"/>
  <c r="D75" i="29"/>
  <c r="C75" i="29"/>
  <c r="B75" i="29"/>
  <c r="H74" i="29"/>
  <c r="G74" i="29"/>
  <c r="F74" i="29"/>
  <c r="E74" i="29"/>
  <c r="D74" i="29"/>
  <c r="C74" i="29"/>
  <c r="B74" i="29"/>
  <c r="I73" i="29"/>
  <c r="H73" i="29"/>
  <c r="G73" i="29"/>
  <c r="F73" i="29"/>
  <c r="E73" i="29"/>
  <c r="D73" i="29"/>
  <c r="C73" i="29"/>
  <c r="B73" i="29"/>
  <c r="H72" i="29"/>
  <c r="G72" i="29"/>
  <c r="F72" i="29"/>
  <c r="E72" i="29"/>
  <c r="D72" i="29"/>
  <c r="C72" i="29"/>
  <c r="B72" i="29"/>
  <c r="H71" i="29"/>
  <c r="G71" i="29"/>
  <c r="F71" i="29"/>
  <c r="E71" i="29"/>
  <c r="D71" i="29"/>
  <c r="C71" i="29"/>
  <c r="B71" i="29"/>
  <c r="H70" i="29"/>
  <c r="G70" i="29"/>
  <c r="F70" i="29"/>
  <c r="E70" i="29"/>
  <c r="D70" i="29"/>
  <c r="C70" i="29"/>
  <c r="B70" i="29"/>
  <c r="H69" i="29"/>
  <c r="G69" i="29"/>
  <c r="F69" i="29"/>
  <c r="E69" i="29"/>
  <c r="D69" i="29"/>
  <c r="C69" i="29"/>
  <c r="B69" i="29"/>
  <c r="H68" i="29"/>
  <c r="G68" i="29"/>
  <c r="F68" i="29"/>
  <c r="E68" i="29"/>
  <c r="D68" i="29"/>
  <c r="C68" i="29"/>
  <c r="B68" i="29"/>
  <c r="H67" i="29"/>
  <c r="G67" i="29"/>
  <c r="F67" i="29"/>
  <c r="E67" i="29"/>
  <c r="D67" i="29"/>
  <c r="C67" i="29"/>
  <c r="B67" i="29"/>
  <c r="H66" i="29"/>
  <c r="G66" i="29"/>
  <c r="F66" i="29"/>
  <c r="E66" i="29"/>
  <c r="D66" i="29"/>
  <c r="C66" i="29"/>
  <c r="B66" i="29"/>
  <c r="H65" i="29"/>
  <c r="G65" i="29"/>
  <c r="F65" i="29"/>
  <c r="E65" i="29"/>
  <c r="D65" i="29"/>
  <c r="C65" i="29"/>
  <c r="B65" i="29"/>
  <c r="H64" i="29"/>
  <c r="G64" i="29"/>
  <c r="F64" i="29"/>
  <c r="E64" i="29"/>
  <c r="D64" i="29"/>
  <c r="C64" i="29"/>
  <c r="B64" i="29"/>
  <c r="H63" i="29"/>
  <c r="G63" i="29"/>
  <c r="F63" i="29"/>
  <c r="E63" i="29"/>
  <c r="D63" i="29"/>
  <c r="C63" i="29"/>
  <c r="B63" i="29"/>
  <c r="H62" i="29"/>
  <c r="G62" i="29"/>
  <c r="F62" i="29"/>
  <c r="E62" i="29"/>
  <c r="D62" i="29"/>
  <c r="C62" i="29"/>
  <c r="B62" i="29"/>
  <c r="G61" i="29"/>
  <c r="F61" i="29"/>
  <c r="E61" i="29"/>
  <c r="D61" i="29"/>
  <c r="C61" i="29"/>
  <c r="B61" i="29"/>
  <c r="H60" i="29"/>
  <c r="G60" i="29"/>
  <c r="E60" i="29"/>
  <c r="D60" i="29"/>
  <c r="C60" i="29"/>
  <c r="B60" i="29"/>
  <c r="H59" i="29"/>
  <c r="G59" i="29"/>
  <c r="F59" i="29"/>
  <c r="E59" i="29"/>
  <c r="D59" i="29"/>
  <c r="C59" i="29"/>
  <c r="B59" i="29"/>
  <c r="H58" i="29"/>
  <c r="G58" i="29"/>
  <c r="F58" i="29"/>
  <c r="E58" i="29"/>
  <c r="D58" i="29"/>
  <c r="C58" i="29"/>
  <c r="B58" i="29"/>
  <c r="H57" i="29"/>
  <c r="G57" i="29"/>
  <c r="F57" i="29"/>
  <c r="E57" i="29"/>
  <c r="D57" i="29"/>
  <c r="C57" i="29"/>
  <c r="B57" i="29"/>
  <c r="H56" i="29"/>
  <c r="G56" i="29"/>
  <c r="F56" i="29"/>
  <c r="E56" i="29"/>
  <c r="D56" i="29"/>
  <c r="C56" i="29"/>
  <c r="B56" i="29"/>
  <c r="H55" i="29"/>
  <c r="G55" i="29"/>
  <c r="F55" i="29"/>
  <c r="E55" i="29"/>
  <c r="D55" i="29"/>
  <c r="C55" i="29"/>
  <c r="B55" i="29"/>
  <c r="H52" i="29"/>
  <c r="H192" i="29" s="1"/>
  <c r="G52" i="29"/>
  <c r="G192" i="29" s="1"/>
  <c r="F52" i="29"/>
  <c r="F192" i="29" s="1"/>
  <c r="E52" i="29"/>
  <c r="E192" i="29" s="1"/>
  <c r="D52" i="29"/>
  <c r="D192" i="29" s="1"/>
  <c r="C52" i="29"/>
  <c r="C192" i="29" s="1"/>
  <c r="B52" i="29"/>
  <c r="B192" i="29" s="1"/>
  <c r="H45" i="29"/>
  <c r="H185" i="29" s="1"/>
  <c r="G45" i="29"/>
  <c r="G185" i="29" s="1"/>
  <c r="F45" i="29"/>
  <c r="F185" i="29" s="1"/>
  <c r="E45" i="29"/>
  <c r="E185" i="29" s="1"/>
  <c r="D45" i="29"/>
  <c r="D185" i="29" s="1"/>
  <c r="C45" i="29"/>
  <c r="C185" i="29" s="1"/>
  <c r="B45" i="29"/>
  <c r="B185" i="29" s="1"/>
  <c r="H44" i="29"/>
  <c r="H184" i="29" s="1"/>
  <c r="G44" i="29"/>
  <c r="G184" i="29" s="1"/>
  <c r="F44" i="29"/>
  <c r="F184" i="29" s="1"/>
  <c r="E44" i="29"/>
  <c r="E184" i="29" s="1"/>
  <c r="D44" i="29"/>
  <c r="D184" i="29" s="1"/>
  <c r="C44" i="29"/>
  <c r="C184" i="29" s="1"/>
  <c r="B44" i="29"/>
  <c r="B184" i="29" s="1"/>
  <c r="H43" i="29"/>
  <c r="G43" i="29"/>
  <c r="F43" i="29"/>
  <c r="E43" i="29"/>
  <c r="D43" i="29"/>
  <c r="C43" i="29"/>
  <c r="B43" i="29"/>
  <c r="H42" i="29"/>
  <c r="G42" i="29"/>
  <c r="F42" i="29"/>
  <c r="E42" i="29"/>
  <c r="D42" i="29"/>
  <c r="C42" i="29"/>
  <c r="B42" i="29"/>
  <c r="H41" i="29"/>
  <c r="G41" i="29"/>
  <c r="F41" i="29"/>
  <c r="E41" i="29"/>
  <c r="D41" i="29"/>
  <c r="C41" i="29"/>
  <c r="B41" i="29"/>
  <c r="H40" i="29"/>
  <c r="G40" i="29"/>
  <c r="F40" i="29"/>
  <c r="E40" i="29"/>
  <c r="D40" i="29"/>
  <c r="C40" i="29"/>
  <c r="B40" i="29"/>
  <c r="H39" i="29"/>
  <c r="H183" i="29" s="1"/>
  <c r="G39" i="29"/>
  <c r="F39" i="29"/>
  <c r="E39" i="29"/>
  <c r="D39" i="29"/>
  <c r="C39" i="29"/>
  <c r="B39" i="29"/>
  <c r="B183" i="29" s="1"/>
  <c r="H38" i="29"/>
  <c r="G38" i="29"/>
  <c r="F38" i="29"/>
  <c r="E38" i="29"/>
  <c r="D38" i="29"/>
  <c r="C38" i="29"/>
  <c r="B38" i="29"/>
  <c r="H37" i="29"/>
  <c r="G37" i="29"/>
  <c r="F37" i="29"/>
  <c r="E37" i="29"/>
  <c r="D37" i="29"/>
  <c r="C37" i="29"/>
  <c r="B37" i="29"/>
  <c r="H36" i="29"/>
  <c r="G36" i="29"/>
  <c r="F36" i="29"/>
  <c r="E36" i="29"/>
  <c r="D36" i="29"/>
  <c r="C36" i="29"/>
  <c r="B36" i="29"/>
  <c r="H35" i="29"/>
  <c r="G35" i="29"/>
  <c r="F35" i="29"/>
  <c r="E35" i="29"/>
  <c r="D35" i="29"/>
  <c r="C35" i="29"/>
  <c r="B35" i="29"/>
  <c r="H34" i="29"/>
  <c r="G34" i="29"/>
  <c r="F34" i="29"/>
  <c r="E34" i="29"/>
  <c r="D34" i="29"/>
  <c r="C34" i="29"/>
  <c r="B34" i="29"/>
  <c r="H33" i="29"/>
  <c r="G33" i="29"/>
  <c r="F33" i="29"/>
  <c r="E33" i="29"/>
  <c r="D33" i="29"/>
  <c r="C33" i="29"/>
  <c r="B33" i="29"/>
  <c r="H32" i="29"/>
  <c r="G32" i="29"/>
  <c r="F32" i="29"/>
  <c r="E32" i="29"/>
  <c r="D32" i="29"/>
  <c r="C32" i="29"/>
  <c r="B32" i="29"/>
  <c r="H31" i="29"/>
  <c r="G31" i="29"/>
  <c r="F31" i="29"/>
  <c r="E31" i="29"/>
  <c r="D31" i="29"/>
  <c r="C31" i="29"/>
  <c r="B31" i="29"/>
  <c r="H30" i="29"/>
  <c r="G30" i="29"/>
  <c r="F30" i="29"/>
  <c r="E30" i="29"/>
  <c r="D30" i="29"/>
  <c r="C30" i="29"/>
  <c r="B30" i="29"/>
  <c r="H29" i="29"/>
  <c r="G29" i="29"/>
  <c r="F29" i="29"/>
  <c r="E29" i="29"/>
  <c r="D29" i="29"/>
  <c r="C29" i="29"/>
  <c r="B29" i="29"/>
  <c r="B181" i="29" s="1"/>
  <c r="H28" i="29"/>
  <c r="G28" i="29"/>
  <c r="F28" i="29"/>
  <c r="E28" i="29"/>
  <c r="D28" i="29"/>
  <c r="C28" i="29"/>
  <c r="B28" i="29"/>
  <c r="H27" i="29"/>
  <c r="F27" i="29"/>
  <c r="E27" i="29"/>
  <c r="D27" i="29"/>
  <c r="C27" i="29"/>
  <c r="B27" i="29"/>
  <c r="H26" i="29"/>
  <c r="G26" i="29"/>
  <c r="F26" i="29"/>
  <c r="E26" i="29"/>
  <c r="D26" i="29"/>
  <c r="C26" i="29"/>
  <c r="B26" i="29"/>
  <c r="H25" i="29"/>
  <c r="G25" i="29"/>
  <c r="F25" i="29"/>
  <c r="E25" i="29"/>
  <c r="D25" i="29"/>
  <c r="C25" i="29"/>
  <c r="B25" i="29"/>
  <c r="H24" i="29"/>
  <c r="G24" i="29"/>
  <c r="F24" i="29"/>
  <c r="E24" i="29"/>
  <c r="D24" i="29"/>
  <c r="C24" i="29"/>
  <c r="B24" i="29"/>
  <c r="H23" i="29"/>
  <c r="G23" i="29"/>
  <c r="F23" i="29"/>
  <c r="E23" i="29"/>
  <c r="D23" i="29"/>
  <c r="C23" i="29"/>
  <c r="B23" i="29"/>
  <c r="I22" i="29"/>
  <c r="H22" i="29"/>
  <c r="G22" i="29"/>
  <c r="F22" i="29"/>
  <c r="E22" i="29"/>
  <c r="D22" i="29"/>
  <c r="C22" i="29"/>
  <c r="B22" i="29"/>
  <c r="H21" i="29"/>
  <c r="F21" i="29"/>
  <c r="E21" i="29"/>
  <c r="D21" i="29"/>
  <c r="C21" i="29"/>
  <c r="B21" i="29"/>
  <c r="H20" i="29"/>
  <c r="G20" i="29"/>
  <c r="F20" i="29"/>
  <c r="E20" i="29"/>
  <c r="D20" i="29"/>
  <c r="C20" i="29"/>
  <c r="B20" i="29"/>
  <c r="H19" i="29"/>
  <c r="G19" i="29"/>
  <c r="F19" i="29"/>
  <c r="E19" i="29"/>
  <c r="D19" i="29"/>
  <c r="C19" i="29"/>
  <c r="B19" i="29"/>
  <c r="H18" i="29"/>
  <c r="G18" i="29"/>
  <c r="F18" i="29"/>
  <c r="E18" i="29"/>
  <c r="D18" i="29"/>
  <c r="C18" i="29"/>
  <c r="B18" i="29"/>
  <c r="H17" i="29"/>
  <c r="G17" i="29"/>
  <c r="F17" i="29"/>
  <c r="E17" i="29"/>
  <c r="D17" i="29"/>
  <c r="C17" i="29"/>
  <c r="B17" i="29"/>
  <c r="H16" i="29"/>
  <c r="G16" i="29"/>
  <c r="F16" i="29"/>
  <c r="E16" i="29"/>
  <c r="D16" i="29"/>
  <c r="C16" i="29"/>
  <c r="B16" i="29"/>
  <c r="H15" i="29"/>
  <c r="G15" i="29"/>
  <c r="F15" i="29"/>
  <c r="E15" i="29"/>
  <c r="D15" i="29"/>
  <c r="C15" i="29"/>
  <c r="B15" i="29"/>
  <c r="H14" i="29"/>
  <c r="G14" i="29"/>
  <c r="F14" i="29"/>
  <c r="E14" i="29"/>
  <c r="D14" i="29"/>
  <c r="C14" i="29"/>
  <c r="B14" i="29"/>
  <c r="H13" i="29"/>
  <c r="G13" i="29"/>
  <c r="F13" i="29"/>
  <c r="E13" i="29"/>
  <c r="D13" i="29"/>
  <c r="C13" i="29"/>
  <c r="B13" i="29"/>
  <c r="H12" i="29"/>
  <c r="G12" i="29"/>
  <c r="F12" i="29"/>
  <c r="E12" i="29"/>
  <c r="D12" i="29"/>
  <c r="C12" i="29"/>
  <c r="H11" i="29"/>
  <c r="G11" i="29"/>
  <c r="F11" i="29"/>
  <c r="E11" i="29"/>
  <c r="D11" i="29"/>
  <c r="C11" i="29"/>
  <c r="B11" i="29"/>
  <c r="H10" i="29"/>
  <c r="G10" i="29"/>
  <c r="F10" i="29"/>
  <c r="E10" i="29"/>
  <c r="D10" i="29"/>
  <c r="C10" i="29"/>
  <c r="B10" i="29"/>
  <c r="H9" i="29"/>
  <c r="G9" i="29"/>
  <c r="F9" i="29"/>
  <c r="E9" i="29"/>
  <c r="D9" i="29"/>
  <c r="C9" i="29"/>
  <c r="H8" i="29"/>
  <c r="G8" i="29"/>
  <c r="F8" i="29"/>
  <c r="E8" i="29"/>
  <c r="D8" i="29"/>
  <c r="C8" i="29"/>
  <c r="B8" i="29"/>
  <c r="H7" i="29"/>
  <c r="G7" i="29"/>
  <c r="F7" i="29"/>
  <c r="E7" i="29"/>
  <c r="D7" i="29"/>
  <c r="C7" i="29"/>
  <c r="B7" i="29"/>
  <c r="G6" i="29"/>
  <c r="F6" i="29"/>
  <c r="E6" i="29"/>
  <c r="D6" i="29"/>
  <c r="C6" i="29"/>
  <c r="H5" i="29"/>
  <c r="G5" i="29"/>
  <c r="F5" i="29"/>
  <c r="E5" i="29"/>
  <c r="D5" i="29"/>
  <c r="C5" i="29"/>
  <c r="B5" i="29"/>
  <c r="H4" i="29"/>
  <c r="G4" i="29"/>
  <c r="G106" i="29" s="1"/>
  <c r="F4" i="29"/>
  <c r="E4" i="29"/>
  <c r="D4" i="29"/>
  <c r="C4" i="29"/>
  <c r="G268" i="28"/>
  <c r="G267" i="28"/>
  <c r="G266" i="28"/>
  <c r="G256" i="28"/>
  <c r="F256" i="28"/>
  <c r="E256" i="28"/>
  <c r="D256" i="28"/>
  <c r="C256" i="28"/>
  <c r="B256" i="28"/>
  <c r="G255" i="28"/>
  <c r="F255" i="28"/>
  <c r="E255" i="28"/>
  <c r="D255" i="28"/>
  <c r="C255" i="28"/>
  <c r="B255" i="28"/>
  <c r="G254" i="28"/>
  <c r="F254" i="28"/>
  <c r="E254" i="28"/>
  <c r="D254" i="28"/>
  <c r="C254" i="28"/>
  <c r="B254" i="28"/>
  <c r="F250" i="28"/>
  <c r="E250" i="28"/>
  <c r="D250" i="28"/>
  <c r="C250" i="28"/>
  <c r="B250" i="28"/>
  <c r="F249" i="28"/>
  <c r="E249" i="28"/>
  <c r="D249" i="28"/>
  <c r="C249" i="28"/>
  <c r="B249" i="28"/>
  <c r="F248" i="28"/>
  <c r="E248" i="28"/>
  <c r="D248" i="28"/>
  <c r="C248" i="28"/>
  <c r="B248" i="28"/>
  <c r="B211" i="28"/>
  <c r="B210" i="28"/>
  <c r="B209" i="28"/>
  <c r="H205" i="28"/>
  <c r="G205" i="28"/>
  <c r="F205" i="28"/>
  <c r="E205" i="28"/>
  <c r="D205" i="28"/>
  <c r="C205" i="28"/>
  <c r="B205" i="28"/>
  <c r="H204" i="28"/>
  <c r="G204" i="28"/>
  <c r="F204" i="28"/>
  <c r="E204" i="28"/>
  <c r="D204" i="28"/>
  <c r="C204" i="28"/>
  <c r="H203" i="28"/>
  <c r="G203" i="28"/>
  <c r="F203" i="28"/>
  <c r="E203" i="28"/>
  <c r="D203" i="28"/>
  <c r="C203" i="28"/>
  <c r="G128" i="28"/>
  <c r="G274" i="28" s="1"/>
  <c r="F128" i="28"/>
  <c r="F274" i="28" s="1"/>
  <c r="E128" i="28"/>
  <c r="E274" i="28" s="1"/>
  <c r="D128" i="28"/>
  <c r="D274" i="28" s="1"/>
  <c r="C128" i="28"/>
  <c r="C274" i="28" s="1"/>
  <c r="B128" i="28"/>
  <c r="G127" i="28"/>
  <c r="G273" i="28" s="1"/>
  <c r="F127" i="28"/>
  <c r="F273" i="28" s="1"/>
  <c r="E127" i="28"/>
  <c r="E273" i="28" s="1"/>
  <c r="D127" i="28"/>
  <c r="D273" i="28" s="1"/>
  <c r="C127" i="28"/>
  <c r="B127" i="28"/>
  <c r="B273" i="28" s="1"/>
  <c r="G126" i="28"/>
  <c r="G272" i="28" s="1"/>
  <c r="F126" i="28"/>
  <c r="E126" i="28"/>
  <c r="E272" i="28" s="1"/>
  <c r="D126" i="28"/>
  <c r="D272" i="28" s="1"/>
  <c r="C126" i="28"/>
  <c r="C272" i="28" s="1"/>
  <c r="B126" i="28"/>
  <c r="G125" i="28"/>
  <c r="F125" i="28"/>
  <c r="E125" i="28"/>
  <c r="D125" i="28"/>
  <c r="C125" i="28"/>
  <c r="B125" i="28"/>
  <c r="G124" i="28"/>
  <c r="G271" i="28" s="1"/>
  <c r="F124" i="28"/>
  <c r="E124" i="28"/>
  <c r="D124" i="28"/>
  <c r="C124" i="28"/>
  <c r="B124" i="28"/>
  <c r="G123" i="28"/>
  <c r="F123" i="28"/>
  <c r="E123" i="28"/>
  <c r="D123" i="28"/>
  <c r="C123" i="28"/>
  <c r="B123" i="28"/>
  <c r="G122" i="28"/>
  <c r="F122" i="28"/>
  <c r="E122" i="28"/>
  <c r="D122" i="28"/>
  <c r="C122" i="28"/>
  <c r="B122" i="28"/>
  <c r="G121" i="28"/>
  <c r="G270" i="28" s="1"/>
  <c r="F121" i="28"/>
  <c r="E121" i="28"/>
  <c r="D121" i="28"/>
  <c r="C121" i="28"/>
  <c r="B121" i="28"/>
  <c r="G120" i="28"/>
  <c r="F120" i="28"/>
  <c r="E120" i="28"/>
  <c r="D120" i="28"/>
  <c r="C120" i="28"/>
  <c r="B120" i="28"/>
  <c r="G119" i="28"/>
  <c r="G269" i="28" s="1"/>
  <c r="F119" i="28"/>
  <c r="E119" i="28"/>
  <c r="D119" i="28"/>
  <c r="C119" i="28"/>
  <c r="B119" i="28"/>
  <c r="G118" i="28"/>
  <c r="F118" i="28"/>
  <c r="E118" i="28"/>
  <c r="D118" i="28"/>
  <c r="C118" i="28"/>
  <c r="B118" i="28"/>
  <c r="G117" i="28"/>
  <c r="F117" i="28"/>
  <c r="E117" i="28"/>
  <c r="D117" i="28"/>
  <c r="C117" i="28"/>
  <c r="B117" i="28"/>
  <c r="G116" i="28"/>
  <c r="F116" i="28"/>
  <c r="E116" i="28"/>
  <c r="D116" i="28"/>
  <c r="C116" i="28"/>
  <c r="B116" i="28"/>
  <c r="G115" i="28"/>
  <c r="F115" i="28"/>
  <c r="E115" i="28"/>
  <c r="D115" i="28"/>
  <c r="C115" i="28"/>
  <c r="B115" i="28"/>
  <c r="G114" i="28"/>
  <c r="F114" i="28"/>
  <c r="E114" i="28"/>
  <c r="D114" i="28"/>
  <c r="C114" i="28"/>
  <c r="B114" i="28"/>
  <c r="G113" i="28"/>
  <c r="F113" i="28"/>
  <c r="E113" i="28"/>
  <c r="D113" i="28"/>
  <c r="C113" i="28"/>
  <c r="B113" i="28"/>
  <c r="G112" i="28"/>
  <c r="F112" i="28"/>
  <c r="E112" i="28"/>
  <c r="D112" i="28"/>
  <c r="C112" i="28"/>
  <c r="B112" i="28"/>
  <c r="G111" i="28"/>
  <c r="F111" i="28"/>
  <c r="E111" i="28"/>
  <c r="D111" i="28"/>
  <c r="C111" i="28"/>
  <c r="B111" i="28"/>
  <c r="G110" i="28"/>
  <c r="F110" i="28"/>
  <c r="E110" i="28"/>
  <c r="D110" i="28"/>
  <c r="C110" i="28"/>
  <c r="B110" i="28"/>
  <c r="G109" i="28"/>
  <c r="F109" i="28"/>
  <c r="E109" i="28"/>
  <c r="D109" i="28"/>
  <c r="C109" i="28"/>
  <c r="P102" i="28"/>
  <c r="I102" i="28"/>
  <c r="H102" i="28"/>
  <c r="H128" i="28" s="1"/>
  <c r="H274" i="28" s="1"/>
  <c r="P101" i="28"/>
  <c r="I101" i="28"/>
  <c r="H101" i="28"/>
  <c r="H127" i="28" s="1"/>
  <c r="P100" i="28"/>
  <c r="I100" i="28"/>
  <c r="H100" i="28"/>
  <c r="H254" i="28" s="1"/>
  <c r="P99" i="28"/>
  <c r="I99" i="28"/>
  <c r="H99" i="28"/>
  <c r="P98" i="28"/>
  <c r="I98" i="28"/>
  <c r="H98" i="28"/>
  <c r="P97" i="28"/>
  <c r="I97" i="28"/>
  <c r="H97" i="28"/>
  <c r="P96" i="28"/>
  <c r="I96" i="28"/>
  <c r="H96" i="28"/>
  <c r="P95" i="28"/>
  <c r="I95" i="28"/>
  <c r="H95" i="28"/>
  <c r="P94" i="28"/>
  <c r="I94" i="28"/>
  <c r="H94" i="28"/>
  <c r="H120" i="28" s="1"/>
  <c r="P93" i="28"/>
  <c r="I93" i="28"/>
  <c r="H93" i="28"/>
  <c r="P92" i="28"/>
  <c r="I92" i="28"/>
  <c r="H92" i="28"/>
  <c r="H118" i="28" s="1"/>
  <c r="P91" i="28"/>
  <c r="I91" i="28"/>
  <c r="H91" i="28"/>
  <c r="P90" i="28"/>
  <c r="I90" i="28"/>
  <c r="H90" i="28"/>
  <c r="H116" i="28" s="1"/>
  <c r="P89" i="28"/>
  <c r="I89" i="28"/>
  <c r="H89" i="28"/>
  <c r="H115" i="28" s="1"/>
  <c r="P88" i="28"/>
  <c r="I88" i="28"/>
  <c r="H88" i="28"/>
  <c r="H114" i="28" s="1"/>
  <c r="P87" i="28"/>
  <c r="I87" i="28"/>
  <c r="H87" i="28"/>
  <c r="H113" i="28" s="1"/>
  <c r="P86" i="28"/>
  <c r="I86" i="28"/>
  <c r="H86" i="28"/>
  <c r="H112" i="28" s="1"/>
  <c r="P85" i="28"/>
  <c r="I85" i="28"/>
  <c r="H85" i="28"/>
  <c r="P84" i="28"/>
  <c r="I84" i="28"/>
  <c r="H84" i="28"/>
  <c r="H110" i="28" s="1"/>
  <c r="P83" i="28"/>
  <c r="I83" i="28"/>
  <c r="H83" i="28"/>
  <c r="H109" i="28" s="1"/>
  <c r="G50" i="28"/>
  <c r="F50" i="28"/>
  <c r="E50" i="28"/>
  <c r="E154" i="28" s="1"/>
  <c r="D50" i="28"/>
  <c r="C50" i="28"/>
  <c r="B50" i="28"/>
  <c r="G49" i="28"/>
  <c r="F49" i="28"/>
  <c r="E49" i="28"/>
  <c r="D49" i="28"/>
  <c r="D153" i="28" s="1"/>
  <c r="C49" i="28"/>
  <c r="B49" i="28"/>
  <c r="G48" i="28"/>
  <c r="G152" i="28" s="1"/>
  <c r="G287" i="28" s="1"/>
  <c r="F48" i="28"/>
  <c r="E48" i="28"/>
  <c r="D48" i="28"/>
  <c r="C48" i="28"/>
  <c r="C152" i="28" s="1"/>
  <c r="C287" i="28" s="1"/>
  <c r="B48" i="28"/>
  <c r="G47" i="28"/>
  <c r="G151" i="28" s="1"/>
  <c r="F47" i="28"/>
  <c r="F151" i="28" s="1"/>
  <c r="E47" i="28"/>
  <c r="D47" i="28"/>
  <c r="D151" i="28" s="1"/>
  <c r="C47" i="28"/>
  <c r="B47" i="28"/>
  <c r="B151" i="28" s="1"/>
  <c r="G46" i="28"/>
  <c r="F46" i="28"/>
  <c r="F150" i="28" s="1"/>
  <c r="E46" i="28"/>
  <c r="D46" i="28"/>
  <c r="D150" i="28" s="1"/>
  <c r="C46" i="28"/>
  <c r="C150" i="28" s="1"/>
  <c r="B46" i="28"/>
  <c r="G45" i="28"/>
  <c r="G149" i="28" s="1"/>
  <c r="F45" i="28"/>
  <c r="E45" i="28"/>
  <c r="E149" i="28" s="1"/>
  <c r="D45" i="28"/>
  <c r="D149" i="28" s="1"/>
  <c r="C45" i="28"/>
  <c r="C149" i="28" s="1"/>
  <c r="B45" i="28"/>
  <c r="G44" i="28"/>
  <c r="G148" i="28" s="1"/>
  <c r="F44" i="28"/>
  <c r="F148" i="28" s="1"/>
  <c r="E44" i="28"/>
  <c r="E148" i="28" s="1"/>
  <c r="D44" i="28"/>
  <c r="D148" i="28" s="1"/>
  <c r="C44" i="28"/>
  <c r="C148" i="28" s="1"/>
  <c r="B44" i="28"/>
  <c r="B148" i="28" s="1"/>
  <c r="G43" i="28"/>
  <c r="G147" i="28" s="1"/>
  <c r="F43" i="28"/>
  <c r="F147" i="28" s="1"/>
  <c r="E43" i="28"/>
  <c r="E147" i="28" s="1"/>
  <c r="D43" i="28"/>
  <c r="D147" i="28" s="1"/>
  <c r="C43" i="28"/>
  <c r="C147" i="28" s="1"/>
  <c r="B43" i="28"/>
  <c r="B147" i="28" s="1"/>
  <c r="G42" i="28"/>
  <c r="F42" i="28"/>
  <c r="E42" i="28"/>
  <c r="D42" i="28"/>
  <c r="C42" i="28"/>
  <c r="B42" i="28"/>
  <c r="G41" i="28"/>
  <c r="G145" i="28" s="1"/>
  <c r="G284" i="28" s="1"/>
  <c r="F41" i="28"/>
  <c r="F145" i="28" s="1"/>
  <c r="E41" i="28"/>
  <c r="D41" i="28"/>
  <c r="D145" i="28" s="1"/>
  <c r="C41" i="28"/>
  <c r="C145" i="28" s="1"/>
  <c r="B41" i="28"/>
  <c r="B145" i="28" s="1"/>
  <c r="G40" i="28"/>
  <c r="F40" i="28"/>
  <c r="E40" i="28"/>
  <c r="D40" i="28"/>
  <c r="C40" i="28"/>
  <c r="B40" i="28"/>
  <c r="G39" i="28"/>
  <c r="G143" i="28" s="1"/>
  <c r="F39" i="28"/>
  <c r="E39" i="28"/>
  <c r="D39" i="28"/>
  <c r="C39" i="28"/>
  <c r="B39" i="28"/>
  <c r="G38" i="28"/>
  <c r="F38" i="28"/>
  <c r="F142" i="28" s="1"/>
  <c r="E38" i="28"/>
  <c r="E142" i="28" s="1"/>
  <c r="D38" i="28"/>
  <c r="C38" i="28"/>
  <c r="B38" i="28"/>
  <c r="B142" i="28" s="1"/>
  <c r="G37" i="28"/>
  <c r="F37" i="28"/>
  <c r="E37" i="28"/>
  <c r="D37" i="28"/>
  <c r="C37" i="28"/>
  <c r="B37" i="28"/>
  <c r="B141" i="28" s="1"/>
  <c r="G36" i="28"/>
  <c r="G140" i="28" s="1"/>
  <c r="F36" i="28"/>
  <c r="F140" i="28" s="1"/>
  <c r="E36" i="28"/>
  <c r="E140" i="28" s="1"/>
  <c r="D36" i="28"/>
  <c r="D140" i="28" s="1"/>
  <c r="C36" i="28"/>
  <c r="B36" i="28"/>
  <c r="G35" i="28"/>
  <c r="F35" i="28"/>
  <c r="E35" i="28"/>
  <c r="D35" i="28"/>
  <c r="C35" i="28"/>
  <c r="B35" i="28"/>
  <c r="G34" i="28"/>
  <c r="F34" i="28"/>
  <c r="E34" i="28"/>
  <c r="D34" i="28"/>
  <c r="C34" i="28"/>
  <c r="B34" i="28"/>
  <c r="G33" i="28"/>
  <c r="F33" i="28"/>
  <c r="F137" i="28" s="1"/>
  <c r="E33" i="28"/>
  <c r="E137" i="28" s="1"/>
  <c r="D33" i="28"/>
  <c r="D137" i="28" s="1"/>
  <c r="C33" i="28"/>
  <c r="B33" i="28"/>
  <c r="G32" i="28"/>
  <c r="F32" i="28"/>
  <c r="E32" i="28"/>
  <c r="D32" i="28"/>
  <c r="C32" i="28"/>
  <c r="B32" i="28"/>
  <c r="G31" i="28"/>
  <c r="F31" i="28"/>
  <c r="E31" i="28"/>
  <c r="D31" i="28"/>
  <c r="C31" i="28"/>
  <c r="B31" i="28"/>
  <c r="A537" i="27"/>
  <c r="A536" i="27"/>
  <c r="A535" i="27"/>
  <c r="J462" i="27"/>
  <c r="J455" i="27"/>
  <c r="J454" i="27"/>
  <c r="J453" i="27"/>
  <c r="J452" i="27"/>
  <c r="J451" i="27"/>
  <c r="J450" i="27"/>
  <c r="J449" i="27"/>
  <c r="J447" i="27"/>
  <c r="P445" i="27"/>
  <c r="P444" i="27"/>
  <c r="P443" i="27"/>
  <c r="O393" i="27"/>
  <c r="K393" i="27"/>
  <c r="J393" i="27"/>
  <c r="G393" i="27"/>
  <c r="O386" i="27"/>
  <c r="K386" i="27"/>
  <c r="J386" i="27"/>
  <c r="G386" i="27"/>
  <c r="O385" i="27"/>
  <c r="K385" i="27"/>
  <c r="J385" i="27"/>
  <c r="G385" i="27"/>
  <c r="O384" i="27"/>
  <c r="K384" i="27"/>
  <c r="J384" i="27"/>
  <c r="G384" i="27"/>
  <c r="O383" i="27"/>
  <c r="K383" i="27"/>
  <c r="J383" i="27"/>
  <c r="G383" i="27"/>
  <c r="O382" i="27"/>
  <c r="K382" i="27"/>
  <c r="J382" i="27"/>
  <c r="G382" i="27"/>
  <c r="O381" i="27"/>
  <c r="K381" i="27"/>
  <c r="J381" i="27"/>
  <c r="G381" i="27"/>
  <c r="O380" i="27"/>
  <c r="K380" i="27"/>
  <c r="J380" i="27"/>
  <c r="G380" i="27"/>
  <c r="O378" i="27"/>
  <c r="K378" i="27"/>
  <c r="J378" i="27"/>
  <c r="G378" i="27"/>
  <c r="J257" i="27"/>
  <c r="J487" i="27" s="1"/>
  <c r="J250" i="27"/>
  <c r="J480" i="27" s="1"/>
  <c r="J249" i="27"/>
  <c r="J479" i="27" s="1"/>
  <c r="J248" i="27"/>
  <c r="J478" i="27" s="1"/>
  <c r="J247" i="27"/>
  <c r="J477" i="27" s="1"/>
  <c r="J246" i="27"/>
  <c r="J476" i="27" s="1"/>
  <c r="J245" i="27"/>
  <c r="J475" i="27" s="1"/>
  <c r="J244" i="27"/>
  <c r="J474" i="27" s="1"/>
  <c r="J243" i="27"/>
  <c r="J242" i="27"/>
  <c r="J241" i="27"/>
  <c r="J240" i="27"/>
  <c r="J239" i="27"/>
  <c r="J473" i="27" s="1"/>
  <c r="J238" i="27"/>
  <c r="J237" i="27"/>
  <c r="J236" i="27"/>
  <c r="J235" i="27"/>
  <c r="J234" i="27"/>
  <c r="J472" i="27" s="1"/>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O206" i="27"/>
  <c r="N206" i="27"/>
  <c r="M206" i="27"/>
  <c r="M462" i="27" s="1"/>
  <c r="L206" i="27"/>
  <c r="L462" i="27" s="1"/>
  <c r="K206" i="27"/>
  <c r="G206" i="27"/>
  <c r="G462" i="27" s="1"/>
  <c r="F206" i="27"/>
  <c r="E206" i="27"/>
  <c r="E462" i="27" s="1"/>
  <c r="D206" i="27"/>
  <c r="C206" i="27"/>
  <c r="C462" i="27" s="1"/>
  <c r="B206" i="27"/>
  <c r="O199" i="27"/>
  <c r="O455" i="27" s="1"/>
  <c r="N199" i="27"/>
  <c r="M199" i="27"/>
  <c r="L199" i="27"/>
  <c r="L455" i="27" s="1"/>
  <c r="K199" i="27"/>
  <c r="G199" i="27"/>
  <c r="G455" i="27" s="1"/>
  <c r="F199" i="27"/>
  <c r="F455" i="27" s="1"/>
  <c r="E199" i="27"/>
  <c r="E455" i="27" s="1"/>
  <c r="D199" i="27"/>
  <c r="C199" i="27"/>
  <c r="C455" i="27" s="1"/>
  <c r="B199" i="27"/>
  <c r="B455" i="27" s="1"/>
  <c r="P198" i="27"/>
  <c r="P454" i="27" s="1"/>
  <c r="O198" i="27"/>
  <c r="N198" i="27"/>
  <c r="N454" i="27" s="1"/>
  <c r="M198" i="27"/>
  <c r="M454" i="27" s="1"/>
  <c r="L198" i="27"/>
  <c r="L454" i="27" s="1"/>
  <c r="K198" i="27"/>
  <c r="G198" i="27"/>
  <c r="G454" i="27" s="1"/>
  <c r="F198" i="27"/>
  <c r="F454" i="27" s="1"/>
  <c r="E198" i="27"/>
  <c r="D198" i="27"/>
  <c r="D454" i="27" s="1"/>
  <c r="C198" i="27"/>
  <c r="C454" i="27" s="1"/>
  <c r="B198" i="27"/>
  <c r="B454" i="27" s="1"/>
  <c r="O197" i="27"/>
  <c r="O453" i="27" s="1"/>
  <c r="N197" i="27"/>
  <c r="N453" i="27" s="1"/>
  <c r="M197" i="27"/>
  <c r="M453" i="27" s="1"/>
  <c r="L197" i="27"/>
  <c r="L453" i="27" s="1"/>
  <c r="K197" i="27"/>
  <c r="G197" i="27"/>
  <c r="G248" i="27" s="1"/>
  <c r="G478" i="27" s="1"/>
  <c r="F197" i="27"/>
  <c r="F453" i="27" s="1"/>
  <c r="E197" i="27"/>
  <c r="D197" i="27"/>
  <c r="D453" i="27" s="1"/>
  <c r="C197" i="27"/>
  <c r="C453" i="27" s="1"/>
  <c r="B197" i="27"/>
  <c r="B453" i="27" s="1"/>
  <c r="O196" i="27"/>
  <c r="N196" i="27"/>
  <c r="N452" i="27" s="1"/>
  <c r="M196" i="27"/>
  <c r="M452" i="27" s="1"/>
  <c r="L196" i="27"/>
  <c r="L452" i="27" s="1"/>
  <c r="K196" i="27"/>
  <c r="G196" i="27"/>
  <c r="G452" i="27" s="1"/>
  <c r="F196" i="27"/>
  <c r="F452" i="27" s="1"/>
  <c r="E196" i="27"/>
  <c r="D196" i="27"/>
  <c r="D452" i="27" s="1"/>
  <c r="C196" i="27"/>
  <c r="C452" i="27" s="1"/>
  <c r="B196" i="27"/>
  <c r="B452" i="27" s="1"/>
  <c r="O195" i="27"/>
  <c r="O451" i="27" s="1"/>
  <c r="N195" i="27"/>
  <c r="N451" i="27" s="1"/>
  <c r="M195" i="27"/>
  <c r="M451" i="27" s="1"/>
  <c r="L195" i="27"/>
  <c r="L451" i="27" s="1"/>
  <c r="K195" i="27"/>
  <c r="G195" i="27"/>
  <c r="G451" i="27" s="1"/>
  <c r="F195" i="27"/>
  <c r="F451" i="27" s="1"/>
  <c r="E195" i="27"/>
  <c r="D195" i="27"/>
  <c r="D451" i="27" s="1"/>
  <c r="C195" i="27"/>
  <c r="C451" i="27" s="1"/>
  <c r="B195" i="27"/>
  <c r="B451" i="27" s="1"/>
  <c r="O194" i="27"/>
  <c r="N194" i="27"/>
  <c r="N450" i="27" s="1"/>
  <c r="M194" i="27"/>
  <c r="M450" i="27" s="1"/>
  <c r="L194" i="27"/>
  <c r="L450" i="27" s="1"/>
  <c r="K194" i="27"/>
  <c r="G194" i="27"/>
  <c r="G450" i="27" s="1"/>
  <c r="F194" i="27"/>
  <c r="F450" i="27" s="1"/>
  <c r="E194" i="27"/>
  <c r="D194" i="27"/>
  <c r="D450" i="27" s="1"/>
  <c r="C194" i="27"/>
  <c r="C450" i="27" s="1"/>
  <c r="B194" i="27"/>
  <c r="B450" i="27" s="1"/>
  <c r="O193" i="27"/>
  <c r="O449" i="27" s="1"/>
  <c r="N193" i="27"/>
  <c r="N449" i="27" s="1"/>
  <c r="M193" i="27"/>
  <c r="M449" i="27" s="1"/>
  <c r="L193" i="27"/>
  <c r="K193" i="27"/>
  <c r="G193" i="27"/>
  <c r="G449" i="27" s="1"/>
  <c r="F193" i="27"/>
  <c r="E193" i="27"/>
  <c r="D193" i="27"/>
  <c r="D449" i="27" s="1"/>
  <c r="C193" i="27"/>
  <c r="C449" i="27" s="1"/>
  <c r="B193" i="27"/>
  <c r="B449" i="27" s="1"/>
  <c r="O192" i="27"/>
  <c r="M192" i="27"/>
  <c r="L192" i="27"/>
  <c r="K192" i="27"/>
  <c r="G192" i="27"/>
  <c r="F192" i="27"/>
  <c r="O191" i="27"/>
  <c r="N191" i="27"/>
  <c r="M191" i="27"/>
  <c r="L191" i="27"/>
  <c r="K191" i="27"/>
  <c r="G191" i="27"/>
  <c r="E191" i="27"/>
  <c r="D191" i="27"/>
  <c r="C191" i="27"/>
  <c r="B191" i="27"/>
  <c r="O190" i="27"/>
  <c r="N190" i="27"/>
  <c r="M190" i="27"/>
  <c r="L190" i="27"/>
  <c r="K190" i="27"/>
  <c r="G190" i="27"/>
  <c r="F190" i="27"/>
  <c r="E190" i="27"/>
  <c r="D190" i="27"/>
  <c r="C190" i="27"/>
  <c r="B190" i="27"/>
  <c r="O189" i="27"/>
  <c r="N189" i="27"/>
  <c r="M189" i="27"/>
  <c r="L189" i="27"/>
  <c r="K189" i="27"/>
  <c r="G189" i="27"/>
  <c r="G240" i="27" s="1"/>
  <c r="F189" i="27"/>
  <c r="E189" i="27"/>
  <c r="D189" i="27"/>
  <c r="C189" i="27"/>
  <c r="B189" i="27"/>
  <c r="O188" i="27"/>
  <c r="O448" i="27" s="1"/>
  <c r="N188" i="27"/>
  <c r="M188" i="27"/>
  <c r="L188" i="27"/>
  <c r="K188" i="27"/>
  <c r="K448" i="27" s="1"/>
  <c r="G188" i="27"/>
  <c r="G448" i="27" s="1"/>
  <c r="F188" i="27"/>
  <c r="E188" i="27"/>
  <c r="D188" i="27"/>
  <c r="C188" i="27"/>
  <c r="B188" i="27"/>
  <c r="O187" i="27"/>
  <c r="O238" i="27" s="1"/>
  <c r="N187" i="27"/>
  <c r="M187" i="27"/>
  <c r="L187" i="27"/>
  <c r="K187" i="27"/>
  <c r="G187" i="27"/>
  <c r="G238" i="27" s="1"/>
  <c r="F187" i="27"/>
  <c r="E187" i="27"/>
  <c r="D187" i="27"/>
  <c r="C187" i="27"/>
  <c r="O186" i="27"/>
  <c r="O237" i="27" s="1"/>
  <c r="N186" i="27"/>
  <c r="M186" i="27"/>
  <c r="L186" i="27"/>
  <c r="K186" i="27"/>
  <c r="G186" i="27"/>
  <c r="G237" i="27" s="1"/>
  <c r="F186" i="27"/>
  <c r="E186" i="27"/>
  <c r="D186" i="27"/>
  <c r="C186" i="27"/>
  <c r="B186" i="27"/>
  <c r="O185" i="27"/>
  <c r="O236" i="27" s="1"/>
  <c r="N185" i="27"/>
  <c r="M185" i="27"/>
  <c r="L185" i="27"/>
  <c r="K185" i="27"/>
  <c r="G185" i="27"/>
  <c r="G236" i="27" s="1"/>
  <c r="F185" i="27"/>
  <c r="E185" i="27"/>
  <c r="D185" i="27"/>
  <c r="C185" i="27"/>
  <c r="B185" i="27"/>
  <c r="O184" i="27"/>
  <c r="O235" i="27" s="1"/>
  <c r="N184" i="27"/>
  <c r="M184" i="27"/>
  <c r="L184" i="27"/>
  <c r="K184" i="27"/>
  <c r="G184" i="27"/>
  <c r="G235" i="27" s="1"/>
  <c r="F184" i="27"/>
  <c r="E184" i="27"/>
  <c r="D184" i="27"/>
  <c r="C184" i="27"/>
  <c r="B184" i="27"/>
  <c r="O183" i="27"/>
  <c r="O447" i="27" s="1"/>
  <c r="N183" i="27"/>
  <c r="M183" i="27"/>
  <c r="L183" i="27"/>
  <c r="K183" i="27"/>
  <c r="G183" i="27"/>
  <c r="G234" i="27" s="1"/>
  <c r="G472" i="27" s="1"/>
  <c r="F183" i="27"/>
  <c r="E183" i="27"/>
  <c r="D183" i="27"/>
  <c r="C183" i="27"/>
  <c r="B183" i="27"/>
  <c r="O182" i="27"/>
  <c r="O233" i="27" s="1"/>
  <c r="N182" i="27"/>
  <c r="M182" i="27"/>
  <c r="L182" i="27"/>
  <c r="K182" i="27"/>
  <c r="G182" i="27"/>
  <c r="G233" i="27" s="1"/>
  <c r="F182" i="27"/>
  <c r="E182" i="27"/>
  <c r="D182" i="27"/>
  <c r="C182" i="27"/>
  <c r="B182" i="27"/>
  <c r="O181" i="27"/>
  <c r="O232" i="27" s="1"/>
  <c r="N181" i="27"/>
  <c r="M181" i="27"/>
  <c r="L181" i="27"/>
  <c r="K181" i="27"/>
  <c r="G181" i="27"/>
  <c r="G232" i="27" s="1"/>
  <c r="F181" i="27"/>
  <c r="E181" i="27"/>
  <c r="D181" i="27"/>
  <c r="C181" i="27"/>
  <c r="B181" i="27"/>
  <c r="O180" i="27"/>
  <c r="O231" i="27" s="1"/>
  <c r="N180" i="27"/>
  <c r="M180" i="27"/>
  <c r="L180" i="27"/>
  <c r="K180" i="27"/>
  <c r="K231" i="27" s="1"/>
  <c r="G180" i="27"/>
  <c r="G231" i="27" s="1"/>
  <c r="F180" i="27"/>
  <c r="E180" i="27"/>
  <c r="D180" i="27"/>
  <c r="C180" i="27"/>
  <c r="B180" i="27"/>
  <c r="O179" i="27"/>
  <c r="O230" i="27" s="1"/>
  <c r="N179" i="27"/>
  <c r="M179" i="27"/>
  <c r="L179" i="27"/>
  <c r="K179" i="27"/>
  <c r="K230" i="27" s="1"/>
  <c r="G179" i="27"/>
  <c r="G230" i="27" s="1"/>
  <c r="F179" i="27"/>
  <c r="E179" i="27"/>
  <c r="D179" i="27"/>
  <c r="C179" i="27"/>
  <c r="B179" i="27"/>
  <c r="O178" i="27"/>
  <c r="O229" i="27" s="1"/>
  <c r="N178" i="27"/>
  <c r="M178" i="27"/>
  <c r="L178" i="27"/>
  <c r="K178" i="27"/>
  <c r="K229" i="27" s="1"/>
  <c r="G178" i="27"/>
  <c r="G229" i="27" s="1"/>
  <c r="F178" i="27"/>
  <c r="E178" i="27"/>
  <c r="D178" i="27"/>
  <c r="C178" i="27"/>
  <c r="B178" i="27"/>
  <c r="O177" i="27"/>
  <c r="O228" i="27" s="1"/>
  <c r="N177" i="27"/>
  <c r="M177" i="27"/>
  <c r="L177" i="27"/>
  <c r="K177" i="27"/>
  <c r="K228" i="27" s="1"/>
  <c r="G177" i="27"/>
  <c r="G228" i="27" s="1"/>
  <c r="F177" i="27"/>
  <c r="E177" i="27"/>
  <c r="D177" i="27"/>
  <c r="C177" i="27"/>
  <c r="B177" i="27"/>
  <c r="O176" i="27"/>
  <c r="O227" i="27" s="1"/>
  <c r="N176" i="27"/>
  <c r="M176" i="27"/>
  <c r="L176" i="27"/>
  <c r="K176" i="27"/>
  <c r="K227" i="27" s="1"/>
  <c r="G176" i="27"/>
  <c r="G227" i="27" s="1"/>
  <c r="F176" i="27"/>
  <c r="E176" i="27"/>
  <c r="D176" i="27"/>
  <c r="C176" i="27"/>
  <c r="B176" i="27"/>
  <c r="O175" i="27"/>
  <c r="O226" i="27" s="1"/>
  <c r="N175" i="27"/>
  <c r="M175" i="27"/>
  <c r="L175" i="27"/>
  <c r="K175" i="27"/>
  <c r="K226" i="27" s="1"/>
  <c r="G175" i="27"/>
  <c r="G226" i="27" s="1"/>
  <c r="F175" i="27"/>
  <c r="E175" i="27"/>
  <c r="D175" i="27"/>
  <c r="C175" i="27"/>
  <c r="B175" i="27"/>
  <c r="O174" i="27"/>
  <c r="O225" i="27" s="1"/>
  <c r="N174" i="27"/>
  <c r="M174" i="27"/>
  <c r="L174" i="27"/>
  <c r="K174" i="27"/>
  <c r="K225" i="27" s="1"/>
  <c r="G174" i="27"/>
  <c r="G225" i="27" s="1"/>
  <c r="F174" i="27"/>
  <c r="E174" i="27"/>
  <c r="D174" i="27"/>
  <c r="C174" i="27"/>
  <c r="B174" i="27"/>
  <c r="O173" i="27"/>
  <c r="O224" i="27" s="1"/>
  <c r="N173" i="27"/>
  <c r="M173" i="27"/>
  <c r="L173" i="27"/>
  <c r="K173" i="27"/>
  <c r="K224" i="27" s="1"/>
  <c r="G173" i="27"/>
  <c r="G224" i="27" s="1"/>
  <c r="F173" i="27"/>
  <c r="E173" i="27"/>
  <c r="D173" i="27"/>
  <c r="C173" i="27"/>
  <c r="B173" i="27"/>
  <c r="O172" i="27"/>
  <c r="O223" i="27" s="1"/>
  <c r="M172" i="27"/>
  <c r="L172" i="27"/>
  <c r="K172" i="27"/>
  <c r="K223" i="27" s="1"/>
  <c r="G172" i="27"/>
  <c r="G223" i="27" s="1"/>
  <c r="E172" i="27"/>
  <c r="D172" i="27"/>
  <c r="C172" i="27"/>
  <c r="O171" i="27"/>
  <c r="O222" i="27" s="1"/>
  <c r="N171" i="27"/>
  <c r="M171" i="27"/>
  <c r="L171" i="27"/>
  <c r="K171" i="27"/>
  <c r="K222" i="27" s="1"/>
  <c r="G171" i="27"/>
  <c r="G222" i="27" s="1"/>
  <c r="F171" i="27"/>
  <c r="E171" i="27"/>
  <c r="D171" i="27"/>
  <c r="C171" i="27"/>
  <c r="B171" i="27"/>
  <c r="O170" i="27"/>
  <c r="O221" i="27" s="1"/>
  <c r="N170" i="27"/>
  <c r="M170" i="27"/>
  <c r="L170" i="27"/>
  <c r="K170" i="27"/>
  <c r="K221" i="27" s="1"/>
  <c r="G170" i="27"/>
  <c r="G221" i="27" s="1"/>
  <c r="F170" i="27"/>
  <c r="E170" i="27"/>
  <c r="D170" i="27"/>
  <c r="C170" i="27"/>
  <c r="O169" i="27"/>
  <c r="O220" i="27" s="1"/>
  <c r="N169" i="27"/>
  <c r="M169" i="27"/>
  <c r="L169" i="27"/>
  <c r="K169" i="27"/>
  <c r="K220" i="27" s="1"/>
  <c r="G169" i="27"/>
  <c r="G220" i="27" s="1"/>
  <c r="F169" i="27"/>
  <c r="E169" i="27"/>
  <c r="D169" i="27"/>
  <c r="C169" i="27"/>
  <c r="O168" i="27"/>
  <c r="N168" i="27"/>
  <c r="M168" i="27"/>
  <c r="L168" i="27"/>
  <c r="K168" i="27"/>
  <c r="K219" i="27" s="1"/>
  <c r="G168" i="27"/>
  <c r="F168" i="27"/>
  <c r="E168" i="27"/>
  <c r="D168" i="27"/>
  <c r="C168" i="27"/>
  <c r="O167" i="27"/>
  <c r="O218" i="27" s="1"/>
  <c r="N167" i="27"/>
  <c r="M167" i="27"/>
  <c r="L167" i="27"/>
  <c r="K167" i="27"/>
  <c r="K218" i="27" s="1"/>
  <c r="G167" i="27"/>
  <c r="G218" i="27" s="1"/>
  <c r="F167" i="27"/>
  <c r="E167" i="27"/>
  <c r="D167" i="27"/>
  <c r="C167" i="27"/>
  <c r="O166" i="27"/>
  <c r="O217" i="27" s="1"/>
  <c r="N166" i="27"/>
  <c r="M166" i="27"/>
  <c r="L166" i="27"/>
  <c r="K166" i="27"/>
  <c r="K217" i="27" s="1"/>
  <c r="G166" i="27"/>
  <c r="G217" i="27" s="1"/>
  <c r="F166" i="27"/>
  <c r="E166" i="27"/>
  <c r="D166" i="27"/>
  <c r="C166" i="27"/>
  <c r="B166" i="27"/>
  <c r="O165" i="27"/>
  <c r="O216" i="27" s="1"/>
  <c r="N165" i="27"/>
  <c r="M165" i="27"/>
  <c r="L165" i="27"/>
  <c r="K165" i="27"/>
  <c r="K216" i="27" s="1"/>
  <c r="G165" i="27"/>
  <c r="G216" i="27" s="1"/>
  <c r="F165" i="27"/>
  <c r="E165" i="27"/>
  <c r="D165" i="27"/>
  <c r="C165" i="27"/>
  <c r="O164" i="27"/>
  <c r="O215" i="27" s="1"/>
  <c r="N164" i="27"/>
  <c r="M164" i="27"/>
  <c r="L164" i="27"/>
  <c r="K164" i="27"/>
  <c r="K215" i="27" s="1"/>
  <c r="G164" i="27"/>
  <c r="G215" i="27" s="1"/>
  <c r="F164" i="27"/>
  <c r="E164" i="27"/>
  <c r="D164" i="27"/>
  <c r="C164" i="27"/>
  <c r="O163" i="27"/>
  <c r="O214" i="27" s="1"/>
  <c r="N163" i="27"/>
  <c r="L163" i="27"/>
  <c r="K163" i="27"/>
  <c r="K214" i="27" s="1"/>
  <c r="G163" i="27"/>
  <c r="F163" i="27"/>
  <c r="E163" i="27"/>
  <c r="D163" i="27"/>
  <c r="C163" i="27"/>
  <c r="O162" i="27"/>
  <c r="O213" i="27" s="1"/>
  <c r="N162" i="27"/>
  <c r="M162" i="27"/>
  <c r="L162" i="27"/>
  <c r="K162" i="27"/>
  <c r="K213" i="27" s="1"/>
  <c r="G162" i="27"/>
  <c r="G213" i="27" s="1"/>
  <c r="F162" i="27"/>
  <c r="E162" i="27"/>
  <c r="D162" i="27"/>
  <c r="C162" i="27"/>
  <c r="O161" i="27"/>
  <c r="O212" i="27" s="1"/>
  <c r="N161" i="27"/>
  <c r="M161" i="27"/>
  <c r="L161" i="27"/>
  <c r="K161" i="27"/>
  <c r="K212" i="27" s="1"/>
  <c r="G161" i="27"/>
  <c r="G212" i="27" s="1"/>
  <c r="F161" i="27"/>
  <c r="E161" i="27"/>
  <c r="D161" i="27"/>
  <c r="C161" i="27"/>
  <c r="O160" i="27"/>
  <c r="O211" i="27" s="1"/>
  <c r="M160" i="27"/>
  <c r="L160" i="27"/>
  <c r="K160" i="27"/>
  <c r="K211" i="27" s="1"/>
  <c r="G160" i="27"/>
  <c r="G211" i="27" s="1"/>
  <c r="E160" i="27"/>
  <c r="D160" i="27"/>
  <c r="C160" i="27"/>
  <c r="B160" i="27"/>
  <c r="O159" i="27"/>
  <c r="O210" i="27" s="1"/>
  <c r="M159" i="27"/>
  <c r="L159" i="27"/>
  <c r="K159" i="27"/>
  <c r="K210" i="27" s="1"/>
  <c r="G159" i="27"/>
  <c r="G210" i="27" s="1"/>
  <c r="E159" i="27"/>
  <c r="D159" i="27"/>
  <c r="C159" i="27"/>
  <c r="O158" i="27"/>
  <c r="O209" i="27" s="1"/>
  <c r="M158" i="27"/>
  <c r="L158" i="27"/>
  <c r="K158" i="27"/>
  <c r="K209" i="27" s="1"/>
  <c r="G158" i="27"/>
  <c r="G209" i="27" s="1"/>
  <c r="E158" i="27"/>
  <c r="D158" i="27"/>
  <c r="C158" i="27"/>
  <c r="O104" i="27"/>
  <c r="N104" i="27"/>
  <c r="N415" i="27" s="1"/>
  <c r="M104" i="27"/>
  <c r="M415" i="27" s="1"/>
  <c r="L104" i="27"/>
  <c r="L415" i="27" s="1"/>
  <c r="K104" i="27"/>
  <c r="J104" i="27"/>
  <c r="J415" i="27" s="1"/>
  <c r="G104" i="27"/>
  <c r="G415" i="27" s="1"/>
  <c r="E104" i="27"/>
  <c r="E415" i="27" s="1"/>
  <c r="D104" i="27"/>
  <c r="D415" i="27" s="1"/>
  <c r="C104" i="27"/>
  <c r="C415" i="27" s="1"/>
  <c r="B104" i="27"/>
  <c r="O97" i="27"/>
  <c r="O408" i="27" s="1"/>
  <c r="N97" i="27"/>
  <c r="N408" i="27" s="1"/>
  <c r="M97" i="27"/>
  <c r="L97" i="27"/>
  <c r="L408" i="27" s="1"/>
  <c r="K97" i="27"/>
  <c r="K408" i="27" s="1"/>
  <c r="J97" i="27"/>
  <c r="J408" i="27" s="1"/>
  <c r="G97" i="27"/>
  <c r="G408" i="27" s="1"/>
  <c r="F97" i="27"/>
  <c r="F408" i="27" s="1"/>
  <c r="E97" i="27"/>
  <c r="E408" i="27" s="1"/>
  <c r="D97" i="27"/>
  <c r="C97" i="27"/>
  <c r="C408" i="27" s="1"/>
  <c r="B97" i="27"/>
  <c r="B408" i="27" s="1"/>
  <c r="O96" i="27"/>
  <c r="N96" i="27"/>
  <c r="N407" i="27" s="1"/>
  <c r="M96" i="27"/>
  <c r="M407" i="27" s="1"/>
  <c r="L96" i="27"/>
  <c r="L407" i="27" s="1"/>
  <c r="K96" i="27"/>
  <c r="J96" i="27"/>
  <c r="J407" i="27" s="1"/>
  <c r="G96" i="27"/>
  <c r="G407" i="27" s="1"/>
  <c r="F96" i="27"/>
  <c r="E96" i="27"/>
  <c r="E407" i="27" s="1"/>
  <c r="D96" i="27"/>
  <c r="D407" i="27" s="1"/>
  <c r="C96" i="27"/>
  <c r="C407" i="27" s="1"/>
  <c r="B96" i="27"/>
  <c r="O95" i="27"/>
  <c r="O406" i="27" s="1"/>
  <c r="N95" i="27"/>
  <c r="N406" i="27" s="1"/>
  <c r="M95" i="27"/>
  <c r="L95" i="27"/>
  <c r="L406" i="27" s="1"/>
  <c r="K95" i="27"/>
  <c r="K406" i="27" s="1"/>
  <c r="J95" i="27"/>
  <c r="J406" i="27" s="1"/>
  <c r="G95" i="27"/>
  <c r="G406" i="27" s="1"/>
  <c r="F95" i="27"/>
  <c r="F406" i="27" s="1"/>
  <c r="E95" i="27"/>
  <c r="E406" i="27" s="1"/>
  <c r="D95" i="27"/>
  <c r="C95" i="27"/>
  <c r="C406" i="27" s="1"/>
  <c r="B95" i="27"/>
  <c r="B406" i="27" s="1"/>
  <c r="O94" i="27"/>
  <c r="N94" i="27"/>
  <c r="N405" i="27" s="1"/>
  <c r="M94" i="27"/>
  <c r="M405" i="27" s="1"/>
  <c r="L94" i="27"/>
  <c r="L405" i="27" s="1"/>
  <c r="K94" i="27"/>
  <c r="J94" i="27"/>
  <c r="J405" i="27" s="1"/>
  <c r="G94" i="27"/>
  <c r="G405" i="27" s="1"/>
  <c r="F94" i="27"/>
  <c r="E94" i="27"/>
  <c r="E405" i="27" s="1"/>
  <c r="D94" i="27"/>
  <c r="D405" i="27" s="1"/>
  <c r="C94" i="27"/>
  <c r="C405" i="27" s="1"/>
  <c r="B94" i="27"/>
  <c r="O93" i="27"/>
  <c r="O404" i="27" s="1"/>
  <c r="N93" i="27"/>
  <c r="N404" i="27" s="1"/>
  <c r="M93" i="27"/>
  <c r="L93" i="27"/>
  <c r="L404" i="27" s="1"/>
  <c r="K93" i="27"/>
  <c r="K404" i="27" s="1"/>
  <c r="J93" i="27"/>
  <c r="J404" i="27" s="1"/>
  <c r="G93" i="27"/>
  <c r="G404" i="27" s="1"/>
  <c r="F93" i="27"/>
  <c r="F404" i="27" s="1"/>
  <c r="E93" i="27"/>
  <c r="E404" i="27" s="1"/>
  <c r="D93" i="27"/>
  <c r="C93" i="27"/>
  <c r="C404" i="27" s="1"/>
  <c r="B93" i="27"/>
  <c r="B404" i="27" s="1"/>
  <c r="O92" i="27"/>
  <c r="N92" i="27"/>
  <c r="N403" i="27" s="1"/>
  <c r="M92" i="27"/>
  <c r="M403" i="27" s="1"/>
  <c r="L92" i="27"/>
  <c r="L403" i="27" s="1"/>
  <c r="K92" i="27"/>
  <c r="J92" i="27"/>
  <c r="J403" i="27" s="1"/>
  <c r="G92" i="27"/>
  <c r="G403" i="27" s="1"/>
  <c r="F92" i="27"/>
  <c r="E92" i="27"/>
  <c r="E403" i="27" s="1"/>
  <c r="D92" i="27"/>
  <c r="D403" i="27" s="1"/>
  <c r="C92" i="27"/>
  <c r="C403" i="27" s="1"/>
  <c r="B92" i="27"/>
  <c r="O91" i="27"/>
  <c r="O402" i="27" s="1"/>
  <c r="N91" i="27"/>
  <c r="N402" i="27" s="1"/>
  <c r="M91" i="27"/>
  <c r="L91" i="27"/>
  <c r="L402" i="27" s="1"/>
  <c r="K91" i="27"/>
  <c r="K402" i="27" s="1"/>
  <c r="J91" i="27"/>
  <c r="J402" i="27" s="1"/>
  <c r="G91" i="27"/>
  <c r="G402" i="27" s="1"/>
  <c r="F91" i="27"/>
  <c r="F402" i="27" s="1"/>
  <c r="E91" i="27"/>
  <c r="E402" i="27" s="1"/>
  <c r="D91" i="27"/>
  <c r="C91" i="27"/>
  <c r="C402" i="27" s="1"/>
  <c r="B91" i="27"/>
  <c r="B402" i="27" s="1"/>
  <c r="O90" i="27"/>
  <c r="N90" i="27"/>
  <c r="M90" i="27"/>
  <c r="L90" i="27"/>
  <c r="K90" i="27"/>
  <c r="J90" i="27"/>
  <c r="G90" i="27"/>
  <c r="F90" i="27"/>
  <c r="E90" i="27"/>
  <c r="D90" i="27"/>
  <c r="C90" i="27"/>
  <c r="B90" i="27"/>
  <c r="O89" i="27"/>
  <c r="N89" i="27"/>
  <c r="M89" i="27"/>
  <c r="L89" i="27"/>
  <c r="K89" i="27"/>
  <c r="J89" i="27"/>
  <c r="G89" i="27"/>
  <c r="F89" i="27"/>
  <c r="E89" i="27"/>
  <c r="D89" i="27"/>
  <c r="C89" i="27"/>
  <c r="B89" i="27"/>
  <c r="O88" i="27"/>
  <c r="N88" i="27"/>
  <c r="M88" i="27"/>
  <c r="L88" i="27"/>
  <c r="K88" i="27"/>
  <c r="J88" i="27"/>
  <c r="G88" i="27"/>
  <c r="F88" i="27"/>
  <c r="E88" i="27"/>
  <c r="D88" i="27"/>
  <c r="C88" i="27"/>
  <c r="B88" i="27"/>
  <c r="O87" i="27"/>
  <c r="N87" i="27"/>
  <c r="M87" i="27"/>
  <c r="L87" i="27"/>
  <c r="K87" i="27"/>
  <c r="J87" i="27"/>
  <c r="G87" i="27"/>
  <c r="F87" i="27"/>
  <c r="E87" i="27"/>
  <c r="D87" i="27"/>
  <c r="C87" i="27"/>
  <c r="B87" i="27"/>
  <c r="O86" i="27"/>
  <c r="N86" i="27"/>
  <c r="M86" i="27"/>
  <c r="L86" i="27"/>
  <c r="K86" i="27"/>
  <c r="J86" i="27"/>
  <c r="G86" i="27"/>
  <c r="F86" i="27"/>
  <c r="E86" i="27"/>
  <c r="D86" i="27"/>
  <c r="C86" i="27"/>
  <c r="B86" i="27"/>
  <c r="O85" i="27"/>
  <c r="O136" i="27" s="1"/>
  <c r="N85" i="27"/>
  <c r="M85" i="27"/>
  <c r="L85" i="27"/>
  <c r="K85" i="27"/>
  <c r="K136" i="27" s="1"/>
  <c r="J85" i="27"/>
  <c r="J136" i="27" s="1"/>
  <c r="G85" i="27"/>
  <c r="G136" i="27" s="1"/>
  <c r="F85" i="27"/>
  <c r="E85" i="27"/>
  <c r="D85" i="27"/>
  <c r="C85" i="27"/>
  <c r="B85" i="27"/>
  <c r="O84" i="27"/>
  <c r="O135" i="27" s="1"/>
  <c r="N84" i="27"/>
  <c r="M84" i="27"/>
  <c r="L84" i="27"/>
  <c r="K84" i="27"/>
  <c r="K135" i="27" s="1"/>
  <c r="J84" i="27"/>
  <c r="J135" i="27" s="1"/>
  <c r="G84" i="27"/>
  <c r="G135" i="27" s="1"/>
  <c r="F84" i="27"/>
  <c r="E84" i="27"/>
  <c r="D84" i="27"/>
  <c r="C84" i="27"/>
  <c r="B84" i="27"/>
  <c r="O83" i="27"/>
  <c r="O134" i="27" s="1"/>
  <c r="N83" i="27"/>
  <c r="M83" i="27"/>
  <c r="L83" i="27"/>
  <c r="K83" i="27"/>
  <c r="K134" i="27" s="1"/>
  <c r="J83" i="27"/>
  <c r="J134" i="27" s="1"/>
  <c r="G83" i="27"/>
  <c r="G134" i="27" s="1"/>
  <c r="F83" i="27"/>
  <c r="E83" i="27"/>
  <c r="D83" i="27"/>
  <c r="C83" i="27"/>
  <c r="B83" i="27"/>
  <c r="O82" i="27"/>
  <c r="O133" i="27" s="1"/>
  <c r="N82" i="27"/>
  <c r="M82" i="27"/>
  <c r="L82" i="27"/>
  <c r="K82" i="27"/>
  <c r="K133" i="27" s="1"/>
  <c r="J82" i="27"/>
  <c r="J133" i="27" s="1"/>
  <c r="G82" i="27"/>
  <c r="G133" i="27" s="1"/>
  <c r="F82" i="27"/>
  <c r="E82" i="27"/>
  <c r="D82" i="27"/>
  <c r="C82" i="27"/>
  <c r="B82" i="27"/>
  <c r="O81" i="27"/>
  <c r="O132" i="27" s="1"/>
  <c r="N81" i="27"/>
  <c r="M81" i="27"/>
  <c r="L81" i="27"/>
  <c r="K81" i="27"/>
  <c r="K132" i="27" s="1"/>
  <c r="J81" i="27"/>
  <c r="G81" i="27"/>
  <c r="G132" i="27" s="1"/>
  <c r="F81" i="27"/>
  <c r="E81" i="27"/>
  <c r="D81" i="27"/>
  <c r="C81" i="27"/>
  <c r="B81" i="27"/>
  <c r="O80" i="27"/>
  <c r="O131" i="27" s="1"/>
  <c r="N80" i="27"/>
  <c r="M80" i="27"/>
  <c r="L80" i="27"/>
  <c r="K80" i="27"/>
  <c r="K131" i="27" s="1"/>
  <c r="J80" i="27"/>
  <c r="J131" i="27" s="1"/>
  <c r="G80" i="27"/>
  <c r="G131" i="27" s="1"/>
  <c r="F80" i="27"/>
  <c r="E80" i="27"/>
  <c r="D80" i="27"/>
  <c r="C80" i="27"/>
  <c r="B80" i="27"/>
  <c r="O79" i="27"/>
  <c r="O130" i="27" s="1"/>
  <c r="N79" i="27"/>
  <c r="M79" i="27"/>
  <c r="L79" i="27"/>
  <c r="K79" i="27"/>
  <c r="K130" i="27" s="1"/>
  <c r="J79" i="27"/>
  <c r="J130" i="27" s="1"/>
  <c r="G79" i="27"/>
  <c r="G130" i="27" s="1"/>
  <c r="F79" i="27"/>
  <c r="E79" i="27"/>
  <c r="D79" i="27"/>
  <c r="C79" i="27"/>
  <c r="B79" i="27"/>
  <c r="O78" i="27"/>
  <c r="O129" i="27" s="1"/>
  <c r="N78" i="27"/>
  <c r="M78" i="27"/>
  <c r="L78" i="27"/>
  <c r="K78" i="27"/>
  <c r="K129" i="27" s="1"/>
  <c r="J78" i="27"/>
  <c r="J129" i="27" s="1"/>
  <c r="G78" i="27"/>
  <c r="G129" i="27" s="1"/>
  <c r="F78" i="27"/>
  <c r="E78" i="27"/>
  <c r="D78" i="27"/>
  <c r="C78" i="27"/>
  <c r="B78" i="27"/>
  <c r="O77" i="27"/>
  <c r="O128" i="27" s="1"/>
  <c r="N77" i="27"/>
  <c r="M77" i="27"/>
  <c r="L77" i="27"/>
  <c r="K77" i="27"/>
  <c r="K128" i="27" s="1"/>
  <c r="J77" i="27"/>
  <c r="J128" i="27" s="1"/>
  <c r="G77" i="27"/>
  <c r="G128" i="27" s="1"/>
  <c r="F77" i="27"/>
  <c r="E77" i="27"/>
  <c r="D77" i="27"/>
  <c r="C77" i="27"/>
  <c r="B77" i="27"/>
  <c r="O76" i="27"/>
  <c r="O127" i="27" s="1"/>
  <c r="N76" i="27"/>
  <c r="M76" i="27"/>
  <c r="L76" i="27"/>
  <c r="K76" i="27"/>
  <c r="J76" i="27"/>
  <c r="J127" i="27" s="1"/>
  <c r="G76" i="27"/>
  <c r="G127" i="27" s="1"/>
  <c r="F76" i="27"/>
  <c r="E76" i="27"/>
  <c r="D76" i="27"/>
  <c r="C76" i="27"/>
  <c r="B76" i="27"/>
  <c r="O75" i="27"/>
  <c r="O126" i="27" s="1"/>
  <c r="N75" i="27"/>
  <c r="M75" i="27"/>
  <c r="L75" i="27"/>
  <c r="K75" i="27"/>
  <c r="K126" i="27" s="1"/>
  <c r="J75" i="27"/>
  <c r="J126" i="27" s="1"/>
  <c r="G75" i="27"/>
  <c r="G126" i="27" s="1"/>
  <c r="F75" i="27"/>
  <c r="E75" i="27"/>
  <c r="D75" i="27"/>
  <c r="C75" i="27"/>
  <c r="B75" i="27"/>
  <c r="O74" i="27"/>
  <c r="O125" i="27" s="1"/>
  <c r="N74" i="27"/>
  <c r="M74" i="27"/>
  <c r="L74" i="27"/>
  <c r="K74" i="27"/>
  <c r="K125" i="27" s="1"/>
  <c r="J74" i="27"/>
  <c r="J125" i="27" s="1"/>
  <c r="G74" i="27"/>
  <c r="G125" i="27" s="1"/>
  <c r="F74" i="27"/>
  <c r="E74" i="27"/>
  <c r="D74" i="27"/>
  <c r="C74" i="27"/>
  <c r="B74" i="27"/>
  <c r="O73" i="27"/>
  <c r="O124" i="27" s="1"/>
  <c r="N73" i="27"/>
  <c r="M73" i="27"/>
  <c r="L73" i="27"/>
  <c r="K73" i="27"/>
  <c r="K124" i="27" s="1"/>
  <c r="J73" i="27"/>
  <c r="J124" i="27" s="1"/>
  <c r="G73" i="27"/>
  <c r="G124" i="27" s="1"/>
  <c r="F73" i="27"/>
  <c r="E73" i="27"/>
  <c r="D73" i="27"/>
  <c r="C73" i="27"/>
  <c r="B73" i="27"/>
  <c r="O72" i="27"/>
  <c r="O123" i="27" s="1"/>
  <c r="N72" i="27"/>
  <c r="M72" i="27"/>
  <c r="L72" i="27"/>
  <c r="K72" i="27"/>
  <c r="K123" i="27" s="1"/>
  <c r="J72" i="27"/>
  <c r="J123" i="27" s="1"/>
  <c r="G72" i="27"/>
  <c r="G123" i="27" s="1"/>
  <c r="F72" i="27"/>
  <c r="E72" i="27"/>
  <c r="D72" i="27"/>
  <c r="C72" i="27"/>
  <c r="B72" i="27"/>
  <c r="O71" i="27"/>
  <c r="O122" i="27" s="1"/>
  <c r="N71" i="27"/>
  <c r="M71" i="27"/>
  <c r="L71" i="27"/>
  <c r="K71" i="27"/>
  <c r="K122" i="27" s="1"/>
  <c r="J71" i="27"/>
  <c r="G71" i="27"/>
  <c r="G122" i="27" s="1"/>
  <c r="F71" i="27"/>
  <c r="E71" i="27"/>
  <c r="D71" i="27"/>
  <c r="C71" i="27"/>
  <c r="B71" i="27"/>
  <c r="O70" i="27"/>
  <c r="O121" i="27" s="1"/>
  <c r="N70" i="27"/>
  <c r="M70" i="27"/>
  <c r="L70" i="27"/>
  <c r="K70" i="27"/>
  <c r="K121" i="27" s="1"/>
  <c r="J70" i="27"/>
  <c r="J121" i="27" s="1"/>
  <c r="G70" i="27"/>
  <c r="G121" i="27" s="1"/>
  <c r="F70" i="27"/>
  <c r="E70" i="27"/>
  <c r="D70" i="27"/>
  <c r="C70" i="27"/>
  <c r="B70" i="27"/>
  <c r="O69" i="27"/>
  <c r="O120" i="27" s="1"/>
  <c r="N69" i="27"/>
  <c r="M69" i="27"/>
  <c r="L69" i="27"/>
  <c r="K69" i="27"/>
  <c r="K120" i="27" s="1"/>
  <c r="J69" i="27"/>
  <c r="J120" i="27" s="1"/>
  <c r="G69" i="27"/>
  <c r="G120" i="27" s="1"/>
  <c r="F69" i="27"/>
  <c r="E69" i="27"/>
  <c r="D69" i="27"/>
  <c r="C69" i="27"/>
  <c r="B69" i="27"/>
  <c r="O68" i="27"/>
  <c r="O119" i="27" s="1"/>
  <c r="N68" i="27"/>
  <c r="M68" i="27"/>
  <c r="L68" i="27"/>
  <c r="K68" i="27"/>
  <c r="K119" i="27" s="1"/>
  <c r="J68" i="27"/>
  <c r="J119" i="27" s="1"/>
  <c r="G68" i="27"/>
  <c r="G119" i="27" s="1"/>
  <c r="F68" i="27"/>
  <c r="E68" i="27"/>
  <c r="D68" i="27"/>
  <c r="C68" i="27"/>
  <c r="B68" i="27"/>
  <c r="O67" i="27"/>
  <c r="O118" i="27" s="1"/>
  <c r="N67" i="27"/>
  <c r="M67" i="27"/>
  <c r="L67" i="27"/>
  <c r="K67" i="27"/>
  <c r="K118" i="27" s="1"/>
  <c r="J67" i="27"/>
  <c r="J118" i="27" s="1"/>
  <c r="G67" i="27"/>
  <c r="G118" i="27" s="1"/>
  <c r="F67" i="27"/>
  <c r="E67" i="27"/>
  <c r="D67" i="27"/>
  <c r="C67" i="27"/>
  <c r="B67" i="27"/>
  <c r="O66" i="27"/>
  <c r="N66" i="27"/>
  <c r="M66" i="27"/>
  <c r="L66" i="27"/>
  <c r="K66" i="27"/>
  <c r="J66" i="27"/>
  <c r="G66" i="27"/>
  <c r="F66" i="27"/>
  <c r="E66" i="27"/>
  <c r="D66" i="27"/>
  <c r="C66" i="27"/>
  <c r="B66" i="27"/>
  <c r="O65" i="27"/>
  <c r="O116" i="27" s="1"/>
  <c r="N65" i="27"/>
  <c r="M65" i="27"/>
  <c r="L65" i="27"/>
  <c r="K65" i="27"/>
  <c r="K116" i="27" s="1"/>
  <c r="J65" i="27"/>
  <c r="J116" i="27" s="1"/>
  <c r="G65" i="27"/>
  <c r="G116" i="27" s="1"/>
  <c r="F65" i="27"/>
  <c r="E65" i="27"/>
  <c r="D65" i="27"/>
  <c r="C65" i="27"/>
  <c r="B65" i="27"/>
  <c r="O64" i="27"/>
  <c r="O115" i="27" s="1"/>
  <c r="N64" i="27"/>
  <c r="M64" i="27"/>
  <c r="L64" i="27"/>
  <c r="K64" i="27"/>
  <c r="K115" i="27" s="1"/>
  <c r="J64" i="27"/>
  <c r="J115" i="27" s="1"/>
  <c r="G64" i="27"/>
  <c r="G115" i="27" s="1"/>
  <c r="F64" i="27"/>
  <c r="E64" i="27"/>
  <c r="D64" i="27"/>
  <c r="C64" i="27"/>
  <c r="B64" i="27"/>
  <c r="O63" i="27"/>
  <c r="O114" i="27" s="1"/>
  <c r="N63" i="27"/>
  <c r="M63" i="27"/>
  <c r="L63" i="27"/>
  <c r="K63" i="27"/>
  <c r="K114" i="27" s="1"/>
  <c r="J63" i="27"/>
  <c r="J114" i="27" s="1"/>
  <c r="G63" i="27"/>
  <c r="G114" i="27" s="1"/>
  <c r="F63" i="27"/>
  <c r="E63" i="27"/>
  <c r="D63" i="27"/>
  <c r="C63" i="27"/>
  <c r="B63" i="27"/>
  <c r="O62" i="27"/>
  <c r="O113" i="27" s="1"/>
  <c r="N62" i="27"/>
  <c r="M62" i="27"/>
  <c r="L62" i="27"/>
  <c r="K62" i="27"/>
  <c r="K113" i="27" s="1"/>
  <c r="J62" i="27"/>
  <c r="J113" i="27" s="1"/>
  <c r="G62" i="27"/>
  <c r="G113" i="27" s="1"/>
  <c r="F62" i="27"/>
  <c r="E62" i="27"/>
  <c r="D62" i="27"/>
  <c r="C62" i="27"/>
  <c r="B62" i="27"/>
  <c r="O61" i="27"/>
  <c r="O112" i="27" s="1"/>
  <c r="N61" i="27"/>
  <c r="M61" i="27"/>
  <c r="L61" i="27"/>
  <c r="K61" i="27"/>
  <c r="K112" i="27" s="1"/>
  <c r="J61" i="27"/>
  <c r="G61" i="27"/>
  <c r="F61" i="27"/>
  <c r="E61" i="27"/>
  <c r="D61" i="27"/>
  <c r="C61" i="27"/>
  <c r="B61" i="27"/>
  <c r="O60" i="27"/>
  <c r="O111" i="27" s="1"/>
  <c r="N60" i="27"/>
  <c r="M60" i="27"/>
  <c r="L60" i="27"/>
  <c r="K60" i="27"/>
  <c r="K111" i="27" s="1"/>
  <c r="J60" i="27"/>
  <c r="J111" i="27" s="1"/>
  <c r="G60" i="27"/>
  <c r="G111" i="27" s="1"/>
  <c r="F60" i="27"/>
  <c r="E60" i="27"/>
  <c r="D60" i="27"/>
  <c r="C60" i="27"/>
  <c r="B60" i="27"/>
  <c r="O59" i="27"/>
  <c r="O110" i="27" s="1"/>
  <c r="N59" i="27"/>
  <c r="M59" i="27"/>
  <c r="L59" i="27"/>
  <c r="K59" i="27"/>
  <c r="K110" i="27" s="1"/>
  <c r="J59" i="27"/>
  <c r="J110" i="27" s="1"/>
  <c r="G59" i="27"/>
  <c r="G110" i="27" s="1"/>
  <c r="F59" i="27"/>
  <c r="E59" i="27"/>
  <c r="D59" i="27"/>
  <c r="C59" i="27"/>
  <c r="B59" i="27"/>
  <c r="O58" i="27"/>
  <c r="O109" i="27" s="1"/>
  <c r="N58" i="27"/>
  <c r="M58" i="27"/>
  <c r="L58" i="27"/>
  <c r="K58" i="27"/>
  <c r="K109" i="27" s="1"/>
  <c r="J58" i="27"/>
  <c r="J109" i="27" s="1"/>
  <c r="G58" i="27"/>
  <c r="G109" i="27" s="1"/>
  <c r="F58" i="27"/>
  <c r="E58" i="27"/>
  <c r="D58" i="27"/>
  <c r="C58" i="27"/>
  <c r="B58" i="27"/>
  <c r="O57" i="27"/>
  <c r="O108" i="27" s="1"/>
  <c r="N57" i="27"/>
  <c r="M57" i="27"/>
  <c r="L57" i="27"/>
  <c r="K57" i="27"/>
  <c r="K108" i="27" s="1"/>
  <c r="J57" i="27"/>
  <c r="J108" i="27" s="1"/>
  <c r="G57" i="27"/>
  <c r="G108" i="27" s="1"/>
  <c r="F57" i="27"/>
  <c r="E57" i="27"/>
  <c r="D57" i="27"/>
  <c r="C57" i="27"/>
  <c r="B57" i="27"/>
  <c r="O56" i="27"/>
  <c r="O107" i="27" s="1"/>
  <c r="N56" i="27"/>
  <c r="M56" i="27"/>
  <c r="L56" i="27"/>
  <c r="K56" i="27"/>
  <c r="K107" i="27" s="1"/>
  <c r="J56" i="27"/>
  <c r="J107" i="27" s="1"/>
  <c r="G56" i="27"/>
  <c r="G107" i="27" s="1"/>
  <c r="F56" i="27"/>
  <c r="E56" i="27"/>
  <c r="D56" i="27"/>
  <c r="C56" i="27"/>
  <c r="B56" i="27"/>
  <c r="N53" i="27"/>
  <c r="M53" i="27"/>
  <c r="L53" i="27"/>
  <c r="L393" i="27" s="1"/>
  <c r="F53" i="27"/>
  <c r="F393" i="27" s="1"/>
  <c r="E53" i="27"/>
  <c r="D53" i="27"/>
  <c r="C53" i="27"/>
  <c r="C393" i="27" s="1"/>
  <c r="B53" i="27"/>
  <c r="B393" i="27" s="1"/>
  <c r="N46" i="27"/>
  <c r="N386" i="27" s="1"/>
  <c r="M46" i="27"/>
  <c r="M386" i="27" s="1"/>
  <c r="L46" i="27"/>
  <c r="F46" i="27"/>
  <c r="E46" i="27"/>
  <c r="E386" i="27" s="1"/>
  <c r="D46" i="27"/>
  <c r="D386" i="27" s="1"/>
  <c r="C46" i="27"/>
  <c r="B46" i="27"/>
  <c r="B386" i="27" s="1"/>
  <c r="P385" i="27"/>
  <c r="N45" i="27"/>
  <c r="M45" i="27"/>
  <c r="M385" i="27" s="1"/>
  <c r="L45" i="27"/>
  <c r="L385" i="27" s="1"/>
  <c r="F45" i="27"/>
  <c r="F385" i="27" s="1"/>
  <c r="E45" i="27"/>
  <c r="D45" i="27"/>
  <c r="D385" i="27" s="1"/>
  <c r="C45" i="27"/>
  <c r="C385" i="27" s="1"/>
  <c r="B45" i="27"/>
  <c r="B385" i="27" s="1"/>
  <c r="N44" i="27"/>
  <c r="N384" i="27" s="1"/>
  <c r="M44" i="27"/>
  <c r="M384" i="27" s="1"/>
  <c r="L44" i="27"/>
  <c r="F44" i="27"/>
  <c r="E44" i="27"/>
  <c r="E384" i="27" s="1"/>
  <c r="D44" i="27"/>
  <c r="C44" i="27"/>
  <c r="B44" i="27"/>
  <c r="B384" i="27" s="1"/>
  <c r="N43" i="27"/>
  <c r="M43" i="27"/>
  <c r="M383" i="27" s="1"/>
  <c r="L43" i="27"/>
  <c r="L383" i="27" s="1"/>
  <c r="F43" i="27"/>
  <c r="F383" i="27" s="1"/>
  <c r="E43" i="27"/>
  <c r="D43" i="27"/>
  <c r="D383" i="27" s="1"/>
  <c r="C43" i="27"/>
  <c r="C383" i="27" s="1"/>
  <c r="B43" i="27"/>
  <c r="B383" i="27" s="1"/>
  <c r="N42" i="27"/>
  <c r="N382" i="27" s="1"/>
  <c r="M42" i="27"/>
  <c r="M382" i="27" s="1"/>
  <c r="L42" i="27"/>
  <c r="F42" i="27"/>
  <c r="F382" i="27" s="1"/>
  <c r="E42" i="27"/>
  <c r="E382" i="27" s="1"/>
  <c r="D42" i="27"/>
  <c r="C42" i="27"/>
  <c r="B42" i="27"/>
  <c r="B382" i="27" s="1"/>
  <c r="N41" i="27"/>
  <c r="M41" i="27"/>
  <c r="M381" i="27" s="1"/>
  <c r="L41" i="27"/>
  <c r="L381" i="27" s="1"/>
  <c r="F41" i="27"/>
  <c r="F381" i="27" s="1"/>
  <c r="E41" i="27"/>
  <c r="D41" i="27"/>
  <c r="D381" i="27" s="1"/>
  <c r="C41" i="27"/>
  <c r="C381" i="27" s="1"/>
  <c r="B41" i="27"/>
  <c r="B381" i="27" s="1"/>
  <c r="N40" i="27"/>
  <c r="N380" i="27" s="1"/>
  <c r="M40" i="27"/>
  <c r="M380" i="27" s="1"/>
  <c r="L40" i="27"/>
  <c r="F40" i="27"/>
  <c r="F380" i="27" s="1"/>
  <c r="E40" i="27"/>
  <c r="E380" i="27" s="1"/>
  <c r="D40" i="27"/>
  <c r="C40" i="27"/>
  <c r="B40" i="27"/>
  <c r="B380" i="27" s="1"/>
  <c r="N39" i="27"/>
  <c r="M39" i="27"/>
  <c r="L39" i="27"/>
  <c r="F39" i="27"/>
  <c r="E39" i="27"/>
  <c r="D39" i="27"/>
  <c r="C39" i="27"/>
  <c r="B39" i="27"/>
  <c r="N38" i="27"/>
  <c r="M38" i="27"/>
  <c r="L38" i="27"/>
  <c r="F38" i="27"/>
  <c r="E38" i="27"/>
  <c r="D38" i="27"/>
  <c r="C38" i="27"/>
  <c r="B38" i="27"/>
  <c r="N37" i="27"/>
  <c r="M37" i="27"/>
  <c r="L37" i="27"/>
  <c r="F37" i="27"/>
  <c r="E37" i="27"/>
  <c r="D37" i="27"/>
  <c r="C37" i="27"/>
  <c r="B37" i="27"/>
  <c r="N36" i="27"/>
  <c r="M36" i="27"/>
  <c r="L36" i="27"/>
  <c r="F36" i="27"/>
  <c r="E36" i="27"/>
  <c r="D36" i="27"/>
  <c r="C36" i="27"/>
  <c r="B36" i="27"/>
  <c r="N35" i="27"/>
  <c r="M35" i="27"/>
  <c r="L35" i="27"/>
  <c r="F35" i="27"/>
  <c r="E35" i="27"/>
  <c r="D35" i="27"/>
  <c r="C35" i="27"/>
  <c r="B35" i="27"/>
  <c r="N34" i="27"/>
  <c r="M34" i="27"/>
  <c r="L34" i="27"/>
  <c r="L136" i="27" s="1"/>
  <c r="F34" i="27"/>
  <c r="E34" i="27"/>
  <c r="D34" i="27"/>
  <c r="C34" i="27"/>
  <c r="N33" i="27"/>
  <c r="M33" i="27"/>
  <c r="L33" i="27"/>
  <c r="F33" i="27"/>
  <c r="E33" i="27"/>
  <c r="E135" i="27" s="1"/>
  <c r="D33" i="27"/>
  <c r="C33" i="27"/>
  <c r="B33" i="27"/>
  <c r="N32" i="27"/>
  <c r="M32" i="27"/>
  <c r="L32" i="27"/>
  <c r="F32" i="27"/>
  <c r="E32" i="27"/>
  <c r="D32" i="27"/>
  <c r="C32" i="27"/>
  <c r="B32" i="27"/>
  <c r="N31" i="27"/>
  <c r="M31" i="27"/>
  <c r="L31" i="27"/>
  <c r="F31" i="27"/>
  <c r="E31" i="27"/>
  <c r="D31" i="27"/>
  <c r="C31" i="27"/>
  <c r="B31" i="27"/>
  <c r="N30" i="27"/>
  <c r="L30" i="27"/>
  <c r="F30" i="27"/>
  <c r="D30" i="27"/>
  <c r="C30" i="27"/>
  <c r="B30" i="27"/>
  <c r="N29" i="27"/>
  <c r="M29" i="27"/>
  <c r="L29" i="27"/>
  <c r="F29" i="27"/>
  <c r="E29" i="27"/>
  <c r="D29" i="27"/>
  <c r="C29" i="27"/>
  <c r="B29" i="27"/>
  <c r="N28" i="27"/>
  <c r="M28" i="27"/>
  <c r="L28" i="27"/>
  <c r="F28" i="27"/>
  <c r="E28" i="27"/>
  <c r="D28" i="27"/>
  <c r="C28" i="27"/>
  <c r="B28" i="27"/>
  <c r="P27" i="27"/>
  <c r="P231" i="27" s="1"/>
  <c r="N27" i="27"/>
  <c r="M27" i="27"/>
  <c r="L27" i="27"/>
  <c r="F27" i="27"/>
  <c r="E27" i="27"/>
  <c r="D27" i="27"/>
  <c r="C27" i="27"/>
  <c r="B27" i="27"/>
  <c r="P26" i="27"/>
  <c r="P230" i="27" s="1"/>
  <c r="N26" i="27"/>
  <c r="M26" i="27"/>
  <c r="L26" i="27"/>
  <c r="F26" i="27"/>
  <c r="E26" i="27"/>
  <c r="D26" i="27"/>
  <c r="C26" i="27"/>
  <c r="B26" i="27"/>
  <c r="N25" i="27"/>
  <c r="M25" i="27"/>
  <c r="L25" i="27"/>
  <c r="H25" i="27"/>
  <c r="H229" i="27" s="1"/>
  <c r="F25" i="27"/>
  <c r="E25" i="27"/>
  <c r="D25" i="27"/>
  <c r="C25" i="27"/>
  <c r="B25" i="27"/>
  <c r="N24" i="27"/>
  <c r="M24" i="27"/>
  <c r="L24" i="27"/>
  <c r="F24" i="27"/>
  <c r="E24" i="27"/>
  <c r="D24" i="27"/>
  <c r="C24" i="27"/>
  <c r="B24" i="27"/>
  <c r="P23" i="27"/>
  <c r="P227" i="27" s="1"/>
  <c r="N23" i="27"/>
  <c r="M23" i="27"/>
  <c r="L23" i="27"/>
  <c r="H23" i="27"/>
  <c r="H227" i="27" s="1"/>
  <c r="F23" i="27"/>
  <c r="E23" i="27"/>
  <c r="D23" i="27"/>
  <c r="C23" i="27"/>
  <c r="B23" i="27"/>
  <c r="N22" i="27"/>
  <c r="M22" i="27"/>
  <c r="L22" i="27"/>
  <c r="F22" i="27"/>
  <c r="E22" i="27"/>
  <c r="D22" i="27"/>
  <c r="C22" i="27"/>
  <c r="B22" i="27"/>
  <c r="N21" i="27"/>
  <c r="M21" i="27"/>
  <c r="L21" i="27"/>
  <c r="F21" i="27"/>
  <c r="E21" i="27"/>
  <c r="D21" i="27"/>
  <c r="C21" i="27"/>
  <c r="B21" i="27"/>
  <c r="N20" i="27"/>
  <c r="M20" i="27"/>
  <c r="L20" i="27"/>
  <c r="F20" i="27"/>
  <c r="E20" i="27"/>
  <c r="D20" i="27"/>
  <c r="B20" i="27"/>
  <c r="M19" i="27"/>
  <c r="L19" i="27"/>
  <c r="E19" i="27"/>
  <c r="D19" i="27"/>
  <c r="D121" i="27" s="1"/>
  <c r="C19" i="27"/>
  <c r="N18" i="27"/>
  <c r="L18" i="27"/>
  <c r="F18" i="27"/>
  <c r="D18" i="27"/>
  <c r="C18" i="27"/>
  <c r="B18" i="27"/>
  <c r="N17" i="27"/>
  <c r="N119" i="27" s="1"/>
  <c r="M17" i="27"/>
  <c r="L17" i="27"/>
  <c r="F17" i="27"/>
  <c r="E17" i="27"/>
  <c r="D17" i="27"/>
  <c r="C17" i="27"/>
  <c r="N16" i="27"/>
  <c r="M16" i="27"/>
  <c r="F16" i="27"/>
  <c r="E16" i="27"/>
  <c r="D16" i="27"/>
  <c r="C16" i="27"/>
  <c r="N15" i="27"/>
  <c r="M15" i="27"/>
  <c r="L15" i="27"/>
  <c r="F15" i="27"/>
  <c r="E15" i="27"/>
  <c r="D15" i="27"/>
  <c r="C15" i="27"/>
  <c r="N14" i="27"/>
  <c r="M14" i="27"/>
  <c r="L14" i="27"/>
  <c r="F14" i="27"/>
  <c r="E14" i="27"/>
  <c r="D14" i="27"/>
  <c r="C14" i="27"/>
  <c r="N13" i="27"/>
  <c r="M13" i="27"/>
  <c r="L13" i="27"/>
  <c r="F13" i="27"/>
  <c r="E13" i="27"/>
  <c r="D13" i="27"/>
  <c r="C13" i="27"/>
  <c r="B13" i="27"/>
  <c r="N12" i="27"/>
  <c r="L12" i="27"/>
  <c r="F12" i="27"/>
  <c r="E12" i="27"/>
  <c r="D12" i="27"/>
  <c r="C12" i="27"/>
  <c r="N11" i="27"/>
  <c r="M11" i="27"/>
  <c r="L11" i="27"/>
  <c r="F11" i="27"/>
  <c r="E11" i="27"/>
  <c r="D11" i="27"/>
  <c r="C11" i="27"/>
  <c r="N10" i="27"/>
  <c r="M10" i="27"/>
  <c r="L10" i="27"/>
  <c r="F10" i="27"/>
  <c r="E10" i="27"/>
  <c r="D10" i="27"/>
  <c r="C10" i="27"/>
  <c r="N9" i="27"/>
  <c r="M9" i="27"/>
  <c r="L9" i="27"/>
  <c r="F9" i="27"/>
  <c r="E9" i="27"/>
  <c r="D9" i="27"/>
  <c r="C9" i="27"/>
  <c r="N8" i="27"/>
  <c r="M8" i="27"/>
  <c r="F8" i="27"/>
  <c r="E8" i="27"/>
  <c r="D8" i="27"/>
  <c r="C8" i="27"/>
  <c r="M7" i="27"/>
  <c r="L7" i="27"/>
  <c r="E7" i="27"/>
  <c r="D7" i="27"/>
  <c r="C7" i="27"/>
  <c r="B7" i="27"/>
  <c r="M6" i="27"/>
  <c r="E6" i="27"/>
  <c r="D6" i="27"/>
  <c r="C6" i="27"/>
  <c r="M5" i="27"/>
  <c r="L5" i="27"/>
  <c r="E5" i="27"/>
  <c r="D5" i="27"/>
  <c r="C5" i="27"/>
  <c r="E266" i="26"/>
  <c r="G206" i="26"/>
  <c r="F206" i="26"/>
  <c r="F467" i="26" s="1"/>
  <c r="E206" i="26"/>
  <c r="D206" i="26"/>
  <c r="D467" i="26" s="1"/>
  <c r="C206" i="26"/>
  <c r="B206" i="26"/>
  <c r="B467" i="26" s="1"/>
  <c r="G199" i="26"/>
  <c r="F199" i="26"/>
  <c r="E199" i="26"/>
  <c r="E460" i="26" s="1"/>
  <c r="D199" i="26"/>
  <c r="D460" i="26" s="1"/>
  <c r="C199" i="26"/>
  <c r="C460" i="26" s="1"/>
  <c r="B199" i="26"/>
  <c r="G198" i="26"/>
  <c r="F198" i="26"/>
  <c r="F459" i="26" s="1"/>
  <c r="E198" i="26"/>
  <c r="D198" i="26"/>
  <c r="D459" i="26" s="1"/>
  <c r="C198" i="26"/>
  <c r="B198" i="26"/>
  <c r="B459" i="26" s="1"/>
  <c r="G197" i="26"/>
  <c r="G458" i="26" s="1"/>
  <c r="F197" i="26"/>
  <c r="E197" i="26"/>
  <c r="D197" i="26"/>
  <c r="C197" i="26"/>
  <c r="C458" i="26" s="1"/>
  <c r="B197" i="26"/>
  <c r="B458" i="26" s="1"/>
  <c r="G196" i="26"/>
  <c r="F196" i="26"/>
  <c r="F457" i="26" s="1"/>
  <c r="E196" i="26"/>
  <c r="D196" i="26"/>
  <c r="D457" i="26" s="1"/>
  <c r="C196" i="26"/>
  <c r="B196" i="26"/>
  <c r="B457" i="26" s="1"/>
  <c r="G195" i="26"/>
  <c r="G456" i="26" s="1"/>
  <c r="F195" i="26"/>
  <c r="E195" i="26"/>
  <c r="E456" i="26" s="1"/>
  <c r="D195" i="26"/>
  <c r="C195" i="26"/>
  <c r="B195" i="26"/>
  <c r="G194" i="26"/>
  <c r="G455" i="26" s="1"/>
  <c r="F194" i="26"/>
  <c r="F455" i="26" s="1"/>
  <c r="E194" i="26"/>
  <c r="D194" i="26"/>
  <c r="D455" i="26" s="1"/>
  <c r="C194" i="26"/>
  <c r="C455" i="26" s="1"/>
  <c r="B194" i="26"/>
  <c r="B455" i="26" s="1"/>
  <c r="G193" i="26"/>
  <c r="G454" i="26" s="1"/>
  <c r="F193" i="26"/>
  <c r="E193" i="26"/>
  <c r="E454" i="26" s="1"/>
  <c r="D193" i="26"/>
  <c r="C193" i="26"/>
  <c r="C454" i="26" s="1"/>
  <c r="B193" i="26"/>
  <c r="G192" i="26"/>
  <c r="F192" i="26"/>
  <c r="E192" i="26"/>
  <c r="B192" i="26"/>
  <c r="G191" i="26"/>
  <c r="F191" i="26"/>
  <c r="E191" i="26"/>
  <c r="D191" i="26"/>
  <c r="C191" i="26"/>
  <c r="B191" i="26"/>
  <c r="G190" i="26"/>
  <c r="F190" i="26"/>
  <c r="E190" i="26"/>
  <c r="D190" i="26"/>
  <c r="C190" i="26"/>
  <c r="B190" i="26"/>
  <c r="G189" i="26"/>
  <c r="F189" i="26"/>
  <c r="E189" i="26"/>
  <c r="D189" i="26"/>
  <c r="C189" i="26"/>
  <c r="B189" i="26"/>
  <c r="G188" i="26"/>
  <c r="G453" i="26" s="1"/>
  <c r="F188" i="26"/>
  <c r="E188" i="26"/>
  <c r="D188" i="26"/>
  <c r="C188" i="26"/>
  <c r="B188" i="26"/>
  <c r="G187" i="26"/>
  <c r="F187" i="26"/>
  <c r="E187" i="26"/>
  <c r="D187" i="26"/>
  <c r="C187" i="26"/>
  <c r="B187" i="26"/>
  <c r="G186" i="26"/>
  <c r="F186" i="26"/>
  <c r="E186" i="26"/>
  <c r="D186" i="26"/>
  <c r="C186" i="26"/>
  <c r="B186" i="26"/>
  <c r="G185" i="26"/>
  <c r="F185" i="26"/>
  <c r="E185" i="26"/>
  <c r="D185" i="26"/>
  <c r="C185" i="26"/>
  <c r="B185" i="26"/>
  <c r="G184" i="26"/>
  <c r="F184" i="26"/>
  <c r="E184" i="26"/>
  <c r="D184" i="26"/>
  <c r="C184" i="26"/>
  <c r="B184" i="26"/>
  <c r="G183" i="26"/>
  <c r="G452" i="26" s="1"/>
  <c r="F183" i="26"/>
  <c r="E183" i="26"/>
  <c r="D183" i="26"/>
  <c r="C183" i="26"/>
  <c r="B183" i="26"/>
  <c r="G182" i="26"/>
  <c r="F182" i="26"/>
  <c r="E182" i="26"/>
  <c r="D182" i="26"/>
  <c r="C182" i="26"/>
  <c r="B182" i="26"/>
  <c r="G181" i="26"/>
  <c r="F181" i="26"/>
  <c r="E181" i="26"/>
  <c r="D181" i="26"/>
  <c r="C181" i="26"/>
  <c r="B181" i="26"/>
  <c r="G180" i="26"/>
  <c r="F180" i="26"/>
  <c r="E180" i="26"/>
  <c r="D180" i="26"/>
  <c r="C180" i="26"/>
  <c r="B180" i="26"/>
  <c r="G179" i="26"/>
  <c r="F179" i="26"/>
  <c r="E179" i="26"/>
  <c r="D179" i="26"/>
  <c r="C179" i="26"/>
  <c r="B179" i="26"/>
  <c r="H178" i="26"/>
  <c r="G178" i="26"/>
  <c r="F178" i="26"/>
  <c r="E178" i="26"/>
  <c r="D178" i="26"/>
  <c r="C178" i="26"/>
  <c r="B178" i="26"/>
  <c r="H177" i="26"/>
  <c r="G177" i="26"/>
  <c r="F177" i="26"/>
  <c r="E177" i="26"/>
  <c r="D177" i="26"/>
  <c r="C177" i="26"/>
  <c r="B177" i="26"/>
  <c r="H176" i="26"/>
  <c r="G176" i="26"/>
  <c r="F176" i="26"/>
  <c r="E176" i="26"/>
  <c r="D176" i="26"/>
  <c r="C176" i="26"/>
  <c r="B176" i="26"/>
  <c r="G175" i="26"/>
  <c r="F175" i="26"/>
  <c r="E175" i="26"/>
  <c r="D175" i="26"/>
  <c r="C175" i="26"/>
  <c r="B175" i="26"/>
  <c r="G174" i="26"/>
  <c r="F174" i="26"/>
  <c r="E174" i="26"/>
  <c r="D174" i="26"/>
  <c r="C174" i="26"/>
  <c r="B174" i="26"/>
  <c r="G173" i="26"/>
  <c r="F173" i="26"/>
  <c r="E173" i="26"/>
  <c r="D173" i="26"/>
  <c r="C173" i="26"/>
  <c r="B173" i="26"/>
  <c r="G172" i="26"/>
  <c r="F172" i="26"/>
  <c r="E172" i="26"/>
  <c r="D172" i="26"/>
  <c r="C172" i="26"/>
  <c r="B172" i="26"/>
  <c r="G171" i="26"/>
  <c r="F171" i="26"/>
  <c r="E171" i="26"/>
  <c r="D171" i="26"/>
  <c r="C171" i="26"/>
  <c r="B171" i="26"/>
  <c r="G170" i="26"/>
  <c r="F170" i="26"/>
  <c r="E170" i="26"/>
  <c r="D170" i="26"/>
  <c r="C170" i="26"/>
  <c r="B170" i="26"/>
  <c r="G169" i="26"/>
  <c r="F169" i="26"/>
  <c r="E169" i="26"/>
  <c r="D169" i="26"/>
  <c r="C169" i="26"/>
  <c r="B169" i="26"/>
  <c r="G168" i="26"/>
  <c r="F168" i="26"/>
  <c r="E168" i="26"/>
  <c r="D168" i="26"/>
  <c r="C168" i="26"/>
  <c r="B168" i="26"/>
  <c r="G167" i="26"/>
  <c r="F167" i="26"/>
  <c r="E167" i="26"/>
  <c r="D167" i="26"/>
  <c r="C167" i="26"/>
  <c r="B167" i="26"/>
  <c r="G166" i="26"/>
  <c r="F166" i="26"/>
  <c r="E166" i="26"/>
  <c r="D166" i="26"/>
  <c r="C166" i="26"/>
  <c r="B166" i="26"/>
  <c r="G165" i="26"/>
  <c r="F165" i="26"/>
  <c r="E165" i="26"/>
  <c r="D165" i="26"/>
  <c r="C165" i="26"/>
  <c r="B165" i="26"/>
  <c r="G164" i="26"/>
  <c r="F164" i="26"/>
  <c r="E164" i="26"/>
  <c r="D164" i="26"/>
  <c r="C164" i="26"/>
  <c r="B164" i="26"/>
  <c r="G163" i="26"/>
  <c r="F163" i="26"/>
  <c r="E163" i="26"/>
  <c r="D163" i="26"/>
  <c r="C163" i="26"/>
  <c r="B163" i="26"/>
  <c r="G162" i="26"/>
  <c r="F162" i="26"/>
  <c r="E162" i="26"/>
  <c r="D162" i="26"/>
  <c r="C162" i="26"/>
  <c r="B162" i="26"/>
  <c r="G161" i="26"/>
  <c r="F161" i="26"/>
  <c r="E161" i="26"/>
  <c r="D161" i="26"/>
  <c r="C161" i="26"/>
  <c r="B161" i="26"/>
  <c r="G160" i="26"/>
  <c r="F160" i="26"/>
  <c r="E160" i="26"/>
  <c r="D160" i="26"/>
  <c r="C160" i="26"/>
  <c r="B160" i="26"/>
  <c r="G159" i="26"/>
  <c r="F159" i="26"/>
  <c r="E159" i="26"/>
  <c r="D159" i="26"/>
  <c r="C159" i="26"/>
  <c r="B159" i="26"/>
  <c r="G158" i="26"/>
  <c r="F158" i="26"/>
  <c r="E158" i="26"/>
  <c r="D158" i="26"/>
  <c r="C158" i="26"/>
  <c r="B158" i="26"/>
  <c r="G104" i="26"/>
  <c r="G420" i="26" s="1"/>
  <c r="F104" i="26"/>
  <c r="F420" i="26" s="1"/>
  <c r="E104" i="26"/>
  <c r="D420" i="26"/>
  <c r="C104" i="26"/>
  <c r="C420" i="26" s="1"/>
  <c r="B104" i="26"/>
  <c r="G97" i="26"/>
  <c r="G413" i="26" s="1"/>
  <c r="F97" i="26"/>
  <c r="F413" i="26" s="1"/>
  <c r="E97" i="26"/>
  <c r="E413" i="26" s="1"/>
  <c r="D97" i="26"/>
  <c r="C97" i="26"/>
  <c r="C413" i="26" s="1"/>
  <c r="B97" i="26"/>
  <c r="B413" i="26" s="1"/>
  <c r="G96" i="26"/>
  <c r="F96" i="26"/>
  <c r="F412" i="26" s="1"/>
  <c r="E96" i="26"/>
  <c r="E412" i="26" s="1"/>
  <c r="D96" i="26"/>
  <c r="D412" i="26" s="1"/>
  <c r="C96" i="26"/>
  <c r="B96" i="26"/>
  <c r="B412" i="26" s="1"/>
  <c r="G95" i="26"/>
  <c r="F95" i="26"/>
  <c r="E95" i="26"/>
  <c r="E411" i="26" s="1"/>
  <c r="D95" i="26"/>
  <c r="C95" i="26"/>
  <c r="B95" i="26"/>
  <c r="G94" i="26"/>
  <c r="F94" i="26"/>
  <c r="E94" i="26"/>
  <c r="D94" i="26"/>
  <c r="D410" i="26" s="1"/>
  <c r="C94" i="26"/>
  <c r="B94" i="26"/>
  <c r="G93" i="26"/>
  <c r="G409" i="26" s="1"/>
  <c r="F93" i="26"/>
  <c r="E93" i="26"/>
  <c r="D93" i="26"/>
  <c r="D409" i="26" s="1"/>
  <c r="C93" i="26"/>
  <c r="C409" i="26" s="1"/>
  <c r="B93" i="26"/>
  <c r="G92" i="26"/>
  <c r="F92" i="26"/>
  <c r="F408" i="26" s="1"/>
  <c r="E92" i="26"/>
  <c r="D92" i="26"/>
  <c r="C92" i="26"/>
  <c r="C408" i="26" s="1"/>
  <c r="B92" i="26"/>
  <c r="B408" i="26" s="1"/>
  <c r="G91" i="26"/>
  <c r="F91" i="26"/>
  <c r="F407" i="26" s="1"/>
  <c r="E91" i="26"/>
  <c r="E407" i="26" s="1"/>
  <c r="D91" i="26"/>
  <c r="C91" i="26"/>
  <c r="B91" i="26"/>
  <c r="G90" i="26"/>
  <c r="F90" i="26"/>
  <c r="E90" i="26"/>
  <c r="D90" i="26"/>
  <c r="C90" i="26"/>
  <c r="B90" i="26"/>
  <c r="G89" i="26"/>
  <c r="F89" i="26"/>
  <c r="E89" i="26"/>
  <c r="D89" i="26"/>
  <c r="C89" i="26"/>
  <c r="B89" i="26"/>
  <c r="G88" i="26"/>
  <c r="F88" i="26"/>
  <c r="E88" i="26"/>
  <c r="D88" i="26"/>
  <c r="C88" i="26"/>
  <c r="B88" i="26"/>
  <c r="G87" i="26"/>
  <c r="F87" i="26"/>
  <c r="E87" i="26"/>
  <c r="D87" i="26"/>
  <c r="C87" i="26"/>
  <c r="B87" i="26"/>
  <c r="G86" i="26"/>
  <c r="F86" i="26"/>
  <c r="E86" i="26"/>
  <c r="D86" i="26"/>
  <c r="C86" i="26"/>
  <c r="B86" i="26"/>
  <c r="G85" i="26"/>
  <c r="F85" i="26"/>
  <c r="E85" i="26"/>
  <c r="D85" i="26"/>
  <c r="C85" i="26"/>
  <c r="B85" i="26"/>
  <c r="G84" i="26"/>
  <c r="F84" i="26"/>
  <c r="E84" i="26"/>
  <c r="D84" i="26"/>
  <c r="C84" i="26"/>
  <c r="B84" i="26"/>
  <c r="G83" i="26"/>
  <c r="F83" i="26"/>
  <c r="E83" i="26"/>
  <c r="D83" i="26"/>
  <c r="C83" i="26"/>
  <c r="B83" i="26"/>
  <c r="G82" i="26"/>
  <c r="F82" i="26"/>
  <c r="E82" i="26"/>
  <c r="D82" i="26"/>
  <c r="C82" i="26"/>
  <c r="B82" i="26"/>
  <c r="G81" i="26"/>
  <c r="G405" i="26" s="1"/>
  <c r="F81" i="26"/>
  <c r="E81" i="26"/>
  <c r="D81" i="26"/>
  <c r="C81" i="26"/>
  <c r="B81" i="26"/>
  <c r="G80" i="26"/>
  <c r="F80" i="26"/>
  <c r="E80" i="26"/>
  <c r="D80" i="26"/>
  <c r="C80" i="26"/>
  <c r="B80" i="26"/>
  <c r="G79" i="26"/>
  <c r="F79" i="26"/>
  <c r="E79" i="26"/>
  <c r="D79" i="26"/>
  <c r="C79" i="26"/>
  <c r="B79" i="26"/>
  <c r="G78" i="26"/>
  <c r="F78" i="26"/>
  <c r="E78" i="26"/>
  <c r="D78" i="26"/>
  <c r="C78" i="26"/>
  <c r="B78" i="26"/>
  <c r="G77" i="26"/>
  <c r="F77" i="26"/>
  <c r="E77" i="26"/>
  <c r="D77" i="26"/>
  <c r="C77" i="26"/>
  <c r="B77" i="26"/>
  <c r="G76" i="26"/>
  <c r="F76" i="26"/>
  <c r="E76" i="26"/>
  <c r="D76" i="26"/>
  <c r="C76" i="26"/>
  <c r="B76" i="26"/>
  <c r="G75" i="26"/>
  <c r="F75" i="26"/>
  <c r="E75" i="26"/>
  <c r="D75" i="26"/>
  <c r="C75" i="26"/>
  <c r="B75" i="26"/>
  <c r="G74" i="26"/>
  <c r="F74" i="26"/>
  <c r="E74" i="26"/>
  <c r="D74" i="26"/>
  <c r="C74" i="26"/>
  <c r="B74" i="26"/>
  <c r="G73" i="26"/>
  <c r="F73" i="26"/>
  <c r="E73" i="26"/>
  <c r="D73" i="26"/>
  <c r="C73" i="26"/>
  <c r="B73" i="26"/>
  <c r="G72" i="26"/>
  <c r="F72" i="26"/>
  <c r="E72" i="26"/>
  <c r="D72" i="26"/>
  <c r="C72" i="26"/>
  <c r="B72" i="26"/>
  <c r="G71" i="26"/>
  <c r="F71" i="26"/>
  <c r="E71" i="26"/>
  <c r="D71" i="26"/>
  <c r="C71" i="26"/>
  <c r="B71" i="26"/>
  <c r="G70" i="26"/>
  <c r="F70" i="26"/>
  <c r="E70" i="26"/>
  <c r="D70" i="26"/>
  <c r="C70" i="26"/>
  <c r="B70" i="26"/>
  <c r="G69" i="26"/>
  <c r="F69" i="26"/>
  <c r="E69" i="26"/>
  <c r="D69" i="26"/>
  <c r="C69" i="26"/>
  <c r="B69" i="26"/>
  <c r="G68" i="26"/>
  <c r="F68" i="26"/>
  <c r="E68" i="26"/>
  <c r="D68" i="26"/>
  <c r="C68" i="26"/>
  <c r="B68" i="26"/>
  <c r="G67" i="26"/>
  <c r="F67" i="26"/>
  <c r="E67" i="26"/>
  <c r="D67" i="26"/>
  <c r="C67" i="26"/>
  <c r="B67" i="26"/>
  <c r="G66" i="26"/>
  <c r="F66" i="26"/>
  <c r="E66" i="26"/>
  <c r="D66" i="26"/>
  <c r="C66" i="26"/>
  <c r="B66" i="26"/>
  <c r="G65" i="26"/>
  <c r="F65" i="26"/>
  <c r="E65" i="26"/>
  <c r="D65" i="26"/>
  <c r="C65" i="26"/>
  <c r="B65" i="26"/>
  <c r="G64" i="26"/>
  <c r="F64" i="26"/>
  <c r="E64" i="26"/>
  <c r="D64" i="26"/>
  <c r="C64" i="26"/>
  <c r="B64" i="26"/>
  <c r="G63" i="26"/>
  <c r="F63" i="26"/>
  <c r="E63" i="26"/>
  <c r="D63" i="26"/>
  <c r="C63" i="26"/>
  <c r="B63" i="26"/>
  <c r="G62" i="26"/>
  <c r="F62" i="26"/>
  <c r="E62" i="26"/>
  <c r="D62" i="26"/>
  <c r="C62" i="26"/>
  <c r="B62" i="26"/>
  <c r="G61" i="26"/>
  <c r="F61" i="26"/>
  <c r="E61" i="26"/>
  <c r="D61" i="26"/>
  <c r="C61" i="26"/>
  <c r="B61" i="26"/>
  <c r="G60" i="26"/>
  <c r="F60" i="26"/>
  <c r="E60" i="26"/>
  <c r="D60" i="26"/>
  <c r="C60" i="26"/>
  <c r="B60" i="26"/>
  <c r="G59" i="26"/>
  <c r="F59" i="26"/>
  <c r="E59" i="26"/>
  <c r="D59" i="26"/>
  <c r="C59" i="26"/>
  <c r="B59" i="26"/>
  <c r="G58" i="26"/>
  <c r="F58" i="26"/>
  <c r="E58" i="26"/>
  <c r="D58" i="26"/>
  <c r="C58" i="26"/>
  <c r="B58" i="26"/>
  <c r="G57" i="26"/>
  <c r="F57" i="26"/>
  <c r="E57" i="26"/>
  <c r="D57" i="26"/>
  <c r="C57" i="26"/>
  <c r="B57" i="26"/>
  <c r="G56" i="26"/>
  <c r="F56" i="26"/>
  <c r="E56" i="26"/>
  <c r="D56" i="26"/>
  <c r="C56" i="26"/>
  <c r="B56" i="26"/>
  <c r="G53" i="26"/>
  <c r="G398" i="26" s="1"/>
  <c r="F53" i="26"/>
  <c r="F398" i="26" s="1"/>
  <c r="E53" i="26"/>
  <c r="E398" i="26" s="1"/>
  <c r="D53" i="26"/>
  <c r="D398" i="26" s="1"/>
  <c r="C53" i="26"/>
  <c r="C398" i="26" s="1"/>
  <c r="B53" i="26"/>
  <c r="G46" i="26"/>
  <c r="G391" i="26" s="1"/>
  <c r="F46" i="26"/>
  <c r="F391" i="26" s="1"/>
  <c r="E46" i="26"/>
  <c r="D46" i="26"/>
  <c r="D391" i="26" s="1"/>
  <c r="C46" i="26"/>
  <c r="C391" i="26" s="1"/>
  <c r="B46" i="26"/>
  <c r="B391" i="26" s="1"/>
  <c r="G45" i="26"/>
  <c r="G390" i="26" s="1"/>
  <c r="F45" i="26"/>
  <c r="F390" i="26" s="1"/>
  <c r="E45" i="26"/>
  <c r="E390" i="26" s="1"/>
  <c r="D45" i="26"/>
  <c r="D390" i="26" s="1"/>
  <c r="C45" i="26"/>
  <c r="C390" i="26" s="1"/>
  <c r="B45" i="26"/>
  <c r="B390" i="26" s="1"/>
  <c r="G44" i="26"/>
  <c r="F44" i="26"/>
  <c r="F389" i="26" s="1"/>
  <c r="E44" i="26"/>
  <c r="E389" i="26" s="1"/>
  <c r="D44" i="26"/>
  <c r="D389" i="26" s="1"/>
  <c r="C44" i="26"/>
  <c r="B44" i="26"/>
  <c r="B389" i="26" s="1"/>
  <c r="G43" i="26"/>
  <c r="G388" i="26" s="1"/>
  <c r="F43" i="26"/>
  <c r="E43" i="26"/>
  <c r="E388" i="26" s="1"/>
  <c r="D43" i="26"/>
  <c r="D388" i="26" s="1"/>
  <c r="C43" i="26"/>
  <c r="C388" i="26" s="1"/>
  <c r="B43" i="26"/>
  <c r="B388" i="26" s="1"/>
  <c r="G42" i="26"/>
  <c r="G387" i="26" s="1"/>
  <c r="F42" i="26"/>
  <c r="F387" i="26" s="1"/>
  <c r="E42" i="26"/>
  <c r="D42" i="26"/>
  <c r="D387" i="26" s="1"/>
  <c r="C42" i="26"/>
  <c r="C387" i="26" s="1"/>
  <c r="B42" i="26"/>
  <c r="B387" i="26" s="1"/>
  <c r="G41" i="26"/>
  <c r="G386" i="26" s="1"/>
  <c r="F41" i="26"/>
  <c r="E41" i="26"/>
  <c r="E386" i="26" s="1"/>
  <c r="D41" i="26"/>
  <c r="D386" i="26" s="1"/>
  <c r="C41" i="26"/>
  <c r="C386" i="26" s="1"/>
  <c r="B41" i="26"/>
  <c r="B386" i="26" s="1"/>
  <c r="G40" i="26"/>
  <c r="G385" i="26" s="1"/>
  <c r="F40" i="26"/>
  <c r="F385" i="26" s="1"/>
  <c r="E40" i="26"/>
  <c r="E385" i="26" s="1"/>
  <c r="D40" i="26"/>
  <c r="D385" i="26" s="1"/>
  <c r="C40" i="26"/>
  <c r="C385" i="26" s="1"/>
  <c r="B40" i="26"/>
  <c r="B385" i="26" s="1"/>
  <c r="G39" i="26"/>
  <c r="G384" i="26" s="1"/>
  <c r="F39" i="26"/>
  <c r="E39" i="26"/>
  <c r="E384" i="26" s="1"/>
  <c r="D39" i="26"/>
  <c r="D384" i="26" s="1"/>
  <c r="C39" i="26"/>
  <c r="C384" i="26" s="1"/>
  <c r="B39" i="26"/>
  <c r="B384" i="26" s="1"/>
  <c r="G38" i="26"/>
  <c r="G383" i="26" s="1"/>
  <c r="F38" i="26"/>
  <c r="F383" i="26" s="1"/>
  <c r="E38" i="26"/>
  <c r="E383" i="26" s="1"/>
  <c r="D38" i="26"/>
  <c r="D383" i="26" s="1"/>
  <c r="C38" i="26"/>
  <c r="C383" i="26" s="1"/>
  <c r="B38" i="26"/>
  <c r="B383" i="26" s="1"/>
  <c r="G37" i="26"/>
  <c r="G382" i="26" s="1"/>
  <c r="F37" i="26"/>
  <c r="E37" i="26"/>
  <c r="E382" i="26" s="1"/>
  <c r="D37" i="26"/>
  <c r="C37" i="26"/>
  <c r="C382" i="26" s="1"/>
  <c r="B37" i="26"/>
  <c r="B382" i="26" s="1"/>
  <c r="G36" i="26"/>
  <c r="G381" i="26" s="1"/>
  <c r="F36" i="26"/>
  <c r="F381" i="26" s="1"/>
  <c r="E36" i="26"/>
  <c r="D36" i="26"/>
  <c r="D381" i="26" s="1"/>
  <c r="C36" i="26"/>
  <c r="C381" i="26" s="1"/>
  <c r="B36" i="26"/>
  <c r="B381" i="26" s="1"/>
  <c r="G35" i="26"/>
  <c r="F35" i="26"/>
  <c r="E35" i="26"/>
  <c r="D35" i="26"/>
  <c r="C35" i="26"/>
  <c r="B35" i="26"/>
  <c r="G34" i="26"/>
  <c r="F34" i="26"/>
  <c r="E34" i="26"/>
  <c r="D34" i="26"/>
  <c r="C34" i="26"/>
  <c r="B34" i="26"/>
  <c r="G33" i="26"/>
  <c r="F33" i="26"/>
  <c r="E33" i="26"/>
  <c r="D33" i="26"/>
  <c r="C33" i="26"/>
  <c r="B33" i="26"/>
  <c r="G32" i="26"/>
  <c r="F32" i="26"/>
  <c r="E32" i="26"/>
  <c r="D32" i="26"/>
  <c r="C32" i="26"/>
  <c r="B32" i="26"/>
  <c r="G31" i="26"/>
  <c r="F31" i="26"/>
  <c r="E31" i="26"/>
  <c r="D31" i="26"/>
  <c r="C31" i="26"/>
  <c r="B31" i="26"/>
  <c r="G30" i="26"/>
  <c r="G378" i="26" s="1"/>
  <c r="F30" i="26"/>
  <c r="D30" i="26"/>
  <c r="C30" i="26"/>
  <c r="B30" i="26"/>
  <c r="G29" i="26"/>
  <c r="F29" i="26"/>
  <c r="E29" i="26"/>
  <c r="D29" i="26"/>
  <c r="C29" i="26"/>
  <c r="B29" i="26"/>
  <c r="G28" i="26"/>
  <c r="F28" i="26"/>
  <c r="E28" i="26"/>
  <c r="D28" i="26"/>
  <c r="C28" i="26"/>
  <c r="B28" i="26"/>
  <c r="G27" i="26"/>
  <c r="F27" i="26"/>
  <c r="E27" i="26"/>
  <c r="D27" i="26"/>
  <c r="C27" i="26"/>
  <c r="B27" i="26"/>
  <c r="G26" i="26"/>
  <c r="F26" i="26"/>
  <c r="E26" i="26"/>
  <c r="D26" i="26"/>
  <c r="C26" i="26"/>
  <c r="B26" i="26"/>
  <c r="G25" i="26"/>
  <c r="F25" i="26"/>
  <c r="E25" i="26"/>
  <c r="D25" i="26"/>
  <c r="C25" i="26"/>
  <c r="B25" i="26"/>
  <c r="G24" i="26"/>
  <c r="F24" i="26"/>
  <c r="E24" i="26"/>
  <c r="D24" i="26"/>
  <c r="C24" i="26"/>
  <c r="B24" i="26"/>
  <c r="H23" i="26"/>
  <c r="G23" i="26"/>
  <c r="F23" i="26"/>
  <c r="E23" i="26"/>
  <c r="D23" i="26"/>
  <c r="C23" i="26"/>
  <c r="B23" i="26"/>
  <c r="G22" i="26"/>
  <c r="F22" i="26"/>
  <c r="E22" i="26"/>
  <c r="D22" i="26"/>
  <c r="C22" i="26"/>
  <c r="B22" i="26"/>
  <c r="G21" i="26"/>
  <c r="F21" i="26"/>
  <c r="E21" i="26"/>
  <c r="D21" i="26"/>
  <c r="C21" i="26"/>
  <c r="B21" i="26"/>
  <c r="G20" i="26"/>
  <c r="F20" i="26"/>
  <c r="E20" i="26"/>
  <c r="D20" i="26"/>
  <c r="C20" i="26"/>
  <c r="B20" i="26"/>
  <c r="G19" i="26"/>
  <c r="F19" i="26"/>
  <c r="E19" i="26"/>
  <c r="D19" i="26"/>
  <c r="C19" i="26"/>
  <c r="B19" i="26"/>
  <c r="G18" i="26"/>
  <c r="F18" i="26"/>
  <c r="E18" i="26"/>
  <c r="D18" i="26"/>
  <c r="C18" i="26"/>
  <c r="B18" i="26"/>
  <c r="G17" i="26"/>
  <c r="F17" i="26"/>
  <c r="E17" i="26"/>
  <c r="D17" i="26"/>
  <c r="C17" i="26"/>
  <c r="B17" i="26"/>
  <c r="G16" i="26"/>
  <c r="F16" i="26"/>
  <c r="E16" i="26"/>
  <c r="D16" i="26"/>
  <c r="C16" i="26"/>
  <c r="B16" i="26"/>
  <c r="G15" i="26"/>
  <c r="F15" i="26"/>
  <c r="E15" i="26"/>
  <c r="D15" i="26"/>
  <c r="C15" i="26"/>
  <c r="B15" i="26"/>
  <c r="G14" i="26"/>
  <c r="F14" i="26"/>
  <c r="E14" i="26"/>
  <c r="D14" i="26"/>
  <c r="C14" i="26"/>
  <c r="B14" i="26"/>
  <c r="G13" i="26"/>
  <c r="F13" i="26"/>
  <c r="E13" i="26"/>
  <c r="D13" i="26"/>
  <c r="C13" i="26"/>
  <c r="B13" i="26"/>
  <c r="G12" i="26"/>
  <c r="F12" i="26"/>
  <c r="E12" i="26"/>
  <c r="D12" i="26"/>
  <c r="C12" i="26"/>
  <c r="B12" i="26"/>
  <c r="G11" i="26"/>
  <c r="F11" i="26"/>
  <c r="E11" i="26"/>
  <c r="D11" i="26"/>
  <c r="C11" i="26"/>
  <c r="B11" i="26"/>
  <c r="G10" i="26"/>
  <c r="F10" i="26"/>
  <c r="E10" i="26"/>
  <c r="D10" i="26"/>
  <c r="C10" i="26"/>
  <c r="B10" i="26"/>
  <c r="G9" i="26"/>
  <c r="F9" i="26"/>
  <c r="E9" i="26"/>
  <c r="D9" i="26"/>
  <c r="C9" i="26"/>
  <c r="B9" i="26"/>
  <c r="G8" i="26"/>
  <c r="F8" i="26"/>
  <c r="E8" i="26"/>
  <c r="D8" i="26"/>
  <c r="C8" i="26"/>
  <c r="B8" i="26"/>
  <c r="G7" i="26"/>
  <c r="F7" i="26"/>
  <c r="E7" i="26"/>
  <c r="D7" i="26"/>
  <c r="C7" i="26"/>
  <c r="B7" i="26"/>
  <c r="G6" i="26"/>
  <c r="F6" i="26"/>
  <c r="E6" i="26"/>
  <c r="D6" i="26"/>
  <c r="C6" i="26"/>
  <c r="B6" i="26"/>
  <c r="G5" i="26"/>
  <c r="F5" i="26"/>
  <c r="E5" i="26"/>
  <c r="D5" i="26"/>
  <c r="C5" i="26"/>
  <c r="B5" i="26"/>
  <c r="A306" i="25"/>
  <c r="K258" i="25"/>
  <c r="B258" i="25"/>
  <c r="X251" i="25"/>
  <c r="K251" i="25"/>
  <c r="B251" i="25"/>
  <c r="K250" i="25"/>
  <c r="B250" i="25"/>
  <c r="K249" i="25"/>
  <c r="B249" i="25"/>
  <c r="K248" i="25"/>
  <c r="B248" i="25"/>
  <c r="K247" i="25"/>
  <c r="B247" i="25"/>
  <c r="K246" i="25"/>
  <c r="B246" i="25"/>
  <c r="K245" i="25"/>
  <c r="B245" i="25"/>
  <c r="B243" i="25"/>
  <c r="B242" i="25"/>
  <c r="B241" i="25"/>
  <c r="B240" i="25"/>
  <c r="B239" i="25"/>
  <c r="W236" i="25"/>
  <c r="P236" i="25"/>
  <c r="O236" i="25"/>
  <c r="N236" i="25"/>
  <c r="K236" i="25"/>
  <c r="B236" i="25"/>
  <c r="W229" i="25"/>
  <c r="P229" i="25"/>
  <c r="O229" i="25"/>
  <c r="N229" i="25"/>
  <c r="K229" i="25"/>
  <c r="B229" i="25"/>
  <c r="W228" i="25"/>
  <c r="P228" i="25"/>
  <c r="O228" i="25"/>
  <c r="N228" i="25"/>
  <c r="K228" i="25"/>
  <c r="B228" i="25"/>
  <c r="W227" i="25"/>
  <c r="P227" i="25"/>
  <c r="O227" i="25"/>
  <c r="N227" i="25"/>
  <c r="K227" i="25"/>
  <c r="B227" i="25"/>
  <c r="W226" i="25"/>
  <c r="P226" i="25"/>
  <c r="O226" i="25"/>
  <c r="N226" i="25"/>
  <c r="K226" i="25"/>
  <c r="B226" i="25"/>
  <c r="W225" i="25"/>
  <c r="P225" i="25"/>
  <c r="O225" i="25"/>
  <c r="N225" i="25"/>
  <c r="K225" i="25"/>
  <c r="B225" i="25"/>
  <c r="W224" i="25"/>
  <c r="P224" i="25"/>
  <c r="O224" i="25"/>
  <c r="N224" i="25"/>
  <c r="B224" i="25"/>
  <c r="W223" i="25"/>
  <c r="P223" i="25"/>
  <c r="O223" i="25"/>
  <c r="N223" i="25"/>
  <c r="B223" i="25"/>
  <c r="W221" i="25"/>
  <c r="P221" i="25"/>
  <c r="O221" i="25"/>
  <c r="N221" i="25"/>
  <c r="B221" i="25"/>
  <c r="W220" i="25"/>
  <c r="P220" i="25"/>
  <c r="O220" i="25"/>
  <c r="N220" i="25"/>
  <c r="B220" i="25"/>
  <c r="W219" i="25"/>
  <c r="P219" i="25"/>
  <c r="O219" i="25"/>
  <c r="N219" i="25"/>
  <c r="B219" i="25"/>
  <c r="W218" i="25"/>
  <c r="P218" i="25"/>
  <c r="O218" i="25"/>
  <c r="N218" i="25"/>
  <c r="B218" i="25"/>
  <c r="W217" i="25"/>
  <c r="P217" i="25"/>
  <c r="O217" i="25"/>
  <c r="N217" i="25"/>
  <c r="B217" i="25"/>
  <c r="B183" i="25"/>
  <c r="B182" i="25"/>
  <c r="B180" i="25"/>
  <c r="B179" i="25"/>
  <c r="W155" i="25"/>
  <c r="V155" i="25"/>
  <c r="U283" i="25"/>
  <c r="T283" i="25"/>
  <c r="Q155" i="25"/>
  <c r="Q283" i="25" s="1"/>
  <c r="P155" i="25"/>
  <c r="P283" i="25" s="1"/>
  <c r="O155" i="25"/>
  <c r="N155" i="25"/>
  <c r="K155" i="25"/>
  <c r="K206" i="25" s="1"/>
  <c r="K305" i="25" s="1"/>
  <c r="J155" i="25"/>
  <c r="I155" i="25"/>
  <c r="H155" i="25"/>
  <c r="H283" i="25" s="1"/>
  <c r="G155" i="25"/>
  <c r="G283" i="25" s="1"/>
  <c r="D155" i="25"/>
  <c r="D283" i="25" s="1"/>
  <c r="C155" i="25"/>
  <c r="C283" i="25" s="1"/>
  <c r="B155" i="25"/>
  <c r="W148" i="25"/>
  <c r="W276" i="25" s="1"/>
  <c r="V148" i="25"/>
  <c r="V276" i="25" s="1"/>
  <c r="U148" i="25"/>
  <c r="T148" i="25"/>
  <c r="S148" i="25"/>
  <c r="S276" i="25" s="1"/>
  <c r="R148" i="25"/>
  <c r="R276" i="25" s="1"/>
  <c r="Q148" i="25"/>
  <c r="P148" i="25"/>
  <c r="O148" i="25"/>
  <c r="O276" i="25" s="1"/>
  <c r="N148" i="25"/>
  <c r="N276" i="25" s="1"/>
  <c r="K148" i="25"/>
  <c r="J148" i="25"/>
  <c r="J276" i="25" s="1"/>
  <c r="I148" i="25"/>
  <c r="I276" i="25" s="1"/>
  <c r="H148" i="25"/>
  <c r="G148" i="25"/>
  <c r="F148" i="25"/>
  <c r="E148" i="25"/>
  <c r="E276" i="25" s="1"/>
  <c r="D148" i="25"/>
  <c r="C148" i="25"/>
  <c r="B148" i="25"/>
  <c r="B276" i="25" s="1"/>
  <c r="W147" i="25"/>
  <c r="V147" i="25"/>
  <c r="U147" i="25"/>
  <c r="U275" i="25" s="1"/>
  <c r="T147" i="25"/>
  <c r="T275" i="25" s="1"/>
  <c r="S147" i="25"/>
  <c r="R147" i="25"/>
  <c r="Q147" i="25"/>
  <c r="Q275" i="25" s="1"/>
  <c r="P147" i="25"/>
  <c r="P275" i="25" s="1"/>
  <c r="O147" i="25"/>
  <c r="N147" i="25"/>
  <c r="K147" i="25"/>
  <c r="J147" i="25"/>
  <c r="I147" i="25"/>
  <c r="H147" i="25"/>
  <c r="H275" i="25" s="1"/>
  <c r="G147" i="25"/>
  <c r="G275" i="25" s="1"/>
  <c r="F147" i="25"/>
  <c r="E147" i="25"/>
  <c r="D147" i="25"/>
  <c r="D275" i="25" s="1"/>
  <c r="C147" i="25"/>
  <c r="C275" i="25" s="1"/>
  <c r="B147" i="25"/>
  <c r="W146" i="25"/>
  <c r="W274" i="25" s="1"/>
  <c r="V146" i="25"/>
  <c r="V274" i="25" s="1"/>
  <c r="U146" i="25"/>
  <c r="T146" i="25"/>
  <c r="S146" i="25"/>
  <c r="S274" i="25" s="1"/>
  <c r="R146" i="25"/>
  <c r="R274" i="25" s="1"/>
  <c r="Q146" i="25"/>
  <c r="P146" i="25"/>
  <c r="O146" i="25"/>
  <c r="O274" i="25" s="1"/>
  <c r="N146" i="25"/>
  <c r="N274" i="25" s="1"/>
  <c r="K146" i="25"/>
  <c r="J146" i="25"/>
  <c r="J274" i="25" s="1"/>
  <c r="I146" i="25"/>
  <c r="I274" i="25" s="1"/>
  <c r="H146" i="25"/>
  <c r="G146" i="25"/>
  <c r="F146" i="25"/>
  <c r="F274" i="25" s="1"/>
  <c r="E146" i="25"/>
  <c r="E274" i="25" s="1"/>
  <c r="D146" i="25"/>
  <c r="C146" i="25"/>
  <c r="B146" i="25"/>
  <c r="W145" i="25"/>
  <c r="V145" i="25"/>
  <c r="U145" i="25"/>
  <c r="T145" i="25"/>
  <c r="T273" i="25" s="1"/>
  <c r="S145" i="25"/>
  <c r="R145" i="25"/>
  <c r="Q145" i="25"/>
  <c r="P145" i="25"/>
  <c r="P273" i="25" s="1"/>
  <c r="O145" i="25"/>
  <c r="N145" i="25"/>
  <c r="K145" i="25"/>
  <c r="J145" i="25"/>
  <c r="I145" i="25"/>
  <c r="H145" i="25"/>
  <c r="H273" i="25" s="1"/>
  <c r="G145" i="25"/>
  <c r="G273" i="25" s="1"/>
  <c r="F145" i="25"/>
  <c r="E145" i="25"/>
  <c r="D145" i="25"/>
  <c r="C145" i="25"/>
  <c r="C273" i="25" s="1"/>
  <c r="B145" i="25"/>
  <c r="W144" i="25"/>
  <c r="V144" i="25"/>
  <c r="V272" i="25" s="1"/>
  <c r="U144" i="25"/>
  <c r="T144" i="25"/>
  <c r="S144" i="25"/>
  <c r="R144" i="25"/>
  <c r="R272" i="25" s="1"/>
  <c r="Q144" i="25"/>
  <c r="P144" i="25"/>
  <c r="O144" i="25"/>
  <c r="O272" i="25" s="1"/>
  <c r="N144" i="25"/>
  <c r="N272" i="25" s="1"/>
  <c r="K144" i="25"/>
  <c r="J144" i="25"/>
  <c r="I144" i="25"/>
  <c r="I272" i="25" s="1"/>
  <c r="H144" i="25"/>
  <c r="G144" i="25"/>
  <c r="F144" i="25"/>
  <c r="E144" i="25"/>
  <c r="E272" i="25" s="1"/>
  <c r="D144" i="25"/>
  <c r="C144" i="25"/>
  <c r="B144" i="25"/>
  <c r="W143" i="25"/>
  <c r="V143" i="25"/>
  <c r="U143" i="25"/>
  <c r="U271" i="25" s="1"/>
  <c r="T143" i="25"/>
  <c r="T271" i="25" s="1"/>
  <c r="S143" i="25"/>
  <c r="R143" i="25"/>
  <c r="Q143" i="25"/>
  <c r="Q271" i="25" s="1"/>
  <c r="P143" i="25"/>
  <c r="P271" i="25" s="1"/>
  <c r="O143" i="25"/>
  <c r="N143" i="25"/>
  <c r="K143" i="25"/>
  <c r="K271" i="25" s="1"/>
  <c r="J143" i="25"/>
  <c r="I143" i="25"/>
  <c r="H143" i="25"/>
  <c r="H271" i="25" s="1"/>
  <c r="G143" i="25"/>
  <c r="G271" i="25" s="1"/>
  <c r="F143" i="25"/>
  <c r="E143" i="25"/>
  <c r="D143" i="25"/>
  <c r="D271" i="25" s="1"/>
  <c r="C143" i="25"/>
  <c r="C271" i="25" s="1"/>
  <c r="B143" i="25"/>
  <c r="W142" i="25"/>
  <c r="W270" i="25" s="1"/>
  <c r="V142" i="25"/>
  <c r="V270" i="25" s="1"/>
  <c r="U142" i="25"/>
  <c r="T142" i="25"/>
  <c r="S142" i="25"/>
  <c r="S270" i="25" s="1"/>
  <c r="R142" i="25"/>
  <c r="R270" i="25" s="1"/>
  <c r="Q142" i="25"/>
  <c r="P142" i="25"/>
  <c r="O142" i="25"/>
  <c r="O270" i="25" s="1"/>
  <c r="N142" i="25"/>
  <c r="K142" i="25"/>
  <c r="J142" i="25"/>
  <c r="J270" i="25" s="1"/>
  <c r="I142" i="25"/>
  <c r="I270" i="25" s="1"/>
  <c r="H142" i="25"/>
  <c r="G142" i="25"/>
  <c r="F142" i="25"/>
  <c r="F270" i="25" s="1"/>
  <c r="E142" i="25"/>
  <c r="E270" i="25" s="1"/>
  <c r="D142" i="25"/>
  <c r="C142" i="25"/>
  <c r="B142" i="25"/>
  <c r="B270" i="25" s="1"/>
  <c r="W141" i="25"/>
  <c r="V141" i="25"/>
  <c r="U141" i="25"/>
  <c r="T141" i="25"/>
  <c r="S141" i="25"/>
  <c r="R141" i="25"/>
  <c r="Q141" i="25"/>
  <c r="P141" i="25"/>
  <c r="O141" i="25"/>
  <c r="N141" i="25"/>
  <c r="K141" i="25"/>
  <c r="J141" i="25"/>
  <c r="I141" i="25"/>
  <c r="H141" i="25"/>
  <c r="G141" i="25"/>
  <c r="F141" i="25"/>
  <c r="E141" i="25"/>
  <c r="D141" i="25"/>
  <c r="C141" i="25"/>
  <c r="B141" i="25"/>
  <c r="X140" i="25"/>
  <c r="W140" i="25"/>
  <c r="V140" i="25"/>
  <c r="U140" i="25"/>
  <c r="T140" i="25"/>
  <c r="S140" i="25"/>
  <c r="R140" i="25"/>
  <c r="Q140" i="25"/>
  <c r="P140" i="25"/>
  <c r="O140" i="25"/>
  <c r="N140" i="25"/>
  <c r="K140" i="25"/>
  <c r="J140" i="25"/>
  <c r="I140" i="25"/>
  <c r="H140" i="25"/>
  <c r="G140" i="25"/>
  <c r="F140" i="25"/>
  <c r="E140" i="25"/>
  <c r="D140" i="25"/>
  <c r="C140" i="25"/>
  <c r="B140" i="25"/>
  <c r="X139" i="25"/>
  <c r="W139" i="25"/>
  <c r="V139" i="25"/>
  <c r="U139" i="25"/>
  <c r="T139" i="25"/>
  <c r="S139" i="25"/>
  <c r="R139" i="25"/>
  <c r="Q139" i="25"/>
  <c r="P139" i="25"/>
  <c r="O139" i="25"/>
  <c r="N139" i="25"/>
  <c r="K139" i="25"/>
  <c r="J139" i="25"/>
  <c r="I139" i="25"/>
  <c r="H139" i="25"/>
  <c r="G139" i="25"/>
  <c r="F139" i="25"/>
  <c r="E139" i="25"/>
  <c r="D139" i="25"/>
  <c r="C139" i="25"/>
  <c r="B139" i="25"/>
  <c r="W138" i="25"/>
  <c r="V138" i="25"/>
  <c r="U138" i="25"/>
  <c r="T138" i="25"/>
  <c r="S138" i="25"/>
  <c r="R138" i="25"/>
  <c r="Q138" i="25"/>
  <c r="P138" i="25"/>
  <c r="O138" i="25"/>
  <c r="N138" i="25"/>
  <c r="K138" i="25"/>
  <c r="J138" i="25"/>
  <c r="I138" i="25"/>
  <c r="H138" i="25"/>
  <c r="G138" i="25"/>
  <c r="F138" i="25"/>
  <c r="E138" i="25"/>
  <c r="D138" i="25"/>
  <c r="C138" i="25"/>
  <c r="B138" i="25"/>
  <c r="W137" i="25"/>
  <c r="W269" i="25" s="1"/>
  <c r="V137" i="25"/>
  <c r="V269" i="25" s="1"/>
  <c r="U137" i="25"/>
  <c r="T137" i="25"/>
  <c r="S137" i="25"/>
  <c r="R137" i="25"/>
  <c r="Q137" i="25"/>
  <c r="P137" i="25"/>
  <c r="O137" i="25"/>
  <c r="O269" i="25" s="1"/>
  <c r="N137" i="25"/>
  <c r="N269" i="25" s="1"/>
  <c r="K137" i="25"/>
  <c r="J137" i="25"/>
  <c r="I137" i="25"/>
  <c r="H137" i="25"/>
  <c r="G137" i="25"/>
  <c r="F137" i="25"/>
  <c r="E137" i="25"/>
  <c r="D137" i="25"/>
  <c r="C137" i="25"/>
  <c r="B137" i="25"/>
  <c r="W136" i="25"/>
  <c r="V136" i="25"/>
  <c r="U136" i="25"/>
  <c r="T136" i="25"/>
  <c r="S136" i="25"/>
  <c r="R136" i="25"/>
  <c r="Q136" i="25"/>
  <c r="P136" i="25"/>
  <c r="O136" i="25"/>
  <c r="N136" i="25"/>
  <c r="K136" i="25"/>
  <c r="J136" i="25"/>
  <c r="I136" i="25"/>
  <c r="H136" i="25"/>
  <c r="G136" i="25"/>
  <c r="F136" i="25"/>
  <c r="E136" i="25"/>
  <c r="D136" i="25"/>
  <c r="C136" i="25"/>
  <c r="B136" i="25"/>
  <c r="B187" i="25" s="1"/>
  <c r="W135" i="25"/>
  <c r="V135" i="25"/>
  <c r="U135" i="25"/>
  <c r="T135" i="25"/>
  <c r="S135" i="25"/>
  <c r="R135" i="25"/>
  <c r="Q135" i="25"/>
  <c r="P135" i="25"/>
  <c r="O135" i="25"/>
  <c r="N135" i="25"/>
  <c r="K135" i="25"/>
  <c r="J135" i="25"/>
  <c r="I135" i="25"/>
  <c r="H135" i="25"/>
  <c r="G135" i="25"/>
  <c r="F135" i="25"/>
  <c r="E135" i="25"/>
  <c r="D135" i="25"/>
  <c r="C135" i="25"/>
  <c r="B135" i="25"/>
  <c r="B186" i="25" s="1"/>
  <c r="W134" i="25"/>
  <c r="V134" i="25"/>
  <c r="U134" i="25"/>
  <c r="T134" i="25"/>
  <c r="S134" i="25"/>
  <c r="R134" i="25"/>
  <c r="Q134" i="25"/>
  <c r="P134" i="25"/>
  <c r="O134" i="25"/>
  <c r="N134" i="25"/>
  <c r="K134" i="25"/>
  <c r="J134" i="25"/>
  <c r="I134" i="25"/>
  <c r="H134" i="25"/>
  <c r="G134" i="25"/>
  <c r="F134" i="25"/>
  <c r="E134" i="25"/>
  <c r="D134" i="25"/>
  <c r="C134" i="25"/>
  <c r="B134" i="25"/>
  <c r="B185" i="25" s="1"/>
  <c r="W133" i="25"/>
  <c r="V133" i="25"/>
  <c r="U133" i="25"/>
  <c r="T133" i="25"/>
  <c r="S133" i="25"/>
  <c r="R133" i="25"/>
  <c r="Q133" i="25"/>
  <c r="P133" i="25"/>
  <c r="O133" i="25"/>
  <c r="N133" i="25"/>
  <c r="K133" i="25"/>
  <c r="J133" i="25"/>
  <c r="I133" i="25"/>
  <c r="H133" i="25"/>
  <c r="G133" i="25"/>
  <c r="F133" i="25"/>
  <c r="E133" i="25"/>
  <c r="D133" i="25"/>
  <c r="C133" i="25"/>
  <c r="B133" i="25"/>
  <c r="W132" i="25"/>
  <c r="V132" i="25"/>
  <c r="V268" i="25" s="1"/>
  <c r="U132" i="25"/>
  <c r="T132" i="25"/>
  <c r="S132" i="25"/>
  <c r="R132" i="25"/>
  <c r="Q132" i="25"/>
  <c r="P132" i="25"/>
  <c r="O132" i="25"/>
  <c r="N132" i="25"/>
  <c r="N268" i="25" s="1"/>
  <c r="K132" i="25"/>
  <c r="J132" i="25"/>
  <c r="I132" i="25"/>
  <c r="H132" i="25"/>
  <c r="G132" i="25"/>
  <c r="F132" i="25"/>
  <c r="E132" i="25"/>
  <c r="D132" i="25"/>
  <c r="C132" i="25"/>
  <c r="W131" i="25"/>
  <c r="V131" i="25"/>
  <c r="U131" i="25"/>
  <c r="T131" i="25"/>
  <c r="S131" i="25"/>
  <c r="R131" i="25"/>
  <c r="Q131" i="25"/>
  <c r="P131" i="25"/>
  <c r="O131" i="25"/>
  <c r="N131" i="25"/>
  <c r="K131" i="25"/>
  <c r="J131" i="25"/>
  <c r="I131" i="25"/>
  <c r="H131" i="25"/>
  <c r="G131" i="25"/>
  <c r="F131" i="25"/>
  <c r="E131" i="25"/>
  <c r="D131" i="25"/>
  <c r="W130" i="25"/>
  <c r="V130" i="25"/>
  <c r="U130" i="25"/>
  <c r="T130" i="25"/>
  <c r="S130" i="25"/>
  <c r="R130" i="25"/>
  <c r="Q130" i="25"/>
  <c r="P130" i="25"/>
  <c r="O130" i="25"/>
  <c r="N130" i="25"/>
  <c r="J130" i="25"/>
  <c r="I130" i="25"/>
  <c r="H130" i="25"/>
  <c r="G130" i="25"/>
  <c r="F130" i="25"/>
  <c r="E130" i="25"/>
  <c r="D130" i="25"/>
  <c r="C130" i="25"/>
  <c r="B130" i="25"/>
  <c r="B181" i="25" s="1"/>
  <c r="W129" i="25"/>
  <c r="V129" i="25"/>
  <c r="U129" i="25"/>
  <c r="T129" i="25"/>
  <c r="S129" i="25"/>
  <c r="R129" i="25"/>
  <c r="Q129" i="25"/>
  <c r="P129" i="25"/>
  <c r="O129" i="25"/>
  <c r="N129" i="25"/>
  <c r="J129" i="25"/>
  <c r="I129" i="25"/>
  <c r="H129" i="25"/>
  <c r="G129" i="25"/>
  <c r="F129" i="25"/>
  <c r="E129" i="25"/>
  <c r="D129" i="25"/>
  <c r="C129" i="25"/>
  <c r="W128" i="25"/>
  <c r="V128" i="25"/>
  <c r="U128" i="25"/>
  <c r="T128" i="25"/>
  <c r="S128" i="25"/>
  <c r="R128" i="25"/>
  <c r="Q128" i="25"/>
  <c r="P128" i="25"/>
  <c r="O128" i="25"/>
  <c r="N128" i="25"/>
  <c r="K128" i="25"/>
  <c r="J128" i="25"/>
  <c r="I128" i="25"/>
  <c r="H128" i="25"/>
  <c r="G128" i="25"/>
  <c r="F128" i="25"/>
  <c r="E128" i="25"/>
  <c r="D128" i="25"/>
  <c r="C128" i="25"/>
  <c r="W127" i="25"/>
  <c r="V127" i="25"/>
  <c r="U127" i="25"/>
  <c r="T127" i="25"/>
  <c r="S127" i="25"/>
  <c r="R127" i="25"/>
  <c r="Q127" i="25"/>
  <c r="P127" i="25"/>
  <c r="O127" i="25"/>
  <c r="N127" i="25"/>
  <c r="J127" i="25"/>
  <c r="I127" i="25"/>
  <c r="H127" i="25"/>
  <c r="G127" i="25"/>
  <c r="F127" i="25"/>
  <c r="E127" i="25"/>
  <c r="D127" i="25"/>
  <c r="C127" i="25"/>
  <c r="B127" i="25"/>
  <c r="W126" i="25"/>
  <c r="V126" i="25"/>
  <c r="U126" i="25"/>
  <c r="T126" i="25"/>
  <c r="S126" i="25"/>
  <c r="R126" i="25"/>
  <c r="Q126" i="25"/>
  <c r="P126" i="25"/>
  <c r="O126" i="25"/>
  <c r="N126" i="25"/>
  <c r="J126" i="25"/>
  <c r="I126" i="25"/>
  <c r="H126" i="25"/>
  <c r="G126" i="25"/>
  <c r="F126" i="25"/>
  <c r="E126" i="25"/>
  <c r="D126" i="25"/>
  <c r="C126" i="25"/>
  <c r="B126" i="25"/>
  <c r="B177" i="25" s="1"/>
  <c r="W125" i="25"/>
  <c r="V125" i="25"/>
  <c r="U125" i="25"/>
  <c r="T125" i="25"/>
  <c r="S125" i="25"/>
  <c r="R125" i="25"/>
  <c r="Q125" i="25"/>
  <c r="P125" i="25"/>
  <c r="O125" i="25"/>
  <c r="N125" i="25"/>
  <c r="J125" i="25"/>
  <c r="I125" i="25"/>
  <c r="H125" i="25"/>
  <c r="G125" i="25"/>
  <c r="F125" i="25"/>
  <c r="E125" i="25"/>
  <c r="D125" i="25"/>
  <c r="C125" i="25"/>
  <c r="B125" i="25"/>
  <c r="B176" i="25" s="1"/>
  <c r="W124" i="25"/>
  <c r="V124" i="25"/>
  <c r="U124" i="25"/>
  <c r="T124" i="25"/>
  <c r="S124" i="25"/>
  <c r="R124" i="25"/>
  <c r="Q124" i="25"/>
  <c r="P124" i="25"/>
  <c r="O124" i="25"/>
  <c r="N124" i="25"/>
  <c r="K124" i="25"/>
  <c r="J124" i="25"/>
  <c r="I124" i="25"/>
  <c r="H124" i="25"/>
  <c r="G124" i="25"/>
  <c r="F124" i="25"/>
  <c r="E124" i="25"/>
  <c r="D124" i="25"/>
  <c r="C124" i="25"/>
  <c r="B124" i="25"/>
  <c r="B175" i="25" s="1"/>
  <c r="W123" i="25"/>
  <c r="V123" i="25"/>
  <c r="U123" i="25"/>
  <c r="T123" i="25"/>
  <c r="S123" i="25"/>
  <c r="R123" i="25"/>
  <c r="Q123" i="25"/>
  <c r="P123" i="25"/>
  <c r="O123" i="25"/>
  <c r="N123" i="25"/>
  <c r="K123" i="25"/>
  <c r="J123" i="25"/>
  <c r="I123" i="25"/>
  <c r="H123" i="25"/>
  <c r="G123" i="25"/>
  <c r="F123" i="25"/>
  <c r="E123" i="25"/>
  <c r="D123" i="25"/>
  <c r="C123" i="25"/>
  <c r="B123" i="25"/>
  <c r="B174" i="25" s="1"/>
  <c r="W122" i="25"/>
  <c r="V122" i="25"/>
  <c r="U122" i="25"/>
  <c r="T122" i="25"/>
  <c r="S122" i="25"/>
  <c r="R122" i="25"/>
  <c r="Q122" i="25"/>
  <c r="P122" i="25"/>
  <c r="O122" i="25"/>
  <c r="N122" i="25"/>
  <c r="K122" i="25"/>
  <c r="J122" i="25"/>
  <c r="I122" i="25"/>
  <c r="H122" i="25"/>
  <c r="G122" i="25"/>
  <c r="F122" i="25"/>
  <c r="E122" i="25"/>
  <c r="D122" i="25"/>
  <c r="C122" i="25"/>
  <c r="B122" i="25"/>
  <c r="W121" i="25"/>
  <c r="V121" i="25"/>
  <c r="U121" i="25"/>
  <c r="T121" i="25"/>
  <c r="S121" i="25"/>
  <c r="R121" i="25"/>
  <c r="Q121" i="25"/>
  <c r="P121" i="25"/>
  <c r="O121" i="25"/>
  <c r="N121" i="25"/>
  <c r="K121" i="25"/>
  <c r="J121" i="25"/>
  <c r="I121" i="25"/>
  <c r="H121" i="25"/>
  <c r="G121" i="25"/>
  <c r="F121" i="25"/>
  <c r="E121" i="25"/>
  <c r="D121" i="25"/>
  <c r="C121" i="25"/>
  <c r="B121" i="25"/>
  <c r="B172" i="25" s="1"/>
  <c r="W120" i="25"/>
  <c r="V120" i="25"/>
  <c r="U120" i="25"/>
  <c r="T120" i="25"/>
  <c r="S120" i="25"/>
  <c r="R120" i="25"/>
  <c r="Q120" i="25"/>
  <c r="P120" i="25"/>
  <c r="O120" i="25"/>
  <c r="N120" i="25"/>
  <c r="K120" i="25"/>
  <c r="J120" i="25"/>
  <c r="I120" i="25"/>
  <c r="H120" i="25"/>
  <c r="G120" i="25"/>
  <c r="F120" i="25"/>
  <c r="E120" i="25"/>
  <c r="D120" i="25"/>
  <c r="C120" i="25"/>
  <c r="B120" i="25"/>
  <c r="B171" i="25" s="1"/>
  <c r="W119" i="25"/>
  <c r="V119" i="25"/>
  <c r="U119" i="25"/>
  <c r="T119" i="25"/>
  <c r="S119" i="25"/>
  <c r="R119" i="25"/>
  <c r="Q119" i="25"/>
  <c r="P119" i="25"/>
  <c r="O119" i="25"/>
  <c r="N119" i="25"/>
  <c r="K119" i="25"/>
  <c r="J119" i="25"/>
  <c r="I119" i="25"/>
  <c r="H119" i="25"/>
  <c r="G119" i="25"/>
  <c r="F119" i="25"/>
  <c r="E119" i="25"/>
  <c r="D119" i="25"/>
  <c r="C119" i="25"/>
  <c r="B119" i="25"/>
  <c r="B170" i="25" s="1"/>
  <c r="W118" i="25"/>
  <c r="V118" i="25"/>
  <c r="U118" i="25"/>
  <c r="T118" i="25"/>
  <c r="S118" i="25"/>
  <c r="R118" i="25"/>
  <c r="Q118" i="25"/>
  <c r="P118" i="25"/>
  <c r="O118" i="25"/>
  <c r="N118" i="25"/>
  <c r="K118" i="25"/>
  <c r="J118" i="25"/>
  <c r="I118" i="25"/>
  <c r="H118" i="25"/>
  <c r="G118" i="25"/>
  <c r="F118" i="25"/>
  <c r="E118" i="25"/>
  <c r="D118" i="25"/>
  <c r="C118" i="25"/>
  <c r="B118" i="25"/>
  <c r="B169" i="25" s="1"/>
  <c r="W117" i="25"/>
  <c r="V117" i="25"/>
  <c r="U117" i="25"/>
  <c r="T117" i="25"/>
  <c r="S117" i="25"/>
  <c r="R117" i="25"/>
  <c r="Q117" i="25"/>
  <c r="P117" i="25"/>
  <c r="O117" i="25"/>
  <c r="N117" i="25"/>
  <c r="K117" i="25"/>
  <c r="J117" i="25"/>
  <c r="I117" i="25"/>
  <c r="H117" i="25"/>
  <c r="G117" i="25"/>
  <c r="F117" i="25"/>
  <c r="E117" i="25"/>
  <c r="D117" i="25"/>
  <c r="C117" i="25"/>
  <c r="B117" i="25"/>
  <c r="B168" i="25" s="1"/>
  <c r="W116" i="25"/>
  <c r="V116" i="25"/>
  <c r="U116" i="25"/>
  <c r="T116" i="25"/>
  <c r="S116" i="25"/>
  <c r="R116" i="25"/>
  <c r="Q116" i="25"/>
  <c r="P116" i="25"/>
  <c r="O116" i="25"/>
  <c r="N116" i="25"/>
  <c r="K116" i="25"/>
  <c r="J116" i="25"/>
  <c r="I116" i="25"/>
  <c r="H116" i="25"/>
  <c r="G116" i="25"/>
  <c r="F116" i="25"/>
  <c r="E116" i="25"/>
  <c r="D116" i="25"/>
  <c r="C116" i="25"/>
  <c r="B116" i="25"/>
  <c r="B167" i="25" s="1"/>
  <c r="W115" i="25"/>
  <c r="V115" i="25"/>
  <c r="U115" i="25"/>
  <c r="T115" i="25"/>
  <c r="S115" i="25"/>
  <c r="R115" i="25"/>
  <c r="Q115" i="25"/>
  <c r="P115" i="25"/>
  <c r="O115" i="25"/>
  <c r="N115" i="25"/>
  <c r="K115" i="25"/>
  <c r="J115" i="25"/>
  <c r="I115" i="25"/>
  <c r="H115" i="25"/>
  <c r="G115" i="25"/>
  <c r="F115" i="25"/>
  <c r="E115" i="25"/>
  <c r="D115" i="25"/>
  <c r="C115" i="25"/>
  <c r="B115" i="25"/>
  <c r="B166" i="25" s="1"/>
  <c r="W114" i="25"/>
  <c r="V114" i="25"/>
  <c r="U114" i="25"/>
  <c r="T114" i="25"/>
  <c r="S114" i="25"/>
  <c r="R114" i="25"/>
  <c r="Q114" i="25"/>
  <c r="P114" i="25"/>
  <c r="O114" i="25"/>
  <c r="N114" i="25"/>
  <c r="K114" i="25"/>
  <c r="J114" i="25"/>
  <c r="I114" i="25"/>
  <c r="H114" i="25"/>
  <c r="G114" i="25"/>
  <c r="F114" i="25"/>
  <c r="E114" i="25"/>
  <c r="D114" i="25"/>
  <c r="C114" i="25"/>
  <c r="B114" i="25"/>
  <c r="B165" i="25" s="1"/>
  <c r="W113" i="25"/>
  <c r="V113" i="25"/>
  <c r="U113" i="25"/>
  <c r="T113" i="25"/>
  <c r="S113" i="25"/>
  <c r="R113" i="25"/>
  <c r="Q113" i="25"/>
  <c r="P113" i="25"/>
  <c r="O113" i="25"/>
  <c r="N113" i="25"/>
  <c r="K113" i="25"/>
  <c r="J113" i="25"/>
  <c r="I113" i="25"/>
  <c r="H113" i="25"/>
  <c r="G113" i="25"/>
  <c r="F113" i="25"/>
  <c r="E113" i="25"/>
  <c r="D113" i="25"/>
  <c r="C113" i="25"/>
  <c r="B113" i="25"/>
  <c r="B164" i="25" s="1"/>
  <c r="W112" i="25"/>
  <c r="V112" i="25"/>
  <c r="U112" i="25"/>
  <c r="T112" i="25"/>
  <c r="S112" i="25"/>
  <c r="R112" i="25"/>
  <c r="Q112" i="25"/>
  <c r="P112" i="25"/>
  <c r="O112" i="25"/>
  <c r="N112" i="25"/>
  <c r="K112" i="25"/>
  <c r="J112" i="25"/>
  <c r="I112" i="25"/>
  <c r="H112" i="25"/>
  <c r="G112" i="25"/>
  <c r="F112" i="25"/>
  <c r="E112" i="25"/>
  <c r="D112" i="25"/>
  <c r="C112" i="25"/>
  <c r="B112" i="25"/>
  <c r="W111" i="25"/>
  <c r="V111" i="25"/>
  <c r="U111" i="25"/>
  <c r="T111" i="25"/>
  <c r="S111" i="25"/>
  <c r="R111" i="25"/>
  <c r="Q111" i="25"/>
  <c r="P111" i="25"/>
  <c r="O111" i="25"/>
  <c r="N111" i="25"/>
  <c r="K111" i="25"/>
  <c r="J111" i="25"/>
  <c r="I111" i="25"/>
  <c r="H111" i="25"/>
  <c r="G111" i="25"/>
  <c r="F111" i="25"/>
  <c r="E111" i="25"/>
  <c r="D111" i="25"/>
  <c r="C111" i="25"/>
  <c r="B111" i="25"/>
  <c r="B162" i="25" s="1"/>
  <c r="W110" i="25"/>
  <c r="V110" i="25"/>
  <c r="U110" i="25"/>
  <c r="T110" i="25"/>
  <c r="S110" i="25"/>
  <c r="R110" i="25"/>
  <c r="Q110" i="25"/>
  <c r="P110" i="25"/>
  <c r="O110" i="25"/>
  <c r="N110" i="25"/>
  <c r="K110" i="25"/>
  <c r="J110" i="25"/>
  <c r="I110" i="25"/>
  <c r="H110" i="25"/>
  <c r="G110" i="25"/>
  <c r="F110" i="25"/>
  <c r="E110" i="25"/>
  <c r="D110" i="25"/>
  <c r="C110" i="25"/>
  <c r="B110" i="25"/>
  <c r="B161" i="25" s="1"/>
  <c r="W109" i="25"/>
  <c r="V109" i="25"/>
  <c r="U109" i="25"/>
  <c r="T109" i="25"/>
  <c r="S109" i="25"/>
  <c r="R109" i="25"/>
  <c r="Q109" i="25"/>
  <c r="P109" i="25"/>
  <c r="O109" i="25"/>
  <c r="N109" i="25"/>
  <c r="K109" i="25"/>
  <c r="J109" i="25"/>
  <c r="I109" i="25"/>
  <c r="H109" i="25"/>
  <c r="G109" i="25"/>
  <c r="F109" i="25"/>
  <c r="E109" i="25"/>
  <c r="D109" i="25"/>
  <c r="C109" i="25"/>
  <c r="B109" i="25"/>
  <c r="B160" i="25" s="1"/>
  <c r="W108" i="25"/>
  <c r="V108" i="25"/>
  <c r="U108" i="25"/>
  <c r="T108" i="25"/>
  <c r="S108" i="25"/>
  <c r="R108" i="25"/>
  <c r="Q108" i="25"/>
  <c r="P108" i="25"/>
  <c r="O108" i="25"/>
  <c r="N108" i="25"/>
  <c r="K108" i="25"/>
  <c r="J108" i="25"/>
  <c r="I108" i="25"/>
  <c r="H108" i="25"/>
  <c r="G108" i="25"/>
  <c r="F108" i="25"/>
  <c r="E108" i="25"/>
  <c r="D108" i="25"/>
  <c r="C108" i="25"/>
  <c r="B108" i="25"/>
  <c r="B159" i="25" s="1"/>
  <c r="W107" i="25"/>
  <c r="V107" i="25"/>
  <c r="U107" i="25"/>
  <c r="T107" i="25"/>
  <c r="S107" i="25"/>
  <c r="R107" i="25"/>
  <c r="Q107" i="25"/>
  <c r="P107" i="25"/>
  <c r="O107" i="25"/>
  <c r="N107" i="25"/>
  <c r="K107" i="25"/>
  <c r="J107" i="25"/>
  <c r="I107" i="25"/>
  <c r="H107" i="25"/>
  <c r="G107" i="25"/>
  <c r="F107" i="25"/>
  <c r="E107" i="25"/>
  <c r="D107" i="25"/>
  <c r="C107" i="25"/>
  <c r="B107" i="25"/>
  <c r="B158" i="25" s="1"/>
  <c r="W104" i="25"/>
  <c r="W258" i="25" s="1"/>
  <c r="V104" i="25"/>
  <c r="V258" i="25" s="1"/>
  <c r="U104" i="25"/>
  <c r="U258" i="25" s="1"/>
  <c r="T104" i="25"/>
  <c r="T258" i="25" s="1"/>
  <c r="S104" i="25"/>
  <c r="S258" i="25" s="1"/>
  <c r="R104" i="25"/>
  <c r="R258" i="25" s="1"/>
  <c r="Q104" i="25"/>
  <c r="Q258" i="25" s="1"/>
  <c r="P104" i="25"/>
  <c r="P258" i="25" s="1"/>
  <c r="O104" i="25"/>
  <c r="O258" i="25" s="1"/>
  <c r="N104" i="25"/>
  <c r="J104" i="25"/>
  <c r="J258" i="25" s="1"/>
  <c r="I104" i="25"/>
  <c r="H104" i="25"/>
  <c r="H258" i="25" s="1"/>
  <c r="G104" i="25"/>
  <c r="G258" i="25" s="1"/>
  <c r="F104" i="25"/>
  <c r="E104" i="25"/>
  <c r="E258" i="25" s="1"/>
  <c r="D104" i="25"/>
  <c r="D258" i="25" s="1"/>
  <c r="C104" i="25"/>
  <c r="C258" i="25" s="1"/>
  <c r="W97" i="25"/>
  <c r="W251" i="25" s="1"/>
  <c r="V97" i="25"/>
  <c r="V251" i="25" s="1"/>
  <c r="U97" i="25"/>
  <c r="U251" i="25" s="1"/>
  <c r="T97" i="25"/>
  <c r="T251" i="25" s="1"/>
  <c r="S97" i="25"/>
  <c r="S251" i="25" s="1"/>
  <c r="R97" i="25"/>
  <c r="R251" i="25" s="1"/>
  <c r="Q97" i="25"/>
  <c r="Q251" i="25" s="1"/>
  <c r="P97" i="25"/>
  <c r="P251" i="25" s="1"/>
  <c r="O97" i="25"/>
  <c r="O251" i="25" s="1"/>
  <c r="N97" i="25"/>
  <c r="N251" i="25" s="1"/>
  <c r="J97" i="25"/>
  <c r="J251" i="25" s="1"/>
  <c r="I97" i="25"/>
  <c r="I251" i="25" s="1"/>
  <c r="H97" i="25"/>
  <c r="H251" i="25" s="1"/>
  <c r="G97" i="25"/>
  <c r="G251" i="25" s="1"/>
  <c r="F97" i="25"/>
  <c r="F251" i="25" s="1"/>
  <c r="E97" i="25"/>
  <c r="E251" i="25" s="1"/>
  <c r="D97" i="25"/>
  <c r="D251" i="25" s="1"/>
  <c r="C97" i="25"/>
  <c r="C251" i="25" s="1"/>
  <c r="W96" i="25"/>
  <c r="W250" i="25" s="1"/>
  <c r="V96" i="25"/>
  <c r="V250" i="25" s="1"/>
  <c r="U96" i="25"/>
  <c r="U250" i="25" s="1"/>
  <c r="T96" i="25"/>
  <c r="T250" i="25" s="1"/>
  <c r="S96" i="25"/>
  <c r="S250" i="25" s="1"/>
  <c r="R96" i="25"/>
  <c r="R250" i="25" s="1"/>
  <c r="Q96" i="25"/>
  <c r="Q250" i="25" s="1"/>
  <c r="P96" i="25"/>
  <c r="P250" i="25" s="1"/>
  <c r="O96" i="25"/>
  <c r="O250" i="25" s="1"/>
  <c r="N96" i="25"/>
  <c r="N250" i="25" s="1"/>
  <c r="J96" i="25"/>
  <c r="J250" i="25" s="1"/>
  <c r="I96" i="25"/>
  <c r="I250" i="25" s="1"/>
  <c r="H96" i="25"/>
  <c r="H250" i="25" s="1"/>
  <c r="G96" i="25"/>
  <c r="G250" i="25" s="1"/>
  <c r="F96" i="25"/>
  <c r="F250" i="25" s="1"/>
  <c r="E96" i="25"/>
  <c r="E250" i="25" s="1"/>
  <c r="D96" i="25"/>
  <c r="D250" i="25" s="1"/>
  <c r="C96" i="25"/>
  <c r="C250" i="25" s="1"/>
  <c r="W95" i="25"/>
  <c r="W249" i="25" s="1"/>
  <c r="V95" i="25"/>
  <c r="V249" i="25" s="1"/>
  <c r="U95" i="25"/>
  <c r="U249" i="25" s="1"/>
  <c r="T95" i="25"/>
  <c r="T249" i="25" s="1"/>
  <c r="S95" i="25"/>
  <c r="S249" i="25" s="1"/>
  <c r="R95" i="25"/>
  <c r="R249" i="25" s="1"/>
  <c r="Q95" i="25"/>
  <c r="Q249" i="25" s="1"/>
  <c r="P95" i="25"/>
  <c r="P249" i="25" s="1"/>
  <c r="O95" i="25"/>
  <c r="O249" i="25" s="1"/>
  <c r="N95" i="25"/>
  <c r="N249" i="25" s="1"/>
  <c r="J95" i="25"/>
  <c r="J249" i="25" s="1"/>
  <c r="I95" i="25"/>
  <c r="I249" i="25" s="1"/>
  <c r="H95" i="25"/>
  <c r="H249" i="25" s="1"/>
  <c r="G95" i="25"/>
  <c r="G249" i="25" s="1"/>
  <c r="F95" i="25"/>
  <c r="F249" i="25" s="1"/>
  <c r="E95" i="25"/>
  <c r="E249" i="25" s="1"/>
  <c r="D95" i="25"/>
  <c r="D249" i="25" s="1"/>
  <c r="C95" i="25"/>
  <c r="C249" i="25" s="1"/>
  <c r="W94" i="25"/>
  <c r="W248" i="25" s="1"/>
  <c r="V94" i="25"/>
  <c r="V248" i="25" s="1"/>
  <c r="U94" i="25"/>
  <c r="U248" i="25" s="1"/>
  <c r="T94" i="25"/>
  <c r="T248" i="25" s="1"/>
  <c r="S94" i="25"/>
  <c r="S248" i="25" s="1"/>
  <c r="R94" i="25"/>
  <c r="R248" i="25" s="1"/>
  <c r="Q94" i="25"/>
  <c r="Q248" i="25" s="1"/>
  <c r="P94" i="25"/>
  <c r="P248" i="25" s="1"/>
  <c r="O94" i="25"/>
  <c r="O248" i="25" s="1"/>
  <c r="N94" i="25"/>
  <c r="N248" i="25" s="1"/>
  <c r="J94" i="25"/>
  <c r="J248" i="25" s="1"/>
  <c r="I94" i="25"/>
  <c r="I248" i="25" s="1"/>
  <c r="H94" i="25"/>
  <c r="H248" i="25" s="1"/>
  <c r="G94" i="25"/>
  <c r="G248" i="25" s="1"/>
  <c r="F94" i="25"/>
  <c r="F248" i="25" s="1"/>
  <c r="E94" i="25"/>
  <c r="E248" i="25" s="1"/>
  <c r="D94" i="25"/>
  <c r="D248" i="25" s="1"/>
  <c r="C94" i="25"/>
  <c r="C248" i="25" s="1"/>
  <c r="W93" i="25"/>
  <c r="W247" i="25" s="1"/>
  <c r="V93" i="25"/>
  <c r="V247" i="25" s="1"/>
  <c r="U93" i="25"/>
  <c r="U247" i="25" s="1"/>
  <c r="T93" i="25"/>
  <c r="T247" i="25" s="1"/>
  <c r="S93" i="25"/>
  <c r="S247" i="25" s="1"/>
  <c r="R93" i="25"/>
  <c r="R247" i="25" s="1"/>
  <c r="Q93" i="25"/>
  <c r="Q247" i="25" s="1"/>
  <c r="P93" i="25"/>
  <c r="P247" i="25" s="1"/>
  <c r="O93" i="25"/>
  <c r="O247" i="25" s="1"/>
  <c r="N93" i="25"/>
  <c r="N247" i="25" s="1"/>
  <c r="J93" i="25"/>
  <c r="J247" i="25" s="1"/>
  <c r="I93" i="25"/>
  <c r="I247" i="25" s="1"/>
  <c r="H93" i="25"/>
  <c r="H247" i="25" s="1"/>
  <c r="G93" i="25"/>
  <c r="G247" i="25" s="1"/>
  <c r="F93" i="25"/>
  <c r="F247" i="25" s="1"/>
  <c r="E93" i="25"/>
  <c r="E247" i="25" s="1"/>
  <c r="D93" i="25"/>
  <c r="D247" i="25" s="1"/>
  <c r="C93" i="25"/>
  <c r="C247" i="25" s="1"/>
  <c r="W92" i="25"/>
  <c r="W246" i="25" s="1"/>
  <c r="V92" i="25"/>
  <c r="V246" i="25" s="1"/>
  <c r="U92" i="25"/>
  <c r="U246" i="25" s="1"/>
  <c r="T92" i="25"/>
  <c r="T246" i="25" s="1"/>
  <c r="S92" i="25"/>
  <c r="S246" i="25" s="1"/>
  <c r="R92" i="25"/>
  <c r="R246" i="25" s="1"/>
  <c r="Q92" i="25"/>
  <c r="Q246" i="25" s="1"/>
  <c r="P92" i="25"/>
  <c r="P246" i="25" s="1"/>
  <c r="O92" i="25"/>
  <c r="O246" i="25" s="1"/>
  <c r="N92" i="25"/>
  <c r="N246" i="25" s="1"/>
  <c r="J92" i="25"/>
  <c r="J246" i="25" s="1"/>
  <c r="I92" i="25"/>
  <c r="I246" i="25" s="1"/>
  <c r="H92" i="25"/>
  <c r="H246" i="25" s="1"/>
  <c r="G92" i="25"/>
  <c r="G246" i="25" s="1"/>
  <c r="F92" i="25"/>
  <c r="F246" i="25" s="1"/>
  <c r="E92" i="25"/>
  <c r="E246" i="25" s="1"/>
  <c r="D92" i="25"/>
  <c r="D246" i="25" s="1"/>
  <c r="C92" i="25"/>
  <c r="C246" i="25" s="1"/>
  <c r="W91" i="25"/>
  <c r="W245" i="25" s="1"/>
  <c r="V91" i="25"/>
  <c r="V245" i="25" s="1"/>
  <c r="U91" i="25"/>
  <c r="U245" i="25" s="1"/>
  <c r="T91" i="25"/>
  <c r="T245" i="25" s="1"/>
  <c r="S91" i="25"/>
  <c r="S245" i="25" s="1"/>
  <c r="R91" i="25"/>
  <c r="R245" i="25" s="1"/>
  <c r="Q91" i="25"/>
  <c r="Q245" i="25" s="1"/>
  <c r="P91" i="25"/>
  <c r="P245" i="25" s="1"/>
  <c r="O91" i="25"/>
  <c r="O245" i="25" s="1"/>
  <c r="N91" i="25"/>
  <c r="N245" i="25" s="1"/>
  <c r="J91" i="25"/>
  <c r="J245" i="25" s="1"/>
  <c r="I91" i="25"/>
  <c r="I245" i="25" s="1"/>
  <c r="H91" i="25"/>
  <c r="H245" i="25" s="1"/>
  <c r="G91" i="25"/>
  <c r="G245" i="25" s="1"/>
  <c r="F91" i="25"/>
  <c r="F245" i="25" s="1"/>
  <c r="E91" i="25"/>
  <c r="E245" i="25" s="1"/>
  <c r="D91" i="25"/>
  <c r="D245" i="25" s="1"/>
  <c r="C91" i="25"/>
  <c r="C245" i="25" s="1"/>
  <c r="W90" i="25"/>
  <c r="V90" i="25"/>
  <c r="U90" i="25"/>
  <c r="T90" i="25"/>
  <c r="S90" i="25"/>
  <c r="R90" i="25"/>
  <c r="Q90" i="25"/>
  <c r="P90" i="25"/>
  <c r="O90" i="25"/>
  <c r="N90" i="25"/>
  <c r="J90" i="25"/>
  <c r="I90" i="25"/>
  <c r="H90" i="25"/>
  <c r="G90" i="25"/>
  <c r="F90" i="25"/>
  <c r="E90" i="25"/>
  <c r="D90" i="25"/>
  <c r="C90" i="25"/>
  <c r="W89" i="25"/>
  <c r="V89" i="25"/>
  <c r="U89" i="25"/>
  <c r="T89" i="25"/>
  <c r="S89" i="25"/>
  <c r="R89" i="25"/>
  <c r="Q89" i="25"/>
  <c r="P89" i="25"/>
  <c r="O89" i="25"/>
  <c r="N89" i="25"/>
  <c r="J89" i="25"/>
  <c r="I89" i="25"/>
  <c r="H89" i="25"/>
  <c r="G89" i="25"/>
  <c r="F89" i="25"/>
  <c r="E89" i="25"/>
  <c r="D89" i="25"/>
  <c r="C89" i="25"/>
  <c r="W88" i="25"/>
  <c r="V88" i="25"/>
  <c r="U88" i="25"/>
  <c r="T88" i="25"/>
  <c r="S88" i="25"/>
  <c r="R88" i="25"/>
  <c r="Q88" i="25"/>
  <c r="P88" i="25"/>
  <c r="O88" i="25"/>
  <c r="N88" i="25"/>
  <c r="J88" i="25"/>
  <c r="I88" i="25"/>
  <c r="H88" i="25"/>
  <c r="G88" i="25"/>
  <c r="F88" i="25"/>
  <c r="E88" i="25"/>
  <c r="D88" i="25"/>
  <c r="C88" i="25"/>
  <c r="W87" i="25"/>
  <c r="V87" i="25"/>
  <c r="U87" i="25"/>
  <c r="T87" i="25"/>
  <c r="S87" i="25"/>
  <c r="R87" i="25"/>
  <c r="Q87" i="25"/>
  <c r="P87" i="25"/>
  <c r="O87" i="25"/>
  <c r="N87" i="25"/>
  <c r="K87" i="25"/>
  <c r="J87" i="25"/>
  <c r="I87" i="25"/>
  <c r="H87" i="25"/>
  <c r="G87" i="25"/>
  <c r="F87" i="25"/>
  <c r="E87" i="25"/>
  <c r="D87" i="25"/>
  <c r="C87" i="25"/>
  <c r="W86" i="25"/>
  <c r="W244" i="25" s="1"/>
  <c r="V86" i="25"/>
  <c r="U86" i="25"/>
  <c r="T86" i="25"/>
  <c r="S86" i="25"/>
  <c r="R86" i="25"/>
  <c r="Q86" i="25"/>
  <c r="P86" i="25"/>
  <c r="P244" i="25" s="1"/>
  <c r="O86" i="25"/>
  <c r="O244" i="25" s="1"/>
  <c r="N86" i="25"/>
  <c r="N244" i="25" s="1"/>
  <c r="K86" i="25"/>
  <c r="K244" i="25" s="1"/>
  <c r="J86" i="25"/>
  <c r="I86" i="25"/>
  <c r="H86" i="25"/>
  <c r="G86" i="25"/>
  <c r="F86" i="25"/>
  <c r="E86" i="25"/>
  <c r="D86" i="25"/>
  <c r="D244" i="25" s="1"/>
  <c r="C86" i="25"/>
  <c r="C244" i="25" s="1"/>
  <c r="W85" i="25"/>
  <c r="V85" i="25"/>
  <c r="U85" i="25"/>
  <c r="T85" i="25"/>
  <c r="S85" i="25"/>
  <c r="R85" i="25"/>
  <c r="Q85" i="25"/>
  <c r="P85" i="25"/>
  <c r="O85" i="25"/>
  <c r="N85" i="25"/>
  <c r="K85" i="25"/>
  <c r="J85" i="25"/>
  <c r="I85" i="25"/>
  <c r="H85" i="25"/>
  <c r="G85" i="25"/>
  <c r="F85" i="25"/>
  <c r="E85" i="25"/>
  <c r="D85" i="25"/>
  <c r="C85" i="25"/>
  <c r="W84" i="25"/>
  <c r="V84" i="25"/>
  <c r="U84" i="25"/>
  <c r="T84" i="25"/>
  <c r="S84" i="25"/>
  <c r="R84" i="25"/>
  <c r="Q84" i="25"/>
  <c r="P84" i="25"/>
  <c r="O84" i="25"/>
  <c r="N84" i="25"/>
  <c r="K84" i="25"/>
  <c r="J84" i="25"/>
  <c r="I84" i="25"/>
  <c r="H84" i="25"/>
  <c r="G84" i="25"/>
  <c r="F84" i="25"/>
  <c r="E84" i="25"/>
  <c r="D84" i="25"/>
  <c r="C84" i="25"/>
  <c r="W83" i="25"/>
  <c r="V83" i="25"/>
  <c r="U83" i="25"/>
  <c r="T83" i="25"/>
  <c r="S83" i="25"/>
  <c r="R83" i="25"/>
  <c r="Q83" i="25"/>
  <c r="P83" i="25"/>
  <c r="O83" i="25"/>
  <c r="N83" i="25"/>
  <c r="K83" i="25"/>
  <c r="J83" i="25"/>
  <c r="I83" i="25"/>
  <c r="H83" i="25"/>
  <c r="G83" i="25"/>
  <c r="F83" i="25"/>
  <c r="E83" i="25"/>
  <c r="D83" i="25"/>
  <c r="C83" i="25"/>
  <c r="W82" i="25"/>
  <c r="V82" i="25"/>
  <c r="U82" i="25"/>
  <c r="T82" i="25"/>
  <c r="S82" i="25"/>
  <c r="R82" i="25"/>
  <c r="Q82" i="25"/>
  <c r="P82" i="25"/>
  <c r="O82" i="25"/>
  <c r="N82" i="25"/>
  <c r="K82" i="25"/>
  <c r="J82" i="25"/>
  <c r="I82" i="25"/>
  <c r="H82" i="25"/>
  <c r="G82" i="25"/>
  <c r="F82" i="25"/>
  <c r="E82" i="25"/>
  <c r="D82" i="25"/>
  <c r="C82" i="25"/>
  <c r="W81" i="25"/>
  <c r="W243" i="25" s="1"/>
  <c r="V81" i="25"/>
  <c r="U81" i="25"/>
  <c r="T81" i="25"/>
  <c r="S81" i="25"/>
  <c r="R81" i="25"/>
  <c r="Q81" i="25"/>
  <c r="P81" i="25"/>
  <c r="P243" i="25" s="1"/>
  <c r="O81" i="25"/>
  <c r="O243" i="25" s="1"/>
  <c r="N81" i="25"/>
  <c r="K81" i="25"/>
  <c r="K243" i="25" s="1"/>
  <c r="J81" i="25"/>
  <c r="I81" i="25"/>
  <c r="H81" i="25"/>
  <c r="G81" i="25"/>
  <c r="F81" i="25"/>
  <c r="E81" i="25"/>
  <c r="D81" i="25"/>
  <c r="D243" i="25" s="1"/>
  <c r="C81" i="25"/>
  <c r="C243" i="25" s="1"/>
  <c r="W80" i="25"/>
  <c r="V80" i="25"/>
  <c r="U80" i="25"/>
  <c r="T80" i="25"/>
  <c r="S80" i="25"/>
  <c r="R80" i="25"/>
  <c r="Q80" i="25"/>
  <c r="P80" i="25"/>
  <c r="O80" i="25"/>
  <c r="N80" i="25"/>
  <c r="K80" i="25"/>
  <c r="J80" i="25"/>
  <c r="I80" i="25"/>
  <c r="H80" i="25"/>
  <c r="G80" i="25"/>
  <c r="F80" i="25"/>
  <c r="E80" i="25"/>
  <c r="D80" i="25"/>
  <c r="C80" i="25"/>
  <c r="W79" i="25"/>
  <c r="V79" i="25"/>
  <c r="U79" i="25"/>
  <c r="T79" i="25"/>
  <c r="S79" i="25"/>
  <c r="R79" i="25"/>
  <c r="Q79" i="25"/>
  <c r="P79" i="25"/>
  <c r="O79" i="25"/>
  <c r="N79" i="25"/>
  <c r="K79" i="25"/>
  <c r="J79" i="25"/>
  <c r="I79" i="25"/>
  <c r="H79" i="25"/>
  <c r="G79" i="25"/>
  <c r="F79" i="25"/>
  <c r="E79" i="25"/>
  <c r="D79" i="25"/>
  <c r="C79" i="25"/>
  <c r="W78" i="25"/>
  <c r="V78" i="25"/>
  <c r="U78" i="25"/>
  <c r="T78" i="25"/>
  <c r="S78" i="25"/>
  <c r="R78" i="25"/>
  <c r="Q78" i="25"/>
  <c r="P78" i="25"/>
  <c r="O78" i="25"/>
  <c r="N78" i="25"/>
  <c r="K78" i="25"/>
  <c r="J78" i="25"/>
  <c r="I78" i="25"/>
  <c r="H78" i="25"/>
  <c r="G78" i="25"/>
  <c r="F78" i="25"/>
  <c r="E78" i="25"/>
  <c r="D78" i="25"/>
  <c r="C78" i="25"/>
  <c r="W77" i="25"/>
  <c r="V77" i="25"/>
  <c r="U77" i="25"/>
  <c r="T77" i="25"/>
  <c r="S77" i="25"/>
  <c r="R77" i="25"/>
  <c r="Q77" i="25"/>
  <c r="P77" i="25"/>
  <c r="O77" i="25"/>
  <c r="N77" i="25"/>
  <c r="K77" i="25"/>
  <c r="J77" i="25"/>
  <c r="I77" i="25"/>
  <c r="H77" i="25"/>
  <c r="G77" i="25"/>
  <c r="F77" i="25"/>
  <c r="E77" i="25"/>
  <c r="D77" i="25"/>
  <c r="C77" i="25"/>
  <c r="W76" i="25"/>
  <c r="V76" i="25"/>
  <c r="U76" i="25"/>
  <c r="T76" i="25"/>
  <c r="S76" i="25"/>
  <c r="R76" i="25"/>
  <c r="Q76" i="25"/>
  <c r="P76" i="25"/>
  <c r="O76" i="25"/>
  <c r="N76" i="25"/>
  <c r="K76" i="25"/>
  <c r="K242" i="25" s="1"/>
  <c r="J76" i="25"/>
  <c r="I76" i="25"/>
  <c r="H76" i="25"/>
  <c r="G76" i="25"/>
  <c r="F76" i="25"/>
  <c r="E76" i="25"/>
  <c r="D76" i="25"/>
  <c r="D242" i="25" s="1"/>
  <c r="C76" i="25"/>
  <c r="C242" i="25" s="1"/>
  <c r="W75" i="25"/>
  <c r="V75" i="25"/>
  <c r="U75" i="25"/>
  <c r="T75" i="25"/>
  <c r="S75" i="25"/>
  <c r="R75" i="25"/>
  <c r="Q75" i="25"/>
  <c r="P75" i="25"/>
  <c r="O75" i="25"/>
  <c r="N75" i="25"/>
  <c r="K75" i="25"/>
  <c r="J75" i="25"/>
  <c r="I75" i="25"/>
  <c r="H75" i="25"/>
  <c r="G75" i="25"/>
  <c r="F75" i="25"/>
  <c r="E75" i="25"/>
  <c r="D75" i="25"/>
  <c r="C75" i="25"/>
  <c r="W74" i="25"/>
  <c r="V74" i="25"/>
  <c r="U74" i="25"/>
  <c r="T74" i="25"/>
  <c r="S74" i="25"/>
  <c r="R74" i="25"/>
  <c r="Q74" i="25"/>
  <c r="P74" i="25"/>
  <c r="O74" i="25"/>
  <c r="N74" i="25"/>
  <c r="K74" i="25"/>
  <c r="J74" i="25"/>
  <c r="I74" i="25"/>
  <c r="H74" i="25"/>
  <c r="G74" i="25"/>
  <c r="F74" i="25"/>
  <c r="E74" i="25"/>
  <c r="D74" i="25"/>
  <c r="C74" i="25"/>
  <c r="W73" i="25"/>
  <c r="V73" i="25"/>
  <c r="U73" i="25"/>
  <c r="T73" i="25"/>
  <c r="S73" i="25"/>
  <c r="R73" i="25"/>
  <c r="Q73" i="25"/>
  <c r="P73" i="25"/>
  <c r="O73" i="25"/>
  <c r="N73" i="25"/>
  <c r="K73" i="25"/>
  <c r="J73" i="25"/>
  <c r="I73" i="25"/>
  <c r="H73" i="25"/>
  <c r="G73" i="25"/>
  <c r="F73" i="25"/>
  <c r="E73" i="25"/>
  <c r="D73" i="25"/>
  <c r="C73" i="25"/>
  <c r="W72" i="25"/>
  <c r="V72" i="25"/>
  <c r="U72" i="25"/>
  <c r="T72" i="25"/>
  <c r="S72" i="25"/>
  <c r="R72" i="25"/>
  <c r="Q72" i="25"/>
  <c r="P72" i="25"/>
  <c r="O72" i="25"/>
  <c r="N72" i="25"/>
  <c r="K72" i="25"/>
  <c r="J72" i="25"/>
  <c r="I72" i="25"/>
  <c r="H72" i="25"/>
  <c r="G72" i="25"/>
  <c r="F72" i="25"/>
  <c r="E72" i="25"/>
  <c r="D72" i="25"/>
  <c r="C72" i="25"/>
  <c r="W71" i="25"/>
  <c r="V71" i="25"/>
  <c r="U71" i="25"/>
  <c r="T71" i="25"/>
  <c r="S71" i="25"/>
  <c r="R71" i="25"/>
  <c r="Q71" i="25"/>
  <c r="P71" i="25"/>
  <c r="O71" i="25"/>
  <c r="N71" i="25"/>
  <c r="K71" i="25"/>
  <c r="K241" i="25" s="1"/>
  <c r="J71" i="25"/>
  <c r="I71" i="25"/>
  <c r="H71" i="25"/>
  <c r="G71" i="25"/>
  <c r="F71" i="25"/>
  <c r="E71" i="25"/>
  <c r="D71" i="25"/>
  <c r="D241" i="25" s="1"/>
  <c r="C71" i="25"/>
  <c r="W70" i="25"/>
  <c r="V70" i="25"/>
  <c r="U70" i="25"/>
  <c r="T70" i="25"/>
  <c r="S70" i="25"/>
  <c r="R70" i="25"/>
  <c r="Q70" i="25"/>
  <c r="P70" i="25"/>
  <c r="O70" i="25"/>
  <c r="N70" i="25"/>
  <c r="K70" i="25"/>
  <c r="K240" i="25" s="1"/>
  <c r="J70" i="25"/>
  <c r="I70" i="25"/>
  <c r="H70" i="25"/>
  <c r="G70" i="25"/>
  <c r="F70" i="25"/>
  <c r="E70" i="25"/>
  <c r="D70" i="25"/>
  <c r="D240" i="25" s="1"/>
  <c r="C70" i="25"/>
  <c r="W69" i="25"/>
  <c r="V69" i="25"/>
  <c r="U69" i="25"/>
  <c r="T69" i="25"/>
  <c r="S69" i="25"/>
  <c r="R69" i="25"/>
  <c r="Q69" i="25"/>
  <c r="P69" i="25"/>
  <c r="O69" i="25"/>
  <c r="N69" i="25"/>
  <c r="K69" i="25"/>
  <c r="J69" i="25"/>
  <c r="I69" i="25"/>
  <c r="H69" i="25"/>
  <c r="G69" i="25"/>
  <c r="F69" i="25"/>
  <c r="E69" i="25"/>
  <c r="D69" i="25"/>
  <c r="C69" i="25"/>
  <c r="W68" i="25"/>
  <c r="V68" i="25"/>
  <c r="U68" i="25"/>
  <c r="T68" i="25"/>
  <c r="S68" i="25"/>
  <c r="R68" i="25"/>
  <c r="Q68" i="25"/>
  <c r="P68" i="25"/>
  <c r="O68" i="25"/>
  <c r="N68" i="25"/>
  <c r="K68" i="25"/>
  <c r="J68" i="25"/>
  <c r="I68" i="25"/>
  <c r="H68" i="25"/>
  <c r="G68" i="25"/>
  <c r="F68" i="25"/>
  <c r="E68" i="25"/>
  <c r="D68" i="25"/>
  <c r="C68" i="25"/>
  <c r="W67" i="25"/>
  <c r="V67" i="25"/>
  <c r="U67" i="25"/>
  <c r="T67" i="25"/>
  <c r="S67" i="25"/>
  <c r="R67" i="25"/>
  <c r="Q67" i="25"/>
  <c r="P67" i="25"/>
  <c r="O67" i="25"/>
  <c r="N67" i="25"/>
  <c r="K67" i="25"/>
  <c r="J67" i="25"/>
  <c r="I67" i="25"/>
  <c r="H67" i="25"/>
  <c r="G67" i="25"/>
  <c r="F67" i="25"/>
  <c r="E67" i="25"/>
  <c r="D67" i="25"/>
  <c r="C67" i="25"/>
  <c r="W66" i="25"/>
  <c r="V66" i="25"/>
  <c r="U66" i="25"/>
  <c r="T66" i="25"/>
  <c r="S66" i="25"/>
  <c r="R66" i="25"/>
  <c r="Q66" i="25"/>
  <c r="P66" i="25"/>
  <c r="O66" i="25"/>
  <c r="N66" i="25"/>
  <c r="K66" i="25"/>
  <c r="J66" i="25"/>
  <c r="I66" i="25"/>
  <c r="H66" i="25"/>
  <c r="G66" i="25"/>
  <c r="F66" i="25"/>
  <c r="E66" i="25"/>
  <c r="D66" i="25"/>
  <c r="C66" i="25"/>
  <c r="W65" i="25"/>
  <c r="V65" i="25"/>
  <c r="U65" i="25"/>
  <c r="T65" i="25"/>
  <c r="S65" i="25"/>
  <c r="R65" i="25"/>
  <c r="Q65" i="25"/>
  <c r="P65" i="25"/>
  <c r="O65" i="25"/>
  <c r="N65" i="25"/>
  <c r="K65" i="25"/>
  <c r="J65" i="25"/>
  <c r="I65" i="25"/>
  <c r="H65" i="25"/>
  <c r="G65" i="25"/>
  <c r="F65" i="25"/>
  <c r="E65" i="25"/>
  <c r="D65" i="25"/>
  <c r="C65" i="25"/>
  <c r="W64" i="25"/>
  <c r="V64" i="25"/>
  <c r="U64" i="25"/>
  <c r="T64" i="25"/>
  <c r="S64" i="25"/>
  <c r="R64" i="25"/>
  <c r="Q64" i="25"/>
  <c r="P64" i="25"/>
  <c r="O64" i="25"/>
  <c r="N64" i="25"/>
  <c r="K64" i="25"/>
  <c r="J64" i="25"/>
  <c r="I64" i="25"/>
  <c r="H64" i="25"/>
  <c r="G64" i="25"/>
  <c r="F64" i="25"/>
  <c r="E64" i="25"/>
  <c r="D64" i="25"/>
  <c r="C64" i="25"/>
  <c r="W63" i="25"/>
  <c r="V63" i="25"/>
  <c r="U63" i="25"/>
  <c r="T63" i="25"/>
  <c r="S63" i="25"/>
  <c r="R63" i="25"/>
  <c r="Q63" i="25"/>
  <c r="P63" i="25"/>
  <c r="O63" i="25"/>
  <c r="N63" i="25"/>
  <c r="K63" i="25"/>
  <c r="J63" i="25"/>
  <c r="I63" i="25"/>
  <c r="H63" i="25"/>
  <c r="G63" i="25"/>
  <c r="F63" i="25"/>
  <c r="E63" i="25"/>
  <c r="D63" i="25"/>
  <c r="C63" i="25"/>
  <c r="W62" i="25"/>
  <c r="V62" i="25"/>
  <c r="U62" i="25"/>
  <c r="T62" i="25"/>
  <c r="S62" i="25"/>
  <c r="R62" i="25"/>
  <c r="Q62" i="25"/>
  <c r="P62" i="25"/>
  <c r="O62" i="25"/>
  <c r="N62" i="25"/>
  <c r="K62" i="25"/>
  <c r="J62" i="25"/>
  <c r="I62" i="25"/>
  <c r="H62" i="25"/>
  <c r="G62" i="25"/>
  <c r="F62" i="25"/>
  <c r="E62" i="25"/>
  <c r="D62" i="25"/>
  <c r="C62" i="25"/>
  <c r="W61" i="25"/>
  <c r="V61" i="25"/>
  <c r="U61" i="25"/>
  <c r="T61" i="25"/>
  <c r="S61" i="25"/>
  <c r="R61" i="25"/>
  <c r="Q61" i="25"/>
  <c r="P61" i="25"/>
  <c r="O61" i="25"/>
  <c r="N61" i="25"/>
  <c r="K61" i="25"/>
  <c r="J61" i="25"/>
  <c r="I61" i="25"/>
  <c r="H61" i="25"/>
  <c r="G61" i="25"/>
  <c r="F61" i="25"/>
  <c r="E61" i="25"/>
  <c r="D61" i="25"/>
  <c r="C61" i="25"/>
  <c r="W60" i="25"/>
  <c r="V60" i="25"/>
  <c r="U60" i="25"/>
  <c r="T60" i="25"/>
  <c r="S60" i="25"/>
  <c r="R60" i="25"/>
  <c r="Q60" i="25"/>
  <c r="P60" i="25"/>
  <c r="O60" i="25"/>
  <c r="N60" i="25"/>
  <c r="K60" i="25"/>
  <c r="J60" i="25"/>
  <c r="I60" i="25"/>
  <c r="H60" i="25"/>
  <c r="G60" i="25"/>
  <c r="F60" i="25"/>
  <c r="E60" i="25"/>
  <c r="D60" i="25"/>
  <c r="C60" i="25"/>
  <c r="W59" i="25"/>
  <c r="V59" i="25"/>
  <c r="U59" i="25"/>
  <c r="T59" i="25"/>
  <c r="S59" i="25"/>
  <c r="R59" i="25"/>
  <c r="Q59" i="25"/>
  <c r="P59" i="25"/>
  <c r="O59" i="25"/>
  <c r="N59" i="25"/>
  <c r="K59" i="25"/>
  <c r="J59" i="25"/>
  <c r="I59" i="25"/>
  <c r="H59" i="25"/>
  <c r="G59" i="25"/>
  <c r="F59" i="25"/>
  <c r="E59" i="25"/>
  <c r="D59" i="25"/>
  <c r="C59" i="25"/>
  <c r="W58" i="25"/>
  <c r="V58" i="25"/>
  <c r="U58" i="25"/>
  <c r="T58" i="25"/>
  <c r="S58" i="25"/>
  <c r="R58" i="25"/>
  <c r="Q58" i="25"/>
  <c r="P58" i="25"/>
  <c r="O58" i="25"/>
  <c r="N58" i="25"/>
  <c r="K58" i="25"/>
  <c r="J58" i="25"/>
  <c r="I58" i="25"/>
  <c r="H58" i="25"/>
  <c r="G58" i="25"/>
  <c r="F58" i="25"/>
  <c r="E58" i="25"/>
  <c r="D58" i="25"/>
  <c r="C58" i="25"/>
  <c r="W57" i="25"/>
  <c r="V57" i="25"/>
  <c r="U57" i="25"/>
  <c r="T57" i="25"/>
  <c r="S57" i="25"/>
  <c r="R57" i="25"/>
  <c r="Q57" i="25"/>
  <c r="P57" i="25"/>
  <c r="O57" i="25"/>
  <c r="N57" i="25"/>
  <c r="K57" i="25"/>
  <c r="J57" i="25"/>
  <c r="I57" i="25"/>
  <c r="H57" i="25"/>
  <c r="G57" i="25"/>
  <c r="F57" i="25"/>
  <c r="E57" i="25"/>
  <c r="D57" i="25"/>
  <c r="C57" i="25"/>
  <c r="W56" i="25"/>
  <c r="V56" i="25"/>
  <c r="U56" i="25"/>
  <c r="T56" i="25"/>
  <c r="S56" i="25"/>
  <c r="R56" i="25"/>
  <c r="Q56" i="25"/>
  <c r="P56" i="25"/>
  <c r="O56" i="25"/>
  <c r="N56" i="25"/>
  <c r="K56" i="25"/>
  <c r="J56" i="25"/>
  <c r="I56" i="25"/>
  <c r="H56" i="25"/>
  <c r="G56" i="25"/>
  <c r="F56" i="25"/>
  <c r="E56" i="25"/>
  <c r="D56" i="25"/>
  <c r="C56" i="25"/>
  <c r="V53" i="25"/>
  <c r="V236" i="25" s="1"/>
  <c r="U53" i="25"/>
  <c r="U236" i="25" s="1"/>
  <c r="T53" i="25"/>
  <c r="T236" i="25" s="1"/>
  <c r="S53" i="25"/>
  <c r="S236" i="25" s="1"/>
  <c r="R53" i="25"/>
  <c r="R236" i="25" s="1"/>
  <c r="Q53" i="25"/>
  <c r="Q236" i="25" s="1"/>
  <c r="J53" i="25"/>
  <c r="J236" i="25" s="1"/>
  <c r="I236" i="25"/>
  <c r="H53" i="25"/>
  <c r="H236" i="25" s="1"/>
  <c r="G53" i="25"/>
  <c r="G236" i="25" s="1"/>
  <c r="F53" i="25"/>
  <c r="F236" i="25" s="1"/>
  <c r="E53" i="25"/>
  <c r="E236" i="25" s="1"/>
  <c r="D53" i="25"/>
  <c r="D236" i="25" s="1"/>
  <c r="C53" i="25"/>
  <c r="C236" i="25" s="1"/>
  <c r="V46" i="25"/>
  <c r="V229" i="25" s="1"/>
  <c r="U46" i="25"/>
  <c r="U229" i="25" s="1"/>
  <c r="T46" i="25"/>
  <c r="T229" i="25" s="1"/>
  <c r="S46" i="25"/>
  <c r="S229" i="25" s="1"/>
  <c r="R46" i="25"/>
  <c r="R229" i="25" s="1"/>
  <c r="Q46" i="25"/>
  <c r="Q229" i="25" s="1"/>
  <c r="J46" i="25"/>
  <c r="J229" i="25" s="1"/>
  <c r="I46" i="25"/>
  <c r="I229" i="25" s="1"/>
  <c r="H46" i="25"/>
  <c r="H229" i="25" s="1"/>
  <c r="G46" i="25"/>
  <c r="G229" i="25" s="1"/>
  <c r="F46" i="25"/>
  <c r="F229" i="25" s="1"/>
  <c r="E46" i="25"/>
  <c r="E229" i="25" s="1"/>
  <c r="D46" i="25"/>
  <c r="D229" i="25" s="1"/>
  <c r="C229" i="25"/>
  <c r="V45" i="25"/>
  <c r="V228" i="25" s="1"/>
  <c r="U45" i="25"/>
  <c r="U228" i="25" s="1"/>
  <c r="T45" i="25"/>
  <c r="T228" i="25" s="1"/>
  <c r="S45" i="25"/>
  <c r="S228" i="25" s="1"/>
  <c r="R45" i="25"/>
  <c r="R228" i="25" s="1"/>
  <c r="Q45" i="25"/>
  <c r="Q228" i="25" s="1"/>
  <c r="J45" i="25"/>
  <c r="J228" i="25" s="1"/>
  <c r="I45" i="25"/>
  <c r="I228" i="25" s="1"/>
  <c r="H45" i="25"/>
  <c r="H228" i="25" s="1"/>
  <c r="G45" i="25"/>
  <c r="G228" i="25" s="1"/>
  <c r="F45" i="25"/>
  <c r="F228" i="25" s="1"/>
  <c r="E45" i="25"/>
  <c r="E228" i="25" s="1"/>
  <c r="D45" i="25"/>
  <c r="D228" i="25" s="1"/>
  <c r="C45" i="25"/>
  <c r="C228" i="25" s="1"/>
  <c r="V44" i="25"/>
  <c r="V227" i="25" s="1"/>
  <c r="U44" i="25"/>
  <c r="U227" i="25" s="1"/>
  <c r="T44" i="25"/>
  <c r="T227" i="25" s="1"/>
  <c r="S44" i="25"/>
  <c r="S227" i="25" s="1"/>
  <c r="R44" i="25"/>
  <c r="R227" i="25" s="1"/>
  <c r="Q44" i="25"/>
  <c r="Q227" i="25" s="1"/>
  <c r="J44" i="25"/>
  <c r="J227" i="25" s="1"/>
  <c r="I44" i="25"/>
  <c r="I227" i="25" s="1"/>
  <c r="H44" i="25"/>
  <c r="H227" i="25" s="1"/>
  <c r="G44" i="25"/>
  <c r="G227" i="25" s="1"/>
  <c r="F44" i="25"/>
  <c r="F227" i="25" s="1"/>
  <c r="E44" i="25"/>
  <c r="E227" i="25" s="1"/>
  <c r="D44" i="25"/>
  <c r="D227" i="25" s="1"/>
  <c r="C44" i="25"/>
  <c r="C227" i="25" s="1"/>
  <c r="V43" i="25"/>
  <c r="V226" i="25" s="1"/>
  <c r="U43" i="25"/>
  <c r="U226" i="25" s="1"/>
  <c r="T43" i="25"/>
  <c r="T226" i="25" s="1"/>
  <c r="S43" i="25"/>
  <c r="S226" i="25" s="1"/>
  <c r="R43" i="25"/>
  <c r="R226" i="25" s="1"/>
  <c r="Q43" i="25"/>
  <c r="Q226" i="25" s="1"/>
  <c r="J43" i="25"/>
  <c r="J226" i="25" s="1"/>
  <c r="I43" i="25"/>
  <c r="I226" i="25" s="1"/>
  <c r="H43" i="25"/>
  <c r="H226" i="25" s="1"/>
  <c r="G43" i="25"/>
  <c r="G226" i="25" s="1"/>
  <c r="F43" i="25"/>
  <c r="F226" i="25" s="1"/>
  <c r="E43" i="25"/>
  <c r="E226" i="25" s="1"/>
  <c r="D43" i="25"/>
  <c r="D226" i="25" s="1"/>
  <c r="C43" i="25"/>
  <c r="C226" i="25" s="1"/>
  <c r="V42" i="25"/>
  <c r="V225" i="25" s="1"/>
  <c r="U42" i="25"/>
  <c r="U225" i="25" s="1"/>
  <c r="T42" i="25"/>
  <c r="T225" i="25" s="1"/>
  <c r="S42" i="25"/>
  <c r="S225" i="25" s="1"/>
  <c r="R42" i="25"/>
  <c r="R225" i="25" s="1"/>
  <c r="Q42" i="25"/>
  <c r="Q225" i="25" s="1"/>
  <c r="J42" i="25"/>
  <c r="J225" i="25" s="1"/>
  <c r="I42" i="25"/>
  <c r="I225" i="25" s="1"/>
  <c r="H42" i="25"/>
  <c r="H225" i="25" s="1"/>
  <c r="G42" i="25"/>
  <c r="G225" i="25" s="1"/>
  <c r="F42" i="25"/>
  <c r="F225" i="25" s="1"/>
  <c r="E42" i="25"/>
  <c r="E225" i="25" s="1"/>
  <c r="D42" i="25"/>
  <c r="D225" i="25" s="1"/>
  <c r="C42" i="25"/>
  <c r="C225" i="25" s="1"/>
  <c r="V41" i="25"/>
  <c r="V224" i="25" s="1"/>
  <c r="U41" i="25"/>
  <c r="U224" i="25" s="1"/>
  <c r="T41" i="25"/>
  <c r="T224" i="25" s="1"/>
  <c r="S41" i="25"/>
  <c r="S224" i="25" s="1"/>
  <c r="R41" i="25"/>
  <c r="R224" i="25" s="1"/>
  <c r="Q41" i="25"/>
  <c r="Q224" i="25" s="1"/>
  <c r="K41" i="25"/>
  <c r="K224" i="25" s="1"/>
  <c r="J41" i="25"/>
  <c r="J224" i="25" s="1"/>
  <c r="I41" i="25"/>
  <c r="I224" i="25" s="1"/>
  <c r="H41" i="25"/>
  <c r="H224" i="25" s="1"/>
  <c r="G41" i="25"/>
  <c r="G224" i="25" s="1"/>
  <c r="F41" i="25"/>
  <c r="F224" i="25" s="1"/>
  <c r="E41" i="25"/>
  <c r="E224" i="25" s="1"/>
  <c r="D41" i="25"/>
  <c r="D224" i="25" s="1"/>
  <c r="C41" i="25"/>
  <c r="C224" i="25" s="1"/>
  <c r="V40" i="25"/>
  <c r="V223" i="25" s="1"/>
  <c r="U40" i="25"/>
  <c r="U223" i="25" s="1"/>
  <c r="T40" i="25"/>
  <c r="T223" i="25" s="1"/>
  <c r="S40" i="25"/>
  <c r="S223" i="25" s="1"/>
  <c r="R40" i="25"/>
  <c r="R223" i="25" s="1"/>
  <c r="Q40" i="25"/>
  <c r="Q223" i="25" s="1"/>
  <c r="K40" i="25"/>
  <c r="K223" i="25" s="1"/>
  <c r="J40" i="25"/>
  <c r="J223" i="25" s="1"/>
  <c r="I40" i="25"/>
  <c r="I223" i="25" s="1"/>
  <c r="H40" i="25"/>
  <c r="H223" i="25" s="1"/>
  <c r="G40" i="25"/>
  <c r="G223" i="25" s="1"/>
  <c r="F40" i="25"/>
  <c r="F223" i="25" s="1"/>
  <c r="E40" i="25"/>
  <c r="E223" i="25" s="1"/>
  <c r="D40" i="25"/>
  <c r="D223" i="25" s="1"/>
  <c r="C40" i="25"/>
  <c r="C223" i="25" s="1"/>
  <c r="V39" i="25"/>
  <c r="U39" i="25"/>
  <c r="T39" i="25"/>
  <c r="S39" i="25"/>
  <c r="R39" i="25"/>
  <c r="Q39" i="25"/>
  <c r="J39" i="25"/>
  <c r="I39" i="25"/>
  <c r="H39" i="25"/>
  <c r="G39" i="25"/>
  <c r="F39" i="25"/>
  <c r="E39" i="25"/>
  <c r="D39" i="25"/>
  <c r="C39" i="25"/>
  <c r="V38" i="25"/>
  <c r="U38" i="25"/>
  <c r="T38" i="25"/>
  <c r="S38" i="25"/>
  <c r="R38" i="25"/>
  <c r="Q38" i="25"/>
  <c r="J38" i="25"/>
  <c r="I38" i="25"/>
  <c r="H38" i="25"/>
  <c r="G38" i="25"/>
  <c r="F38" i="25"/>
  <c r="E38" i="25"/>
  <c r="D38" i="25"/>
  <c r="C38" i="25"/>
  <c r="V37" i="25"/>
  <c r="U37" i="25"/>
  <c r="T37" i="25"/>
  <c r="S37" i="25"/>
  <c r="R37" i="25"/>
  <c r="Q37" i="25"/>
  <c r="J37" i="25"/>
  <c r="I37" i="25"/>
  <c r="H37" i="25"/>
  <c r="G37" i="25"/>
  <c r="F37" i="25"/>
  <c r="E37" i="25"/>
  <c r="D37" i="25"/>
  <c r="C37" i="25"/>
  <c r="V36" i="25"/>
  <c r="U36" i="25"/>
  <c r="T36" i="25"/>
  <c r="S36" i="25"/>
  <c r="R36" i="25"/>
  <c r="Q36" i="25"/>
  <c r="K36" i="25"/>
  <c r="J36" i="25"/>
  <c r="I36" i="25"/>
  <c r="H36" i="25"/>
  <c r="G36" i="25"/>
  <c r="F36" i="25"/>
  <c r="E36" i="25"/>
  <c r="D36" i="25"/>
  <c r="C36" i="25"/>
  <c r="V35" i="25"/>
  <c r="U35" i="25"/>
  <c r="T35" i="25"/>
  <c r="S35" i="25"/>
  <c r="R35" i="25"/>
  <c r="Q35" i="25"/>
  <c r="K35" i="25"/>
  <c r="J35" i="25"/>
  <c r="I35" i="25"/>
  <c r="H35" i="25"/>
  <c r="G35" i="25"/>
  <c r="F35" i="25"/>
  <c r="E35" i="25"/>
  <c r="D35" i="25"/>
  <c r="C35" i="25"/>
  <c r="V34" i="25"/>
  <c r="U34" i="25"/>
  <c r="T34" i="25"/>
  <c r="S34" i="25"/>
  <c r="R34" i="25"/>
  <c r="Q34" i="25"/>
  <c r="K34" i="25"/>
  <c r="J34" i="25"/>
  <c r="I34" i="25"/>
  <c r="H34" i="25"/>
  <c r="G34" i="25"/>
  <c r="F34" i="25"/>
  <c r="E34" i="25"/>
  <c r="D34" i="25"/>
  <c r="C34" i="25"/>
  <c r="V33" i="25"/>
  <c r="U33" i="25"/>
  <c r="T33" i="25"/>
  <c r="S33" i="25"/>
  <c r="R33" i="25"/>
  <c r="Q33" i="25"/>
  <c r="K33" i="25"/>
  <c r="J33" i="25"/>
  <c r="I33" i="25"/>
  <c r="H33" i="25"/>
  <c r="G33" i="25"/>
  <c r="F33" i="25"/>
  <c r="E33" i="25"/>
  <c r="D33" i="25"/>
  <c r="C33" i="25"/>
  <c r="V32" i="25"/>
  <c r="U32" i="25"/>
  <c r="T32" i="25"/>
  <c r="S32" i="25"/>
  <c r="R32" i="25"/>
  <c r="Q32" i="25"/>
  <c r="K32" i="25"/>
  <c r="J32" i="25"/>
  <c r="I32" i="25"/>
  <c r="H32" i="25"/>
  <c r="G32" i="25"/>
  <c r="F32" i="25"/>
  <c r="E32" i="25"/>
  <c r="D32" i="25"/>
  <c r="C32" i="25"/>
  <c r="V31" i="25"/>
  <c r="U31" i="25"/>
  <c r="T31" i="25"/>
  <c r="S31" i="25"/>
  <c r="R31" i="25"/>
  <c r="Q31" i="25"/>
  <c r="K31" i="25"/>
  <c r="J31" i="25"/>
  <c r="I31" i="25"/>
  <c r="H31" i="25"/>
  <c r="G31" i="25"/>
  <c r="F31" i="25"/>
  <c r="E31" i="25"/>
  <c r="D31" i="25"/>
  <c r="C31" i="25"/>
  <c r="V30" i="25"/>
  <c r="U30" i="25"/>
  <c r="T30" i="25"/>
  <c r="S30" i="25"/>
  <c r="R30" i="25"/>
  <c r="Q30" i="25"/>
  <c r="K30" i="25"/>
  <c r="J30" i="25"/>
  <c r="I30" i="25"/>
  <c r="H30" i="25"/>
  <c r="G30" i="25"/>
  <c r="F30" i="25"/>
  <c r="E30" i="25"/>
  <c r="D30" i="25"/>
  <c r="C30" i="25"/>
  <c r="V29" i="25"/>
  <c r="U29" i="25"/>
  <c r="T29" i="25"/>
  <c r="S29" i="25"/>
  <c r="R29" i="25"/>
  <c r="Q29" i="25"/>
  <c r="K29" i="25"/>
  <c r="J29" i="25"/>
  <c r="I29" i="25"/>
  <c r="H29" i="25"/>
  <c r="G29" i="25"/>
  <c r="F29" i="25"/>
  <c r="E29" i="25"/>
  <c r="D29" i="25"/>
  <c r="C29" i="25"/>
  <c r="V28" i="25"/>
  <c r="U28" i="25"/>
  <c r="T28" i="25"/>
  <c r="S28" i="25"/>
  <c r="R28" i="25"/>
  <c r="Q28" i="25"/>
  <c r="K28" i="25"/>
  <c r="J28" i="25"/>
  <c r="I28" i="25"/>
  <c r="H28" i="25"/>
  <c r="G28" i="25"/>
  <c r="F28" i="25"/>
  <c r="E28" i="25"/>
  <c r="D28" i="25"/>
  <c r="C28" i="25"/>
  <c r="V27" i="25"/>
  <c r="U27" i="25"/>
  <c r="T27" i="25"/>
  <c r="S27" i="25"/>
  <c r="R27" i="25"/>
  <c r="Q27" i="25"/>
  <c r="J27" i="25"/>
  <c r="I27" i="25"/>
  <c r="H27" i="25"/>
  <c r="G27" i="25"/>
  <c r="F27" i="25"/>
  <c r="E27" i="25"/>
  <c r="D27" i="25"/>
  <c r="C27" i="25"/>
  <c r="V26" i="25"/>
  <c r="U26" i="25"/>
  <c r="T26" i="25"/>
  <c r="S26" i="25"/>
  <c r="R26" i="25"/>
  <c r="Q26" i="25"/>
  <c r="J26" i="25"/>
  <c r="I26" i="25"/>
  <c r="H26" i="25"/>
  <c r="G26" i="25"/>
  <c r="F26" i="25"/>
  <c r="E26" i="25"/>
  <c r="D26" i="25"/>
  <c r="C26" i="25"/>
  <c r="V25" i="25"/>
  <c r="V220" i="25" s="1"/>
  <c r="U25" i="25"/>
  <c r="T25" i="25"/>
  <c r="S25" i="25"/>
  <c r="R25" i="25"/>
  <c r="Q25" i="25"/>
  <c r="J25" i="25"/>
  <c r="I25" i="25"/>
  <c r="H25" i="25"/>
  <c r="G25" i="25"/>
  <c r="F25" i="25"/>
  <c r="E25" i="25"/>
  <c r="D25" i="25"/>
  <c r="D220" i="25" s="1"/>
  <c r="C25" i="25"/>
  <c r="C220" i="25" s="1"/>
  <c r="V24" i="25"/>
  <c r="U24" i="25"/>
  <c r="T24" i="25"/>
  <c r="S24" i="25"/>
  <c r="R24" i="25"/>
  <c r="Q24" i="25"/>
  <c r="K24" i="25"/>
  <c r="J24" i="25"/>
  <c r="I24" i="25"/>
  <c r="H24" i="25"/>
  <c r="G24" i="25"/>
  <c r="F24" i="25"/>
  <c r="E24" i="25"/>
  <c r="D24" i="25"/>
  <c r="C24" i="25"/>
  <c r="X23" i="25"/>
  <c r="V23" i="25"/>
  <c r="U23" i="25"/>
  <c r="T23" i="25"/>
  <c r="S23" i="25"/>
  <c r="R23" i="25"/>
  <c r="Q23" i="25"/>
  <c r="K23" i="25"/>
  <c r="J23" i="25"/>
  <c r="J219" i="25" s="1"/>
  <c r="I23" i="25"/>
  <c r="H23" i="25"/>
  <c r="G23" i="25"/>
  <c r="F23" i="25"/>
  <c r="E23" i="25"/>
  <c r="D23" i="25"/>
  <c r="C23" i="25"/>
  <c r="V22" i="25"/>
  <c r="U22" i="25"/>
  <c r="T22" i="25"/>
  <c r="S22" i="25"/>
  <c r="R22" i="25"/>
  <c r="Q22" i="25"/>
  <c r="H22" i="25"/>
  <c r="G22" i="25"/>
  <c r="F22" i="25"/>
  <c r="E22" i="25"/>
  <c r="D22" i="25"/>
  <c r="C22" i="25"/>
  <c r="V21" i="25"/>
  <c r="U21" i="25"/>
  <c r="T21" i="25"/>
  <c r="S21" i="25"/>
  <c r="R21" i="25"/>
  <c r="Q21" i="25"/>
  <c r="K21" i="25"/>
  <c r="I21" i="25"/>
  <c r="H21" i="25"/>
  <c r="G21" i="25"/>
  <c r="F21" i="25"/>
  <c r="E21" i="25"/>
  <c r="D21" i="25"/>
  <c r="C21" i="25"/>
  <c r="V20" i="25"/>
  <c r="V219" i="25" s="1"/>
  <c r="U20" i="25"/>
  <c r="T20" i="25"/>
  <c r="S20" i="25"/>
  <c r="R20" i="25"/>
  <c r="Q20" i="25"/>
  <c r="K20" i="25"/>
  <c r="I20" i="25"/>
  <c r="H20" i="25"/>
  <c r="G20" i="25"/>
  <c r="F20" i="25"/>
  <c r="E20" i="25"/>
  <c r="D20" i="25"/>
  <c r="D219" i="25" s="1"/>
  <c r="C20" i="25"/>
  <c r="C219" i="25" s="1"/>
  <c r="V19" i="25"/>
  <c r="V218" i="25" s="1"/>
  <c r="U19" i="25"/>
  <c r="T19" i="25"/>
  <c r="S19" i="25"/>
  <c r="R19" i="25"/>
  <c r="Q19" i="25"/>
  <c r="K19" i="25"/>
  <c r="I19" i="25"/>
  <c r="H19" i="25"/>
  <c r="G19" i="25"/>
  <c r="F19" i="25"/>
  <c r="E19" i="25"/>
  <c r="D19" i="25"/>
  <c r="D218" i="25" s="1"/>
  <c r="C19" i="25"/>
  <c r="C218" i="25" s="1"/>
  <c r="V18" i="25"/>
  <c r="V217" i="25" s="1"/>
  <c r="U18" i="25"/>
  <c r="T18" i="25"/>
  <c r="S18" i="25"/>
  <c r="R18" i="25"/>
  <c r="Q18" i="25"/>
  <c r="I18" i="25"/>
  <c r="H18" i="25"/>
  <c r="G18" i="25"/>
  <c r="F18" i="25"/>
  <c r="E18" i="25"/>
  <c r="D18" i="25"/>
  <c r="D217" i="25" s="1"/>
  <c r="C18" i="25"/>
  <c r="C217" i="25" s="1"/>
  <c r="V17" i="25"/>
  <c r="U17" i="25"/>
  <c r="T17" i="25"/>
  <c r="S17" i="25"/>
  <c r="R17" i="25"/>
  <c r="Q17" i="25"/>
  <c r="I17" i="25"/>
  <c r="H17" i="25"/>
  <c r="G17" i="25"/>
  <c r="F17" i="25"/>
  <c r="E17" i="25"/>
  <c r="D17" i="25"/>
  <c r="C17" i="25"/>
  <c r="V16" i="25"/>
  <c r="U16" i="25"/>
  <c r="T16" i="25"/>
  <c r="S16" i="25"/>
  <c r="R16" i="25"/>
  <c r="Q16" i="25"/>
  <c r="I16" i="25"/>
  <c r="H16" i="25"/>
  <c r="G16" i="25"/>
  <c r="F16" i="25"/>
  <c r="E16" i="25"/>
  <c r="D16" i="25"/>
  <c r="C16" i="25"/>
  <c r="V15" i="25"/>
  <c r="U15" i="25"/>
  <c r="T15" i="25"/>
  <c r="S15" i="25"/>
  <c r="R15" i="25"/>
  <c r="Q15" i="25"/>
  <c r="I15" i="25"/>
  <c r="H15" i="25"/>
  <c r="G15" i="25"/>
  <c r="F15" i="25"/>
  <c r="E15" i="25"/>
  <c r="D15" i="25"/>
  <c r="C15" i="25"/>
  <c r="V14" i="25"/>
  <c r="U14" i="25"/>
  <c r="T14" i="25"/>
  <c r="S14" i="25"/>
  <c r="R14" i="25"/>
  <c r="Q14" i="25"/>
  <c r="J14" i="25"/>
  <c r="I14" i="25"/>
  <c r="H14" i="25"/>
  <c r="G14" i="25"/>
  <c r="F14" i="25"/>
  <c r="E14" i="25"/>
  <c r="D14" i="25"/>
  <c r="C14" i="25"/>
  <c r="V13" i="25"/>
  <c r="U13" i="25"/>
  <c r="T13" i="25"/>
  <c r="S13" i="25"/>
  <c r="R13" i="25"/>
  <c r="Q13" i="25"/>
  <c r="I13" i="25"/>
  <c r="H13" i="25"/>
  <c r="G13" i="25"/>
  <c r="F13" i="25"/>
  <c r="E13" i="25"/>
  <c r="D13" i="25"/>
  <c r="C13" i="25"/>
  <c r="V12" i="25"/>
  <c r="U12" i="25"/>
  <c r="T12" i="25"/>
  <c r="S12" i="25"/>
  <c r="R12" i="25"/>
  <c r="Q12" i="25"/>
  <c r="I12" i="25"/>
  <c r="H12" i="25"/>
  <c r="G12" i="25"/>
  <c r="F12" i="25"/>
  <c r="E12" i="25"/>
  <c r="D12" i="25"/>
  <c r="C12" i="25"/>
  <c r="V11" i="25"/>
  <c r="U11" i="25"/>
  <c r="T11" i="25"/>
  <c r="S11" i="25"/>
  <c r="R11" i="25"/>
  <c r="Q11" i="25"/>
  <c r="I11" i="25"/>
  <c r="H11" i="25"/>
  <c r="G11" i="25"/>
  <c r="F11" i="25"/>
  <c r="E11" i="25"/>
  <c r="D11" i="25"/>
  <c r="C11" i="25"/>
  <c r="V10" i="25"/>
  <c r="U10" i="25"/>
  <c r="T10" i="25"/>
  <c r="S10" i="25"/>
  <c r="R10" i="25"/>
  <c r="Q10" i="25"/>
  <c r="I10" i="25"/>
  <c r="H10" i="25"/>
  <c r="G10" i="25"/>
  <c r="F10" i="25"/>
  <c r="E10" i="25"/>
  <c r="D10" i="25"/>
  <c r="C10" i="25"/>
  <c r="V9" i="25"/>
  <c r="U9" i="25"/>
  <c r="T9" i="25"/>
  <c r="S9" i="25"/>
  <c r="R9" i="25"/>
  <c r="Q9" i="25"/>
  <c r="I9" i="25"/>
  <c r="H9" i="25"/>
  <c r="G9" i="25"/>
  <c r="F9" i="25"/>
  <c r="E9" i="25"/>
  <c r="D9" i="25"/>
  <c r="C9" i="25"/>
  <c r="V8" i="25"/>
  <c r="U8" i="25"/>
  <c r="T8" i="25"/>
  <c r="S8" i="25"/>
  <c r="R8" i="25"/>
  <c r="Q8" i="25"/>
  <c r="J8" i="25"/>
  <c r="I8" i="25"/>
  <c r="H8" i="25"/>
  <c r="G8" i="25"/>
  <c r="F8" i="25"/>
  <c r="E8" i="25"/>
  <c r="D8" i="25"/>
  <c r="C8" i="25"/>
  <c r="V7" i="25"/>
  <c r="U7" i="25"/>
  <c r="T7" i="25"/>
  <c r="S7" i="25"/>
  <c r="R7" i="25"/>
  <c r="Q7" i="25"/>
  <c r="J7" i="25"/>
  <c r="I7" i="25"/>
  <c r="H7" i="25"/>
  <c r="G7" i="25"/>
  <c r="F7" i="25"/>
  <c r="E7" i="25"/>
  <c r="D7" i="25"/>
  <c r="C7" i="25"/>
  <c r="V6" i="25"/>
  <c r="U6" i="25"/>
  <c r="T6" i="25"/>
  <c r="S6" i="25"/>
  <c r="R6" i="25"/>
  <c r="Q6" i="25"/>
  <c r="K6" i="25"/>
  <c r="J6" i="25"/>
  <c r="I6" i="25"/>
  <c r="H6" i="25"/>
  <c r="G6" i="25"/>
  <c r="F6" i="25"/>
  <c r="E6" i="25"/>
  <c r="D6" i="25"/>
  <c r="C6" i="25"/>
  <c r="V5" i="25"/>
  <c r="U5" i="25"/>
  <c r="T5" i="25"/>
  <c r="S5" i="25"/>
  <c r="R5" i="25"/>
  <c r="Q5" i="25"/>
  <c r="K5" i="25"/>
  <c r="J5" i="25"/>
  <c r="I5" i="25"/>
  <c r="H5" i="25"/>
  <c r="G5" i="25"/>
  <c r="F5" i="25"/>
  <c r="E5" i="25"/>
  <c r="D5" i="25"/>
  <c r="C5" i="25"/>
  <c r="A310" i="24"/>
  <c r="K240" i="24"/>
  <c r="B240" i="24"/>
  <c r="K233" i="24"/>
  <c r="B233" i="24"/>
  <c r="K232" i="24"/>
  <c r="B232" i="24"/>
  <c r="K231" i="24"/>
  <c r="B231" i="24"/>
  <c r="K230" i="24"/>
  <c r="B230" i="24"/>
  <c r="K229" i="24"/>
  <c r="B229" i="24"/>
  <c r="B228" i="24"/>
  <c r="B227" i="24"/>
  <c r="B225" i="24"/>
  <c r="K154" i="24"/>
  <c r="J154" i="24"/>
  <c r="I154" i="24"/>
  <c r="H154" i="24"/>
  <c r="H287" i="24" s="1"/>
  <c r="G154" i="24"/>
  <c r="G287" i="24" s="1"/>
  <c r="D154" i="24"/>
  <c r="D287" i="24" s="1"/>
  <c r="C154" i="24"/>
  <c r="C287" i="24" s="1"/>
  <c r="B154" i="24"/>
  <c r="B287" i="24" s="1"/>
  <c r="K147" i="24"/>
  <c r="K280" i="24" s="1"/>
  <c r="J147" i="24"/>
  <c r="J280" i="24" s="1"/>
  <c r="I147" i="24"/>
  <c r="I280" i="24" s="1"/>
  <c r="H147" i="24"/>
  <c r="H280" i="24" s="1"/>
  <c r="G147" i="24"/>
  <c r="G280" i="24" s="1"/>
  <c r="F147" i="24"/>
  <c r="F280" i="24" s="1"/>
  <c r="E147" i="24"/>
  <c r="E280" i="24" s="1"/>
  <c r="D147" i="24"/>
  <c r="D280" i="24" s="1"/>
  <c r="C147" i="24"/>
  <c r="C280" i="24" s="1"/>
  <c r="B147" i="24"/>
  <c r="B280" i="24" s="1"/>
  <c r="K146" i="24"/>
  <c r="K279" i="24" s="1"/>
  <c r="J146" i="24"/>
  <c r="J279" i="24" s="1"/>
  <c r="I146" i="24"/>
  <c r="I279" i="24" s="1"/>
  <c r="H146" i="24"/>
  <c r="H279" i="24" s="1"/>
  <c r="G146" i="24"/>
  <c r="G279" i="24" s="1"/>
  <c r="F146" i="24"/>
  <c r="F279" i="24" s="1"/>
  <c r="E146" i="24"/>
  <c r="E279" i="24" s="1"/>
  <c r="D146" i="24"/>
  <c r="D279" i="24" s="1"/>
  <c r="C146" i="24"/>
  <c r="C279" i="24" s="1"/>
  <c r="B146" i="24"/>
  <c r="B279" i="24" s="1"/>
  <c r="K145" i="24"/>
  <c r="K278" i="24" s="1"/>
  <c r="J145" i="24"/>
  <c r="J278" i="24" s="1"/>
  <c r="I145" i="24"/>
  <c r="I278" i="24" s="1"/>
  <c r="H145" i="24"/>
  <c r="H278" i="24" s="1"/>
  <c r="G145" i="24"/>
  <c r="F145" i="24"/>
  <c r="F278" i="24" s="1"/>
  <c r="E145" i="24"/>
  <c r="E278" i="24" s="1"/>
  <c r="D145" i="24"/>
  <c r="D278" i="24" s="1"/>
  <c r="C145" i="24"/>
  <c r="C278" i="24" s="1"/>
  <c r="B145" i="24"/>
  <c r="B278" i="24" s="1"/>
  <c r="K144" i="24"/>
  <c r="K277" i="24" s="1"/>
  <c r="J144" i="24"/>
  <c r="I144" i="24"/>
  <c r="I277" i="24" s="1"/>
  <c r="H144" i="24"/>
  <c r="H277" i="24" s="1"/>
  <c r="G144" i="24"/>
  <c r="G277" i="24" s="1"/>
  <c r="F144" i="24"/>
  <c r="E144" i="24"/>
  <c r="E277" i="24" s="1"/>
  <c r="D144" i="24"/>
  <c r="D277" i="24" s="1"/>
  <c r="C144" i="24"/>
  <c r="C277" i="24" s="1"/>
  <c r="B144" i="24"/>
  <c r="B277" i="24" s="1"/>
  <c r="K143" i="24"/>
  <c r="K276" i="24" s="1"/>
  <c r="J143" i="24"/>
  <c r="J276" i="24" s="1"/>
  <c r="I143" i="24"/>
  <c r="I276" i="24" s="1"/>
  <c r="H143" i="24"/>
  <c r="G143" i="24"/>
  <c r="G276" i="24" s="1"/>
  <c r="F143" i="24"/>
  <c r="F276" i="24" s="1"/>
  <c r="E143" i="24"/>
  <c r="E276" i="24" s="1"/>
  <c r="D143" i="24"/>
  <c r="C143" i="24"/>
  <c r="C276" i="24" s="1"/>
  <c r="B143" i="24"/>
  <c r="B276" i="24" s="1"/>
  <c r="K142" i="24"/>
  <c r="K275" i="24" s="1"/>
  <c r="J142" i="24"/>
  <c r="J275" i="24" s="1"/>
  <c r="I142" i="24"/>
  <c r="I275" i="24" s="1"/>
  <c r="H142" i="24"/>
  <c r="H275" i="24" s="1"/>
  <c r="G142" i="24"/>
  <c r="G275" i="24" s="1"/>
  <c r="F142" i="24"/>
  <c r="F275" i="24" s="1"/>
  <c r="E142" i="24"/>
  <c r="E275" i="24" s="1"/>
  <c r="D142" i="24"/>
  <c r="D275" i="24" s="1"/>
  <c r="C142" i="24"/>
  <c r="C275" i="24" s="1"/>
  <c r="B142" i="24"/>
  <c r="B275" i="24" s="1"/>
  <c r="K141" i="24"/>
  <c r="K274" i="24" s="1"/>
  <c r="J141" i="24"/>
  <c r="J274" i="24" s="1"/>
  <c r="I141" i="24"/>
  <c r="I274" i="24" s="1"/>
  <c r="H141" i="24"/>
  <c r="H274" i="24" s="1"/>
  <c r="G141" i="24"/>
  <c r="G274" i="24" s="1"/>
  <c r="F141" i="24"/>
  <c r="F274" i="24" s="1"/>
  <c r="E141" i="24"/>
  <c r="E274" i="24" s="1"/>
  <c r="D141" i="24"/>
  <c r="D274" i="24" s="1"/>
  <c r="C141" i="24"/>
  <c r="B141" i="24"/>
  <c r="B274" i="24" s="1"/>
  <c r="K140" i="24"/>
  <c r="J140" i="24"/>
  <c r="I140" i="24"/>
  <c r="H140" i="24"/>
  <c r="G140" i="24"/>
  <c r="F140" i="24"/>
  <c r="E140" i="24"/>
  <c r="D140" i="24"/>
  <c r="C140" i="24"/>
  <c r="B140" i="24"/>
  <c r="L139" i="24"/>
  <c r="K139" i="24"/>
  <c r="J139" i="24"/>
  <c r="I139" i="24"/>
  <c r="H139" i="24"/>
  <c r="G139" i="24"/>
  <c r="F139" i="24"/>
  <c r="E139" i="24"/>
  <c r="D139" i="24"/>
  <c r="C139" i="24"/>
  <c r="B139" i="24"/>
  <c r="K138" i="24"/>
  <c r="J138" i="24"/>
  <c r="I138" i="24"/>
  <c r="H138" i="24"/>
  <c r="G138" i="24"/>
  <c r="F138" i="24"/>
  <c r="E138" i="24"/>
  <c r="D138" i="24"/>
  <c r="C138" i="24"/>
  <c r="B138" i="24"/>
  <c r="K137" i="24"/>
  <c r="J137" i="24"/>
  <c r="I137" i="24"/>
  <c r="H137" i="24"/>
  <c r="G137" i="24"/>
  <c r="F137" i="24"/>
  <c r="E137" i="24"/>
  <c r="D137" i="24"/>
  <c r="C137" i="24"/>
  <c r="B137" i="24"/>
  <c r="L136" i="24"/>
  <c r="K136" i="24"/>
  <c r="J136" i="24"/>
  <c r="I136" i="24"/>
  <c r="H136" i="24"/>
  <c r="G136" i="24"/>
  <c r="F136" i="24"/>
  <c r="E136" i="24"/>
  <c r="D136" i="24"/>
  <c r="C136" i="24"/>
  <c r="B136" i="24"/>
  <c r="K135" i="24"/>
  <c r="J135" i="24"/>
  <c r="I135" i="24"/>
  <c r="H135" i="24"/>
  <c r="G135" i="24"/>
  <c r="F135" i="24"/>
  <c r="E135" i="24"/>
  <c r="D135" i="24"/>
  <c r="C135" i="24"/>
  <c r="B135" i="24"/>
  <c r="K134" i="24"/>
  <c r="J134" i="24"/>
  <c r="I134" i="24"/>
  <c r="H134" i="24"/>
  <c r="G134" i="24"/>
  <c r="F134" i="24"/>
  <c r="E134" i="24"/>
  <c r="D134" i="24"/>
  <c r="C134" i="24"/>
  <c r="B134" i="24"/>
  <c r="K133" i="24"/>
  <c r="J133" i="24"/>
  <c r="I133" i="24"/>
  <c r="H133" i="24"/>
  <c r="G133" i="24"/>
  <c r="F133" i="24"/>
  <c r="E133" i="24"/>
  <c r="D133" i="24"/>
  <c r="C133" i="24"/>
  <c r="B133" i="24"/>
  <c r="K132" i="24"/>
  <c r="J132" i="24"/>
  <c r="I132" i="24"/>
  <c r="H132" i="24"/>
  <c r="G132" i="24"/>
  <c r="F132" i="24"/>
  <c r="E132" i="24"/>
  <c r="D132" i="24"/>
  <c r="C132" i="24"/>
  <c r="B132" i="24"/>
  <c r="K131" i="24"/>
  <c r="J131" i="24"/>
  <c r="I131" i="24"/>
  <c r="H131" i="24"/>
  <c r="G131" i="24"/>
  <c r="F131" i="24"/>
  <c r="E131" i="24"/>
  <c r="D131" i="24"/>
  <c r="C131" i="24"/>
  <c r="B131" i="24"/>
  <c r="K130" i="24"/>
  <c r="J130" i="24"/>
  <c r="I130" i="24"/>
  <c r="H130" i="24"/>
  <c r="G130" i="24"/>
  <c r="F130" i="24"/>
  <c r="E130" i="24"/>
  <c r="D130" i="24"/>
  <c r="C130" i="24"/>
  <c r="J129" i="24"/>
  <c r="I129" i="24"/>
  <c r="H129" i="24"/>
  <c r="G129" i="24"/>
  <c r="F129" i="24"/>
  <c r="E129" i="24"/>
  <c r="D129" i="24"/>
  <c r="C129" i="24"/>
  <c r="B129" i="24"/>
  <c r="J128" i="24"/>
  <c r="I128" i="24"/>
  <c r="H128" i="24"/>
  <c r="G128" i="24"/>
  <c r="F128" i="24"/>
  <c r="E128" i="24"/>
  <c r="D128" i="24"/>
  <c r="C128" i="24"/>
  <c r="K127" i="24"/>
  <c r="J127" i="24"/>
  <c r="I127" i="24"/>
  <c r="H127" i="24"/>
  <c r="G127" i="24"/>
  <c r="F127" i="24"/>
  <c r="E127" i="24"/>
  <c r="D127" i="24"/>
  <c r="C127" i="24"/>
  <c r="K126" i="24"/>
  <c r="J126" i="24"/>
  <c r="I126" i="24"/>
  <c r="H126" i="24"/>
  <c r="G126" i="24"/>
  <c r="F126" i="24"/>
  <c r="E126" i="24"/>
  <c r="D126" i="24"/>
  <c r="C126" i="24"/>
  <c r="B126" i="24"/>
  <c r="J125" i="24"/>
  <c r="I125" i="24"/>
  <c r="H125" i="24"/>
  <c r="G125" i="24"/>
  <c r="F125" i="24"/>
  <c r="E125" i="24"/>
  <c r="D125" i="24"/>
  <c r="C125" i="24"/>
  <c r="B125" i="24"/>
  <c r="J124" i="24"/>
  <c r="I124" i="24"/>
  <c r="H124" i="24"/>
  <c r="G124" i="24"/>
  <c r="F124" i="24"/>
  <c r="E124" i="24"/>
  <c r="D124" i="24"/>
  <c r="C124" i="24"/>
  <c r="B124" i="24"/>
  <c r="K123" i="24"/>
  <c r="J123" i="24"/>
  <c r="I123" i="24"/>
  <c r="H123" i="24"/>
  <c r="G123" i="24"/>
  <c r="F123" i="24"/>
  <c r="E123" i="24"/>
  <c r="D123" i="24"/>
  <c r="C123" i="24"/>
  <c r="B123" i="24"/>
  <c r="K122" i="24"/>
  <c r="J122" i="24"/>
  <c r="I122" i="24"/>
  <c r="H122" i="24"/>
  <c r="G122" i="24"/>
  <c r="F122" i="24"/>
  <c r="E122" i="24"/>
  <c r="D122" i="24"/>
  <c r="C122" i="24"/>
  <c r="B122" i="24"/>
  <c r="K121" i="24"/>
  <c r="J121" i="24"/>
  <c r="I121" i="24"/>
  <c r="H121" i="24"/>
  <c r="G121" i="24"/>
  <c r="F121" i="24"/>
  <c r="E121" i="24"/>
  <c r="D121" i="24"/>
  <c r="C121" i="24"/>
  <c r="B121" i="24"/>
  <c r="K120" i="24"/>
  <c r="J120" i="24"/>
  <c r="I120" i="24"/>
  <c r="H120" i="24"/>
  <c r="G120" i="24"/>
  <c r="F120" i="24"/>
  <c r="E120" i="24"/>
  <c r="D120" i="24"/>
  <c r="C120" i="24"/>
  <c r="B120" i="24"/>
  <c r="K119" i="24"/>
  <c r="J119" i="24"/>
  <c r="I119" i="24"/>
  <c r="H119" i="24"/>
  <c r="G119" i="24"/>
  <c r="F119" i="24"/>
  <c r="E119" i="24"/>
  <c r="D119" i="24"/>
  <c r="C119" i="24"/>
  <c r="B119" i="24"/>
  <c r="K118" i="24"/>
  <c r="J118" i="24"/>
  <c r="I118" i="24"/>
  <c r="H118" i="24"/>
  <c r="G118" i="24"/>
  <c r="F118" i="24"/>
  <c r="E118" i="24"/>
  <c r="D118" i="24"/>
  <c r="C118" i="24"/>
  <c r="B118" i="24"/>
  <c r="K117" i="24"/>
  <c r="J117" i="24"/>
  <c r="I117" i="24"/>
  <c r="H117" i="24"/>
  <c r="G117" i="24"/>
  <c r="F117" i="24"/>
  <c r="E117" i="24"/>
  <c r="D117" i="24"/>
  <c r="C117" i="24"/>
  <c r="B117" i="24"/>
  <c r="K116" i="24"/>
  <c r="J116" i="24"/>
  <c r="I116" i="24"/>
  <c r="H116" i="24"/>
  <c r="G116" i="24"/>
  <c r="F116" i="24"/>
  <c r="E116" i="24"/>
  <c r="D116" i="24"/>
  <c r="C116" i="24"/>
  <c r="B116" i="24"/>
  <c r="K115" i="24"/>
  <c r="J115" i="24"/>
  <c r="I115" i="24"/>
  <c r="H115" i="24"/>
  <c r="G115" i="24"/>
  <c r="F115" i="24"/>
  <c r="E115" i="24"/>
  <c r="D115" i="24"/>
  <c r="C115" i="24"/>
  <c r="B115" i="24"/>
  <c r="K114" i="24"/>
  <c r="J114" i="24"/>
  <c r="I114" i="24"/>
  <c r="H114" i="24"/>
  <c r="G114" i="24"/>
  <c r="F114" i="24"/>
  <c r="E114" i="24"/>
  <c r="D114" i="24"/>
  <c r="C114" i="24"/>
  <c r="B114" i="24"/>
  <c r="K113" i="24"/>
  <c r="J113" i="24"/>
  <c r="I113" i="24"/>
  <c r="H113" i="24"/>
  <c r="G113" i="24"/>
  <c r="F113" i="24"/>
  <c r="E113" i="24"/>
  <c r="D113" i="24"/>
  <c r="C113" i="24"/>
  <c r="B113" i="24"/>
  <c r="K112" i="24"/>
  <c r="J112" i="24"/>
  <c r="I112" i="24"/>
  <c r="H112" i="24"/>
  <c r="G112" i="24"/>
  <c r="F112" i="24"/>
  <c r="E112" i="24"/>
  <c r="D112" i="24"/>
  <c r="C112" i="24"/>
  <c r="B112" i="24"/>
  <c r="K111" i="24"/>
  <c r="J111" i="24"/>
  <c r="I111" i="24"/>
  <c r="H111" i="24"/>
  <c r="G111" i="24"/>
  <c r="F111" i="24"/>
  <c r="E111" i="24"/>
  <c r="D111" i="24"/>
  <c r="C111" i="24"/>
  <c r="B111" i="24"/>
  <c r="K110" i="24"/>
  <c r="J110" i="24"/>
  <c r="I110" i="24"/>
  <c r="H110" i="24"/>
  <c r="G110" i="24"/>
  <c r="F110" i="24"/>
  <c r="E110" i="24"/>
  <c r="D110" i="24"/>
  <c r="C110" i="24"/>
  <c r="B110" i="24"/>
  <c r="K109" i="24"/>
  <c r="J109" i="24"/>
  <c r="I109" i="24"/>
  <c r="H109" i="24"/>
  <c r="G109" i="24"/>
  <c r="F109" i="24"/>
  <c r="E109" i="24"/>
  <c r="D109" i="24"/>
  <c r="C109" i="24"/>
  <c r="B109" i="24"/>
  <c r="K108" i="24"/>
  <c r="J108" i="24"/>
  <c r="I108" i="24"/>
  <c r="H108" i="24"/>
  <c r="G108" i="24"/>
  <c r="F108" i="24"/>
  <c r="E108" i="24"/>
  <c r="D108" i="24"/>
  <c r="C108" i="24"/>
  <c r="B108" i="24"/>
  <c r="K107" i="24"/>
  <c r="J107" i="24"/>
  <c r="I107" i="24"/>
  <c r="H107" i="24"/>
  <c r="G107" i="24"/>
  <c r="F107" i="24"/>
  <c r="E107" i="24"/>
  <c r="D107" i="24"/>
  <c r="C107" i="24"/>
  <c r="B107" i="24"/>
  <c r="K106" i="24"/>
  <c r="J106" i="24"/>
  <c r="I106" i="24"/>
  <c r="H106" i="24"/>
  <c r="G106" i="24"/>
  <c r="F106" i="24"/>
  <c r="E106" i="24"/>
  <c r="D106" i="24"/>
  <c r="C106" i="24"/>
  <c r="B106" i="24"/>
  <c r="K103" i="24"/>
  <c r="K262" i="24" s="1"/>
  <c r="J103" i="24"/>
  <c r="J262" i="24" s="1"/>
  <c r="I103" i="24"/>
  <c r="I262" i="24" s="1"/>
  <c r="H103" i="24"/>
  <c r="H262" i="24" s="1"/>
  <c r="G103" i="24"/>
  <c r="G262" i="24" s="1"/>
  <c r="F262" i="24"/>
  <c r="E103" i="24"/>
  <c r="E262" i="24" s="1"/>
  <c r="D103" i="24"/>
  <c r="D262" i="24" s="1"/>
  <c r="C103" i="24"/>
  <c r="C262" i="24" s="1"/>
  <c r="B103" i="24"/>
  <c r="B262" i="24" s="1"/>
  <c r="K96" i="24"/>
  <c r="K255" i="24" s="1"/>
  <c r="J96" i="24"/>
  <c r="J255" i="24" s="1"/>
  <c r="I96" i="24"/>
  <c r="I255" i="24" s="1"/>
  <c r="H96" i="24"/>
  <c r="H255" i="24" s="1"/>
  <c r="G96" i="24"/>
  <c r="G255" i="24" s="1"/>
  <c r="F96" i="24"/>
  <c r="F255" i="24" s="1"/>
  <c r="E96" i="24"/>
  <c r="E255" i="24" s="1"/>
  <c r="D96" i="24"/>
  <c r="D255" i="24" s="1"/>
  <c r="C96" i="24"/>
  <c r="B96" i="24"/>
  <c r="B255" i="24" s="1"/>
  <c r="K95" i="24"/>
  <c r="K254" i="24" s="1"/>
  <c r="J95" i="24"/>
  <c r="J254" i="24" s="1"/>
  <c r="I95" i="24"/>
  <c r="I254" i="24" s="1"/>
  <c r="H95" i="24"/>
  <c r="H254" i="24" s="1"/>
  <c r="G95" i="24"/>
  <c r="G254" i="24" s="1"/>
  <c r="F95" i="24"/>
  <c r="F254" i="24" s="1"/>
  <c r="E95" i="24"/>
  <c r="E254" i="24" s="1"/>
  <c r="D95" i="24"/>
  <c r="D254" i="24" s="1"/>
  <c r="C95" i="24"/>
  <c r="C254" i="24" s="1"/>
  <c r="B95" i="24"/>
  <c r="K94" i="24"/>
  <c r="K253" i="24" s="1"/>
  <c r="J94" i="24"/>
  <c r="J253" i="24" s="1"/>
  <c r="I94" i="24"/>
  <c r="I253" i="24" s="1"/>
  <c r="H94" i="24"/>
  <c r="H253" i="24" s="1"/>
  <c r="G94" i="24"/>
  <c r="G253" i="24" s="1"/>
  <c r="F94" i="24"/>
  <c r="F253" i="24" s="1"/>
  <c r="E94" i="24"/>
  <c r="E253" i="24" s="1"/>
  <c r="D94" i="24"/>
  <c r="D253" i="24" s="1"/>
  <c r="C94" i="24"/>
  <c r="C253" i="24" s="1"/>
  <c r="B94" i="24"/>
  <c r="K93" i="24"/>
  <c r="K252" i="24" s="1"/>
  <c r="J93" i="24"/>
  <c r="J252" i="24" s="1"/>
  <c r="I93" i="24"/>
  <c r="I252" i="24" s="1"/>
  <c r="H93" i="24"/>
  <c r="H252" i="24" s="1"/>
  <c r="G93" i="24"/>
  <c r="G252" i="24" s="1"/>
  <c r="F93" i="24"/>
  <c r="F252" i="24" s="1"/>
  <c r="E93" i="24"/>
  <c r="E252" i="24" s="1"/>
  <c r="D93" i="24"/>
  <c r="D252" i="24" s="1"/>
  <c r="C93" i="24"/>
  <c r="C252" i="24" s="1"/>
  <c r="B93" i="24"/>
  <c r="B252" i="24" s="1"/>
  <c r="K92" i="24"/>
  <c r="K251" i="24" s="1"/>
  <c r="J92" i="24"/>
  <c r="J251" i="24" s="1"/>
  <c r="I92" i="24"/>
  <c r="I251" i="24" s="1"/>
  <c r="H92" i="24"/>
  <c r="H251" i="24" s="1"/>
  <c r="G92" i="24"/>
  <c r="G251" i="24" s="1"/>
  <c r="F92" i="24"/>
  <c r="F251" i="24" s="1"/>
  <c r="E92" i="24"/>
  <c r="E251" i="24" s="1"/>
  <c r="D92" i="24"/>
  <c r="D251" i="24" s="1"/>
  <c r="C92" i="24"/>
  <c r="C251" i="24" s="1"/>
  <c r="B92" i="24"/>
  <c r="B251" i="24" s="1"/>
  <c r="K91" i="24"/>
  <c r="K250" i="24" s="1"/>
  <c r="J91" i="24"/>
  <c r="J250" i="24" s="1"/>
  <c r="I91" i="24"/>
  <c r="I250" i="24" s="1"/>
  <c r="H91" i="24"/>
  <c r="H250" i="24" s="1"/>
  <c r="G91" i="24"/>
  <c r="G250" i="24" s="1"/>
  <c r="F91" i="24"/>
  <c r="F250" i="24" s="1"/>
  <c r="E91" i="24"/>
  <c r="E250" i="24" s="1"/>
  <c r="D91" i="24"/>
  <c r="D250" i="24" s="1"/>
  <c r="C91" i="24"/>
  <c r="C250" i="24" s="1"/>
  <c r="B91" i="24"/>
  <c r="K90" i="24"/>
  <c r="K249" i="24" s="1"/>
  <c r="J90" i="24"/>
  <c r="J249" i="24" s="1"/>
  <c r="I90" i="24"/>
  <c r="I249" i="24" s="1"/>
  <c r="H90" i="24"/>
  <c r="H249" i="24" s="1"/>
  <c r="G90" i="24"/>
  <c r="G249" i="24" s="1"/>
  <c r="F90" i="24"/>
  <c r="F249" i="24" s="1"/>
  <c r="E90" i="24"/>
  <c r="E249" i="24" s="1"/>
  <c r="D90" i="24"/>
  <c r="D249" i="24" s="1"/>
  <c r="C90" i="24"/>
  <c r="C249" i="24" s="1"/>
  <c r="B90" i="24"/>
  <c r="K89" i="24"/>
  <c r="J89" i="24"/>
  <c r="I89" i="24"/>
  <c r="H89" i="24"/>
  <c r="G89" i="24"/>
  <c r="F89" i="24"/>
  <c r="E89" i="24"/>
  <c r="D89" i="24"/>
  <c r="C89" i="24"/>
  <c r="B89" i="24"/>
  <c r="K88" i="24"/>
  <c r="J88" i="24"/>
  <c r="I88" i="24"/>
  <c r="H88" i="24"/>
  <c r="G88" i="24"/>
  <c r="F88" i="24"/>
  <c r="E88" i="24"/>
  <c r="D88" i="24"/>
  <c r="C88" i="24"/>
  <c r="B88" i="24"/>
  <c r="K87" i="24"/>
  <c r="J87" i="24"/>
  <c r="I87" i="24"/>
  <c r="H87" i="24"/>
  <c r="G87" i="24"/>
  <c r="F87" i="24"/>
  <c r="E87" i="24"/>
  <c r="D87" i="24"/>
  <c r="C87" i="24"/>
  <c r="B87" i="24"/>
  <c r="K86" i="24"/>
  <c r="J86" i="24"/>
  <c r="I86" i="24"/>
  <c r="H86" i="24"/>
  <c r="G86" i="24"/>
  <c r="F86" i="24"/>
  <c r="E86" i="24"/>
  <c r="D86" i="24"/>
  <c r="C86" i="24"/>
  <c r="B86" i="24"/>
  <c r="K85" i="24"/>
  <c r="K248" i="24" s="1"/>
  <c r="J85" i="24"/>
  <c r="I85" i="24"/>
  <c r="H85" i="24"/>
  <c r="G85" i="24"/>
  <c r="F85" i="24"/>
  <c r="E85" i="24"/>
  <c r="D85" i="24"/>
  <c r="D248" i="24" s="1"/>
  <c r="C85" i="24"/>
  <c r="C248" i="24" s="1"/>
  <c r="B85" i="24"/>
  <c r="B248" i="24" s="1"/>
  <c r="K84" i="24"/>
  <c r="J84" i="24"/>
  <c r="I84" i="24"/>
  <c r="H84" i="24"/>
  <c r="G84" i="24"/>
  <c r="F84" i="24"/>
  <c r="E84" i="24"/>
  <c r="D84" i="24"/>
  <c r="C84" i="24"/>
  <c r="B84" i="24"/>
  <c r="K83" i="24"/>
  <c r="J83" i="24"/>
  <c r="I83" i="24"/>
  <c r="H83" i="24"/>
  <c r="G83" i="24"/>
  <c r="F83" i="24"/>
  <c r="E83" i="24"/>
  <c r="D83" i="24"/>
  <c r="C83" i="24"/>
  <c r="B83" i="24"/>
  <c r="K82" i="24"/>
  <c r="J82" i="24"/>
  <c r="I82" i="24"/>
  <c r="H82" i="24"/>
  <c r="G82" i="24"/>
  <c r="F82" i="24"/>
  <c r="E82" i="24"/>
  <c r="D82" i="24"/>
  <c r="C82" i="24"/>
  <c r="B82" i="24"/>
  <c r="K81" i="24"/>
  <c r="J81" i="24"/>
  <c r="I81" i="24"/>
  <c r="H81" i="24"/>
  <c r="G81" i="24"/>
  <c r="F81" i="24"/>
  <c r="E81" i="24"/>
  <c r="D81" i="24"/>
  <c r="C81" i="24"/>
  <c r="B81" i="24"/>
  <c r="K80" i="24"/>
  <c r="J80" i="24"/>
  <c r="I80" i="24"/>
  <c r="H80" i="24"/>
  <c r="G80" i="24"/>
  <c r="F80" i="24"/>
  <c r="E80" i="24"/>
  <c r="D80" i="24"/>
  <c r="C80" i="24"/>
  <c r="B80" i="24"/>
  <c r="B247" i="24" s="1"/>
  <c r="K79" i="24"/>
  <c r="J79" i="24"/>
  <c r="I79" i="24"/>
  <c r="H79" i="24"/>
  <c r="G79" i="24"/>
  <c r="F79" i="24"/>
  <c r="E79" i="24"/>
  <c r="D79" i="24"/>
  <c r="C79" i="24"/>
  <c r="B79" i="24"/>
  <c r="K78" i="24"/>
  <c r="J78" i="24"/>
  <c r="I78" i="24"/>
  <c r="H78" i="24"/>
  <c r="G78" i="24"/>
  <c r="F78" i="24"/>
  <c r="E78" i="24"/>
  <c r="D78" i="24"/>
  <c r="C78" i="24"/>
  <c r="B78" i="24"/>
  <c r="K77" i="24"/>
  <c r="J77" i="24"/>
  <c r="I77" i="24"/>
  <c r="H77" i="24"/>
  <c r="G77" i="24"/>
  <c r="F77" i="24"/>
  <c r="E77" i="24"/>
  <c r="D77" i="24"/>
  <c r="C77" i="24"/>
  <c r="B77" i="24"/>
  <c r="K76" i="24"/>
  <c r="J76" i="24"/>
  <c r="I76" i="24"/>
  <c r="H76" i="24"/>
  <c r="G76" i="24"/>
  <c r="F76" i="24"/>
  <c r="E76" i="24"/>
  <c r="D76" i="24"/>
  <c r="C76" i="24"/>
  <c r="B76" i="24"/>
  <c r="K75" i="24"/>
  <c r="J75" i="24"/>
  <c r="I75" i="24"/>
  <c r="H75" i="24"/>
  <c r="G75" i="24"/>
  <c r="F75" i="24"/>
  <c r="E75" i="24"/>
  <c r="D75" i="24"/>
  <c r="C75" i="24"/>
  <c r="B75" i="24"/>
  <c r="K74" i="24"/>
  <c r="J74" i="24"/>
  <c r="I74" i="24"/>
  <c r="H74" i="24"/>
  <c r="G74" i="24"/>
  <c r="F74" i="24"/>
  <c r="E74" i="24"/>
  <c r="D74" i="24"/>
  <c r="C74" i="24"/>
  <c r="B74" i="24"/>
  <c r="K73" i="24"/>
  <c r="J73" i="24"/>
  <c r="I73" i="24"/>
  <c r="H73" i="24"/>
  <c r="G73" i="24"/>
  <c r="F73" i="24"/>
  <c r="E73" i="24"/>
  <c r="D73" i="24"/>
  <c r="C73" i="24"/>
  <c r="B73" i="24"/>
  <c r="K72" i="24"/>
  <c r="J72" i="24"/>
  <c r="I72" i="24"/>
  <c r="H72" i="24"/>
  <c r="G72" i="24"/>
  <c r="F72" i="24"/>
  <c r="E72" i="24"/>
  <c r="D72" i="24"/>
  <c r="C72" i="24"/>
  <c r="B72" i="24"/>
  <c r="K71" i="24"/>
  <c r="J71" i="24"/>
  <c r="I71" i="24"/>
  <c r="H71" i="24"/>
  <c r="G71" i="24"/>
  <c r="F71" i="24"/>
  <c r="E71" i="24"/>
  <c r="D71" i="24"/>
  <c r="C71" i="24"/>
  <c r="B71" i="24"/>
  <c r="K70" i="24"/>
  <c r="J70" i="24"/>
  <c r="I70" i="24"/>
  <c r="H70" i="24"/>
  <c r="G70" i="24"/>
  <c r="F70" i="24"/>
  <c r="E70" i="24"/>
  <c r="D70" i="24"/>
  <c r="C70" i="24"/>
  <c r="B70" i="24"/>
  <c r="K69" i="24"/>
  <c r="J69" i="24"/>
  <c r="I69" i="24"/>
  <c r="H69" i="24"/>
  <c r="G69" i="24"/>
  <c r="F69" i="24"/>
  <c r="E69" i="24"/>
  <c r="D69" i="24"/>
  <c r="C69" i="24"/>
  <c r="B69" i="24"/>
  <c r="K68" i="24"/>
  <c r="J68" i="24"/>
  <c r="I68" i="24"/>
  <c r="H68" i="24"/>
  <c r="G68" i="24"/>
  <c r="F68" i="24"/>
  <c r="E68" i="24"/>
  <c r="D68" i="24"/>
  <c r="C68" i="24"/>
  <c r="B68" i="24"/>
  <c r="K67" i="24"/>
  <c r="J67" i="24"/>
  <c r="I67" i="24"/>
  <c r="H67" i="24"/>
  <c r="G67" i="24"/>
  <c r="F67" i="24"/>
  <c r="E67" i="24"/>
  <c r="D67" i="24"/>
  <c r="C67" i="24"/>
  <c r="B67" i="24"/>
  <c r="K66" i="24"/>
  <c r="J66" i="24"/>
  <c r="I66" i="24"/>
  <c r="H66" i="24"/>
  <c r="G66" i="24"/>
  <c r="F66" i="24"/>
  <c r="E66" i="24"/>
  <c r="D66" i="24"/>
  <c r="C66" i="24"/>
  <c r="B66" i="24"/>
  <c r="K65" i="24"/>
  <c r="J65" i="24"/>
  <c r="I65" i="24"/>
  <c r="H65" i="24"/>
  <c r="G65" i="24"/>
  <c r="F65" i="24"/>
  <c r="E65" i="24"/>
  <c r="D65" i="24"/>
  <c r="C65" i="24"/>
  <c r="B65" i="24"/>
  <c r="K64" i="24"/>
  <c r="J64" i="24"/>
  <c r="I64" i="24"/>
  <c r="H64" i="24"/>
  <c r="G64" i="24"/>
  <c r="F64" i="24"/>
  <c r="E64" i="24"/>
  <c r="D64" i="24"/>
  <c r="C64" i="24"/>
  <c r="B64" i="24"/>
  <c r="K63" i="24"/>
  <c r="J63" i="24"/>
  <c r="I63" i="24"/>
  <c r="H63" i="24"/>
  <c r="G63" i="24"/>
  <c r="F63" i="24"/>
  <c r="E63" i="24"/>
  <c r="D63" i="24"/>
  <c r="C63" i="24"/>
  <c r="B63" i="24"/>
  <c r="K62" i="24"/>
  <c r="J62" i="24"/>
  <c r="I62" i="24"/>
  <c r="H62" i="24"/>
  <c r="G62" i="24"/>
  <c r="F62" i="24"/>
  <c r="E62" i="24"/>
  <c r="D62" i="24"/>
  <c r="C62" i="24"/>
  <c r="B62" i="24"/>
  <c r="K61" i="24"/>
  <c r="J61" i="24"/>
  <c r="I61" i="24"/>
  <c r="H61" i="24"/>
  <c r="G61" i="24"/>
  <c r="F61" i="24"/>
  <c r="E61" i="24"/>
  <c r="D61" i="24"/>
  <c r="C61" i="24"/>
  <c r="B61" i="24"/>
  <c r="K60" i="24"/>
  <c r="J60" i="24"/>
  <c r="I60" i="24"/>
  <c r="H60" i="24"/>
  <c r="G60" i="24"/>
  <c r="F60" i="24"/>
  <c r="E60" i="24"/>
  <c r="D60" i="24"/>
  <c r="C60" i="24"/>
  <c r="B60" i="24"/>
  <c r="K59" i="24"/>
  <c r="J59" i="24"/>
  <c r="I59" i="24"/>
  <c r="H59" i="24"/>
  <c r="G59" i="24"/>
  <c r="F59" i="24"/>
  <c r="E59" i="24"/>
  <c r="D59" i="24"/>
  <c r="C59" i="24"/>
  <c r="B59" i="24"/>
  <c r="K58" i="24"/>
  <c r="J58" i="24"/>
  <c r="I58" i="24"/>
  <c r="H58" i="24"/>
  <c r="G58" i="24"/>
  <c r="F58" i="24"/>
  <c r="E58" i="24"/>
  <c r="D58" i="24"/>
  <c r="C58" i="24"/>
  <c r="B58" i="24"/>
  <c r="K57" i="24"/>
  <c r="J57" i="24"/>
  <c r="I57" i="24"/>
  <c r="H57" i="24"/>
  <c r="G57" i="24"/>
  <c r="F57" i="24"/>
  <c r="E57" i="24"/>
  <c r="D57" i="24"/>
  <c r="C57" i="24"/>
  <c r="B57" i="24"/>
  <c r="K56" i="24"/>
  <c r="J56" i="24"/>
  <c r="I56" i="24"/>
  <c r="H56" i="24"/>
  <c r="G56" i="24"/>
  <c r="F56" i="24"/>
  <c r="E56" i="24"/>
  <c r="D56" i="24"/>
  <c r="C56" i="24"/>
  <c r="B56" i="24"/>
  <c r="K55" i="24"/>
  <c r="J55" i="24"/>
  <c r="I55" i="24"/>
  <c r="H55" i="24"/>
  <c r="G55" i="24"/>
  <c r="F55" i="24"/>
  <c r="E55" i="24"/>
  <c r="D55" i="24"/>
  <c r="C55" i="24"/>
  <c r="B55" i="24"/>
  <c r="J52" i="24"/>
  <c r="J240" i="24" s="1"/>
  <c r="I52" i="24"/>
  <c r="I240" i="24" s="1"/>
  <c r="H52" i="24"/>
  <c r="H240" i="24" s="1"/>
  <c r="G240" i="24"/>
  <c r="F52" i="24"/>
  <c r="F240" i="24" s="1"/>
  <c r="E52" i="24"/>
  <c r="E240" i="24" s="1"/>
  <c r="D52" i="24"/>
  <c r="D240" i="24" s="1"/>
  <c r="C52" i="24"/>
  <c r="C240" i="24" s="1"/>
  <c r="J45" i="24"/>
  <c r="J233" i="24" s="1"/>
  <c r="I45" i="24"/>
  <c r="I233" i="24" s="1"/>
  <c r="H45" i="24"/>
  <c r="H233" i="24" s="1"/>
  <c r="G45" i="24"/>
  <c r="G233" i="24" s="1"/>
  <c r="F45" i="24"/>
  <c r="F233" i="24" s="1"/>
  <c r="E45" i="24"/>
  <c r="E233" i="24" s="1"/>
  <c r="D45" i="24"/>
  <c r="D233" i="24" s="1"/>
  <c r="C45" i="24"/>
  <c r="C233" i="24" s="1"/>
  <c r="J44" i="24"/>
  <c r="J232" i="24" s="1"/>
  <c r="I44" i="24"/>
  <c r="I232" i="24" s="1"/>
  <c r="H44" i="24"/>
  <c r="H232" i="24" s="1"/>
  <c r="G44" i="24"/>
  <c r="G232" i="24" s="1"/>
  <c r="F44" i="24"/>
  <c r="F232" i="24" s="1"/>
  <c r="E44" i="24"/>
  <c r="E232" i="24" s="1"/>
  <c r="D44" i="24"/>
  <c r="D232" i="24" s="1"/>
  <c r="C44" i="24"/>
  <c r="C232" i="24" s="1"/>
  <c r="J43" i="24"/>
  <c r="J231" i="24" s="1"/>
  <c r="I43" i="24"/>
  <c r="I231" i="24" s="1"/>
  <c r="H43" i="24"/>
  <c r="H231" i="24" s="1"/>
  <c r="G43" i="24"/>
  <c r="G231" i="24" s="1"/>
  <c r="F43" i="24"/>
  <c r="F231" i="24" s="1"/>
  <c r="E43" i="24"/>
  <c r="E231" i="24" s="1"/>
  <c r="D43" i="24"/>
  <c r="D231" i="24" s="1"/>
  <c r="C43" i="24"/>
  <c r="C231" i="24" s="1"/>
  <c r="J42" i="24"/>
  <c r="J230" i="24" s="1"/>
  <c r="I42" i="24"/>
  <c r="I230" i="24" s="1"/>
  <c r="H42" i="24"/>
  <c r="H230" i="24" s="1"/>
  <c r="G42" i="24"/>
  <c r="G230" i="24" s="1"/>
  <c r="F42" i="24"/>
  <c r="F230" i="24" s="1"/>
  <c r="E42" i="24"/>
  <c r="E230" i="24" s="1"/>
  <c r="D42" i="24"/>
  <c r="D230" i="24" s="1"/>
  <c r="C42" i="24"/>
  <c r="C230" i="24" s="1"/>
  <c r="J41" i="24"/>
  <c r="J229" i="24" s="1"/>
  <c r="I41" i="24"/>
  <c r="I229" i="24" s="1"/>
  <c r="H41" i="24"/>
  <c r="H229" i="24" s="1"/>
  <c r="G41" i="24"/>
  <c r="G229" i="24" s="1"/>
  <c r="F41" i="24"/>
  <c r="F229" i="24" s="1"/>
  <c r="E41" i="24"/>
  <c r="E229" i="24" s="1"/>
  <c r="D41" i="24"/>
  <c r="D229" i="24" s="1"/>
  <c r="C41" i="24"/>
  <c r="C229" i="24" s="1"/>
  <c r="K40" i="24"/>
  <c r="K228" i="24" s="1"/>
  <c r="J40" i="24"/>
  <c r="J228" i="24" s="1"/>
  <c r="I40" i="24"/>
  <c r="I228" i="24" s="1"/>
  <c r="H40" i="24"/>
  <c r="H228" i="24" s="1"/>
  <c r="G40" i="24"/>
  <c r="G228" i="24" s="1"/>
  <c r="F40" i="24"/>
  <c r="F228" i="24" s="1"/>
  <c r="E40" i="24"/>
  <c r="E228" i="24" s="1"/>
  <c r="D40" i="24"/>
  <c r="D228" i="24" s="1"/>
  <c r="C40" i="24"/>
  <c r="C228" i="24" s="1"/>
  <c r="K39" i="24"/>
  <c r="K227" i="24" s="1"/>
  <c r="J39" i="24"/>
  <c r="J227" i="24" s="1"/>
  <c r="I39" i="24"/>
  <c r="I227" i="24" s="1"/>
  <c r="H39" i="24"/>
  <c r="H227" i="24" s="1"/>
  <c r="G39" i="24"/>
  <c r="G227" i="24" s="1"/>
  <c r="F39" i="24"/>
  <c r="F227" i="24" s="1"/>
  <c r="E39" i="24"/>
  <c r="E227" i="24" s="1"/>
  <c r="D39" i="24"/>
  <c r="D227" i="24" s="1"/>
  <c r="C39" i="24"/>
  <c r="C227" i="24" s="1"/>
  <c r="J38" i="24"/>
  <c r="I38" i="24"/>
  <c r="H38" i="24"/>
  <c r="G38" i="24"/>
  <c r="F38" i="24"/>
  <c r="E38" i="24"/>
  <c r="D38" i="24"/>
  <c r="C38" i="24"/>
  <c r="J37" i="24"/>
  <c r="I37" i="24"/>
  <c r="H37" i="24"/>
  <c r="G37" i="24"/>
  <c r="E37" i="24"/>
  <c r="D37" i="24"/>
  <c r="C37" i="24"/>
  <c r="J36" i="24"/>
  <c r="I36" i="24"/>
  <c r="H36" i="24"/>
  <c r="G36" i="24"/>
  <c r="F36" i="24"/>
  <c r="E36" i="24"/>
  <c r="D36" i="24"/>
  <c r="C36" i="24"/>
  <c r="K35" i="24"/>
  <c r="J35" i="24"/>
  <c r="I35" i="24"/>
  <c r="H35" i="24"/>
  <c r="G35" i="24"/>
  <c r="F35" i="24"/>
  <c r="E35" i="24"/>
  <c r="D35" i="24"/>
  <c r="C35" i="24"/>
  <c r="K34" i="24"/>
  <c r="J34" i="24"/>
  <c r="I34" i="24"/>
  <c r="H34" i="24"/>
  <c r="G34" i="24"/>
  <c r="F34" i="24"/>
  <c r="E34" i="24"/>
  <c r="D34" i="24"/>
  <c r="C34" i="24"/>
  <c r="K33" i="24"/>
  <c r="J33" i="24"/>
  <c r="I33" i="24"/>
  <c r="H33" i="24"/>
  <c r="G33" i="24"/>
  <c r="F33" i="24"/>
  <c r="E33" i="24"/>
  <c r="D33" i="24"/>
  <c r="C33" i="24"/>
  <c r="K32" i="24"/>
  <c r="J32" i="24"/>
  <c r="I32" i="24"/>
  <c r="H32" i="24"/>
  <c r="G32" i="24"/>
  <c r="F32" i="24"/>
  <c r="E32" i="24"/>
  <c r="D32" i="24"/>
  <c r="C32" i="24"/>
  <c r="K31" i="24"/>
  <c r="J31" i="24"/>
  <c r="I31" i="24"/>
  <c r="H31" i="24"/>
  <c r="G31" i="24"/>
  <c r="F31" i="24"/>
  <c r="E31" i="24"/>
  <c r="D31" i="24"/>
  <c r="C31" i="24"/>
  <c r="K30" i="24"/>
  <c r="J30" i="24"/>
  <c r="I30" i="24"/>
  <c r="H30" i="24"/>
  <c r="G30" i="24"/>
  <c r="F30" i="24"/>
  <c r="E30" i="24"/>
  <c r="D30" i="24"/>
  <c r="C30" i="24"/>
  <c r="K29" i="24"/>
  <c r="J29" i="24"/>
  <c r="I29" i="24"/>
  <c r="H29" i="24"/>
  <c r="G29" i="24"/>
  <c r="F29" i="24"/>
  <c r="E29" i="24"/>
  <c r="D29" i="24"/>
  <c r="C29" i="24"/>
  <c r="K28" i="24"/>
  <c r="J28" i="24"/>
  <c r="I28" i="24"/>
  <c r="H28" i="24"/>
  <c r="G28" i="24"/>
  <c r="F28" i="24"/>
  <c r="E28" i="24"/>
  <c r="D28" i="24"/>
  <c r="C28" i="24"/>
  <c r="K27" i="24"/>
  <c r="J27" i="24"/>
  <c r="I27" i="24"/>
  <c r="H27" i="24"/>
  <c r="G27" i="24"/>
  <c r="F27" i="24"/>
  <c r="E27" i="24"/>
  <c r="D27" i="24"/>
  <c r="C27" i="24"/>
  <c r="J26" i="24"/>
  <c r="I26" i="24"/>
  <c r="H26" i="24"/>
  <c r="G26" i="24"/>
  <c r="F26" i="24"/>
  <c r="E26" i="24"/>
  <c r="D26" i="24"/>
  <c r="C26" i="24"/>
  <c r="J25" i="24"/>
  <c r="I25" i="24"/>
  <c r="H25" i="24"/>
  <c r="G25" i="24"/>
  <c r="F25" i="24"/>
  <c r="E25" i="24"/>
  <c r="D25" i="24"/>
  <c r="C25" i="24"/>
  <c r="J24" i="24"/>
  <c r="I24" i="24"/>
  <c r="H24" i="24"/>
  <c r="G24" i="24"/>
  <c r="F24" i="24"/>
  <c r="E24" i="24"/>
  <c r="D24" i="24"/>
  <c r="C24" i="24"/>
  <c r="K23" i="24"/>
  <c r="J23" i="24"/>
  <c r="I23" i="24"/>
  <c r="H23" i="24"/>
  <c r="G23" i="24"/>
  <c r="F23" i="24"/>
  <c r="E23" i="24"/>
  <c r="D23" i="24"/>
  <c r="C23" i="24"/>
  <c r="K22" i="24"/>
  <c r="J22" i="24"/>
  <c r="I22" i="24"/>
  <c r="H22" i="24"/>
  <c r="G22" i="24"/>
  <c r="F22" i="24"/>
  <c r="E22" i="24"/>
  <c r="D22" i="24"/>
  <c r="C22" i="24"/>
  <c r="H21" i="24"/>
  <c r="G21" i="24"/>
  <c r="F21" i="24"/>
  <c r="E21" i="24"/>
  <c r="D21" i="24"/>
  <c r="C21" i="24"/>
  <c r="I20" i="24"/>
  <c r="H20" i="24"/>
  <c r="G20" i="24"/>
  <c r="F20" i="24"/>
  <c r="E20" i="24"/>
  <c r="D20" i="24"/>
  <c r="C20" i="24"/>
  <c r="K19" i="24"/>
  <c r="I19" i="24"/>
  <c r="H19" i="24"/>
  <c r="G19" i="24"/>
  <c r="F19" i="24"/>
  <c r="E19" i="24"/>
  <c r="D19" i="24"/>
  <c r="C19" i="24"/>
  <c r="K18" i="24"/>
  <c r="I18" i="24"/>
  <c r="H18" i="24"/>
  <c r="G18" i="24"/>
  <c r="F18" i="24"/>
  <c r="E18" i="24"/>
  <c r="D18" i="24"/>
  <c r="C18" i="24"/>
  <c r="I17" i="24"/>
  <c r="H17" i="24"/>
  <c r="G17" i="24"/>
  <c r="F17" i="24"/>
  <c r="E17" i="24"/>
  <c r="D17" i="24"/>
  <c r="C17" i="24"/>
  <c r="I16" i="24"/>
  <c r="H16" i="24"/>
  <c r="G16" i="24"/>
  <c r="F16" i="24"/>
  <c r="E16" i="24"/>
  <c r="D16" i="24"/>
  <c r="C16" i="24"/>
  <c r="I15" i="24"/>
  <c r="H15" i="24"/>
  <c r="G15" i="24"/>
  <c r="F15" i="24"/>
  <c r="E15" i="24"/>
  <c r="D15" i="24"/>
  <c r="C15" i="24"/>
  <c r="I14" i="24"/>
  <c r="H14" i="24"/>
  <c r="G14" i="24"/>
  <c r="F14" i="24"/>
  <c r="E14" i="24"/>
  <c r="D14" i="24"/>
  <c r="C14" i="24"/>
  <c r="J13" i="24"/>
  <c r="J221" i="24" s="1"/>
  <c r="I13" i="24"/>
  <c r="H13" i="24"/>
  <c r="G13" i="24"/>
  <c r="F13" i="24"/>
  <c r="E13" i="24"/>
  <c r="D13" i="24"/>
  <c r="C13" i="24"/>
  <c r="I12" i="24"/>
  <c r="H12" i="24"/>
  <c r="G12" i="24"/>
  <c r="F12" i="24"/>
  <c r="E12" i="24"/>
  <c r="D12" i="24"/>
  <c r="C12" i="24"/>
  <c r="I11" i="24"/>
  <c r="H11" i="24"/>
  <c r="G11" i="24"/>
  <c r="F11" i="24"/>
  <c r="E11" i="24"/>
  <c r="D11" i="24"/>
  <c r="C11" i="24"/>
  <c r="I10" i="24"/>
  <c r="H10" i="24"/>
  <c r="G10" i="24"/>
  <c r="F10" i="24"/>
  <c r="E10" i="24"/>
  <c r="D10" i="24"/>
  <c r="C10" i="24"/>
  <c r="I9" i="24"/>
  <c r="H9" i="24"/>
  <c r="G9" i="24"/>
  <c r="F9" i="24"/>
  <c r="E9" i="24"/>
  <c r="D9" i="24"/>
  <c r="C9" i="24"/>
  <c r="I8" i="24"/>
  <c r="H8" i="24"/>
  <c r="G8" i="24"/>
  <c r="F8" i="24"/>
  <c r="E8" i="24"/>
  <c r="D8" i="24"/>
  <c r="C8" i="24"/>
  <c r="J7" i="24"/>
  <c r="I7" i="24"/>
  <c r="H7" i="24"/>
  <c r="G7" i="24"/>
  <c r="F7" i="24"/>
  <c r="E7" i="24"/>
  <c r="D7" i="24"/>
  <c r="C7" i="24"/>
  <c r="J6" i="24"/>
  <c r="I6" i="24"/>
  <c r="H6" i="24"/>
  <c r="G6" i="24"/>
  <c r="F6" i="24"/>
  <c r="E6" i="24"/>
  <c r="D6" i="24"/>
  <c r="C6" i="24"/>
  <c r="K5" i="24"/>
  <c r="J5" i="24"/>
  <c r="I5" i="24"/>
  <c r="H5" i="24"/>
  <c r="G5" i="24"/>
  <c r="F5" i="24"/>
  <c r="E5" i="24"/>
  <c r="D5" i="24"/>
  <c r="C5" i="24"/>
  <c r="K4" i="24"/>
  <c r="J4" i="24"/>
  <c r="I4" i="24"/>
  <c r="H4" i="24"/>
  <c r="G4" i="24"/>
  <c r="F4" i="24"/>
  <c r="E4" i="24"/>
  <c r="D4" i="24"/>
  <c r="C4" i="24"/>
  <c r="A308" i="23"/>
  <c r="A307" i="23"/>
  <c r="A306" i="23"/>
  <c r="X283" i="23"/>
  <c r="W283" i="23"/>
  <c r="V283" i="23"/>
  <c r="U283" i="23"/>
  <c r="T283" i="23"/>
  <c r="S283" i="23"/>
  <c r="R283" i="23"/>
  <c r="Q283" i="23"/>
  <c r="P283" i="23"/>
  <c r="O283" i="23"/>
  <c r="N283" i="23"/>
  <c r="K283" i="23"/>
  <c r="J283" i="23"/>
  <c r="B283" i="23"/>
  <c r="X276" i="23"/>
  <c r="W276" i="23"/>
  <c r="V276" i="23"/>
  <c r="U276" i="23"/>
  <c r="T276" i="23"/>
  <c r="S276" i="23"/>
  <c r="R276" i="23"/>
  <c r="Q276" i="23"/>
  <c r="P276" i="23"/>
  <c r="O276" i="23"/>
  <c r="N276" i="23"/>
  <c r="K276" i="23"/>
  <c r="J276" i="23"/>
  <c r="B276" i="23"/>
  <c r="X275" i="23"/>
  <c r="W275" i="23"/>
  <c r="V275" i="23"/>
  <c r="U275" i="23"/>
  <c r="T275" i="23"/>
  <c r="S275" i="23"/>
  <c r="R275" i="23"/>
  <c r="Q275" i="23"/>
  <c r="P275" i="23"/>
  <c r="O275" i="23"/>
  <c r="N275" i="23"/>
  <c r="K275" i="23"/>
  <c r="J275" i="23"/>
  <c r="B275" i="23"/>
  <c r="X274" i="23"/>
  <c r="W274" i="23"/>
  <c r="V274" i="23"/>
  <c r="U274" i="23"/>
  <c r="T274" i="23"/>
  <c r="S274" i="23"/>
  <c r="R274" i="23"/>
  <c r="Q274" i="23"/>
  <c r="P274" i="23"/>
  <c r="O274" i="23"/>
  <c r="N274" i="23"/>
  <c r="K274" i="23"/>
  <c r="J274" i="23"/>
  <c r="B274" i="23"/>
  <c r="X273" i="23"/>
  <c r="W273" i="23"/>
  <c r="V273" i="23"/>
  <c r="U273" i="23"/>
  <c r="T273" i="23"/>
  <c r="S273" i="23"/>
  <c r="R273" i="23"/>
  <c r="Q273" i="23"/>
  <c r="P273" i="23"/>
  <c r="O273" i="23"/>
  <c r="N273" i="23"/>
  <c r="K273" i="23"/>
  <c r="J273" i="23"/>
  <c r="B273" i="23"/>
  <c r="X272" i="23"/>
  <c r="W272" i="23"/>
  <c r="V272" i="23"/>
  <c r="U272" i="23"/>
  <c r="T272" i="23"/>
  <c r="S272" i="23"/>
  <c r="R272" i="23"/>
  <c r="Q272" i="23"/>
  <c r="P272" i="23"/>
  <c r="O272" i="23"/>
  <c r="N272" i="23"/>
  <c r="K272" i="23"/>
  <c r="J272" i="23"/>
  <c r="B272" i="23"/>
  <c r="X271" i="23"/>
  <c r="W271" i="23"/>
  <c r="V271" i="23"/>
  <c r="U271" i="23"/>
  <c r="T271" i="23"/>
  <c r="S271" i="23"/>
  <c r="R271" i="23"/>
  <c r="Q271" i="23"/>
  <c r="P271" i="23"/>
  <c r="O271" i="23"/>
  <c r="N271" i="23"/>
  <c r="K271" i="23"/>
  <c r="J271" i="23"/>
  <c r="B271" i="23"/>
  <c r="X270" i="23"/>
  <c r="W270" i="23"/>
  <c r="V270" i="23"/>
  <c r="U270" i="23"/>
  <c r="T270" i="23"/>
  <c r="S270" i="23"/>
  <c r="R270" i="23"/>
  <c r="Q270" i="23"/>
  <c r="P270" i="23"/>
  <c r="O270" i="23"/>
  <c r="N270" i="23"/>
  <c r="K270" i="23"/>
  <c r="J270" i="23"/>
  <c r="B270" i="23"/>
  <c r="X268" i="23"/>
  <c r="W268" i="23"/>
  <c r="V268" i="23"/>
  <c r="U268" i="23"/>
  <c r="T268" i="23"/>
  <c r="S268" i="23"/>
  <c r="R268" i="23"/>
  <c r="Q268" i="23"/>
  <c r="P268" i="23"/>
  <c r="O268" i="23"/>
  <c r="N268" i="23"/>
  <c r="K268" i="23"/>
  <c r="J268" i="23"/>
  <c r="B268" i="23"/>
  <c r="X258" i="23"/>
  <c r="W258" i="23"/>
  <c r="V258" i="23"/>
  <c r="U258" i="23"/>
  <c r="T258" i="23"/>
  <c r="S258" i="23"/>
  <c r="R258" i="23"/>
  <c r="Q258" i="23"/>
  <c r="P258" i="23"/>
  <c r="O258" i="23"/>
  <c r="N258" i="23"/>
  <c r="X251" i="23"/>
  <c r="W251" i="23"/>
  <c r="V251" i="23"/>
  <c r="U251" i="23"/>
  <c r="T251" i="23"/>
  <c r="S251" i="23"/>
  <c r="R251" i="23"/>
  <c r="Q251" i="23"/>
  <c r="P251" i="23"/>
  <c r="O251" i="23"/>
  <c r="N251" i="23"/>
  <c r="X250" i="23"/>
  <c r="W250" i="23"/>
  <c r="V250" i="23"/>
  <c r="U250" i="23"/>
  <c r="T250" i="23"/>
  <c r="S250" i="23"/>
  <c r="R250" i="23"/>
  <c r="Q250" i="23"/>
  <c r="P250" i="23"/>
  <c r="O250" i="23"/>
  <c r="N250" i="23"/>
  <c r="X249" i="23"/>
  <c r="W249" i="23"/>
  <c r="V249" i="23"/>
  <c r="U249" i="23"/>
  <c r="T249" i="23"/>
  <c r="S249" i="23"/>
  <c r="R249" i="23"/>
  <c r="Q249" i="23"/>
  <c r="P249" i="23"/>
  <c r="O249" i="23"/>
  <c r="N249" i="23"/>
  <c r="X248" i="23"/>
  <c r="W248" i="23"/>
  <c r="V248" i="23"/>
  <c r="U248" i="23"/>
  <c r="T248" i="23"/>
  <c r="S248" i="23"/>
  <c r="R248" i="23"/>
  <c r="Q248" i="23"/>
  <c r="P248" i="23"/>
  <c r="O248" i="23"/>
  <c r="N248" i="23"/>
  <c r="X247" i="23"/>
  <c r="W247" i="23"/>
  <c r="V247" i="23"/>
  <c r="U247" i="23"/>
  <c r="T247" i="23"/>
  <c r="S247" i="23"/>
  <c r="R247" i="23"/>
  <c r="Q247" i="23"/>
  <c r="P247" i="23"/>
  <c r="O247" i="23"/>
  <c r="N247" i="23"/>
  <c r="X246" i="23"/>
  <c r="W246" i="23"/>
  <c r="V246" i="23"/>
  <c r="U246" i="23"/>
  <c r="T246" i="23"/>
  <c r="S246" i="23"/>
  <c r="R246" i="23"/>
  <c r="Q246" i="23"/>
  <c r="P246" i="23"/>
  <c r="O246" i="23"/>
  <c r="N246" i="23"/>
  <c r="X245" i="23"/>
  <c r="W245" i="23"/>
  <c r="V245" i="23"/>
  <c r="U245" i="23"/>
  <c r="T245" i="23"/>
  <c r="S245" i="23"/>
  <c r="R245" i="23"/>
  <c r="Q245" i="23"/>
  <c r="P245" i="23"/>
  <c r="O245" i="23"/>
  <c r="N245" i="23"/>
  <c r="X243" i="23"/>
  <c r="W243" i="23"/>
  <c r="V243" i="23"/>
  <c r="U243" i="23"/>
  <c r="T243" i="23"/>
  <c r="S243" i="23"/>
  <c r="R243" i="23"/>
  <c r="Q243" i="23"/>
  <c r="P243" i="23"/>
  <c r="O243" i="23"/>
  <c r="N243" i="23"/>
  <c r="X242" i="23"/>
  <c r="U241" i="23"/>
  <c r="T241" i="23"/>
  <c r="W236" i="23"/>
  <c r="V236" i="23"/>
  <c r="P236" i="23"/>
  <c r="O236" i="23"/>
  <c r="N236" i="23"/>
  <c r="X229" i="23"/>
  <c r="W229" i="23"/>
  <c r="V229" i="23"/>
  <c r="P229" i="23"/>
  <c r="O229" i="23"/>
  <c r="N229" i="23"/>
  <c r="X228" i="23"/>
  <c r="W228" i="23"/>
  <c r="V228" i="23"/>
  <c r="P228" i="23"/>
  <c r="O228" i="23"/>
  <c r="N228" i="23"/>
  <c r="X227" i="23"/>
  <c r="W227" i="23"/>
  <c r="V227" i="23"/>
  <c r="P227" i="23"/>
  <c r="O227" i="23"/>
  <c r="N227" i="23"/>
  <c r="W226" i="23"/>
  <c r="V226" i="23"/>
  <c r="P226" i="23"/>
  <c r="O226" i="23"/>
  <c r="N226" i="23"/>
  <c r="X225" i="23"/>
  <c r="W225" i="23"/>
  <c r="V225" i="23"/>
  <c r="P225" i="23"/>
  <c r="O225" i="23"/>
  <c r="N225" i="23"/>
  <c r="X224" i="23"/>
  <c r="W224" i="23"/>
  <c r="V224" i="23"/>
  <c r="P224" i="23"/>
  <c r="O224" i="23"/>
  <c r="N224" i="23"/>
  <c r="X223" i="23"/>
  <c r="W223" i="23"/>
  <c r="V223" i="23"/>
  <c r="P223" i="23"/>
  <c r="O223" i="23"/>
  <c r="N223" i="23"/>
  <c r="X221" i="23"/>
  <c r="W221" i="23"/>
  <c r="V221" i="23"/>
  <c r="P221" i="23"/>
  <c r="O221" i="23"/>
  <c r="N221" i="23"/>
  <c r="W206" i="23"/>
  <c r="W305" i="23" s="1"/>
  <c r="V206" i="23"/>
  <c r="V305" i="23" s="1"/>
  <c r="P206" i="23"/>
  <c r="P305" i="23" s="1"/>
  <c r="O206" i="23"/>
  <c r="O305" i="23" s="1"/>
  <c r="N206" i="23"/>
  <c r="N305" i="23" s="1"/>
  <c r="X199" i="23"/>
  <c r="W199" i="23"/>
  <c r="W298" i="23" s="1"/>
  <c r="V199" i="23"/>
  <c r="V298" i="23" s="1"/>
  <c r="P199" i="23"/>
  <c r="P298" i="23" s="1"/>
  <c r="O199" i="23"/>
  <c r="O298" i="23" s="1"/>
  <c r="N199" i="23"/>
  <c r="N298" i="23" s="1"/>
  <c r="X198" i="23"/>
  <c r="W198" i="23"/>
  <c r="W297" i="23" s="1"/>
  <c r="V198" i="23"/>
  <c r="V297" i="23" s="1"/>
  <c r="P198" i="23"/>
  <c r="P297" i="23" s="1"/>
  <c r="O198" i="23"/>
  <c r="O297" i="23" s="1"/>
  <c r="N198" i="23"/>
  <c r="N297" i="23" s="1"/>
  <c r="X197" i="23"/>
  <c r="W197" i="23"/>
  <c r="W296" i="23" s="1"/>
  <c r="V197" i="23"/>
  <c r="V296" i="23" s="1"/>
  <c r="P197" i="23"/>
  <c r="P296" i="23" s="1"/>
  <c r="O197" i="23"/>
  <c r="O296" i="23" s="1"/>
  <c r="N197" i="23"/>
  <c r="N296" i="23" s="1"/>
  <c r="W196" i="23"/>
  <c r="W295" i="23" s="1"/>
  <c r="V196" i="23"/>
  <c r="V295" i="23" s="1"/>
  <c r="P196" i="23"/>
  <c r="P295" i="23" s="1"/>
  <c r="O196" i="23"/>
  <c r="O295" i="23" s="1"/>
  <c r="N196" i="23"/>
  <c r="N295" i="23" s="1"/>
  <c r="X195" i="23"/>
  <c r="X294" i="23" s="1"/>
  <c r="W195" i="23"/>
  <c r="W294" i="23" s="1"/>
  <c r="V195" i="23"/>
  <c r="V294" i="23" s="1"/>
  <c r="P195" i="23"/>
  <c r="P294" i="23" s="1"/>
  <c r="O195" i="23"/>
  <c r="O294" i="23" s="1"/>
  <c r="N195" i="23"/>
  <c r="N294" i="23" s="1"/>
  <c r="X194" i="23"/>
  <c r="X293" i="23" s="1"/>
  <c r="W194" i="23"/>
  <c r="W293" i="23" s="1"/>
  <c r="V194" i="23"/>
  <c r="V293" i="23" s="1"/>
  <c r="P194" i="23"/>
  <c r="P293" i="23" s="1"/>
  <c r="O194" i="23"/>
  <c r="O293" i="23" s="1"/>
  <c r="N194" i="23"/>
  <c r="N293" i="23" s="1"/>
  <c r="X193" i="23"/>
  <c r="X292" i="23" s="1"/>
  <c r="W193" i="23"/>
  <c r="W292" i="23" s="1"/>
  <c r="V193" i="23"/>
  <c r="V292" i="23" s="1"/>
  <c r="P193" i="23"/>
  <c r="P292" i="23" s="1"/>
  <c r="O193" i="23"/>
  <c r="O292" i="23" s="1"/>
  <c r="N193" i="23"/>
  <c r="N292" i="23" s="1"/>
  <c r="X192" i="23"/>
  <c r="W192" i="23"/>
  <c r="V192" i="23"/>
  <c r="P192" i="23"/>
  <c r="O192" i="23"/>
  <c r="N192" i="23"/>
  <c r="W191" i="23"/>
  <c r="V191" i="23"/>
  <c r="P191" i="23"/>
  <c r="O191" i="23"/>
  <c r="N191" i="23"/>
  <c r="X190" i="23"/>
  <c r="W190" i="23"/>
  <c r="V190" i="23"/>
  <c r="P190" i="23"/>
  <c r="O190" i="23"/>
  <c r="N190" i="23"/>
  <c r="W189" i="23"/>
  <c r="V189" i="23"/>
  <c r="P189" i="23"/>
  <c r="O189" i="23"/>
  <c r="N189" i="23"/>
  <c r="X188" i="23"/>
  <c r="W188" i="23"/>
  <c r="W291" i="23" s="1"/>
  <c r="V188" i="23"/>
  <c r="V291" i="23" s="1"/>
  <c r="P188" i="23"/>
  <c r="P291" i="23" s="1"/>
  <c r="O188" i="23"/>
  <c r="O291" i="23" s="1"/>
  <c r="N188" i="23"/>
  <c r="N291" i="23" s="1"/>
  <c r="X187" i="23"/>
  <c r="W187" i="23"/>
  <c r="V187" i="23"/>
  <c r="P187" i="23"/>
  <c r="O187" i="23"/>
  <c r="N187" i="23"/>
  <c r="X186" i="23"/>
  <c r="W186" i="23"/>
  <c r="V186" i="23"/>
  <c r="P186" i="23"/>
  <c r="O186" i="23"/>
  <c r="N186" i="23"/>
  <c r="X185" i="23"/>
  <c r="W185" i="23"/>
  <c r="V185" i="23"/>
  <c r="P185" i="23"/>
  <c r="O185" i="23"/>
  <c r="N185" i="23"/>
  <c r="X184" i="23"/>
  <c r="W184" i="23"/>
  <c r="V184" i="23"/>
  <c r="P184" i="23"/>
  <c r="O184" i="23"/>
  <c r="N184" i="23"/>
  <c r="X183" i="23"/>
  <c r="X290" i="23" s="1"/>
  <c r="W183" i="23"/>
  <c r="W290" i="23" s="1"/>
  <c r="V183" i="23"/>
  <c r="V290" i="23" s="1"/>
  <c r="P183" i="23"/>
  <c r="P290" i="23" s="1"/>
  <c r="O183" i="23"/>
  <c r="O290" i="23" s="1"/>
  <c r="N183" i="23"/>
  <c r="N290" i="23" s="1"/>
  <c r="X182" i="23"/>
  <c r="W182" i="23"/>
  <c r="V182" i="23"/>
  <c r="P182" i="23"/>
  <c r="O182" i="23"/>
  <c r="N182" i="23"/>
  <c r="X181" i="23"/>
  <c r="W181" i="23"/>
  <c r="V181" i="23"/>
  <c r="P181" i="23"/>
  <c r="O181" i="23"/>
  <c r="N181" i="23"/>
  <c r="X180" i="23"/>
  <c r="W180" i="23"/>
  <c r="V180" i="23"/>
  <c r="P180" i="23"/>
  <c r="O180" i="23"/>
  <c r="N180" i="23"/>
  <c r="X179" i="23"/>
  <c r="W179" i="23"/>
  <c r="V179" i="23"/>
  <c r="P179" i="23"/>
  <c r="O179" i="23"/>
  <c r="N179" i="23"/>
  <c r="W178" i="23"/>
  <c r="V178" i="23"/>
  <c r="P178" i="23"/>
  <c r="O178" i="23"/>
  <c r="N178" i="23"/>
  <c r="X177" i="23"/>
  <c r="W177" i="23"/>
  <c r="V177" i="23"/>
  <c r="P177" i="23"/>
  <c r="O177" i="23"/>
  <c r="N177" i="23"/>
  <c r="X176" i="23"/>
  <c r="W176" i="23"/>
  <c r="V176" i="23"/>
  <c r="P176" i="23"/>
  <c r="O176" i="23"/>
  <c r="N176" i="23"/>
  <c r="W175" i="23"/>
  <c r="V175" i="23"/>
  <c r="P175" i="23"/>
  <c r="O175" i="23"/>
  <c r="N175" i="23"/>
  <c r="W174" i="23"/>
  <c r="V174" i="23"/>
  <c r="P174" i="23"/>
  <c r="O174" i="23"/>
  <c r="N174" i="23"/>
  <c r="W173" i="23"/>
  <c r="V173" i="23"/>
  <c r="P173" i="23"/>
  <c r="O173" i="23"/>
  <c r="N173" i="23"/>
  <c r="W172" i="23"/>
  <c r="V172" i="23"/>
  <c r="P172" i="23"/>
  <c r="O172" i="23"/>
  <c r="N172" i="23"/>
  <c r="W171" i="23"/>
  <c r="V171" i="23"/>
  <c r="P171" i="23"/>
  <c r="O171" i="23"/>
  <c r="N171" i="23"/>
  <c r="W170" i="23"/>
  <c r="V170" i="23"/>
  <c r="P170" i="23"/>
  <c r="O170" i="23"/>
  <c r="N170" i="23"/>
  <c r="W169" i="23"/>
  <c r="V169" i="23"/>
  <c r="P169" i="23"/>
  <c r="O169" i="23"/>
  <c r="N169" i="23"/>
  <c r="W168" i="23"/>
  <c r="V168" i="23"/>
  <c r="P168" i="23"/>
  <c r="O168" i="23"/>
  <c r="N168" i="23"/>
  <c r="W167" i="23"/>
  <c r="V167" i="23"/>
  <c r="N167" i="23"/>
  <c r="W166" i="23"/>
  <c r="V166" i="23"/>
  <c r="N166" i="23"/>
  <c r="W165" i="23"/>
  <c r="V165" i="23"/>
  <c r="N165" i="23"/>
  <c r="W164" i="23"/>
  <c r="V164" i="23"/>
  <c r="N164" i="23"/>
  <c r="W163" i="23"/>
  <c r="V163" i="23"/>
  <c r="N163" i="23"/>
  <c r="W162" i="23"/>
  <c r="V162" i="23"/>
  <c r="N162" i="23"/>
  <c r="W161" i="23"/>
  <c r="V161" i="23"/>
  <c r="N161" i="23"/>
  <c r="W160" i="23"/>
  <c r="V160" i="23"/>
  <c r="N160" i="23"/>
  <c r="W159" i="23"/>
  <c r="V159" i="23"/>
  <c r="N159" i="23"/>
  <c r="W158" i="23"/>
  <c r="V158" i="23"/>
  <c r="N158" i="23"/>
  <c r="I155" i="23"/>
  <c r="I283" i="23" s="1"/>
  <c r="H155" i="23"/>
  <c r="G155" i="23"/>
  <c r="G283" i="23" s="1"/>
  <c r="F155" i="23"/>
  <c r="F283" i="23" s="1"/>
  <c r="E155" i="23"/>
  <c r="C155" i="23"/>
  <c r="C283" i="23" s="1"/>
  <c r="I148" i="23"/>
  <c r="I276" i="23" s="1"/>
  <c r="H148" i="23"/>
  <c r="G148" i="23"/>
  <c r="G276" i="23" s="1"/>
  <c r="F148" i="23"/>
  <c r="F276" i="23" s="1"/>
  <c r="E148" i="23"/>
  <c r="E276" i="23" s="1"/>
  <c r="D148" i="23"/>
  <c r="D276" i="23" s="1"/>
  <c r="C148" i="23"/>
  <c r="I147" i="23"/>
  <c r="H147" i="23"/>
  <c r="G147" i="23"/>
  <c r="G275" i="23" s="1"/>
  <c r="F147" i="23"/>
  <c r="F275" i="23" s="1"/>
  <c r="E147" i="23"/>
  <c r="D147" i="23"/>
  <c r="C147" i="23"/>
  <c r="C275" i="23" s="1"/>
  <c r="I146" i="23"/>
  <c r="I274" i="23" s="1"/>
  <c r="H146" i="23"/>
  <c r="G146" i="23"/>
  <c r="G274" i="23" s="1"/>
  <c r="F146" i="23"/>
  <c r="F274" i="23" s="1"/>
  <c r="E146" i="23"/>
  <c r="E274" i="23" s="1"/>
  <c r="D146" i="23"/>
  <c r="C146" i="23"/>
  <c r="I145" i="23"/>
  <c r="I273" i="23" s="1"/>
  <c r="H145" i="23"/>
  <c r="G145" i="23"/>
  <c r="G273" i="23" s="1"/>
  <c r="F145" i="23"/>
  <c r="F273" i="23" s="1"/>
  <c r="E145" i="23"/>
  <c r="D145" i="23"/>
  <c r="C145" i="23"/>
  <c r="I144" i="23"/>
  <c r="I272" i="23" s="1"/>
  <c r="H144" i="23"/>
  <c r="G144" i="23"/>
  <c r="G272" i="23" s="1"/>
  <c r="F144" i="23"/>
  <c r="F272" i="23" s="1"/>
  <c r="E144" i="23"/>
  <c r="E272" i="23" s="1"/>
  <c r="D144" i="23"/>
  <c r="D272" i="23" s="1"/>
  <c r="C144" i="23"/>
  <c r="I143" i="23"/>
  <c r="H143" i="23"/>
  <c r="G143" i="23"/>
  <c r="G271" i="23" s="1"/>
  <c r="F143" i="23"/>
  <c r="F271" i="23" s="1"/>
  <c r="E143" i="23"/>
  <c r="D143" i="23"/>
  <c r="C143" i="23"/>
  <c r="C271" i="23" s="1"/>
  <c r="I142" i="23"/>
  <c r="I270" i="23" s="1"/>
  <c r="H142" i="23"/>
  <c r="G142" i="23"/>
  <c r="G270" i="23" s="1"/>
  <c r="F142" i="23"/>
  <c r="F270" i="23" s="1"/>
  <c r="E142" i="23"/>
  <c r="E270" i="23" s="1"/>
  <c r="D142" i="23"/>
  <c r="D270" i="23" s="1"/>
  <c r="C142" i="23"/>
  <c r="I141" i="23"/>
  <c r="H141" i="23"/>
  <c r="G141" i="23"/>
  <c r="F141" i="23"/>
  <c r="E141" i="23"/>
  <c r="D141" i="23"/>
  <c r="C141" i="23"/>
  <c r="L140" i="23"/>
  <c r="I140" i="23"/>
  <c r="H140" i="23"/>
  <c r="G140" i="23"/>
  <c r="F140" i="23"/>
  <c r="E140" i="23"/>
  <c r="D140" i="23"/>
  <c r="C140" i="23"/>
  <c r="L139" i="23"/>
  <c r="I139" i="23"/>
  <c r="H139" i="23"/>
  <c r="G139" i="23"/>
  <c r="F139" i="23"/>
  <c r="E139" i="23"/>
  <c r="D139" i="23"/>
  <c r="C139" i="23"/>
  <c r="I138" i="23"/>
  <c r="H138" i="23"/>
  <c r="G138" i="23"/>
  <c r="F138" i="23"/>
  <c r="E138" i="23"/>
  <c r="D138" i="23"/>
  <c r="C138" i="23"/>
  <c r="I137" i="23"/>
  <c r="H137" i="23"/>
  <c r="G137" i="23"/>
  <c r="F137" i="23"/>
  <c r="E137" i="23"/>
  <c r="D137" i="23"/>
  <c r="C137" i="23"/>
  <c r="I136" i="23"/>
  <c r="H136" i="23"/>
  <c r="G136" i="23"/>
  <c r="F136" i="23"/>
  <c r="E136" i="23"/>
  <c r="D136" i="23"/>
  <c r="C136" i="23"/>
  <c r="I135" i="23"/>
  <c r="H135" i="23"/>
  <c r="G135" i="23"/>
  <c r="F135" i="23"/>
  <c r="E135" i="23"/>
  <c r="D135" i="23"/>
  <c r="C135" i="23"/>
  <c r="I134" i="23"/>
  <c r="H134" i="23"/>
  <c r="G134" i="23"/>
  <c r="F134" i="23"/>
  <c r="E134" i="23"/>
  <c r="D134" i="23"/>
  <c r="C134" i="23"/>
  <c r="I133" i="23"/>
  <c r="H133" i="23"/>
  <c r="G133" i="23"/>
  <c r="F133" i="23"/>
  <c r="E133" i="23"/>
  <c r="D133" i="23"/>
  <c r="C133" i="23"/>
  <c r="I132" i="23"/>
  <c r="H132" i="23"/>
  <c r="G132" i="23"/>
  <c r="F132" i="23"/>
  <c r="E132" i="23"/>
  <c r="D132" i="23"/>
  <c r="C132" i="23"/>
  <c r="I131" i="23"/>
  <c r="H131" i="23"/>
  <c r="G131" i="23"/>
  <c r="F131" i="23"/>
  <c r="E131" i="23"/>
  <c r="D131" i="23"/>
  <c r="C131" i="23"/>
  <c r="I130" i="23"/>
  <c r="H130" i="23"/>
  <c r="G130" i="23"/>
  <c r="F130" i="23"/>
  <c r="E130" i="23"/>
  <c r="D130" i="23"/>
  <c r="C130" i="23"/>
  <c r="I129" i="23"/>
  <c r="H129" i="23"/>
  <c r="G129" i="23"/>
  <c r="F129" i="23"/>
  <c r="E129" i="23"/>
  <c r="D129" i="23"/>
  <c r="C129" i="23"/>
  <c r="I128" i="23"/>
  <c r="H128" i="23"/>
  <c r="G128" i="23"/>
  <c r="F128" i="23"/>
  <c r="E128" i="23"/>
  <c r="D128" i="23"/>
  <c r="C128" i="23"/>
  <c r="I127" i="23"/>
  <c r="H127" i="23"/>
  <c r="G127" i="23"/>
  <c r="F127" i="23"/>
  <c r="E127" i="23"/>
  <c r="D127" i="23"/>
  <c r="C127" i="23"/>
  <c r="I126" i="23"/>
  <c r="H126" i="23"/>
  <c r="G126" i="23"/>
  <c r="F126" i="23"/>
  <c r="E126" i="23"/>
  <c r="D126" i="23"/>
  <c r="C126" i="23"/>
  <c r="I125" i="23"/>
  <c r="H125" i="23"/>
  <c r="G125" i="23"/>
  <c r="F125" i="23"/>
  <c r="E125" i="23"/>
  <c r="D125" i="23"/>
  <c r="C125" i="23"/>
  <c r="I124" i="23"/>
  <c r="H124" i="23"/>
  <c r="G124" i="23"/>
  <c r="F124" i="23"/>
  <c r="E124" i="23"/>
  <c r="D124" i="23"/>
  <c r="C124" i="23"/>
  <c r="S123" i="23"/>
  <c r="R123" i="23"/>
  <c r="Q123" i="23"/>
  <c r="I123" i="23"/>
  <c r="H123" i="23"/>
  <c r="G123" i="23"/>
  <c r="F123" i="23"/>
  <c r="E123" i="23"/>
  <c r="D123" i="23"/>
  <c r="C123" i="23"/>
  <c r="S122" i="23"/>
  <c r="R122" i="23"/>
  <c r="Q122" i="23"/>
  <c r="I122" i="23"/>
  <c r="H122" i="23"/>
  <c r="G122" i="23"/>
  <c r="F122" i="23"/>
  <c r="E122" i="23"/>
  <c r="D122" i="23"/>
  <c r="C122" i="23"/>
  <c r="S121" i="23"/>
  <c r="R121" i="23"/>
  <c r="Q121" i="23"/>
  <c r="I121" i="23"/>
  <c r="H121" i="23"/>
  <c r="G121" i="23"/>
  <c r="F121" i="23"/>
  <c r="E121" i="23"/>
  <c r="D121" i="23"/>
  <c r="C121" i="23"/>
  <c r="T120" i="23"/>
  <c r="S120" i="23"/>
  <c r="R120" i="23"/>
  <c r="Q120" i="23"/>
  <c r="I120" i="23"/>
  <c r="H120" i="23"/>
  <c r="G120" i="23"/>
  <c r="F120" i="23"/>
  <c r="E120" i="23"/>
  <c r="D120" i="23"/>
  <c r="C120" i="23"/>
  <c r="U119" i="23"/>
  <c r="T119" i="23"/>
  <c r="S119" i="23"/>
  <c r="R119" i="23"/>
  <c r="Q119" i="23"/>
  <c r="I119" i="23"/>
  <c r="H119" i="23"/>
  <c r="G119" i="23"/>
  <c r="F119" i="23"/>
  <c r="E119" i="23"/>
  <c r="D119" i="23"/>
  <c r="C119" i="23"/>
  <c r="U118" i="23"/>
  <c r="T118" i="23"/>
  <c r="S118" i="23"/>
  <c r="R118" i="23"/>
  <c r="Q118" i="23"/>
  <c r="I118" i="23"/>
  <c r="H118" i="23"/>
  <c r="G118" i="23"/>
  <c r="F118" i="23"/>
  <c r="E118" i="23"/>
  <c r="D118" i="23"/>
  <c r="C118" i="23"/>
  <c r="U117" i="23"/>
  <c r="T117" i="23"/>
  <c r="S117" i="23"/>
  <c r="R117" i="23"/>
  <c r="Q117" i="23"/>
  <c r="I117" i="23"/>
  <c r="H117" i="23"/>
  <c r="G117" i="23"/>
  <c r="F117" i="23"/>
  <c r="E117" i="23"/>
  <c r="D117" i="23"/>
  <c r="C117" i="23"/>
  <c r="U116" i="23"/>
  <c r="T116" i="23"/>
  <c r="S116" i="23"/>
  <c r="R116" i="23"/>
  <c r="Q116" i="23"/>
  <c r="P116" i="23"/>
  <c r="O116" i="23"/>
  <c r="I116" i="23"/>
  <c r="H116" i="23"/>
  <c r="G116" i="23"/>
  <c r="F116" i="23"/>
  <c r="E116" i="23"/>
  <c r="D116" i="23"/>
  <c r="C116" i="23"/>
  <c r="U115" i="23"/>
  <c r="T115" i="23"/>
  <c r="S115" i="23"/>
  <c r="R115" i="23"/>
  <c r="Q115" i="23"/>
  <c r="P115" i="23"/>
  <c r="O115" i="23"/>
  <c r="I115" i="23"/>
  <c r="H115" i="23"/>
  <c r="G115" i="23"/>
  <c r="F115" i="23"/>
  <c r="E115" i="23"/>
  <c r="D115" i="23"/>
  <c r="C115" i="23"/>
  <c r="U114" i="23"/>
  <c r="T114" i="23"/>
  <c r="S114" i="23"/>
  <c r="R114" i="23"/>
  <c r="Q114" i="23"/>
  <c r="P114" i="23"/>
  <c r="O114" i="23"/>
  <c r="I114" i="23"/>
  <c r="H114" i="23"/>
  <c r="G114" i="23"/>
  <c r="F114" i="23"/>
  <c r="E114" i="23"/>
  <c r="D114" i="23"/>
  <c r="C114" i="23"/>
  <c r="U113" i="23"/>
  <c r="T113" i="23"/>
  <c r="S113" i="23"/>
  <c r="R113" i="23"/>
  <c r="Q113" i="23"/>
  <c r="P113" i="23"/>
  <c r="O113" i="23"/>
  <c r="I113" i="23"/>
  <c r="H113" i="23"/>
  <c r="G113" i="23"/>
  <c r="F113" i="23"/>
  <c r="E113" i="23"/>
  <c r="D113" i="23"/>
  <c r="U112" i="23"/>
  <c r="T112" i="23"/>
  <c r="S112" i="23"/>
  <c r="R112" i="23"/>
  <c r="Q112" i="23"/>
  <c r="P112" i="23"/>
  <c r="O112" i="23"/>
  <c r="I112" i="23"/>
  <c r="H112" i="23"/>
  <c r="G112" i="23"/>
  <c r="F112" i="23"/>
  <c r="E112" i="23"/>
  <c r="D112" i="23"/>
  <c r="C112" i="23"/>
  <c r="U111" i="23"/>
  <c r="T111" i="23"/>
  <c r="S111" i="23"/>
  <c r="R111" i="23"/>
  <c r="Q111" i="23"/>
  <c r="P111" i="23"/>
  <c r="O111" i="23"/>
  <c r="I111" i="23"/>
  <c r="H111" i="23"/>
  <c r="G111" i="23"/>
  <c r="F111" i="23"/>
  <c r="E111" i="23"/>
  <c r="D111" i="23"/>
  <c r="C111" i="23"/>
  <c r="U110" i="23"/>
  <c r="T110" i="23"/>
  <c r="S110" i="23"/>
  <c r="R110" i="23"/>
  <c r="Q110" i="23"/>
  <c r="P110" i="23"/>
  <c r="O110" i="23"/>
  <c r="I110" i="23"/>
  <c r="H110" i="23"/>
  <c r="G110" i="23"/>
  <c r="F110" i="23"/>
  <c r="E110" i="23"/>
  <c r="D110" i="23"/>
  <c r="C110" i="23"/>
  <c r="U109" i="23"/>
  <c r="T109" i="23"/>
  <c r="S109" i="23"/>
  <c r="R109" i="23"/>
  <c r="Q109" i="23"/>
  <c r="P109" i="23"/>
  <c r="O109" i="23"/>
  <c r="I109" i="23"/>
  <c r="H109" i="23"/>
  <c r="G109" i="23"/>
  <c r="F109" i="23"/>
  <c r="E109" i="23"/>
  <c r="D109" i="23"/>
  <c r="C109" i="23"/>
  <c r="U108" i="23"/>
  <c r="T108" i="23"/>
  <c r="S108" i="23"/>
  <c r="R108" i="23"/>
  <c r="Q108" i="23"/>
  <c r="P108" i="23"/>
  <c r="O108" i="23"/>
  <c r="I108" i="23"/>
  <c r="H108" i="23"/>
  <c r="G108" i="23"/>
  <c r="F108" i="23"/>
  <c r="E108" i="23"/>
  <c r="D108" i="23"/>
  <c r="C108" i="23"/>
  <c r="T107" i="23"/>
  <c r="S107" i="23"/>
  <c r="R107" i="23"/>
  <c r="Q107" i="23"/>
  <c r="P107" i="23"/>
  <c r="O107" i="23"/>
  <c r="I107" i="23"/>
  <c r="H107" i="23"/>
  <c r="G107" i="23"/>
  <c r="F107" i="23"/>
  <c r="E107" i="23"/>
  <c r="D107" i="23"/>
  <c r="C107" i="23"/>
  <c r="K104" i="23"/>
  <c r="K258" i="23" s="1"/>
  <c r="J104" i="23"/>
  <c r="I104" i="23"/>
  <c r="I258" i="23" s="1"/>
  <c r="H104" i="23"/>
  <c r="H258" i="23" s="1"/>
  <c r="G104" i="23"/>
  <c r="G258" i="23" s="1"/>
  <c r="F104" i="23"/>
  <c r="F258" i="23" s="1"/>
  <c r="E104" i="23"/>
  <c r="E258" i="23" s="1"/>
  <c r="D258" i="23"/>
  <c r="C104" i="23"/>
  <c r="C258" i="23" s="1"/>
  <c r="B104" i="23"/>
  <c r="B258" i="23" s="1"/>
  <c r="K97" i="23"/>
  <c r="J97" i="23"/>
  <c r="I97" i="23"/>
  <c r="I251" i="23" s="1"/>
  <c r="H97" i="23"/>
  <c r="H251" i="23" s="1"/>
  <c r="G97" i="23"/>
  <c r="G251" i="23" s="1"/>
  <c r="F97" i="23"/>
  <c r="F251" i="23" s="1"/>
  <c r="E97" i="23"/>
  <c r="E251" i="23" s="1"/>
  <c r="D97" i="23"/>
  <c r="D251" i="23" s="1"/>
  <c r="C97" i="23"/>
  <c r="C251" i="23" s="1"/>
  <c r="B97" i="23"/>
  <c r="B251" i="23" s="1"/>
  <c r="K96" i="23"/>
  <c r="K250" i="23" s="1"/>
  <c r="J96" i="23"/>
  <c r="I96" i="23"/>
  <c r="I250" i="23" s="1"/>
  <c r="H96" i="23"/>
  <c r="H250" i="23" s="1"/>
  <c r="G96" i="23"/>
  <c r="G250" i="23" s="1"/>
  <c r="F96" i="23"/>
  <c r="F250" i="23" s="1"/>
  <c r="E96" i="23"/>
  <c r="E250" i="23" s="1"/>
  <c r="D96" i="23"/>
  <c r="D250" i="23" s="1"/>
  <c r="C96" i="23"/>
  <c r="C250" i="23" s="1"/>
  <c r="B96" i="23"/>
  <c r="K95" i="23"/>
  <c r="K249" i="23" s="1"/>
  <c r="J95" i="23"/>
  <c r="J249" i="23" s="1"/>
  <c r="I95" i="23"/>
  <c r="I249" i="23" s="1"/>
  <c r="H95" i="23"/>
  <c r="H249" i="23" s="1"/>
  <c r="G95" i="23"/>
  <c r="G249" i="23" s="1"/>
  <c r="F95" i="23"/>
  <c r="F249" i="23" s="1"/>
  <c r="E95" i="23"/>
  <c r="E249" i="23" s="1"/>
  <c r="D95" i="23"/>
  <c r="D249" i="23" s="1"/>
  <c r="C95" i="23"/>
  <c r="C249" i="23" s="1"/>
  <c r="B95" i="23"/>
  <c r="B249" i="23" s="1"/>
  <c r="K94" i="23"/>
  <c r="K248" i="23" s="1"/>
  <c r="J94" i="23"/>
  <c r="J248" i="23" s="1"/>
  <c r="I94" i="23"/>
  <c r="I248" i="23" s="1"/>
  <c r="H94" i="23"/>
  <c r="H248" i="23" s="1"/>
  <c r="G94" i="23"/>
  <c r="G248" i="23" s="1"/>
  <c r="F94" i="23"/>
  <c r="F248" i="23" s="1"/>
  <c r="E94" i="23"/>
  <c r="E248" i="23" s="1"/>
  <c r="D94" i="23"/>
  <c r="D248" i="23" s="1"/>
  <c r="C94" i="23"/>
  <c r="C248" i="23" s="1"/>
  <c r="B94" i="23"/>
  <c r="B248" i="23" s="1"/>
  <c r="K93" i="23"/>
  <c r="J93" i="23"/>
  <c r="J247" i="23" s="1"/>
  <c r="I93" i="23"/>
  <c r="I247" i="23" s="1"/>
  <c r="H93" i="23"/>
  <c r="H247" i="23" s="1"/>
  <c r="G93" i="23"/>
  <c r="G247" i="23" s="1"/>
  <c r="F93" i="23"/>
  <c r="F247" i="23" s="1"/>
  <c r="E93" i="23"/>
  <c r="E247" i="23" s="1"/>
  <c r="D93" i="23"/>
  <c r="D247" i="23" s="1"/>
  <c r="C93" i="23"/>
  <c r="C247" i="23" s="1"/>
  <c r="B93" i="23"/>
  <c r="B247" i="23" s="1"/>
  <c r="K92" i="23"/>
  <c r="K246" i="23" s="1"/>
  <c r="J92" i="23"/>
  <c r="I92" i="23"/>
  <c r="I246" i="23" s="1"/>
  <c r="H92" i="23"/>
  <c r="H246" i="23" s="1"/>
  <c r="G92" i="23"/>
  <c r="G246" i="23" s="1"/>
  <c r="F92" i="23"/>
  <c r="F246" i="23" s="1"/>
  <c r="E92" i="23"/>
  <c r="E246" i="23" s="1"/>
  <c r="D92" i="23"/>
  <c r="D246" i="23" s="1"/>
  <c r="C92" i="23"/>
  <c r="B92" i="23"/>
  <c r="K91" i="23"/>
  <c r="K245" i="23" s="1"/>
  <c r="J91" i="23"/>
  <c r="J245" i="23" s="1"/>
  <c r="I91" i="23"/>
  <c r="I245" i="23" s="1"/>
  <c r="H91" i="23"/>
  <c r="H245" i="23" s="1"/>
  <c r="G91" i="23"/>
  <c r="G245" i="23" s="1"/>
  <c r="F91" i="23"/>
  <c r="F245" i="23" s="1"/>
  <c r="E91" i="23"/>
  <c r="D91" i="23"/>
  <c r="D245" i="23" s="1"/>
  <c r="C91" i="23"/>
  <c r="C245" i="23" s="1"/>
  <c r="B91" i="23"/>
  <c r="B245" i="23" s="1"/>
  <c r="K90" i="23"/>
  <c r="J90" i="23"/>
  <c r="H90" i="23"/>
  <c r="G90" i="23"/>
  <c r="E90" i="23"/>
  <c r="D90" i="23"/>
  <c r="C90" i="23"/>
  <c r="B90" i="23"/>
  <c r="L89" i="23"/>
  <c r="K89" i="23"/>
  <c r="J89" i="23"/>
  <c r="I89" i="23"/>
  <c r="H89" i="23"/>
  <c r="G89" i="23"/>
  <c r="F89" i="23"/>
  <c r="E89" i="23"/>
  <c r="D89" i="23"/>
  <c r="C89" i="23"/>
  <c r="B89" i="23"/>
  <c r="K88" i="23"/>
  <c r="J88" i="23"/>
  <c r="I88" i="23"/>
  <c r="H88" i="23"/>
  <c r="G88" i="23"/>
  <c r="F88" i="23"/>
  <c r="E88" i="23"/>
  <c r="D88" i="23"/>
  <c r="C88" i="23"/>
  <c r="B88" i="23"/>
  <c r="K87" i="23"/>
  <c r="J87" i="23"/>
  <c r="I87" i="23"/>
  <c r="H87" i="23"/>
  <c r="G87" i="23"/>
  <c r="F87" i="23"/>
  <c r="E87" i="23"/>
  <c r="D87" i="23"/>
  <c r="C87" i="23"/>
  <c r="B87" i="23"/>
  <c r="K86" i="23"/>
  <c r="K244" i="23" s="1"/>
  <c r="J86" i="23"/>
  <c r="I86" i="23"/>
  <c r="H86" i="23"/>
  <c r="G86" i="23"/>
  <c r="F86" i="23"/>
  <c r="E86" i="23"/>
  <c r="D86" i="23"/>
  <c r="C86" i="23"/>
  <c r="B86" i="23"/>
  <c r="B244" i="23" s="1"/>
  <c r="K85" i="23"/>
  <c r="J85" i="23"/>
  <c r="I85" i="23"/>
  <c r="H85" i="23"/>
  <c r="G85" i="23"/>
  <c r="F85" i="23"/>
  <c r="E85" i="23"/>
  <c r="D85" i="23"/>
  <c r="C85" i="23"/>
  <c r="B85" i="23"/>
  <c r="K84" i="23"/>
  <c r="J84" i="23"/>
  <c r="I84" i="23"/>
  <c r="H84" i="23"/>
  <c r="G84" i="23"/>
  <c r="F84" i="23"/>
  <c r="E84" i="23"/>
  <c r="D84" i="23"/>
  <c r="C84" i="23"/>
  <c r="B84" i="23"/>
  <c r="K83" i="23"/>
  <c r="J83" i="23"/>
  <c r="I83" i="23"/>
  <c r="H83" i="23"/>
  <c r="G83" i="23"/>
  <c r="F83" i="23"/>
  <c r="E83" i="23"/>
  <c r="D83" i="23"/>
  <c r="C83" i="23"/>
  <c r="B83" i="23"/>
  <c r="K82" i="23"/>
  <c r="J82" i="23"/>
  <c r="I82" i="23"/>
  <c r="H82" i="23"/>
  <c r="G82" i="23"/>
  <c r="F82" i="23"/>
  <c r="E82" i="23"/>
  <c r="D82" i="23"/>
  <c r="C82" i="23"/>
  <c r="B82" i="23"/>
  <c r="K81" i="23"/>
  <c r="J81" i="23"/>
  <c r="I81" i="23"/>
  <c r="H81" i="23"/>
  <c r="G81" i="23"/>
  <c r="F81" i="23"/>
  <c r="E81" i="23"/>
  <c r="D81" i="23"/>
  <c r="C81" i="23"/>
  <c r="B81" i="23"/>
  <c r="K80" i="23"/>
  <c r="J80" i="23"/>
  <c r="I80" i="23"/>
  <c r="H80" i="23"/>
  <c r="G80" i="23"/>
  <c r="F80" i="23"/>
  <c r="E80" i="23"/>
  <c r="D80" i="23"/>
  <c r="C80" i="23"/>
  <c r="B80" i="23"/>
  <c r="K79" i="23"/>
  <c r="J79" i="23"/>
  <c r="I79" i="23"/>
  <c r="H79" i="23"/>
  <c r="G79" i="23"/>
  <c r="F79" i="23"/>
  <c r="E79" i="23"/>
  <c r="D79" i="23"/>
  <c r="C79" i="23"/>
  <c r="B79" i="23"/>
  <c r="K78" i="23"/>
  <c r="J78" i="23"/>
  <c r="I78" i="23"/>
  <c r="H78" i="23"/>
  <c r="G78" i="23"/>
  <c r="F78" i="23"/>
  <c r="E78" i="23"/>
  <c r="D78" i="23"/>
  <c r="C78" i="23"/>
  <c r="B78" i="23"/>
  <c r="K77" i="23"/>
  <c r="J77" i="23"/>
  <c r="I77" i="23"/>
  <c r="H77" i="23"/>
  <c r="G77" i="23"/>
  <c r="F77" i="23"/>
  <c r="E77" i="23"/>
  <c r="D77" i="23"/>
  <c r="C77" i="23"/>
  <c r="B77" i="23"/>
  <c r="K76" i="23"/>
  <c r="J76" i="23"/>
  <c r="I76" i="23"/>
  <c r="H76" i="23"/>
  <c r="G76" i="23"/>
  <c r="F76" i="23"/>
  <c r="E76" i="23"/>
  <c r="D76" i="23"/>
  <c r="C76" i="23"/>
  <c r="B76" i="23"/>
  <c r="K75" i="23"/>
  <c r="J75" i="23"/>
  <c r="I75" i="23"/>
  <c r="H75" i="23"/>
  <c r="G75" i="23"/>
  <c r="F75" i="23"/>
  <c r="E75" i="23"/>
  <c r="D75" i="23"/>
  <c r="C75" i="23"/>
  <c r="B75" i="23"/>
  <c r="K74" i="23"/>
  <c r="J74" i="23"/>
  <c r="I74" i="23"/>
  <c r="H74" i="23"/>
  <c r="G74" i="23"/>
  <c r="F74" i="23"/>
  <c r="E74" i="23"/>
  <c r="D74" i="23"/>
  <c r="C74" i="23"/>
  <c r="B74" i="23"/>
  <c r="L73" i="23"/>
  <c r="K73" i="23"/>
  <c r="J73" i="23"/>
  <c r="I73" i="23"/>
  <c r="H73" i="23"/>
  <c r="G73" i="23"/>
  <c r="F73" i="23"/>
  <c r="E73" i="23"/>
  <c r="D73" i="23"/>
  <c r="C73" i="23"/>
  <c r="B73" i="23"/>
  <c r="L72" i="23"/>
  <c r="K72" i="23"/>
  <c r="J72" i="23"/>
  <c r="I72" i="23"/>
  <c r="H72" i="23"/>
  <c r="G72" i="23"/>
  <c r="F72" i="23"/>
  <c r="E72" i="23"/>
  <c r="D72" i="23"/>
  <c r="C72" i="23"/>
  <c r="B72" i="23"/>
  <c r="X71" i="23"/>
  <c r="K71" i="23"/>
  <c r="J71" i="23"/>
  <c r="I71" i="23"/>
  <c r="H71" i="23"/>
  <c r="G71" i="23"/>
  <c r="F71" i="23"/>
  <c r="E71" i="23"/>
  <c r="D71" i="23"/>
  <c r="C71" i="23"/>
  <c r="B71" i="23"/>
  <c r="R70" i="23"/>
  <c r="Q70" i="23"/>
  <c r="K70" i="23"/>
  <c r="J70" i="23"/>
  <c r="I70" i="23"/>
  <c r="H70" i="23"/>
  <c r="G70" i="23"/>
  <c r="F70" i="23"/>
  <c r="E70" i="23"/>
  <c r="D70" i="23"/>
  <c r="C70" i="23"/>
  <c r="B70" i="23"/>
  <c r="Q69" i="23"/>
  <c r="K69" i="23"/>
  <c r="J69" i="23"/>
  <c r="I69" i="23"/>
  <c r="H69" i="23"/>
  <c r="G69" i="23"/>
  <c r="F69" i="23"/>
  <c r="E69" i="23"/>
  <c r="D69" i="23"/>
  <c r="C69" i="23"/>
  <c r="B69" i="23"/>
  <c r="U68" i="23"/>
  <c r="T68" i="23"/>
  <c r="S68" i="23"/>
  <c r="R68" i="23"/>
  <c r="Q68" i="23"/>
  <c r="K68" i="23"/>
  <c r="J68" i="23"/>
  <c r="I68" i="23"/>
  <c r="H68" i="23"/>
  <c r="G68" i="23"/>
  <c r="F68" i="23"/>
  <c r="E68" i="23"/>
  <c r="D68" i="23"/>
  <c r="C68" i="23"/>
  <c r="B68" i="23"/>
  <c r="U67" i="23"/>
  <c r="T67" i="23"/>
  <c r="S67" i="23"/>
  <c r="R67" i="23"/>
  <c r="Q67" i="23"/>
  <c r="K67" i="23"/>
  <c r="J67" i="23"/>
  <c r="I67" i="23"/>
  <c r="H67" i="23"/>
  <c r="G67" i="23"/>
  <c r="F67" i="23"/>
  <c r="E67" i="23"/>
  <c r="D67" i="23"/>
  <c r="C67" i="23"/>
  <c r="B67" i="23"/>
  <c r="U66" i="23"/>
  <c r="T66" i="23"/>
  <c r="S66" i="23"/>
  <c r="R66" i="23"/>
  <c r="Q66" i="23"/>
  <c r="K66" i="23"/>
  <c r="J66" i="23"/>
  <c r="I66" i="23"/>
  <c r="H66" i="23"/>
  <c r="G66" i="23"/>
  <c r="F66" i="23"/>
  <c r="E66" i="23"/>
  <c r="D66" i="23"/>
  <c r="C66" i="23"/>
  <c r="B66" i="23"/>
  <c r="U65" i="23"/>
  <c r="T65" i="23"/>
  <c r="S65" i="23"/>
  <c r="R65" i="23"/>
  <c r="Q65" i="23"/>
  <c r="P65" i="23"/>
  <c r="K65" i="23"/>
  <c r="J65" i="23"/>
  <c r="I65" i="23"/>
  <c r="H65" i="23"/>
  <c r="G65" i="23"/>
  <c r="F65" i="23"/>
  <c r="E65" i="23"/>
  <c r="D65" i="23"/>
  <c r="C65" i="23"/>
  <c r="B65" i="23"/>
  <c r="U64" i="23"/>
  <c r="T64" i="23"/>
  <c r="S64" i="23"/>
  <c r="R64" i="23"/>
  <c r="Q64" i="23"/>
  <c r="P64" i="23"/>
  <c r="K64" i="23"/>
  <c r="J64" i="23"/>
  <c r="I64" i="23"/>
  <c r="H64" i="23"/>
  <c r="G64" i="23"/>
  <c r="F64" i="23"/>
  <c r="E64" i="23"/>
  <c r="D64" i="23"/>
  <c r="C64" i="23"/>
  <c r="B64" i="23"/>
  <c r="U63" i="23"/>
  <c r="T63" i="23"/>
  <c r="S63" i="23"/>
  <c r="R63" i="23"/>
  <c r="Q63" i="23"/>
  <c r="P63" i="23"/>
  <c r="K63" i="23"/>
  <c r="J63" i="23"/>
  <c r="I63" i="23"/>
  <c r="H63" i="23"/>
  <c r="G63" i="23"/>
  <c r="F63" i="23"/>
  <c r="E63" i="23"/>
  <c r="D63" i="23"/>
  <c r="C63" i="23"/>
  <c r="B63" i="23"/>
  <c r="U62" i="23"/>
  <c r="T62" i="23"/>
  <c r="S62" i="23"/>
  <c r="R62" i="23"/>
  <c r="Q62" i="23"/>
  <c r="P62" i="23"/>
  <c r="K62" i="23"/>
  <c r="J62" i="23"/>
  <c r="I62" i="23"/>
  <c r="H62" i="23"/>
  <c r="G62" i="23"/>
  <c r="F62" i="23"/>
  <c r="E62" i="23"/>
  <c r="D62" i="23"/>
  <c r="C62" i="23"/>
  <c r="B62" i="23"/>
  <c r="U61" i="23"/>
  <c r="T61" i="23"/>
  <c r="S61" i="23"/>
  <c r="R61" i="23"/>
  <c r="Q61" i="23"/>
  <c r="P61" i="23"/>
  <c r="K61" i="23"/>
  <c r="J61" i="23"/>
  <c r="I61" i="23"/>
  <c r="H61" i="23"/>
  <c r="G61" i="23"/>
  <c r="G239" i="23" s="1"/>
  <c r="F61" i="23"/>
  <c r="E61" i="23"/>
  <c r="D61" i="23"/>
  <c r="C61" i="23"/>
  <c r="B61" i="23"/>
  <c r="U60" i="23"/>
  <c r="T60" i="23"/>
  <c r="S60" i="23"/>
  <c r="R60" i="23"/>
  <c r="Q60" i="23"/>
  <c r="P60" i="23"/>
  <c r="O60" i="23"/>
  <c r="K60" i="23"/>
  <c r="J60" i="23"/>
  <c r="I60" i="23"/>
  <c r="H60" i="23"/>
  <c r="G60" i="23"/>
  <c r="F60" i="23"/>
  <c r="E60" i="23"/>
  <c r="D60" i="23"/>
  <c r="C60" i="23"/>
  <c r="B60" i="23"/>
  <c r="U59" i="23"/>
  <c r="T59" i="23"/>
  <c r="S59" i="23"/>
  <c r="R59" i="23"/>
  <c r="Q59" i="23"/>
  <c r="P59" i="23"/>
  <c r="O59" i="23"/>
  <c r="K59" i="23"/>
  <c r="J59" i="23"/>
  <c r="I59" i="23"/>
  <c r="H59" i="23"/>
  <c r="G59" i="23"/>
  <c r="F59" i="23"/>
  <c r="E59" i="23"/>
  <c r="D59" i="23"/>
  <c r="C59" i="23"/>
  <c r="B59" i="23"/>
  <c r="U58" i="23"/>
  <c r="T58" i="23"/>
  <c r="S58" i="23"/>
  <c r="R58" i="23"/>
  <c r="Q58" i="23"/>
  <c r="P58" i="23"/>
  <c r="O58" i="23"/>
  <c r="K58" i="23"/>
  <c r="J58" i="23"/>
  <c r="I58" i="23"/>
  <c r="H58" i="23"/>
  <c r="G58" i="23"/>
  <c r="F58" i="23"/>
  <c r="E58" i="23"/>
  <c r="D58" i="23"/>
  <c r="C58" i="23"/>
  <c r="B58" i="23"/>
  <c r="U57" i="23"/>
  <c r="T57" i="23"/>
  <c r="S57" i="23"/>
  <c r="R57" i="23"/>
  <c r="Q57" i="23"/>
  <c r="P57" i="23"/>
  <c r="K57" i="23"/>
  <c r="J57" i="23"/>
  <c r="I57" i="23"/>
  <c r="H57" i="23"/>
  <c r="G57" i="23"/>
  <c r="F57" i="23"/>
  <c r="E57" i="23"/>
  <c r="D57" i="23"/>
  <c r="C57" i="23"/>
  <c r="U56" i="23"/>
  <c r="T56" i="23"/>
  <c r="S56" i="23"/>
  <c r="R56" i="23"/>
  <c r="Q56" i="23"/>
  <c r="P56" i="23"/>
  <c r="K56" i="23"/>
  <c r="J56" i="23"/>
  <c r="I56" i="23"/>
  <c r="H56" i="23"/>
  <c r="G56" i="23"/>
  <c r="F56" i="23"/>
  <c r="E56" i="23"/>
  <c r="D56" i="23"/>
  <c r="C56" i="23"/>
  <c r="U53" i="23"/>
  <c r="U236" i="23" s="1"/>
  <c r="T53" i="23"/>
  <c r="S53" i="23"/>
  <c r="R53" i="23"/>
  <c r="R236" i="23" s="1"/>
  <c r="Q236" i="23"/>
  <c r="K53" i="23"/>
  <c r="J53" i="23"/>
  <c r="J236" i="23" s="1"/>
  <c r="I53" i="23"/>
  <c r="I236" i="23" s="1"/>
  <c r="H53" i="23"/>
  <c r="H236" i="23" s="1"/>
  <c r="G53" i="23"/>
  <c r="F53" i="23"/>
  <c r="F236" i="23" s="1"/>
  <c r="E53" i="23"/>
  <c r="E236" i="23" s="1"/>
  <c r="D236" i="23"/>
  <c r="C53" i="23"/>
  <c r="C236" i="23" s="1"/>
  <c r="B53" i="23"/>
  <c r="B236" i="23" s="1"/>
  <c r="U46" i="23"/>
  <c r="U229" i="23" s="1"/>
  <c r="T46" i="23"/>
  <c r="T229" i="23" s="1"/>
  <c r="S46" i="23"/>
  <c r="R46" i="23"/>
  <c r="R229" i="23" s="1"/>
  <c r="Q229" i="23"/>
  <c r="K46" i="23"/>
  <c r="K229" i="23" s="1"/>
  <c r="J46" i="23"/>
  <c r="J229" i="23" s="1"/>
  <c r="I46" i="23"/>
  <c r="I229" i="23" s="1"/>
  <c r="H46" i="23"/>
  <c r="H229" i="23" s="1"/>
  <c r="G46" i="23"/>
  <c r="G229" i="23" s="1"/>
  <c r="F46" i="23"/>
  <c r="F229" i="23" s="1"/>
  <c r="E46" i="23"/>
  <c r="E229" i="23" s="1"/>
  <c r="D46" i="23"/>
  <c r="D229" i="23" s="1"/>
  <c r="C46" i="23"/>
  <c r="C229" i="23" s="1"/>
  <c r="B46" i="23"/>
  <c r="B229" i="23" s="1"/>
  <c r="U45" i="23"/>
  <c r="U228" i="23" s="1"/>
  <c r="T45" i="23"/>
  <c r="T228" i="23" s="1"/>
  <c r="S45" i="23"/>
  <c r="R45" i="23"/>
  <c r="R228" i="23" s="1"/>
  <c r="Q45" i="23"/>
  <c r="Q228" i="23" s="1"/>
  <c r="K45" i="23"/>
  <c r="J45" i="23"/>
  <c r="J228" i="23" s="1"/>
  <c r="I45" i="23"/>
  <c r="I228" i="23" s="1"/>
  <c r="H45" i="23"/>
  <c r="H228" i="23" s="1"/>
  <c r="G45" i="23"/>
  <c r="F45" i="23"/>
  <c r="F228" i="23" s="1"/>
  <c r="E45" i="23"/>
  <c r="E228" i="23" s="1"/>
  <c r="D45" i="23"/>
  <c r="D228" i="23" s="1"/>
  <c r="C45" i="23"/>
  <c r="B45" i="23"/>
  <c r="B228" i="23" s="1"/>
  <c r="U44" i="23"/>
  <c r="U227" i="23" s="1"/>
  <c r="T44" i="23"/>
  <c r="T227" i="23" s="1"/>
  <c r="S44" i="23"/>
  <c r="R44" i="23"/>
  <c r="R227" i="23" s="1"/>
  <c r="Q44" i="23"/>
  <c r="Q227" i="23" s="1"/>
  <c r="K44" i="23"/>
  <c r="K227" i="23" s="1"/>
  <c r="J44" i="23"/>
  <c r="J227" i="23" s="1"/>
  <c r="I44" i="23"/>
  <c r="I227" i="23" s="1"/>
  <c r="H44" i="23"/>
  <c r="H227" i="23" s="1"/>
  <c r="G44" i="23"/>
  <c r="G227" i="23" s="1"/>
  <c r="F44" i="23"/>
  <c r="F227" i="23" s="1"/>
  <c r="E44" i="23"/>
  <c r="E227" i="23" s="1"/>
  <c r="D44" i="23"/>
  <c r="D227" i="23" s="1"/>
  <c r="C44" i="23"/>
  <c r="C227" i="23" s="1"/>
  <c r="B44" i="23"/>
  <c r="B227" i="23" s="1"/>
  <c r="U43" i="23"/>
  <c r="U226" i="23" s="1"/>
  <c r="T43" i="23"/>
  <c r="T196" i="23" s="1"/>
  <c r="T295" i="23" s="1"/>
  <c r="S43" i="23"/>
  <c r="S226" i="23" s="1"/>
  <c r="R43" i="23"/>
  <c r="R226" i="23" s="1"/>
  <c r="Q43" i="23"/>
  <c r="Q226" i="23" s="1"/>
  <c r="K43" i="23"/>
  <c r="K226" i="23" s="1"/>
  <c r="J43" i="23"/>
  <c r="J226" i="23" s="1"/>
  <c r="I43" i="23"/>
  <c r="I226" i="23" s="1"/>
  <c r="H43" i="23"/>
  <c r="H226" i="23" s="1"/>
  <c r="G43" i="23"/>
  <c r="G226" i="23" s="1"/>
  <c r="F43" i="23"/>
  <c r="F226" i="23" s="1"/>
  <c r="E43" i="23"/>
  <c r="E226" i="23" s="1"/>
  <c r="D43" i="23"/>
  <c r="D226" i="23" s="1"/>
  <c r="C43" i="23"/>
  <c r="C226" i="23" s="1"/>
  <c r="B43" i="23"/>
  <c r="B226" i="23" s="1"/>
  <c r="U42" i="23"/>
  <c r="U225" i="23" s="1"/>
  <c r="T42" i="23"/>
  <c r="S42" i="23"/>
  <c r="S225" i="23" s="1"/>
  <c r="R42" i="23"/>
  <c r="R225" i="23" s="1"/>
  <c r="Q42" i="23"/>
  <c r="Q225" i="23" s="1"/>
  <c r="K42" i="23"/>
  <c r="K225" i="23" s="1"/>
  <c r="J42" i="23"/>
  <c r="J225" i="23" s="1"/>
  <c r="I42" i="23"/>
  <c r="I225" i="23" s="1"/>
  <c r="H42" i="23"/>
  <c r="H225" i="23" s="1"/>
  <c r="G42" i="23"/>
  <c r="G225" i="23" s="1"/>
  <c r="F42" i="23"/>
  <c r="F225" i="23" s="1"/>
  <c r="E42" i="23"/>
  <c r="E225" i="23" s="1"/>
  <c r="D42" i="23"/>
  <c r="D225" i="23" s="1"/>
  <c r="C42" i="23"/>
  <c r="C225" i="23" s="1"/>
  <c r="B42" i="23"/>
  <c r="B225" i="23" s="1"/>
  <c r="U41" i="23"/>
  <c r="U224" i="23" s="1"/>
  <c r="T41" i="23"/>
  <c r="T194" i="23" s="1"/>
  <c r="T293" i="23" s="1"/>
  <c r="S41" i="23"/>
  <c r="S224" i="23" s="1"/>
  <c r="R41" i="23"/>
  <c r="R224" i="23" s="1"/>
  <c r="Q41" i="23"/>
  <c r="Q224" i="23" s="1"/>
  <c r="K41" i="23"/>
  <c r="K224" i="23" s="1"/>
  <c r="J41" i="23"/>
  <c r="J224" i="23" s="1"/>
  <c r="I41" i="23"/>
  <c r="I224" i="23" s="1"/>
  <c r="H41" i="23"/>
  <c r="H224" i="23" s="1"/>
  <c r="G41" i="23"/>
  <c r="G224" i="23" s="1"/>
  <c r="F41" i="23"/>
  <c r="F224" i="23" s="1"/>
  <c r="E41" i="23"/>
  <c r="E224" i="23" s="1"/>
  <c r="D41" i="23"/>
  <c r="D224" i="23" s="1"/>
  <c r="C41" i="23"/>
  <c r="C224" i="23" s="1"/>
  <c r="B41" i="23"/>
  <c r="B224" i="23" s="1"/>
  <c r="U40" i="23"/>
  <c r="U223" i="23" s="1"/>
  <c r="T40" i="23"/>
  <c r="S40" i="23"/>
  <c r="S223" i="23" s="1"/>
  <c r="R40" i="23"/>
  <c r="R223" i="23" s="1"/>
  <c r="Q40" i="23"/>
  <c r="Q223" i="23" s="1"/>
  <c r="K40" i="23"/>
  <c r="K223" i="23" s="1"/>
  <c r="J40" i="23"/>
  <c r="J223" i="23" s="1"/>
  <c r="I40" i="23"/>
  <c r="I223" i="23" s="1"/>
  <c r="H40" i="23"/>
  <c r="H223" i="23" s="1"/>
  <c r="G40" i="23"/>
  <c r="G223" i="23" s="1"/>
  <c r="F40" i="23"/>
  <c r="F223" i="23" s="1"/>
  <c r="E40" i="23"/>
  <c r="E223" i="23" s="1"/>
  <c r="D40" i="23"/>
  <c r="D223" i="23" s="1"/>
  <c r="C40" i="23"/>
  <c r="C223" i="23" s="1"/>
  <c r="B40" i="23"/>
  <c r="B223" i="23" s="1"/>
  <c r="U39" i="23"/>
  <c r="T39" i="23"/>
  <c r="T192" i="23" s="1"/>
  <c r="S39" i="23"/>
  <c r="R39" i="23"/>
  <c r="Q39" i="23"/>
  <c r="K39" i="23"/>
  <c r="J39" i="23"/>
  <c r="H39" i="23"/>
  <c r="C39" i="23"/>
  <c r="B39" i="23"/>
  <c r="U38" i="23"/>
  <c r="T38" i="23"/>
  <c r="S38" i="23"/>
  <c r="R38" i="23"/>
  <c r="Q38" i="23"/>
  <c r="K38" i="23"/>
  <c r="J38" i="23"/>
  <c r="I38" i="23"/>
  <c r="G38" i="23"/>
  <c r="F38" i="23"/>
  <c r="E38" i="23"/>
  <c r="D38" i="23"/>
  <c r="C38" i="23"/>
  <c r="B38" i="23"/>
  <c r="U37" i="23"/>
  <c r="T37" i="23"/>
  <c r="S37" i="23"/>
  <c r="R37" i="23"/>
  <c r="Q37" i="23"/>
  <c r="K37" i="23"/>
  <c r="J37" i="23"/>
  <c r="I37" i="23"/>
  <c r="H37" i="23"/>
  <c r="G37" i="23"/>
  <c r="F37" i="23"/>
  <c r="E37" i="23"/>
  <c r="D37" i="23"/>
  <c r="C37" i="23"/>
  <c r="B37" i="23"/>
  <c r="U36" i="23"/>
  <c r="T36" i="23"/>
  <c r="S36" i="23"/>
  <c r="R36" i="23"/>
  <c r="Q36" i="23"/>
  <c r="K36" i="23"/>
  <c r="J36" i="23"/>
  <c r="I36" i="23"/>
  <c r="H36" i="23"/>
  <c r="G36" i="23"/>
  <c r="F36" i="23"/>
  <c r="E36" i="23"/>
  <c r="D36" i="23"/>
  <c r="C36" i="23"/>
  <c r="B36" i="23"/>
  <c r="U35" i="23"/>
  <c r="U222" i="23" s="1"/>
  <c r="T35" i="23"/>
  <c r="S35" i="23"/>
  <c r="R35" i="23"/>
  <c r="R222" i="23" s="1"/>
  <c r="Q35" i="23"/>
  <c r="Q222" i="23" s="1"/>
  <c r="K35" i="23"/>
  <c r="J35" i="23"/>
  <c r="I35" i="23"/>
  <c r="H35" i="23"/>
  <c r="G35" i="23"/>
  <c r="F35" i="23"/>
  <c r="E35" i="23"/>
  <c r="D35" i="23"/>
  <c r="C35" i="23"/>
  <c r="B35" i="23"/>
  <c r="B222" i="23" s="1"/>
  <c r="U34" i="23"/>
  <c r="U187" i="23" s="1"/>
  <c r="T34" i="23"/>
  <c r="T187" i="23" s="1"/>
  <c r="S34" i="23"/>
  <c r="S187" i="23" s="1"/>
  <c r="R34" i="23"/>
  <c r="R187" i="23" s="1"/>
  <c r="Q34" i="23"/>
  <c r="Q187" i="23" s="1"/>
  <c r="K34" i="23"/>
  <c r="J34" i="23"/>
  <c r="I34" i="23"/>
  <c r="H34" i="23"/>
  <c r="G34" i="23"/>
  <c r="F34" i="23"/>
  <c r="E34" i="23"/>
  <c r="C34" i="23"/>
  <c r="B34" i="23"/>
  <c r="U33" i="23"/>
  <c r="U186" i="23" s="1"/>
  <c r="T33" i="23"/>
  <c r="T186" i="23" s="1"/>
  <c r="S33" i="23"/>
  <c r="S186" i="23" s="1"/>
  <c r="R33" i="23"/>
  <c r="R186" i="23" s="1"/>
  <c r="Q33" i="23"/>
  <c r="Q186" i="23" s="1"/>
  <c r="K33" i="23"/>
  <c r="J33" i="23"/>
  <c r="I33" i="23"/>
  <c r="H33" i="23"/>
  <c r="G33" i="23"/>
  <c r="F33" i="23"/>
  <c r="E33" i="23"/>
  <c r="D33" i="23"/>
  <c r="C33" i="23"/>
  <c r="B33" i="23"/>
  <c r="U32" i="23"/>
  <c r="U185" i="23" s="1"/>
  <c r="T32" i="23"/>
  <c r="T185" i="23" s="1"/>
  <c r="S32" i="23"/>
  <c r="S185" i="23" s="1"/>
  <c r="R32" i="23"/>
  <c r="R185" i="23" s="1"/>
  <c r="Q32" i="23"/>
  <c r="Q185" i="23" s="1"/>
  <c r="K32" i="23"/>
  <c r="J32" i="23"/>
  <c r="I32" i="23"/>
  <c r="H32" i="23"/>
  <c r="G32" i="23"/>
  <c r="F32" i="23"/>
  <c r="E32" i="23"/>
  <c r="D32" i="23"/>
  <c r="C32" i="23"/>
  <c r="B32" i="23"/>
  <c r="U31" i="23"/>
  <c r="U184" i="23" s="1"/>
  <c r="T31" i="23"/>
  <c r="T184" i="23" s="1"/>
  <c r="S31" i="23"/>
  <c r="S184" i="23" s="1"/>
  <c r="R31" i="23"/>
  <c r="R184" i="23" s="1"/>
  <c r="Q31" i="23"/>
  <c r="Q184" i="23" s="1"/>
  <c r="K31" i="23"/>
  <c r="J31" i="23"/>
  <c r="I31" i="23"/>
  <c r="H31" i="23"/>
  <c r="G31" i="23"/>
  <c r="F31" i="23"/>
  <c r="E31" i="23"/>
  <c r="D31" i="23"/>
  <c r="C31" i="23"/>
  <c r="B31" i="23"/>
  <c r="U30" i="23"/>
  <c r="U221" i="23" s="1"/>
  <c r="T30" i="23"/>
  <c r="T221" i="23" s="1"/>
  <c r="S30" i="23"/>
  <c r="S221" i="23" s="1"/>
  <c r="R30" i="23"/>
  <c r="R183" i="23" s="1"/>
  <c r="R290" i="23" s="1"/>
  <c r="Q30" i="23"/>
  <c r="Q221" i="23" s="1"/>
  <c r="K30" i="23"/>
  <c r="J30" i="23"/>
  <c r="I30" i="23"/>
  <c r="H30" i="23"/>
  <c r="G30" i="23"/>
  <c r="F30" i="23"/>
  <c r="E30" i="23"/>
  <c r="D30" i="23"/>
  <c r="C30" i="23"/>
  <c r="B30" i="23"/>
  <c r="U29" i="23"/>
  <c r="U182" i="23" s="1"/>
  <c r="T29" i="23"/>
  <c r="T182" i="23" s="1"/>
  <c r="S29" i="23"/>
  <c r="S182" i="23" s="1"/>
  <c r="R29" i="23"/>
  <c r="R182" i="23" s="1"/>
  <c r="Q29" i="23"/>
  <c r="Q182" i="23" s="1"/>
  <c r="K29" i="23"/>
  <c r="J29" i="23"/>
  <c r="I29" i="23"/>
  <c r="H29" i="23"/>
  <c r="G29" i="23"/>
  <c r="F29" i="23"/>
  <c r="E29" i="23"/>
  <c r="D29" i="23"/>
  <c r="C29" i="23"/>
  <c r="B29" i="23"/>
  <c r="U28" i="23"/>
  <c r="U181" i="23" s="1"/>
  <c r="T28" i="23"/>
  <c r="T181" i="23" s="1"/>
  <c r="S28" i="23"/>
  <c r="S181" i="23" s="1"/>
  <c r="R28" i="23"/>
  <c r="R181" i="23" s="1"/>
  <c r="Q28" i="23"/>
  <c r="Q181" i="23" s="1"/>
  <c r="K28" i="23"/>
  <c r="J28" i="23"/>
  <c r="I28" i="23"/>
  <c r="H28" i="23"/>
  <c r="G28" i="23"/>
  <c r="F28" i="23"/>
  <c r="E28" i="23"/>
  <c r="D28" i="23"/>
  <c r="C28" i="23"/>
  <c r="B28" i="23"/>
  <c r="U27" i="23"/>
  <c r="U180" i="23" s="1"/>
  <c r="T27" i="23"/>
  <c r="T180" i="23" s="1"/>
  <c r="S27" i="23"/>
  <c r="S180" i="23" s="1"/>
  <c r="R27" i="23"/>
  <c r="R180" i="23" s="1"/>
  <c r="Q27" i="23"/>
  <c r="Q180" i="23" s="1"/>
  <c r="K27" i="23"/>
  <c r="J27" i="23"/>
  <c r="I27" i="23"/>
  <c r="H27" i="23"/>
  <c r="G27" i="23"/>
  <c r="F27" i="23"/>
  <c r="E27" i="23"/>
  <c r="D27" i="23"/>
  <c r="C27" i="23"/>
  <c r="B27" i="23"/>
  <c r="U26" i="23"/>
  <c r="U179" i="23" s="1"/>
  <c r="T26" i="23"/>
  <c r="T179" i="23" s="1"/>
  <c r="S26" i="23"/>
  <c r="S179" i="23" s="1"/>
  <c r="R26" i="23"/>
  <c r="R179" i="23" s="1"/>
  <c r="Q26" i="23"/>
  <c r="Q179" i="23" s="1"/>
  <c r="K26" i="23"/>
  <c r="J26" i="23"/>
  <c r="I26" i="23"/>
  <c r="H26" i="23"/>
  <c r="G26" i="23"/>
  <c r="F26" i="23"/>
  <c r="E26" i="23"/>
  <c r="D26" i="23"/>
  <c r="C26" i="23"/>
  <c r="B26" i="23"/>
  <c r="U25" i="23"/>
  <c r="U178" i="23" s="1"/>
  <c r="T25" i="23"/>
  <c r="T178" i="23" s="1"/>
  <c r="S25" i="23"/>
  <c r="S178" i="23" s="1"/>
  <c r="R25" i="23"/>
  <c r="R178" i="23" s="1"/>
  <c r="Q25" i="23"/>
  <c r="Q178" i="23" s="1"/>
  <c r="K25" i="23"/>
  <c r="J25" i="23"/>
  <c r="I25" i="23"/>
  <c r="H25" i="23"/>
  <c r="G25" i="23"/>
  <c r="F25" i="23"/>
  <c r="E25" i="23"/>
  <c r="D25" i="23"/>
  <c r="C25" i="23"/>
  <c r="B25" i="23"/>
  <c r="U24" i="23"/>
  <c r="U177" i="23" s="1"/>
  <c r="T24" i="23"/>
  <c r="T177" i="23" s="1"/>
  <c r="S24" i="23"/>
  <c r="S177" i="23" s="1"/>
  <c r="R24" i="23"/>
  <c r="R177" i="23" s="1"/>
  <c r="Q24" i="23"/>
  <c r="Q177" i="23" s="1"/>
  <c r="K24" i="23"/>
  <c r="J24" i="23"/>
  <c r="I24" i="23"/>
  <c r="H24" i="23"/>
  <c r="G24" i="23"/>
  <c r="F24" i="23"/>
  <c r="E24" i="23"/>
  <c r="D24" i="23"/>
  <c r="C24" i="23"/>
  <c r="B24" i="23"/>
  <c r="U23" i="23"/>
  <c r="U176" i="23" s="1"/>
  <c r="T23" i="23"/>
  <c r="T176" i="23" s="1"/>
  <c r="S23" i="23"/>
  <c r="S176" i="23" s="1"/>
  <c r="R23" i="23"/>
  <c r="R176" i="23" s="1"/>
  <c r="Q23" i="23"/>
  <c r="Q176" i="23" s="1"/>
  <c r="K23" i="23"/>
  <c r="J23" i="23"/>
  <c r="I23" i="23"/>
  <c r="H23" i="23"/>
  <c r="G23" i="23"/>
  <c r="F23" i="23"/>
  <c r="E23" i="23"/>
  <c r="D23" i="23"/>
  <c r="C23" i="23"/>
  <c r="B23" i="23"/>
  <c r="U22" i="23"/>
  <c r="U175" i="23" s="1"/>
  <c r="T22" i="23"/>
  <c r="T175" i="23" s="1"/>
  <c r="S22" i="23"/>
  <c r="S175" i="23" s="1"/>
  <c r="R22" i="23"/>
  <c r="R175" i="23" s="1"/>
  <c r="Q22" i="23"/>
  <c r="Q175" i="23" s="1"/>
  <c r="K22" i="23"/>
  <c r="J22" i="23"/>
  <c r="I22" i="23"/>
  <c r="H22" i="23"/>
  <c r="G22" i="23"/>
  <c r="F22" i="23"/>
  <c r="E22" i="23"/>
  <c r="D22" i="23"/>
  <c r="C22" i="23"/>
  <c r="B22" i="23"/>
  <c r="U21" i="23"/>
  <c r="U174" i="23" s="1"/>
  <c r="T21" i="23"/>
  <c r="T174" i="23" s="1"/>
  <c r="S21" i="23"/>
  <c r="R21" i="23"/>
  <c r="Q21" i="23"/>
  <c r="K21" i="23"/>
  <c r="J21" i="23"/>
  <c r="I21" i="23"/>
  <c r="H21" i="23"/>
  <c r="G21" i="23"/>
  <c r="F21" i="23"/>
  <c r="E21" i="23"/>
  <c r="D21" i="23"/>
  <c r="C21" i="23"/>
  <c r="B21" i="23"/>
  <c r="U20" i="23"/>
  <c r="T20" i="23"/>
  <c r="T173" i="23" s="1"/>
  <c r="S20" i="23"/>
  <c r="R20" i="23"/>
  <c r="Q20" i="23"/>
  <c r="K20" i="23"/>
  <c r="J20" i="23"/>
  <c r="I20" i="23"/>
  <c r="H20" i="23"/>
  <c r="G20" i="23"/>
  <c r="F20" i="23"/>
  <c r="E20" i="23"/>
  <c r="D20" i="23"/>
  <c r="C20" i="23"/>
  <c r="B20" i="23"/>
  <c r="U19" i="23"/>
  <c r="U172" i="23" s="1"/>
  <c r="T19" i="23"/>
  <c r="T172" i="23" s="1"/>
  <c r="S19" i="23"/>
  <c r="R19" i="23"/>
  <c r="Q19" i="23"/>
  <c r="K19" i="23"/>
  <c r="J19" i="23"/>
  <c r="I19" i="23"/>
  <c r="H19" i="23"/>
  <c r="G19" i="23"/>
  <c r="F19" i="23"/>
  <c r="E19" i="23"/>
  <c r="D19" i="23"/>
  <c r="C19" i="23"/>
  <c r="B19" i="23"/>
  <c r="U18" i="23"/>
  <c r="U171" i="23" s="1"/>
  <c r="T18" i="23"/>
  <c r="S18" i="23"/>
  <c r="R18" i="23"/>
  <c r="Q18" i="23"/>
  <c r="K18" i="23"/>
  <c r="J18" i="23"/>
  <c r="I18" i="23"/>
  <c r="H18" i="23"/>
  <c r="G18" i="23"/>
  <c r="F18" i="23"/>
  <c r="E18" i="23"/>
  <c r="D18" i="23"/>
  <c r="C18" i="23"/>
  <c r="B18" i="23"/>
  <c r="U17" i="23"/>
  <c r="T17" i="23"/>
  <c r="S17" i="23"/>
  <c r="R17" i="23"/>
  <c r="Q17" i="23"/>
  <c r="K17" i="23"/>
  <c r="J17" i="23"/>
  <c r="I17" i="23"/>
  <c r="H17" i="23"/>
  <c r="G17" i="23"/>
  <c r="F17" i="23"/>
  <c r="E17" i="23"/>
  <c r="D17" i="23"/>
  <c r="C17" i="23"/>
  <c r="B17" i="23"/>
  <c r="U16" i="23"/>
  <c r="T16" i="23"/>
  <c r="S16" i="23"/>
  <c r="R16" i="23"/>
  <c r="Q16" i="23"/>
  <c r="K16" i="23"/>
  <c r="J16" i="23"/>
  <c r="I16" i="23"/>
  <c r="H16" i="23"/>
  <c r="G16" i="23"/>
  <c r="F16" i="23"/>
  <c r="E16" i="23"/>
  <c r="D16" i="23"/>
  <c r="C16" i="23"/>
  <c r="B16" i="23"/>
  <c r="U15" i="23"/>
  <c r="T15" i="23"/>
  <c r="S15" i="23"/>
  <c r="R15" i="23"/>
  <c r="Q15" i="23"/>
  <c r="K15" i="23"/>
  <c r="J15" i="23"/>
  <c r="I15" i="23"/>
  <c r="H15" i="23"/>
  <c r="G15" i="23"/>
  <c r="F15" i="23"/>
  <c r="E15" i="23"/>
  <c r="D15" i="23"/>
  <c r="C15" i="23"/>
  <c r="B15" i="23"/>
  <c r="U14" i="23"/>
  <c r="T14" i="23"/>
  <c r="S14" i="23"/>
  <c r="R14" i="23"/>
  <c r="Q14" i="23"/>
  <c r="K14" i="23"/>
  <c r="J14" i="23"/>
  <c r="I14" i="23"/>
  <c r="H14" i="23"/>
  <c r="G14" i="23"/>
  <c r="F14" i="23"/>
  <c r="E14" i="23"/>
  <c r="D14" i="23"/>
  <c r="C14" i="23"/>
  <c r="B14" i="23"/>
  <c r="U13" i="23"/>
  <c r="T13" i="23"/>
  <c r="S13" i="23"/>
  <c r="R13" i="23"/>
  <c r="Q13" i="23"/>
  <c r="K13" i="23"/>
  <c r="J13" i="23"/>
  <c r="I13" i="23"/>
  <c r="H13" i="23"/>
  <c r="G13" i="23"/>
  <c r="F13" i="23"/>
  <c r="E13" i="23"/>
  <c r="D13" i="23"/>
  <c r="C13" i="23"/>
  <c r="B13" i="23"/>
  <c r="U12" i="23"/>
  <c r="T12" i="23"/>
  <c r="S12" i="23"/>
  <c r="R12" i="23"/>
  <c r="Q12" i="23"/>
  <c r="K12" i="23"/>
  <c r="J12" i="23"/>
  <c r="I12" i="23"/>
  <c r="H12" i="23"/>
  <c r="G12" i="23"/>
  <c r="F12" i="23"/>
  <c r="E12" i="23"/>
  <c r="D12" i="23"/>
  <c r="C12" i="23"/>
  <c r="B12" i="23"/>
  <c r="U11" i="23"/>
  <c r="T11" i="23"/>
  <c r="S11" i="23"/>
  <c r="R11" i="23"/>
  <c r="Q11" i="23"/>
  <c r="K11" i="23"/>
  <c r="J11" i="23"/>
  <c r="I11" i="23"/>
  <c r="H11" i="23"/>
  <c r="G11" i="23"/>
  <c r="F11" i="23"/>
  <c r="E11" i="23"/>
  <c r="D11" i="23"/>
  <c r="C11" i="23"/>
  <c r="B11" i="23"/>
  <c r="U10" i="23"/>
  <c r="T10" i="23"/>
  <c r="S10" i="23"/>
  <c r="R10" i="23"/>
  <c r="Q10" i="23"/>
  <c r="K10" i="23"/>
  <c r="J10" i="23"/>
  <c r="I10" i="23"/>
  <c r="H10" i="23"/>
  <c r="G10" i="23"/>
  <c r="F10" i="23"/>
  <c r="E10" i="23"/>
  <c r="D10" i="23"/>
  <c r="C10" i="23"/>
  <c r="B10" i="23"/>
  <c r="U9" i="23"/>
  <c r="T9" i="23"/>
  <c r="S9" i="23"/>
  <c r="R9" i="23"/>
  <c r="Q9" i="23"/>
  <c r="K9" i="23"/>
  <c r="J9" i="23"/>
  <c r="I9" i="23"/>
  <c r="H9" i="23"/>
  <c r="G9" i="23"/>
  <c r="F9" i="23"/>
  <c r="E9" i="23"/>
  <c r="D9" i="23"/>
  <c r="C9" i="23"/>
  <c r="B9" i="23"/>
  <c r="U8" i="23"/>
  <c r="T8" i="23"/>
  <c r="S8" i="23"/>
  <c r="R8" i="23"/>
  <c r="Q8" i="23"/>
  <c r="K8" i="23"/>
  <c r="J8" i="23"/>
  <c r="I8" i="23"/>
  <c r="H8" i="23"/>
  <c r="G8" i="23"/>
  <c r="F8" i="23"/>
  <c r="E8" i="23"/>
  <c r="D8" i="23"/>
  <c r="C8" i="23"/>
  <c r="B8" i="23"/>
  <c r="U7" i="23"/>
  <c r="T7" i="23"/>
  <c r="S7" i="23"/>
  <c r="R7" i="23"/>
  <c r="Q7" i="23"/>
  <c r="K7" i="23"/>
  <c r="J7" i="23"/>
  <c r="I7" i="23"/>
  <c r="H7" i="23"/>
  <c r="G7" i="23"/>
  <c r="F7" i="23"/>
  <c r="E7" i="23"/>
  <c r="D7" i="23"/>
  <c r="C7" i="23"/>
  <c r="B7" i="23"/>
  <c r="U6" i="23"/>
  <c r="T6" i="23"/>
  <c r="S6" i="23"/>
  <c r="R6" i="23"/>
  <c r="Q6" i="23"/>
  <c r="K6" i="23"/>
  <c r="J6" i="23"/>
  <c r="I6" i="23"/>
  <c r="H6" i="23"/>
  <c r="G6" i="23"/>
  <c r="F6" i="23"/>
  <c r="E6" i="23"/>
  <c r="D6" i="23"/>
  <c r="C6" i="23"/>
  <c r="B6" i="23"/>
  <c r="B159" i="23" s="1"/>
  <c r="U5" i="23"/>
  <c r="T5" i="23"/>
  <c r="S5" i="23"/>
  <c r="R5" i="23"/>
  <c r="Q5" i="23"/>
  <c r="K5" i="23"/>
  <c r="J5" i="23"/>
  <c r="I5" i="23"/>
  <c r="H5" i="23"/>
  <c r="G5" i="23"/>
  <c r="F5" i="23"/>
  <c r="E5" i="23"/>
  <c r="D5" i="23"/>
  <c r="C5" i="23"/>
  <c r="B5" i="23"/>
  <c r="B158" i="23" s="1"/>
  <c r="K277" i="22"/>
  <c r="J277" i="22"/>
  <c r="B277" i="22"/>
  <c r="K276" i="22"/>
  <c r="J276" i="22"/>
  <c r="B276" i="22"/>
  <c r="K275" i="22"/>
  <c r="J275" i="22"/>
  <c r="B275" i="22"/>
  <c r="K274" i="22"/>
  <c r="J274" i="22"/>
  <c r="B274" i="22"/>
  <c r="K273" i="22"/>
  <c r="J273" i="22"/>
  <c r="B273" i="22"/>
  <c r="K272" i="22"/>
  <c r="J272" i="22"/>
  <c r="B272" i="22"/>
  <c r="K271" i="22"/>
  <c r="J271" i="22"/>
  <c r="B271" i="22"/>
  <c r="K269" i="22"/>
  <c r="J269" i="22"/>
  <c r="B269" i="22"/>
  <c r="I149" i="22"/>
  <c r="I284" i="22" s="1"/>
  <c r="H149" i="22"/>
  <c r="H284" i="22" s="1"/>
  <c r="G149" i="22"/>
  <c r="G284" i="22" s="1"/>
  <c r="F149" i="22"/>
  <c r="F284" i="22" s="1"/>
  <c r="E149" i="22"/>
  <c r="E284" i="22" s="1"/>
  <c r="D284" i="22"/>
  <c r="C149" i="22"/>
  <c r="C284" i="22" s="1"/>
  <c r="I142" i="22"/>
  <c r="I277" i="22" s="1"/>
  <c r="H142" i="22"/>
  <c r="H277" i="22" s="1"/>
  <c r="G142" i="22"/>
  <c r="G277" i="22" s="1"/>
  <c r="F142" i="22"/>
  <c r="E142" i="22"/>
  <c r="E277" i="22" s="1"/>
  <c r="D142" i="22"/>
  <c r="D277" i="22" s="1"/>
  <c r="C142" i="22"/>
  <c r="C277" i="22" s="1"/>
  <c r="I141" i="22"/>
  <c r="I276" i="22" s="1"/>
  <c r="H141" i="22"/>
  <c r="H276" i="22" s="1"/>
  <c r="G141" i="22"/>
  <c r="G276" i="22" s="1"/>
  <c r="F141" i="22"/>
  <c r="E141" i="22"/>
  <c r="E276" i="22" s="1"/>
  <c r="D141" i="22"/>
  <c r="D276" i="22" s="1"/>
  <c r="C141" i="22"/>
  <c r="C276" i="22" s="1"/>
  <c r="I140" i="22"/>
  <c r="I275" i="22" s="1"/>
  <c r="H140" i="22"/>
  <c r="H275" i="22" s="1"/>
  <c r="G140" i="22"/>
  <c r="G275" i="22" s="1"/>
  <c r="F140" i="22"/>
  <c r="E140" i="22"/>
  <c r="E275" i="22" s="1"/>
  <c r="D140" i="22"/>
  <c r="D275" i="22" s="1"/>
  <c r="C140" i="22"/>
  <c r="C275" i="22" s="1"/>
  <c r="I139" i="22"/>
  <c r="I274" i="22" s="1"/>
  <c r="H139" i="22"/>
  <c r="H274" i="22" s="1"/>
  <c r="G139" i="22"/>
  <c r="G274" i="22" s="1"/>
  <c r="F139" i="22"/>
  <c r="E139" i="22"/>
  <c r="D139" i="22"/>
  <c r="D274" i="22" s="1"/>
  <c r="C139" i="22"/>
  <c r="C274" i="22" s="1"/>
  <c r="I138" i="22"/>
  <c r="I273" i="22" s="1"/>
  <c r="H138" i="22"/>
  <c r="G138" i="22"/>
  <c r="G273" i="22" s="1"/>
  <c r="F138" i="22"/>
  <c r="E138" i="22"/>
  <c r="E273" i="22" s="1"/>
  <c r="D138" i="22"/>
  <c r="D273" i="22" s="1"/>
  <c r="C138" i="22"/>
  <c r="C273" i="22" s="1"/>
  <c r="I137" i="22"/>
  <c r="I272" i="22" s="1"/>
  <c r="H137" i="22"/>
  <c r="H272" i="22" s="1"/>
  <c r="G137" i="22"/>
  <c r="G272" i="22" s="1"/>
  <c r="F137" i="22"/>
  <c r="E137" i="22"/>
  <c r="E272" i="22" s="1"/>
  <c r="D137" i="22"/>
  <c r="D272" i="22" s="1"/>
  <c r="C137" i="22"/>
  <c r="C272" i="22" s="1"/>
  <c r="I136" i="22"/>
  <c r="I271" i="22" s="1"/>
  <c r="H136" i="22"/>
  <c r="H271" i="22" s="1"/>
  <c r="G136" i="22"/>
  <c r="G271" i="22" s="1"/>
  <c r="F136" i="22"/>
  <c r="F271" i="22" s="1"/>
  <c r="E136" i="22"/>
  <c r="E271" i="22" s="1"/>
  <c r="D136" i="22"/>
  <c r="D271" i="22" s="1"/>
  <c r="C136" i="22"/>
  <c r="C271" i="22" s="1"/>
  <c r="I135" i="22"/>
  <c r="H135" i="22"/>
  <c r="G135" i="22"/>
  <c r="F135" i="22"/>
  <c r="E135" i="22"/>
  <c r="D135" i="22"/>
  <c r="C135" i="22"/>
  <c r="I134" i="22"/>
  <c r="H134" i="22"/>
  <c r="G134" i="22"/>
  <c r="F134" i="22"/>
  <c r="E134" i="22"/>
  <c r="D134" i="22"/>
  <c r="C134" i="22"/>
  <c r="I133" i="22"/>
  <c r="H133" i="22"/>
  <c r="G133" i="22"/>
  <c r="F133" i="22"/>
  <c r="E133" i="22"/>
  <c r="D133" i="22"/>
  <c r="C133" i="22"/>
  <c r="I132" i="22"/>
  <c r="H132" i="22"/>
  <c r="G132" i="22"/>
  <c r="F132" i="22"/>
  <c r="E132" i="22"/>
  <c r="D132" i="22"/>
  <c r="C132" i="22"/>
  <c r="I131" i="22"/>
  <c r="H131" i="22"/>
  <c r="G131" i="22"/>
  <c r="F131" i="22"/>
  <c r="E131" i="22"/>
  <c r="D131" i="22"/>
  <c r="C131" i="22"/>
  <c r="I130" i="22"/>
  <c r="H130" i="22"/>
  <c r="G130" i="22"/>
  <c r="F130" i="22"/>
  <c r="E130" i="22"/>
  <c r="D130" i="22"/>
  <c r="C130" i="22"/>
  <c r="I129" i="22"/>
  <c r="H129" i="22"/>
  <c r="G129" i="22"/>
  <c r="F129" i="22"/>
  <c r="E129" i="22"/>
  <c r="D129" i="22"/>
  <c r="C129" i="22"/>
  <c r="I128" i="22"/>
  <c r="H128" i="22"/>
  <c r="G128" i="22"/>
  <c r="F128" i="22"/>
  <c r="E128" i="22"/>
  <c r="D128" i="22"/>
  <c r="C128" i="22"/>
  <c r="I127" i="22"/>
  <c r="H127" i="22"/>
  <c r="G127" i="22"/>
  <c r="F127" i="22"/>
  <c r="E127" i="22"/>
  <c r="D127" i="22"/>
  <c r="C127" i="22"/>
  <c r="I126" i="22"/>
  <c r="H126" i="22"/>
  <c r="G126" i="22"/>
  <c r="F126" i="22"/>
  <c r="E126" i="22"/>
  <c r="D126" i="22"/>
  <c r="C126" i="22"/>
  <c r="I125" i="22"/>
  <c r="H125" i="22"/>
  <c r="G125" i="22"/>
  <c r="F125" i="22"/>
  <c r="E125" i="22"/>
  <c r="D125" i="22"/>
  <c r="C125" i="22"/>
  <c r="I124" i="22"/>
  <c r="H124" i="22"/>
  <c r="G124" i="22"/>
  <c r="F124" i="22"/>
  <c r="E124" i="22"/>
  <c r="D124" i="22"/>
  <c r="C124" i="22"/>
  <c r="I123" i="22"/>
  <c r="H123" i="22"/>
  <c r="G123" i="22"/>
  <c r="F123" i="22"/>
  <c r="E123" i="22"/>
  <c r="D123" i="22"/>
  <c r="C123" i="22"/>
  <c r="I122" i="22"/>
  <c r="H122" i="22"/>
  <c r="G122" i="22"/>
  <c r="F122" i="22"/>
  <c r="E122" i="22"/>
  <c r="D122" i="22"/>
  <c r="C122" i="22"/>
  <c r="I121" i="22"/>
  <c r="H121" i="22"/>
  <c r="G121" i="22"/>
  <c r="F121" i="22"/>
  <c r="E121" i="22"/>
  <c r="D121" i="22"/>
  <c r="C121" i="22"/>
  <c r="I120" i="22"/>
  <c r="H120" i="22"/>
  <c r="G120" i="22"/>
  <c r="F120" i="22"/>
  <c r="E120" i="22"/>
  <c r="D120" i="22"/>
  <c r="C120" i="22"/>
  <c r="I119" i="22"/>
  <c r="H119" i="22"/>
  <c r="G119" i="22"/>
  <c r="F119" i="22"/>
  <c r="E119" i="22"/>
  <c r="D119" i="22"/>
  <c r="C119" i="22"/>
  <c r="I118" i="22"/>
  <c r="H118" i="22"/>
  <c r="G118" i="22"/>
  <c r="F118" i="22"/>
  <c r="E118" i="22"/>
  <c r="D118" i="22"/>
  <c r="C118" i="22"/>
  <c r="I117" i="22"/>
  <c r="H117" i="22"/>
  <c r="G117" i="22"/>
  <c r="F117" i="22"/>
  <c r="E117" i="22"/>
  <c r="D117" i="22"/>
  <c r="C117" i="22"/>
  <c r="I116" i="22"/>
  <c r="H116" i="22"/>
  <c r="G116" i="22"/>
  <c r="F116" i="22"/>
  <c r="E116" i="22"/>
  <c r="D116" i="22"/>
  <c r="C116" i="22"/>
  <c r="I115" i="22"/>
  <c r="H115" i="22"/>
  <c r="G115" i="22"/>
  <c r="F115" i="22"/>
  <c r="E115" i="22"/>
  <c r="D115" i="22"/>
  <c r="C115" i="22"/>
  <c r="I114" i="22"/>
  <c r="H114" i="22"/>
  <c r="G114" i="22"/>
  <c r="F114" i="22"/>
  <c r="E114" i="22"/>
  <c r="D114" i="22"/>
  <c r="C114" i="22"/>
  <c r="I113" i="22"/>
  <c r="H113" i="22"/>
  <c r="G113" i="22"/>
  <c r="F113" i="22"/>
  <c r="E113" i="22"/>
  <c r="D113" i="22"/>
  <c r="C113" i="22"/>
  <c r="I112" i="22"/>
  <c r="H112" i="22"/>
  <c r="G112" i="22"/>
  <c r="F112" i="22"/>
  <c r="E112" i="22"/>
  <c r="D112" i="22"/>
  <c r="C112" i="22"/>
  <c r="I111" i="22"/>
  <c r="H111" i="22"/>
  <c r="G111" i="22"/>
  <c r="F111" i="22"/>
  <c r="E111" i="22"/>
  <c r="D111" i="22"/>
  <c r="C111" i="22"/>
  <c r="I110" i="22"/>
  <c r="H110" i="22"/>
  <c r="G110" i="22"/>
  <c r="F110" i="22"/>
  <c r="E110" i="22"/>
  <c r="D110" i="22"/>
  <c r="C110" i="22"/>
  <c r="I109" i="22"/>
  <c r="H109" i="22"/>
  <c r="G109" i="22"/>
  <c r="F109" i="22"/>
  <c r="E109" i="22"/>
  <c r="D109" i="22"/>
  <c r="C109" i="22"/>
  <c r="I108" i="22"/>
  <c r="H108" i="22"/>
  <c r="G108" i="22"/>
  <c r="F108" i="22"/>
  <c r="E108" i="22"/>
  <c r="D108" i="22"/>
  <c r="C108" i="22"/>
  <c r="I107" i="22"/>
  <c r="H107" i="22"/>
  <c r="G107" i="22"/>
  <c r="F107" i="22"/>
  <c r="E107" i="22"/>
  <c r="D107" i="22"/>
  <c r="I106" i="22"/>
  <c r="H106" i="22"/>
  <c r="G106" i="22"/>
  <c r="F106" i="22"/>
  <c r="E106" i="22"/>
  <c r="D106" i="22"/>
  <c r="C106" i="22"/>
  <c r="I105" i="22"/>
  <c r="H105" i="22"/>
  <c r="G105" i="22"/>
  <c r="F105" i="22"/>
  <c r="E105" i="22"/>
  <c r="D105" i="22"/>
  <c r="C105" i="22"/>
  <c r="I104" i="22"/>
  <c r="H104" i="22"/>
  <c r="G104" i="22"/>
  <c r="F104" i="22"/>
  <c r="E104" i="22"/>
  <c r="D104" i="22"/>
  <c r="C104" i="22"/>
  <c r="I103" i="22"/>
  <c r="H103" i="22"/>
  <c r="G103" i="22"/>
  <c r="F103" i="22"/>
  <c r="E103" i="22"/>
  <c r="D103" i="22"/>
  <c r="C103" i="22"/>
  <c r="K258" i="22"/>
  <c r="J258" i="22"/>
  <c r="I258" i="22"/>
  <c r="H258" i="22"/>
  <c r="G258" i="22"/>
  <c r="F258" i="22"/>
  <c r="E258" i="22"/>
  <c r="D258" i="22"/>
  <c r="B258" i="22"/>
  <c r="K93" i="22"/>
  <c r="K251" i="22" s="1"/>
  <c r="J93" i="22"/>
  <c r="J251" i="22" s="1"/>
  <c r="I93" i="22"/>
  <c r="I251" i="22" s="1"/>
  <c r="H93" i="22"/>
  <c r="H251" i="22" s="1"/>
  <c r="G93" i="22"/>
  <c r="G251" i="22" s="1"/>
  <c r="F93" i="22"/>
  <c r="F251" i="22" s="1"/>
  <c r="E93" i="22"/>
  <c r="E251" i="22" s="1"/>
  <c r="D93" i="22"/>
  <c r="D251" i="22" s="1"/>
  <c r="C93" i="22"/>
  <c r="C251" i="22" s="1"/>
  <c r="B93" i="22"/>
  <c r="B251" i="22" s="1"/>
  <c r="K92" i="22"/>
  <c r="K250" i="22" s="1"/>
  <c r="J92" i="22"/>
  <c r="J250" i="22" s="1"/>
  <c r="I92" i="22"/>
  <c r="I250" i="22" s="1"/>
  <c r="H92" i="22"/>
  <c r="H250" i="22" s="1"/>
  <c r="G92" i="22"/>
  <c r="G250" i="22" s="1"/>
  <c r="F92" i="22"/>
  <c r="F250" i="22" s="1"/>
  <c r="E92" i="22"/>
  <c r="E250" i="22" s="1"/>
  <c r="D92" i="22"/>
  <c r="D250" i="22" s="1"/>
  <c r="C92" i="22"/>
  <c r="C250" i="22" s="1"/>
  <c r="B92" i="22"/>
  <c r="B250" i="22" s="1"/>
  <c r="K91" i="22"/>
  <c r="J91" i="22"/>
  <c r="J249" i="22" s="1"/>
  <c r="I91" i="22"/>
  <c r="I249" i="22" s="1"/>
  <c r="H91" i="22"/>
  <c r="H249" i="22" s="1"/>
  <c r="G91" i="22"/>
  <c r="G249" i="22" s="1"/>
  <c r="F91" i="22"/>
  <c r="F249" i="22" s="1"/>
  <c r="E91" i="22"/>
  <c r="E249" i="22" s="1"/>
  <c r="D91" i="22"/>
  <c r="D249" i="22" s="1"/>
  <c r="C91" i="22"/>
  <c r="C249" i="22" s="1"/>
  <c r="B91" i="22"/>
  <c r="B249" i="22" s="1"/>
  <c r="K90" i="22"/>
  <c r="J90" i="22"/>
  <c r="I90" i="22"/>
  <c r="I248" i="22" s="1"/>
  <c r="H90" i="22"/>
  <c r="H248" i="22" s="1"/>
  <c r="G90" i="22"/>
  <c r="G248" i="22" s="1"/>
  <c r="F90" i="22"/>
  <c r="F248" i="22" s="1"/>
  <c r="E90" i="22"/>
  <c r="E248" i="22" s="1"/>
  <c r="D90" i="22"/>
  <c r="D248" i="22" s="1"/>
  <c r="C90" i="22"/>
  <c r="C248" i="22" s="1"/>
  <c r="B90" i="22"/>
  <c r="K89" i="22"/>
  <c r="K247" i="22" s="1"/>
  <c r="J89" i="22"/>
  <c r="I89" i="22"/>
  <c r="I247" i="22" s="1"/>
  <c r="H89" i="22"/>
  <c r="H247" i="22" s="1"/>
  <c r="G89" i="22"/>
  <c r="G247" i="22" s="1"/>
  <c r="F89" i="22"/>
  <c r="F247" i="22" s="1"/>
  <c r="E89" i="22"/>
  <c r="E247" i="22" s="1"/>
  <c r="D89" i="22"/>
  <c r="D247" i="22" s="1"/>
  <c r="C89" i="22"/>
  <c r="C247" i="22" s="1"/>
  <c r="B89" i="22"/>
  <c r="K88" i="22"/>
  <c r="J88" i="22"/>
  <c r="J246" i="22" s="1"/>
  <c r="I88" i="22"/>
  <c r="I246" i="22" s="1"/>
  <c r="H88" i="22"/>
  <c r="H246" i="22" s="1"/>
  <c r="G88" i="22"/>
  <c r="G246" i="22" s="1"/>
  <c r="F88" i="22"/>
  <c r="F246" i="22" s="1"/>
  <c r="E88" i="22"/>
  <c r="E246" i="22" s="1"/>
  <c r="D88" i="22"/>
  <c r="D246" i="22" s="1"/>
  <c r="C88" i="22"/>
  <c r="C246" i="22" s="1"/>
  <c r="B88" i="22"/>
  <c r="K87" i="22"/>
  <c r="J87" i="22"/>
  <c r="J245" i="22" s="1"/>
  <c r="I87" i="22"/>
  <c r="I245" i="22" s="1"/>
  <c r="H87" i="22"/>
  <c r="H245" i="22" s="1"/>
  <c r="G87" i="22"/>
  <c r="G245" i="22" s="1"/>
  <c r="F87" i="22"/>
  <c r="F245" i="22" s="1"/>
  <c r="E87" i="22"/>
  <c r="E245" i="22" s="1"/>
  <c r="D87" i="22"/>
  <c r="D245" i="22" s="1"/>
  <c r="C87" i="22"/>
  <c r="C245" i="22" s="1"/>
  <c r="B87" i="22"/>
  <c r="B245" i="22" s="1"/>
  <c r="K86" i="22"/>
  <c r="J86" i="22"/>
  <c r="H86" i="22"/>
  <c r="G86" i="22"/>
  <c r="E86" i="22"/>
  <c r="D86" i="22"/>
  <c r="C86" i="22"/>
  <c r="B86" i="22"/>
  <c r="L85" i="22"/>
  <c r="K85" i="22"/>
  <c r="J85" i="22"/>
  <c r="I85" i="22"/>
  <c r="H85" i="22"/>
  <c r="G85" i="22"/>
  <c r="F85" i="22"/>
  <c r="E85" i="22"/>
  <c r="D85" i="22"/>
  <c r="C85" i="22"/>
  <c r="B85" i="22"/>
  <c r="K84" i="22"/>
  <c r="J84" i="22"/>
  <c r="I84" i="22"/>
  <c r="H84" i="22"/>
  <c r="G84" i="22"/>
  <c r="F84" i="22"/>
  <c r="E84" i="22"/>
  <c r="D84" i="22"/>
  <c r="C84" i="22"/>
  <c r="B84" i="22"/>
  <c r="K83" i="22"/>
  <c r="J83" i="22"/>
  <c r="I83" i="22"/>
  <c r="H83" i="22"/>
  <c r="G83" i="22"/>
  <c r="F83" i="22"/>
  <c r="E83" i="22"/>
  <c r="D83" i="22"/>
  <c r="C83" i="22"/>
  <c r="B83" i="22"/>
  <c r="K82" i="22"/>
  <c r="K244" i="22" s="1"/>
  <c r="J82" i="22"/>
  <c r="I82" i="22"/>
  <c r="H82" i="22"/>
  <c r="G82" i="22"/>
  <c r="F82" i="22"/>
  <c r="E82" i="22"/>
  <c r="D82" i="22"/>
  <c r="C82" i="22"/>
  <c r="B82" i="22"/>
  <c r="B244" i="22" s="1"/>
  <c r="K81" i="22"/>
  <c r="J81" i="22"/>
  <c r="I81" i="22"/>
  <c r="H81" i="22"/>
  <c r="G81" i="22"/>
  <c r="F81" i="22"/>
  <c r="E81" i="22"/>
  <c r="D81" i="22"/>
  <c r="C81" i="22"/>
  <c r="B81" i="22"/>
  <c r="K80" i="22"/>
  <c r="J80" i="22"/>
  <c r="I80" i="22"/>
  <c r="H80" i="22"/>
  <c r="G80" i="22"/>
  <c r="F80" i="22"/>
  <c r="E80" i="22"/>
  <c r="D80" i="22"/>
  <c r="C80" i="22"/>
  <c r="B80" i="22"/>
  <c r="K79" i="22"/>
  <c r="J79" i="22"/>
  <c r="I79" i="22"/>
  <c r="H79" i="22"/>
  <c r="G79" i="22"/>
  <c r="F79" i="22"/>
  <c r="E79" i="22"/>
  <c r="D79" i="22"/>
  <c r="C79" i="22"/>
  <c r="B79" i="22"/>
  <c r="K78" i="22"/>
  <c r="J78" i="22"/>
  <c r="I78" i="22"/>
  <c r="H78" i="22"/>
  <c r="G78" i="22"/>
  <c r="F78" i="22"/>
  <c r="E78" i="22"/>
  <c r="D78" i="22"/>
  <c r="C78" i="22"/>
  <c r="B78" i="22"/>
  <c r="K77" i="22"/>
  <c r="J77" i="22"/>
  <c r="I77" i="22"/>
  <c r="H77" i="22"/>
  <c r="G77" i="22"/>
  <c r="F77" i="22"/>
  <c r="E77" i="22"/>
  <c r="D77" i="22"/>
  <c r="C77" i="22"/>
  <c r="B77" i="22"/>
  <c r="K76" i="22"/>
  <c r="J76" i="22"/>
  <c r="I76" i="22"/>
  <c r="H76" i="22"/>
  <c r="G76" i="22"/>
  <c r="F76" i="22"/>
  <c r="E76" i="22"/>
  <c r="D76" i="22"/>
  <c r="C76" i="22"/>
  <c r="B76" i="22"/>
  <c r="K75" i="22"/>
  <c r="J75" i="22"/>
  <c r="I75" i="22"/>
  <c r="H75" i="22"/>
  <c r="G75" i="22"/>
  <c r="F75" i="22"/>
  <c r="E75" i="22"/>
  <c r="D75" i="22"/>
  <c r="C75" i="22"/>
  <c r="B75" i="22"/>
  <c r="K74" i="22"/>
  <c r="J74" i="22"/>
  <c r="I74" i="22"/>
  <c r="H74" i="22"/>
  <c r="G74" i="22"/>
  <c r="F74" i="22"/>
  <c r="E74" i="22"/>
  <c r="D74" i="22"/>
  <c r="C74" i="22"/>
  <c r="B74" i="22"/>
  <c r="K73" i="22"/>
  <c r="J73" i="22"/>
  <c r="I73" i="22"/>
  <c r="H73" i="22"/>
  <c r="G73" i="22"/>
  <c r="F73" i="22"/>
  <c r="E73" i="22"/>
  <c r="D73" i="22"/>
  <c r="C73" i="22"/>
  <c r="B73" i="22"/>
  <c r="K72" i="22"/>
  <c r="J72" i="22"/>
  <c r="I72" i="22"/>
  <c r="H72" i="22"/>
  <c r="G72" i="22"/>
  <c r="F72" i="22"/>
  <c r="E72" i="22"/>
  <c r="D72" i="22"/>
  <c r="C72" i="22"/>
  <c r="B72" i="22"/>
  <c r="K71" i="22"/>
  <c r="J71" i="22"/>
  <c r="I71" i="22"/>
  <c r="H71" i="22"/>
  <c r="G71" i="22"/>
  <c r="F71" i="22"/>
  <c r="E71" i="22"/>
  <c r="D71" i="22"/>
  <c r="C71" i="22"/>
  <c r="B71" i="22"/>
  <c r="K70" i="22"/>
  <c r="J70" i="22"/>
  <c r="I70" i="22"/>
  <c r="H70" i="22"/>
  <c r="G70" i="22"/>
  <c r="F70" i="22"/>
  <c r="E70" i="22"/>
  <c r="D70" i="22"/>
  <c r="C70" i="22"/>
  <c r="B70" i="22"/>
  <c r="L69" i="22"/>
  <c r="K69" i="22"/>
  <c r="J69" i="22"/>
  <c r="I69" i="22"/>
  <c r="H69" i="22"/>
  <c r="G69" i="22"/>
  <c r="F69" i="22"/>
  <c r="E69" i="22"/>
  <c r="D69" i="22"/>
  <c r="C69" i="22"/>
  <c r="B69" i="22"/>
  <c r="L68" i="22"/>
  <c r="K68" i="22"/>
  <c r="J68" i="22"/>
  <c r="I68" i="22"/>
  <c r="H68" i="22"/>
  <c r="G68" i="22"/>
  <c r="F68" i="22"/>
  <c r="E68" i="22"/>
  <c r="D68" i="22"/>
  <c r="C68" i="22"/>
  <c r="B68" i="22"/>
  <c r="K67" i="22"/>
  <c r="J67" i="22"/>
  <c r="I67" i="22"/>
  <c r="H67" i="22"/>
  <c r="G67" i="22"/>
  <c r="F67" i="22"/>
  <c r="E67" i="22"/>
  <c r="D67" i="22"/>
  <c r="C67" i="22"/>
  <c r="B67" i="22"/>
  <c r="K66" i="22"/>
  <c r="J66" i="22"/>
  <c r="I66" i="22"/>
  <c r="H66" i="22"/>
  <c r="G66" i="22"/>
  <c r="F66" i="22"/>
  <c r="E66" i="22"/>
  <c r="D66" i="22"/>
  <c r="C66" i="22"/>
  <c r="B66" i="22"/>
  <c r="K65" i="22"/>
  <c r="J65" i="22"/>
  <c r="I65" i="22"/>
  <c r="H65" i="22"/>
  <c r="G65" i="22"/>
  <c r="F65" i="22"/>
  <c r="E65" i="22"/>
  <c r="D65" i="22"/>
  <c r="C65" i="22"/>
  <c r="B65" i="22"/>
  <c r="K64" i="22"/>
  <c r="J64" i="22"/>
  <c r="I64" i="22"/>
  <c r="H64" i="22"/>
  <c r="G64" i="22"/>
  <c r="F64" i="22"/>
  <c r="E64" i="22"/>
  <c r="D64" i="22"/>
  <c r="C64" i="22"/>
  <c r="B64" i="22"/>
  <c r="K63" i="22"/>
  <c r="J63" i="22"/>
  <c r="I63" i="22"/>
  <c r="H63" i="22"/>
  <c r="G63" i="22"/>
  <c r="F63" i="22"/>
  <c r="E63" i="22"/>
  <c r="D63" i="22"/>
  <c r="C63" i="22"/>
  <c r="B63" i="22"/>
  <c r="K62" i="22"/>
  <c r="J62" i="22"/>
  <c r="I62" i="22"/>
  <c r="H62" i="22"/>
  <c r="G62" i="22"/>
  <c r="F62" i="22"/>
  <c r="E62" i="22"/>
  <c r="D62" i="22"/>
  <c r="C62" i="22"/>
  <c r="B62" i="22"/>
  <c r="K61" i="22"/>
  <c r="J61" i="22"/>
  <c r="I61" i="22"/>
  <c r="H61" i="22"/>
  <c r="G61" i="22"/>
  <c r="F61" i="22"/>
  <c r="E61" i="22"/>
  <c r="D61" i="22"/>
  <c r="C61" i="22"/>
  <c r="B61" i="22"/>
  <c r="K60" i="22"/>
  <c r="J60" i="22"/>
  <c r="I60" i="22"/>
  <c r="H60" i="22"/>
  <c r="G60" i="22"/>
  <c r="F60" i="22"/>
  <c r="E60" i="22"/>
  <c r="D60" i="22"/>
  <c r="C60" i="22"/>
  <c r="B60" i="22"/>
  <c r="K59" i="22"/>
  <c r="J59" i="22"/>
  <c r="I59" i="22"/>
  <c r="H59" i="22"/>
  <c r="G59" i="22"/>
  <c r="F59" i="22"/>
  <c r="E59" i="22"/>
  <c r="D59" i="22"/>
  <c r="C59" i="22"/>
  <c r="B59" i="22"/>
  <c r="K58" i="22"/>
  <c r="J58" i="22"/>
  <c r="I58" i="22"/>
  <c r="H58" i="22"/>
  <c r="G58" i="22"/>
  <c r="F58" i="22"/>
  <c r="E58" i="22"/>
  <c r="D58" i="22"/>
  <c r="C58" i="22"/>
  <c r="B58" i="22"/>
  <c r="K57" i="22"/>
  <c r="J57" i="22"/>
  <c r="I57" i="22"/>
  <c r="H57" i="22"/>
  <c r="G57" i="22"/>
  <c r="F57" i="22"/>
  <c r="E57" i="22"/>
  <c r="D57" i="22"/>
  <c r="C57" i="22"/>
  <c r="B57" i="22"/>
  <c r="K56" i="22"/>
  <c r="J56" i="22"/>
  <c r="I56" i="22"/>
  <c r="H56" i="22"/>
  <c r="G56" i="22"/>
  <c r="F56" i="22"/>
  <c r="E56" i="22"/>
  <c r="D56" i="22"/>
  <c r="C56" i="22"/>
  <c r="B56" i="22"/>
  <c r="K55" i="22"/>
  <c r="J55" i="22"/>
  <c r="I55" i="22"/>
  <c r="H55" i="22"/>
  <c r="G55" i="22"/>
  <c r="F55" i="22"/>
  <c r="E55" i="22"/>
  <c r="D55" i="22"/>
  <c r="C55" i="22"/>
  <c r="B55" i="22"/>
  <c r="K54" i="22"/>
  <c r="J54" i="22"/>
  <c r="I54" i="22"/>
  <c r="H54" i="22"/>
  <c r="G54" i="22"/>
  <c r="F54" i="22"/>
  <c r="E54" i="22"/>
  <c r="D54" i="22"/>
  <c r="B54" i="22"/>
  <c r="K51" i="22"/>
  <c r="K236" i="22" s="1"/>
  <c r="J51" i="22"/>
  <c r="J236" i="22" s="1"/>
  <c r="I51" i="22"/>
  <c r="I236" i="22" s="1"/>
  <c r="H51" i="22"/>
  <c r="H236" i="22" s="1"/>
  <c r="G51" i="22"/>
  <c r="G236" i="22" s="1"/>
  <c r="F51" i="22"/>
  <c r="F236" i="22" s="1"/>
  <c r="E51" i="22"/>
  <c r="E236" i="22" s="1"/>
  <c r="D51" i="22"/>
  <c r="C51" i="22"/>
  <c r="C236" i="22" s="1"/>
  <c r="B236" i="22"/>
  <c r="K44" i="22"/>
  <c r="K229" i="22" s="1"/>
  <c r="J44" i="22"/>
  <c r="J229" i="22" s="1"/>
  <c r="I44" i="22"/>
  <c r="I229" i="22" s="1"/>
  <c r="H44" i="22"/>
  <c r="H229" i="22" s="1"/>
  <c r="G44" i="22"/>
  <c r="G229" i="22" s="1"/>
  <c r="F44" i="22"/>
  <c r="F229" i="22" s="1"/>
  <c r="E44" i="22"/>
  <c r="E229" i="22" s="1"/>
  <c r="D44" i="22"/>
  <c r="D229" i="22" s="1"/>
  <c r="C44" i="22"/>
  <c r="C229" i="22" s="1"/>
  <c r="B44" i="22"/>
  <c r="B229" i="22" s="1"/>
  <c r="K43" i="22"/>
  <c r="K228" i="22" s="1"/>
  <c r="J43" i="22"/>
  <c r="J228" i="22" s="1"/>
  <c r="I43" i="22"/>
  <c r="I228" i="22" s="1"/>
  <c r="H43" i="22"/>
  <c r="H228" i="22" s="1"/>
  <c r="G43" i="22"/>
  <c r="G228" i="22" s="1"/>
  <c r="F43" i="22"/>
  <c r="F228" i="22" s="1"/>
  <c r="E43" i="22"/>
  <c r="E228" i="22" s="1"/>
  <c r="D43" i="22"/>
  <c r="D228" i="22" s="1"/>
  <c r="C43" i="22"/>
  <c r="C228" i="22" s="1"/>
  <c r="B43" i="22"/>
  <c r="B228" i="22" s="1"/>
  <c r="K42" i="22"/>
  <c r="K227" i="22" s="1"/>
  <c r="J42" i="22"/>
  <c r="J227" i="22" s="1"/>
  <c r="I42" i="22"/>
  <c r="I227" i="22" s="1"/>
  <c r="H42" i="22"/>
  <c r="H227" i="22" s="1"/>
  <c r="G42" i="22"/>
  <c r="G227" i="22" s="1"/>
  <c r="F42" i="22"/>
  <c r="F227" i="22" s="1"/>
  <c r="E42" i="22"/>
  <c r="E227" i="22" s="1"/>
  <c r="D42" i="22"/>
  <c r="D227" i="22" s="1"/>
  <c r="C42" i="22"/>
  <c r="C227" i="22" s="1"/>
  <c r="B42" i="22"/>
  <c r="K41" i="22"/>
  <c r="K226" i="22" s="1"/>
  <c r="J41" i="22"/>
  <c r="J226" i="22" s="1"/>
  <c r="I41" i="22"/>
  <c r="I226" i="22" s="1"/>
  <c r="H41" i="22"/>
  <c r="H226" i="22" s="1"/>
  <c r="G41" i="22"/>
  <c r="G226" i="22" s="1"/>
  <c r="F41" i="22"/>
  <c r="F226" i="22" s="1"/>
  <c r="E41" i="22"/>
  <c r="E226" i="22" s="1"/>
  <c r="D41" i="22"/>
  <c r="D226" i="22" s="1"/>
  <c r="C41" i="22"/>
  <c r="C226" i="22" s="1"/>
  <c r="B41" i="22"/>
  <c r="B226" i="22" s="1"/>
  <c r="K40" i="22"/>
  <c r="K225" i="22" s="1"/>
  <c r="J40" i="22"/>
  <c r="J225" i="22" s="1"/>
  <c r="I40" i="22"/>
  <c r="I225" i="22" s="1"/>
  <c r="H40" i="22"/>
  <c r="H225" i="22" s="1"/>
  <c r="G40" i="22"/>
  <c r="G225" i="22" s="1"/>
  <c r="F40" i="22"/>
  <c r="F225" i="22" s="1"/>
  <c r="E40" i="22"/>
  <c r="E225" i="22" s="1"/>
  <c r="D40" i="22"/>
  <c r="D225" i="22" s="1"/>
  <c r="C40" i="22"/>
  <c r="C225" i="22" s="1"/>
  <c r="B40" i="22"/>
  <c r="B225" i="22" s="1"/>
  <c r="K39" i="22"/>
  <c r="K224" i="22" s="1"/>
  <c r="J39" i="22"/>
  <c r="J224" i="22" s="1"/>
  <c r="I39" i="22"/>
  <c r="I224" i="22" s="1"/>
  <c r="H39" i="22"/>
  <c r="H224" i="22" s="1"/>
  <c r="G39" i="22"/>
  <c r="G224" i="22" s="1"/>
  <c r="F39" i="22"/>
  <c r="F224" i="22" s="1"/>
  <c r="E39" i="22"/>
  <c r="E224" i="22" s="1"/>
  <c r="D39" i="22"/>
  <c r="D224" i="22" s="1"/>
  <c r="C39" i="22"/>
  <c r="C224" i="22" s="1"/>
  <c r="B39" i="22"/>
  <c r="B224" i="22" s="1"/>
  <c r="K38" i="22"/>
  <c r="K223" i="22" s="1"/>
  <c r="J38" i="22"/>
  <c r="J223" i="22" s="1"/>
  <c r="I38" i="22"/>
  <c r="I223" i="22" s="1"/>
  <c r="H38" i="22"/>
  <c r="H223" i="22" s="1"/>
  <c r="G38" i="22"/>
  <c r="G223" i="22" s="1"/>
  <c r="F38" i="22"/>
  <c r="F223" i="22" s="1"/>
  <c r="E38" i="22"/>
  <c r="E223" i="22" s="1"/>
  <c r="D38" i="22"/>
  <c r="D223" i="22" s="1"/>
  <c r="C38" i="22"/>
  <c r="C223" i="22" s="1"/>
  <c r="B38" i="22"/>
  <c r="B223" i="22" s="1"/>
  <c r="K37" i="22"/>
  <c r="J37" i="22"/>
  <c r="H37" i="22"/>
  <c r="E37" i="22"/>
  <c r="D37" i="22"/>
  <c r="C37" i="22"/>
  <c r="B37" i="22"/>
  <c r="K36" i="22"/>
  <c r="J36" i="22"/>
  <c r="I36" i="22"/>
  <c r="H36" i="22"/>
  <c r="G36" i="22"/>
  <c r="F36" i="22"/>
  <c r="E36" i="22"/>
  <c r="D36" i="22"/>
  <c r="C36" i="22"/>
  <c r="B36" i="22"/>
  <c r="K35" i="22"/>
  <c r="J35" i="22"/>
  <c r="I35" i="22"/>
  <c r="H35" i="22"/>
  <c r="G35" i="22"/>
  <c r="F35" i="22"/>
  <c r="E35" i="22"/>
  <c r="D35" i="22"/>
  <c r="C35" i="22"/>
  <c r="B35" i="22"/>
  <c r="K34" i="22"/>
  <c r="J34" i="22"/>
  <c r="I34" i="22"/>
  <c r="H34" i="22"/>
  <c r="G34" i="22"/>
  <c r="F34" i="22"/>
  <c r="E34" i="22"/>
  <c r="D34" i="22"/>
  <c r="C34" i="22"/>
  <c r="B34" i="22"/>
  <c r="K33" i="22"/>
  <c r="J33" i="22"/>
  <c r="I33" i="22"/>
  <c r="H33" i="22"/>
  <c r="G33" i="22"/>
  <c r="F33" i="22"/>
  <c r="E33" i="22"/>
  <c r="D33" i="22"/>
  <c r="C33" i="22"/>
  <c r="B33" i="22"/>
  <c r="B222" i="22" s="1"/>
  <c r="K32" i="22"/>
  <c r="J32" i="22"/>
  <c r="I32" i="22"/>
  <c r="H32" i="22"/>
  <c r="G32" i="22"/>
  <c r="F32" i="22"/>
  <c r="E32" i="22"/>
  <c r="C32" i="22"/>
  <c r="B32" i="22"/>
  <c r="K31" i="22"/>
  <c r="J31" i="22"/>
  <c r="I31" i="22"/>
  <c r="H31" i="22"/>
  <c r="G31" i="22"/>
  <c r="F31" i="22"/>
  <c r="E31" i="22"/>
  <c r="D31" i="22"/>
  <c r="C31" i="22"/>
  <c r="B31" i="22"/>
  <c r="K30" i="22"/>
  <c r="J30" i="22"/>
  <c r="I30" i="22"/>
  <c r="H30" i="22"/>
  <c r="G30" i="22"/>
  <c r="F30" i="22"/>
  <c r="E30" i="22"/>
  <c r="D30" i="22"/>
  <c r="C30" i="22"/>
  <c r="B30" i="22"/>
  <c r="K29" i="22"/>
  <c r="J29" i="22"/>
  <c r="I29" i="22"/>
  <c r="H29" i="22"/>
  <c r="G29" i="22"/>
  <c r="F29" i="22"/>
  <c r="E29" i="22"/>
  <c r="D29" i="22"/>
  <c r="C29" i="22"/>
  <c r="B29" i="22"/>
  <c r="K28" i="22"/>
  <c r="J28" i="22"/>
  <c r="I28" i="22"/>
  <c r="H28" i="22"/>
  <c r="G28" i="22"/>
  <c r="F28" i="22"/>
  <c r="E28" i="22"/>
  <c r="D28" i="22"/>
  <c r="C28" i="22"/>
  <c r="B28" i="22"/>
  <c r="K27" i="22"/>
  <c r="K174" i="22" s="1"/>
  <c r="J27" i="22"/>
  <c r="I27" i="22"/>
  <c r="H27" i="22"/>
  <c r="G27" i="22"/>
  <c r="F27" i="22"/>
  <c r="E27" i="22"/>
  <c r="D27" i="22"/>
  <c r="C27" i="22"/>
  <c r="B27" i="22"/>
  <c r="K26" i="22"/>
  <c r="J26" i="22"/>
  <c r="I26" i="22"/>
  <c r="H26" i="22"/>
  <c r="G26" i="22"/>
  <c r="F26" i="22"/>
  <c r="E26" i="22"/>
  <c r="D26" i="22"/>
  <c r="C26" i="22"/>
  <c r="B26" i="22"/>
  <c r="B173" i="22" s="1"/>
  <c r="K25" i="22"/>
  <c r="J25" i="22"/>
  <c r="I25" i="22"/>
  <c r="H25" i="22"/>
  <c r="G25" i="22"/>
  <c r="F25" i="22"/>
  <c r="E25" i="22"/>
  <c r="D25" i="22"/>
  <c r="C25" i="22"/>
  <c r="B25" i="22"/>
  <c r="K24" i="22"/>
  <c r="J24" i="22"/>
  <c r="I24" i="22"/>
  <c r="H24" i="22"/>
  <c r="G24" i="22"/>
  <c r="F24" i="22"/>
  <c r="E24" i="22"/>
  <c r="D24" i="22"/>
  <c r="C24" i="22"/>
  <c r="B24" i="22"/>
  <c r="K23" i="22"/>
  <c r="J23" i="22"/>
  <c r="I23" i="22"/>
  <c r="H23" i="22"/>
  <c r="G23" i="22"/>
  <c r="F23" i="22"/>
  <c r="E23" i="22"/>
  <c r="D23" i="22"/>
  <c r="C23" i="22"/>
  <c r="B23" i="22"/>
  <c r="K22" i="22"/>
  <c r="J22" i="22"/>
  <c r="I22" i="22"/>
  <c r="H22" i="22"/>
  <c r="G22" i="22"/>
  <c r="F22" i="22"/>
  <c r="E22" i="22"/>
  <c r="D22" i="22"/>
  <c r="C22" i="22"/>
  <c r="B22" i="22"/>
  <c r="K21" i="22"/>
  <c r="J21" i="22"/>
  <c r="I21" i="22"/>
  <c r="H21" i="22"/>
  <c r="G21" i="22"/>
  <c r="F21" i="22"/>
  <c r="E21" i="22"/>
  <c r="D21" i="22"/>
  <c r="C21" i="22"/>
  <c r="B21" i="22"/>
  <c r="K20" i="22"/>
  <c r="J20" i="22"/>
  <c r="I20" i="22"/>
  <c r="H20" i="22"/>
  <c r="G20" i="22"/>
  <c r="F20" i="22"/>
  <c r="E20" i="22"/>
  <c r="D20" i="22"/>
  <c r="C20" i="22"/>
  <c r="B20" i="22"/>
  <c r="K19" i="22"/>
  <c r="J19" i="22"/>
  <c r="I19" i="22"/>
  <c r="H19" i="22"/>
  <c r="G19" i="22"/>
  <c r="F19" i="22"/>
  <c r="E19" i="22"/>
  <c r="D19" i="22"/>
  <c r="C19" i="22"/>
  <c r="B19" i="22"/>
  <c r="K18" i="22"/>
  <c r="J18" i="22"/>
  <c r="I18" i="22"/>
  <c r="H18" i="22"/>
  <c r="G18" i="22"/>
  <c r="F18" i="22"/>
  <c r="E18" i="22"/>
  <c r="D18" i="22"/>
  <c r="C18" i="22"/>
  <c r="B18" i="22"/>
  <c r="K17" i="22"/>
  <c r="J17" i="22"/>
  <c r="I17" i="22"/>
  <c r="H17" i="22"/>
  <c r="G17" i="22"/>
  <c r="F17" i="22"/>
  <c r="E17" i="22"/>
  <c r="D17" i="22"/>
  <c r="C17" i="22"/>
  <c r="B17" i="22"/>
  <c r="K16" i="22"/>
  <c r="J16" i="22"/>
  <c r="I16" i="22"/>
  <c r="H16" i="22"/>
  <c r="G16" i="22"/>
  <c r="F16" i="22"/>
  <c r="E16" i="22"/>
  <c r="D16" i="22"/>
  <c r="C16" i="22"/>
  <c r="B16" i="22"/>
  <c r="K15" i="22"/>
  <c r="J15" i="22"/>
  <c r="I15" i="22"/>
  <c r="H15" i="22"/>
  <c r="G15" i="22"/>
  <c r="F15" i="22"/>
  <c r="E15" i="22"/>
  <c r="D15" i="22"/>
  <c r="C15" i="22"/>
  <c r="B15" i="22"/>
  <c r="K14" i="22"/>
  <c r="J14" i="22"/>
  <c r="I14" i="22"/>
  <c r="H14" i="22"/>
  <c r="G14" i="22"/>
  <c r="F14" i="22"/>
  <c r="E14" i="22"/>
  <c r="D14" i="22"/>
  <c r="C14" i="22"/>
  <c r="B14" i="22"/>
  <c r="K13" i="22"/>
  <c r="J13" i="22"/>
  <c r="I13" i="22"/>
  <c r="H13" i="22"/>
  <c r="G13" i="22"/>
  <c r="F13" i="22"/>
  <c r="E13" i="22"/>
  <c r="D13" i="22"/>
  <c r="C13" i="22"/>
  <c r="B13" i="22"/>
  <c r="K12" i="22"/>
  <c r="J12" i="22"/>
  <c r="I12" i="22"/>
  <c r="H12" i="22"/>
  <c r="G12" i="22"/>
  <c r="F12" i="22"/>
  <c r="E12" i="22"/>
  <c r="D12" i="22"/>
  <c r="C12" i="22"/>
  <c r="B12" i="22"/>
  <c r="K11" i="22"/>
  <c r="J11" i="22"/>
  <c r="I11" i="22"/>
  <c r="H11" i="22"/>
  <c r="G11" i="22"/>
  <c r="F11" i="22"/>
  <c r="E11" i="22"/>
  <c r="D11" i="22"/>
  <c r="C11" i="22"/>
  <c r="B11" i="22"/>
  <c r="K10" i="22"/>
  <c r="J10" i="22"/>
  <c r="I10" i="22"/>
  <c r="H10" i="22"/>
  <c r="G10" i="22"/>
  <c r="F10" i="22"/>
  <c r="E10" i="22"/>
  <c r="D10" i="22"/>
  <c r="C10" i="22"/>
  <c r="B10" i="22"/>
  <c r="K9" i="22"/>
  <c r="J9" i="22"/>
  <c r="I9" i="22"/>
  <c r="H9" i="22"/>
  <c r="G9" i="22"/>
  <c r="F9" i="22"/>
  <c r="E9" i="22"/>
  <c r="D9" i="22"/>
  <c r="C9" i="22"/>
  <c r="B9" i="22"/>
  <c r="K8" i="22"/>
  <c r="J8" i="22"/>
  <c r="I8" i="22"/>
  <c r="H8" i="22"/>
  <c r="G8" i="22"/>
  <c r="F8" i="22"/>
  <c r="E8" i="22"/>
  <c r="D8" i="22"/>
  <c r="C8" i="22"/>
  <c r="B8" i="22"/>
  <c r="K7" i="22"/>
  <c r="J7" i="22"/>
  <c r="I7" i="22"/>
  <c r="H7" i="22"/>
  <c r="G7" i="22"/>
  <c r="F7" i="22"/>
  <c r="E7" i="22"/>
  <c r="D7" i="22"/>
  <c r="C7" i="22"/>
  <c r="B7" i="22"/>
  <c r="K6" i="22"/>
  <c r="J6" i="22"/>
  <c r="I6" i="22"/>
  <c r="H6" i="22"/>
  <c r="G6" i="22"/>
  <c r="F6" i="22"/>
  <c r="E6" i="22"/>
  <c r="D6" i="22"/>
  <c r="C6" i="22"/>
  <c r="B6" i="22"/>
  <c r="K5" i="22"/>
  <c r="J5" i="22"/>
  <c r="I5" i="22"/>
  <c r="H5" i="22"/>
  <c r="G5" i="22"/>
  <c r="F5" i="22"/>
  <c r="E5" i="22"/>
  <c r="D5" i="22"/>
  <c r="C5" i="22"/>
  <c r="B5" i="22"/>
  <c r="A396" i="20"/>
  <c r="A395" i="20"/>
  <c r="A394" i="20"/>
  <c r="Q368" i="20"/>
  <c r="P368" i="20"/>
  <c r="O368" i="20"/>
  <c r="N368" i="20"/>
  <c r="M368" i="20"/>
  <c r="L368" i="20"/>
  <c r="K368" i="20"/>
  <c r="H368" i="20"/>
  <c r="G368" i="20"/>
  <c r="F368" i="20"/>
  <c r="E368" i="20"/>
  <c r="D368" i="20"/>
  <c r="C368" i="20"/>
  <c r="B368" i="20"/>
  <c r="Q361" i="20"/>
  <c r="P361" i="20"/>
  <c r="O361" i="20"/>
  <c r="N361" i="20"/>
  <c r="M361" i="20"/>
  <c r="L361" i="20"/>
  <c r="K361" i="20"/>
  <c r="H361" i="20"/>
  <c r="G361" i="20"/>
  <c r="F361" i="20"/>
  <c r="E361" i="20"/>
  <c r="D361" i="20"/>
  <c r="C361" i="20"/>
  <c r="B361" i="20"/>
  <c r="Q360" i="20"/>
  <c r="P360" i="20"/>
  <c r="O360" i="20"/>
  <c r="N360" i="20"/>
  <c r="M360" i="20"/>
  <c r="L360" i="20"/>
  <c r="K360" i="20"/>
  <c r="H360" i="20"/>
  <c r="G360" i="20"/>
  <c r="F360" i="20"/>
  <c r="E360" i="20"/>
  <c r="D360" i="20"/>
  <c r="C360" i="20"/>
  <c r="B360" i="20"/>
  <c r="Q359" i="20"/>
  <c r="P359" i="20"/>
  <c r="O359" i="20"/>
  <c r="N359" i="20"/>
  <c r="M359" i="20"/>
  <c r="L359" i="20"/>
  <c r="K359" i="20"/>
  <c r="H359" i="20"/>
  <c r="G359" i="20"/>
  <c r="F359" i="20"/>
  <c r="E359" i="20"/>
  <c r="D359" i="20"/>
  <c r="C359" i="20"/>
  <c r="B359" i="20"/>
  <c r="Q358" i="20"/>
  <c r="P358" i="20"/>
  <c r="O358" i="20"/>
  <c r="N358" i="20"/>
  <c r="M358" i="20"/>
  <c r="L358" i="20"/>
  <c r="K358" i="20"/>
  <c r="H358" i="20"/>
  <c r="G358" i="20"/>
  <c r="F358" i="20"/>
  <c r="E358" i="20"/>
  <c r="D358" i="20"/>
  <c r="C358" i="20"/>
  <c r="B358" i="20"/>
  <c r="Q357" i="20"/>
  <c r="P357" i="20"/>
  <c r="O357" i="20"/>
  <c r="N357" i="20"/>
  <c r="M357" i="20"/>
  <c r="L357" i="20"/>
  <c r="K357" i="20"/>
  <c r="H357" i="20"/>
  <c r="G357" i="20"/>
  <c r="F357" i="20"/>
  <c r="E357" i="20"/>
  <c r="D357" i="20"/>
  <c r="C357" i="20"/>
  <c r="B357" i="20"/>
  <c r="Q356" i="20"/>
  <c r="P356" i="20"/>
  <c r="O356" i="20"/>
  <c r="N356" i="20"/>
  <c r="M356" i="20"/>
  <c r="L356" i="20"/>
  <c r="K356" i="20"/>
  <c r="H356" i="20"/>
  <c r="G356" i="20"/>
  <c r="F356" i="20"/>
  <c r="E356" i="20"/>
  <c r="D356" i="20"/>
  <c r="C356" i="20"/>
  <c r="B356" i="20"/>
  <c r="Q355" i="20"/>
  <c r="P355" i="20"/>
  <c r="O355" i="20"/>
  <c r="N355" i="20"/>
  <c r="M355" i="20"/>
  <c r="L355" i="20"/>
  <c r="K355" i="20"/>
  <c r="H355" i="20"/>
  <c r="G355" i="20"/>
  <c r="F355" i="20"/>
  <c r="E355" i="20"/>
  <c r="D355" i="20"/>
  <c r="C355" i="20"/>
  <c r="B355" i="20"/>
  <c r="Q353" i="20"/>
  <c r="P353" i="20"/>
  <c r="O353" i="20"/>
  <c r="N353" i="20"/>
  <c r="M353" i="20"/>
  <c r="L353" i="20"/>
  <c r="K353" i="20"/>
  <c r="H353" i="20"/>
  <c r="G353" i="20"/>
  <c r="F353" i="20"/>
  <c r="E353" i="20"/>
  <c r="D353" i="20"/>
  <c r="C353" i="20"/>
  <c r="B353" i="20"/>
  <c r="P352" i="20"/>
  <c r="O352" i="20"/>
  <c r="N352" i="20"/>
  <c r="G352" i="20"/>
  <c r="F352" i="20"/>
  <c r="E352" i="20"/>
  <c r="P351" i="20"/>
  <c r="O351" i="20"/>
  <c r="N351" i="20"/>
  <c r="M351" i="20"/>
  <c r="G351" i="20"/>
  <c r="F351" i="20"/>
  <c r="E351" i="20"/>
  <c r="D351" i="20"/>
  <c r="P350" i="20"/>
  <c r="O350" i="20"/>
  <c r="N350" i="20"/>
  <c r="M350" i="20"/>
  <c r="G350" i="20"/>
  <c r="F350" i="20"/>
  <c r="E350" i="20"/>
  <c r="D350" i="20"/>
  <c r="C350" i="20"/>
  <c r="P349" i="20"/>
  <c r="N349" i="20"/>
  <c r="M349" i="20"/>
  <c r="L349" i="20"/>
  <c r="G349" i="20"/>
  <c r="E349" i="20"/>
  <c r="D349" i="20"/>
  <c r="C349" i="20"/>
  <c r="Q333" i="20"/>
  <c r="P333" i="20"/>
  <c r="O333" i="20"/>
  <c r="N333" i="20"/>
  <c r="M333" i="20"/>
  <c r="L333" i="20"/>
  <c r="K333" i="20"/>
  <c r="H333" i="20"/>
  <c r="G333" i="20"/>
  <c r="F333" i="20"/>
  <c r="E333" i="20"/>
  <c r="D333" i="20"/>
  <c r="C333" i="20"/>
  <c r="B333" i="20"/>
  <c r="Q331" i="20"/>
  <c r="K331" i="20"/>
  <c r="H331" i="20"/>
  <c r="B331" i="20"/>
  <c r="P330" i="20"/>
  <c r="O330" i="20"/>
  <c r="N330" i="20"/>
  <c r="G330" i="20"/>
  <c r="F330" i="20"/>
  <c r="E330" i="20"/>
  <c r="Q329" i="20"/>
  <c r="P329" i="20"/>
  <c r="O329" i="20"/>
  <c r="N329" i="20"/>
  <c r="M329" i="20"/>
  <c r="H329" i="20"/>
  <c r="G329" i="20"/>
  <c r="F329" i="20"/>
  <c r="E329" i="20"/>
  <c r="D329" i="20"/>
  <c r="Q328" i="20"/>
  <c r="P328" i="20"/>
  <c r="O328" i="20"/>
  <c r="N328" i="20"/>
  <c r="M328" i="20"/>
  <c r="L328" i="20"/>
  <c r="G328" i="20"/>
  <c r="F328" i="20"/>
  <c r="E328" i="20"/>
  <c r="D328" i="20"/>
  <c r="C328" i="20"/>
  <c r="Q327" i="20"/>
  <c r="P327" i="20"/>
  <c r="O327" i="20"/>
  <c r="N327" i="20"/>
  <c r="M327" i="20"/>
  <c r="L327" i="20"/>
  <c r="H327" i="20"/>
  <c r="G327" i="20"/>
  <c r="F327" i="20"/>
  <c r="E327" i="20"/>
  <c r="D327" i="20"/>
  <c r="C327" i="20"/>
  <c r="Q321" i="20"/>
  <c r="P321" i="20"/>
  <c r="O321" i="20"/>
  <c r="N321" i="20"/>
  <c r="M321" i="20"/>
  <c r="L321" i="20"/>
  <c r="K321" i="20"/>
  <c r="H321" i="20"/>
  <c r="G321" i="20"/>
  <c r="F321" i="20"/>
  <c r="E321" i="20"/>
  <c r="D321" i="20"/>
  <c r="C321" i="20"/>
  <c r="B321" i="20"/>
  <c r="Q314" i="20"/>
  <c r="P314" i="20"/>
  <c r="O314" i="20"/>
  <c r="N314" i="20"/>
  <c r="M314" i="20"/>
  <c r="L314" i="20"/>
  <c r="K314" i="20"/>
  <c r="H314" i="20"/>
  <c r="G314" i="20"/>
  <c r="F314" i="20"/>
  <c r="E314" i="20"/>
  <c r="D314" i="20"/>
  <c r="C314" i="20"/>
  <c r="B314" i="20"/>
  <c r="Q313" i="20"/>
  <c r="P313" i="20"/>
  <c r="O313" i="20"/>
  <c r="N313" i="20"/>
  <c r="M313" i="20"/>
  <c r="L313" i="20"/>
  <c r="K313" i="20"/>
  <c r="H313" i="20"/>
  <c r="G313" i="20"/>
  <c r="F313" i="20"/>
  <c r="E313" i="20"/>
  <c r="D313" i="20"/>
  <c r="C313" i="20"/>
  <c r="B313" i="20"/>
  <c r="Q312" i="20"/>
  <c r="P312" i="20"/>
  <c r="O312" i="20"/>
  <c r="N312" i="20"/>
  <c r="M312" i="20"/>
  <c r="L312" i="20"/>
  <c r="K312" i="20"/>
  <c r="H312" i="20"/>
  <c r="G312" i="20"/>
  <c r="F312" i="20"/>
  <c r="E312" i="20"/>
  <c r="D312" i="20"/>
  <c r="C312" i="20"/>
  <c r="B312" i="20"/>
  <c r="Q311" i="20"/>
  <c r="P311" i="20"/>
  <c r="O311" i="20"/>
  <c r="N311" i="20"/>
  <c r="M311" i="20"/>
  <c r="L311" i="20"/>
  <c r="K311" i="20"/>
  <c r="H311" i="20"/>
  <c r="G311" i="20"/>
  <c r="F311" i="20"/>
  <c r="E311" i="20"/>
  <c r="D311" i="20"/>
  <c r="C311" i="20"/>
  <c r="B311" i="20"/>
  <c r="Q310" i="20"/>
  <c r="P310" i="20"/>
  <c r="O310" i="20"/>
  <c r="N310" i="20"/>
  <c r="M310" i="20"/>
  <c r="L310" i="20"/>
  <c r="K310" i="20"/>
  <c r="H310" i="20"/>
  <c r="G310" i="20"/>
  <c r="F310" i="20"/>
  <c r="E310" i="20"/>
  <c r="D310" i="20"/>
  <c r="C310" i="20"/>
  <c r="B310" i="20"/>
  <c r="Q309" i="20"/>
  <c r="P309" i="20"/>
  <c r="O309" i="20"/>
  <c r="N309" i="20"/>
  <c r="M309" i="20"/>
  <c r="L309" i="20"/>
  <c r="K309" i="20"/>
  <c r="H309" i="20"/>
  <c r="G309" i="20"/>
  <c r="F309" i="20"/>
  <c r="E309" i="20"/>
  <c r="D309" i="20"/>
  <c r="C309" i="20"/>
  <c r="B309" i="20"/>
  <c r="Q308" i="20"/>
  <c r="P308" i="20"/>
  <c r="O308" i="20"/>
  <c r="N308" i="20"/>
  <c r="M308" i="20"/>
  <c r="L308" i="20"/>
  <c r="K308" i="20"/>
  <c r="H308" i="20"/>
  <c r="G308" i="20"/>
  <c r="F308" i="20"/>
  <c r="E308" i="20"/>
  <c r="D308" i="20"/>
  <c r="C308" i="20"/>
  <c r="B308" i="20"/>
  <c r="Q306" i="20"/>
  <c r="P306" i="20"/>
  <c r="O306" i="20"/>
  <c r="N306" i="20"/>
  <c r="M306" i="20"/>
  <c r="L306" i="20"/>
  <c r="K306" i="20"/>
  <c r="H306" i="20"/>
  <c r="G306" i="20"/>
  <c r="F306" i="20"/>
  <c r="E306" i="20"/>
  <c r="D306" i="20"/>
  <c r="C306" i="20"/>
  <c r="B306" i="20"/>
  <c r="P305" i="20"/>
  <c r="O305" i="20"/>
  <c r="N305" i="20"/>
  <c r="G305" i="20"/>
  <c r="F305" i="20"/>
  <c r="E305" i="20"/>
  <c r="Q304" i="20"/>
  <c r="P304" i="20"/>
  <c r="O304" i="20"/>
  <c r="N304" i="20"/>
  <c r="H304" i="20"/>
  <c r="G304" i="20"/>
  <c r="F304" i="20"/>
  <c r="E304" i="20"/>
  <c r="P303" i="20"/>
  <c r="O303" i="20"/>
  <c r="N303" i="20"/>
  <c r="M303" i="20"/>
  <c r="G303" i="20"/>
  <c r="F303" i="20"/>
  <c r="E303" i="20"/>
  <c r="D303" i="20"/>
  <c r="C303" i="20"/>
  <c r="P302" i="20"/>
  <c r="O302" i="20"/>
  <c r="N302" i="20"/>
  <c r="M302" i="20"/>
  <c r="L302" i="20"/>
  <c r="G302" i="20"/>
  <c r="F302" i="20"/>
  <c r="E302" i="20"/>
  <c r="D302" i="20"/>
  <c r="C302" i="20"/>
  <c r="Q286" i="20"/>
  <c r="P286" i="20"/>
  <c r="O286" i="20"/>
  <c r="N286" i="20"/>
  <c r="M286" i="20"/>
  <c r="L286" i="20"/>
  <c r="K286" i="20"/>
  <c r="H286" i="20"/>
  <c r="G286" i="20"/>
  <c r="F286" i="20"/>
  <c r="E286" i="20"/>
  <c r="D286" i="20"/>
  <c r="C286" i="20"/>
  <c r="B286" i="20"/>
  <c r="Q284" i="20"/>
  <c r="P284" i="20"/>
  <c r="O284" i="20"/>
  <c r="N284" i="20"/>
  <c r="M284" i="20"/>
  <c r="L284" i="20"/>
  <c r="K284" i="20"/>
  <c r="H284" i="20"/>
  <c r="G284" i="20"/>
  <c r="F284" i="20"/>
  <c r="E284" i="20"/>
  <c r="D284" i="20"/>
  <c r="C284" i="20"/>
  <c r="B284" i="20"/>
  <c r="P283" i="20"/>
  <c r="O283" i="20"/>
  <c r="N283" i="20"/>
  <c r="G283" i="20"/>
  <c r="F283" i="20"/>
  <c r="E283" i="20"/>
  <c r="P282" i="20"/>
  <c r="O282" i="20"/>
  <c r="N282" i="20"/>
  <c r="L282" i="20"/>
  <c r="G282" i="20"/>
  <c r="F282" i="20"/>
  <c r="E282" i="20"/>
  <c r="C282" i="20"/>
  <c r="P281" i="20"/>
  <c r="O281" i="20"/>
  <c r="M281" i="20"/>
  <c r="G281" i="20"/>
  <c r="F281" i="20"/>
  <c r="D281" i="20"/>
  <c r="C281" i="20"/>
  <c r="Q280" i="20"/>
  <c r="P280" i="20"/>
  <c r="O280" i="20"/>
  <c r="N280" i="20"/>
  <c r="M280" i="20"/>
  <c r="L280" i="20"/>
  <c r="H280" i="20"/>
  <c r="G280" i="20"/>
  <c r="E280" i="20"/>
  <c r="D280" i="20"/>
  <c r="C280" i="20"/>
  <c r="Q257" i="20"/>
  <c r="Q393" i="20" s="1"/>
  <c r="P257" i="20"/>
  <c r="P393" i="20" s="1"/>
  <c r="O257" i="20"/>
  <c r="O393" i="20" s="1"/>
  <c r="N257" i="20"/>
  <c r="N393" i="20" s="1"/>
  <c r="M257" i="20"/>
  <c r="M393" i="20" s="1"/>
  <c r="L257" i="20"/>
  <c r="L393" i="20" s="1"/>
  <c r="K257" i="20"/>
  <c r="K393" i="20" s="1"/>
  <c r="H257" i="20"/>
  <c r="H393" i="20" s="1"/>
  <c r="G257" i="20"/>
  <c r="G393" i="20" s="1"/>
  <c r="F257" i="20"/>
  <c r="F393" i="20" s="1"/>
  <c r="E257" i="20"/>
  <c r="E393" i="20" s="1"/>
  <c r="D257" i="20"/>
  <c r="D393" i="20" s="1"/>
  <c r="C257" i="20"/>
  <c r="C393" i="20" s="1"/>
  <c r="B257" i="20"/>
  <c r="B393" i="20" s="1"/>
  <c r="Q250" i="20"/>
  <c r="Q386" i="20" s="1"/>
  <c r="P250" i="20"/>
  <c r="P386" i="20" s="1"/>
  <c r="O250" i="20"/>
  <c r="O386" i="20" s="1"/>
  <c r="N250" i="20"/>
  <c r="N386" i="20" s="1"/>
  <c r="M250" i="20"/>
  <c r="M386" i="20" s="1"/>
  <c r="L250" i="20"/>
  <c r="L386" i="20" s="1"/>
  <c r="K250" i="20"/>
  <c r="K386" i="20" s="1"/>
  <c r="H250" i="20"/>
  <c r="H386" i="20" s="1"/>
  <c r="G250" i="20"/>
  <c r="G386" i="20" s="1"/>
  <c r="F250" i="20"/>
  <c r="F386" i="20" s="1"/>
  <c r="E250" i="20"/>
  <c r="E386" i="20" s="1"/>
  <c r="D250" i="20"/>
  <c r="D386" i="20" s="1"/>
  <c r="C250" i="20"/>
  <c r="C386" i="20" s="1"/>
  <c r="B250" i="20"/>
  <c r="B386" i="20" s="1"/>
  <c r="Q249" i="20"/>
  <c r="Q385" i="20" s="1"/>
  <c r="P249" i="20"/>
  <c r="P385" i="20" s="1"/>
  <c r="O249" i="20"/>
  <c r="O385" i="20" s="1"/>
  <c r="N249" i="20"/>
  <c r="N385" i="20" s="1"/>
  <c r="M249" i="20"/>
  <c r="M385" i="20" s="1"/>
  <c r="L249" i="20"/>
  <c r="L385" i="20" s="1"/>
  <c r="K249" i="20"/>
  <c r="K385" i="20" s="1"/>
  <c r="H249" i="20"/>
  <c r="H385" i="20" s="1"/>
  <c r="G249" i="20"/>
  <c r="G385" i="20" s="1"/>
  <c r="F249" i="20"/>
  <c r="F385" i="20" s="1"/>
  <c r="E249" i="20"/>
  <c r="E385" i="20" s="1"/>
  <c r="D249" i="20"/>
  <c r="D385" i="20" s="1"/>
  <c r="C249" i="20"/>
  <c r="C385" i="20" s="1"/>
  <c r="B249" i="20"/>
  <c r="B385" i="20" s="1"/>
  <c r="Q248" i="20"/>
  <c r="Q384" i="20" s="1"/>
  <c r="P248" i="20"/>
  <c r="P384" i="20" s="1"/>
  <c r="O248" i="20"/>
  <c r="O384" i="20" s="1"/>
  <c r="N248" i="20"/>
  <c r="N384" i="20" s="1"/>
  <c r="M248" i="20"/>
  <c r="M384" i="20" s="1"/>
  <c r="L248" i="20"/>
  <c r="L384" i="20" s="1"/>
  <c r="K248" i="20"/>
  <c r="K384" i="20" s="1"/>
  <c r="H248" i="20"/>
  <c r="H384" i="20" s="1"/>
  <c r="G248" i="20"/>
  <c r="G384" i="20" s="1"/>
  <c r="F248" i="20"/>
  <c r="F384" i="20" s="1"/>
  <c r="E248" i="20"/>
  <c r="E384" i="20" s="1"/>
  <c r="D248" i="20"/>
  <c r="D384" i="20" s="1"/>
  <c r="C248" i="20"/>
  <c r="C384" i="20" s="1"/>
  <c r="B248" i="20"/>
  <c r="B384" i="20" s="1"/>
  <c r="Q247" i="20"/>
  <c r="Q383" i="20" s="1"/>
  <c r="P247" i="20"/>
  <c r="P383" i="20" s="1"/>
  <c r="O247" i="20"/>
  <c r="O383" i="20" s="1"/>
  <c r="N247" i="20"/>
  <c r="N383" i="20" s="1"/>
  <c r="M247" i="20"/>
  <c r="M383" i="20" s="1"/>
  <c r="L247" i="20"/>
  <c r="L383" i="20" s="1"/>
  <c r="K247" i="20"/>
  <c r="K383" i="20" s="1"/>
  <c r="H247" i="20"/>
  <c r="H383" i="20" s="1"/>
  <c r="G247" i="20"/>
  <c r="G383" i="20" s="1"/>
  <c r="F247" i="20"/>
  <c r="F383" i="20" s="1"/>
  <c r="E247" i="20"/>
  <c r="E383" i="20" s="1"/>
  <c r="D247" i="20"/>
  <c r="D383" i="20" s="1"/>
  <c r="C247" i="20"/>
  <c r="C383" i="20" s="1"/>
  <c r="B247" i="20"/>
  <c r="B383" i="20" s="1"/>
  <c r="Q246" i="20"/>
  <c r="Q382" i="20" s="1"/>
  <c r="P246" i="20"/>
  <c r="P382" i="20" s="1"/>
  <c r="O246" i="20"/>
  <c r="O382" i="20" s="1"/>
  <c r="N246" i="20"/>
  <c r="N382" i="20" s="1"/>
  <c r="M246" i="20"/>
  <c r="M382" i="20" s="1"/>
  <c r="L246" i="20"/>
  <c r="L382" i="20" s="1"/>
  <c r="K246" i="20"/>
  <c r="K382" i="20" s="1"/>
  <c r="H246" i="20"/>
  <c r="H382" i="20" s="1"/>
  <c r="G246" i="20"/>
  <c r="G382" i="20" s="1"/>
  <c r="F246" i="20"/>
  <c r="F382" i="20" s="1"/>
  <c r="E246" i="20"/>
  <c r="E382" i="20" s="1"/>
  <c r="D246" i="20"/>
  <c r="D382" i="20" s="1"/>
  <c r="C246" i="20"/>
  <c r="C382" i="20" s="1"/>
  <c r="B246" i="20"/>
  <c r="B382" i="20" s="1"/>
  <c r="Q245" i="20"/>
  <c r="Q381" i="20" s="1"/>
  <c r="P245" i="20"/>
  <c r="P381" i="20" s="1"/>
  <c r="O245" i="20"/>
  <c r="O381" i="20" s="1"/>
  <c r="N245" i="20"/>
  <c r="N381" i="20" s="1"/>
  <c r="M245" i="20"/>
  <c r="M381" i="20" s="1"/>
  <c r="L245" i="20"/>
  <c r="L381" i="20" s="1"/>
  <c r="K245" i="20"/>
  <c r="K381" i="20" s="1"/>
  <c r="H245" i="20"/>
  <c r="H381" i="20" s="1"/>
  <c r="G245" i="20"/>
  <c r="G381" i="20" s="1"/>
  <c r="F245" i="20"/>
  <c r="F381" i="20" s="1"/>
  <c r="E245" i="20"/>
  <c r="E381" i="20" s="1"/>
  <c r="D245" i="20"/>
  <c r="D381" i="20" s="1"/>
  <c r="C245" i="20"/>
  <c r="C381" i="20" s="1"/>
  <c r="B245" i="20"/>
  <c r="B381" i="20" s="1"/>
  <c r="Q244" i="20"/>
  <c r="Q380" i="20" s="1"/>
  <c r="P244" i="20"/>
  <c r="P380" i="20" s="1"/>
  <c r="O244" i="20"/>
  <c r="O380" i="20" s="1"/>
  <c r="N244" i="20"/>
  <c r="N380" i="20" s="1"/>
  <c r="M244" i="20"/>
  <c r="M380" i="20" s="1"/>
  <c r="L244" i="20"/>
  <c r="L380" i="20" s="1"/>
  <c r="K244" i="20"/>
  <c r="K380" i="20" s="1"/>
  <c r="H244" i="20"/>
  <c r="H380" i="20" s="1"/>
  <c r="G244" i="20"/>
  <c r="G380" i="20" s="1"/>
  <c r="F244" i="20"/>
  <c r="F380" i="20" s="1"/>
  <c r="E244" i="20"/>
  <c r="E380" i="20" s="1"/>
  <c r="D244" i="20"/>
  <c r="D380" i="20" s="1"/>
  <c r="C244" i="20"/>
  <c r="C380" i="20" s="1"/>
  <c r="B244" i="20"/>
  <c r="B380" i="20" s="1"/>
  <c r="Q243" i="20"/>
  <c r="P243" i="20"/>
  <c r="O243" i="20"/>
  <c r="N243" i="20"/>
  <c r="M243" i="20"/>
  <c r="L243" i="20"/>
  <c r="K243" i="20"/>
  <c r="H243" i="20"/>
  <c r="G243" i="20"/>
  <c r="F243" i="20"/>
  <c r="E243" i="20"/>
  <c r="D243" i="20"/>
  <c r="C243" i="20"/>
  <c r="B243" i="20"/>
  <c r="Q242" i="20"/>
  <c r="P242" i="20"/>
  <c r="O242" i="20"/>
  <c r="N242" i="20"/>
  <c r="M242" i="20"/>
  <c r="L242" i="20"/>
  <c r="K242" i="20"/>
  <c r="H242" i="20"/>
  <c r="G242" i="20"/>
  <c r="F242" i="20"/>
  <c r="E242" i="20"/>
  <c r="D242" i="20"/>
  <c r="C242" i="20"/>
  <c r="B242" i="20"/>
  <c r="Q241" i="20"/>
  <c r="P241" i="20"/>
  <c r="O241" i="20"/>
  <c r="N241" i="20"/>
  <c r="M241" i="20"/>
  <c r="L241" i="20"/>
  <c r="K241" i="20"/>
  <c r="H241" i="20"/>
  <c r="G241" i="20"/>
  <c r="F241" i="20"/>
  <c r="E241" i="20"/>
  <c r="D241" i="20"/>
  <c r="C241" i="20"/>
  <c r="B241" i="20"/>
  <c r="Q240" i="20"/>
  <c r="P240" i="20"/>
  <c r="O240" i="20"/>
  <c r="N240" i="20"/>
  <c r="M240" i="20"/>
  <c r="L240" i="20"/>
  <c r="K240" i="20"/>
  <c r="H240" i="20"/>
  <c r="G240" i="20"/>
  <c r="F240" i="20"/>
  <c r="E240" i="20"/>
  <c r="D240" i="20"/>
  <c r="C240" i="20"/>
  <c r="B240" i="20"/>
  <c r="Q239" i="20"/>
  <c r="P239" i="20"/>
  <c r="O239" i="20"/>
  <c r="N239" i="20"/>
  <c r="M239" i="20"/>
  <c r="L239" i="20"/>
  <c r="L379" i="20" s="1"/>
  <c r="K239" i="20"/>
  <c r="K379" i="20" s="1"/>
  <c r="H239" i="20"/>
  <c r="G239" i="20"/>
  <c r="F239" i="20"/>
  <c r="E239" i="20"/>
  <c r="D239" i="20"/>
  <c r="C239" i="20"/>
  <c r="C379" i="20" s="1"/>
  <c r="B239" i="20"/>
  <c r="B379" i="20" s="1"/>
  <c r="Q238" i="20"/>
  <c r="P238" i="20"/>
  <c r="O238" i="20"/>
  <c r="N238" i="20"/>
  <c r="M238" i="20"/>
  <c r="L238" i="20"/>
  <c r="K238" i="20"/>
  <c r="H238" i="20"/>
  <c r="G238" i="20"/>
  <c r="F238" i="20"/>
  <c r="E238" i="20"/>
  <c r="D238" i="20"/>
  <c r="C238" i="20"/>
  <c r="B238" i="20"/>
  <c r="Q237" i="20"/>
  <c r="P237" i="20"/>
  <c r="O237" i="20"/>
  <c r="N237" i="20"/>
  <c r="M237" i="20"/>
  <c r="L237" i="20"/>
  <c r="K237" i="20"/>
  <c r="H237" i="20"/>
  <c r="G237" i="20"/>
  <c r="F237" i="20"/>
  <c r="E237" i="20"/>
  <c r="D237" i="20"/>
  <c r="C237" i="20"/>
  <c r="B237" i="20"/>
  <c r="Q236" i="20"/>
  <c r="P236" i="20"/>
  <c r="O236" i="20"/>
  <c r="N236" i="20"/>
  <c r="M236" i="20"/>
  <c r="L236" i="20"/>
  <c r="K236" i="20"/>
  <c r="H236" i="20"/>
  <c r="G236" i="20"/>
  <c r="F236" i="20"/>
  <c r="E236" i="20"/>
  <c r="D236" i="20"/>
  <c r="C236" i="20"/>
  <c r="B236" i="20"/>
  <c r="Q235" i="20"/>
  <c r="P235" i="20"/>
  <c r="O235" i="20"/>
  <c r="N235" i="20"/>
  <c r="M235" i="20"/>
  <c r="L235" i="20"/>
  <c r="K235" i="20"/>
  <c r="H235" i="20"/>
  <c r="G235" i="20"/>
  <c r="F235" i="20"/>
  <c r="E235" i="20"/>
  <c r="D235" i="20"/>
  <c r="C235" i="20"/>
  <c r="B235" i="20"/>
  <c r="Q234" i="20"/>
  <c r="P234" i="20"/>
  <c r="O234" i="20"/>
  <c r="N234" i="20"/>
  <c r="M234" i="20"/>
  <c r="L234" i="20"/>
  <c r="K234" i="20"/>
  <c r="K378" i="20" s="1"/>
  <c r="H234" i="20"/>
  <c r="G234" i="20"/>
  <c r="F234" i="20"/>
  <c r="E234" i="20"/>
  <c r="D234" i="20"/>
  <c r="C234" i="20"/>
  <c r="B234" i="20"/>
  <c r="B378" i="20" s="1"/>
  <c r="Q233" i="20"/>
  <c r="P233" i="20"/>
  <c r="O233" i="20"/>
  <c r="N233" i="20"/>
  <c r="M233" i="20"/>
  <c r="L233" i="20"/>
  <c r="K233" i="20"/>
  <c r="H233" i="20"/>
  <c r="G233" i="20"/>
  <c r="F233" i="20"/>
  <c r="E233" i="20"/>
  <c r="D233" i="20"/>
  <c r="C233" i="20"/>
  <c r="B233" i="20"/>
  <c r="Q232" i="20"/>
  <c r="P232" i="20"/>
  <c r="O232" i="20"/>
  <c r="N232" i="20"/>
  <c r="M232" i="20"/>
  <c r="L232" i="20"/>
  <c r="K232" i="20"/>
  <c r="H232" i="20"/>
  <c r="G232" i="20"/>
  <c r="F232" i="20"/>
  <c r="E232" i="20"/>
  <c r="D232" i="20"/>
  <c r="C232" i="20"/>
  <c r="B232" i="20"/>
  <c r="Q231" i="20"/>
  <c r="P231" i="20"/>
  <c r="O231" i="20"/>
  <c r="N231" i="20"/>
  <c r="M231" i="20"/>
  <c r="L231" i="20"/>
  <c r="K231" i="20"/>
  <c r="H231" i="20"/>
  <c r="G231" i="20"/>
  <c r="F231" i="20"/>
  <c r="E231" i="20"/>
  <c r="D231" i="20"/>
  <c r="C231" i="20"/>
  <c r="B231" i="20"/>
  <c r="Q230" i="20"/>
  <c r="P230" i="20"/>
  <c r="O230" i="20"/>
  <c r="N230" i="20"/>
  <c r="M230" i="20"/>
  <c r="L230" i="20"/>
  <c r="K230" i="20"/>
  <c r="H230" i="20"/>
  <c r="G230" i="20"/>
  <c r="F230" i="20"/>
  <c r="E230" i="20"/>
  <c r="D230" i="20"/>
  <c r="C230" i="20"/>
  <c r="B230" i="20"/>
  <c r="Q229" i="20"/>
  <c r="P229" i="20"/>
  <c r="O229" i="20"/>
  <c r="N229" i="20"/>
  <c r="M229" i="20"/>
  <c r="L229" i="20"/>
  <c r="K229" i="20"/>
  <c r="H229" i="20"/>
  <c r="G229" i="20"/>
  <c r="F229" i="20"/>
  <c r="E229" i="20"/>
  <c r="D229" i="20"/>
  <c r="C229" i="20"/>
  <c r="B229" i="20"/>
  <c r="Q228" i="20"/>
  <c r="P228" i="20"/>
  <c r="O228" i="20"/>
  <c r="N228" i="20"/>
  <c r="M228" i="20"/>
  <c r="L228" i="20"/>
  <c r="K228" i="20"/>
  <c r="H228" i="20"/>
  <c r="G228" i="20"/>
  <c r="F228" i="20"/>
  <c r="E228" i="20"/>
  <c r="D228" i="20"/>
  <c r="C228" i="20"/>
  <c r="B228" i="20"/>
  <c r="R227" i="20"/>
  <c r="Q227" i="20"/>
  <c r="P227" i="20"/>
  <c r="O227" i="20"/>
  <c r="N227" i="20"/>
  <c r="M227" i="20"/>
  <c r="L227" i="20"/>
  <c r="K227" i="20"/>
  <c r="I227" i="20"/>
  <c r="H227" i="20"/>
  <c r="G227" i="20"/>
  <c r="F227" i="20"/>
  <c r="E227" i="20"/>
  <c r="D227" i="20"/>
  <c r="C227" i="20"/>
  <c r="B227" i="20"/>
  <c r="Q226" i="20"/>
  <c r="P226" i="20"/>
  <c r="O226" i="20"/>
  <c r="N226" i="20"/>
  <c r="M226" i="20"/>
  <c r="L226" i="20"/>
  <c r="K226" i="20"/>
  <c r="H226" i="20"/>
  <c r="G226" i="20"/>
  <c r="F226" i="20"/>
  <c r="E226" i="20"/>
  <c r="D226" i="20"/>
  <c r="C226" i="20"/>
  <c r="B226" i="20"/>
  <c r="Q225" i="20"/>
  <c r="P225" i="20"/>
  <c r="O225" i="20"/>
  <c r="N225" i="20"/>
  <c r="M225" i="20"/>
  <c r="L225" i="20"/>
  <c r="K225" i="20"/>
  <c r="H225" i="20"/>
  <c r="G225" i="20"/>
  <c r="F225" i="20"/>
  <c r="E225" i="20"/>
  <c r="D225" i="20"/>
  <c r="C225" i="20"/>
  <c r="B225" i="20"/>
  <c r="Q224" i="20"/>
  <c r="P224" i="20"/>
  <c r="O224" i="20"/>
  <c r="N224" i="20"/>
  <c r="M224" i="20"/>
  <c r="L224" i="20"/>
  <c r="K224" i="20"/>
  <c r="H224" i="20"/>
  <c r="G224" i="20"/>
  <c r="F224" i="20"/>
  <c r="E224" i="20"/>
  <c r="D224" i="20"/>
  <c r="C224" i="20"/>
  <c r="B224" i="20"/>
  <c r="Q223" i="20"/>
  <c r="P223" i="20"/>
  <c r="O223" i="20"/>
  <c r="M223" i="20"/>
  <c r="L223" i="20"/>
  <c r="K223" i="20"/>
  <c r="H223" i="20"/>
  <c r="G223" i="20"/>
  <c r="F223" i="20"/>
  <c r="E223" i="20"/>
  <c r="D223" i="20"/>
  <c r="C223" i="20"/>
  <c r="B223" i="20"/>
  <c r="Q222" i="20"/>
  <c r="P222" i="20"/>
  <c r="O222" i="20"/>
  <c r="N222" i="20"/>
  <c r="M222" i="20"/>
  <c r="L222" i="20"/>
  <c r="K222" i="20"/>
  <c r="H222" i="20"/>
  <c r="G222" i="20"/>
  <c r="F222" i="20"/>
  <c r="D222" i="20"/>
  <c r="C222" i="20"/>
  <c r="B222" i="20"/>
  <c r="Q221" i="20"/>
  <c r="P221" i="20"/>
  <c r="O221" i="20"/>
  <c r="N221" i="20"/>
  <c r="M221" i="20"/>
  <c r="L221" i="20"/>
  <c r="K221" i="20"/>
  <c r="H221" i="20"/>
  <c r="G221" i="20"/>
  <c r="F221" i="20"/>
  <c r="E221" i="20"/>
  <c r="D221" i="20"/>
  <c r="C221" i="20"/>
  <c r="B221" i="20"/>
  <c r="Q220" i="20"/>
  <c r="P220" i="20"/>
  <c r="O220" i="20"/>
  <c r="N220" i="20"/>
  <c r="M220" i="20"/>
  <c r="L220" i="20"/>
  <c r="K220" i="20"/>
  <c r="H220" i="20"/>
  <c r="G220" i="20"/>
  <c r="F220" i="20"/>
  <c r="E220" i="20"/>
  <c r="D220" i="20"/>
  <c r="C220" i="20"/>
  <c r="B220" i="20"/>
  <c r="Q219" i="20"/>
  <c r="P219" i="20"/>
  <c r="O219" i="20"/>
  <c r="N219" i="20"/>
  <c r="M219" i="20"/>
  <c r="L219" i="20"/>
  <c r="K219" i="20"/>
  <c r="H219" i="20"/>
  <c r="G219" i="20"/>
  <c r="F219" i="20"/>
  <c r="E219" i="20"/>
  <c r="D219" i="20"/>
  <c r="C219" i="20"/>
  <c r="B219" i="20"/>
  <c r="Q218" i="20"/>
  <c r="P218" i="20"/>
  <c r="O218" i="20"/>
  <c r="N218" i="20"/>
  <c r="M218" i="20"/>
  <c r="L218" i="20"/>
  <c r="K218" i="20"/>
  <c r="H218" i="20"/>
  <c r="G218" i="20"/>
  <c r="E218" i="20"/>
  <c r="D218" i="20"/>
  <c r="C218" i="20"/>
  <c r="B218" i="20"/>
  <c r="Q217" i="20"/>
  <c r="P217" i="20"/>
  <c r="O217" i="20"/>
  <c r="N217" i="20"/>
  <c r="M217" i="20"/>
  <c r="L217" i="20"/>
  <c r="K217" i="20"/>
  <c r="H217" i="20"/>
  <c r="G217" i="20"/>
  <c r="F217" i="20"/>
  <c r="E217" i="20"/>
  <c r="D217" i="20"/>
  <c r="C217" i="20"/>
  <c r="Q216" i="20"/>
  <c r="P216" i="20"/>
  <c r="O216" i="20"/>
  <c r="N216" i="20"/>
  <c r="M216" i="20"/>
  <c r="L216" i="20"/>
  <c r="K216" i="20"/>
  <c r="H216" i="20"/>
  <c r="G216" i="20"/>
  <c r="F216" i="20"/>
  <c r="E216" i="20"/>
  <c r="D216" i="20"/>
  <c r="C216" i="20"/>
  <c r="B216" i="20"/>
  <c r="P215" i="20"/>
  <c r="O215" i="20"/>
  <c r="N215" i="20"/>
  <c r="M215" i="20"/>
  <c r="L215" i="20"/>
  <c r="K215" i="20"/>
  <c r="G215" i="20"/>
  <c r="F215" i="20"/>
  <c r="E215" i="20"/>
  <c r="D215" i="20"/>
  <c r="C215" i="20"/>
  <c r="B215" i="20"/>
  <c r="Q214" i="20"/>
  <c r="P214" i="20"/>
  <c r="N214" i="20"/>
  <c r="M214" i="20"/>
  <c r="L214" i="20"/>
  <c r="H214" i="20"/>
  <c r="G214" i="20"/>
  <c r="E214" i="20"/>
  <c r="D214" i="20"/>
  <c r="C214" i="20"/>
  <c r="Q213" i="20"/>
  <c r="P213" i="20"/>
  <c r="O213" i="20"/>
  <c r="N213" i="20"/>
  <c r="M213" i="20"/>
  <c r="L213" i="20"/>
  <c r="K213" i="20"/>
  <c r="H213" i="20"/>
  <c r="G213" i="20"/>
  <c r="E213" i="20"/>
  <c r="D213" i="20"/>
  <c r="C213" i="20"/>
  <c r="B213" i="20"/>
  <c r="Q212" i="20"/>
  <c r="P212" i="20"/>
  <c r="O212" i="20"/>
  <c r="N212" i="20"/>
  <c r="M212" i="20"/>
  <c r="L212" i="20"/>
  <c r="K212" i="20"/>
  <c r="H212" i="20"/>
  <c r="G212" i="20"/>
  <c r="F212" i="20"/>
  <c r="E212" i="20"/>
  <c r="D212" i="20"/>
  <c r="C212" i="20"/>
  <c r="B212" i="20"/>
  <c r="P211" i="20"/>
  <c r="O211" i="20"/>
  <c r="N211" i="20"/>
  <c r="M211" i="20"/>
  <c r="L211" i="20"/>
  <c r="G211" i="20"/>
  <c r="F211" i="20"/>
  <c r="E211" i="20"/>
  <c r="D211" i="20"/>
  <c r="C211" i="20"/>
  <c r="Q210" i="20"/>
  <c r="P210" i="20"/>
  <c r="O210" i="20"/>
  <c r="N210" i="20"/>
  <c r="M210" i="20"/>
  <c r="L210" i="20"/>
  <c r="K210" i="20"/>
  <c r="H210" i="20"/>
  <c r="G210" i="20"/>
  <c r="F210" i="20"/>
  <c r="E210" i="20"/>
  <c r="D210" i="20"/>
  <c r="C210" i="20"/>
  <c r="B210" i="20"/>
  <c r="Q209" i="20"/>
  <c r="P209" i="20"/>
  <c r="O209" i="20"/>
  <c r="N209" i="20"/>
  <c r="M209" i="20"/>
  <c r="L209" i="20"/>
  <c r="H209" i="20"/>
  <c r="G209" i="20"/>
  <c r="F209" i="20"/>
  <c r="E209" i="20"/>
  <c r="D209" i="20"/>
  <c r="B209" i="20"/>
  <c r="T206" i="20"/>
  <c r="R206" i="20"/>
  <c r="I206" i="20"/>
  <c r="T199" i="20"/>
  <c r="R199" i="20"/>
  <c r="R97" i="30" s="1"/>
  <c r="I199" i="20"/>
  <c r="T198" i="20"/>
  <c r="R198" i="20"/>
  <c r="I198" i="20"/>
  <c r="T197" i="20"/>
  <c r="R197" i="20"/>
  <c r="R359" i="20" s="1"/>
  <c r="I197" i="20"/>
  <c r="T196" i="20"/>
  <c r="R196" i="20"/>
  <c r="R358" i="20" s="1"/>
  <c r="I196" i="20"/>
  <c r="I358" i="20" s="1"/>
  <c r="T195" i="20"/>
  <c r="R195" i="20"/>
  <c r="I195" i="20"/>
  <c r="I357" i="20" s="1"/>
  <c r="T194" i="20"/>
  <c r="R194" i="20"/>
  <c r="I194" i="20"/>
  <c r="R193" i="20"/>
  <c r="R355" i="20" s="1"/>
  <c r="I193" i="20"/>
  <c r="I355" i="20" s="1"/>
  <c r="R192" i="20"/>
  <c r="I192" i="20"/>
  <c r="R191" i="20"/>
  <c r="I191" i="20"/>
  <c r="R190" i="20"/>
  <c r="I190" i="20"/>
  <c r="R189" i="20"/>
  <c r="I189" i="20"/>
  <c r="R188" i="20"/>
  <c r="I188" i="20"/>
  <c r="R187" i="20"/>
  <c r="I187" i="20"/>
  <c r="R186" i="20"/>
  <c r="I186" i="20"/>
  <c r="R185" i="20"/>
  <c r="I185" i="20"/>
  <c r="R184" i="20"/>
  <c r="I184" i="20"/>
  <c r="R183" i="20"/>
  <c r="I183" i="20"/>
  <c r="R182" i="20"/>
  <c r="I182" i="20"/>
  <c r="R181" i="20"/>
  <c r="I181" i="20"/>
  <c r="R180" i="20"/>
  <c r="I180" i="20"/>
  <c r="R179" i="20"/>
  <c r="I179" i="20"/>
  <c r="R178" i="20"/>
  <c r="I178" i="20"/>
  <c r="R177" i="20"/>
  <c r="I177" i="20"/>
  <c r="R175" i="20"/>
  <c r="I175" i="20"/>
  <c r="R174" i="20"/>
  <c r="I174" i="20"/>
  <c r="R173" i="20"/>
  <c r="I173" i="20"/>
  <c r="R172" i="20"/>
  <c r="I172" i="20"/>
  <c r="R171" i="20"/>
  <c r="I171" i="20"/>
  <c r="R170" i="20"/>
  <c r="I170" i="20"/>
  <c r="R169" i="20"/>
  <c r="I169" i="20"/>
  <c r="R168" i="20"/>
  <c r="I168" i="20"/>
  <c r="R167" i="20"/>
  <c r="I167" i="20"/>
  <c r="R166" i="20"/>
  <c r="I166" i="20"/>
  <c r="R165" i="20"/>
  <c r="I165" i="20"/>
  <c r="Q164" i="20"/>
  <c r="Q62" i="30" s="1"/>
  <c r="H164" i="20"/>
  <c r="H62" i="30" s="1"/>
  <c r="O163" i="20"/>
  <c r="O61" i="30" s="1"/>
  <c r="F163" i="20"/>
  <c r="F61" i="30" s="1"/>
  <c r="R162" i="20"/>
  <c r="I162" i="20"/>
  <c r="R161" i="20"/>
  <c r="I161" i="20"/>
  <c r="R160" i="20"/>
  <c r="I160" i="20"/>
  <c r="R159" i="20"/>
  <c r="I159" i="20"/>
  <c r="R158" i="20"/>
  <c r="I158" i="20"/>
  <c r="T155" i="20"/>
  <c r="R155" i="20"/>
  <c r="R346" i="20" s="1"/>
  <c r="I155" i="20"/>
  <c r="I346" i="20" s="1"/>
  <c r="T148" i="20"/>
  <c r="R148" i="20"/>
  <c r="R339" i="20" s="1"/>
  <c r="I148" i="20"/>
  <c r="I339" i="20" s="1"/>
  <c r="T147" i="20"/>
  <c r="R147" i="20"/>
  <c r="R338" i="20" s="1"/>
  <c r="I147" i="20"/>
  <c r="I338" i="20" s="1"/>
  <c r="T146" i="20"/>
  <c r="R146" i="20"/>
  <c r="R337" i="20" s="1"/>
  <c r="I146" i="20"/>
  <c r="I337" i="20" s="1"/>
  <c r="T145" i="20"/>
  <c r="R145" i="20"/>
  <c r="R336" i="20" s="1"/>
  <c r="I145" i="20"/>
  <c r="I336" i="20" s="1"/>
  <c r="T144" i="20"/>
  <c r="R144" i="20"/>
  <c r="R335" i="20" s="1"/>
  <c r="I144" i="20"/>
  <c r="I335" i="20" s="1"/>
  <c r="R143" i="20"/>
  <c r="R334" i="20" s="1"/>
  <c r="I143" i="20"/>
  <c r="I334" i="20" s="1"/>
  <c r="R142" i="20"/>
  <c r="R333" i="20" s="1"/>
  <c r="I142" i="20"/>
  <c r="I333" i="20" s="1"/>
  <c r="R141" i="20"/>
  <c r="I141" i="20"/>
  <c r="R140" i="20"/>
  <c r="I140" i="20"/>
  <c r="R139" i="20"/>
  <c r="I139" i="20"/>
  <c r="R138" i="20"/>
  <c r="I138" i="20"/>
  <c r="R137" i="20"/>
  <c r="I137" i="20"/>
  <c r="R136" i="20"/>
  <c r="I136" i="20"/>
  <c r="R135" i="20"/>
  <c r="R134" i="20"/>
  <c r="I134" i="20"/>
  <c r="R133" i="20"/>
  <c r="I133" i="20"/>
  <c r="R132" i="20"/>
  <c r="I132" i="20"/>
  <c r="R131" i="20"/>
  <c r="I131" i="20"/>
  <c r="R130" i="20"/>
  <c r="I130" i="20"/>
  <c r="R129" i="20"/>
  <c r="I129" i="20"/>
  <c r="R128" i="20"/>
  <c r="I128" i="20"/>
  <c r="R127" i="20"/>
  <c r="I127" i="20"/>
  <c r="R126" i="20"/>
  <c r="I126" i="20"/>
  <c r="R124" i="20"/>
  <c r="I124" i="20"/>
  <c r="R123" i="20"/>
  <c r="I123" i="20"/>
  <c r="R122" i="20"/>
  <c r="I122" i="20"/>
  <c r="R121" i="20"/>
  <c r="I121" i="20"/>
  <c r="R120" i="20"/>
  <c r="I120" i="20"/>
  <c r="R119" i="20"/>
  <c r="I119" i="20"/>
  <c r="R118" i="20"/>
  <c r="I118" i="20"/>
  <c r="R117" i="20"/>
  <c r="I117" i="20"/>
  <c r="R116" i="20"/>
  <c r="I116" i="20"/>
  <c r="R115" i="20"/>
  <c r="I115" i="20"/>
  <c r="R114" i="20"/>
  <c r="I114" i="20"/>
  <c r="R113" i="20"/>
  <c r="I113" i="20"/>
  <c r="R112" i="20"/>
  <c r="I112" i="20"/>
  <c r="R111" i="20"/>
  <c r="I111" i="20"/>
  <c r="R110" i="20"/>
  <c r="I110" i="20"/>
  <c r="R109" i="20"/>
  <c r="I109" i="20"/>
  <c r="R108" i="20"/>
  <c r="I108" i="20"/>
  <c r="R107" i="20"/>
  <c r="I107" i="20"/>
  <c r="R104" i="20"/>
  <c r="R321" i="20" s="1"/>
  <c r="I104" i="20"/>
  <c r="I321" i="20" s="1"/>
  <c r="R97" i="20"/>
  <c r="R314" i="20" s="1"/>
  <c r="I97" i="20"/>
  <c r="I314" i="20" s="1"/>
  <c r="R96" i="20"/>
  <c r="R313" i="20" s="1"/>
  <c r="I96" i="20"/>
  <c r="I313" i="20" s="1"/>
  <c r="R95" i="20"/>
  <c r="R312" i="20" s="1"/>
  <c r="I95" i="20"/>
  <c r="I312" i="20" s="1"/>
  <c r="R94" i="20"/>
  <c r="R311" i="20" s="1"/>
  <c r="I94" i="20"/>
  <c r="I311" i="20" s="1"/>
  <c r="R93" i="20"/>
  <c r="R310" i="20" s="1"/>
  <c r="I93" i="20"/>
  <c r="I310" i="20" s="1"/>
  <c r="R92" i="20"/>
  <c r="R309" i="20" s="1"/>
  <c r="I92" i="20"/>
  <c r="I309" i="20" s="1"/>
  <c r="R91" i="20"/>
  <c r="R308" i="20" s="1"/>
  <c r="I91" i="20"/>
  <c r="I308" i="20" s="1"/>
  <c r="R90" i="20"/>
  <c r="I90" i="20"/>
  <c r="R89" i="20"/>
  <c r="I89" i="20"/>
  <c r="R88" i="20"/>
  <c r="I88" i="20"/>
  <c r="R87" i="20"/>
  <c r="I87" i="20"/>
  <c r="R86" i="20"/>
  <c r="I86" i="20"/>
  <c r="R85" i="20"/>
  <c r="I85" i="20"/>
  <c r="R84" i="20"/>
  <c r="I84" i="20"/>
  <c r="R83" i="20"/>
  <c r="I83" i="20"/>
  <c r="R82" i="20"/>
  <c r="I82" i="20"/>
  <c r="R81" i="20"/>
  <c r="I81" i="20"/>
  <c r="R80" i="20"/>
  <c r="I80" i="20"/>
  <c r="R79" i="20"/>
  <c r="I79" i="20"/>
  <c r="R78" i="20"/>
  <c r="I78" i="20"/>
  <c r="R77" i="20"/>
  <c r="I77" i="20"/>
  <c r="R76" i="20"/>
  <c r="I76" i="20"/>
  <c r="R75" i="20"/>
  <c r="I75" i="20"/>
  <c r="R73" i="20"/>
  <c r="I73" i="20"/>
  <c r="R72" i="20"/>
  <c r="I72" i="20"/>
  <c r="R71" i="20"/>
  <c r="I71" i="20"/>
  <c r="R70" i="20"/>
  <c r="I70" i="20"/>
  <c r="R69" i="20"/>
  <c r="I69" i="20"/>
  <c r="R68" i="20"/>
  <c r="I68" i="20"/>
  <c r="R67" i="20"/>
  <c r="I67" i="20"/>
  <c r="R66" i="20"/>
  <c r="I66" i="20"/>
  <c r="R65" i="20"/>
  <c r="I65" i="20"/>
  <c r="R64" i="20"/>
  <c r="I64" i="20"/>
  <c r="R63" i="20"/>
  <c r="I63" i="20"/>
  <c r="R62" i="20"/>
  <c r="I62" i="20"/>
  <c r="R61" i="20"/>
  <c r="I61" i="20"/>
  <c r="R60" i="20"/>
  <c r="I60" i="20"/>
  <c r="R59" i="20"/>
  <c r="I59" i="20"/>
  <c r="R58" i="20"/>
  <c r="I58" i="20"/>
  <c r="R57" i="20"/>
  <c r="I57" i="20"/>
  <c r="R56" i="20"/>
  <c r="I56" i="20"/>
  <c r="R53" i="20"/>
  <c r="R299" i="20" s="1"/>
  <c r="I53" i="20"/>
  <c r="I299" i="20" s="1"/>
  <c r="R46" i="20"/>
  <c r="R292" i="20" s="1"/>
  <c r="I46" i="20"/>
  <c r="I292" i="20" s="1"/>
  <c r="R45" i="20"/>
  <c r="R291" i="20" s="1"/>
  <c r="I45" i="20"/>
  <c r="I291" i="20" s="1"/>
  <c r="R44" i="20"/>
  <c r="R290" i="20" s="1"/>
  <c r="I44" i="20"/>
  <c r="I290" i="20" s="1"/>
  <c r="R43" i="20"/>
  <c r="R289" i="20" s="1"/>
  <c r="I43" i="20"/>
  <c r="I289" i="20" s="1"/>
  <c r="R42" i="20"/>
  <c r="R288" i="20" s="1"/>
  <c r="I42" i="20"/>
  <c r="I288" i="20" s="1"/>
  <c r="R41" i="20"/>
  <c r="R287" i="20" s="1"/>
  <c r="I41" i="20"/>
  <c r="I287" i="20" s="1"/>
  <c r="R40" i="20"/>
  <c r="I40" i="20"/>
  <c r="I286" i="20" s="1"/>
  <c r="R39" i="20"/>
  <c r="I39" i="20"/>
  <c r="R38" i="20"/>
  <c r="I38" i="20"/>
  <c r="R37" i="20"/>
  <c r="I37" i="20"/>
  <c r="R36" i="20"/>
  <c r="I36" i="20"/>
  <c r="R35" i="20"/>
  <c r="I35" i="20"/>
  <c r="R34" i="20"/>
  <c r="I34" i="20"/>
  <c r="R33" i="20"/>
  <c r="I33" i="20"/>
  <c r="R32" i="20"/>
  <c r="I32" i="20"/>
  <c r="R31" i="20"/>
  <c r="I31" i="20"/>
  <c r="R30" i="20"/>
  <c r="I30" i="20"/>
  <c r="R29" i="20"/>
  <c r="I29" i="20"/>
  <c r="R28" i="20"/>
  <c r="R27" i="20"/>
  <c r="I27" i="20"/>
  <c r="R26" i="20"/>
  <c r="I26" i="20"/>
  <c r="R25" i="20"/>
  <c r="I25" i="20"/>
  <c r="R24" i="20"/>
  <c r="I24" i="20"/>
  <c r="R22" i="20"/>
  <c r="I22" i="20"/>
  <c r="R21" i="20"/>
  <c r="I21" i="20"/>
  <c r="R20" i="20"/>
  <c r="I20" i="20"/>
  <c r="N19" i="20"/>
  <c r="I19" i="20"/>
  <c r="R18" i="20"/>
  <c r="E18" i="20"/>
  <c r="R17" i="20"/>
  <c r="I17" i="20"/>
  <c r="R16" i="20"/>
  <c r="I16" i="20"/>
  <c r="R15" i="20"/>
  <c r="I15" i="20"/>
  <c r="R14" i="20"/>
  <c r="F14" i="20"/>
  <c r="F14" i="30" s="1"/>
  <c r="R13" i="20"/>
  <c r="B13" i="20"/>
  <c r="B217" i="20" s="1"/>
  <c r="R12" i="20"/>
  <c r="I12" i="20"/>
  <c r="R11" i="20"/>
  <c r="I11" i="20"/>
  <c r="K10" i="20"/>
  <c r="K10" i="30" s="1"/>
  <c r="F10" i="20"/>
  <c r="F10" i="30" s="1"/>
  <c r="B10" i="20"/>
  <c r="B10" i="30" s="1"/>
  <c r="R9" i="20"/>
  <c r="F9" i="20"/>
  <c r="R8" i="20"/>
  <c r="I8" i="20"/>
  <c r="Q7" i="20"/>
  <c r="K7" i="20"/>
  <c r="K7" i="30" s="1"/>
  <c r="H7" i="20"/>
  <c r="H7" i="30" s="1"/>
  <c r="B7" i="20"/>
  <c r="R6" i="20"/>
  <c r="I6" i="20"/>
  <c r="K5" i="20"/>
  <c r="K209" i="20" s="1"/>
  <c r="C5" i="20"/>
  <c r="C5" i="30" s="1"/>
  <c r="A395" i="19"/>
  <c r="A394" i="19"/>
  <c r="A393" i="19"/>
  <c r="H368" i="19"/>
  <c r="G368" i="19"/>
  <c r="F368" i="19"/>
  <c r="E368" i="19"/>
  <c r="D368" i="19"/>
  <c r="C368" i="19"/>
  <c r="B368" i="19"/>
  <c r="H361" i="19"/>
  <c r="G361" i="19"/>
  <c r="F361" i="19"/>
  <c r="E361" i="19"/>
  <c r="D361" i="19"/>
  <c r="C361" i="19"/>
  <c r="B361" i="19"/>
  <c r="H360" i="19"/>
  <c r="G360" i="19"/>
  <c r="F360" i="19"/>
  <c r="E360" i="19"/>
  <c r="D360" i="19"/>
  <c r="C360" i="19"/>
  <c r="B360" i="19"/>
  <c r="H359" i="19"/>
  <c r="G359" i="19"/>
  <c r="F359" i="19"/>
  <c r="E359" i="19"/>
  <c r="D359" i="19"/>
  <c r="C359" i="19"/>
  <c r="B359" i="19"/>
  <c r="H358" i="19"/>
  <c r="G358" i="19"/>
  <c r="F358" i="19"/>
  <c r="E358" i="19"/>
  <c r="D358" i="19"/>
  <c r="C358" i="19"/>
  <c r="B358" i="19"/>
  <c r="H357" i="19"/>
  <c r="G357" i="19"/>
  <c r="F357" i="19"/>
  <c r="E357" i="19"/>
  <c r="D357" i="19"/>
  <c r="C357" i="19"/>
  <c r="B357" i="19"/>
  <c r="H356" i="19"/>
  <c r="G356" i="19"/>
  <c r="F356" i="19"/>
  <c r="E356" i="19"/>
  <c r="D356" i="19"/>
  <c r="C356" i="19"/>
  <c r="B356" i="19"/>
  <c r="H355" i="19"/>
  <c r="G355" i="19"/>
  <c r="F355" i="19"/>
  <c r="E355" i="19"/>
  <c r="D355" i="19"/>
  <c r="C355" i="19"/>
  <c r="B355" i="19"/>
  <c r="G353" i="19"/>
  <c r="F353" i="19"/>
  <c r="E353" i="19"/>
  <c r="D353" i="19"/>
  <c r="C353" i="19"/>
  <c r="G352" i="19"/>
  <c r="F352" i="19"/>
  <c r="E352" i="19"/>
  <c r="G351" i="19"/>
  <c r="F351" i="19"/>
  <c r="E351" i="19"/>
  <c r="D351" i="19"/>
  <c r="G350" i="19"/>
  <c r="F350" i="19"/>
  <c r="E350" i="19"/>
  <c r="D350" i="19"/>
  <c r="C350" i="19"/>
  <c r="G349" i="19"/>
  <c r="E349" i="19"/>
  <c r="D349" i="19"/>
  <c r="C349" i="19"/>
  <c r="H346" i="19"/>
  <c r="G346" i="19"/>
  <c r="F346" i="19"/>
  <c r="E346" i="19"/>
  <c r="D346" i="19"/>
  <c r="C346" i="19"/>
  <c r="B346" i="19"/>
  <c r="H339" i="19"/>
  <c r="G339" i="19"/>
  <c r="F339" i="19"/>
  <c r="E339" i="19"/>
  <c r="D339" i="19"/>
  <c r="C339" i="19"/>
  <c r="B339" i="19"/>
  <c r="H338" i="19"/>
  <c r="G338" i="19"/>
  <c r="F338" i="19"/>
  <c r="E338" i="19"/>
  <c r="D338" i="19"/>
  <c r="C338" i="19"/>
  <c r="B338" i="19"/>
  <c r="H337" i="19"/>
  <c r="G337" i="19"/>
  <c r="F337" i="19"/>
  <c r="E337" i="19"/>
  <c r="D337" i="19"/>
  <c r="C337" i="19"/>
  <c r="B337" i="19"/>
  <c r="H336" i="19"/>
  <c r="G336" i="19"/>
  <c r="F336" i="19"/>
  <c r="E336" i="19"/>
  <c r="D336" i="19"/>
  <c r="C336" i="19"/>
  <c r="B336" i="19"/>
  <c r="H335" i="19"/>
  <c r="G335" i="19"/>
  <c r="F335" i="19"/>
  <c r="E335" i="19"/>
  <c r="D335" i="19"/>
  <c r="C335" i="19"/>
  <c r="B335" i="19"/>
  <c r="H334" i="19"/>
  <c r="G334" i="19"/>
  <c r="F334" i="19"/>
  <c r="E334" i="19"/>
  <c r="D334" i="19"/>
  <c r="C334" i="19"/>
  <c r="B334" i="19"/>
  <c r="H333" i="19"/>
  <c r="G333" i="19"/>
  <c r="F333" i="19"/>
  <c r="E333" i="19"/>
  <c r="D333" i="19"/>
  <c r="C333" i="19"/>
  <c r="B333" i="19"/>
  <c r="H331" i="19"/>
  <c r="G331" i="19"/>
  <c r="F331" i="19"/>
  <c r="E331" i="19"/>
  <c r="D331" i="19"/>
  <c r="C331" i="19"/>
  <c r="B331" i="19"/>
  <c r="G330" i="19"/>
  <c r="F330" i="19"/>
  <c r="E330" i="19"/>
  <c r="H329" i="19"/>
  <c r="G329" i="19"/>
  <c r="F329" i="19"/>
  <c r="E329" i="19"/>
  <c r="D329" i="19"/>
  <c r="H328" i="19"/>
  <c r="G328" i="19"/>
  <c r="F328" i="19"/>
  <c r="E328" i="19"/>
  <c r="D328" i="19"/>
  <c r="C328" i="19"/>
  <c r="H327" i="19"/>
  <c r="G327" i="19"/>
  <c r="F327" i="19"/>
  <c r="E327" i="19"/>
  <c r="D327" i="19"/>
  <c r="C327" i="19"/>
  <c r="H321" i="19"/>
  <c r="G321" i="19"/>
  <c r="F321" i="19"/>
  <c r="E321" i="19"/>
  <c r="D321" i="19"/>
  <c r="C321" i="19"/>
  <c r="B321" i="19"/>
  <c r="H314" i="19"/>
  <c r="G314" i="19"/>
  <c r="F314" i="19"/>
  <c r="E314" i="19"/>
  <c r="D314" i="19"/>
  <c r="C314" i="19"/>
  <c r="B314" i="19"/>
  <c r="H313" i="19"/>
  <c r="G313" i="19"/>
  <c r="F313" i="19"/>
  <c r="E313" i="19"/>
  <c r="D313" i="19"/>
  <c r="C313" i="19"/>
  <c r="B313" i="19"/>
  <c r="H312" i="19"/>
  <c r="G312" i="19"/>
  <c r="F312" i="19"/>
  <c r="E312" i="19"/>
  <c r="D312" i="19"/>
  <c r="C312" i="19"/>
  <c r="B312" i="19"/>
  <c r="H311" i="19"/>
  <c r="G311" i="19"/>
  <c r="F311" i="19"/>
  <c r="E311" i="19"/>
  <c r="D311" i="19"/>
  <c r="C311" i="19"/>
  <c r="B311" i="19"/>
  <c r="H310" i="19"/>
  <c r="G310" i="19"/>
  <c r="F310" i="19"/>
  <c r="E310" i="19"/>
  <c r="D310" i="19"/>
  <c r="C310" i="19"/>
  <c r="B310" i="19"/>
  <c r="H309" i="19"/>
  <c r="G309" i="19"/>
  <c r="F309" i="19"/>
  <c r="E309" i="19"/>
  <c r="D309" i="19"/>
  <c r="C309" i="19"/>
  <c r="B309" i="19"/>
  <c r="H308" i="19"/>
  <c r="G308" i="19"/>
  <c r="F308" i="19"/>
  <c r="E308" i="19"/>
  <c r="D308" i="19"/>
  <c r="C308" i="19"/>
  <c r="B308" i="19"/>
  <c r="H306" i="19"/>
  <c r="G306" i="19"/>
  <c r="F306" i="19"/>
  <c r="E306" i="19"/>
  <c r="D306" i="19"/>
  <c r="C306" i="19"/>
  <c r="B306" i="19"/>
  <c r="G305" i="19"/>
  <c r="F305" i="19"/>
  <c r="E305" i="19"/>
  <c r="H304" i="19"/>
  <c r="F304" i="19"/>
  <c r="E304" i="19"/>
  <c r="H303" i="19"/>
  <c r="G303" i="19"/>
  <c r="F303" i="19"/>
  <c r="E303" i="19"/>
  <c r="D303" i="19"/>
  <c r="C303" i="19"/>
  <c r="H302" i="19"/>
  <c r="G302" i="19"/>
  <c r="F302" i="19"/>
  <c r="E302" i="19"/>
  <c r="D302" i="19"/>
  <c r="C302" i="19"/>
  <c r="H299" i="19"/>
  <c r="G299" i="19"/>
  <c r="F299" i="19"/>
  <c r="E299" i="19"/>
  <c r="D299" i="19"/>
  <c r="C299" i="19"/>
  <c r="B299" i="19"/>
  <c r="H292" i="19"/>
  <c r="G292" i="19"/>
  <c r="F292" i="19"/>
  <c r="E292" i="19"/>
  <c r="D292" i="19"/>
  <c r="C292" i="19"/>
  <c r="B292" i="19"/>
  <c r="H291" i="19"/>
  <c r="G291" i="19"/>
  <c r="F291" i="19"/>
  <c r="E291" i="19"/>
  <c r="D291" i="19"/>
  <c r="C291" i="19"/>
  <c r="B291" i="19"/>
  <c r="H290" i="19"/>
  <c r="G290" i="19"/>
  <c r="F290" i="19"/>
  <c r="E290" i="19"/>
  <c r="D290" i="19"/>
  <c r="C290" i="19"/>
  <c r="B290" i="19"/>
  <c r="H289" i="19"/>
  <c r="G289" i="19"/>
  <c r="F289" i="19"/>
  <c r="E289" i="19"/>
  <c r="D289" i="19"/>
  <c r="C289" i="19"/>
  <c r="B289" i="19"/>
  <c r="H288" i="19"/>
  <c r="G288" i="19"/>
  <c r="F288" i="19"/>
  <c r="E288" i="19"/>
  <c r="D288" i="19"/>
  <c r="C288" i="19"/>
  <c r="B288" i="19"/>
  <c r="H287" i="19"/>
  <c r="G287" i="19"/>
  <c r="F287" i="19"/>
  <c r="E287" i="19"/>
  <c r="D287" i="19"/>
  <c r="C287" i="19"/>
  <c r="B287" i="19"/>
  <c r="H286" i="19"/>
  <c r="G286" i="19"/>
  <c r="F286" i="19"/>
  <c r="E286" i="19"/>
  <c r="D286" i="19"/>
  <c r="C286" i="19"/>
  <c r="B286" i="19"/>
  <c r="H284" i="19"/>
  <c r="G284" i="19"/>
  <c r="F284" i="19"/>
  <c r="E284" i="19"/>
  <c r="D284" i="19"/>
  <c r="C284" i="19"/>
  <c r="B284" i="19"/>
  <c r="F283" i="19"/>
  <c r="E283" i="19"/>
  <c r="G282" i="19"/>
  <c r="F282" i="19"/>
  <c r="E282" i="19"/>
  <c r="D282" i="19"/>
  <c r="C282" i="19"/>
  <c r="G281" i="19"/>
  <c r="F281" i="19"/>
  <c r="E281" i="19"/>
  <c r="D281" i="19"/>
  <c r="C281" i="19"/>
  <c r="H280" i="19"/>
  <c r="G280" i="19"/>
  <c r="F280" i="19"/>
  <c r="E280" i="19"/>
  <c r="D280" i="19"/>
  <c r="C280" i="19"/>
  <c r="H256" i="19"/>
  <c r="H392" i="19" s="1"/>
  <c r="G256" i="19"/>
  <c r="G392" i="19" s="1"/>
  <c r="F256" i="19"/>
  <c r="F392" i="19" s="1"/>
  <c r="E256" i="19"/>
  <c r="E392" i="19" s="1"/>
  <c r="D256" i="19"/>
  <c r="D392" i="19" s="1"/>
  <c r="C256" i="19"/>
  <c r="C392" i="19" s="1"/>
  <c r="B256" i="19"/>
  <c r="B392" i="19" s="1"/>
  <c r="H249" i="19"/>
  <c r="H385" i="19" s="1"/>
  <c r="G249" i="19"/>
  <c r="G385" i="19" s="1"/>
  <c r="F249" i="19"/>
  <c r="F385" i="19" s="1"/>
  <c r="E249" i="19"/>
  <c r="E385" i="19" s="1"/>
  <c r="D249" i="19"/>
  <c r="D385" i="19" s="1"/>
  <c r="C249" i="19"/>
  <c r="C385" i="19" s="1"/>
  <c r="B249" i="19"/>
  <c r="B385" i="19" s="1"/>
  <c r="H248" i="19"/>
  <c r="H384" i="19" s="1"/>
  <c r="G248" i="19"/>
  <c r="G384" i="19" s="1"/>
  <c r="F248" i="19"/>
  <c r="F384" i="19" s="1"/>
  <c r="E248" i="19"/>
  <c r="E384" i="19" s="1"/>
  <c r="D248" i="19"/>
  <c r="D384" i="19" s="1"/>
  <c r="C248" i="19"/>
  <c r="C384" i="19" s="1"/>
  <c r="B248" i="19"/>
  <c r="B384" i="19" s="1"/>
  <c r="H247" i="19"/>
  <c r="H383" i="19" s="1"/>
  <c r="G247" i="19"/>
  <c r="G383" i="19" s="1"/>
  <c r="F247" i="19"/>
  <c r="F383" i="19" s="1"/>
  <c r="E247" i="19"/>
  <c r="E383" i="19" s="1"/>
  <c r="D247" i="19"/>
  <c r="D383" i="19" s="1"/>
  <c r="C247" i="19"/>
  <c r="C383" i="19" s="1"/>
  <c r="B247" i="19"/>
  <c r="B383" i="19" s="1"/>
  <c r="H246" i="19"/>
  <c r="H382" i="19" s="1"/>
  <c r="G246" i="19"/>
  <c r="G382" i="19" s="1"/>
  <c r="F246" i="19"/>
  <c r="F382" i="19" s="1"/>
  <c r="E246" i="19"/>
  <c r="E382" i="19" s="1"/>
  <c r="D246" i="19"/>
  <c r="D382" i="19" s="1"/>
  <c r="C246" i="19"/>
  <c r="C382" i="19" s="1"/>
  <c r="B246" i="19"/>
  <c r="B382" i="19" s="1"/>
  <c r="H245" i="19"/>
  <c r="H381" i="19" s="1"/>
  <c r="G245" i="19"/>
  <c r="G381" i="19" s="1"/>
  <c r="F245" i="19"/>
  <c r="F381" i="19" s="1"/>
  <c r="E245" i="19"/>
  <c r="E381" i="19" s="1"/>
  <c r="D245" i="19"/>
  <c r="D381" i="19" s="1"/>
  <c r="C245" i="19"/>
  <c r="C381" i="19" s="1"/>
  <c r="B245" i="19"/>
  <c r="B381" i="19" s="1"/>
  <c r="H244" i="19"/>
  <c r="H380" i="19" s="1"/>
  <c r="G244" i="19"/>
  <c r="G380" i="19" s="1"/>
  <c r="F244" i="19"/>
  <c r="F380" i="19" s="1"/>
  <c r="E244" i="19"/>
  <c r="E380" i="19" s="1"/>
  <c r="D244" i="19"/>
  <c r="D380" i="19" s="1"/>
  <c r="C244" i="19"/>
  <c r="C380" i="19" s="1"/>
  <c r="B244" i="19"/>
  <c r="B380" i="19" s="1"/>
  <c r="H243" i="19"/>
  <c r="H379" i="19" s="1"/>
  <c r="G243" i="19"/>
  <c r="G379" i="19" s="1"/>
  <c r="F243" i="19"/>
  <c r="F379" i="19" s="1"/>
  <c r="E243" i="19"/>
  <c r="E379" i="19" s="1"/>
  <c r="D243" i="19"/>
  <c r="D379" i="19" s="1"/>
  <c r="C243" i="19"/>
  <c r="C379" i="19" s="1"/>
  <c r="B243" i="19"/>
  <c r="B379" i="19" s="1"/>
  <c r="H242" i="19"/>
  <c r="G242" i="19"/>
  <c r="F242" i="19"/>
  <c r="E242" i="19"/>
  <c r="D242" i="19"/>
  <c r="C242" i="19"/>
  <c r="B242" i="19"/>
  <c r="H241" i="19"/>
  <c r="G241" i="19"/>
  <c r="F241" i="19"/>
  <c r="E241" i="19"/>
  <c r="D241" i="19"/>
  <c r="C241" i="19"/>
  <c r="B241" i="19"/>
  <c r="H240" i="19"/>
  <c r="G240" i="19"/>
  <c r="F240" i="19"/>
  <c r="E240" i="19"/>
  <c r="D240" i="19"/>
  <c r="C240" i="19"/>
  <c r="B240" i="19"/>
  <c r="H239" i="19"/>
  <c r="G239" i="19"/>
  <c r="F239" i="19"/>
  <c r="E239" i="19"/>
  <c r="D239" i="19"/>
  <c r="C239" i="19"/>
  <c r="B239" i="19"/>
  <c r="H238" i="19"/>
  <c r="G238" i="19"/>
  <c r="F238" i="19"/>
  <c r="E238" i="19"/>
  <c r="D238" i="19"/>
  <c r="C238" i="19"/>
  <c r="C378" i="19" s="1"/>
  <c r="B238" i="19"/>
  <c r="B378" i="19" s="1"/>
  <c r="H237" i="19"/>
  <c r="G237" i="19"/>
  <c r="F237" i="19"/>
  <c r="E237" i="19"/>
  <c r="D237" i="19"/>
  <c r="C237" i="19"/>
  <c r="B237" i="19"/>
  <c r="H236" i="19"/>
  <c r="G236" i="19"/>
  <c r="F236" i="19"/>
  <c r="E236" i="19"/>
  <c r="D236" i="19"/>
  <c r="C236" i="19"/>
  <c r="B236" i="19"/>
  <c r="H235" i="19"/>
  <c r="G235" i="19"/>
  <c r="F235" i="19"/>
  <c r="E235" i="19"/>
  <c r="D235" i="19"/>
  <c r="C235" i="19"/>
  <c r="B235" i="19"/>
  <c r="H234" i="19"/>
  <c r="G234" i="19"/>
  <c r="F234" i="19"/>
  <c r="E234" i="19"/>
  <c r="D234" i="19"/>
  <c r="C234" i="19"/>
  <c r="B234" i="19"/>
  <c r="H233" i="19"/>
  <c r="G233" i="19"/>
  <c r="F233" i="19"/>
  <c r="E233" i="19"/>
  <c r="D233" i="19"/>
  <c r="C233" i="19"/>
  <c r="B233" i="19"/>
  <c r="B377" i="19" s="1"/>
  <c r="H232" i="19"/>
  <c r="G232" i="19"/>
  <c r="F232" i="19"/>
  <c r="E232" i="19"/>
  <c r="D232" i="19"/>
  <c r="C232" i="19"/>
  <c r="B232" i="19"/>
  <c r="H231" i="19"/>
  <c r="F231" i="19"/>
  <c r="E231" i="19"/>
  <c r="D231" i="19"/>
  <c r="C231" i="19"/>
  <c r="B231" i="19"/>
  <c r="H230" i="19"/>
  <c r="G230" i="19"/>
  <c r="F230" i="19"/>
  <c r="E230" i="19"/>
  <c r="D230" i="19"/>
  <c r="C230" i="19"/>
  <c r="B230" i="19"/>
  <c r="H229" i="19"/>
  <c r="G229" i="19"/>
  <c r="F229" i="19"/>
  <c r="E229" i="19"/>
  <c r="D229" i="19"/>
  <c r="C229" i="19"/>
  <c r="B229" i="19"/>
  <c r="H228" i="19"/>
  <c r="G228" i="19"/>
  <c r="F228" i="19"/>
  <c r="E228" i="19"/>
  <c r="D228" i="19"/>
  <c r="C228" i="19"/>
  <c r="B228" i="19"/>
  <c r="H227" i="19"/>
  <c r="G227" i="19"/>
  <c r="F227" i="19"/>
  <c r="E227" i="19"/>
  <c r="D227" i="19"/>
  <c r="C227" i="19"/>
  <c r="B227" i="19"/>
  <c r="H226" i="19"/>
  <c r="G226" i="19"/>
  <c r="F226" i="19"/>
  <c r="E226" i="19"/>
  <c r="D226" i="19"/>
  <c r="C226" i="19"/>
  <c r="B226" i="19"/>
  <c r="H225" i="19"/>
  <c r="F225" i="19"/>
  <c r="E225" i="19"/>
  <c r="D225" i="19"/>
  <c r="C225" i="19"/>
  <c r="B225" i="19"/>
  <c r="H224" i="19"/>
  <c r="G224" i="19"/>
  <c r="F224" i="19"/>
  <c r="E224" i="19"/>
  <c r="D224" i="19"/>
  <c r="C224" i="19"/>
  <c r="B224" i="19"/>
  <c r="H223" i="19"/>
  <c r="G223" i="19"/>
  <c r="F223" i="19"/>
  <c r="E223" i="19"/>
  <c r="D223" i="19"/>
  <c r="C223" i="19"/>
  <c r="B223" i="19"/>
  <c r="H222" i="19"/>
  <c r="G222" i="19"/>
  <c r="F222" i="19"/>
  <c r="E222" i="19"/>
  <c r="D222" i="19"/>
  <c r="C222" i="19"/>
  <c r="B222" i="19"/>
  <c r="H221" i="19"/>
  <c r="G221" i="19"/>
  <c r="F221" i="19"/>
  <c r="E221" i="19"/>
  <c r="D221" i="19"/>
  <c r="C221" i="19"/>
  <c r="B221" i="19"/>
  <c r="H220" i="19"/>
  <c r="G220" i="19"/>
  <c r="F220" i="19"/>
  <c r="E220" i="19"/>
  <c r="D220" i="19"/>
  <c r="C220" i="19"/>
  <c r="B220" i="19"/>
  <c r="H219" i="19"/>
  <c r="G219" i="19"/>
  <c r="F219" i="19"/>
  <c r="E219" i="19"/>
  <c r="D219" i="19"/>
  <c r="C219" i="19"/>
  <c r="B219" i="19"/>
  <c r="H218" i="19"/>
  <c r="G218" i="19"/>
  <c r="F218" i="19"/>
  <c r="E218" i="19"/>
  <c r="D218" i="19"/>
  <c r="C218" i="19"/>
  <c r="B218" i="19"/>
  <c r="H217" i="19"/>
  <c r="G217" i="19"/>
  <c r="F217" i="19"/>
  <c r="E217" i="19"/>
  <c r="D217" i="19"/>
  <c r="C217" i="19"/>
  <c r="B217" i="19"/>
  <c r="H216" i="19"/>
  <c r="G216" i="19"/>
  <c r="F216" i="19"/>
  <c r="E216" i="19"/>
  <c r="D216" i="19"/>
  <c r="C216" i="19"/>
  <c r="H215" i="19"/>
  <c r="G215" i="19"/>
  <c r="F215" i="19"/>
  <c r="E215" i="19"/>
  <c r="D215" i="19"/>
  <c r="C215" i="19"/>
  <c r="B215" i="19"/>
  <c r="G214" i="19"/>
  <c r="F214" i="19"/>
  <c r="E214" i="19"/>
  <c r="D214" i="19"/>
  <c r="C214" i="19"/>
  <c r="B214" i="19"/>
  <c r="H213" i="19"/>
  <c r="G213" i="19"/>
  <c r="E213" i="19"/>
  <c r="D213" i="19"/>
  <c r="C213" i="19"/>
  <c r="H212" i="19"/>
  <c r="G212" i="19"/>
  <c r="F212" i="19"/>
  <c r="E212" i="19"/>
  <c r="D212" i="19"/>
  <c r="C212" i="19"/>
  <c r="B212" i="19"/>
  <c r="H211" i="19"/>
  <c r="G211" i="19"/>
  <c r="F211" i="19"/>
  <c r="E211" i="19"/>
  <c r="D211" i="19"/>
  <c r="C211" i="19"/>
  <c r="B211" i="19"/>
  <c r="G210" i="19"/>
  <c r="F210" i="19"/>
  <c r="E210" i="19"/>
  <c r="D210" i="19"/>
  <c r="C210" i="19"/>
  <c r="H209" i="19"/>
  <c r="G209" i="19"/>
  <c r="F209" i="19"/>
  <c r="E209" i="19"/>
  <c r="D209" i="19"/>
  <c r="C209" i="19"/>
  <c r="B209" i="19"/>
  <c r="H208" i="19"/>
  <c r="G208" i="19"/>
  <c r="F208" i="19"/>
  <c r="E208" i="19"/>
  <c r="D208" i="19"/>
  <c r="C208" i="19"/>
  <c r="I205" i="19"/>
  <c r="I368" i="19" s="1"/>
  <c r="I198" i="19"/>
  <c r="I361" i="19" s="1"/>
  <c r="I197" i="19"/>
  <c r="I360" i="19" s="1"/>
  <c r="I196" i="19"/>
  <c r="I359" i="19" s="1"/>
  <c r="I195" i="19"/>
  <c r="I358" i="19" s="1"/>
  <c r="I194" i="19"/>
  <c r="I357" i="19" s="1"/>
  <c r="I193" i="19"/>
  <c r="I356" i="19" s="1"/>
  <c r="I192" i="19"/>
  <c r="I355" i="19" s="1"/>
  <c r="I191" i="19"/>
  <c r="I190" i="19"/>
  <c r="I189" i="19"/>
  <c r="I188" i="19"/>
  <c r="I187" i="19"/>
  <c r="I186" i="19"/>
  <c r="I185" i="19"/>
  <c r="I184" i="19"/>
  <c r="I183" i="19"/>
  <c r="I182" i="19"/>
  <c r="I181" i="19"/>
  <c r="I180" i="19"/>
  <c r="I179" i="19"/>
  <c r="I178" i="19"/>
  <c r="I177" i="19"/>
  <c r="I176" i="19"/>
  <c r="I174" i="19"/>
  <c r="I173" i="19"/>
  <c r="I172" i="19"/>
  <c r="I171" i="19"/>
  <c r="I170" i="19"/>
  <c r="I169" i="19"/>
  <c r="I168" i="19"/>
  <c r="I167" i="19"/>
  <c r="I166" i="19"/>
  <c r="I165" i="19"/>
  <c r="I164" i="19"/>
  <c r="H163" i="19"/>
  <c r="H61" i="29" s="1"/>
  <c r="F162" i="19"/>
  <c r="F60" i="29" s="1"/>
  <c r="I161" i="19"/>
  <c r="I160" i="19"/>
  <c r="I159" i="19"/>
  <c r="I158" i="19"/>
  <c r="I157" i="19"/>
  <c r="I154" i="19"/>
  <c r="I346" i="19" s="1"/>
  <c r="I147" i="19"/>
  <c r="I339" i="19" s="1"/>
  <c r="I146" i="19"/>
  <c r="I338" i="19" s="1"/>
  <c r="I145" i="19"/>
  <c r="I337" i="19" s="1"/>
  <c r="I144" i="19"/>
  <c r="I336" i="19" s="1"/>
  <c r="I143" i="19"/>
  <c r="I335" i="19" s="1"/>
  <c r="I142" i="19"/>
  <c r="I334" i="19" s="1"/>
  <c r="I141" i="19"/>
  <c r="I333" i="19" s="1"/>
  <c r="I140" i="19"/>
  <c r="I139" i="19"/>
  <c r="I138" i="19"/>
  <c r="I137" i="19"/>
  <c r="I136" i="19"/>
  <c r="I135" i="19"/>
  <c r="I134" i="19"/>
  <c r="I133" i="19"/>
  <c r="I132" i="19"/>
  <c r="I131" i="19"/>
  <c r="I130" i="19"/>
  <c r="I129" i="19"/>
  <c r="I128" i="19"/>
  <c r="I127" i="19"/>
  <c r="I126" i="19"/>
  <c r="I125" i="19"/>
  <c r="I123" i="19"/>
  <c r="I122" i="19"/>
  <c r="I121" i="19"/>
  <c r="I120" i="19"/>
  <c r="I119" i="19"/>
  <c r="I118" i="19"/>
  <c r="I117" i="19"/>
  <c r="I116" i="19"/>
  <c r="I115" i="19"/>
  <c r="I114" i="19"/>
  <c r="I113" i="19"/>
  <c r="I112" i="19"/>
  <c r="I111" i="19"/>
  <c r="I110" i="19"/>
  <c r="I109" i="19"/>
  <c r="I108" i="19"/>
  <c r="I107" i="19"/>
  <c r="I106" i="19"/>
  <c r="I103" i="19"/>
  <c r="I321" i="19" s="1"/>
  <c r="I96" i="19"/>
  <c r="I314" i="19" s="1"/>
  <c r="I95" i="19"/>
  <c r="I313" i="19" s="1"/>
  <c r="I94" i="19"/>
  <c r="I312" i="19" s="1"/>
  <c r="I93" i="19"/>
  <c r="I311" i="19" s="1"/>
  <c r="I92" i="19"/>
  <c r="I310" i="19" s="1"/>
  <c r="I91" i="19"/>
  <c r="I309" i="19" s="1"/>
  <c r="I90" i="19"/>
  <c r="I308" i="19" s="1"/>
  <c r="I89" i="19"/>
  <c r="I88" i="19"/>
  <c r="I87" i="19"/>
  <c r="I86" i="19"/>
  <c r="I85" i="19"/>
  <c r="I84" i="19"/>
  <c r="I83" i="19"/>
  <c r="I82" i="19"/>
  <c r="I81" i="19"/>
  <c r="I80" i="19"/>
  <c r="I79" i="19"/>
  <c r="I78" i="19"/>
  <c r="I77" i="19"/>
  <c r="I76" i="19"/>
  <c r="I75" i="19"/>
  <c r="I74" i="19"/>
  <c r="G72" i="19"/>
  <c r="I71" i="19"/>
  <c r="I70" i="19"/>
  <c r="I69" i="19"/>
  <c r="I68" i="19"/>
  <c r="I67" i="19"/>
  <c r="I66" i="19"/>
  <c r="I65" i="19"/>
  <c r="I64" i="19"/>
  <c r="I63" i="19"/>
  <c r="I62" i="19"/>
  <c r="I61" i="19"/>
  <c r="I60" i="19"/>
  <c r="I59" i="19"/>
  <c r="I58" i="19"/>
  <c r="I57" i="19"/>
  <c r="I56" i="19"/>
  <c r="I55" i="19"/>
  <c r="I52" i="19"/>
  <c r="I45" i="19"/>
  <c r="I44" i="19"/>
  <c r="I43" i="19"/>
  <c r="I42" i="19"/>
  <c r="I41" i="19"/>
  <c r="I40" i="19"/>
  <c r="I39" i="19"/>
  <c r="I38" i="19"/>
  <c r="I37" i="19"/>
  <c r="I36" i="19"/>
  <c r="I35" i="19"/>
  <c r="I34" i="19"/>
  <c r="I33" i="19"/>
  <c r="I32" i="19"/>
  <c r="I31" i="19"/>
  <c r="I30" i="19"/>
  <c r="I29" i="19"/>
  <c r="I28" i="19"/>
  <c r="G27" i="19"/>
  <c r="G283" i="19" s="1"/>
  <c r="I26" i="19"/>
  <c r="I25" i="19"/>
  <c r="I24" i="19"/>
  <c r="I23" i="19"/>
  <c r="I21" i="19"/>
  <c r="I20" i="19"/>
  <c r="I19" i="19"/>
  <c r="I18" i="19"/>
  <c r="I17" i="19"/>
  <c r="I16" i="19"/>
  <c r="I15" i="19"/>
  <c r="I14" i="19"/>
  <c r="I13" i="19"/>
  <c r="B12" i="19"/>
  <c r="B12" i="29" s="1"/>
  <c r="I11" i="19"/>
  <c r="I10" i="19"/>
  <c r="B9" i="19"/>
  <c r="B9" i="29" s="1"/>
  <c r="I8" i="19"/>
  <c r="I7" i="19"/>
  <c r="H6" i="19"/>
  <c r="H6" i="29" s="1"/>
  <c r="B6" i="19"/>
  <c r="B6" i="29" s="1"/>
  <c r="I5" i="19"/>
  <c r="B4" i="19"/>
  <c r="B4" i="29" s="1"/>
  <c r="H49" i="28"/>
  <c r="H47" i="28"/>
  <c r="H151" i="28" s="1"/>
  <c r="H45" i="28"/>
  <c r="H149" i="28" s="1"/>
  <c r="H43" i="28"/>
  <c r="H147" i="28" s="1"/>
  <c r="H41" i="28"/>
  <c r="H145" i="28" s="1"/>
  <c r="H39" i="28"/>
  <c r="H37" i="28"/>
  <c r="H35" i="28"/>
  <c r="H33" i="28"/>
  <c r="H137" i="28" s="1"/>
  <c r="H31" i="28"/>
  <c r="O308" i="27"/>
  <c r="M308" i="27"/>
  <c r="L308" i="27"/>
  <c r="K308" i="27"/>
  <c r="G308" i="27"/>
  <c r="F308" i="27"/>
  <c r="E308" i="27"/>
  <c r="C308" i="27"/>
  <c r="B308" i="27"/>
  <c r="O301" i="27"/>
  <c r="M301" i="27"/>
  <c r="L301" i="27"/>
  <c r="K301" i="27"/>
  <c r="G301" i="27"/>
  <c r="F301" i="27"/>
  <c r="E301" i="27"/>
  <c r="C301" i="27"/>
  <c r="B301" i="27"/>
  <c r="O300" i="27"/>
  <c r="M300" i="27"/>
  <c r="L300" i="27"/>
  <c r="K300" i="27"/>
  <c r="G300" i="27"/>
  <c r="F300" i="27"/>
  <c r="E300" i="27"/>
  <c r="C300" i="27"/>
  <c r="B300" i="27"/>
  <c r="O299" i="27"/>
  <c r="M299" i="27"/>
  <c r="L299" i="27"/>
  <c r="K299" i="27"/>
  <c r="G299" i="27"/>
  <c r="F299" i="27"/>
  <c r="E299" i="27"/>
  <c r="C299" i="27"/>
  <c r="B299" i="27"/>
  <c r="O298" i="27"/>
  <c r="M298" i="27"/>
  <c r="L298" i="27"/>
  <c r="K298" i="27"/>
  <c r="G298" i="27"/>
  <c r="F298" i="27"/>
  <c r="E298" i="27"/>
  <c r="C298" i="27"/>
  <c r="B298" i="27"/>
  <c r="O297" i="27"/>
  <c r="M297" i="27"/>
  <c r="L297" i="27"/>
  <c r="K297" i="27"/>
  <c r="G297" i="27"/>
  <c r="F297" i="27"/>
  <c r="E297" i="27"/>
  <c r="C297" i="27"/>
  <c r="B297" i="27"/>
  <c r="O296" i="27"/>
  <c r="M296" i="27"/>
  <c r="L296" i="27"/>
  <c r="K296" i="27"/>
  <c r="G296" i="27"/>
  <c r="F296" i="27"/>
  <c r="E296" i="27"/>
  <c r="C296" i="27"/>
  <c r="B296" i="27"/>
  <c r="O295" i="27"/>
  <c r="M295" i="27"/>
  <c r="L295" i="27"/>
  <c r="K295" i="27"/>
  <c r="G295" i="27"/>
  <c r="F295" i="27"/>
  <c r="E295" i="27"/>
  <c r="C295" i="27"/>
  <c r="B295" i="27"/>
  <c r="O294" i="27"/>
  <c r="M294" i="27"/>
  <c r="L294" i="27"/>
  <c r="K294" i="27"/>
  <c r="G294" i="27"/>
  <c r="F294" i="27"/>
  <c r="E294" i="27"/>
  <c r="C294" i="27"/>
  <c r="B294" i="27"/>
  <c r="O293" i="27"/>
  <c r="M293" i="27"/>
  <c r="L293" i="27"/>
  <c r="K293" i="27"/>
  <c r="G293" i="27"/>
  <c r="F293" i="27"/>
  <c r="E293" i="27"/>
  <c r="C293" i="27"/>
  <c r="B293" i="27"/>
  <c r="O292" i="27"/>
  <c r="M292" i="27"/>
  <c r="L292" i="27"/>
  <c r="K292" i="27"/>
  <c r="G292" i="27"/>
  <c r="F292" i="27"/>
  <c r="E292" i="27"/>
  <c r="C292" i="27"/>
  <c r="B292" i="27"/>
  <c r="O291" i="27"/>
  <c r="M291" i="27"/>
  <c r="L291" i="27"/>
  <c r="K291" i="27"/>
  <c r="G291" i="27"/>
  <c r="F291" i="27"/>
  <c r="E291" i="27"/>
  <c r="C291" i="27"/>
  <c r="B291" i="27"/>
  <c r="O290" i="27"/>
  <c r="M290" i="27"/>
  <c r="L290" i="27"/>
  <c r="K290" i="27"/>
  <c r="G290" i="27"/>
  <c r="F290" i="27"/>
  <c r="E290" i="27"/>
  <c r="C290" i="27"/>
  <c r="B290" i="27"/>
  <c r="O289" i="27"/>
  <c r="N289" i="27"/>
  <c r="M289" i="27"/>
  <c r="L289" i="27"/>
  <c r="K289" i="27"/>
  <c r="J289" i="27"/>
  <c r="G289" i="27"/>
  <c r="F289" i="27"/>
  <c r="E289" i="27"/>
  <c r="D289" i="27"/>
  <c r="C289" i="27"/>
  <c r="B289" i="27"/>
  <c r="O288" i="27"/>
  <c r="N288" i="27"/>
  <c r="M288" i="27"/>
  <c r="L288" i="27"/>
  <c r="K288" i="27"/>
  <c r="J288" i="27"/>
  <c r="G288" i="27"/>
  <c r="F288" i="27"/>
  <c r="E288" i="27"/>
  <c r="D288" i="27"/>
  <c r="C288" i="27"/>
  <c r="B288" i="27"/>
  <c r="O287" i="27"/>
  <c r="N287" i="27"/>
  <c r="M287" i="27"/>
  <c r="L287" i="27"/>
  <c r="K287" i="27"/>
  <c r="J287" i="27"/>
  <c r="G287" i="27"/>
  <c r="F287" i="27"/>
  <c r="E287" i="27"/>
  <c r="D287" i="27"/>
  <c r="C287" i="27"/>
  <c r="B287" i="27"/>
  <c r="O286" i="27"/>
  <c r="N286" i="27"/>
  <c r="M286" i="27"/>
  <c r="L286" i="27"/>
  <c r="K286" i="27"/>
  <c r="J286" i="27"/>
  <c r="G286" i="27"/>
  <c r="F286" i="27"/>
  <c r="E286" i="27"/>
  <c r="D286" i="27"/>
  <c r="C286" i="27"/>
  <c r="B286" i="27"/>
  <c r="O285" i="27"/>
  <c r="M285" i="27"/>
  <c r="L285" i="27"/>
  <c r="K285" i="27"/>
  <c r="G285" i="27"/>
  <c r="F285" i="27"/>
  <c r="E285" i="27"/>
  <c r="C285" i="27"/>
  <c r="B285" i="27"/>
  <c r="O284" i="27"/>
  <c r="N284" i="27"/>
  <c r="M284" i="27"/>
  <c r="L284" i="27"/>
  <c r="K284" i="27"/>
  <c r="J284" i="27"/>
  <c r="G284" i="27"/>
  <c r="F284" i="27"/>
  <c r="E284" i="27"/>
  <c r="D284" i="27"/>
  <c r="C284" i="27"/>
  <c r="B284" i="27"/>
  <c r="O283" i="27"/>
  <c r="N283" i="27"/>
  <c r="M283" i="27"/>
  <c r="L283" i="27"/>
  <c r="K283" i="27"/>
  <c r="J283" i="27"/>
  <c r="G283" i="27"/>
  <c r="F283" i="27"/>
  <c r="E283" i="27"/>
  <c r="D283" i="27"/>
  <c r="C283" i="27"/>
  <c r="B283" i="27"/>
  <c r="O282" i="27"/>
  <c r="N282" i="27"/>
  <c r="M282" i="27"/>
  <c r="L282" i="27"/>
  <c r="K282" i="27"/>
  <c r="J282" i="27"/>
  <c r="G282" i="27"/>
  <c r="F282" i="27"/>
  <c r="E282" i="27"/>
  <c r="D282" i="27"/>
  <c r="C282" i="27"/>
  <c r="B282" i="27"/>
  <c r="O281" i="27"/>
  <c r="N281" i="27"/>
  <c r="M281" i="27"/>
  <c r="L281" i="27"/>
  <c r="K281" i="27"/>
  <c r="J281" i="27"/>
  <c r="G281" i="27"/>
  <c r="F281" i="27"/>
  <c r="E281" i="27"/>
  <c r="D281" i="27"/>
  <c r="C281" i="27"/>
  <c r="B281" i="27"/>
  <c r="O280" i="27"/>
  <c r="M280" i="27"/>
  <c r="L280" i="27"/>
  <c r="K280" i="27"/>
  <c r="G280" i="27"/>
  <c r="F280" i="27"/>
  <c r="E280" i="27"/>
  <c r="C280" i="27"/>
  <c r="B280" i="27"/>
  <c r="O279" i="27"/>
  <c r="N279" i="27"/>
  <c r="M279" i="27"/>
  <c r="L279" i="27"/>
  <c r="K279" i="27"/>
  <c r="J279" i="27"/>
  <c r="G279" i="27"/>
  <c r="F279" i="27"/>
  <c r="E279" i="27"/>
  <c r="D279" i="27"/>
  <c r="C279" i="27"/>
  <c r="B279" i="27"/>
  <c r="O278" i="27"/>
  <c r="N278" i="27"/>
  <c r="M278" i="27"/>
  <c r="L278" i="27"/>
  <c r="K278" i="27"/>
  <c r="J278" i="27"/>
  <c r="G278" i="27"/>
  <c r="F278" i="27"/>
  <c r="E278" i="27"/>
  <c r="D278" i="27"/>
  <c r="C278" i="27"/>
  <c r="B278" i="27"/>
  <c r="O277" i="27"/>
  <c r="N277" i="27"/>
  <c r="M277" i="27"/>
  <c r="L277" i="27"/>
  <c r="K277" i="27"/>
  <c r="J277" i="27"/>
  <c r="G277" i="27"/>
  <c r="F277" i="27"/>
  <c r="E277" i="27"/>
  <c r="D277" i="27"/>
  <c r="C277" i="27"/>
  <c r="B277" i="27"/>
  <c r="O276" i="27"/>
  <c r="N276" i="27"/>
  <c r="M276" i="27"/>
  <c r="L276" i="27"/>
  <c r="K276" i="27"/>
  <c r="J276" i="27"/>
  <c r="G276" i="27"/>
  <c r="F276" i="27"/>
  <c r="E276" i="27"/>
  <c r="D276" i="27"/>
  <c r="C276" i="27"/>
  <c r="B276" i="27"/>
  <c r="O275" i="27"/>
  <c r="M275" i="27"/>
  <c r="L275" i="27"/>
  <c r="K275" i="27"/>
  <c r="G275" i="27"/>
  <c r="F275" i="27"/>
  <c r="E275" i="27"/>
  <c r="C275" i="27"/>
  <c r="B275" i="27"/>
  <c r="O274" i="27"/>
  <c r="N274" i="27"/>
  <c r="M274" i="27"/>
  <c r="L274" i="27"/>
  <c r="K274" i="27"/>
  <c r="J274" i="27"/>
  <c r="G274" i="27"/>
  <c r="F274" i="27"/>
  <c r="E274" i="27"/>
  <c r="D274" i="27"/>
  <c r="C274" i="27"/>
  <c r="B274" i="27"/>
  <c r="O273" i="27"/>
  <c r="N273" i="27"/>
  <c r="M273" i="27"/>
  <c r="L273" i="27"/>
  <c r="K273" i="27"/>
  <c r="J273" i="27"/>
  <c r="G273" i="27"/>
  <c r="F273" i="27"/>
  <c r="E273" i="27"/>
  <c r="D273" i="27"/>
  <c r="C273" i="27"/>
  <c r="B273" i="27"/>
  <c r="O272" i="27"/>
  <c r="N272" i="27"/>
  <c r="M272" i="27"/>
  <c r="L272" i="27"/>
  <c r="K272" i="27"/>
  <c r="J272" i="27"/>
  <c r="G272" i="27"/>
  <c r="F272" i="27"/>
  <c r="E272" i="27"/>
  <c r="D272" i="27"/>
  <c r="C272" i="27"/>
  <c r="B272" i="27"/>
  <c r="O271" i="27"/>
  <c r="N271" i="27"/>
  <c r="M271" i="27"/>
  <c r="L271" i="27"/>
  <c r="K271" i="27"/>
  <c r="J271" i="27"/>
  <c r="G271" i="27"/>
  <c r="F271" i="27"/>
  <c r="E271" i="27"/>
  <c r="D271" i="27"/>
  <c r="C271" i="27"/>
  <c r="B271" i="27"/>
  <c r="O270" i="27"/>
  <c r="M270" i="27"/>
  <c r="L270" i="27"/>
  <c r="K270" i="27"/>
  <c r="G270" i="27"/>
  <c r="F270" i="27"/>
  <c r="E270" i="27"/>
  <c r="C270" i="27"/>
  <c r="B270" i="27"/>
  <c r="O269" i="27"/>
  <c r="N269" i="27"/>
  <c r="M269" i="27"/>
  <c r="L269" i="27"/>
  <c r="K269" i="27"/>
  <c r="J269" i="27"/>
  <c r="G269" i="27"/>
  <c r="F269" i="27"/>
  <c r="E269" i="27"/>
  <c r="D269" i="27"/>
  <c r="C269" i="27"/>
  <c r="B269" i="27"/>
  <c r="O268" i="27"/>
  <c r="N268" i="27"/>
  <c r="M268" i="27"/>
  <c r="L268" i="27"/>
  <c r="K268" i="27"/>
  <c r="J268" i="27"/>
  <c r="G268" i="27"/>
  <c r="F268" i="27"/>
  <c r="E268" i="27"/>
  <c r="D268" i="27"/>
  <c r="C268" i="27"/>
  <c r="B268" i="27"/>
  <c r="O267" i="27"/>
  <c r="N267" i="27"/>
  <c r="M267" i="27"/>
  <c r="L267" i="27"/>
  <c r="K267" i="27"/>
  <c r="J267" i="27"/>
  <c r="J318" i="27" s="1"/>
  <c r="G267" i="27"/>
  <c r="F267" i="27"/>
  <c r="E267" i="27"/>
  <c r="D267" i="27"/>
  <c r="C267" i="27"/>
  <c r="B267" i="27"/>
  <c r="O266" i="27"/>
  <c r="N266" i="27"/>
  <c r="M266" i="27"/>
  <c r="L266" i="27"/>
  <c r="K266" i="27"/>
  <c r="J266" i="27"/>
  <c r="G266" i="27"/>
  <c r="F266" i="27"/>
  <c r="E266" i="27"/>
  <c r="D266" i="27"/>
  <c r="C266" i="27"/>
  <c r="B266" i="27"/>
  <c r="O265" i="27"/>
  <c r="M265" i="27"/>
  <c r="L265" i="27"/>
  <c r="K265" i="27"/>
  <c r="G265" i="27"/>
  <c r="F265" i="27"/>
  <c r="E265" i="27"/>
  <c r="C265" i="27"/>
  <c r="B265" i="27"/>
  <c r="O264" i="27"/>
  <c r="N264" i="27"/>
  <c r="M264" i="27"/>
  <c r="L264" i="27"/>
  <c r="K264" i="27"/>
  <c r="J264" i="27"/>
  <c r="J315" i="27" s="1"/>
  <c r="G264" i="27"/>
  <c r="F264" i="27"/>
  <c r="E264" i="27"/>
  <c r="D264" i="27"/>
  <c r="C264" i="27"/>
  <c r="B264" i="27"/>
  <c r="O263" i="27"/>
  <c r="N263" i="27"/>
  <c r="M263" i="27"/>
  <c r="L263" i="27"/>
  <c r="K263" i="27"/>
  <c r="J263" i="27"/>
  <c r="G263" i="27"/>
  <c r="F263" i="27"/>
  <c r="E263" i="27"/>
  <c r="D263" i="27"/>
  <c r="C263" i="27"/>
  <c r="B263" i="27"/>
  <c r="O262" i="27"/>
  <c r="N262" i="27"/>
  <c r="M262" i="27"/>
  <c r="L262" i="27"/>
  <c r="K262" i="27"/>
  <c r="J262" i="27"/>
  <c r="G262" i="27"/>
  <c r="F262" i="27"/>
  <c r="E262" i="27"/>
  <c r="D262" i="27"/>
  <c r="C262" i="27"/>
  <c r="B262" i="27"/>
  <c r="O261" i="27"/>
  <c r="N261" i="27"/>
  <c r="M261" i="27"/>
  <c r="L261" i="27"/>
  <c r="K261" i="27"/>
  <c r="J261" i="27"/>
  <c r="G261" i="27"/>
  <c r="F261" i="27"/>
  <c r="E261" i="27"/>
  <c r="D261" i="27"/>
  <c r="C261" i="27"/>
  <c r="B261" i="27"/>
  <c r="O260" i="27"/>
  <c r="N260" i="27"/>
  <c r="M260" i="27"/>
  <c r="L260" i="27"/>
  <c r="K260" i="27"/>
  <c r="J260" i="27"/>
  <c r="G260" i="27"/>
  <c r="F260" i="27"/>
  <c r="E260" i="27"/>
  <c r="D260" i="27"/>
  <c r="C260" i="27"/>
  <c r="B260" i="27"/>
  <c r="P289" i="27"/>
  <c r="H289" i="27"/>
  <c r="P288" i="27"/>
  <c r="H288" i="27"/>
  <c r="P287" i="27"/>
  <c r="H287" i="27"/>
  <c r="P286" i="27"/>
  <c r="H286" i="27"/>
  <c r="P284" i="27"/>
  <c r="H284" i="27"/>
  <c r="P283" i="27"/>
  <c r="H283" i="27"/>
  <c r="P282" i="27"/>
  <c r="H282" i="27"/>
  <c r="P281" i="27"/>
  <c r="H281" i="27"/>
  <c r="P280" i="27"/>
  <c r="P279" i="27"/>
  <c r="H279" i="27"/>
  <c r="P278" i="27"/>
  <c r="H278" i="27"/>
  <c r="P277" i="27"/>
  <c r="H277" i="27"/>
  <c r="P276" i="27"/>
  <c r="H276" i="27"/>
  <c r="P274" i="27"/>
  <c r="H274" i="27"/>
  <c r="P273" i="27"/>
  <c r="H273" i="27"/>
  <c r="P272" i="27"/>
  <c r="H272" i="27"/>
  <c r="P271" i="27"/>
  <c r="H271" i="27"/>
  <c r="P269" i="27"/>
  <c r="H269" i="27"/>
  <c r="P268" i="27"/>
  <c r="H268" i="27"/>
  <c r="P267" i="27"/>
  <c r="H267" i="27"/>
  <c r="P266" i="27"/>
  <c r="H266" i="27"/>
  <c r="P264" i="27"/>
  <c r="H264" i="27"/>
  <c r="P263" i="27"/>
  <c r="H263" i="27"/>
  <c r="P262" i="27"/>
  <c r="H262" i="27"/>
  <c r="P261" i="27"/>
  <c r="H261" i="27"/>
  <c r="P260" i="27"/>
  <c r="H260" i="27"/>
  <c r="P104" i="27"/>
  <c r="H104" i="27"/>
  <c r="P97" i="27"/>
  <c r="H97" i="27"/>
  <c r="P96" i="27"/>
  <c r="H96" i="27"/>
  <c r="P95" i="27"/>
  <c r="H95" i="27"/>
  <c r="P94" i="27"/>
  <c r="H94" i="27"/>
  <c r="P93" i="27"/>
  <c r="H93" i="27"/>
  <c r="P92" i="27"/>
  <c r="H92" i="27"/>
  <c r="P91" i="27"/>
  <c r="H91" i="27"/>
  <c r="P90" i="27"/>
  <c r="H90" i="27"/>
  <c r="P89" i="27"/>
  <c r="H89" i="27"/>
  <c r="P88" i="27"/>
  <c r="H88" i="27"/>
  <c r="P87" i="27"/>
  <c r="H87" i="27"/>
  <c r="P86" i="27"/>
  <c r="H86" i="27"/>
  <c r="P85" i="27"/>
  <c r="H85" i="27"/>
  <c r="P84" i="27"/>
  <c r="H84" i="27"/>
  <c r="P83" i="27"/>
  <c r="H83" i="27"/>
  <c r="P82" i="27"/>
  <c r="H82" i="27"/>
  <c r="P81" i="27"/>
  <c r="H81" i="27"/>
  <c r="P80" i="27"/>
  <c r="H80" i="27"/>
  <c r="P79" i="27"/>
  <c r="H79" i="27"/>
  <c r="P78" i="27"/>
  <c r="H78" i="27"/>
  <c r="P77" i="27"/>
  <c r="H77" i="27"/>
  <c r="P76" i="27"/>
  <c r="H76" i="27"/>
  <c r="P75" i="27"/>
  <c r="H75" i="27"/>
  <c r="P74" i="27"/>
  <c r="H74" i="27"/>
  <c r="P73" i="27"/>
  <c r="H73" i="27"/>
  <c r="P72" i="27"/>
  <c r="H72" i="27"/>
  <c r="P71" i="27"/>
  <c r="H71" i="27"/>
  <c r="P70" i="27"/>
  <c r="H70" i="27"/>
  <c r="P69" i="27"/>
  <c r="H69" i="27"/>
  <c r="P68" i="27"/>
  <c r="H68" i="27"/>
  <c r="P67" i="27"/>
  <c r="H67" i="27"/>
  <c r="P66" i="27"/>
  <c r="H66" i="27"/>
  <c r="P65" i="27"/>
  <c r="H65" i="27"/>
  <c r="P64" i="27"/>
  <c r="H64" i="27"/>
  <c r="P63" i="27"/>
  <c r="H63" i="27"/>
  <c r="P62" i="27"/>
  <c r="H62" i="27"/>
  <c r="P61" i="27"/>
  <c r="H61" i="27"/>
  <c r="P60" i="27"/>
  <c r="H60" i="27"/>
  <c r="P59" i="27"/>
  <c r="H59" i="27"/>
  <c r="P58" i="27"/>
  <c r="H58" i="27"/>
  <c r="P57" i="27"/>
  <c r="H57" i="27"/>
  <c r="P56" i="27"/>
  <c r="H56" i="27"/>
  <c r="G308" i="26"/>
  <c r="F308" i="26"/>
  <c r="E308" i="26"/>
  <c r="D308" i="26"/>
  <c r="C308" i="26"/>
  <c r="B308" i="26"/>
  <c r="G301" i="26"/>
  <c r="E301" i="26"/>
  <c r="D301" i="26"/>
  <c r="C301" i="26"/>
  <c r="G300" i="26"/>
  <c r="F300" i="26"/>
  <c r="E300" i="26"/>
  <c r="D300" i="26"/>
  <c r="C300" i="26"/>
  <c r="B300" i="26"/>
  <c r="G299" i="26"/>
  <c r="F299" i="26"/>
  <c r="E299" i="26"/>
  <c r="D299" i="26"/>
  <c r="C299" i="26"/>
  <c r="B299" i="26"/>
  <c r="G298" i="26"/>
  <c r="F298" i="26"/>
  <c r="E298" i="26"/>
  <c r="D298" i="26"/>
  <c r="C298" i="26"/>
  <c r="B298" i="26"/>
  <c r="G297" i="26"/>
  <c r="F297" i="26"/>
  <c r="E297" i="26"/>
  <c r="D297" i="26"/>
  <c r="C297" i="26"/>
  <c r="B297" i="26"/>
  <c r="G296" i="26"/>
  <c r="F296" i="26"/>
  <c r="F499" i="26" s="1"/>
  <c r="E296" i="26"/>
  <c r="C296" i="26"/>
  <c r="B296" i="26"/>
  <c r="G295" i="26"/>
  <c r="F295" i="26"/>
  <c r="E295" i="26"/>
  <c r="D295" i="26"/>
  <c r="C295" i="26"/>
  <c r="B295" i="26"/>
  <c r="G294" i="26"/>
  <c r="F294" i="26"/>
  <c r="E294" i="26"/>
  <c r="D294" i="26"/>
  <c r="C294" i="26"/>
  <c r="B294" i="26"/>
  <c r="G293" i="26"/>
  <c r="E293" i="26"/>
  <c r="D293" i="26"/>
  <c r="C293" i="26"/>
  <c r="G292" i="26"/>
  <c r="F292" i="26"/>
  <c r="E292" i="26"/>
  <c r="D292" i="26"/>
  <c r="C292" i="26"/>
  <c r="B292" i="26"/>
  <c r="G291" i="26"/>
  <c r="F291" i="26"/>
  <c r="E291" i="26"/>
  <c r="D291" i="26"/>
  <c r="C291" i="26"/>
  <c r="B291" i="26"/>
  <c r="G290" i="26"/>
  <c r="F290" i="26"/>
  <c r="E290" i="26"/>
  <c r="D290" i="26"/>
  <c r="C290" i="26"/>
  <c r="B290" i="26"/>
  <c r="G289" i="26"/>
  <c r="F289" i="26"/>
  <c r="E289" i="26"/>
  <c r="D289" i="26"/>
  <c r="C289" i="26"/>
  <c r="B289" i="26"/>
  <c r="G288" i="26"/>
  <c r="F288" i="26"/>
  <c r="E288" i="26"/>
  <c r="D288" i="26"/>
  <c r="C288" i="26"/>
  <c r="B288" i="26"/>
  <c r="G287" i="26"/>
  <c r="F287" i="26"/>
  <c r="E287" i="26"/>
  <c r="D287" i="26"/>
  <c r="C287" i="26"/>
  <c r="B287" i="26"/>
  <c r="G286" i="26"/>
  <c r="F286" i="26"/>
  <c r="E286" i="26"/>
  <c r="D286" i="26"/>
  <c r="C286" i="26"/>
  <c r="B286" i="26"/>
  <c r="G285" i="26"/>
  <c r="E285" i="26"/>
  <c r="D285" i="26"/>
  <c r="C285" i="26"/>
  <c r="B285" i="26"/>
  <c r="G284" i="26"/>
  <c r="F284" i="26"/>
  <c r="E284" i="26"/>
  <c r="D284" i="26"/>
  <c r="C284" i="26"/>
  <c r="B284" i="26"/>
  <c r="G283" i="26"/>
  <c r="F283" i="26"/>
  <c r="E283" i="26"/>
  <c r="D283" i="26"/>
  <c r="C283" i="26"/>
  <c r="B283" i="26"/>
  <c r="G282" i="26"/>
  <c r="F282" i="26"/>
  <c r="E282" i="26"/>
  <c r="D282" i="26"/>
  <c r="C282" i="26"/>
  <c r="B282" i="26"/>
  <c r="G281" i="26"/>
  <c r="F281" i="26"/>
  <c r="E281" i="26"/>
  <c r="D281" i="26"/>
  <c r="C281" i="26"/>
  <c r="B281" i="26"/>
  <c r="G280" i="26"/>
  <c r="F280" i="26"/>
  <c r="E280" i="26"/>
  <c r="C280" i="26"/>
  <c r="B280" i="26"/>
  <c r="G279" i="26"/>
  <c r="F279" i="26"/>
  <c r="E279" i="26"/>
  <c r="D279" i="26"/>
  <c r="C279" i="26"/>
  <c r="B279" i="26"/>
  <c r="G278" i="26"/>
  <c r="F278" i="26"/>
  <c r="E278" i="26"/>
  <c r="D278" i="26"/>
  <c r="C278" i="26"/>
  <c r="B278" i="26"/>
  <c r="G277" i="26"/>
  <c r="F277" i="26"/>
  <c r="E277" i="26"/>
  <c r="D277" i="26"/>
  <c r="C277" i="26"/>
  <c r="B277" i="26"/>
  <c r="G276" i="26"/>
  <c r="F276" i="26"/>
  <c r="E276" i="26"/>
  <c r="D276" i="26"/>
  <c r="C276" i="26"/>
  <c r="B276" i="26"/>
  <c r="G275" i="26"/>
  <c r="E275" i="26"/>
  <c r="D275" i="26"/>
  <c r="C275" i="26"/>
  <c r="G274" i="26"/>
  <c r="F274" i="26"/>
  <c r="E274" i="26"/>
  <c r="D274" i="26"/>
  <c r="C274" i="26"/>
  <c r="B274" i="26"/>
  <c r="G273" i="26"/>
  <c r="F273" i="26"/>
  <c r="E273" i="26"/>
  <c r="D273" i="26"/>
  <c r="C273" i="26"/>
  <c r="B273" i="26"/>
  <c r="G272" i="26"/>
  <c r="F272" i="26"/>
  <c r="E272" i="26"/>
  <c r="D272" i="26"/>
  <c r="C272" i="26"/>
  <c r="B272" i="26"/>
  <c r="G271" i="26"/>
  <c r="F271" i="26"/>
  <c r="E271" i="26"/>
  <c r="D271" i="26"/>
  <c r="C271" i="26"/>
  <c r="B271" i="26"/>
  <c r="G270" i="26"/>
  <c r="F270" i="26"/>
  <c r="E270" i="26"/>
  <c r="C270" i="26"/>
  <c r="B270" i="26"/>
  <c r="G269" i="26"/>
  <c r="F269" i="26"/>
  <c r="E269" i="26"/>
  <c r="D269" i="26"/>
  <c r="C269" i="26"/>
  <c r="B269" i="26"/>
  <c r="G268" i="26"/>
  <c r="F268" i="26"/>
  <c r="E268" i="26"/>
  <c r="D268" i="26"/>
  <c r="C268" i="26"/>
  <c r="B268" i="26"/>
  <c r="G267" i="26"/>
  <c r="F267" i="26"/>
  <c r="E267" i="26"/>
  <c r="D267" i="26"/>
  <c r="C267" i="26"/>
  <c r="B267" i="26"/>
  <c r="G266" i="26"/>
  <c r="F266" i="26"/>
  <c r="D266" i="26"/>
  <c r="C266" i="26"/>
  <c r="B266" i="26"/>
  <c r="G265" i="26"/>
  <c r="E265" i="26"/>
  <c r="D265" i="26"/>
  <c r="C265" i="26"/>
  <c r="G264" i="26"/>
  <c r="F264" i="26"/>
  <c r="E264" i="26"/>
  <c r="D264" i="26"/>
  <c r="C264" i="26"/>
  <c r="B264" i="26"/>
  <c r="G263" i="26"/>
  <c r="F263" i="26"/>
  <c r="E263" i="26"/>
  <c r="D263" i="26"/>
  <c r="C263" i="26"/>
  <c r="B263" i="26"/>
  <c r="G262" i="26"/>
  <c r="F262" i="26"/>
  <c r="E262" i="26"/>
  <c r="D262" i="26"/>
  <c r="C262" i="26"/>
  <c r="B262" i="26"/>
  <c r="G261" i="26"/>
  <c r="F261" i="26"/>
  <c r="E261" i="26"/>
  <c r="D261" i="26"/>
  <c r="C261" i="26"/>
  <c r="B261" i="26"/>
  <c r="G260" i="26"/>
  <c r="F260" i="26"/>
  <c r="E260" i="26"/>
  <c r="D260" i="26"/>
  <c r="C260" i="26"/>
  <c r="B260" i="26"/>
  <c r="H288" i="26"/>
  <c r="H286" i="26"/>
  <c r="H284" i="26"/>
  <c r="H282" i="26"/>
  <c r="H278" i="26"/>
  <c r="H274" i="26"/>
  <c r="H272" i="26"/>
  <c r="H268" i="26"/>
  <c r="H264" i="26"/>
  <c r="H262" i="26"/>
  <c r="H260" i="26"/>
  <c r="H289" i="26"/>
  <c r="H287" i="26"/>
  <c r="H283" i="26"/>
  <c r="H281" i="26"/>
  <c r="H279" i="26"/>
  <c r="H277" i="26"/>
  <c r="H275" i="26"/>
  <c r="H273" i="26"/>
  <c r="H271" i="26"/>
  <c r="H269" i="26"/>
  <c r="H267" i="26"/>
  <c r="H265" i="26"/>
  <c r="H263" i="26"/>
  <c r="H261" i="26"/>
  <c r="H97" i="26"/>
  <c r="H95" i="26"/>
  <c r="H93" i="26"/>
  <c r="H91" i="26"/>
  <c r="H89" i="26"/>
  <c r="H87" i="26"/>
  <c r="H85" i="26"/>
  <c r="H83" i="26"/>
  <c r="H81" i="26"/>
  <c r="H79" i="26"/>
  <c r="H77" i="26"/>
  <c r="H75" i="26"/>
  <c r="H73" i="26"/>
  <c r="H71" i="26"/>
  <c r="H69" i="26"/>
  <c r="H67" i="26"/>
  <c r="H65" i="26"/>
  <c r="H63" i="26"/>
  <c r="H61" i="26"/>
  <c r="H59" i="26"/>
  <c r="H57" i="26"/>
  <c r="A392" i="32"/>
  <c r="A391" i="32"/>
  <c r="A390" i="32"/>
  <c r="A389" i="32"/>
  <c r="F95" i="13"/>
  <c r="J95" i="13" s="1"/>
  <c r="M363" i="32"/>
  <c r="L363" i="32"/>
  <c r="K363" i="32"/>
  <c r="J363" i="32"/>
  <c r="I363" i="32"/>
  <c r="F363" i="32"/>
  <c r="E363" i="32"/>
  <c r="D363" i="32"/>
  <c r="C363" i="32"/>
  <c r="B363" i="32"/>
  <c r="T356" i="32"/>
  <c r="S356" i="32"/>
  <c r="R356" i="32"/>
  <c r="Q356" i="32"/>
  <c r="P356" i="32"/>
  <c r="M356" i="32"/>
  <c r="L356" i="32"/>
  <c r="K356" i="32"/>
  <c r="J356" i="32"/>
  <c r="I356" i="32"/>
  <c r="F356" i="32"/>
  <c r="E356" i="32"/>
  <c r="D356" i="32"/>
  <c r="C356" i="32"/>
  <c r="B356" i="32"/>
  <c r="N355" i="32"/>
  <c r="M355" i="32"/>
  <c r="L355" i="32"/>
  <c r="K355" i="32"/>
  <c r="J355" i="32"/>
  <c r="I355" i="32"/>
  <c r="F355" i="32"/>
  <c r="E355" i="32"/>
  <c r="D355" i="32"/>
  <c r="C355" i="32"/>
  <c r="B355" i="32"/>
  <c r="T354" i="32"/>
  <c r="S354" i="32"/>
  <c r="R354" i="32"/>
  <c r="Q354" i="32"/>
  <c r="P354" i="32"/>
  <c r="M354" i="32"/>
  <c r="L354" i="32"/>
  <c r="K354" i="32"/>
  <c r="J354" i="32"/>
  <c r="I354" i="32"/>
  <c r="F354" i="32"/>
  <c r="E354" i="32"/>
  <c r="D354" i="32"/>
  <c r="C354" i="32"/>
  <c r="B354" i="32"/>
  <c r="M353" i="32"/>
  <c r="L353" i="32"/>
  <c r="K353" i="32"/>
  <c r="J353" i="32"/>
  <c r="I353" i="32"/>
  <c r="F353" i="32"/>
  <c r="E353" i="32"/>
  <c r="D353" i="32"/>
  <c r="C353" i="32"/>
  <c r="B353" i="32"/>
  <c r="T352" i="32"/>
  <c r="S352" i="32"/>
  <c r="R352" i="32"/>
  <c r="Q352" i="32"/>
  <c r="P352" i="32"/>
  <c r="M352" i="32"/>
  <c r="L352" i="32"/>
  <c r="K352" i="32"/>
  <c r="J352" i="32"/>
  <c r="I352" i="32"/>
  <c r="F352" i="32"/>
  <c r="E352" i="32"/>
  <c r="D352" i="32"/>
  <c r="C352" i="32"/>
  <c r="B352" i="32"/>
  <c r="M351" i="32"/>
  <c r="L351" i="32"/>
  <c r="K351" i="32"/>
  <c r="J351" i="32"/>
  <c r="I351" i="32"/>
  <c r="F351" i="32"/>
  <c r="E351" i="32"/>
  <c r="D351" i="32"/>
  <c r="C351" i="32"/>
  <c r="B351" i="32"/>
  <c r="T350" i="32"/>
  <c r="S350" i="32"/>
  <c r="R350" i="32"/>
  <c r="Q350" i="32"/>
  <c r="P350" i="32"/>
  <c r="M350" i="32"/>
  <c r="L350" i="32"/>
  <c r="K350" i="32"/>
  <c r="J350" i="32"/>
  <c r="I350" i="32"/>
  <c r="F350" i="32"/>
  <c r="E350" i="32"/>
  <c r="D350" i="32"/>
  <c r="C350" i="32"/>
  <c r="B350" i="32"/>
  <c r="T348" i="32"/>
  <c r="S348" i="32"/>
  <c r="R348" i="32"/>
  <c r="Q348" i="32"/>
  <c r="P348" i="32"/>
  <c r="M348" i="32"/>
  <c r="L348" i="32"/>
  <c r="K348" i="32"/>
  <c r="J348" i="32"/>
  <c r="I348" i="32"/>
  <c r="F348" i="32"/>
  <c r="E348" i="32"/>
  <c r="D348" i="32"/>
  <c r="C348" i="32"/>
  <c r="Q347" i="32"/>
  <c r="P347" i="32"/>
  <c r="M347" i="32"/>
  <c r="L347" i="32"/>
  <c r="F347" i="32"/>
  <c r="E347" i="32"/>
  <c r="C347" i="32"/>
  <c r="B347" i="32"/>
  <c r="T346" i="32"/>
  <c r="S346" i="32"/>
  <c r="R346" i="32"/>
  <c r="Q346" i="32"/>
  <c r="P346" i="32"/>
  <c r="M346" i="32"/>
  <c r="L346" i="32"/>
  <c r="K346" i="32"/>
  <c r="F346" i="32"/>
  <c r="E346" i="32"/>
  <c r="D346" i="32"/>
  <c r="C346" i="32"/>
  <c r="B346" i="32"/>
  <c r="T345" i="32"/>
  <c r="S345" i="32"/>
  <c r="R345" i="32"/>
  <c r="Q345" i="32"/>
  <c r="P345" i="32"/>
  <c r="L345" i="32"/>
  <c r="K345" i="32"/>
  <c r="E345" i="32"/>
  <c r="D345" i="32"/>
  <c r="C345" i="32"/>
  <c r="S344" i="32"/>
  <c r="R344" i="32"/>
  <c r="P344" i="32"/>
  <c r="M344" i="32"/>
  <c r="K344" i="32"/>
  <c r="F344" i="32"/>
  <c r="E344" i="32"/>
  <c r="D344" i="32"/>
  <c r="C344" i="32"/>
  <c r="M341" i="32"/>
  <c r="L341" i="32"/>
  <c r="K341" i="32"/>
  <c r="J341" i="32"/>
  <c r="I341" i="32"/>
  <c r="F341" i="32"/>
  <c r="E341" i="32"/>
  <c r="D341" i="32"/>
  <c r="C341" i="32"/>
  <c r="B341" i="32"/>
  <c r="T334" i="32"/>
  <c r="S334" i="32"/>
  <c r="R334" i="32"/>
  <c r="Q334" i="32"/>
  <c r="P334" i="32"/>
  <c r="M334" i="32"/>
  <c r="L334" i="32"/>
  <c r="K334" i="32"/>
  <c r="J334" i="32"/>
  <c r="I334" i="32"/>
  <c r="F334" i="32"/>
  <c r="E334" i="32"/>
  <c r="D334" i="32"/>
  <c r="C334" i="32"/>
  <c r="B334" i="32"/>
  <c r="N333" i="32"/>
  <c r="M333" i="32"/>
  <c r="L333" i="32"/>
  <c r="K333" i="32"/>
  <c r="J333" i="32"/>
  <c r="I333" i="32"/>
  <c r="F333" i="32"/>
  <c r="E333" i="32"/>
  <c r="D333" i="32"/>
  <c r="C333" i="32"/>
  <c r="B333" i="32"/>
  <c r="T332" i="32"/>
  <c r="S332" i="32"/>
  <c r="R332" i="32"/>
  <c r="Q332" i="32"/>
  <c r="P332" i="32"/>
  <c r="M332" i="32"/>
  <c r="L332" i="32"/>
  <c r="K332" i="32"/>
  <c r="J332" i="32"/>
  <c r="I332" i="32"/>
  <c r="F332" i="32"/>
  <c r="E332" i="32"/>
  <c r="D332" i="32"/>
  <c r="C332" i="32"/>
  <c r="B332" i="32"/>
  <c r="M331" i="32"/>
  <c r="L331" i="32"/>
  <c r="K331" i="32"/>
  <c r="J331" i="32"/>
  <c r="I331" i="32"/>
  <c r="F331" i="32"/>
  <c r="E331" i="32"/>
  <c r="D331" i="32"/>
  <c r="C331" i="32"/>
  <c r="B331" i="32"/>
  <c r="T330" i="32"/>
  <c r="S330" i="32"/>
  <c r="R330" i="32"/>
  <c r="Q330" i="32"/>
  <c r="P330" i="32"/>
  <c r="M330" i="32"/>
  <c r="L330" i="32"/>
  <c r="K330" i="32"/>
  <c r="J330" i="32"/>
  <c r="I330" i="32"/>
  <c r="F330" i="32"/>
  <c r="E330" i="32"/>
  <c r="D330" i="32"/>
  <c r="C330" i="32"/>
  <c r="B330" i="32"/>
  <c r="M329" i="32"/>
  <c r="L329" i="32"/>
  <c r="K329" i="32"/>
  <c r="J329" i="32"/>
  <c r="I329" i="32"/>
  <c r="F329" i="32"/>
  <c r="E329" i="32"/>
  <c r="D329" i="32"/>
  <c r="C329" i="32"/>
  <c r="B329" i="32"/>
  <c r="T328" i="32"/>
  <c r="S328" i="32"/>
  <c r="R328" i="32"/>
  <c r="Q328" i="32"/>
  <c r="P328" i="32"/>
  <c r="M328" i="32"/>
  <c r="L328" i="32"/>
  <c r="K328" i="32"/>
  <c r="J328" i="32"/>
  <c r="I328" i="32"/>
  <c r="F328" i="32"/>
  <c r="E328" i="32"/>
  <c r="D328" i="32"/>
  <c r="C328" i="32"/>
  <c r="B328" i="32"/>
  <c r="T326" i="32"/>
  <c r="S326" i="32"/>
  <c r="R326" i="32"/>
  <c r="Q326" i="32"/>
  <c r="P326" i="32"/>
  <c r="M326" i="32"/>
  <c r="K326" i="32"/>
  <c r="J326" i="32"/>
  <c r="I326" i="32"/>
  <c r="F326" i="32"/>
  <c r="D326" i="32"/>
  <c r="C326" i="32"/>
  <c r="T325" i="32"/>
  <c r="S325" i="32"/>
  <c r="R325" i="32"/>
  <c r="Q325" i="32"/>
  <c r="P325" i="32"/>
  <c r="M325" i="32"/>
  <c r="L325" i="32"/>
  <c r="K325" i="32"/>
  <c r="F325" i="32"/>
  <c r="E325" i="32"/>
  <c r="D325" i="32"/>
  <c r="C325" i="32"/>
  <c r="B325" i="32"/>
  <c r="T324" i="32"/>
  <c r="S324" i="32"/>
  <c r="R324" i="32"/>
  <c r="Q324" i="32"/>
  <c r="P324" i="32"/>
  <c r="M324" i="32"/>
  <c r="L324" i="32"/>
  <c r="K324" i="32"/>
  <c r="F324" i="32"/>
  <c r="E324" i="32"/>
  <c r="D324" i="32"/>
  <c r="C324" i="32"/>
  <c r="B324" i="32"/>
  <c r="S323" i="32"/>
  <c r="R323" i="32"/>
  <c r="Q323" i="32"/>
  <c r="P323" i="32"/>
  <c r="L323" i="32"/>
  <c r="K323" i="32"/>
  <c r="E323" i="32"/>
  <c r="D323" i="32"/>
  <c r="C323" i="32"/>
  <c r="S322" i="32"/>
  <c r="R322" i="32"/>
  <c r="Q322" i="32"/>
  <c r="L322" i="32"/>
  <c r="K322" i="32"/>
  <c r="E322" i="32"/>
  <c r="D322" i="32"/>
  <c r="C322" i="32"/>
  <c r="M316" i="32"/>
  <c r="L316" i="32"/>
  <c r="K316" i="32"/>
  <c r="J316" i="32"/>
  <c r="I316" i="32"/>
  <c r="F316" i="32"/>
  <c r="E316" i="32"/>
  <c r="D316" i="32"/>
  <c r="C316" i="32"/>
  <c r="B316" i="32"/>
  <c r="T309" i="32"/>
  <c r="S309" i="32"/>
  <c r="R309" i="32"/>
  <c r="Q309" i="32"/>
  <c r="P309" i="32"/>
  <c r="M309" i="32"/>
  <c r="L309" i="32"/>
  <c r="K309" i="32"/>
  <c r="J309" i="32"/>
  <c r="I309" i="32"/>
  <c r="F309" i="32"/>
  <c r="E309" i="32"/>
  <c r="D309" i="32"/>
  <c r="C309" i="32"/>
  <c r="B309" i="32"/>
  <c r="N308" i="32"/>
  <c r="M308" i="32"/>
  <c r="L308" i="32"/>
  <c r="K308" i="32"/>
  <c r="J308" i="32"/>
  <c r="I308" i="32"/>
  <c r="F308" i="32"/>
  <c r="E308" i="32"/>
  <c r="D308" i="32"/>
  <c r="C308" i="32"/>
  <c r="B308" i="32"/>
  <c r="T307" i="32"/>
  <c r="S307" i="32"/>
  <c r="R307" i="32"/>
  <c r="Q307" i="32"/>
  <c r="P307" i="32"/>
  <c r="M307" i="32"/>
  <c r="L307" i="32"/>
  <c r="K307" i="32"/>
  <c r="J307" i="32"/>
  <c r="I307" i="32"/>
  <c r="F307" i="32"/>
  <c r="E307" i="32"/>
  <c r="D307" i="32"/>
  <c r="C307" i="32"/>
  <c r="B307" i="32"/>
  <c r="M306" i="32"/>
  <c r="L306" i="32"/>
  <c r="K306" i="32"/>
  <c r="J306" i="32"/>
  <c r="I306" i="32"/>
  <c r="F306" i="32"/>
  <c r="E306" i="32"/>
  <c r="D306" i="32"/>
  <c r="C306" i="32"/>
  <c r="B306" i="32"/>
  <c r="T305" i="32"/>
  <c r="S305" i="32"/>
  <c r="R305" i="32"/>
  <c r="Q305" i="32"/>
  <c r="P305" i="32"/>
  <c r="M305" i="32"/>
  <c r="L305" i="32"/>
  <c r="K305" i="32"/>
  <c r="J305" i="32"/>
  <c r="I305" i="32"/>
  <c r="F305" i="32"/>
  <c r="E305" i="32"/>
  <c r="D305" i="32"/>
  <c r="C305" i="32"/>
  <c r="B305" i="32"/>
  <c r="M304" i="32"/>
  <c r="L304" i="32"/>
  <c r="K304" i="32"/>
  <c r="J304" i="32"/>
  <c r="I304" i="32"/>
  <c r="F304" i="32"/>
  <c r="E304" i="32"/>
  <c r="D304" i="32"/>
  <c r="C304" i="32"/>
  <c r="B304" i="32"/>
  <c r="T303" i="32"/>
  <c r="S303" i="32"/>
  <c r="R303" i="32"/>
  <c r="Q303" i="32"/>
  <c r="P303" i="32"/>
  <c r="M303" i="32"/>
  <c r="L303" i="32"/>
  <c r="K303" i="32"/>
  <c r="J303" i="32"/>
  <c r="I303" i="32"/>
  <c r="F303" i="32"/>
  <c r="E303" i="32"/>
  <c r="D303" i="32"/>
  <c r="C303" i="32"/>
  <c r="B303" i="32"/>
  <c r="T301" i="32"/>
  <c r="S301" i="32"/>
  <c r="R301" i="32"/>
  <c r="Q301" i="32"/>
  <c r="P301" i="32"/>
  <c r="M301" i="32"/>
  <c r="L301" i="32"/>
  <c r="K301" i="32"/>
  <c r="J301" i="32"/>
  <c r="I301" i="32"/>
  <c r="F301" i="32"/>
  <c r="E301" i="32"/>
  <c r="D301" i="32"/>
  <c r="C301" i="32"/>
  <c r="T300" i="32"/>
  <c r="S300" i="32"/>
  <c r="R300" i="32"/>
  <c r="Q300" i="32"/>
  <c r="P300" i="32"/>
  <c r="M300" i="32"/>
  <c r="L300" i="32"/>
  <c r="K300" i="32"/>
  <c r="E300" i="32"/>
  <c r="D300" i="32"/>
  <c r="C300" i="32"/>
  <c r="B300" i="32"/>
  <c r="T299" i="32"/>
  <c r="S299" i="32"/>
  <c r="R299" i="32"/>
  <c r="Q299" i="32"/>
  <c r="P299" i="32"/>
  <c r="M299" i="32"/>
  <c r="L299" i="32"/>
  <c r="K299" i="32"/>
  <c r="F299" i="32"/>
  <c r="E299" i="32"/>
  <c r="D299" i="32"/>
  <c r="C299" i="32"/>
  <c r="B299" i="32"/>
  <c r="S298" i="32"/>
  <c r="R298" i="32"/>
  <c r="P298" i="32"/>
  <c r="L298" i="32"/>
  <c r="K298" i="32"/>
  <c r="E298" i="32"/>
  <c r="D298" i="32"/>
  <c r="C298" i="32"/>
  <c r="S297" i="32"/>
  <c r="R297" i="32"/>
  <c r="P297" i="32"/>
  <c r="L297" i="32"/>
  <c r="K297" i="32"/>
  <c r="E297" i="32"/>
  <c r="D297" i="32"/>
  <c r="C297" i="32"/>
  <c r="M258" i="32"/>
  <c r="M388" i="32" s="1"/>
  <c r="L258" i="32"/>
  <c r="L388" i="32" s="1"/>
  <c r="K258" i="32"/>
  <c r="K388" i="32" s="1"/>
  <c r="J258" i="32"/>
  <c r="J388" i="32" s="1"/>
  <c r="I258" i="32"/>
  <c r="I388" i="32" s="1"/>
  <c r="F258" i="32"/>
  <c r="F388" i="32" s="1"/>
  <c r="E258" i="32"/>
  <c r="E388" i="32" s="1"/>
  <c r="D258" i="32"/>
  <c r="D388" i="32" s="1"/>
  <c r="C258" i="32"/>
  <c r="C388" i="32" s="1"/>
  <c r="B258" i="32"/>
  <c r="B388" i="32" s="1"/>
  <c r="T251" i="32"/>
  <c r="T381" i="32" s="1"/>
  <c r="S251" i="32"/>
  <c r="S381" i="32" s="1"/>
  <c r="R251" i="32"/>
  <c r="R381" i="32" s="1"/>
  <c r="Q251" i="32"/>
  <c r="Q381" i="32" s="1"/>
  <c r="P251" i="32"/>
  <c r="P381" i="32" s="1"/>
  <c r="M251" i="32"/>
  <c r="M381" i="32" s="1"/>
  <c r="L251" i="32"/>
  <c r="L381" i="32" s="1"/>
  <c r="K251" i="32"/>
  <c r="K381" i="32" s="1"/>
  <c r="J251" i="32"/>
  <c r="J381" i="32" s="1"/>
  <c r="I251" i="32"/>
  <c r="I381" i="32" s="1"/>
  <c r="F251" i="32"/>
  <c r="F381" i="32" s="1"/>
  <c r="E251" i="32"/>
  <c r="E381" i="32" s="1"/>
  <c r="D251" i="32"/>
  <c r="D381" i="32" s="1"/>
  <c r="C251" i="32"/>
  <c r="C381" i="32" s="1"/>
  <c r="B251" i="32"/>
  <c r="B381" i="32" s="1"/>
  <c r="N250" i="32"/>
  <c r="N380" i="32" s="1"/>
  <c r="M250" i="32"/>
  <c r="M380" i="32" s="1"/>
  <c r="L250" i="32"/>
  <c r="L380" i="32" s="1"/>
  <c r="K250" i="32"/>
  <c r="K380" i="32" s="1"/>
  <c r="J250" i="32"/>
  <c r="J380" i="32" s="1"/>
  <c r="I250" i="32"/>
  <c r="I380" i="32" s="1"/>
  <c r="F250" i="32"/>
  <c r="F380" i="32" s="1"/>
  <c r="E250" i="32"/>
  <c r="E380" i="32" s="1"/>
  <c r="D250" i="32"/>
  <c r="D380" i="32" s="1"/>
  <c r="C250" i="32"/>
  <c r="C380" i="32" s="1"/>
  <c r="B250" i="32"/>
  <c r="B380" i="32" s="1"/>
  <c r="T249" i="32"/>
  <c r="T379" i="32" s="1"/>
  <c r="S249" i="32"/>
  <c r="S379" i="32" s="1"/>
  <c r="R249" i="32"/>
  <c r="R379" i="32" s="1"/>
  <c r="Q249" i="32"/>
  <c r="Q379" i="32" s="1"/>
  <c r="P249" i="32"/>
  <c r="P379" i="32" s="1"/>
  <c r="M249" i="32"/>
  <c r="M379" i="32" s="1"/>
  <c r="L249" i="32"/>
  <c r="L379" i="32" s="1"/>
  <c r="K249" i="32"/>
  <c r="K379" i="32" s="1"/>
  <c r="J249" i="32"/>
  <c r="J379" i="32" s="1"/>
  <c r="I249" i="32"/>
  <c r="I379" i="32" s="1"/>
  <c r="F249" i="32"/>
  <c r="F379" i="32" s="1"/>
  <c r="E249" i="32"/>
  <c r="E379" i="32" s="1"/>
  <c r="D249" i="32"/>
  <c r="D379" i="32" s="1"/>
  <c r="C249" i="32"/>
  <c r="C379" i="32" s="1"/>
  <c r="B249" i="32"/>
  <c r="B379" i="32" s="1"/>
  <c r="M248" i="32"/>
  <c r="M378" i="32" s="1"/>
  <c r="L248" i="32"/>
  <c r="L378" i="32" s="1"/>
  <c r="K248" i="32"/>
  <c r="K378" i="32" s="1"/>
  <c r="J248" i="32"/>
  <c r="J378" i="32" s="1"/>
  <c r="I248" i="32"/>
  <c r="I378" i="32" s="1"/>
  <c r="F248" i="32"/>
  <c r="F378" i="32" s="1"/>
  <c r="E248" i="32"/>
  <c r="E378" i="32" s="1"/>
  <c r="D248" i="32"/>
  <c r="D378" i="32" s="1"/>
  <c r="C248" i="32"/>
  <c r="C378" i="32" s="1"/>
  <c r="B248" i="32"/>
  <c r="B378" i="32" s="1"/>
  <c r="T247" i="32"/>
  <c r="T377" i="32" s="1"/>
  <c r="S247" i="32"/>
  <c r="S377" i="32" s="1"/>
  <c r="R247" i="32"/>
  <c r="R377" i="32" s="1"/>
  <c r="Q247" i="32"/>
  <c r="Q377" i="32" s="1"/>
  <c r="P247" i="32"/>
  <c r="P377" i="32" s="1"/>
  <c r="M247" i="32"/>
  <c r="M377" i="32" s="1"/>
  <c r="L247" i="32"/>
  <c r="L377" i="32" s="1"/>
  <c r="K247" i="32"/>
  <c r="K377" i="32" s="1"/>
  <c r="J247" i="32"/>
  <c r="J377" i="32" s="1"/>
  <c r="I247" i="32"/>
  <c r="I377" i="32" s="1"/>
  <c r="F247" i="32"/>
  <c r="F377" i="32" s="1"/>
  <c r="E247" i="32"/>
  <c r="E377" i="32" s="1"/>
  <c r="D247" i="32"/>
  <c r="D377" i="32" s="1"/>
  <c r="C247" i="32"/>
  <c r="C377" i="32" s="1"/>
  <c r="B247" i="32"/>
  <c r="B377" i="32" s="1"/>
  <c r="M246" i="32"/>
  <c r="M376" i="32" s="1"/>
  <c r="L246" i="32"/>
  <c r="L376" i="32" s="1"/>
  <c r="K246" i="32"/>
  <c r="K376" i="32" s="1"/>
  <c r="J246" i="32"/>
  <c r="J376" i="32" s="1"/>
  <c r="I246" i="32"/>
  <c r="I376" i="32" s="1"/>
  <c r="F246" i="32"/>
  <c r="F376" i="32" s="1"/>
  <c r="E246" i="32"/>
  <c r="E376" i="32" s="1"/>
  <c r="D246" i="32"/>
  <c r="D376" i="32" s="1"/>
  <c r="C246" i="32"/>
  <c r="C376" i="32" s="1"/>
  <c r="B246" i="32"/>
  <c r="B376" i="32" s="1"/>
  <c r="T245" i="32"/>
  <c r="T375" i="32" s="1"/>
  <c r="S245" i="32"/>
  <c r="S375" i="32" s="1"/>
  <c r="R245" i="32"/>
  <c r="R375" i="32" s="1"/>
  <c r="Q245" i="32"/>
  <c r="Q375" i="32" s="1"/>
  <c r="P245" i="32"/>
  <c r="P375" i="32" s="1"/>
  <c r="M245" i="32"/>
  <c r="M375" i="32" s="1"/>
  <c r="L245" i="32"/>
  <c r="L375" i="32" s="1"/>
  <c r="K245" i="32"/>
  <c r="K375" i="32" s="1"/>
  <c r="J245" i="32"/>
  <c r="J375" i="32" s="1"/>
  <c r="I245" i="32"/>
  <c r="I375" i="32" s="1"/>
  <c r="F245" i="32"/>
  <c r="F375" i="32" s="1"/>
  <c r="E245" i="32"/>
  <c r="E375" i="32" s="1"/>
  <c r="D245" i="32"/>
  <c r="D375" i="32" s="1"/>
  <c r="C245" i="32"/>
  <c r="C375" i="32" s="1"/>
  <c r="B245" i="32"/>
  <c r="B375" i="32" s="1"/>
  <c r="M244" i="32"/>
  <c r="L244" i="32"/>
  <c r="K244" i="32"/>
  <c r="J244" i="32"/>
  <c r="I244" i="32"/>
  <c r="F244" i="32"/>
  <c r="E244" i="32"/>
  <c r="D244" i="32"/>
  <c r="C244" i="32"/>
  <c r="B244" i="32"/>
  <c r="T243" i="32"/>
  <c r="S243" i="32"/>
  <c r="R243" i="32"/>
  <c r="Q243" i="32"/>
  <c r="P243" i="32"/>
  <c r="M243" i="32"/>
  <c r="L243" i="32"/>
  <c r="K243" i="32"/>
  <c r="J243" i="32"/>
  <c r="I243" i="32"/>
  <c r="F243" i="32"/>
  <c r="E243" i="32"/>
  <c r="D243" i="32"/>
  <c r="C243" i="32"/>
  <c r="B243" i="32"/>
  <c r="M242" i="32"/>
  <c r="L242" i="32"/>
  <c r="K242" i="32"/>
  <c r="J242" i="32"/>
  <c r="I242" i="32"/>
  <c r="F242" i="32"/>
  <c r="E242" i="32"/>
  <c r="D242" i="32"/>
  <c r="C242" i="32"/>
  <c r="B242" i="32"/>
  <c r="T241" i="32"/>
  <c r="S241" i="32"/>
  <c r="R241" i="32"/>
  <c r="Q241" i="32"/>
  <c r="P241" i="32"/>
  <c r="M241" i="32"/>
  <c r="L241" i="32"/>
  <c r="K241" i="32"/>
  <c r="J241" i="32"/>
  <c r="I241" i="32"/>
  <c r="F241" i="32"/>
  <c r="E241" i="32"/>
  <c r="D241" i="32"/>
  <c r="C241" i="32"/>
  <c r="B241" i="32"/>
  <c r="M240" i="32"/>
  <c r="L240" i="32"/>
  <c r="K240" i="32"/>
  <c r="J240" i="32"/>
  <c r="J374" i="32" s="1"/>
  <c r="I240" i="32"/>
  <c r="I374" i="32" s="1"/>
  <c r="F240" i="32"/>
  <c r="E240" i="32"/>
  <c r="D240" i="32"/>
  <c r="C240" i="32"/>
  <c r="B240" i="32"/>
  <c r="T239" i="32"/>
  <c r="S239" i="32"/>
  <c r="R239" i="32"/>
  <c r="Q239" i="32"/>
  <c r="P239" i="32"/>
  <c r="M239" i="32"/>
  <c r="L239" i="32"/>
  <c r="K239" i="32"/>
  <c r="J239" i="32"/>
  <c r="I239" i="32"/>
  <c r="F239" i="32"/>
  <c r="E239" i="32"/>
  <c r="D239" i="32"/>
  <c r="C239" i="32"/>
  <c r="M238" i="32"/>
  <c r="L238" i="32"/>
  <c r="K238" i="32"/>
  <c r="J238" i="32"/>
  <c r="I238" i="32"/>
  <c r="F238" i="32"/>
  <c r="E238" i="32"/>
  <c r="D238" i="32"/>
  <c r="C238" i="32"/>
  <c r="B238" i="32"/>
  <c r="T237" i="32"/>
  <c r="S237" i="32"/>
  <c r="R237" i="32"/>
  <c r="Q237" i="32"/>
  <c r="P237" i="32"/>
  <c r="M237" i="32"/>
  <c r="L237" i="32"/>
  <c r="K237" i="32"/>
  <c r="J237" i="32"/>
  <c r="I237" i="32"/>
  <c r="F237" i="32"/>
  <c r="E237" i="32"/>
  <c r="D237" i="32"/>
  <c r="C237" i="32"/>
  <c r="B237" i="32"/>
  <c r="M236" i="32"/>
  <c r="L236" i="32"/>
  <c r="K236" i="32"/>
  <c r="J236" i="32"/>
  <c r="I236" i="32"/>
  <c r="F236" i="32"/>
  <c r="E236" i="32"/>
  <c r="D236" i="32"/>
  <c r="C236" i="32"/>
  <c r="B236" i="32"/>
  <c r="T235" i="32"/>
  <c r="S235" i="32"/>
  <c r="R235" i="32"/>
  <c r="Q235" i="32"/>
  <c r="P235" i="32"/>
  <c r="M235" i="32"/>
  <c r="K235" i="32"/>
  <c r="J235" i="32"/>
  <c r="J373" i="32" s="1"/>
  <c r="I235" i="32"/>
  <c r="I373" i="32" s="1"/>
  <c r="F235" i="32"/>
  <c r="D235" i="32"/>
  <c r="C235" i="32"/>
  <c r="B235" i="32"/>
  <c r="M234" i="32"/>
  <c r="L234" i="32"/>
  <c r="K234" i="32"/>
  <c r="J234" i="32"/>
  <c r="I234" i="32"/>
  <c r="F234" i="32"/>
  <c r="E234" i="32"/>
  <c r="D234" i="32"/>
  <c r="C234" i="32"/>
  <c r="B234" i="32"/>
  <c r="T233" i="32"/>
  <c r="S233" i="32"/>
  <c r="R233" i="32"/>
  <c r="Q233" i="32"/>
  <c r="P233" i="32"/>
  <c r="M233" i="32"/>
  <c r="L233" i="32"/>
  <c r="K233" i="32"/>
  <c r="J233" i="32"/>
  <c r="I233" i="32"/>
  <c r="F233" i="32"/>
  <c r="E233" i="32"/>
  <c r="D233" i="32"/>
  <c r="C233" i="32"/>
  <c r="B233" i="32"/>
  <c r="N232" i="32"/>
  <c r="M232" i="32"/>
  <c r="L232" i="32"/>
  <c r="K232" i="32"/>
  <c r="J232" i="32"/>
  <c r="I232" i="32"/>
  <c r="F232" i="32"/>
  <c r="E232" i="32"/>
  <c r="D232" i="32"/>
  <c r="C232" i="32"/>
  <c r="B232" i="32"/>
  <c r="T231" i="32"/>
  <c r="S231" i="32"/>
  <c r="R231" i="32"/>
  <c r="Q231" i="32"/>
  <c r="P231" i="32"/>
  <c r="N231" i="32"/>
  <c r="M231" i="32"/>
  <c r="L231" i="32"/>
  <c r="K231" i="32"/>
  <c r="J231" i="32"/>
  <c r="I231" i="32"/>
  <c r="F231" i="32"/>
  <c r="E231" i="32"/>
  <c r="D231" i="32"/>
  <c r="C231" i="32"/>
  <c r="B231" i="32"/>
  <c r="M230" i="32"/>
  <c r="L230" i="32"/>
  <c r="K230" i="32"/>
  <c r="J230" i="32"/>
  <c r="I230" i="32"/>
  <c r="G230" i="32"/>
  <c r="F230" i="32"/>
  <c r="E230" i="32"/>
  <c r="D230" i="32"/>
  <c r="C230" i="32"/>
  <c r="B230" i="32"/>
  <c r="T229" i="32"/>
  <c r="S229" i="32"/>
  <c r="R229" i="32"/>
  <c r="Q229" i="32"/>
  <c r="P229" i="32"/>
  <c r="M229" i="32"/>
  <c r="L229" i="32"/>
  <c r="K229" i="32"/>
  <c r="J229" i="32"/>
  <c r="I229" i="32"/>
  <c r="F229" i="32"/>
  <c r="E229" i="32"/>
  <c r="D229" i="32"/>
  <c r="C229" i="32"/>
  <c r="B229" i="32"/>
  <c r="N228" i="32"/>
  <c r="M228" i="32"/>
  <c r="L228" i="32"/>
  <c r="K228" i="32"/>
  <c r="J228" i="32"/>
  <c r="I228" i="32"/>
  <c r="G228" i="32"/>
  <c r="F228" i="32"/>
  <c r="E228" i="32"/>
  <c r="D228" i="32"/>
  <c r="C228" i="32"/>
  <c r="B228" i="32"/>
  <c r="T227" i="32"/>
  <c r="R227" i="32"/>
  <c r="Q227" i="32"/>
  <c r="P227" i="32"/>
  <c r="M227" i="32"/>
  <c r="L227" i="32"/>
  <c r="K227" i="32"/>
  <c r="J227" i="32"/>
  <c r="I227" i="32"/>
  <c r="F227" i="32"/>
  <c r="E227" i="32"/>
  <c r="D227" i="32"/>
  <c r="C227" i="32"/>
  <c r="B227" i="32"/>
  <c r="M226" i="32"/>
  <c r="L226" i="32"/>
  <c r="K226" i="32"/>
  <c r="J226" i="32"/>
  <c r="I226" i="32"/>
  <c r="F226" i="32"/>
  <c r="E226" i="32"/>
  <c r="D226" i="32"/>
  <c r="C226" i="32"/>
  <c r="B226" i="32"/>
  <c r="T225" i="32"/>
  <c r="R225" i="32"/>
  <c r="Q225" i="32"/>
  <c r="P225" i="32"/>
  <c r="M225" i="32"/>
  <c r="L225" i="32"/>
  <c r="K225" i="32"/>
  <c r="J225" i="32"/>
  <c r="I225" i="32"/>
  <c r="F225" i="32"/>
  <c r="E225" i="32"/>
  <c r="D225" i="32"/>
  <c r="B225" i="32"/>
  <c r="L224" i="32"/>
  <c r="K224" i="32"/>
  <c r="J224" i="32"/>
  <c r="I224" i="32"/>
  <c r="E224" i="32"/>
  <c r="D224" i="32"/>
  <c r="C224" i="32"/>
  <c r="T223" i="32"/>
  <c r="S223" i="32"/>
  <c r="R223" i="32"/>
  <c r="Q223" i="32"/>
  <c r="P223" i="32"/>
  <c r="M223" i="32"/>
  <c r="K223" i="32"/>
  <c r="J223" i="32"/>
  <c r="I223" i="32"/>
  <c r="F223" i="32"/>
  <c r="D223" i="32"/>
  <c r="C223" i="32"/>
  <c r="B223" i="32"/>
  <c r="M222" i="32"/>
  <c r="L222" i="32"/>
  <c r="K222" i="32"/>
  <c r="J222" i="32"/>
  <c r="I222" i="32"/>
  <c r="F222" i="32"/>
  <c r="E222" i="32"/>
  <c r="D222" i="32"/>
  <c r="C222" i="32"/>
  <c r="T221" i="32"/>
  <c r="S221" i="32"/>
  <c r="Q221" i="32"/>
  <c r="P221" i="32"/>
  <c r="M221" i="32"/>
  <c r="L221" i="32"/>
  <c r="J221" i="32"/>
  <c r="I221" i="32"/>
  <c r="F221" i="32"/>
  <c r="E221" i="32"/>
  <c r="D221" i="32"/>
  <c r="C221" i="32"/>
  <c r="M220" i="32"/>
  <c r="L220" i="32"/>
  <c r="K220" i="32"/>
  <c r="J220" i="32"/>
  <c r="I220" i="32"/>
  <c r="F220" i="32"/>
  <c r="E220" i="32"/>
  <c r="D220" i="32"/>
  <c r="C220" i="32"/>
  <c r="T219" i="32"/>
  <c r="S219" i="32"/>
  <c r="R219" i="32"/>
  <c r="Q219" i="32"/>
  <c r="M219" i="32"/>
  <c r="L219" i="32"/>
  <c r="K219" i="32"/>
  <c r="J219" i="32"/>
  <c r="I219" i="32"/>
  <c r="F219" i="32"/>
  <c r="E219" i="32"/>
  <c r="D219" i="32"/>
  <c r="C219" i="32"/>
  <c r="M218" i="32"/>
  <c r="L218" i="32"/>
  <c r="K218" i="32"/>
  <c r="J218" i="32"/>
  <c r="I218" i="32"/>
  <c r="F218" i="32"/>
  <c r="E218" i="32"/>
  <c r="D218" i="32"/>
  <c r="C218" i="32"/>
  <c r="B218" i="32"/>
  <c r="T217" i="32"/>
  <c r="S217" i="32"/>
  <c r="R217" i="32"/>
  <c r="Q217" i="32"/>
  <c r="P217" i="32"/>
  <c r="M217" i="32"/>
  <c r="K217" i="32"/>
  <c r="J217" i="32"/>
  <c r="I217" i="32"/>
  <c r="F217" i="32"/>
  <c r="E217" i="32"/>
  <c r="D217" i="32"/>
  <c r="C217" i="32"/>
  <c r="M216" i="32"/>
  <c r="L216" i="32"/>
  <c r="K216" i="32"/>
  <c r="J216" i="32"/>
  <c r="I216" i="32"/>
  <c r="F216" i="32"/>
  <c r="E216" i="32"/>
  <c r="D216" i="32"/>
  <c r="C216" i="32"/>
  <c r="T215" i="32"/>
  <c r="S215" i="32"/>
  <c r="R215" i="32"/>
  <c r="Q215" i="32"/>
  <c r="M215" i="32"/>
  <c r="K215" i="32"/>
  <c r="J215" i="32"/>
  <c r="I215" i="32"/>
  <c r="F215" i="32"/>
  <c r="E215" i="32"/>
  <c r="D215" i="32"/>
  <c r="C215" i="32"/>
  <c r="M214" i="32"/>
  <c r="L214" i="32"/>
  <c r="K214" i="32"/>
  <c r="J214" i="32"/>
  <c r="I214" i="32"/>
  <c r="F214" i="32"/>
  <c r="E214" i="32"/>
  <c r="D214" i="32"/>
  <c r="C214" i="32"/>
  <c r="S213" i="32"/>
  <c r="R213" i="32"/>
  <c r="Q213" i="32"/>
  <c r="M213" i="32"/>
  <c r="L213" i="32"/>
  <c r="J213" i="32"/>
  <c r="I213" i="32"/>
  <c r="F213" i="32"/>
  <c r="E213" i="32"/>
  <c r="D213" i="32"/>
  <c r="C213" i="32"/>
  <c r="L212" i="32"/>
  <c r="K212" i="32"/>
  <c r="J212" i="32"/>
  <c r="I212" i="32"/>
  <c r="E212" i="32"/>
  <c r="D212" i="32"/>
  <c r="C212" i="32"/>
  <c r="B212" i="32"/>
  <c r="S211" i="32"/>
  <c r="R211" i="32"/>
  <c r="Q211" i="32"/>
  <c r="P211" i="32"/>
  <c r="L211" i="32"/>
  <c r="J211" i="32"/>
  <c r="I211" i="32"/>
  <c r="E211" i="32"/>
  <c r="D211" i="32"/>
  <c r="C211" i="32"/>
  <c r="L210" i="32"/>
  <c r="K210" i="32"/>
  <c r="I210" i="32"/>
  <c r="E210" i="32"/>
  <c r="D210" i="32"/>
  <c r="C210" i="32"/>
  <c r="N207" i="32"/>
  <c r="E47" i="13"/>
  <c r="U200" i="32"/>
  <c r="E88" i="13" s="1"/>
  <c r="N200" i="32"/>
  <c r="N356" i="32" s="1"/>
  <c r="E66" i="13" s="1"/>
  <c r="G200" i="32"/>
  <c r="G199" i="32"/>
  <c r="E39" i="13" s="1"/>
  <c r="U198" i="32"/>
  <c r="E86" i="13" s="1"/>
  <c r="N198" i="32"/>
  <c r="G198" i="32"/>
  <c r="N197" i="32"/>
  <c r="G197" i="32"/>
  <c r="E37" i="13" s="1"/>
  <c r="U196" i="32"/>
  <c r="E84" i="13" s="1"/>
  <c r="N196" i="32"/>
  <c r="G196" i="32"/>
  <c r="E36" i="13" s="1"/>
  <c r="N195" i="32"/>
  <c r="G195" i="32"/>
  <c r="E35" i="13" s="1"/>
  <c r="U194" i="32"/>
  <c r="N194" i="32"/>
  <c r="G194" i="32"/>
  <c r="E34" i="13" s="1"/>
  <c r="N193" i="32"/>
  <c r="G193" i="32"/>
  <c r="U192" i="32"/>
  <c r="N192" i="32"/>
  <c r="G192" i="32"/>
  <c r="N191" i="32"/>
  <c r="G191" i="32"/>
  <c r="U190" i="32"/>
  <c r="N190" i="32"/>
  <c r="G190" i="32"/>
  <c r="N189" i="32"/>
  <c r="G189" i="32"/>
  <c r="U188" i="32"/>
  <c r="N188" i="32"/>
  <c r="B188" i="32"/>
  <c r="B187" i="27" s="1"/>
  <c r="N187" i="32"/>
  <c r="G187" i="32"/>
  <c r="U186" i="32"/>
  <c r="N186" i="32"/>
  <c r="G186" i="32"/>
  <c r="N185" i="32"/>
  <c r="G185" i="32"/>
  <c r="U184" i="32"/>
  <c r="N184" i="32"/>
  <c r="G184" i="32"/>
  <c r="N183" i="32"/>
  <c r="G183" i="32"/>
  <c r="N182" i="32"/>
  <c r="G182" i="32"/>
  <c r="U180" i="32"/>
  <c r="G180" i="32"/>
  <c r="U176" i="32"/>
  <c r="N176" i="32"/>
  <c r="G176" i="32"/>
  <c r="N175" i="32"/>
  <c r="G175" i="32"/>
  <c r="U174" i="32"/>
  <c r="N174" i="32"/>
  <c r="G174" i="32"/>
  <c r="M173" i="32"/>
  <c r="N172" i="27" s="1"/>
  <c r="F173" i="32"/>
  <c r="F172" i="27" s="1"/>
  <c r="B173" i="32"/>
  <c r="B172" i="27" s="1"/>
  <c r="U172" i="32"/>
  <c r="N172" i="32"/>
  <c r="G172" i="32"/>
  <c r="B171" i="32"/>
  <c r="B170" i="27" s="1"/>
  <c r="U170" i="32"/>
  <c r="N170" i="32"/>
  <c r="B170" i="32"/>
  <c r="B169" i="27" s="1"/>
  <c r="N169" i="32"/>
  <c r="B169" i="32"/>
  <c r="B168" i="27" s="1"/>
  <c r="U168" i="32"/>
  <c r="N168" i="32"/>
  <c r="B168" i="32"/>
  <c r="B167" i="27" s="1"/>
  <c r="N167" i="32"/>
  <c r="G167" i="32"/>
  <c r="U166" i="32"/>
  <c r="N166" i="32"/>
  <c r="B166" i="32"/>
  <c r="N165" i="32"/>
  <c r="B165" i="32"/>
  <c r="B164" i="27" s="1"/>
  <c r="U164" i="32"/>
  <c r="L164" i="32"/>
  <c r="M163" i="27" s="1"/>
  <c r="B164" i="32"/>
  <c r="N163" i="32"/>
  <c r="B163" i="32"/>
  <c r="B162" i="27" s="1"/>
  <c r="U162" i="32"/>
  <c r="N162" i="32"/>
  <c r="B162" i="32"/>
  <c r="B161" i="27" s="1"/>
  <c r="M161" i="32"/>
  <c r="N160" i="27" s="1"/>
  <c r="F161" i="32"/>
  <c r="F160" i="27" s="1"/>
  <c r="T160" i="32"/>
  <c r="U160" i="32" s="1"/>
  <c r="M160" i="32"/>
  <c r="N159" i="27" s="1"/>
  <c r="F160" i="32"/>
  <c r="F159" i="27" s="1"/>
  <c r="B160" i="32"/>
  <c r="B159" i="27" s="1"/>
  <c r="M159" i="32"/>
  <c r="F159" i="32"/>
  <c r="F158" i="27" s="1"/>
  <c r="B159" i="32"/>
  <c r="B158" i="27" s="1"/>
  <c r="N156" i="32"/>
  <c r="N341" i="32" s="1"/>
  <c r="D73" i="13" s="1"/>
  <c r="G156" i="32"/>
  <c r="U149" i="32"/>
  <c r="N149" i="32"/>
  <c r="N334" i="32" s="1"/>
  <c r="D66" i="13" s="1"/>
  <c r="G149" i="32"/>
  <c r="G148" i="32"/>
  <c r="U147" i="32"/>
  <c r="N147" i="32"/>
  <c r="N332" i="32" s="1"/>
  <c r="D64" i="13" s="1"/>
  <c r="G147" i="32"/>
  <c r="N146" i="32"/>
  <c r="N331" i="32" s="1"/>
  <c r="D63" i="13" s="1"/>
  <c r="G146" i="32"/>
  <c r="U145" i="32"/>
  <c r="N145" i="32"/>
  <c r="N330" i="32" s="1"/>
  <c r="D62" i="13" s="1"/>
  <c r="G145" i="32"/>
  <c r="N144" i="32"/>
  <c r="N329" i="32" s="1"/>
  <c r="D61" i="13" s="1"/>
  <c r="G144" i="32"/>
  <c r="U143" i="32"/>
  <c r="N143" i="32"/>
  <c r="N328" i="32" s="1"/>
  <c r="D60" i="13" s="1"/>
  <c r="G143" i="32"/>
  <c r="N142" i="32"/>
  <c r="G142" i="32"/>
  <c r="U141" i="32"/>
  <c r="N141" i="32"/>
  <c r="G141" i="32"/>
  <c r="N140" i="32"/>
  <c r="G140" i="32"/>
  <c r="U139" i="32"/>
  <c r="N139" i="32"/>
  <c r="G139" i="32"/>
  <c r="N138" i="32"/>
  <c r="G138" i="32"/>
  <c r="U137" i="32"/>
  <c r="N137" i="32"/>
  <c r="B137" i="32"/>
  <c r="G137" i="32" s="1"/>
  <c r="N136" i="32"/>
  <c r="G136" i="32"/>
  <c r="U135" i="32"/>
  <c r="N135" i="32"/>
  <c r="G135" i="32"/>
  <c r="N134" i="32"/>
  <c r="P31" i="27" s="1"/>
  <c r="G134" i="32"/>
  <c r="U133" i="32"/>
  <c r="L133" i="32"/>
  <c r="E133" i="32"/>
  <c r="E30" i="27" s="1"/>
  <c r="N132" i="32"/>
  <c r="P29" i="27" s="1"/>
  <c r="G132" i="32"/>
  <c r="U131" i="32"/>
  <c r="N131" i="32"/>
  <c r="G131" i="32"/>
  <c r="G130" i="32"/>
  <c r="U129" i="32"/>
  <c r="G129" i="32"/>
  <c r="N128" i="32"/>
  <c r="U125" i="32"/>
  <c r="N125" i="32"/>
  <c r="G125" i="32"/>
  <c r="N124" i="32"/>
  <c r="G124" i="32"/>
  <c r="U123" i="32"/>
  <c r="N123" i="32"/>
  <c r="G123" i="32"/>
  <c r="N122" i="32"/>
  <c r="B122" i="32"/>
  <c r="G122" i="32" s="1"/>
  <c r="U121" i="32"/>
  <c r="N121" i="32"/>
  <c r="G121" i="32"/>
  <c r="B120" i="32"/>
  <c r="G120" i="32" s="1"/>
  <c r="U119" i="32"/>
  <c r="N119" i="32"/>
  <c r="B119" i="32"/>
  <c r="G119" i="32" s="1"/>
  <c r="N118" i="32"/>
  <c r="B118" i="32"/>
  <c r="P117" i="32"/>
  <c r="N117" i="32"/>
  <c r="B117" i="32"/>
  <c r="G117" i="32" s="1"/>
  <c r="G116" i="32"/>
  <c r="U115" i="32"/>
  <c r="N115" i="32"/>
  <c r="B115" i="32"/>
  <c r="G115" i="32" s="1"/>
  <c r="N114" i="32"/>
  <c r="B114" i="32"/>
  <c r="B11" i="27" s="1"/>
  <c r="P113" i="32"/>
  <c r="N113" i="32"/>
  <c r="B113" i="32"/>
  <c r="N112" i="32"/>
  <c r="B112" i="32"/>
  <c r="G112" i="32" s="1"/>
  <c r="U111" i="32"/>
  <c r="N111" i="32"/>
  <c r="B111" i="32"/>
  <c r="G111" i="32" s="1"/>
  <c r="M110" i="32"/>
  <c r="N110" i="32" s="1"/>
  <c r="F110" i="32"/>
  <c r="G110" i="32" s="1"/>
  <c r="T109" i="32"/>
  <c r="U109" i="32" s="1"/>
  <c r="M109" i="32"/>
  <c r="N109" i="32" s="1"/>
  <c r="F109" i="32"/>
  <c r="B109" i="32"/>
  <c r="M108" i="32"/>
  <c r="J108" i="32"/>
  <c r="J210" i="32" s="1"/>
  <c r="F108" i="32"/>
  <c r="B108" i="32"/>
  <c r="N105" i="32"/>
  <c r="N316" i="32" s="1"/>
  <c r="C73" i="13" s="1"/>
  <c r="G105" i="32"/>
  <c r="U98" i="32"/>
  <c r="N98" i="32"/>
  <c r="N309" i="32" s="1"/>
  <c r="C66" i="13" s="1"/>
  <c r="G98" i="32"/>
  <c r="G97" i="32"/>
  <c r="U96" i="32"/>
  <c r="N96" i="32"/>
  <c r="N307" i="32" s="1"/>
  <c r="C64" i="13" s="1"/>
  <c r="G96" i="32"/>
  <c r="N95" i="32"/>
  <c r="N306" i="32" s="1"/>
  <c r="C63" i="13" s="1"/>
  <c r="G95" i="32"/>
  <c r="U94" i="32"/>
  <c r="N94" i="32"/>
  <c r="N305" i="32" s="1"/>
  <c r="C62" i="13" s="1"/>
  <c r="G94" i="32"/>
  <c r="N93" i="32"/>
  <c r="N304" i="32" s="1"/>
  <c r="C61" i="13" s="1"/>
  <c r="G93" i="32"/>
  <c r="U92" i="32"/>
  <c r="N92" i="32"/>
  <c r="N303" i="32" s="1"/>
  <c r="C60" i="13" s="1"/>
  <c r="G92" i="32"/>
  <c r="N91" i="32"/>
  <c r="G91" i="32"/>
  <c r="U90" i="32"/>
  <c r="N90" i="32"/>
  <c r="G90" i="32"/>
  <c r="N89" i="32"/>
  <c r="G89" i="32"/>
  <c r="U88" i="32"/>
  <c r="N88" i="32"/>
  <c r="G88" i="32"/>
  <c r="N87" i="32"/>
  <c r="G87" i="32"/>
  <c r="U86" i="32"/>
  <c r="N86" i="32"/>
  <c r="B86" i="32"/>
  <c r="G86" i="32" s="1"/>
  <c r="N85" i="32"/>
  <c r="G85" i="32"/>
  <c r="U84" i="32"/>
  <c r="N84" i="32"/>
  <c r="G84" i="32"/>
  <c r="G83" i="32"/>
  <c r="U82" i="32"/>
  <c r="N82" i="32"/>
  <c r="G82" i="32"/>
  <c r="G81" i="32"/>
  <c r="U80" i="32"/>
  <c r="N80" i="32"/>
  <c r="G80" i="32"/>
  <c r="G79" i="32"/>
  <c r="U78" i="32"/>
  <c r="G78" i="32"/>
  <c r="N77" i="32"/>
  <c r="U76" i="32"/>
  <c r="N76" i="32"/>
  <c r="U74" i="32"/>
  <c r="N74" i="32"/>
  <c r="G74" i="32"/>
  <c r="N73" i="32"/>
  <c r="G73" i="32"/>
  <c r="U72" i="32"/>
  <c r="N72" i="32"/>
  <c r="G72" i="32"/>
  <c r="M71" i="32"/>
  <c r="F71" i="32"/>
  <c r="F19" i="27" s="1"/>
  <c r="B71" i="32"/>
  <c r="U70" i="32"/>
  <c r="N70" i="32"/>
  <c r="G70" i="32"/>
  <c r="G69" i="32"/>
  <c r="U68" i="32"/>
  <c r="N68" i="32"/>
  <c r="B68" i="32"/>
  <c r="G68" i="32" s="1"/>
  <c r="N67" i="32"/>
  <c r="B67" i="32"/>
  <c r="G67" i="32" s="1"/>
  <c r="U66" i="32"/>
  <c r="N66" i="32"/>
  <c r="B66" i="32"/>
  <c r="G66" i="32" s="1"/>
  <c r="G65" i="32"/>
  <c r="U64" i="32"/>
  <c r="N64" i="32"/>
  <c r="B64" i="32"/>
  <c r="G64" i="32" s="1"/>
  <c r="N63" i="32"/>
  <c r="G63" i="32"/>
  <c r="U62" i="32"/>
  <c r="N62" i="32"/>
  <c r="B62" i="32"/>
  <c r="G62" i="32" s="1"/>
  <c r="N61" i="32"/>
  <c r="B61" i="32"/>
  <c r="P60" i="32"/>
  <c r="U60" i="32" s="1"/>
  <c r="K60" i="32"/>
  <c r="B60" i="32"/>
  <c r="G60" i="32" s="1"/>
  <c r="N59" i="32"/>
  <c r="G59" i="32"/>
  <c r="U58" i="32"/>
  <c r="M58" i="32"/>
  <c r="K58" i="32"/>
  <c r="F58" i="32"/>
  <c r="B58" i="32"/>
  <c r="M57" i="32"/>
  <c r="N57" i="32" s="1"/>
  <c r="F57" i="32"/>
  <c r="B57" i="32"/>
  <c r="B73" i="13"/>
  <c r="G54" i="32"/>
  <c r="B47" i="13" s="1"/>
  <c r="U47" i="32"/>
  <c r="N47" i="32"/>
  <c r="N287" i="32" s="1"/>
  <c r="G47" i="32"/>
  <c r="G46" i="32"/>
  <c r="U45" i="32"/>
  <c r="B86" i="13" s="1"/>
  <c r="N45" i="32"/>
  <c r="N285" i="32" s="1"/>
  <c r="G45" i="32"/>
  <c r="B38" i="13" s="1"/>
  <c r="N44" i="32"/>
  <c r="N284" i="32" s="1"/>
  <c r="G44" i="32"/>
  <c r="B37" i="13" s="1"/>
  <c r="U43" i="32"/>
  <c r="B84" i="13" s="1"/>
  <c r="N43" i="32"/>
  <c r="N283" i="32" s="1"/>
  <c r="G43" i="32"/>
  <c r="B36" i="13" s="1"/>
  <c r="N42" i="32"/>
  <c r="G42" i="32"/>
  <c r="U41" i="32"/>
  <c r="B82" i="13" s="1"/>
  <c r="N41" i="32"/>
  <c r="N281" i="32" s="1"/>
  <c r="B60" i="13" s="1"/>
  <c r="G41" i="32"/>
  <c r="B34" i="13" s="1"/>
  <c r="N40" i="32"/>
  <c r="G40" i="32"/>
  <c r="U39" i="32"/>
  <c r="N39" i="32"/>
  <c r="G39" i="32"/>
  <c r="N38" i="32"/>
  <c r="G38" i="32"/>
  <c r="U37" i="32"/>
  <c r="N37" i="32"/>
  <c r="G37" i="32"/>
  <c r="N36" i="32"/>
  <c r="G36" i="32"/>
  <c r="U35" i="32"/>
  <c r="N35" i="32"/>
  <c r="G35" i="32"/>
  <c r="N34" i="32"/>
  <c r="G34" i="32"/>
  <c r="U33" i="32"/>
  <c r="N33" i="32"/>
  <c r="G33" i="32"/>
  <c r="G32" i="32"/>
  <c r="U31" i="32"/>
  <c r="N31" i="32"/>
  <c r="G31" i="32"/>
  <c r="G30" i="32"/>
  <c r="U29" i="32"/>
  <c r="N29" i="32"/>
  <c r="G29" i="32"/>
  <c r="G28" i="32"/>
  <c r="U27" i="32"/>
  <c r="G27" i="32"/>
  <c r="N26" i="32"/>
  <c r="U25" i="32"/>
  <c r="N25" i="32"/>
  <c r="G25" i="32"/>
  <c r="S23" i="32"/>
  <c r="N23" i="32"/>
  <c r="G23" i="32"/>
  <c r="N22" i="32"/>
  <c r="G22" i="32"/>
  <c r="S21" i="32"/>
  <c r="N21" i="32"/>
  <c r="C21" i="32"/>
  <c r="N20" i="32"/>
  <c r="B20" i="32"/>
  <c r="U19" i="32"/>
  <c r="L19" i="32"/>
  <c r="E19" i="32"/>
  <c r="N18" i="32"/>
  <c r="B18" i="32"/>
  <c r="R17" i="32"/>
  <c r="R276" i="32" s="1"/>
  <c r="K17" i="32"/>
  <c r="B17" i="32"/>
  <c r="N16" i="32"/>
  <c r="B16" i="32"/>
  <c r="U15" i="32"/>
  <c r="N15" i="32"/>
  <c r="B15" i="32"/>
  <c r="G15" i="32" s="1"/>
  <c r="N14" i="32"/>
  <c r="P13" i="27" s="1"/>
  <c r="P217" i="27" s="1"/>
  <c r="G14" i="32"/>
  <c r="U13" i="32"/>
  <c r="L13" i="32"/>
  <c r="L275" i="32" s="1"/>
  <c r="B13" i="32"/>
  <c r="N12" i="32"/>
  <c r="G12" i="32"/>
  <c r="U11" i="32"/>
  <c r="N11" i="32"/>
  <c r="G11" i="32"/>
  <c r="N10" i="32"/>
  <c r="B10" i="32"/>
  <c r="T9" i="32"/>
  <c r="U9" i="32" s="1"/>
  <c r="N9" i="32"/>
  <c r="B9" i="32"/>
  <c r="G9" i="32" s="1"/>
  <c r="M8" i="32"/>
  <c r="N8" i="32" s="1"/>
  <c r="F8" i="32"/>
  <c r="U7" i="32"/>
  <c r="M7" i="32"/>
  <c r="F7" i="32"/>
  <c r="B7" i="32"/>
  <c r="M6" i="32"/>
  <c r="N6" i="32" s="1"/>
  <c r="F6" i="32"/>
  <c r="B6" i="32"/>
  <c r="A396" i="14"/>
  <c r="A395" i="14"/>
  <c r="A394" i="14"/>
  <c r="A392" i="14"/>
  <c r="G369" i="14"/>
  <c r="F369" i="14"/>
  <c r="E369" i="14"/>
  <c r="D369" i="14"/>
  <c r="C369" i="14"/>
  <c r="B369" i="14"/>
  <c r="G362" i="14"/>
  <c r="F362" i="14"/>
  <c r="E362" i="14"/>
  <c r="D362" i="14"/>
  <c r="C362" i="14"/>
  <c r="B362" i="14"/>
  <c r="G361" i="14"/>
  <c r="F361" i="14"/>
  <c r="E361" i="14"/>
  <c r="D361" i="14"/>
  <c r="C361" i="14"/>
  <c r="B361" i="14"/>
  <c r="G360" i="14"/>
  <c r="F360" i="14"/>
  <c r="E360" i="14"/>
  <c r="D360" i="14"/>
  <c r="C360" i="14"/>
  <c r="B360" i="14"/>
  <c r="G359" i="14"/>
  <c r="F359" i="14"/>
  <c r="E359" i="14"/>
  <c r="D359" i="14"/>
  <c r="C359" i="14"/>
  <c r="B359" i="14"/>
  <c r="G358" i="14"/>
  <c r="F358" i="14"/>
  <c r="E358" i="14"/>
  <c r="D358" i="14"/>
  <c r="C358" i="14"/>
  <c r="B358" i="14"/>
  <c r="G357" i="14"/>
  <c r="F357" i="14"/>
  <c r="E357" i="14"/>
  <c r="D357" i="14"/>
  <c r="C357" i="14"/>
  <c r="B357" i="14"/>
  <c r="G356" i="14"/>
  <c r="F356" i="14"/>
  <c r="E356" i="14"/>
  <c r="D356" i="14"/>
  <c r="C356" i="14"/>
  <c r="B356" i="14"/>
  <c r="G354" i="14"/>
  <c r="F354" i="14"/>
  <c r="E354" i="14"/>
  <c r="D354" i="14"/>
  <c r="C354" i="14"/>
  <c r="B354" i="14"/>
  <c r="G353" i="14"/>
  <c r="F353" i="14"/>
  <c r="E353" i="14"/>
  <c r="C353" i="14"/>
  <c r="B353" i="14"/>
  <c r="G352" i="14"/>
  <c r="F352" i="14"/>
  <c r="E352" i="14"/>
  <c r="D352" i="14"/>
  <c r="C352" i="14"/>
  <c r="B352" i="14"/>
  <c r="G351" i="14"/>
  <c r="F351" i="14"/>
  <c r="E351" i="14"/>
  <c r="D351" i="14"/>
  <c r="C351" i="14"/>
  <c r="B351" i="14"/>
  <c r="G350" i="14"/>
  <c r="F350" i="14"/>
  <c r="E350" i="14"/>
  <c r="D350" i="14"/>
  <c r="C350" i="14"/>
  <c r="B350" i="14"/>
  <c r="G343" i="14"/>
  <c r="F343" i="14"/>
  <c r="E343" i="14"/>
  <c r="D343" i="14"/>
  <c r="C343" i="14"/>
  <c r="B343" i="14"/>
  <c r="G336" i="14"/>
  <c r="F336" i="14"/>
  <c r="E336" i="14"/>
  <c r="D336" i="14"/>
  <c r="C336" i="14"/>
  <c r="B336" i="14"/>
  <c r="G335" i="14"/>
  <c r="F335" i="14"/>
  <c r="E335" i="14"/>
  <c r="D335" i="14"/>
  <c r="C335" i="14"/>
  <c r="B335" i="14"/>
  <c r="G334" i="14"/>
  <c r="F334" i="14"/>
  <c r="E334" i="14"/>
  <c r="D334" i="14"/>
  <c r="C334" i="14"/>
  <c r="B334" i="14"/>
  <c r="G333" i="14"/>
  <c r="F333" i="14"/>
  <c r="E333" i="14"/>
  <c r="D333" i="14"/>
  <c r="C333" i="14"/>
  <c r="B333" i="14"/>
  <c r="G332" i="14"/>
  <c r="F332" i="14"/>
  <c r="E332" i="14"/>
  <c r="D332" i="14"/>
  <c r="C332" i="14"/>
  <c r="B332" i="14"/>
  <c r="G331" i="14"/>
  <c r="F331" i="14"/>
  <c r="E331" i="14"/>
  <c r="D331" i="14"/>
  <c r="C331" i="14"/>
  <c r="B331" i="14"/>
  <c r="G330" i="14"/>
  <c r="F330" i="14"/>
  <c r="E330" i="14"/>
  <c r="D330" i="14"/>
  <c r="C330" i="14"/>
  <c r="B330" i="14"/>
  <c r="G328" i="14"/>
  <c r="F328" i="14"/>
  <c r="D328" i="14"/>
  <c r="C328" i="14"/>
  <c r="B328" i="14"/>
  <c r="G327" i="14"/>
  <c r="F327" i="14"/>
  <c r="E327" i="14"/>
  <c r="D327" i="14"/>
  <c r="C327" i="14"/>
  <c r="B327" i="14"/>
  <c r="G326" i="14"/>
  <c r="F326" i="14"/>
  <c r="E326" i="14"/>
  <c r="D326" i="14"/>
  <c r="C326" i="14"/>
  <c r="B326" i="14"/>
  <c r="G325" i="14"/>
  <c r="F325" i="14"/>
  <c r="E325" i="14"/>
  <c r="D325" i="14"/>
  <c r="C325" i="14"/>
  <c r="B325" i="14"/>
  <c r="G324" i="14"/>
  <c r="F324" i="14"/>
  <c r="E324" i="14"/>
  <c r="D324" i="14"/>
  <c r="C324" i="14"/>
  <c r="B324" i="14"/>
  <c r="G321" i="14"/>
  <c r="F321" i="14"/>
  <c r="E321" i="14"/>
  <c r="D321" i="14"/>
  <c r="C321" i="14"/>
  <c r="B321" i="14"/>
  <c r="G314" i="14"/>
  <c r="F314" i="14"/>
  <c r="E314" i="14"/>
  <c r="D314" i="14"/>
  <c r="C314" i="14"/>
  <c r="B314" i="14"/>
  <c r="G313" i="14"/>
  <c r="F313" i="14"/>
  <c r="E313" i="14"/>
  <c r="D313" i="14"/>
  <c r="C313" i="14"/>
  <c r="B313" i="14"/>
  <c r="G312" i="14"/>
  <c r="F312" i="14"/>
  <c r="E312" i="14"/>
  <c r="D312" i="14"/>
  <c r="C312" i="14"/>
  <c r="B312" i="14"/>
  <c r="G311" i="14"/>
  <c r="F311" i="14"/>
  <c r="E311" i="14"/>
  <c r="D311" i="14"/>
  <c r="C311" i="14"/>
  <c r="B311" i="14"/>
  <c r="G310" i="14"/>
  <c r="F310" i="14"/>
  <c r="E310" i="14"/>
  <c r="D310" i="14"/>
  <c r="C310" i="14"/>
  <c r="B310" i="14"/>
  <c r="G309" i="14"/>
  <c r="F309" i="14"/>
  <c r="E309" i="14"/>
  <c r="D309" i="14"/>
  <c r="C309" i="14"/>
  <c r="B309" i="14"/>
  <c r="G308" i="14"/>
  <c r="F308" i="14"/>
  <c r="E308" i="14"/>
  <c r="D308" i="14"/>
  <c r="C308" i="14"/>
  <c r="B308" i="14"/>
  <c r="G306" i="14"/>
  <c r="F306" i="14"/>
  <c r="E306" i="14"/>
  <c r="D306" i="14"/>
  <c r="C306" i="14"/>
  <c r="B306" i="14"/>
  <c r="G305" i="14"/>
  <c r="F305" i="14"/>
  <c r="E305" i="14"/>
  <c r="D305" i="14"/>
  <c r="C305" i="14"/>
  <c r="B305" i="14"/>
  <c r="G304" i="14"/>
  <c r="F304" i="14"/>
  <c r="E304" i="14"/>
  <c r="D304" i="14"/>
  <c r="C304" i="14"/>
  <c r="B304" i="14"/>
  <c r="G303" i="14"/>
  <c r="F303" i="14"/>
  <c r="E303" i="14"/>
  <c r="D303" i="14"/>
  <c r="C303" i="14"/>
  <c r="B303" i="14"/>
  <c r="G302" i="14"/>
  <c r="F302" i="14"/>
  <c r="E302" i="14"/>
  <c r="D302" i="14"/>
  <c r="C302" i="14"/>
  <c r="B302" i="14"/>
  <c r="G299" i="14"/>
  <c r="F299" i="14"/>
  <c r="E299" i="14"/>
  <c r="D299" i="14"/>
  <c r="C299" i="14"/>
  <c r="B299" i="14"/>
  <c r="G292" i="14"/>
  <c r="F292" i="14"/>
  <c r="E292" i="14"/>
  <c r="D292" i="14"/>
  <c r="C292" i="14"/>
  <c r="B292" i="14"/>
  <c r="G291" i="14"/>
  <c r="F291" i="14"/>
  <c r="E291" i="14"/>
  <c r="D291" i="14"/>
  <c r="C291" i="14"/>
  <c r="B291" i="14"/>
  <c r="G290" i="14"/>
  <c r="F290" i="14"/>
  <c r="E290" i="14"/>
  <c r="D290" i="14"/>
  <c r="C290" i="14"/>
  <c r="B290" i="14"/>
  <c r="G289" i="14"/>
  <c r="F289" i="14"/>
  <c r="E289" i="14"/>
  <c r="D289" i="14"/>
  <c r="C289" i="14"/>
  <c r="B289" i="14"/>
  <c r="G288" i="14"/>
  <c r="F288" i="14"/>
  <c r="E288" i="14"/>
  <c r="D288" i="14"/>
  <c r="C288" i="14"/>
  <c r="B288" i="14"/>
  <c r="G287" i="14"/>
  <c r="F287" i="14"/>
  <c r="E287" i="14"/>
  <c r="D287" i="14"/>
  <c r="C287" i="14"/>
  <c r="B287" i="14"/>
  <c r="G286" i="14"/>
  <c r="F286" i="14"/>
  <c r="E286" i="14"/>
  <c r="D286" i="14"/>
  <c r="C286" i="14"/>
  <c r="B286" i="14"/>
  <c r="G284" i="14"/>
  <c r="F284" i="14"/>
  <c r="E284" i="14"/>
  <c r="D284" i="14"/>
  <c r="C284" i="14"/>
  <c r="B284" i="14"/>
  <c r="G283" i="14"/>
  <c r="E283" i="14"/>
  <c r="D283" i="14"/>
  <c r="C283" i="14"/>
  <c r="B283" i="14"/>
  <c r="G282" i="14"/>
  <c r="F282" i="14"/>
  <c r="E282" i="14"/>
  <c r="D282" i="14"/>
  <c r="C282" i="14"/>
  <c r="B282" i="14"/>
  <c r="G281" i="14"/>
  <c r="F281" i="14"/>
  <c r="E281" i="14"/>
  <c r="D281" i="14"/>
  <c r="C281" i="14"/>
  <c r="B281" i="14"/>
  <c r="G280" i="14"/>
  <c r="F280" i="14"/>
  <c r="E280" i="14"/>
  <c r="D280" i="14"/>
  <c r="C280" i="14"/>
  <c r="B280" i="14"/>
  <c r="G257" i="14"/>
  <c r="G391" i="14" s="1"/>
  <c r="F257" i="14"/>
  <c r="F391" i="14" s="1"/>
  <c r="E257" i="14"/>
  <c r="E391" i="14" s="1"/>
  <c r="D257" i="14"/>
  <c r="D391" i="14" s="1"/>
  <c r="C257" i="14"/>
  <c r="C391" i="14" s="1"/>
  <c r="B257" i="14"/>
  <c r="B391" i="14" s="1"/>
  <c r="G250" i="14"/>
  <c r="G384" i="14" s="1"/>
  <c r="F250" i="14"/>
  <c r="F384" i="14" s="1"/>
  <c r="E250" i="14"/>
  <c r="E384" i="14" s="1"/>
  <c r="D250" i="14"/>
  <c r="D384" i="14" s="1"/>
  <c r="C250" i="14"/>
  <c r="C384" i="14" s="1"/>
  <c r="B250" i="14"/>
  <c r="B384" i="14" s="1"/>
  <c r="G249" i="14"/>
  <c r="G383" i="14" s="1"/>
  <c r="F249" i="14"/>
  <c r="F383" i="14" s="1"/>
  <c r="E249" i="14"/>
  <c r="E383" i="14" s="1"/>
  <c r="D249" i="14"/>
  <c r="D383" i="14" s="1"/>
  <c r="C249" i="14"/>
  <c r="C383" i="14" s="1"/>
  <c r="B249" i="14"/>
  <c r="B383" i="14" s="1"/>
  <c r="G248" i="14"/>
  <c r="G382" i="14" s="1"/>
  <c r="F248" i="14"/>
  <c r="F382" i="14" s="1"/>
  <c r="E248" i="14"/>
  <c r="E382" i="14" s="1"/>
  <c r="D248" i="14"/>
  <c r="D382" i="14" s="1"/>
  <c r="C248" i="14"/>
  <c r="C382" i="14" s="1"/>
  <c r="B248" i="14"/>
  <c r="B382" i="14" s="1"/>
  <c r="G247" i="14"/>
  <c r="G381" i="14" s="1"/>
  <c r="F247" i="14"/>
  <c r="F381" i="14" s="1"/>
  <c r="E247" i="14"/>
  <c r="E381" i="14" s="1"/>
  <c r="D247" i="14"/>
  <c r="D381" i="14" s="1"/>
  <c r="C247" i="14"/>
  <c r="C381" i="14" s="1"/>
  <c r="B247" i="14"/>
  <c r="B381" i="14" s="1"/>
  <c r="G246" i="14"/>
  <c r="G380" i="14" s="1"/>
  <c r="F246" i="14"/>
  <c r="F380" i="14" s="1"/>
  <c r="E246" i="14"/>
  <c r="E380" i="14" s="1"/>
  <c r="D246" i="14"/>
  <c r="D380" i="14" s="1"/>
  <c r="C246" i="14"/>
  <c r="C380" i="14" s="1"/>
  <c r="B246" i="14"/>
  <c r="B380" i="14" s="1"/>
  <c r="G245" i="14"/>
  <c r="G379" i="14" s="1"/>
  <c r="F245" i="14"/>
  <c r="F379" i="14" s="1"/>
  <c r="E245" i="14"/>
  <c r="E379" i="14" s="1"/>
  <c r="D245" i="14"/>
  <c r="D379" i="14" s="1"/>
  <c r="C245" i="14"/>
  <c r="C379" i="14" s="1"/>
  <c r="B245" i="14"/>
  <c r="B379" i="14" s="1"/>
  <c r="G244" i="14"/>
  <c r="G378" i="14" s="1"/>
  <c r="F244" i="14"/>
  <c r="F378" i="14" s="1"/>
  <c r="E244" i="14"/>
  <c r="E378" i="14" s="1"/>
  <c r="D244" i="14"/>
  <c r="D378" i="14" s="1"/>
  <c r="C244" i="14"/>
  <c r="C378" i="14" s="1"/>
  <c r="B244" i="14"/>
  <c r="B378" i="14" s="1"/>
  <c r="G243" i="14"/>
  <c r="F243" i="14"/>
  <c r="E243" i="14"/>
  <c r="D243" i="14"/>
  <c r="C243" i="14"/>
  <c r="B243" i="14"/>
  <c r="G242" i="14"/>
  <c r="F242" i="14"/>
  <c r="E242" i="14"/>
  <c r="D242" i="14"/>
  <c r="C242" i="14"/>
  <c r="B242" i="14"/>
  <c r="G241" i="14"/>
  <c r="F241" i="14"/>
  <c r="E241" i="14"/>
  <c r="D241" i="14"/>
  <c r="C241" i="14"/>
  <c r="B241" i="14"/>
  <c r="G240" i="14"/>
  <c r="F240" i="14"/>
  <c r="E240" i="14"/>
  <c r="D240" i="14"/>
  <c r="C240" i="14"/>
  <c r="B240" i="14"/>
  <c r="G239" i="14"/>
  <c r="G377" i="14" s="1"/>
  <c r="F239" i="14"/>
  <c r="E239" i="14"/>
  <c r="D239" i="14"/>
  <c r="C239" i="14"/>
  <c r="B239" i="14"/>
  <c r="G238" i="14"/>
  <c r="F238" i="14"/>
  <c r="E238" i="14"/>
  <c r="D238" i="14"/>
  <c r="C238" i="14"/>
  <c r="B238" i="14"/>
  <c r="G237" i="14"/>
  <c r="F237" i="14"/>
  <c r="E237" i="14"/>
  <c r="D237" i="14"/>
  <c r="C237" i="14"/>
  <c r="B237" i="14"/>
  <c r="G236" i="14"/>
  <c r="F236" i="14"/>
  <c r="E236" i="14"/>
  <c r="D236" i="14"/>
  <c r="C236" i="14"/>
  <c r="B236" i="14"/>
  <c r="G235" i="14"/>
  <c r="F235" i="14"/>
  <c r="E235" i="14"/>
  <c r="D235" i="14"/>
  <c r="C235" i="14"/>
  <c r="B235" i="14"/>
  <c r="G234" i="14"/>
  <c r="G376" i="14" s="1"/>
  <c r="F234" i="14"/>
  <c r="D234" i="14"/>
  <c r="C234" i="14"/>
  <c r="B234" i="14"/>
  <c r="G233" i="14"/>
  <c r="F233" i="14"/>
  <c r="E233" i="14"/>
  <c r="D233" i="14"/>
  <c r="C233" i="14"/>
  <c r="B233" i="14"/>
  <c r="G232" i="14"/>
  <c r="F232" i="14"/>
  <c r="E232" i="14"/>
  <c r="D232" i="14"/>
  <c r="C232" i="14"/>
  <c r="B232" i="14"/>
  <c r="G231" i="14"/>
  <c r="F231" i="14"/>
  <c r="E231" i="14"/>
  <c r="D231" i="14"/>
  <c r="C231" i="14"/>
  <c r="B231" i="14"/>
  <c r="G230" i="14"/>
  <c r="F230" i="14"/>
  <c r="E230" i="14"/>
  <c r="D230" i="14"/>
  <c r="C230" i="14"/>
  <c r="B230" i="14"/>
  <c r="G229" i="14"/>
  <c r="G375" i="14" s="1"/>
  <c r="F229" i="14"/>
  <c r="E229" i="14"/>
  <c r="D229" i="14"/>
  <c r="C229" i="14"/>
  <c r="B229" i="14"/>
  <c r="G228" i="14"/>
  <c r="F228" i="14"/>
  <c r="E228" i="14"/>
  <c r="D228" i="14"/>
  <c r="C228" i="14"/>
  <c r="B228" i="14"/>
  <c r="G227" i="14"/>
  <c r="F227" i="14"/>
  <c r="E227" i="14"/>
  <c r="D227" i="14"/>
  <c r="C227" i="14"/>
  <c r="B227" i="14"/>
  <c r="G226" i="14"/>
  <c r="F226" i="14"/>
  <c r="E226" i="14"/>
  <c r="D226" i="14"/>
  <c r="C226" i="14"/>
  <c r="B226" i="14"/>
  <c r="G225" i="14"/>
  <c r="F225" i="14"/>
  <c r="E225" i="14"/>
  <c r="D225" i="14"/>
  <c r="C225" i="14"/>
  <c r="B225" i="14"/>
  <c r="G224" i="14"/>
  <c r="G374" i="14" s="1"/>
  <c r="F224" i="14"/>
  <c r="E224" i="14"/>
  <c r="D224" i="14"/>
  <c r="C224" i="14"/>
  <c r="B224" i="14"/>
  <c r="G223" i="14"/>
  <c r="G373" i="14" s="1"/>
  <c r="F223" i="14"/>
  <c r="E223" i="14"/>
  <c r="D223" i="14"/>
  <c r="C223" i="14"/>
  <c r="B223" i="14"/>
  <c r="G222" i="14"/>
  <c r="G372" i="14" s="1"/>
  <c r="F222" i="14"/>
  <c r="E222" i="14"/>
  <c r="D222" i="14"/>
  <c r="C222" i="14"/>
  <c r="B222" i="14"/>
  <c r="G221" i="14"/>
  <c r="F221" i="14"/>
  <c r="E221" i="14"/>
  <c r="D221" i="14"/>
  <c r="C221" i="14"/>
  <c r="B221" i="14"/>
  <c r="G220" i="14"/>
  <c r="F220" i="14"/>
  <c r="E220" i="14"/>
  <c r="D220" i="14"/>
  <c r="C220" i="14"/>
  <c r="B220" i="14"/>
  <c r="G219" i="14"/>
  <c r="F219" i="14"/>
  <c r="E219" i="14"/>
  <c r="D219" i="14"/>
  <c r="C219" i="14"/>
  <c r="B219" i="14"/>
  <c r="G218" i="14"/>
  <c r="F218" i="14"/>
  <c r="E218" i="14"/>
  <c r="D218" i="14"/>
  <c r="C218" i="14"/>
  <c r="B218" i="14"/>
  <c r="G217" i="14"/>
  <c r="F217" i="14"/>
  <c r="E217" i="14"/>
  <c r="D217" i="14"/>
  <c r="C217" i="14"/>
  <c r="B217" i="14"/>
  <c r="G216" i="14"/>
  <c r="F216" i="14"/>
  <c r="E216" i="14"/>
  <c r="D216" i="14"/>
  <c r="C216" i="14"/>
  <c r="B216" i="14"/>
  <c r="G215" i="14"/>
  <c r="F215" i="14"/>
  <c r="E215" i="14"/>
  <c r="D215" i="14"/>
  <c r="C215" i="14"/>
  <c r="B215" i="14"/>
  <c r="G214" i="14"/>
  <c r="F214" i="14"/>
  <c r="E214" i="14"/>
  <c r="D214" i="14"/>
  <c r="C214" i="14"/>
  <c r="B214" i="14"/>
  <c r="G213" i="14"/>
  <c r="F213" i="14"/>
  <c r="E213" i="14"/>
  <c r="D213" i="14"/>
  <c r="C213" i="14"/>
  <c r="B213" i="14"/>
  <c r="G212" i="14"/>
  <c r="F212" i="14"/>
  <c r="E212" i="14"/>
  <c r="D212" i="14"/>
  <c r="C212" i="14"/>
  <c r="B212" i="14"/>
  <c r="G211" i="14"/>
  <c r="F211" i="14"/>
  <c r="E211" i="14"/>
  <c r="D211" i="14"/>
  <c r="C211" i="14"/>
  <c r="B211" i="14"/>
  <c r="G210" i="14"/>
  <c r="F210" i="14"/>
  <c r="E210" i="14"/>
  <c r="D210" i="14"/>
  <c r="C210" i="14"/>
  <c r="B210" i="14"/>
  <c r="G209" i="14"/>
  <c r="F209" i="14"/>
  <c r="E209" i="14"/>
  <c r="D209" i="14"/>
  <c r="C209" i="14"/>
  <c r="B209" i="14"/>
  <c r="H206" i="14"/>
  <c r="E25" i="13" s="1"/>
  <c r="H199" i="14"/>
  <c r="E18" i="13" s="1"/>
  <c r="H198" i="14"/>
  <c r="H197" i="14"/>
  <c r="E16" i="13" s="1"/>
  <c r="H196" i="14"/>
  <c r="E15" i="13" s="1"/>
  <c r="H195" i="14"/>
  <c r="E14" i="13" s="1"/>
  <c r="H194" i="14"/>
  <c r="H193" i="14"/>
  <c r="E12" i="13" s="1"/>
  <c r="H192" i="14"/>
  <c r="H191" i="14"/>
  <c r="H190" i="14"/>
  <c r="H189" i="14"/>
  <c r="H188" i="14"/>
  <c r="H187" i="14"/>
  <c r="H186" i="14"/>
  <c r="H185" i="14"/>
  <c r="H184" i="14"/>
  <c r="H183" i="14"/>
  <c r="H182" i="14"/>
  <c r="H181" i="14"/>
  <c r="H179" i="14"/>
  <c r="H175" i="14"/>
  <c r="H174" i="14"/>
  <c r="H173" i="14"/>
  <c r="H172" i="14"/>
  <c r="H171" i="14"/>
  <c r="H170" i="14"/>
  <c r="H169" i="14"/>
  <c r="H168" i="14"/>
  <c r="H167" i="14"/>
  <c r="H166" i="14"/>
  <c r="H165" i="14"/>
  <c r="H164" i="14"/>
  <c r="H163" i="14"/>
  <c r="H162" i="14"/>
  <c r="H161" i="14"/>
  <c r="H160" i="14"/>
  <c r="H159" i="14"/>
  <c r="H158" i="14"/>
  <c r="H155" i="14"/>
  <c r="H148" i="14"/>
  <c r="H147" i="14"/>
  <c r="H146" i="14"/>
  <c r="H145" i="14"/>
  <c r="H144" i="14"/>
  <c r="H143" i="14"/>
  <c r="H142" i="14"/>
  <c r="H141" i="14"/>
  <c r="H140" i="14"/>
  <c r="H139" i="14"/>
  <c r="H138" i="14"/>
  <c r="H137" i="14"/>
  <c r="H136" i="14"/>
  <c r="H135" i="14"/>
  <c r="H134" i="14"/>
  <c r="H133" i="14"/>
  <c r="E132" i="14"/>
  <c r="H131" i="14"/>
  <c r="H130" i="14"/>
  <c r="H129" i="14"/>
  <c r="H128" i="14"/>
  <c r="H127" i="14"/>
  <c r="H124" i="14"/>
  <c r="H123" i="14"/>
  <c r="H122" i="14"/>
  <c r="H121" i="14"/>
  <c r="H120" i="14"/>
  <c r="H119" i="14"/>
  <c r="H118" i="14"/>
  <c r="H117" i="14"/>
  <c r="H116" i="14"/>
  <c r="H115" i="14"/>
  <c r="H114" i="14"/>
  <c r="H113" i="14"/>
  <c r="H112" i="14"/>
  <c r="H111" i="14"/>
  <c r="H110" i="14"/>
  <c r="H109" i="14"/>
  <c r="H108" i="14"/>
  <c r="H107" i="14"/>
  <c r="H97" i="14"/>
  <c r="H96" i="14"/>
  <c r="H95" i="14"/>
  <c r="H94" i="14"/>
  <c r="H93" i="14"/>
  <c r="H92" i="14"/>
  <c r="H91" i="14"/>
  <c r="H90" i="14"/>
  <c r="H89" i="14"/>
  <c r="H88" i="14"/>
  <c r="H87" i="14"/>
  <c r="H86" i="14"/>
  <c r="H85" i="14"/>
  <c r="H84" i="14"/>
  <c r="H83" i="14"/>
  <c r="H82" i="14"/>
  <c r="H81" i="14"/>
  <c r="H80" i="14"/>
  <c r="H79" i="14"/>
  <c r="H78" i="14"/>
  <c r="H77" i="14"/>
  <c r="H76" i="14"/>
  <c r="H75" i="14"/>
  <c r="H73" i="14"/>
  <c r="H72" i="14"/>
  <c r="H71" i="14"/>
  <c r="H70" i="14"/>
  <c r="H69" i="14"/>
  <c r="H68" i="14"/>
  <c r="H67" i="14"/>
  <c r="H66" i="14"/>
  <c r="H65" i="14"/>
  <c r="H64" i="14"/>
  <c r="H63" i="14"/>
  <c r="H62" i="14"/>
  <c r="H61" i="14"/>
  <c r="H60" i="14"/>
  <c r="H59" i="14"/>
  <c r="H58" i="14"/>
  <c r="H57" i="14"/>
  <c r="H56" i="14"/>
  <c r="H53" i="14"/>
  <c r="H46" i="14"/>
  <c r="H45" i="14"/>
  <c r="B17" i="13" s="1"/>
  <c r="H44" i="14"/>
  <c r="B16" i="13" s="1"/>
  <c r="H43" i="14"/>
  <c r="H42" i="14"/>
  <c r="H41" i="14"/>
  <c r="B13" i="13" s="1"/>
  <c r="H40" i="14"/>
  <c r="B12" i="13" s="1"/>
  <c r="H39" i="14"/>
  <c r="H38" i="14"/>
  <c r="H37" i="14"/>
  <c r="H36" i="14"/>
  <c r="H35" i="14"/>
  <c r="H34" i="14"/>
  <c r="H33" i="14"/>
  <c r="H32" i="14"/>
  <c r="H31" i="14"/>
  <c r="H30" i="14"/>
  <c r="H29" i="14"/>
  <c r="H28" i="14"/>
  <c r="H27" i="14"/>
  <c r="H26" i="14"/>
  <c r="H25" i="14"/>
  <c r="H24" i="14"/>
  <c r="H22" i="14"/>
  <c r="H21" i="14"/>
  <c r="H20" i="14"/>
  <c r="H19" i="14"/>
  <c r="H18" i="14"/>
  <c r="H17" i="14"/>
  <c r="H16" i="14"/>
  <c r="H15" i="14"/>
  <c r="H14" i="14"/>
  <c r="H13" i="14"/>
  <c r="H12" i="14"/>
  <c r="H11" i="14"/>
  <c r="H10" i="14"/>
  <c r="H9" i="14"/>
  <c r="H8" i="14"/>
  <c r="H7" i="14"/>
  <c r="H6" i="14"/>
  <c r="H5" i="14"/>
  <c r="F87" i="13"/>
  <c r="J87" i="13" s="1"/>
  <c r="F85" i="13"/>
  <c r="J85" i="13" s="1"/>
  <c r="F83" i="13"/>
  <c r="J83" i="13" s="1"/>
  <c r="G58" i="13"/>
  <c r="G57" i="13"/>
  <c r="G32" i="13"/>
  <c r="G31" i="13"/>
  <c r="G10" i="13"/>
  <c r="G9" i="13"/>
  <c r="X53" i="25"/>
  <c r="X46" i="25"/>
  <c r="L46" i="25"/>
  <c r="L44" i="25"/>
  <c r="X42" i="25"/>
  <c r="L42" i="25"/>
  <c r="L40" i="25"/>
  <c r="L223" i="25" s="1"/>
  <c r="X39" i="25"/>
  <c r="X38" i="25"/>
  <c r="L38" i="25"/>
  <c r="L36" i="25"/>
  <c r="X34" i="25"/>
  <c r="L34" i="25"/>
  <c r="X33" i="25"/>
  <c r="X32" i="25"/>
  <c r="L32" i="25"/>
  <c r="X31" i="25"/>
  <c r="X30" i="25"/>
  <c r="L30" i="25"/>
  <c r="X29" i="25"/>
  <c r="X28" i="25"/>
  <c r="L28" i="25"/>
  <c r="X27" i="25"/>
  <c r="X26" i="25"/>
  <c r="L26" i="25"/>
  <c r="X24" i="25"/>
  <c r="L24" i="25"/>
  <c r="L23" i="25"/>
  <c r="X21" i="25"/>
  <c r="L21" i="25"/>
  <c r="X19" i="25"/>
  <c r="L19" i="25"/>
  <c r="X17" i="25"/>
  <c r="L17" i="25"/>
  <c r="X15" i="25"/>
  <c r="X13" i="25"/>
  <c r="L13" i="25"/>
  <c r="X11" i="25"/>
  <c r="L11" i="25"/>
  <c r="X9" i="25"/>
  <c r="L9" i="25"/>
  <c r="X7" i="25"/>
  <c r="L7" i="25"/>
  <c r="X5" i="25"/>
  <c r="L5" i="25"/>
  <c r="F37" i="24"/>
  <c r="L30" i="24"/>
  <c r="L26" i="24"/>
  <c r="L22" i="24"/>
  <c r="L18" i="24"/>
  <c r="L10" i="24"/>
  <c r="L6" i="24"/>
  <c r="C59" i="8"/>
  <c r="B59" i="8"/>
  <c r="B33" i="8"/>
  <c r="B55" i="8"/>
  <c r="G63" i="8"/>
  <c r="K63" i="8" s="1"/>
  <c r="G59" i="8"/>
  <c r="L104" i="23"/>
  <c r="L97" i="23"/>
  <c r="I90" i="23"/>
  <c r="F90" i="23"/>
  <c r="L86" i="23"/>
  <c r="L75" i="23"/>
  <c r="L74" i="23"/>
  <c r="F56" i="8"/>
  <c r="F30" i="8"/>
  <c r="L65" i="23"/>
  <c r="D34" i="23"/>
  <c r="E33" i="8"/>
  <c r="E32" i="8"/>
  <c r="E58" i="8"/>
  <c r="E56" i="8"/>
  <c r="D38" i="8"/>
  <c r="D36" i="8"/>
  <c r="D33" i="8"/>
  <c r="D32" i="8"/>
  <c r="D57" i="8"/>
  <c r="D31" i="8"/>
  <c r="D29" i="8"/>
  <c r="D55" i="8"/>
  <c r="L38" i="23"/>
  <c r="H38" i="23"/>
  <c r="L36" i="23"/>
  <c r="L32" i="23"/>
  <c r="L30" i="23"/>
  <c r="L28" i="23"/>
  <c r="L21" i="23"/>
  <c r="L19" i="23"/>
  <c r="L17" i="23"/>
  <c r="C56" i="8"/>
  <c r="L15" i="23"/>
  <c r="C55" i="8"/>
  <c r="B74" i="8"/>
  <c r="B40" i="8"/>
  <c r="B36" i="8"/>
  <c r="N192" i="27"/>
  <c r="D192" i="27"/>
  <c r="C192" i="27"/>
  <c r="B192" i="27"/>
  <c r="F191" i="27"/>
  <c r="C15" i="8"/>
  <c r="F16" i="8"/>
  <c r="F86" i="22"/>
  <c r="L71" i="22"/>
  <c r="L61" i="22"/>
  <c r="E18" i="8"/>
  <c r="E17" i="8"/>
  <c r="E16" i="8"/>
  <c r="E14" i="8"/>
  <c r="E13" i="8"/>
  <c r="E12" i="8"/>
  <c r="D32" i="22"/>
  <c r="E8" i="8"/>
  <c r="D18" i="8"/>
  <c r="D17" i="8"/>
  <c r="D16" i="8"/>
  <c r="D14" i="8"/>
  <c r="D13" i="8"/>
  <c r="D12" i="8"/>
  <c r="G37" i="22"/>
  <c r="D8" i="8"/>
  <c r="C25" i="8"/>
  <c r="I37" i="22"/>
  <c r="L28" i="22"/>
  <c r="L25" i="22"/>
  <c r="L21" i="22"/>
  <c r="L17" i="22"/>
  <c r="L12" i="22"/>
  <c r="L5" i="22"/>
  <c r="B18" i="8"/>
  <c r="B14" i="8"/>
  <c r="D192" i="26"/>
  <c r="B9" i="8"/>
  <c r="F74" i="8"/>
  <c r="E74" i="8"/>
  <c r="D74" i="8"/>
  <c r="C74" i="8"/>
  <c r="F67" i="8"/>
  <c r="E67" i="8"/>
  <c r="D67" i="8"/>
  <c r="C67" i="8"/>
  <c r="B67" i="8"/>
  <c r="G66" i="8"/>
  <c r="K66" i="8" s="1"/>
  <c r="F66" i="8"/>
  <c r="E66" i="8"/>
  <c r="D66" i="8"/>
  <c r="C66" i="8"/>
  <c r="B66" i="8"/>
  <c r="F65" i="8"/>
  <c r="E65" i="8"/>
  <c r="D65" i="8"/>
  <c r="C65" i="8"/>
  <c r="B65" i="8"/>
  <c r="F64" i="8"/>
  <c r="E64" i="8"/>
  <c r="D64" i="8"/>
  <c r="C64" i="8"/>
  <c r="B64" i="8"/>
  <c r="F63" i="8"/>
  <c r="E63" i="8"/>
  <c r="D63" i="8"/>
  <c r="C63" i="8"/>
  <c r="B63" i="8"/>
  <c r="F62" i="8"/>
  <c r="E62" i="8"/>
  <c r="D62" i="8"/>
  <c r="C62" i="8"/>
  <c r="B62" i="8"/>
  <c r="F61" i="8"/>
  <c r="E61" i="8"/>
  <c r="D61" i="8"/>
  <c r="C61" i="8"/>
  <c r="B61" i="8"/>
  <c r="I59" i="8"/>
  <c r="F59" i="8"/>
  <c r="E59" i="8"/>
  <c r="D59" i="8"/>
  <c r="I58" i="8"/>
  <c r="F58" i="8"/>
  <c r="D58" i="8"/>
  <c r="C58" i="8"/>
  <c r="J57" i="8"/>
  <c r="I57" i="8"/>
  <c r="F57" i="8"/>
  <c r="C57" i="8"/>
  <c r="D56" i="8"/>
  <c r="B56" i="8"/>
  <c r="E55" i="8"/>
  <c r="G54" i="8"/>
  <c r="K54" i="8" s="1"/>
  <c r="F54" i="8"/>
  <c r="E54" i="8"/>
  <c r="D54" i="8"/>
  <c r="C54" i="8"/>
  <c r="B54" i="8"/>
  <c r="F48" i="8"/>
  <c r="E48" i="8"/>
  <c r="D48" i="8"/>
  <c r="C48" i="8"/>
  <c r="B48" i="8"/>
  <c r="F41" i="8"/>
  <c r="E41" i="8"/>
  <c r="D41" i="8"/>
  <c r="B41" i="8"/>
  <c r="E40" i="8"/>
  <c r="D40" i="8"/>
  <c r="F39" i="8"/>
  <c r="D39" i="8"/>
  <c r="C39" i="8"/>
  <c r="B39" i="8"/>
  <c r="F38" i="8"/>
  <c r="E38" i="8"/>
  <c r="C38" i="8"/>
  <c r="B38" i="8"/>
  <c r="F37" i="8"/>
  <c r="E37" i="8"/>
  <c r="D37" i="8"/>
  <c r="B37" i="8"/>
  <c r="E36" i="8"/>
  <c r="C36" i="8"/>
  <c r="D35" i="8"/>
  <c r="C35" i="8"/>
  <c r="B35" i="8"/>
  <c r="J33" i="8"/>
  <c r="I33" i="8"/>
  <c r="J32" i="8"/>
  <c r="I32" i="8"/>
  <c r="J31" i="8"/>
  <c r="I31" i="8"/>
  <c r="B31" i="8"/>
  <c r="E30" i="8"/>
  <c r="G28" i="8"/>
  <c r="K28" i="8" s="1"/>
  <c r="F28" i="8"/>
  <c r="E28" i="8"/>
  <c r="D28" i="8"/>
  <c r="C28" i="8"/>
  <c r="B28" i="8"/>
  <c r="D25" i="8"/>
  <c r="F15" i="8"/>
  <c r="D15" i="8"/>
  <c r="F13" i="8"/>
  <c r="B13" i="8"/>
  <c r="J10" i="8"/>
  <c r="I10" i="8"/>
  <c r="J9" i="8"/>
  <c r="I9" i="8"/>
  <c r="J8" i="8"/>
  <c r="I8" i="8"/>
  <c r="G5" i="8"/>
  <c r="K5" i="8" s="1"/>
  <c r="F5" i="8"/>
  <c r="E5" i="8"/>
  <c r="D5" i="8"/>
  <c r="C5" i="8"/>
  <c r="B5" i="8"/>
  <c r="A433" i="7"/>
  <c r="W431" i="7"/>
  <c r="V431" i="7"/>
  <c r="U431" i="7"/>
  <c r="T431" i="7"/>
  <c r="S431" i="7"/>
  <c r="R431" i="7"/>
  <c r="Q431" i="7"/>
  <c r="P431" i="7"/>
  <c r="O431" i="7"/>
  <c r="N431" i="7"/>
  <c r="K431" i="7"/>
  <c r="J431" i="7"/>
  <c r="I431" i="7"/>
  <c r="H431" i="7"/>
  <c r="G431" i="7"/>
  <c r="F431" i="7"/>
  <c r="E431" i="7"/>
  <c r="D431" i="7"/>
  <c r="C431" i="7"/>
  <c r="B431" i="7"/>
  <c r="W424" i="7"/>
  <c r="V424" i="7"/>
  <c r="U424" i="7"/>
  <c r="T424" i="7"/>
  <c r="S424" i="7"/>
  <c r="R424" i="7"/>
  <c r="Q424" i="7"/>
  <c r="P424" i="7"/>
  <c r="O424" i="7"/>
  <c r="N424" i="7"/>
  <c r="K424" i="7"/>
  <c r="J424" i="7"/>
  <c r="I424" i="7"/>
  <c r="H424" i="7"/>
  <c r="G424" i="7"/>
  <c r="F424" i="7"/>
  <c r="E424" i="7"/>
  <c r="D424" i="7"/>
  <c r="C424" i="7"/>
  <c r="B424" i="7"/>
  <c r="X423" i="7"/>
  <c r="W423" i="7"/>
  <c r="V423" i="7"/>
  <c r="U423" i="7"/>
  <c r="T423" i="7"/>
  <c r="S423" i="7"/>
  <c r="R423" i="7"/>
  <c r="Q423" i="7"/>
  <c r="P423" i="7"/>
  <c r="O423" i="7"/>
  <c r="N423" i="7"/>
  <c r="K423" i="7"/>
  <c r="J423" i="7"/>
  <c r="I423" i="7"/>
  <c r="H423" i="7"/>
  <c r="G423" i="7"/>
  <c r="F423" i="7"/>
  <c r="E423" i="7"/>
  <c r="D423" i="7"/>
  <c r="C423" i="7"/>
  <c r="B423" i="7"/>
  <c r="X422" i="7"/>
  <c r="W422" i="7"/>
  <c r="V422" i="7"/>
  <c r="U422" i="7"/>
  <c r="T422" i="7"/>
  <c r="S422" i="7"/>
  <c r="R422" i="7"/>
  <c r="Q422" i="7"/>
  <c r="P422" i="7"/>
  <c r="O422" i="7"/>
  <c r="N422" i="7"/>
  <c r="K422" i="7"/>
  <c r="J422" i="7"/>
  <c r="I422" i="7"/>
  <c r="H422" i="7"/>
  <c r="G422" i="7"/>
  <c r="F422" i="7"/>
  <c r="E422" i="7"/>
  <c r="D422" i="7"/>
  <c r="C422" i="7"/>
  <c r="B422" i="7"/>
  <c r="W421" i="7"/>
  <c r="V421" i="7"/>
  <c r="U421" i="7"/>
  <c r="T421" i="7"/>
  <c r="S421" i="7"/>
  <c r="R421" i="7"/>
  <c r="Q421" i="7"/>
  <c r="P421" i="7"/>
  <c r="O421" i="7"/>
  <c r="N421" i="7"/>
  <c r="K421" i="7"/>
  <c r="J421" i="7"/>
  <c r="I421" i="7"/>
  <c r="H421" i="7"/>
  <c r="G421" i="7"/>
  <c r="F421" i="7"/>
  <c r="E421" i="7"/>
  <c r="D421" i="7"/>
  <c r="C421" i="7"/>
  <c r="B421" i="7"/>
  <c r="W420" i="7"/>
  <c r="V420" i="7"/>
  <c r="U420" i="7"/>
  <c r="T420" i="7"/>
  <c r="S420" i="7"/>
  <c r="R420" i="7"/>
  <c r="Q420" i="7"/>
  <c r="P420" i="7"/>
  <c r="O420" i="7"/>
  <c r="N420" i="7"/>
  <c r="K420" i="7"/>
  <c r="J420" i="7"/>
  <c r="I420" i="7"/>
  <c r="H420" i="7"/>
  <c r="G420" i="7"/>
  <c r="F420" i="7"/>
  <c r="E420" i="7"/>
  <c r="D420" i="7"/>
  <c r="C420" i="7"/>
  <c r="B420" i="7"/>
  <c r="W419" i="7"/>
  <c r="V419" i="7"/>
  <c r="U419" i="7"/>
  <c r="T419" i="7"/>
  <c r="S419" i="7"/>
  <c r="R419" i="7"/>
  <c r="Q419" i="7"/>
  <c r="P419" i="7"/>
  <c r="O419" i="7"/>
  <c r="N419" i="7"/>
  <c r="K419" i="7"/>
  <c r="J419" i="7"/>
  <c r="I419" i="7"/>
  <c r="H419" i="7"/>
  <c r="G419" i="7"/>
  <c r="F419" i="7"/>
  <c r="E419" i="7"/>
  <c r="D419" i="7"/>
  <c r="C419" i="7"/>
  <c r="B419" i="7"/>
  <c r="W418" i="7"/>
  <c r="V418" i="7"/>
  <c r="U418" i="7"/>
  <c r="T418" i="7"/>
  <c r="S418" i="7"/>
  <c r="R418" i="7"/>
  <c r="Q418" i="7"/>
  <c r="P418" i="7"/>
  <c r="O418" i="7"/>
  <c r="N418" i="7"/>
  <c r="K418" i="7"/>
  <c r="J418" i="7"/>
  <c r="I418" i="7"/>
  <c r="H418" i="7"/>
  <c r="G418" i="7"/>
  <c r="F418" i="7"/>
  <c r="E418" i="7"/>
  <c r="D418" i="7"/>
  <c r="C418" i="7"/>
  <c r="B418" i="7"/>
  <c r="W416" i="7"/>
  <c r="V416" i="7"/>
  <c r="U416" i="7"/>
  <c r="T416" i="7"/>
  <c r="S416" i="7"/>
  <c r="R416" i="7"/>
  <c r="Q416" i="7"/>
  <c r="P416" i="7"/>
  <c r="O416" i="7"/>
  <c r="N416" i="7"/>
  <c r="I416" i="7"/>
  <c r="H416" i="7"/>
  <c r="G416" i="7"/>
  <c r="F416" i="7"/>
  <c r="E416" i="7"/>
  <c r="D416" i="7"/>
  <c r="C416" i="7"/>
  <c r="B416" i="7"/>
  <c r="T415" i="7"/>
  <c r="S415" i="7"/>
  <c r="R415" i="7"/>
  <c r="I415" i="7"/>
  <c r="H415" i="7"/>
  <c r="G415" i="7"/>
  <c r="F415" i="7"/>
  <c r="E415" i="7"/>
  <c r="D415" i="7"/>
  <c r="C415" i="7"/>
  <c r="W414" i="7"/>
  <c r="V414" i="7"/>
  <c r="U414" i="7"/>
  <c r="T414" i="7"/>
  <c r="S414" i="7"/>
  <c r="R414" i="7"/>
  <c r="Q414" i="7"/>
  <c r="P414" i="7"/>
  <c r="O414" i="7"/>
  <c r="N414" i="7"/>
  <c r="K414" i="7"/>
  <c r="J414" i="7"/>
  <c r="I414" i="7"/>
  <c r="H414" i="7"/>
  <c r="G414" i="7"/>
  <c r="F414" i="7"/>
  <c r="E414" i="7"/>
  <c r="D414" i="7"/>
  <c r="C414" i="7"/>
  <c r="B414" i="7"/>
  <c r="W413" i="7"/>
  <c r="V413" i="7"/>
  <c r="U413" i="7"/>
  <c r="T413" i="7"/>
  <c r="S413" i="7"/>
  <c r="R413" i="7"/>
  <c r="Q413" i="7"/>
  <c r="P413" i="7"/>
  <c r="O413" i="7"/>
  <c r="N413" i="7"/>
  <c r="K413" i="7"/>
  <c r="J413" i="7"/>
  <c r="I413" i="7"/>
  <c r="H413" i="7"/>
  <c r="G413" i="7"/>
  <c r="F413" i="7"/>
  <c r="E413" i="7"/>
  <c r="D413" i="7"/>
  <c r="C413" i="7"/>
  <c r="B413" i="7"/>
  <c r="A412" i="7"/>
  <c r="W407" i="7"/>
  <c r="Q407" i="7"/>
  <c r="P407" i="7"/>
  <c r="O407" i="7"/>
  <c r="N407" i="7"/>
  <c r="K407" i="7"/>
  <c r="J407" i="7"/>
  <c r="I407" i="7"/>
  <c r="H407" i="7"/>
  <c r="G407" i="7"/>
  <c r="F407" i="7"/>
  <c r="E407" i="7"/>
  <c r="D407" i="7"/>
  <c r="C407" i="7"/>
  <c r="B407" i="7"/>
  <c r="W400" i="7"/>
  <c r="V400" i="7"/>
  <c r="U400" i="7"/>
  <c r="T400" i="7"/>
  <c r="S400" i="7"/>
  <c r="R400" i="7"/>
  <c r="Q400" i="7"/>
  <c r="P400" i="7"/>
  <c r="O400" i="7"/>
  <c r="N400" i="7"/>
  <c r="K400" i="7"/>
  <c r="J400" i="7"/>
  <c r="I400" i="7"/>
  <c r="H400" i="7"/>
  <c r="G400" i="7"/>
  <c r="F400" i="7"/>
  <c r="E400" i="7"/>
  <c r="D400" i="7"/>
  <c r="C400" i="7"/>
  <c r="B400" i="7"/>
  <c r="W399" i="7"/>
  <c r="V399" i="7"/>
  <c r="U399" i="7"/>
  <c r="T399" i="7"/>
  <c r="S399" i="7"/>
  <c r="R399" i="7"/>
  <c r="Q399" i="7"/>
  <c r="P399" i="7"/>
  <c r="O399" i="7"/>
  <c r="N399" i="7"/>
  <c r="K399" i="7"/>
  <c r="J399" i="7"/>
  <c r="I399" i="7"/>
  <c r="H399" i="7"/>
  <c r="G399" i="7"/>
  <c r="F399" i="7"/>
  <c r="E399" i="7"/>
  <c r="D399" i="7"/>
  <c r="C399" i="7"/>
  <c r="B399" i="7"/>
  <c r="W398" i="7"/>
  <c r="V398" i="7"/>
  <c r="U398" i="7"/>
  <c r="T398" i="7"/>
  <c r="S398" i="7"/>
  <c r="R398" i="7"/>
  <c r="Q398" i="7"/>
  <c r="P398" i="7"/>
  <c r="O398" i="7"/>
  <c r="N398" i="7"/>
  <c r="K398" i="7"/>
  <c r="J398" i="7"/>
  <c r="I398" i="7"/>
  <c r="H398" i="7"/>
  <c r="G398" i="7"/>
  <c r="F398" i="7"/>
  <c r="E398" i="7"/>
  <c r="D398" i="7"/>
  <c r="C398" i="7"/>
  <c r="B398" i="7"/>
  <c r="W397" i="7"/>
  <c r="V397" i="7"/>
  <c r="U397" i="7"/>
  <c r="T397" i="7"/>
  <c r="S397" i="7"/>
  <c r="R397" i="7"/>
  <c r="Q397" i="7"/>
  <c r="P397" i="7"/>
  <c r="O397" i="7"/>
  <c r="N397" i="7"/>
  <c r="K397" i="7"/>
  <c r="J397" i="7"/>
  <c r="I397" i="7"/>
  <c r="H397" i="7"/>
  <c r="G397" i="7"/>
  <c r="F397" i="7"/>
  <c r="E397" i="7"/>
  <c r="D397" i="7"/>
  <c r="C397" i="7"/>
  <c r="B397" i="7"/>
  <c r="W396" i="7"/>
  <c r="V396" i="7"/>
  <c r="U396" i="7"/>
  <c r="T396" i="7"/>
  <c r="S396" i="7"/>
  <c r="R396" i="7"/>
  <c r="Q396" i="7"/>
  <c r="P396" i="7"/>
  <c r="O396" i="7"/>
  <c r="N396" i="7"/>
  <c r="K396" i="7"/>
  <c r="J396" i="7"/>
  <c r="I396" i="7"/>
  <c r="H396" i="7"/>
  <c r="G396" i="7"/>
  <c r="F396" i="7"/>
  <c r="E396" i="7"/>
  <c r="D396" i="7"/>
  <c r="C396" i="7"/>
  <c r="B396" i="7"/>
  <c r="W395" i="7"/>
  <c r="V395" i="7"/>
  <c r="U395" i="7"/>
  <c r="T395" i="7"/>
  <c r="S395" i="7"/>
  <c r="R395" i="7"/>
  <c r="Q395" i="7"/>
  <c r="P395" i="7"/>
  <c r="O395" i="7"/>
  <c r="N395" i="7"/>
  <c r="K395" i="7"/>
  <c r="J395" i="7"/>
  <c r="I395" i="7"/>
  <c r="H395" i="7"/>
  <c r="G395" i="7"/>
  <c r="F395" i="7"/>
  <c r="E395" i="7"/>
  <c r="D395" i="7"/>
  <c r="C395" i="7"/>
  <c r="B395" i="7"/>
  <c r="W394" i="7"/>
  <c r="V394" i="7"/>
  <c r="U394" i="7"/>
  <c r="T394" i="7"/>
  <c r="S394" i="7"/>
  <c r="R394" i="7"/>
  <c r="Q394" i="7"/>
  <c r="P394" i="7"/>
  <c r="O394" i="7"/>
  <c r="N394" i="7"/>
  <c r="K394" i="7"/>
  <c r="J394" i="7"/>
  <c r="I394" i="7"/>
  <c r="H394" i="7"/>
  <c r="G394" i="7"/>
  <c r="F394" i="7"/>
  <c r="E394" i="7"/>
  <c r="D394" i="7"/>
  <c r="C394" i="7"/>
  <c r="B394" i="7"/>
  <c r="W392" i="7"/>
  <c r="V392" i="7"/>
  <c r="U392" i="7"/>
  <c r="T392" i="7"/>
  <c r="S392" i="7"/>
  <c r="R392" i="7"/>
  <c r="Q392" i="7"/>
  <c r="P392" i="7"/>
  <c r="O392" i="7"/>
  <c r="N392" i="7"/>
  <c r="K392" i="7"/>
  <c r="J392" i="7"/>
  <c r="I392" i="7"/>
  <c r="H392" i="7"/>
  <c r="G392" i="7"/>
  <c r="F392" i="7"/>
  <c r="E392" i="7"/>
  <c r="D392" i="7"/>
  <c r="C392" i="7"/>
  <c r="B392" i="7"/>
  <c r="V391" i="7"/>
  <c r="U391" i="7"/>
  <c r="T391" i="7"/>
  <c r="S391" i="7"/>
  <c r="R391" i="7"/>
  <c r="Q391" i="7"/>
  <c r="K391" i="7"/>
  <c r="J391" i="7"/>
  <c r="I391" i="7"/>
  <c r="H391" i="7"/>
  <c r="G391" i="7"/>
  <c r="F391" i="7"/>
  <c r="E391" i="7"/>
  <c r="D391" i="7"/>
  <c r="C391" i="7"/>
  <c r="W390" i="7"/>
  <c r="V390" i="7"/>
  <c r="U390" i="7"/>
  <c r="T390" i="7"/>
  <c r="S390" i="7"/>
  <c r="R390" i="7"/>
  <c r="Q390" i="7"/>
  <c r="P390" i="7"/>
  <c r="O390" i="7"/>
  <c r="N390" i="7"/>
  <c r="K390" i="7"/>
  <c r="J390" i="7"/>
  <c r="I390" i="7"/>
  <c r="H390" i="7"/>
  <c r="G390" i="7"/>
  <c r="F390" i="7"/>
  <c r="E390" i="7"/>
  <c r="D390" i="7"/>
  <c r="C390" i="7"/>
  <c r="B390" i="7"/>
  <c r="W389" i="7"/>
  <c r="V389" i="7"/>
  <c r="U389" i="7"/>
  <c r="T389" i="7"/>
  <c r="S389" i="7"/>
  <c r="R389" i="7"/>
  <c r="Q389" i="7"/>
  <c r="P389" i="7"/>
  <c r="O389" i="7"/>
  <c r="N389" i="7"/>
  <c r="K389" i="7"/>
  <c r="J389" i="7"/>
  <c r="I389" i="7"/>
  <c r="H389" i="7"/>
  <c r="G389" i="7"/>
  <c r="F389" i="7"/>
  <c r="E389" i="7"/>
  <c r="D389" i="7"/>
  <c r="C389" i="7"/>
  <c r="B389" i="7"/>
  <c r="A388" i="7"/>
  <c r="W386" i="7"/>
  <c r="V386" i="7"/>
  <c r="U386" i="7"/>
  <c r="T386" i="7"/>
  <c r="S386" i="7"/>
  <c r="R386" i="7"/>
  <c r="Q386" i="7"/>
  <c r="P386" i="7"/>
  <c r="O386" i="7"/>
  <c r="N386" i="7"/>
  <c r="K386" i="7"/>
  <c r="J386" i="7"/>
  <c r="I386" i="7"/>
  <c r="H386" i="7"/>
  <c r="G386" i="7"/>
  <c r="F386" i="7"/>
  <c r="E386" i="7"/>
  <c r="D386" i="7"/>
  <c r="C386" i="7"/>
  <c r="B386" i="7"/>
  <c r="W379" i="7"/>
  <c r="V379" i="7"/>
  <c r="U379" i="7"/>
  <c r="T379" i="7"/>
  <c r="S379" i="7"/>
  <c r="R379" i="7"/>
  <c r="Q379" i="7"/>
  <c r="P379" i="7"/>
  <c r="O379" i="7"/>
  <c r="N379" i="7"/>
  <c r="K379" i="7"/>
  <c r="J379" i="7"/>
  <c r="I379" i="7"/>
  <c r="H379" i="7"/>
  <c r="G379" i="7"/>
  <c r="F379" i="7"/>
  <c r="E379" i="7"/>
  <c r="D379" i="7"/>
  <c r="C379" i="7"/>
  <c r="B379" i="7"/>
  <c r="W378" i="7"/>
  <c r="V378" i="7"/>
  <c r="U378" i="7"/>
  <c r="T378" i="7"/>
  <c r="S378" i="7"/>
  <c r="R378" i="7"/>
  <c r="Q378" i="7"/>
  <c r="P378" i="7"/>
  <c r="O378" i="7"/>
  <c r="N378" i="7"/>
  <c r="K378" i="7"/>
  <c r="J378" i="7"/>
  <c r="I378" i="7"/>
  <c r="H378" i="7"/>
  <c r="G378" i="7"/>
  <c r="F378" i="7"/>
  <c r="E378" i="7"/>
  <c r="D378" i="7"/>
  <c r="C378" i="7"/>
  <c r="B378" i="7"/>
  <c r="W377" i="7"/>
  <c r="V377" i="7"/>
  <c r="U377" i="7"/>
  <c r="T377" i="7"/>
  <c r="S377" i="7"/>
  <c r="R377" i="7"/>
  <c r="Q377" i="7"/>
  <c r="P377" i="7"/>
  <c r="O377" i="7"/>
  <c r="N377" i="7"/>
  <c r="K377" i="7"/>
  <c r="J377" i="7"/>
  <c r="I377" i="7"/>
  <c r="H377" i="7"/>
  <c r="G377" i="7"/>
  <c r="F377" i="7"/>
  <c r="E377" i="7"/>
  <c r="D377" i="7"/>
  <c r="C377" i="7"/>
  <c r="B377" i="7"/>
  <c r="W376" i="7"/>
  <c r="V376" i="7"/>
  <c r="U376" i="7"/>
  <c r="T376" i="7"/>
  <c r="S376" i="7"/>
  <c r="R376" i="7"/>
  <c r="Q376" i="7"/>
  <c r="P376" i="7"/>
  <c r="O376" i="7"/>
  <c r="N376" i="7"/>
  <c r="K376" i="7"/>
  <c r="J376" i="7"/>
  <c r="I376" i="7"/>
  <c r="H376" i="7"/>
  <c r="G376" i="7"/>
  <c r="F376" i="7"/>
  <c r="E376" i="7"/>
  <c r="D376" i="7"/>
  <c r="C376" i="7"/>
  <c r="B376" i="7"/>
  <c r="W375" i="7"/>
  <c r="V375" i="7"/>
  <c r="U375" i="7"/>
  <c r="T375" i="7"/>
  <c r="S375" i="7"/>
  <c r="R375" i="7"/>
  <c r="Q375" i="7"/>
  <c r="P375" i="7"/>
  <c r="O375" i="7"/>
  <c r="N375" i="7"/>
  <c r="K375" i="7"/>
  <c r="J375" i="7"/>
  <c r="I375" i="7"/>
  <c r="H375" i="7"/>
  <c r="G375" i="7"/>
  <c r="F375" i="7"/>
  <c r="E375" i="7"/>
  <c r="D375" i="7"/>
  <c r="C375" i="7"/>
  <c r="B375" i="7"/>
  <c r="W374" i="7"/>
  <c r="V374" i="7"/>
  <c r="U374" i="7"/>
  <c r="T374" i="7"/>
  <c r="S374" i="7"/>
  <c r="R374" i="7"/>
  <c r="Q374" i="7"/>
  <c r="P374" i="7"/>
  <c r="O374" i="7"/>
  <c r="N374" i="7"/>
  <c r="K374" i="7"/>
  <c r="J374" i="7"/>
  <c r="I374" i="7"/>
  <c r="H374" i="7"/>
  <c r="G374" i="7"/>
  <c r="F374" i="7"/>
  <c r="E374" i="7"/>
  <c r="D374" i="7"/>
  <c r="C374" i="7"/>
  <c r="B374" i="7"/>
  <c r="W373" i="7"/>
  <c r="V373" i="7"/>
  <c r="U373" i="7"/>
  <c r="T373" i="7"/>
  <c r="S373" i="7"/>
  <c r="R373" i="7"/>
  <c r="Q373" i="7"/>
  <c r="P373" i="7"/>
  <c r="O373" i="7"/>
  <c r="N373" i="7"/>
  <c r="K373" i="7"/>
  <c r="J373" i="7"/>
  <c r="I373" i="7"/>
  <c r="H373" i="7"/>
  <c r="G373" i="7"/>
  <c r="F373" i="7"/>
  <c r="E373" i="7"/>
  <c r="D373" i="7"/>
  <c r="C373" i="7"/>
  <c r="B373" i="7"/>
  <c r="W371" i="7"/>
  <c r="V371" i="7"/>
  <c r="U371" i="7"/>
  <c r="T371" i="7"/>
  <c r="S371" i="7"/>
  <c r="R371" i="7"/>
  <c r="Q371" i="7"/>
  <c r="P371" i="7"/>
  <c r="O371" i="7"/>
  <c r="N371" i="7"/>
  <c r="K371" i="7"/>
  <c r="J371" i="7"/>
  <c r="I371" i="7"/>
  <c r="H371" i="7"/>
  <c r="G371" i="7"/>
  <c r="F371" i="7"/>
  <c r="E371" i="7"/>
  <c r="D371" i="7"/>
  <c r="C371" i="7"/>
  <c r="B371" i="7"/>
  <c r="U370" i="7"/>
  <c r="T370" i="7"/>
  <c r="S370" i="7"/>
  <c r="R370" i="7"/>
  <c r="Q370" i="7"/>
  <c r="P370" i="7"/>
  <c r="J370" i="7"/>
  <c r="I370" i="7"/>
  <c r="H370" i="7"/>
  <c r="G370" i="7"/>
  <c r="F370" i="7"/>
  <c r="E370" i="7"/>
  <c r="D370" i="7"/>
  <c r="C370" i="7"/>
  <c r="B370" i="7"/>
  <c r="W369" i="7"/>
  <c r="V369" i="7"/>
  <c r="U369" i="7"/>
  <c r="T369" i="7"/>
  <c r="S369" i="7"/>
  <c r="R369" i="7"/>
  <c r="Q369" i="7"/>
  <c r="P369" i="7"/>
  <c r="O369" i="7"/>
  <c r="N369" i="7"/>
  <c r="K369" i="7"/>
  <c r="J369" i="7"/>
  <c r="I369" i="7"/>
  <c r="H369" i="7"/>
  <c r="G369" i="7"/>
  <c r="F369" i="7"/>
  <c r="E369" i="7"/>
  <c r="D369" i="7"/>
  <c r="C369" i="7"/>
  <c r="B369" i="7"/>
  <c r="W368" i="7"/>
  <c r="V368" i="7"/>
  <c r="U368" i="7"/>
  <c r="T368" i="7"/>
  <c r="S368" i="7"/>
  <c r="R368" i="7"/>
  <c r="Q368" i="7"/>
  <c r="P368" i="7"/>
  <c r="O368" i="7"/>
  <c r="N368" i="7"/>
  <c r="K368" i="7"/>
  <c r="J368" i="7"/>
  <c r="I368" i="7"/>
  <c r="H368" i="7"/>
  <c r="G368" i="7"/>
  <c r="F368" i="7"/>
  <c r="E368" i="7"/>
  <c r="D368" i="7"/>
  <c r="C368" i="7"/>
  <c r="B368" i="7"/>
  <c r="A367" i="7"/>
  <c r="X362" i="7"/>
  <c r="W362" i="7"/>
  <c r="V362" i="7"/>
  <c r="U362" i="7"/>
  <c r="T362" i="7"/>
  <c r="S362" i="7"/>
  <c r="R362" i="7"/>
  <c r="Q362" i="7"/>
  <c r="P362" i="7"/>
  <c r="O362" i="7"/>
  <c r="N362" i="7"/>
  <c r="L362" i="7"/>
  <c r="K362" i="7"/>
  <c r="J362" i="7"/>
  <c r="I362" i="7"/>
  <c r="H362" i="7"/>
  <c r="G362" i="7"/>
  <c r="F362" i="7"/>
  <c r="E362" i="7"/>
  <c r="D362" i="7"/>
  <c r="C362" i="7"/>
  <c r="B362" i="7"/>
  <c r="X355" i="7"/>
  <c r="W355" i="7"/>
  <c r="V355" i="7"/>
  <c r="U355" i="7"/>
  <c r="T355" i="7"/>
  <c r="S355" i="7"/>
  <c r="R355" i="7"/>
  <c r="Q355" i="7"/>
  <c r="P355" i="7"/>
  <c r="O355" i="7"/>
  <c r="N355" i="7"/>
  <c r="L355" i="7"/>
  <c r="K355" i="7"/>
  <c r="J355" i="7"/>
  <c r="I355" i="7"/>
  <c r="H355" i="7"/>
  <c r="G355" i="7"/>
  <c r="F355" i="7"/>
  <c r="E355" i="7"/>
  <c r="D355" i="7"/>
  <c r="C355" i="7"/>
  <c r="B355" i="7"/>
  <c r="W354" i="7"/>
  <c r="V354" i="7"/>
  <c r="U354" i="7"/>
  <c r="T354" i="7"/>
  <c r="S354" i="7"/>
  <c r="R354" i="7"/>
  <c r="Q354" i="7"/>
  <c r="P354" i="7"/>
  <c r="O354" i="7"/>
  <c r="N354" i="7"/>
  <c r="K354" i="7"/>
  <c r="J354" i="7"/>
  <c r="I354" i="7"/>
  <c r="H354" i="7"/>
  <c r="G354" i="7"/>
  <c r="F354" i="7"/>
  <c r="E354" i="7"/>
  <c r="D354" i="7"/>
  <c r="C354" i="7"/>
  <c r="B354" i="7"/>
  <c r="W353" i="7"/>
  <c r="V353" i="7"/>
  <c r="U353" i="7"/>
  <c r="T353" i="7"/>
  <c r="S353" i="7"/>
  <c r="R353" i="7"/>
  <c r="Q353" i="7"/>
  <c r="P353" i="7"/>
  <c r="O353" i="7"/>
  <c r="N353" i="7"/>
  <c r="K353" i="7"/>
  <c r="J353" i="7"/>
  <c r="I353" i="7"/>
  <c r="H353" i="7"/>
  <c r="G353" i="7"/>
  <c r="F353" i="7"/>
  <c r="E353" i="7"/>
  <c r="D353" i="7"/>
  <c r="C353" i="7"/>
  <c r="B353" i="7"/>
  <c r="W352" i="7"/>
  <c r="V352" i="7"/>
  <c r="U352" i="7"/>
  <c r="T352" i="7"/>
  <c r="S352" i="7"/>
  <c r="R352" i="7"/>
  <c r="Q352" i="7"/>
  <c r="P352" i="7"/>
  <c r="O352" i="7"/>
  <c r="N352" i="7"/>
  <c r="K352" i="7"/>
  <c r="J352" i="7"/>
  <c r="I352" i="7"/>
  <c r="H352" i="7"/>
  <c r="G352" i="7"/>
  <c r="F352" i="7"/>
  <c r="E352" i="7"/>
  <c r="D352" i="7"/>
  <c r="C352" i="7"/>
  <c r="B352" i="7"/>
  <c r="W351" i="7"/>
  <c r="V351" i="7"/>
  <c r="U351" i="7"/>
  <c r="T351" i="7"/>
  <c r="S351" i="7"/>
  <c r="R351" i="7"/>
  <c r="Q351" i="7"/>
  <c r="P351" i="7"/>
  <c r="O351" i="7"/>
  <c r="N351" i="7"/>
  <c r="K351" i="7"/>
  <c r="J351" i="7"/>
  <c r="I351" i="7"/>
  <c r="H351" i="7"/>
  <c r="G351" i="7"/>
  <c r="F351" i="7"/>
  <c r="E351" i="7"/>
  <c r="D351" i="7"/>
  <c r="C351" i="7"/>
  <c r="B351" i="7"/>
  <c r="W350" i="7"/>
  <c r="V350" i="7"/>
  <c r="U350" i="7"/>
  <c r="T350" i="7"/>
  <c r="S350" i="7"/>
  <c r="R350" i="7"/>
  <c r="Q350" i="7"/>
  <c r="P350" i="7"/>
  <c r="O350" i="7"/>
  <c r="N350" i="7"/>
  <c r="K350" i="7"/>
  <c r="J350" i="7"/>
  <c r="I350" i="7"/>
  <c r="H350" i="7"/>
  <c r="G350" i="7"/>
  <c r="F350" i="7"/>
  <c r="E350" i="7"/>
  <c r="D350" i="7"/>
  <c r="C350" i="7"/>
  <c r="B350" i="7"/>
  <c r="W349" i="7"/>
  <c r="V349" i="7"/>
  <c r="U349" i="7"/>
  <c r="T349" i="7"/>
  <c r="S349" i="7"/>
  <c r="R349" i="7"/>
  <c r="Q349" i="7"/>
  <c r="P349" i="7"/>
  <c r="O349" i="7"/>
  <c r="N349" i="7"/>
  <c r="K349" i="7"/>
  <c r="J349" i="7"/>
  <c r="I349" i="7"/>
  <c r="H349" i="7"/>
  <c r="G349" i="7"/>
  <c r="F349" i="7"/>
  <c r="E349" i="7"/>
  <c r="D349" i="7"/>
  <c r="C349" i="7"/>
  <c r="B349" i="7"/>
  <c r="W347" i="7"/>
  <c r="V347" i="7"/>
  <c r="U347" i="7"/>
  <c r="T347" i="7"/>
  <c r="S347" i="7"/>
  <c r="R347" i="7"/>
  <c r="Q347" i="7"/>
  <c r="P347" i="7"/>
  <c r="O347" i="7"/>
  <c r="N347" i="7"/>
  <c r="K347" i="7"/>
  <c r="J347" i="7"/>
  <c r="I347" i="7"/>
  <c r="H347" i="7"/>
  <c r="G347" i="7"/>
  <c r="F347" i="7"/>
  <c r="E347" i="7"/>
  <c r="D347" i="7"/>
  <c r="C347" i="7"/>
  <c r="B347" i="7"/>
  <c r="U346" i="7"/>
  <c r="T346" i="7"/>
  <c r="S346" i="7"/>
  <c r="R346" i="7"/>
  <c r="Q346" i="7"/>
  <c r="I346" i="7"/>
  <c r="H346" i="7"/>
  <c r="G346" i="7"/>
  <c r="F346" i="7"/>
  <c r="E346" i="7"/>
  <c r="V345" i="7"/>
  <c r="U345" i="7"/>
  <c r="T345" i="7"/>
  <c r="S345" i="7"/>
  <c r="R345" i="7"/>
  <c r="Q345" i="7"/>
  <c r="J345" i="7"/>
  <c r="I345" i="7"/>
  <c r="H345" i="7"/>
  <c r="G345" i="7"/>
  <c r="F345" i="7"/>
  <c r="E345" i="7"/>
  <c r="V344" i="7"/>
  <c r="U344" i="7"/>
  <c r="T344" i="7"/>
  <c r="S344" i="7"/>
  <c r="R344" i="7"/>
  <c r="Q344" i="7"/>
  <c r="J344" i="7"/>
  <c r="I344" i="7"/>
  <c r="H344" i="7"/>
  <c r="G344" i="7"/>
  <c r="F344" i="7"/>
  <c r="E344" i="7"/>
  <c r="A343" i="7"/>
  <c r="X341" i="7"/>
  <c r="W341" i="7"/>
  <c r="V341" i="7"/>
  <c r="U341" i="7"/>
  <c r="T341" i="7"/>
  <c r="S341" i="7"/>
  <c r="R341" i="7"/>
  <c r="Q341" i="7"/>
  <c r="P341" i="7"/>
  <c r="O341" i="7"/>
  <c r="N341" i="7"/>
  <c r="L341" i="7"/>
  <c r="K341" i="7"/>
  <c r="J341" i="7"/>
  <c r="I341" i="7"/>
  <c r="H341" i="7"/>
  <c r="G341" i="7"/>
  <c r="F341" i="7"/>
  <c r="E341" i="7"/>
  <c r="D341" i="7"/>
  <c r="C341" i="7"/>
  <c r="B341" i="7"/>
  <c r="X334" i="7"/>
  <c r="W334" i="7"/>
  <c r="V334" i="7"/>
  <c r="U334" i="7"/>
  <c r="T334" i="7"/>
  <c r="S334" i="7"/>
  <c r="R334" i="7"/>
  <c r="Q334" i="7"/>
  <c r="P334" i="7"/>
  <c r="O334" i="7"/>
  <c r="N334" i="7"/>
  <c r="L334" i="7"/>
  <c r="K334" i="7"/>
  <c r="J334" i="7"/>
  <c r="I334" i="7"/>
  <c r="H334" i="7"/>
  <c r="G334" i="7"/>
  <c r="F334" i="7"/>
  <c r="E334" i="7"/>
  <c r="D334" i="7"/>
  <c r="C334" i="7"/>
  <c r="B334" i="7"/>
  <c r="X333" i="7"/>
  <c r="W333" i="7"/>
  <c r="V333" i="7"/>
  <c r="U333" i="7"/>
  <c r="T333" i="7"/>
  <c r="S333" i="7"/>
  <c r="R333" i="7"/>
  <c r="Q333" i="7"/>
  <c r="P333" i="7"/>
  <c r="O333" i="7"/>
  <c r="N333" i="7"/>
  <c r="K333" i="7"/>
  <c r="J333" i="7"/>
  <c r="I333" i="7"/>
  <c r="H333" i="7"/>
  <c r="G333" i="7"/>
  <c r="F333" i="7"/>
  <c r="E333" i="7"/>
  <c r="D333" i="7"/>
  <c r="C333" i="7"/>
  <c r="B333" i="7"/>
  <c r="X332" i="7"/>
  <c r="W332" i="7"/>
  <c r="V332" i="7"/>
  <c r="U332" i="7"/>
  <c r="T332" i="7"/>
  <c r="S332" i="7"/>
  <c r="R332" i="7"/>
  <c r="Q332" i="7"/>
  <c r="P332" i="7"/>
  <c r="O332" i="7"/>
  <c r="N332" i="7"/>
  <c r="K332" i="7"/>
  <c r="J332" i="7"/>
  <c r="I332" i="7"/>
  <c r="H332" i="7"/>
  <c r="G332" i="7"/>
  <c r="F332" i="7"/>
  <c r="E332" i="7"/>
  <c r="D332" i="7"/>
  <c r="C332" i="7"/>
  <c r="B332" i="7"/>
  <c r="W331" i="7"/>
  <c r="V331" i="7"/>
  <c r="U331" i="7"/>
  <c r="T331" i="7"/>
  <c r="S331" i="7"/>
  <c r="R331" i="7"/>
  <c r="Q331" i="7"/>
  <c r="P331" i="7"/>
  <c r="O331" i="7"/>
  <c r="N331" i="7"/>
  <c r="K331" i="7"/>
  <c r="J331" i="7"/>
  <c r="I331" i="7"/>
  <c r="H331" i="7"/>
  <c r="G331" i="7"/>
  <c r="F331" i="7"/>
  <c r="E331" i="7"/>
  <c r="D331" i="7"/>
  <c r="C331" i="7"/>
  <c r="B331" i="7"/>
  <c r="W330" i="7"/>
  <c r="V330" i="7"/>
  <c r="U330" i="7"/>
  <c r="T330" i="7"/>
  <c r="S330" i="7"/>
  <c r="R330" i="7"/>
  <c r="Q330" i="7"/>
  <c r="P330" i="7"/>
  <c r="O330" i="7"/>
  <c r="N330" i="7"/>
  <c r="K330" i="7"/>
  <c r="J330" i="7"/>
  <c r="I330" i="7"/>
  <c r="H330" i="7"/>
  <c r="G330" i="7"/>
  <c r="F330" i="7"/>
  <c r="E330" i="7"/>
  <c r="D330" i="7"/>
  <c r="C330" i="7"/>
  <c r="B330" i="7"/>
  <c r="W329" i="7"/>
  <c r="V329" i="7"/>
  <c r="U329" i="7"/>
  <c r="T329" i="7"/>
  <c r="S329" i="7"/>
  <c r="R329" i="7"/>
  <c r="Q329" i="7"/>
  <c r="P329" i="7"/>
  <c r="O329" i="7"/>
  <c r="N329" i="7"/>
  <c r="K329" i="7"/>
  <c r="J329" i="7"/>
  <c r="I329" i="7"/>
  <c r="H329" i="7"/>
  <c r="G329" i="7"/>
  <c r="F329" i="7"/>
  <c r="E329" i="7"/>
  <c r="D329" i="7"/>
  <c r="C329" i="7"/>
  <c r="B329" i="7"/>
  <c r="X328" i="7"/>
  <c r="W328" i="7"/>
  <c r="V328" i="7"/>
  <c r="U328" i="7"/>
  <c r="T328" i="7"/>
  <c r="S328" i="7"/>
  <c r="R328" i="7"/>
  <c r="Q328" i="7"/>
  <c r="P328" i="7"/>
  <c r="O328" i="7"/>
  <c r="N328" i="7"/>
  <c r="K328" i="7"/>
  <c r="J328" i="7"/>
  <c r="I328" i="7"/>
  <c r="H328" i="7"/>
  <c r="G328" i="7"/>
  <c r="F328" i="7"/>
  <c r="E328" i="7"/>
  <c r="D328" i="7"/>
  <c r="C328" i="7"/>
  <c r="B328" i="7"/>
  <c r="W326" i="7"/>
  <c r="V326" i="7"/>
  <c r="U326" i="7"/>
  <c r="T326" i="7"/>
  <c r="S326" i="7"/>
  <c r="R326" i="7"/>
  <c r="Q326" i="7"/>
  <c r="P326" i="7"/>
  <c r="O326" i="7"/>
  <c r="N326" i="7"/>
  <c r="K326" i="7"/>
  <c r="J326" i="7"/>
  <c r="I326" i="7"/>
  <c r="H326" i="7"/>
  <c r="G326" i="7"/>
  <c r="F326" i="7"/>
  <c r="E326" i="7"/>
  <c r="D326" i="7"/>
  <c r="C326" i="7"/>
  <c r="B326" i="7"/>
  <c r="U325" i="7"/>
  <c r="T325" i="7"/>
  <c r="S325" i="7"/>
  <c r="R325" i="7"/>
  <c r="Q325" i="7"/>
  <c r="I325" i="7"/>
  <c r="H325" i="7"/>
  <c r="G325" i="7"/>
  <c r="F325" i="7"/>
  <c r="E325" i="7"/>
  <c r="U324" i="7"/>
  <c r="T324" i="7"/>
  <c r="S324" i="7"/>
  <c r="R324" i="7"/>
  <c r="Q324" i="7"/>
  <c r="I324" i="7"/>
  <c r="H324" i="7"/>
  <c r="G324" i="7"/>
  <c r="F324" i="7"/>
  <c r="E324" i="7"/>
  <c r="U323" i="7"/>
  <c r="T323" i="7"/>
  <c r="S323" i="7"/>
  <c r="R323" i="7"/>
  <c r="Q323" i="7"/>
  <c r="I323" i="7"/>
  <c r="H323" i="7"/>
  <c r="G323" i="7"/>
  <c r="F323" i="7"/>
  <c r="E323" i="7"/>
  <c r="W308" i="7"/>
  <c r="W452" i="7" s="1"/>
  <c r="V452" i="7"/>
  <c r="U452" i="7"/>
  <c r="T452" i="7"/>
  <c r="S452" i="7"/>
  <c r="R452" i="7"/>
  <c r="Q308" i="7"/>
  <c r="Q452" i="7" s="1"/>
  <c r="P308" i="7"/>
  <c r="P452" i="7" s="1"/>
  <c r="O308" i="7"/>
  <c r="O452" i="7" s="1"/>
  <c r="N308" i="7"/>
  <c r="N452" i="7" s="1"/>
  <c r="K308" i="7"/>
  <c r="K452" i="7" s="1"/>
  <c r="J308" i="7"/>
  <c r="J452" i="7" s="1"/>
  <c r="I308" i="7"/>
  <c r="I452" i="7" s="1"/>
  <c r="H308" i="7"/>
  <c r="H452" i="7" s="1"/>
  <c r="G452" i="7"/>
  <c r="D308" i="7"/>
  <c r="D452" i="7" s="1"/>
  <c r="C308" i="7"/>
  <c r="C452" i="7" s="1"/>
  <c r="B308" i="7"/>
  <c r="B452" i="7" s="1"/>
  <c r="W301" i="7"/>
  <c r="W445" i="7" s="1"/>
  <c r="V301" i="7"/>
  <c r="V445" i="7" s="1"/>
  <c r="U301" i="7"/>
  <c r="U445" i="7" s="1"/>
  <c r="T301" i="7"/>
  <c r="T445" i="7" s="1"/>
  <c r="S301" i="7"/>
  <c r="S445" i="7" s="1"/>
  <c r="R301" i="7"/>
  <c r="R445" i="7" s="1"/>
  <c r="Q301" i="7"/>
  <c r="Q445" i="7" s="1"/>
  <c r="P301" i="7"/>
  <c r="P445" i="7" s="1"/>
  <c r="O301" i="7"/>
  <c r="O445" i="7" s="1"/>
  <c r="N301" i="7"/>
  <c r="N445" i="7" s="1"/>
  <c r="K301" i="7"/>
  <c r="K445" i="7" s="1"/>
  <c r="J301" i="7"/>
  <c r="J445" i="7" s="1"/>
  <c r="I301" i="7"/>
  <c r="I445" i="7" s="1"/>
  <c r="H301" i="7"/>
  <c r="H445" i="7" s="1"/>
  <c r="G301" i="7"/>
  <c r="G445" i="7" s="1"/>
  <c r="F301" i="7"/>
  <c r="F445" i="7" s="1"/>
  <c r="E301" i="7"/>
  <c r="E445" i="7" s="1"/>
  <c r="D301" i="7"/>
  <c r="D445" i="7" s="1"/>
  <c r="C301" i="7"/>
  <c r="C445" i="7" s="1"/>
  <c r="B301" i="7"/>
  <c r="B445" i="7" s="1"/>
  <c r="W300" i="7"/>
  <c r="W444" i="7" s="1"/>
  <c r="V300" i="7"/>
  <c r="V444" i="7" s="1"/>
  <c r="U300" i="7"/>
  <c r="U444" i="7" s="1"/>
  <c r="T300" i="7"/>
  <c r="T444" i="7" s="1"/>
  <c r="S300" i="7"/>
  <c r="S444" i="7" s="1"/>
  <c r="R300" i="7"/>
  <c r="R444" i="7" s="1"/>
  <c r="Q300" i="7"/>
  <c r="Q444" i="7" s="1"/>
  <c r="P300" i="7"/>
  <c r="P444" i="7" s="1"/>
  <c r="O300" i="7"/>
  <c r="O444" i="7" s="1"/>
  <c r="N300" i="7"/>
  <c r="N444" i="7" s="1"/>
  <c r="K300" i="7"/>
  <c r="K444" i="7" s="1"/>
  <c r="J300" i="7"/>
  <c r="J444" i="7" s="1"/>
  <c r="I300" i="7"/>
  <c r="I444" i="7" s="1"/>
  <c r="H300" i="7"/>
  <c r="H444" i="7" s="1"/>
  <c r="G300" i="7"/>
  <c r="G444" i="7" s="1"/>
  <c r="F300" i="7"/>
  <c r="F444" i="7" s="1"/>
  <c r="E300" i="7"/>
  <c r="E444" i="7" s="1"/>
  <c r="D300" i="7"/>
  <c r="D444" i="7" s="1"/>
  <c r="C300" i="7"/>
  <c r="C444" i="7" s="1"/>
  <c r="B300" i="7"/>
  <c r="B444" i="7" s="1"/>
  <c r="W299" i="7"/>
  <c r="W443" i="7" s="1"/>
  <c r="V299" i="7"/>
  <c r="V443" i="7" s="1"/>
  <c r="U299" i="7"/>
  <c r="U443" i="7" s="1"/>
  <c r="T299" i="7"/>
  <c r="T443" i="7" s="1"/>
  <c r="S299" i="7"/>
  <c r="S443" i="7" s="1"/>
  <c r="R299" i="7"/>
  <c r="R443" i="7" s="1"/>
  <c r="Q299" i="7"/>
  <c r="Q443" i="7" s="1"/>
  <c r="P299" i="7"/>
  <c r="P443" i="7" s="1"/>
  <c r="O299" i="7"/>
  <c r="O443" i="7" s="1"/>
  <c r="N299" i="7"/>
  <c r="N443" i="7" s="1"/>
  <c r="K299" i="7"/>
  <c r="K443" i="7" s="1"/>
  <c r="J299" i="7"/>
  <c r="J443" i="7" s="1"/>
  <c r="I299" i="7"/>
  <c r="I443" i="7" s="1"/>
  <c r="H299" i="7"/>
  <c r="H443" i="7" s="1"/>
  <c r="G299" i="7"/>
  <c r="G443" i="7" s="1"/>
  <c r="F299" i="7"/>
  <c r="F443" i="7" s="1"/>
  <c r="E299" i="7"/>
  <c r="E443" i="7" s="1"/>
  <c r="D299" i="7"/>
  <c r="D443" i="7" s="1"/>
  <c r="C299" i="7"/>
  <c r="C443" i="7" s="1"/>
  <c r="B299" i="7"/>
  <c r="B443" i="7" s="1"/>
  <c r="W298" i="7"/>
  <c r="W442" i="7" s="1"/>
  <c r="V298" i="7"/>
  <c r="V442" i="7" s="1"/>
  <c r="U298" i="7"/>
  <c r="U442" i="7" s="1"/>
  <c r="T298" i="7"/>
  <c r="T442" i="7" s="1"/>
  <c r="S298" i="7"/>
  <c r="S442" i="7" s="1"/>
  <c r="R298" i="7"/>
  <c r="R442" i="7" s="1"/>
  <c r="Q298" i="7"/>
  <c r="Q442" i="7" s="1"/>
  <c r="P298" i="7"/>
  <c r="P442" i="7" s="1"/>
  <c r="O298" i="7"/>
  <c r="O442" i="7" s="1"/>
  <c r="N298" i="7"/>
  <c r="N442" i="7" s="1"/>
  <c r="K298" i="7"/>
  <c r="K442" i="7" s="1"/>
  <c r="J298" i="7"/>
  <c r="J442" i="7" s="1"/>
  <c r="I298" i="7"/>
  <c r="I442" i="7" s="1"/>
  <c r="H298" i="7"/>
  <c r="H442" i="7" s="1"/>
  <c r="G298" i="7"/>
  <c r="G442" i="7" s="1"/>
  <c r="F298" i="7"/>
  <c r="F442" i="7" s="1"/>
  <c r="E298" i="7"/>
  <c r="E442" i="7" s="1"/>
  <c r="D298" i="7"/>
  <c r="D442" i="7" s="1"/>
  <c r="C298" i="7"/>
  <c r="C442" i="7" s="1"/>
  <c r="B298" i="7"/>
  <c r="B442" i="7" s="1"/>
  <c r="W297" i="7"/>
  <c r="W441" i="7" s="1"/>
  <c r="V297" i="7"/>
  <c r="V441" i="7" s="1"/>
  <c r="U297" i="7"/>
  <c r="U441" i="7" s="1"/>
  <c r="T297" i="7"/>
  <c r="T441" i="7" s="1"/>
  <c r="S297" i="7"/>
  <c r="S441" i="7" s="1"/>
  <c r="R297" i="7"/>
  <c r="R441" i="7" s="1"/>
  <c r="Q297" i="7"/>
  <c r="Q441" i="7" s="1"/>
  <c r="P297" i="7"/>
  <c r="P441" i="7" s="1"/>
  <c r="O297" i="7"/>
  <c r="O441" i="7" s="1"/>
  <c r="N297" i="7"/>
  <c r="N441" i="7" s="1"/>
  <c r="K297" i="7"/>
  <c r="K441" i="7" s="1"/>
  <c r="J297" i="7"/>
  <c r="J441" i="7" s="1"/>
  <c r="I297" i="7"/>
  <c r="I441" i="7" s="1"/>
  <c r="H297" i="7"/>
  <c r="H441" i="7" s="1"/>
  <c r="G297" i="7"/>
  <c r="G441" i="7" s="1"/>
  <c r="F297" i="7"/>
  <c r="F441" i="7" s="1"/>
  <c r="E297" i="7"/>
  <c r="E441" i="7" s="1"/>
  <c r="D297" i="7"/>
  <c r="D441" i="7" s="1"/>
  <c r="C297" i="7"/>
  <c r="C441" i="7" s="1"/>
  <c r="B297" i="7"/>
  <c r="B441" i="7" s="1"/>
  <c r="W296" i="7"/>
  <c r="W440" i="7" s="1"/>
  <c r="V296" i="7"/>
  <c r="V440" i="7" s="1"/>
  <c r="U296" i="7"/>
  <c r="U440" i="7" s="1"/>
  <c r="T296" i="7"/>
  <c r="T440" i="7" s="1"/>
  <c r="S296" i="7"/>
  <c r="S440" i="7" s="1"/>
  <c r="R296" i="7"/>
  <c r="R440" i="7" s="1"/>
  <c r="Q296" i="7"/>
  <c r="Q440" i="7" s="1"/>
  <c r="P296" i="7"/>
  <c r="P440" i="7" s="1"/>
  <c r="O296" i="7"/>
  <c r="O440" i="7" s="1"/>
  <c r="N296" i="7"/>
  <c r="N440" i="7" s="1"/>
  <c r="K296" i="7"/>
  <c r="K440" i="7" s="1"/>
  <c r="J296" i="7"/>
  <c r="J440" i="7" s="1"/>
  <c r="I296" i="7"/>
  <c r="I440" i="7" s="1"/>
  <c r="H296" i="7"/>
  <c r="H440" i="7" s="1"/>
  <c r="G296" i="7"/>
  <c r="G440" i="7" s="1"/>
  <c r="F296" i="7"/>
  <c r="F440" i="7" s="1"/>
  <c r="E296" i="7"/>
  <c r="E440" i="7" s="1"/>
  <c r="D296" i="7"/>
  <c r="D440" i="7" s="1"/>
  <c r="C296" i="7"/>
  <c r="C440" i="7" s="1"/>
  <c r="B296" i="7"/>
  <c r="B440" i="7" s="1"/>
  <c r="W295" i="7"/>
  <c r="W439" i="7" s="1"/>
  <c r="V295" i="7"/>
  <c r="V439" i="7" s="1"/>
  <c r="U295" i="7"/>
  <c r="U439" i="7" s="1"/>
  <c r="T295" i="7"/>
  <c r="T439" i="7" s="1"/>
  <c r="S295" i="7"/>
  <c r="S439" i="7" s="1"/>
  <c r="R295" i="7"/>
  <c r="R439" i="7" s="1"/>
  <c r="Q295" i="7"/>
  <c r="Q439" i="7" s="1"/>
  <c r="P295" i="7"/>
  <c r="P439" i="7" s="1"/>
  <c r="O295" i="7"/>
  <c r="O439" i="7" s="1"/>
  <c r="N295" i="7"/>
  <c r="N439" i="7" s="1"/>
  <c r="K295" i="7"/>
  <c r="K439" i="7" s="1"/>
  <c r="J295" i="7"/>
  <c r="J439" i="7" s="1"/>
  <c r="I295" i="7"/>
  <c r="I439" i="7" s="1"/>
  <c r="H295" i="7"/>
  <c r="H439" i="7" s="1"/>
  <c r="G295" i="7"/>
  <c r="G439" i="7" s="1"/>
  <c r="F295" i="7"/>
  <c r="F439" i="7" s="1"/>
  <c r="E295" i="7"/>
  <c r="E439" i="7" s="1"/>
  <c r="D295" i="7"/>
  <c r="D439" i="7" s="1"/>
  <c r="C295" i="7"/>
  <c r="C439" i="7" s="1"/>
  <c r="B295" i="7"/>
  <c r="B439" i="7" s="1"/>
  <c r="W294" i="7"/>
  <c r="V294" i="7"/>
  <c r="U294" i="7"/>
  <c r="T294" i="7"/>
  <c r="S294" i="7"/>
  <c r="R294" i="7"/>
  <c r="Q294" i="7"/>
  <c r="P294" i="7"/>
  <c r="O294" i="7"/>
  <c r="N294" i="7"/>
  <c r="K294" i="7"/>
  <c r="J294" i="7"/>
  <c r="I294" i="7"/>
  <c r="H294" i="7"/>
  <c r="G294" i="7"/>
  <c r="F294" i="7"/>
  <c r="E294" i="7"/>
  <c r="D294" i="7"/>
  <c r="C294" i="7"/>
  <c r="B294" i="7"/>
  <c r="W293" i="7"/>
  <c r="V293" i="7"/>
  <c r="U293" i="7"/>
  <c r="T293" i="7"/>
  <c r="S293" i="7"/>
  <c r="R293" i="7"/>
  <c r="Q293" i="7"/>
  <c r="P293" i="7"/>
  <c r="O293" i="7"/>
  <c r="N293" i="7"/>
  <c r="K293" i="7"/>
  <c r="J293" i="7"/>
  <c r="I293" i="7"/>
  <c r="H293" i="7"/>
  <c r="G293" i="7"/>
  <c r="F293" i="7"/>
  <c r="E293" i="7"/>
  <c r="D293" i="7"/>
  <c r="C293" i="7"/>
  <c r="B293" i="7"/>
  <c r="X292" i="7"/>
  <c r="W292" i="7"/>
  <c r="V292" i="7"/>
  <c r="U292" i="7"/>
  <c r="T292" i="7"/>
  <c r="S292" i="7"/>
  <c r="R292" i="7"/>
  <c r="Q292" i="7"/>
  <c r="P292" i="7"/>
  <c r="O292" i="7"/>
  <c r="N292" i="7"/>
  <c r="K292" i="7"/>
  <c r="J292" i="7"/>
  <c r="I292" i="7"/>
  <c r="H292" i="7"/>
  <c r="G292" i="7"/>
  <c r="F292" i="7"/>
  <c r="E292" i="7"/>
  <c r="D292" i="7"/>
  <c r="C292" i="7"/>
  <c r="B292" i="7"/>
  <c r="W291" i="7"/>
  <c r="V291" i="7"/>
  <c r="U291" i="7"/>
  <c r="T291" i="7"/>
  <c r="S291" i="7"/>
  <c r="R291" i="7"/>
  <c r="Q291" i="7"/>
  <c r="P291" i="7"/>
  <c r="O291" i="7"/>
  <c r="N291" i="7"/>
  <c r="K291" i="7"/>
  <c r="J291" i="7"/>
  <c r="I291" i="7"/>
  <c r="H291" i="7"/>
  <c r="G291" i="7"/>
  <c r="F291" i="7"/>
  <c r="E291" i="7"/>
  <c r="D291" i="7"/>
  <c r="C291" i="7"/>
  <c r="B291" i="7"/>
  <c r="W290" i="7"/>
  <c r="W438" i="7" s="1"/>
  <c r="V290" i="7"/>
  <c r="V438" i="7" s="1"/>
  <c r="U290" i="7"/>
  <c r="T290" i="7"/>
  <c r="S290" i="7"/>
  <c r="R290" i="7"/>
  <c r="Q290" i="7"/>
  <c r="P290" i="7"/>
  <c r="O290" i="7"/>
  <c r="O438" i="7" s="1"/>
  <c r="N290" i="7"/>
  <c r="N438" i="7" s="1"/>
  <c r="K290" i="7"/>
  <c r="J290" i="7"/>
  <c r="I290" i="7"/>
  <c r="H290" i="7"/>
  <c r="G290" i="7"/>
  <c r="F290" i="7"/>
  <c r="E290" i="7"/>
  <c r="D290" i="7"/>
  <c r="C290" i="7"/>
  <c r="B290" i="7"/>
  <c r="W289" i="7"/>
  <c r="V289" i="7"/>
  <c r="U289" i="7"/>
  <c r="T289" i="7"/>
  <c r="S289" i="7"/>
  <c r="R289" i="7"/>
  <c r="Q289" i="7"/>
  <c r="P289" i="7"/>
  <c r="O289" i="7"/>
  <c r="N289" i="7"/>
  <c r="K289" i="7"/>
  <c r="J289" i="7"/>
  <c r="I289" i="7"/>
  <c r="H289" i="7"/>
  <c r="G289" i="7"/>
  <c r="F289" i="7"/>
  <c r="E289" i="7"/>
  <c r="D289" i="7"/>
  <c r="C289" i="7"/>
  <c r="B289" i="7"/>
  <c r="W288" i="7"/>
  <c r="V288" i="7"/>
  <c r="U288" i="7"/>
  <c r="T288" i="7"/>
  <c r="S288" i="7"/>
  <c r="R288" i="7"/>
  <c r="Q288" i="7"/>
  <c r="P288" i="7"/>
  <c r="O288" i="7"/>
  <c r="N288" i="7"/>
  <c r="K288" i="7"/>
  <c r="J288" i="7"/>
  <c r="I288" i="7"/>
  <c r="H288" i="7"/>
  <c r="G288" i="7"/>
  <c r="F288" i="7"/>
  <c r="E288" i="7"/>
  <c r="D288" i="7"/>
  <c r="C288" i="7"/>
  <c r="B288" i="7"/>
  <c r="W287" i="7"/>
  <c r="V287" i="7"/>
  <c r="U287" i="7"/>
  <c r="T287" i="7"/>
  <c r="S287" i="7"/>
  <c r="R287" i="7"/>
  <c r="Q287" i="7"/>
  <c r="P287" i="7"/>
  <c r="O287" i="7"/>
  <c r="N287" i="7"/>
  <c r="K287" i="7"/>
  <c r="J287" i="7"/>
  <c r="I287" i="7"/>
  <c r="H287" i="7"/>
  <c r="G287" i="7"/>
  <c r="F287" i="7"/>
  <c r="E287" i="7"/>
  <c r="D287" i="7"/>
  <c r="C287" i="7"/>
  <c r="B287" i="7"/>
  <c r="W286" i="7"/>
  <c r="V286" i="7"/>
  <c r="U286" i="7"/>
  <c r="T286" i="7"/>
  <c r="S286" i="7"/>
  <c r="R286" i="7"/>
  <c r="Q286" i="7"/>
  <c r="P286" i="7"/>
  <c r="O286" i="7"/>
  <c r="N286" i="7"/>
  <c r="K286" i="7"/>
  <c r="J286" i="7"/>
  <c r="I286" i="7"/>
  <c r="H286" i="7"/>
  <c r="G286" i="7"/>
  <c r="F286" i="7"/>
  <c r="E286" i="7"/>
  <c r="D286" i="7"/>
  <c r="C286" i="7"/>
  <c r="B286" i="7"/>
  <c r="W285" i="7"/>
  <c r="W437" i="7" s="1"/>
  <c r="V285" i="7"/>
  <c r="V437" i="7" s="1"/>
  <c r="U285" i="7"/>
  <c r="T285" i="7"/>
  <c r="S285" i="7"/>
  <c r="R285" i="7"/>
  <c r="Q285" i="7"/>
  <c r="P285" i="7"/>
  <c r="O285" i="7"/>
  <c r="O437" i="7" s="1"/>
  <c r="N285" i="7"/>
  <c r="N437" i="7" s="1"/>
  <c r="K285" i="7"/>
  <c r="J285" i="7"/>
  <c r="I285" i="7"/>
  <c r="H285" i="7"/>
  <c r="G285" i="7"/>
  <c r="F285" i="7"/>
  <c r="E285" i="7"/>
  <c r="D285" i="7"/>
  <c r="C285" i="7"/>
  <c r="W284" i="7"/>
  <c r="V284" i="7"/>
  <c r="U284" i="7"/>
  <c r="T284" i="7"/>
  <c r="S284" i="7"/>
  <c r="R284" i="7"/>
  <c r="Q284" i="7"/>
  <c r="P284" i="7"/>
  <c r="O284" i="7"/>
  <c r="N284" i="7"/>
  <c r="K284" i="7"/>
  <c r="J284" i="7"/>
  <c r="I284" i="7"/>
  <c r="H284" i="7"/>
  <c r="G284" i="7"/>
  <c r="F284" i="7"/>
  <c r="E284" i="7"/>
  <c r="D284" i="7"/>
  <c r="W283" i="7"/>
  <c r="V283" i="7"/>
  <c r="U283" i="7"/>
  <c r="T283" i="7"/>
  <c r="S283" i="7"/>
  <c r="R283" i="7"/>
  <c r="Q283" i="7"/>
  <c r="P283" i="7"/>
  <c r="O283" i="7"/>
  <c r="N283" i="7"/>
  <c r="J283" i="7"/>
  <c r="I283" i="7"/>
  <c r="H283" i="7"/>
  <c r="G283" i="7"/>
  <c r="F283" i="7"/>
  <c r="E283" i="7"/>
  <c r="D283" i="7"/>
  <c r="C283" i="7"/>
  <c r="B283" i="7"/>
  <c r="W282" i="7"/>
  <c r="V282" i="7"/>
  <c r="U282" i="7"/>
  <c r="T282" i="7"/>
  <c r="S282" i="7"/>
  <c r="R282" i="7"/>
  <c r="Q282" i="7"/>
  <c r="P282" i="7"/>
  <c r="O282" i="7"/>
  <c r="N282" i="7"/>
  <c r="J282" i="7"/>
  <c r="I282" i="7"/>
  <c r="H282" i="7"/>
  <c r="G282" i="7"/>
  <c r="F282" i="7"/>
  <c r="E282" i="7"/>
  <c r="D282" i="7"/>
  <c r="C282" i="7"/>
  <c r="W281" i="7"/>
  <c r="V281" i="7"/>
  <c r="U281" i="7"/>
  <c r="T281" i="7"/>
  <c r="S281" i="7"/>
  <c r="R281" i="7"/>
  <c r="Q281" i="7"/>
  <c r="P281" i="7"/>
  <c r="O281" i="7"/>
  <c r="N281" i="7"/>
  <c r="K281" i="7"/>
  <c r="J281" i="7"/>
  <c r="I281" i="7"/>
  <c r="H281" i="7"/>
  <c r="G281" i="7"/>
  <c r="F281" i="7"/>
  <c r="E281" i="7"/>
  <c r="D281" i="7"/>
  <c r="C281" i="7"/>
  <c r="W280" i="7"/>
  <c r="V280" i="7"/>
  <c r="U280" i="7"/>
  <c r="T280" i="7"/>
  <c r="S280" i="7"/>
  <c r="R280" i="7"/>
  <c r="Q280" i="7"/>
  <c r="P280" i="7"/>
  <c r="O280" i="7"/>
  <c r="N280" i="7"/>
  <c r="J280" i="7"/>
  <c r="I280" i="7"/>
  <c r="H280" i="7"/>
  <c r="G280" i="7"/>
  <c r="F280" i="7"/>
  <c r="E280" i="7"/>
  <c r="D280" i="7"/>
  <c r="C280" i="7"/>
  <c r="B280" i="7"/>
  <c r="W279" i="7"/>
  <c r="V279" i="7"/>
  <c r="U279" i="7"/>
  <c r="T279" i="7"/>
  <c r="S279" i="7"/>
  <c r="R279" i="7"/>
  <c r="Q279" i="7"/>
  <c r="P279" i="7"/>
  <c r="O279" i="7"/>
  <c r="N279" i="7"/>
  <c r="J279" i="7"/>
  <c r="I279" i="7"/>
  <c r="H279" i="7"/>
  <c r="G279" i="7"/>
  <c r="F279" i="7"/>
  <c r="E279" i="7"/>
  <c r="D279" i="7"/>
  <c r="C279" i="7"/>
  <c r="B279" i="7"/>
  <c r="W278" i="7"/>
  <c r="V278" i="7"/>
  <c r="U278" i="7"/>
  <c r="T278" i="7"/>
  <c r="S278" i="7"/>
  <c r="R278" i="7"/>
  <c r="Q278" i="7"/>
  <c r="P278" i="7"/>
  <c r="O278" i="7"/>
  <c r="N278" i="7"/>
  <c r="J278" i="7"/>
  <c r="I278" i="7"/>
  <c r="H278" i="7"/>
  <c r="G278" i="7"/>
  <c r="F278" i="7"/>
  <c r="E278" i="7"/>
  <c r="D278" i="7"/>
  <c r="C278" i="7"/>
  <c r="B278" i="7"/>
  <c r="W277" i="7"/>
  <c r="V277" i="7"/>
  <c r="U277" i="7"/>
  <c r="T277" i="7"/>
  <c r="S277" i="7"/>
  <c r="R277" i="7"/>
  <c r="Q277" i="7"/>
  <c r="P277" i="7"/>
  <c r="O277" i="7"/>
  <c r="N277" i="7"/>
  <c r="J277" i="7"/>
  <c r="I277" i="7"/>
  <c r="H277" i="7"/>
  <c r="G277" i="7"/>
  <c r="F277" i="7"/>
  <c r="E277" i="7"/>
  <c r="D277" i="7"/>
  <c r="C277" i="7"/>
  <c r="B277" i="7"/>
  <c r="W276" i="7"/>
  <c r="V276" i="7"/>
  <c r="U276" i="7"/>
  <c r="T276" i="7"/>
  <c r="S276" i="7"/>
  <c r="R276" i="7"/>
  <c r="Q276" i="7"/>
  <c r="P276" i="7"/>
  <c r="O276" i="7"/>
  <c r="N276" i="7"/>
  <c r="K276" i="7"/>
  <c r="J276" i="7"/>
  <c r="I276" i="7"/>
  <c r="H276" i="7"/>
  <c r="G276" i="7"/>
  <c r="F276" i="7"/>
  <c r="E276" i="7"/>
  <c r="D276" i="7"/>
  <c r="C276" i="7"/>
  <c r="B276" i="7"/>
  <c r="W275" i="7"/>
  <c r="V275" i="7"/>
  <c r="U275" i="7"/>
  <c r="T275" i="7"/>
  <c r="S275" i="7"/>
  <c r="R275" i="7"/>
  <c r="Q275" i="7"/>
  <c r="P275" i="7"/>
  <c r="O275" i="7"/>
  <c r="N275" i="7"/>
  <c r="K275" i="7"/>
  <c r="J275" i="7"/>
  <c r="I275" i="7"/>
  <c r="H275" i="7"/>
  <c r="G275" i="7"/>
  <c r="F275" i="7"/>
  <c r="E275" i="7"/>
  <c r="D275" i="7"/>
  <c r="C275" i="7"/>
  <c r="B275" i="7"/>
  <c r="W274" i="7"/>
  <c r="V274" i="7"/>
  <c r="U274" i="7"/>
  <c r="T274" i="7"/>
  <c r="S274" i="7"/>
  <c r="R274" i="7"/>
  <c r="Q274" i="7"/>
  <c r="P274" i="7"/>
  <c r="O274" i="7"/>
  <c r="N274" i="7"/>
  <c r="K274" i="7"/>
  <c r="J274" i="7"/>
  <c r="I274" i="7"/>
  <c r="H274" i="7"/>
  <c r="G274" i="7"/>
  <c r="F274" i="7"/>
  <c r="E274" i="7"/>
  <c r="D274" i="7"/>
  <c r="C274" i="7"/>
  <c r="B274" i="7"/>
  <c r="W273" i="7"/>
  <c r="V273" i="7"/>
  <c r="U273" i="7"/>
  <c r="T273" i="7"/>
  <c r="S273" i="7"/>
  <c r="R273" i="7"/>
  <c r="Q273" i="7"/>
  <c r="P273" i="7"/>
  <c r="O273" i="7"/>
  <c r="N273" i="7"/>
  <c r="K273" i="7"/>
  <c r="J273" i="7"/>
  <c r="I273" i="7"/>
  <c r="H273" i="7"/>
  <c r="G273" i="7"/>
  <c r="F273" i="7"/>
  <c r="E273" i="7"/>
  <c r="D273" i="7"/>
  <c r="C273" i="7"/>
  <c r="B273" i="7"/>
  <c r="W272" i="7"/>
  <c r="V272" i="7"/>
  <c r="U272" i="7"/>
  <c r="T272" i="7"/>
  <c r="S272" i="7"/>
  <c r="R272" i="7"/>
  <c r="Q272" i="7"/>
  <c r="P272" i="7"/>
  <c r="O272" i="7"/>
  <c r="N272" i="7"/>
  <c r="K272" i="7"/>
  <c r="J272" i="7"/>
  <c r="I272" i="7"/>
  <c r="H272" i="7"/>
  <c r="G272" i="7"/>
  <c r="F272" i="7"/>
  <c r="E272" i="7"/>
  <c r="D272" i="7"/>
  <c r="C272" i="7"/>
  <c r="B272" i="7"/>
  <c r="W271" i="7"/>
  <c r="V271" i="7"/>
  <c r="U271" i="7"/>
  <c r="T271" i="7"/>
  <c r="S271" i="7"/>
  <c r="R271" i="7"/>
  <c r="Q271" i="7"/>
  <c r="P271" i="7"/>
  <c r="O271" i="7"/>
  <c r="N271" i="7"/>
  <c r="K271" i="7"/>
  <c r="J271" i="7"/>
  <c r="I271" i="7"/>
  <c r="H271" i="7"/>
  <c r="G271" i="7"/>
  <c r="F271" i="7"/>
  <c r="E271" i="7"/>
  <c r="D271" i="7"/>
  <c r="C271" i="7"/>
  <c r="B271" i="7"/>
  <c r="W270" i="7"/>
  <c r="V270" i="7"/>
  <c r="U270" i="7"/>
  <c r="T270" i="7"/>
  <c r="S270" i="7"/>
  <c r="R270" i="7"/>
  <c r="Q270" i="7"/>
  <c r="P270" i="7"/>
  <c r="O270" i="7"/>
  <c r="N270" i="7"/>
  <c r="K270" i="7"/>
  <c r="J270" i="7"/>
  <c r="I270" i="7"/>
  <c r="H270" i="7"/>
  <c r="G270" i="7"/>
  <c r="F270" i="7"/>
  <c r="E270" i="7"/>
  <c r="D270" i="7"/>
  <c r="C270" i="7"/>
  <c r="B270" i="7"/>
  <c r="W269" i="7"/>
  <c r="V269" i="7"/>
  <c r="U269" i="7"/>
  <c r="T269" i="7"/>
  <c r="S269" i="7"/>
  <c r="R269" i="7"/>
  <c r="Q269" i="7"/>
  <c r="P269" i="7"/>
  <c r="O269" i="7"/>
  <c r="N269" i="7"/>
  <c r="K269" i="7"/>
  <c r="J269" i="7"/>
  <c r="I269" i="7"/>
  <c r="H269" i="7"/>
  <c r="G269" i="7"/>
  <c r="F269" i="7"/>
  <c r="E269" i="7"/>
  <c r="D269" i="7"/>
  <c r="C269" i="7"/>
  <c r="B269" i="7"/>
  <c r="W268" i="7"/>
  <c r="V268" i="7"/>
  <c r="U268" i="7"/>
  <c r="T268" i="7"/>
  <c r="S268" i="7"/>
  <c r="R268" i="7"/>
  <c r="Q268" i="7"/>
  <c r="P268" i="7"/>
  <c r="O268" i="7"/>
  <c r="N268" i="7"/>
  <c r="K268" i="7"/>
  <c r="J268" i="7"/>
  <c r="I268" i="7"/>
  <c r="H268" i="7"/>
  <c r="G268" i="7"/>
  <c r="F268" i="7"/>
  <c r="E268" i="7"/>
  <c r="D268" i="7"/>
  <c r="C268" i="7"/>
  <c r="B268" i="7"/>
  <c r="W267" i="7"/>
  <c r="V267" i="7"/>
  <c r="U267" i="7"/>
  <c r="T267" i="7"/>
  <c r="S267" i="7"/>
  <c r="R267" i="7"/>
  <c r="Q267" i="7"/>
  <c r="P267" i="7"/>
  <c r="O267" i="7"/>
  <c r="N267" i="7"/>
  <c r="K267" i="7"/>
  <c r="J267" i="7"/>
  <c r="I267" i="7"/>
  <c r="H267" i="7"/>
  <c r="G267" i="7"/>
  <c r="F267" i="7"/>
  <c r="E267" i="7"/>
  <c r="D267" i="7"/>
  <c r="C267" i="7"/>
  <c r="B267" i="7"/>
  <c r="W266" i="7"/>
  <c r="V266" i="7"/>
  <c r="U266" i="7"/>
  <c r="T266" i="7"/>
  <c r="S266" i="7"/>
  <c r="R266" i="7"/>
  <c r="Q266" i="7"/>
  <c r="P266" i="7"/>
  <c r="O266" i="7"/>
  <c r="N266" i="7"/>
  <c r="K266" i="7"/>
  <c r="J266" i="7"/>
  <c r="I266" i="7"/>
  <c r="H266" i="7"/>
  <c r="G266" i="7"/>
  <c r="F266" i="7"/>
  <c r="E266" i="7"/>
  <c r="D266" i="7"/>
  <c r="C266" i="7"/>
  <c r="B266" i="7"/>
  <c r="W265" i="7"/>
  <c r="V265" i="7"/>
  <c r="U265" i="7"/>
  <c r="T265" i="7"/>
  <c r="S265" i="7"/>
  <c r="R265" i="7"/>
  <c r="Q265" i="7"/>
  <c r="P265" i="7"/>
  <c r="O265" i="7"/>
  <c r="N265" i="7"/>
  <c r="K265" i="7"/>
  <c r="J265" i="7"/>
  <c r="I265" i="7"/>
  <c r="H265" i="7"/>
  <c r="G265" i="7"/>
  <c r="F265" i="7"/>
  <c r="E265" i="7"/>
  <c r="D265" i="7"/>
  <c r="C265" i="7"/>
  <c r="B265" i="7"/>
  <c r="W264" i="7"/>
  <c r="V264" i="7"/>
  <c r="U264" i="7"/>
  <c r="T264" i="7"/>
  <c r="S264" i="7"/>
  <c r="R264" i="7"/>
  <c r="Q264" i="7"/>
  <c r="P264" i="7"/>
  <c r="O264" i="7"/>
  <c r="N264" i="7"/>
  <c r="K264" i="7"/>
  <c r="J264" i="7"/>
  <c r="I264" i="7"/>
  <c r="H264" i="7"/>
  <c r="G264" i="7"/>
  <c r="F264" i="7"/>
  <c r="E264" i="7"/>
  <c r="D264" i="7"/>
  <c r="C264" i="7"/>
  <c r="B264" i="7"/>
  <c r="W263" i="7"/>
  <c r="V263" i="7"/>
  <c r="U263" i="7"/>
  <c r="T263" i="7"/>
  <c r="S263" i="7"/>
  <c r="R263" i="7"/>
  <c r="Q263" i="7"/>
  <c r="P263" i="7"/>
  <c r="O263" i="7"/>
  <c r="N263" i="7"/>
  <c r="K263" i="7"/>
  <c r="J263" i="7"/>
  <c r="I263" i="7"/>
  <c r="H263" i="7"/>
  <c r="G263" i="7"/>
  <c r="F263" i="7"/>
  <c r="E263" i="7"/>
  <c r="D263" i="7"/>
  <c r="C263" i="7"/>
  <c r="B263" i="7"/>
  <c r="W262" i="7"/>
  <c r="V262" i="7"/>
  <c r="U262" i="7"/>
  <c r="T262" i="7"/>
  <c r="S262" i="7"/>
  <c r="R262" i="7"/>
  <c r="Q262" i="7"/>
  <c r="P262" i="7"/>
  <c r="O262" i="7"/>
  <c r="N262" i="7"/>
  <c r="K262" i="7"/>
  <c r="J262" i="7"/>
  <c r="I262" i="7"/>
  <c r="H262" i="7"/>
  <c r="G262" i="7"/>
  <c r="F262" i="7"/>
  <c r="E262" i="7"/>
  <c r="D262" i="7"/>
  <c r="C262" i="7"/>
  <c r="B262" i="7"/>
  <c r="W261" i="7"/>
  <c r="V261" i="7"/>
  <c r="U261" i="7"/>
  <c r="T261" i="7"/>
  <c r="S261" i="7"/>
  <c r="R261" i="7"/>
  <c r="Q261" i="7"/>
  <c r="P261" i="7"/>
  <c r="O261" i="7"/>
  <c r="N261" i="7"/>
  <c r="K261" i="7"/>
  <c r="J261" i="7"/>
  <c r="I261" i="7"/>
  <c r="H261" i="7"/>
  <c r="G261" i="7"/>
  <c r="F261" i="7"/>
  <c r="E261" i="7"/>
  <c r="D261" i="7"/>
  <c r="C261" i="7"/>
  <c r="B261" i="7"/>
  <c r="W260" i="7"/>
  <c r="V260" i="7"/>
  <c r="U260" i="7"/>
  <c r="T260" i="7"/>
  <c r="S260" i="7"/>
  <c r="R260" i="7"/>
  <c r="Q260" i="7"/>
  <c r="P260" i="7"/>
  <c r="O260" i="7"/>
  <c r="N260" i="7"/>
  <c r="K260" i="7"/>
  <c r="J260" i="7"/>
  <c r="I260" i="7"/>
  <c r="H260" i="7"/>
  <c r="G260" i="7"/>
  <c r="F260" i="7"/>
  <c r="E260" i="7"/>
  <c r="D260" i="7"/>
  <c r="C260" i="7"/>
  <c r="B260" i="7"/>
  <c r="X431" i="7"/>
  <c r="X250" i="7"/>
  <c r="L250" i="7"/>
  <c r="L424" i="7" s="1"/>
  <c r="L249" i="7"/>
  <c r="L423" i="7" s="1"/>
  <c r="L248" i="7"/>
  <c r="X247" i="7"/>
  <c r="X421" i="7" s="1"/>
  <c r="L247" i="7"/>
  <c r="L421" i="7" s="1"/>
  <c r="X246" i="7"/>
  <c r="L246" i="7"/>
  <c r="L420" i="7" s="1"/>
  <c r="X245" i="7"/>
  <c r="X419" i="7" s="1"/>
  <c r="L245" i="7"/>
  <c r="L419" i="7" s="1"/>
  <c r="X244" i="7"/>
  <c r="L244" i="7"/>
  <c r="L418" i="7" s="1"/>
  <c r="X243" i="7"/>
  <c r="L243" i="7"/>
  <c r="X240" i="7"/>
  <c r="L240" i="7"/>
  <c r="L239" i="7"/>
  <c r="X238" i="7"/>
  <c r="L238" i="7"/>
  <c r="X237" i="7"/>
  <c r="L237" i="7"/>
  <c r="X236" i="7"/>
  <c r="L236" i="7"/>
  <c r="X235" i="7"/>
  <c r="L235" i="7"/>
  <c r="X234" i="7"/>
  <c r="L234" i="7"/>
  <c r="X233" i="7"/>
  <c r="L233" i="7"/>
  <c r="X232" i="7"/>
  <c r="L232" i="7"/>
  <c r="X231" i="7"/>
  <c r="L231" i="7"/>
  <c r="X230" i="7"/>
  <c r="L230" i="7"/>
  <c r="X229" i="7"/>
  <c r="L229" i="7"/>
  <c r="X228" i="7"/>
  <c r="L228" i="7"/>
  <c r="X227" i="7"/>
  <c r="L227" i="7"/>
  <c r="X226" i="7"/>
  <c r="L226" i="7"/>
  <c r="X225" i="7"/>
  <c r="L225" i="7"/>
  <c r="X224" i="7"/>
  <c r="L224" i="7"/>
  <c r="X223" i="7"/>
  <c r="L223" i="7"/>
  <c r="X222" i="7"/>
  <c r="L222" i="7"/>
  <c r="X221" i="7"/>
  <c r="L221" i="7"/>
  <c r="X220" i="7"/>
  <c r="L220" i="7"/>
  <c r="X219" i="7"/>
  <c r="L219" i="7"/>
  <c r="X218" i="7"/>
  <c r="L218" i="7"/>
  <c r="X217" i="7"/>
  <c r="L217" i="7"/>
  <c r="X216" i="7"/>
  <c r="L216" i="7"/>
  <c r="X215" i="7"/>
  <c r="L215" i="7"/>
  <c r="X214" i="7"/>
  <c r="L214" i="7"/>
  <c r="X213" i="7"/>
  <c r="L213" i="7"/>
  <c r="X212" i="7"/>
  <c r="L212" i="7"/>
  <c r="X211" i="7"/>
  <c r="L211" i="7"/>
  <c r="X210" i="7"/>
  <c r="L210" i="7"/>
  <c r="X209" i="7"/>
  <c r="L209" i="7"/>
  <c r="X407" i="7"/>
  <c r="L407" i="7"/>
  <c r="X199" i="7"/>
  <c r="X400" i="7" s="1"/>
  <c r="L199" i="7"/>
  <c r="X198" i="7"/>
  <c r="X399" i="7" s="1"/>
  <c r="L198" i="7"/>
  <c r="L399" i="7" s="1"/>
  <c r="X197" i="7"/>
  <c r="X398" i="7" s="1"/>
  <c r="L197" i="7"/>
  <c r="L398" i="7" s="1"/>
  <c r="X196" i="7"/>
  <c r="X397" i="7" s="1"/>
  <c r="L196" i="7"/>
  <c r="L397" i="7" s="1"/>
  <c r="X195" i="7"/>
  <c r="X396" i="7" s="1"/>
  <c r="L195" i="7"/>
  <c r="L396" i="7" s="1"/>
  <c r="X194" i="7"/>
  <c r="X395" i="7" s="1"/>
  <c r="L194" i="7"/>
  <c r="L395" i="7" s="1"/>
  <c r="X193" i="7"/>
  <c r="X394" i="7" s="1"/>
  <c r="L193" i="7"/>
  <c r="X192" i="7"/>
  <c r="L192" i="7"/>
  <c r="X189" i="7"/>
  <c r="L189" i="7"/>
  <c r="X188" i="7"/>
  <c r="L188" i="7"/>
  <c r="X187" i="7"/>
  <c r="L187" i="7"/>
  <c r="X186" i="7"/>
  <c r="L186" i="7"/>
  <c r="X185" i="7"/>
  <c r="L185" i="7"/>
  <c r="X184" i="7"/>
  <c r="L184" i="7"/>
  <c r="X183" i="7"/>
  <c r="L183" i="7"/>
  <c r="X182" i="7"/>
  <c r="L182" i="7"/>
  <c r="X181" i="7"/>
  <c r="L181" i="7"/>
  <c r="X180" i="7"/>
  <c r="L180" i="7"/>
  <c r="X179" i="7"/>
  <c r="L179" i="7"/>
  <c r="X178" i="7"/>
  <c r="L178" i="7"/>
  <c r="X177" i="7"/>
  <c r="L177" i="7"/>
  <c r="X176" i="7"/>
  <c r="L176" i="7"/>
  <c r="X175" i="7"/>
  <c r="L175" i="7"/>
  <c r="X174" i="7"/>
  <c r="L174" i="7"/>
  <c r="X173" i="7"/>
  <c r="L173" i="7"/>
  <c r="X172" i="7"/>
  <c r="L172" i="7"/>
  <c r="X171" i="7"/>
  <c r="L171" i="7"/>
  <c r="X170" i="7"/>
  <c r="L170" i="7"/>
  <c r="X169" i="7"/>
  <c r="L169" i="7"/>
  <c r="X168" i="7"/>
  <c r="L168" i="7"/>
  <c r="X167" i="7"/>
  <c r="L167" i="7"/>
  <c r="X166" i="7"/>
  <c r="L166" i="7"/>
  <c r="X165" i="7"/>
  <c r="L165" i="7"/>
  <c r="X164" i="7"/>
  <c r="L164" i="7"/>
  <c r="X163" i="7"/>
  <c r="L163" i="7"/>
  <c r="X162" i="7"/>
  <c r="L162" i="7"/>
  <c r="X161" i="7"/>
  <c r="L161" i="7"/>
  <c r="X160" i="7"/>
  <c r="L160" i="7"/>
  <c r="X159" i="7"/>
  <c r="L159" i="7"/>
  <c r="X158" i="7"/>
  <c r="L158" i="7"/>
  <c r="X386" i="7"/>
  <c r="X148" i="7"/>
  <c r="X379" i="7" s="1"/>
  <c r="L148" i="7"/>
  <c r="X147" i="7"/>
  <c r="X378" i="7" s="1"/>
  <c r="L147" i="7"/>
  <c r="X146" i="7"/>
  <c r="X377" i="7" s="1"/>
  <c r="L146" i="7"/>
  <c r="X145" i="7"/>
  <c r="L145" i="7"/>
  <c r="X144" i="7"/>
  <c r="X375" i="7" s="1"/>
  <c r="L144" i="7"/>
  <c r="X143" i="7"/>
  <c r="X374" i="7" s="1"/>
  <c r="L143" i="7"/>
  <c r="X142" i="7"/>
  <c r="X373" i="7" s="1"/>
  <c r="L142" i="7"/>
  <c r="X141" i="7"/>
  <c r="L141" i="7"/>
  <c r="L139" i="7"/>
  <c r="L139" i="25" s="1"/>
  <c r="X138" i="7"/>
  <c r="L138" i="7"/>
  <c r="X137" i="7"/>
  <c r="L137" i="7"/>
  <c r="X136" i="7"/>
  <c r="L136" i="7"/>
  <c r="X135" i="7"/>
  <c r="L135" i="7"/>
  <c r="X134" i="7"/>
  <c r="L134" i="7"/>
  <c r="X133" i="7"/>
  <c r="L133" i="7"/>
  <c r="X132" i="7"/>
  <c r="L132" i="7"/>
  <c r="X131" i="7"/>
  <c r="L131" i="7"/>
  <c r="X130" i="7"/>
  <c r="L130" i="7"/>
  <c r="X129" i="7"/>
  <c r="L129" i="7"/>
  <c r="X128" i="7"/>
  <c r="L128" i="7"/>
  <c r="X127" i="7"/>
  <c r="L127" i="7"/>
  <c r="X126" i="7"/>
  <c r="L126" i="7"/>
  <c r="X125" i="7"/>
  <c r="L125" i="7"/>
  <c r="X124" i="7"/>
  <c r="L124" i="7"/>
  <c r="X123" i="7"/>
  <c r="L123" i="7"/>
  <c r="X122" i="7"/>
  <c r="L122" i="7"/>
  <c r="X121" i="7"/>
  <c r="L121" i="7"/>
  <c r="X120" i="7"/>
  <c r="L120" i="7"/>
  <c r="X119" i="7"/>
  <c r="L119" i="7"/>
  <c r="X118" i="7"/>
  <c r="L118" i="7"/>
  <c r="X117" i="7"/>
  <c r="L117" i="7"/>
  <c r="X116" i="7"/>
  <c r="L116" i="7"/>
  <c r="X115" i="7"/>
  <c r="L115" i="7"/>
  <c r="X114" i="7"/>
  <c r="L114" i="7"/>
  <c r="X113" i="7"/>
  <c r="L113" i="7"/>
  <c r="X112" i="7"/>
  <c r="L112" i="7"/>
  <c r="X111" i="7"/>
  <c r="L111" i="7"/>
  <c r="X110" i="7"/>
  <c r="L110" i="7"/>
  <c r="X109" i="7"/>
  <c r="L109" i="7"/>
  <c r="X108" i="7"/>
  <c r="L108" i="7"/>
  <c r="X107" i="7"/>
  <c r="L107" i="7"/>
  <c r="X96" i="7"/>
  <c r="X354" i="7" s="1"/>
  <c r="L96" i="7"/>
  <c r="L354" i="7" s="1"/>
  <c r="X95" i="7"/>
  <c r="X353" i="7" s="1"/>
  <c r="L95" i="7"/>
  <c r="L353" i="7" s="1"/>
  <c r="X94" i="7"/>
  <c r="X352" i="7" s="1"/>
  <c r="L94" i="7"/>
  <c r="L352" i="7" s="1"/>
  <c r="X93" i="7"/>
  <c r="X351" i="7" s="1"/>
  <c r="L93" i="7"/>
  <c r="L351" i="7" s="1"/>
  <c r="X92" i="7"/>
  <c r="X350" i="7" s="1"/>
  <c r="L92" i="7"/>
  <c r="L350" i="7" s="1"/>
  <c r="X91" i="7"/>
  <c r="X349" i="7" s="1"/>
  <c r="L91" i="7"/>
  <c r="L349" i="7" s="1"/>
  <c r="X90" i="7"/>
  <c r="L90" i="7"/>
  <c r="X89" i="7"/>
  <c r="L89" i="7"/>
  <c r="X87" i="7"/>
  <c r="L87" i="7"/>
  <c r="X86" i="7"/>
  <c r="L86" i="7"/>
  <c r="X85" i="7"/>
  <c r="L85" i="7"/>
  <c r="X84" i="7"/>
  <c r="L84" i="7"/>
  <c r="X83" i="7"/>
  <c r="L83" i="7"/>
  <c r="X82" i="7"/>
  <c r="L82" i="7"/>
  <c r="X81" i="7"/>
  <c r="L81" i="7"/>
  <c r="X80" i="7"/>
  <c r="L80" i="7"/>
  <c r="X79" i="7"/>
  <c r="L79" i="7"/>
  <c r="X78" i="7"/>
  <c r="L78" i="7"/>
  <c r="X77" i="7"/>
  <c r="L77" i="7"/>
  <c r="X76" i="7"/>
  <c r="L76" i="7"/>
  <c r="X75" i="7"/>
  <c r="L75" i="7"/>
  <c r="X74" i="7"/>
  <c r="L74" i="7"/>
  <c r="X73" i="7"/>
  <c r="L73" i="7"/>
  <c r="X72" i="7"/>
  <c r="L72" i="7"/>
  <c r="X71" i="7"/>
  <c r="L71" i="7"/>
  <c r="X70" i="7"/>
  <c r="L70" i="7"/>
  <c r="X69" i="7"/>
  <c r="L69" i="7"/>
  <c r="X68" i="7"/>
  <c r="L68" i="7"/>
  <c r="X67" i="7"/>
  <c r="L67" i="7"/>
  <c r="X66" i="7"/>
  <c r="L66" i="7"/>
  <c r="X65" i="7"/>
  <c r="L65" i="7"/>
  <c r="X64" i="7"/>
  <c r="L64" i="7"/>
  <c r="X63" i="7"/>
  <c r="L63" i="7"/>
  <c r="X62" i="7"/>
  <c r="L62" i="7"/>
  <c r="X61" i="7"/>
  <c r="L61" i="7"/>
  <c r="X60" i="7"/>
  <c r="L60" i="7"/>
  <c r="X59" i="7"/>
  <c r="L59" i="7"/>
  <c r="X58" i="7"/>
  <c r="L58" i="7"/>
  <c r="X57" i="7"/>
  <c r="L57" i="7"/>
  <c r="X56" i="7"/>
  <c r="L56" i="7"/>
  <c r="L45" i="7"/>
  <c r="L333" i="7" s="1"/>
  <c r="L44" i="7"/>
  <c r="L332" i="7" s="1"/>
  <c r="X43" i="7"/>
  <c r="X331" i="7" s="1"/>
  <c r="L43" i="7"/>
  <c r="L331" i="7" s="1"/>
  <c r="X42" i="7"/>
  <c r="X330" i="7" s="1"/>
  <c r="L42" i="7"/>
  <c r="L330" i="7" s="1"/>
  <c r="X41" i="7"/>
  <c r="X329" i="7" s="1"/>
  <c r="L41" i="7"/>
  <c r="L329" i="7" s="1"/>
  <c r="L40" i="7"/>
  <c r="L328" i="7" s="1"/>
  <c r="L39" i="7"/>
  <c r="X38" i="7"/>
  <c r="L38" i="7"/>
  <c r="X36" i="7"/>
  <c r="L36" i="7"/>
  <c r="X35" i="7"/>
  <c r="L35" i="7"/>
  <c r="X34" i="7"/>
  <c r="L34" i="7"/>
  <c r="X33" i="7"/>
  <c r="L33" i="7"/>
  <c r="X32" i="7"/>
  <c r="L32" i="7"/>
  <c r="X31" i="7"/>
  <c r="L31" i="7"/>
  <c r="X30" i="7"/>
  <c r="L30" i="7"/>
  <c r="X29" i="7"/>
  <c r="L29" i="7"/>
  <c r="X28" i="7"/>
  <c r="L28" i="7"/>
  <c r="X27" i="7"/>
  <c r="L27" i="7"/>
  <c r="X26" i="7"/>
  <c r="L26" i="7"/>
  <c r="X25" i="7"/>
  <c r="L25" i="7"/>
  <c r="X24" i="7"/>
  <c r="L24" i="7"/>
  <c r="X23" i="7"/>
  <c r="L23" i="7"/>
  <c r="X22" i="7"/>
  <c r="L22" i="7"/>
  <c r="X21" i="7"/>
  <c r="L21" i="7"/>
  <c r="X20" i="7"/>
  <c r="L20" i="7"/>
  <c r="X19" i="7"/>
  <c r="L19" i="7"/>
  <c r="X18" i="7"/>
  <c r="L18" i="7"/>
  <c r="X17" i="7"/>
  <c r="L17" i="7"/>
  <c r="X16" i="7"/>
  <c r="L16" i="7"/>
  <c r="X15" i="7"/>
  <c r="L15" i="7"/>
  <c r="X14" i="7"/>
  <c r="L14" i="7"/>
  <c r="X13" i="7"/>
  <c r="L13" i="7"/>
  <c r="X12" i="7"/>
  <c r="L12" i="7"/>
  <c r="X11" i="7"/>
  <c r="L11" i="7"/>
  <c r="X10" i="7"/>
  <c r="L10" i="7"/>
  <c r="X9" i="7"/>
  <c r="L9" i="7"/>
  <c r="X8" i="7"/>
  <c r="L8" i="7"/>
  <c r="X7" i="7"/>
  <c r="L7" i="7"/>
  <c r="X6" i="7"/>
  <c r="L6" i="7"/>
  <c r="X5" i="7"/>
  <c r="L5" i="7"/>
  <c r="A430" i="6"/>
  <c r="K428" i="6"/>
  <c r="J428" i="6"/>
  <c r="I428" i="6"/>
  <c r="H428" i="6"/>
  <c r="G428" i="6"/>
  <c r="F428" i="6"/>
  <c r="E428" i="6"/>
  <c r="D428" i="6"/>
  <c r="C428" i="6"/>
  <c r="B428" i="6"/>
  <c r="K421" i="6"/>
  <c r="J421" i="6"/>
  <c r="I421" i="6"/>
  <c r="H421" i="6"/>
  <c r="G421" i="6"/>
  <c r="F421" i="6"/>
  <c r="E421" i="6"/>
  <c r="D421" i="6"/>
  <c r="C421" i="6"/>
  <c r="B421" i="6"/>
  <c r="K420" i="6"/>
  <c r="J420" i="6"/>
  <c r="I420" i="6"/>
  <c r="H420" i="6"/>
  <c r="G420" i="6"/>
  <c r="F420" i="6"/>
  <c r="E420" i="6"/>
  <c r="D420" i="6"/>
  <c r="C420" i="6"/>
  <c r="B420" i="6"/>
  <c r="K419" i="6"/>
  <c r="J419" i="6"/>
  <c r="I419" i="6"/>
  <c r="H419" i="6"/>
  <c r="G419" i="6"/>
  <c r="F419" i="6"/>
  <c r="E419" i="6"/>
  <c r="D419" i="6"/>
  <c r="C419" i="6"/>
  <c r="B419" i="6"/>
  <c r="K418" i="6"/>
  <c r="J418" i="6"/>
  <c r="I418" i="6"/>
  <c r="H418" i="6"/>
  <c r="G418" i="6"/>
  <c r="F418" i="6"/>
  <c r="E418" i="6"/>
  <c r="D418" i="6"/>
  <c r="C418" i="6"/>
  <c r="B418" i="6"/>
  <c r="K417" i="6"/>
  <c r="J417" i="6"/>
  <c r="I417" i="6"/>
  <c r="H417" i="6"/>
  <c r="G417" i="6"/>
  <c r="F417" i="6"/>
  <c r="E417" i="6"/>
  <c r="D417" i="6"/>
  <c r="C417" i="6"/>
  <c r="B417" i="6"/>
  <c r="K416" i="6"/>
  <c r="J416" i="6"/>
  <c r="I416" i="6"/>
  <c r="H416" i="6"/>
  <c r="G416" i="6"/>
  <c r="F416" i="6"/>
  <c r="E416" i="6"/>
  <c r="D416" i="6"/>
  <c r="C416" i="6"/>
  <c r="B416" i="6"/>
  <c r="K415" i="6"/>
  <c r="J415" i="6"/>
  <c r="I415" i="6"/>
  <c r="H415" i="6"/>
  <c r="G415" i="6"/>
  <c r="F415" i="6"/>
  <c r="E415" i="6"/>
  <c r="D415" i="6"/>
  <c r="C415" i="6"/>
  <c r="B415" i="6"/>
  <c r="I413" i="6"/>
  <c r="H413" i="6"/>
  <c r="G413" i="6"/>
  <c r="F413" i="6"/>
  <c r="E413" i="6"/>
  <c r="D413" i="6"/>
  <c r="C413" i="6"/>
  <c r="B413" i="6"/>
  <c r="I412" i="6"/>
  <c r="H412" i="6"/>
  <c r="G412" i="6"/>
  <c r="F412" i="6"/>
  <c r="E412" i="6"/>
  <c r="D412" i="6"/>
  <c r="C412" i="6"/>
  <c r="K411" i="6"/>
  <c r="J411" i="6"/>
  <c r="I411" i="6"/>
  <c r="H411" i="6"/>
  <c r="G411" i="6"/>
  <c r="F411" i="6"/>
  <c r="E411" i="6"/>
  <c r="D411" i="6"/>
  <c r="C411" i="6"/>
  <c r="B411" i="6"/>
  <c r="K410" i="6"/>
  <c r="J410" i="6"/>
  <c r="I410" i="6"/>
  <c r="H410" i="6"/>
  <c r="G410" i="6"/>
  <c r="F410" i="6"/>
  <c r="E410" i="6"/>
  <c r="D410" i="6"/>
  <c r="C410" i="6"/>
  <c r="B410" i="6"/>
  <c r="A409" i="6"/>
  <c r="K405" i="6"/>
  <c r="J405" i="6"/>
  <c r="I405" i="6"/>
  <c r="H405" i="6"/>
  <c r="G405" i="6"/>
  <c r="F405" i="6"/>
  <c r="E405" i="6"/>
  <c r="D405" i="6"/>
  <c r="C405" i="6"/>
  <c r="B405" i="6"/>
  <c r="K398" i="6"/>
  <c r="J398" i="6"/>
  <c r="I398" i="6"/>
  <c r="H398" i="6"/>
  <c r="G398" i="6"/>
  <c r="F398" i="6"/>
  <c r="E398" i="6"/>
  <c r="D398" i="6"/>
  <c r="C398" i="6"/>
  <c r="B398" i="6"/>
  <c r="K397" i="6"/>
  <c r="J397" i="6"/>
  <c r="I397" i="6"/>
  <c r="H397" i="6"/>
  <c r="G397" i="6"/>
  <c r="F397" i="6"/>
  <c r="E397" i="6"/>
  <c r="D397" i="6"/>
  <c r="C397" i="6"/>
  <c r="B397" i="6"/>
  <c r="K396" i="6"/>
  <c r="J396" i="6"/>
  <c r="I396" i="6"/>
  <c r="H396" i="6"/>
  <c r="G396" i="6"/>
  <c r="F396" i="6"/>
  <c r="E396" i="6"/>
  <c r="D396" i="6"/>
  <c r="C396" i="6"/>
  <c r="B396" i="6"/>
  <c r="K395" i="6"/>
  <c r="J395" i="6"/>
  <c r="I395" i="6"/>
  <c r="H395" i="6"/>
  <c r="G395" i="6"/>
  <c r="F395" i="6"/>
  <c r="E395" i="6"/>
  <c r="D395" i="6"/>
  <c r="C395" i="6"/>
  <c r="B395" i="6"/>
  <c r="K394" i="6"/>
  <c r="J394" i="6"/>
  <c r="I394" i="6"/>
  <c r="H394" i="6"/>
  <c r="G394" i="6"/>
  <c r="F394" i="6"/>
  <c r="E394" i="6"/>
  <c r="D394" i="6"/>
  <c r="C394" i="6"/>
  <c r="B394" i="6"/>
  <c r="K393" i="6"/>
  <c r="J393" i="6"/>
  <c r="I393" i="6"/>
  <c r="H393" i="6"/>
  <c r="G393" i="6"/>
  <c r="F393" i="6"/>
  <c r="E393" i="6"/>
  <c r="D393" i="6"/>
  <c r="C393" i="6"/>
  <c r="B393" i="6"/>
  <c r="K392" i="6"/>
  <c r="J392" i="6"/>
  <c r="I392" i="6"/>
  <c r="H392" i="6"/>
  <c r="G392" i="6"/>
  <c r="F392" i="6"/>
  <c r="E392" i="6"/>
  <c r="D392" i="6"/>
  <c r="C392" i="6"/>
  <c r="B392" i="6"/>
  <c r="K390" i="6"/>
  <c r="J390" i="6"/>
  <c r="I390" i="6"/>
  <c r="H390" i="6"/>
  <c r="G390" i="6"/>
  <c r="F390" i="6"/>
  <c r="E390" i="6"/>
  <c r="D390" i="6"/>
  <c r="C390" i="6"/>
  <c r="B390" i="6"/>
  <c r="K389" i="6"/>
  <c r="J389" i="6"/>
  <c r="I389" i="6"/>
  <c r="H389" i="6"/>
  <c r="G389" i="6"/>
  <c r="F389" i="6"/>
  <c r="E389" i="6"/>
  <c r="D389" i="6"/>
  <c r="C389" i="6"/>
  <c r="K388" i="6"/>
  <c r="J388" i="6"/>
  <c r="I388" i="6"/>
  <c r="H388" i="6"/>
  <c r="G388" i="6"/>
  <c r="F388" i="6"/>
  <c r="E388" i="6"/>
  <c r="D388" i="6"/>
  <c r="C388" i="6"/>
  <c r="B388" i="6"/>
  <c r="K387" i="6"/>
  <c r="J387" i="6"/>
  <c r="I387" i="6"/>
  <c r="H387" i="6"/>
  <c r="G387" i="6"/>
  <c r="F387" i="6"/>
  <c r="E387" i="6"/>
  <c r="D387" i="6"/>
  <c r="C387" i="6"/>
  <c r="B387" i="6"/>
  <c r="A386" i="6"/>
  <c r="K384" i="6"/>
  <c r="J384" i="6"/>
  <c r="I384" i="6"/>
  <c r="H384" i="6"/>
  <c r="G384" i="6"/>
  <c r="F384" i="6"/>
  <c r="E384" i="6"/>
  <c r="D384" i="6"/>
  <c r="C384" i="6"/>
  <c r="B384" i="6"/>
  <c r="K377" i="6"/>
  <c r="J377" i="6"/>
  <c r="I377" i="6"/>
  <c r="H377" i="6"/>
  <c r="G377" i="6"/>
  <c r="F377" i="6"/>
  <c r="E377" i="6"/>
  <c r="D377" i="6"/>
  <c r="C377" i="6"/>
  <c r="B377" i="6"/>
  <c r="K376" i="6"/>
  <c r="J376" i="6"/>
  <c r="I376" i="6"/>
  <c r="H376" i="6"/>
  <c r="G376" i="6"/>
  <c r="F376" i="6"/>
  <c r="E376" i="6"/>
  <c r="D376" i="6"/>
  <c r="C376" i="6"/>
  <c r="B376" i="6"/>
  <c r="K375" i="6"/>
  <c r="J375" i="6"/>
  <c r="I375" i="6"/>
  <c r="H375" i="6"/>
  <c r="G375" i="6"/>
  <c r="F375" i="6"/>
  <c r="E375" i="6"/>
  <c r="D375" i="6"/>
  <c r="C375" i="6"/>
  <c r="B375" i="6"/>
  <c r="K374" i="6"/>
  <c r="J374" i="6"/>
  <c r="I374" i="6"/>
  <c r="H374" i="6"/>
  <c r="G374" i="6"/>
  <c r="F374" i="6"/>
  <c r="E374" i="6"/>
  <c r="D374" i="6"/>
  <c r="C374" i="6"/>
  <c r="B374" i="6"/>
  <c r="K373" i="6"/>
  <c r="J373" i="6"/>
  <c r="I373" i="6"/>
  <c r="H373" i="6"/>
  <c r="G373" i="6"/>
  <c r="F373" i="6"/>
  <c r="E373" i="6"/>
  <c r="D373" i="6"/>
  <c r="C373" i="6"/>
  <c r="B373" i="6"/>
  <c r="K372" i="6"/>
  <c r="J372" i="6"/>
  <c r="I372" i="6"/>
  <c r="H372" i="6"/>
  <c r="G372" i="6"/>
  <c r="F372" i="6"/>
  <c r="E372" i="6"/>
  <c r="D372" i="6"/>
  <c r="C372" i="6"/>
  <c r="B372" i="6"/>
  <c r="K371" i="6"/>
  <c r="J371" i="6"/>
  <c r="I371" i="6"/>
  <c r="H371" i="6"/>
  <c r="G371" i="6"/>
  <c r="F371" i="6"/>
  <c r="E371" i="6"/>
  <c r="D371" i="6"/>
  <c r="C371" i="6"/>
  <c r="B371" i="6"/>
  <c r="K369" i="6"/>
  <c r="J369" i="6"/>
  <c r="I369" i="6"/>
  <c r="H369" i="6"/>
  <c r="G369" i="6"/>
  <c r="F369" i="6"/>
  <c r="E369" i="6"/>
  <c r="D369" i="6"/>
  <c r="C369" i="6"/>
  <c r="B369" i="6"/>
  <c r="K368" i="6"/>
  <c r="J368" i="6"/>
  <c r="I368" i="6"/>
  <c r="H368" i="6"/>
  <c r="G368" i="6"/>
  <c r="F368" i="6"/>
  <c r="E368" i="6"/>
  <c r="D368" i="6"/>
  <c r="C368" i="6"/>
  <c r="B368" i="6"/>
  <c r="K367" i="6"/>
  <c r="J367" i="6"/>
  <c r="I367" i="6"/>
  <c r="H367" i="6"/>
  <c r="G367" i="6"/>
  <c r="F367" i="6"/>
  <c r="E367" i="6"/>
  <c r="D367" i="6"/>
  <c r="C367" i="6"/>
  <c r="B367" i="6"/>
  <c r="K366" i="6"/>
  <c r="J366" i="6"/>
  <c r="I366" i="6"/>
  <c r="H366" i="6"/>
  <c r="G366" i="6"/>
  <c r="F366" i="6"/>
  <c r="E366" i="6"/>
  <c r="D366" i="6"/>
  <c r="C366" i="6"/>
  <c r="B366" i="6"/>
  <c r="A365" i="6"/>
  <c r="L361" i="6"/>
  <c r="K361" i="6"/>
  <c r="J361" i="6"/>
  <c r="I361" i="6"/>
  <c r="H361" i="6"/>
  <c r="G361" i="6"/>
  <c r="F361" i="6"/>
  <c r="E361" i="6"/>
  <c r="D361" i="6"/>
  <c r="C361" i="6"/>
  <c r="B361" i="6"/>
  <c r="L354" i="6"/>
  <c r="K354" i="6"/>
  <c r="J354" i="6"/>
  <c r="I354" i="6"/>
  <c r="H354" i="6"/>
  <c r="G354" i="6"/>
  <c r="F354" i="6"/>
  <c r="E354" i="6"/>
  <c r="D354" i="6"/>
  <c r="C354" i="6"/>
  <c r="B354" i="6"/>
  <c r="K353" i="6"/>
  <c r="J353" i="6"/>
  <c r="I353" i="6"/>
  <c r="H353" i="6"/>
  <c r="G353" i="6"/>
  <c r="F353" i="6"/>
  <c r="E353" i="6"/>
  <c r="D353" i="6"/>
  <c r="C353" i="6"/>
  <c r="B353" i="6"/>
  <c r="K352" i="6"/>
  <c r="J352" i="6"/>
  <c r="I352" i="6"/>
  <c r="H352" i="6"/>
  <c r="G352" i="6"/>
  <c r="F352" i="6"/>
  <c r="E352" i="6"/>
  <c r="D352" i="6"/>
  <c r="C352" i="6"/>
  <c r="B352" i="6"/>
  <c r="K351" i="6"/>
  <c r="J351" i="6"/>
  <c r="I351" i="6"/>
  <c r="H351" i="6"/>
  <c r="G351" i="6"/>
  <c r="F351" i="6"/>
  <c r="E351" i="6"/>
  <c r="D351" i="6"/>
  <c r="C351" i="6"/>
  <c r="B351" i="6"/>
  <c r="K350" i="6"/>
  <c r="J350" i="6"/>
  <c r="I350" i="6"/>
  <c r="H350" i="6"/>
  <c r="G350" i="6"/>
  <c r="F350" i="6"/>
  <c r="E350" i="6"/>
  <c r="D350" i="6"/>
  <c r="C350" i="6"/>
  <c r="B350" i="6"/>
  <c r="K349" i="6"/>
  <c r="J349" i="6"/>
  <c r="I349" i="6"/>
  <c r="H349" i="6"/>
  <c r="G349" i="6"/>
  <c r="F349" i="6"/>
  <c r="E349" i="6"/>
  <c r="D349" i="6"/>
  <c r="C349" i="6"/>
  <c r="B349" i="6"/>
  <c r="K348" i="6"/>
  <c r="J348" i="6"/>
  <c r="I348" i="6"/>
  <c r="H348" i="6"/>
  <c r="G348" i="6"/>
  <c r="F348" i="6"/>
  <c r="E348" i="6"/>
  <c r="D348" i="6"/>
  <c r="C348" i="6"/>
  <c r="B348" i="6"/>
  <c r="K346" i="6"/>
  <c r="J346" i="6"/>
  <c r="I346" i="6"/>
  <c r="H346" i="6"/>
  <c r="G346" i="6"/>
  <c r="F346" i="6"/>
  <c r="E346" i="6"/>
  <c r="D346" i="6"/>
  <c r="C346" i="6"/>
  <c r="B346" i="6"/>
  <c r="I345" i="6"/>
  <c r="H345" i="6"/>
  <c r="G345" i="6"/>
  <c r="F345" i="6"/>
  <c r="E345" i="6"/>
  <c r="J344" i="6"/>
  <c r="I344" i="6"/>
  <c r="H344" i="6"/>
  <c r="G344" i="6"/>
  <c r="F344" i="6"/>
  <c r="E344" i="6"/>
  <c r="J343" i="6"/>
  <c r="I343" i="6"/>
  <c r="H343" i="6"/>
  <c r="G343" i="6"/>
  <c r="F343" i="6"/>
  <c r="E343" i="6"/>
  <c r="A342" i="6"/>
  <c r="L340" i="6"/>
  <c r="K340" i="6"/>
  <c r="J340" i="6"/>
  <c r="I340" i="6"/>
  <c r="H340" i="6"/>
  <c r="G340" i="6"/>
  <c r="F340" i="6"/>
  <c r="E340" i="6"/>
  <c r="D340" i="6"/>
  <c r="C340" i="6"/>
  <c r="B340" i="6"/>
  <c r="L333" i="6"/>
  <c r="K333" i="6"/>
  <c r="J333" i="6"/>
  <c r="I333" i="6"/>
  <c r="H333" i="6"/>
  <c r="G333" i="6"/>
  <c r="F333" i="6"/>
  <c r="E333" i="6"/>
  <c r="D333" i="6"/>
  <c r="C333" i="6"/>
  <c r="B333" i="6"/>
  <c r="K332" i="6"/>
  <c r="J332" i="6"/>
  <c r="I332" i="6"/>
  <c r="H332" i="6"/>
  <c r="G332" i="6"/>
  <c r="F332" i="6"/>
  <c r="E332" i="6"/>
  <c r="D332" i="6"/>
  <c r="C332" i="6"/>
  <c r="B332" i="6"/>
  <c r="K331" i="6"/>
  <c r="J331" i="6"/>
  <c r="I331" i="6"/>
  <c r="H331" i="6"/>
  <c r="G331" i="6"/>
  <c r="F331" i="6"/>
  <c r="E331" i="6"/>
  <c r="D331" i="6"/>
  <c r="C331" i="6"/>
  <c r="B331" i="6"/>
  <c r="K330" i="6"/>
  <c r="J330" i="6"/>
  <c r="I330" i="6"/>
  <c r="H330" i="6"/>
  <c r="G330" i="6"/>
  <c r="F330" i="6"/>
  <c r="E330" i="6"/>
  <c r="D330" i="6"/>
  <c r="C330" i="6"/>
  <c r="B330" i="6"/>
  <c r="K329" i="6"/>
  <c r="J329" i="6"/>
  <c r="I329" i="6"/>
  <c r="H329" i="6"/>
  <c r="G329" i="6"/>
  <c r="F329" i="6"/>
  <c r="E329" i="6"/>
  <c r="D329" i="6"/>
  <c r="C329" i="6"/>
  <c r="B329" i="6"/>
  <c r="K328" i="6"/>
  <c r="J328" i="6"/>
  <c r="I328" i="6"/>
  <c r="H328" i="6"/>
  <c r="G328" i="6"/>
  <c r="F328" i="6"/>
  <c r="E328" i="6"/>
  <c r="D328" i="6"/>
  <c r="C328" i="6"/>
  <c r="B328" i="6"/>
  <c r="K327" i="6"/>
  <c r="J327" i="6"/>
  <c r="I327" i="6"/>
  <c r="H327" i="6"/>
  <c r="G327" i="6"/>
  <c r="F327" i="6"/>
  <c r="E327" i="6"/>
  <c r="D327" i="6"/>
  <c r="C327" i="6"/>
  <c r="B327" i="6"/>
  <c r="K325" i="6"/>
  <c r="J325" i="6"/>
  <c r="I325" i="6"/>
  <c r="H325" i="6"/>
  <c r="G325" i="6"/>
  <c r="F325" i="6"/>
  <c r="E325" i="6"/>
  <c r="D325" i="6"/>
  <c r="C325" i="6"/>
  <c r="B325" i="6"/>
  <c r="I324" i="6"/>
  <c r="H324" i="6"/>
  <c r="G324" i="6"/>
  <c r="F324" i="6"/>
  <c r="E324" i="6"/>
  <c r="I323" i="6"/>
  <c r="H323" i="6"/>
  <c r="G323" i="6"/>
  <c r="F323" i="6"/>
  <c r="E323" i="6"/>
  <c r="I322" i="6"/>
  <c r="H322" i="6"/>
  <c r="G322" i="6"/>
  <c r="F322" i="6"/>
  <c r="E322" i="6"/>
  <c r="K308" i="6"/>
  <c r="K449" i="6" s="1"/>
  <c r="J308" i="6"/>
  <c r="J449" i="6" s="1"/>
  <c r="I308" i="6"/>
  <c r="I449" i="6" s="1"/>
  <c r="H308" i="6"/>
  <c r="H449" i="6" s="1"/>
  <c r="G308" i="6"/>
  <c r="G449" i="6" s="1"/>
  <c r="F449" i="6"/>
  <c r="E449" i="6"/>
  <c r="D308" i="6"/>
  <c r="D449" i="6" s="1"/>
  <c r="C308" i="6"/>
  <c r="C449" i="6" s="1"/>
  <c r="B308" i="6"/>
  <c r="B449" i="6" s="1"/>
  <c r="K301" i="6"/>
  <c r="K442" i="6" s="1"/>
  <c r="J301" i="6"/>
  <c r="J442" i="6" s="1"/>
  <c r="I301" i="6"/>
  <c r="I442" i="6" s="1"/>
  <c r="H301" i="6"/>
  <c r="H442" i="6" s="1"/>
  <c r="G301" i="6"/>
  <c r="G442" i="6" s="1"/>
  <c r="F301" i="6"/>
  <c r="F442" i="6" s="1"/>
  <c r="E301" i="6"/>
  <c r="E442" i="6" s="1"/>
  <c r="D301" i="6"/>
  <c r="D442" i="6" s="1"/>
  <c r="C301" i="6"/>
  <c r="C442" i="6" s="1"/>
  <c r="B301" i="6"/>
  <c r="B442" i="6" s="1"/>
  <c r="K300" i="6"/>
  <c r="K441" i="6" s="1"/>
  <c r="J300" i="6"/>
  <c r="J441" i="6" s="1"/>
  <c r="I300" i="6"/>
  <c r="I441" i="6" s="1"/>
  <c r="H300" i="6"/>
  <c r="H441" i="6" s="1"/>
  <c r="G300" i="6"/>
  <c r="G441" i="6" s="1"/>
  <c r="F300" i="6"/>
  <c r="F441" i="6" s="1"/>
  <c r="E300" i="6"/>
  <c r="E441" i="6" s="1"/>
  <c r="D300" i="6"/>
  <c r="D441" i="6" s="1"/>
  <c r="C300" i="6"/>
  <c r="C441" i="6" s="1"/>
  <c r="B300" i="6"/>
  <c r="B441" i="6" s="1"/>
  <c r="K299" i="6"/>
  <c r="K440" i="6" s="1"/>
  <c r="J299" i="6"/>
  <c r="J440" i="6" s="1"/>
  <c r="I299" i="6"/>
  <c r="I440" i="6" s="1"/>
  <c r="H299" i="6"/>
  <c r="H440" i="6" s="1"/>
  <c r="G299" i="6"/>
  <c r="G440" i="6" s="1"/>
  <c r="F299" i="6"/>
  <c r="F440" i="6" s="1"/>
  <c r="E299" i="6"/>
  <c r="E440" i="6" s="1"/>
  <c r="D299" i="6"/>
  <c r="D440" i="6" s="1"/>
  <c r="C299" i="6"/>
  <c r="C440" i="6" s="1"/>
  <c r="B299" i="6"/>
  <c r="B440" i="6" s="1"/>
  <c r="K298" i="6"/>
  <c r="K439" i="6" s="1"/>
  <c r="J298" i="6"/>
  <c r="J439" i="6" s="1"/>
  <c r="I298" i="6"/>
  <c r="I439" i="6" s="1"/>
  <c r="H298" i="6"/>
  <c r="H439" i="6" s="1"/>
  <c r="G298" i="6"/>
  <c r="G439" i="6" s="1"/>
  <c r="F298" i="6"/>
  <c r="F439" i="6" s="1"/>
  <c r="E298" i="6"/>
  <c r="E439" i="6" s="1"/>
  <c r="D298" i="6"/>
  <c r="D439" i="6" s="1"/>
  <c r="C298" i="6"/>
  <c r="C439" i="6" s="1"/>
  <c r="B298" i="6"/>
  <c r="B439" i="6" s="1"/>
  <c r="K297" i="6"/>
  <c r="K438" i="6" s="1"/>
  <c r="J297" i="6"/>
  <c r="J438" i="6" s="1"/>
  <c r="I297" i="6"/>
  <c r="I438" i="6" s="1"/>
  <c r="H297" i="6"/>
  <c r="H438" i="6" s="1"/>
  <c r="G297" i="6"/>
  <c r="G438" i="6" s="1"/>
  <c r="F297" i="6"/>
  <c r="F438" i="6" s="1"/>
  <c r="E297" i="6"/>
  <c r="E438" i="6" s="1"/>
  <c r="D297" i="6"/>
  <c r="D438" i="6" s="1"/>
  <c r="C297" i="6"/>
  <c r="C438" i="6" s="1"/>
  <c r="B297" i="6"/>
  <c r="B438" i="6" s="1"/>
  <c r="K296" i="6"/>
  <c r="K437" i="6" s="1"/>
  <c r="J296" i="6"/>
  <c r="J437" i="6" s="1"/>
  <c r="I296" i="6"/>
  <c r="I437" i="6" s="1"/>
  <c r="H296" i="6"/>
  <c r="H437" i="6" s="1"/>
  <c r="G296" i="6"/>
  <c r="G437" i="6" s="1"/>
  <c r="F296" i="6"/>
  <c r="F437" i="6" s="1"/>
  <c r="E296" i="6"/>
  <c r="E437" i="6" s="1"/>
  <c r="D296" i="6"/>
  <c r="D437" i="6" s="1"/>
  <c r="C296" i="6"/>
  <c r="C437" i="6" s="1"/>
  <c r="B296" i="6"/>
  <c r="B437" i="6" s="1"/>
  <c r="K295" i="6"/>
  <c r="K436" i="6" s="1"/>
  <c r="J295" i="6"/>
  <c r="J436" i="6" s="1"/>
  <c r="I295" i="6"/>
  <c r="I436" i="6" s="1"/>
  <c r="H295" i="6"/>
  <c r="H436" i="6" s="1"/>
  <c r="G295" i="6"/>
  <c r="G436" i="6" s="1"/>
  <c r="F295" i="6"/>
  <c r="F436" i="6" s="1"/>
  <c r="E295" i="6"/>
  <c r="E436" i="6" s="1"/>
  <c r="D295" i="6"/>
  <c r="D436" i="6" s="1"/>
  <c r="C295" i="6"/>
  <c r="C436" i="6" s="1"/>
  <c r="B295" i="6"/>
  <c r="B436" i="6" s="1"/>
  <c r="K294" i="6"/>
  <c r="J294" i="6"/>
  <c r="I294" i="6"/>
  <c r="H294" i="6"/>
  <c r="G294" i="6"/>
  <c r="F294" i="6"/>
  <c r="E294" i="6"/>
  <c r="D294" i="6"/>
  <c r="C294" i="6"/>
  <c r="B294" i="6"/>
  <c r="K293" i="6"/>
  <c r="J293" i="6"/>
  <c r="I293" i="6"/>
  <c r="H293" i="6"/>
  <c r="G293" i="6"/>
  <c r="F293" i="6"/>
  <c r="E293" i="6"/>
  <c r="D293" i="6"/>
  <c r="C293" i="6"/>
  <c r="B293" i="6"/>
  <c r="K292" i="6"/>
  <c r="J292" i="6"/>
  <c r="I292" i="6"/>
  <c r="H292" i="6"/>
  <c r="G292" i="6"/>
  <c r="F292" i="6"/>
  <c r="E292" i="6"/>
  <c r="D292" i="6"/>
  <c r="C292" i="6"/>
  <c r="B292" i="6"/>
  <c r="K291" i="6"/>
  <c r="J291" i="6"/>
  <c r="I291" i="6"/>
  <c r="H291" i="6"/>
  <c r="G291" i="6"/>
  <c r="F291" i="6"/>
  <c r="E291" i="6"/>
  <c r="D291" i="6"/>
  <c r="C291" i="6"/>
  <c r="B291" i="6"/>
  <c r="L290" i="6"/>
  <c r="K290" i="6"/>
  <c r="J290" i="6"/>
  <c r="I290" i="6"/>
  <c r="H290" i="6"/>
  <c r="G290" i="6"/>
  <c r="F290" i="6"/>
  <c r="E290" i="6"/>
  <c r="D290" i="6"/>
  <c r="C290" i="6"/>
  <c r="B290" i="6"/>
  <c r="K289" i="6"/>
  <c r="J289" i="6"/>
  <c r="I289" i="6"/>
  <c r="H289" i="6"/>
  <c r="G289" i="6"/>
  <c r="F289" i="6"/>
  <c r="E289" i="6"/>
  <c r="D289" i="6"/>
  <c r="C289" i="6"/>
  <c r="B289" i="6"/>
  <c r="K288" i="6"/>
  <c r="J288" i="6"/>
  <c r="I288" i="6"/>
  <c r="H288" i="6"/>
  <c r="G288" i="6"/>
  <c r="F288" i="6"/>
  <c r="E288" i="6"/>
  <c r="D288" i="6"/>
  <c r="C288" i="6"/>
  <c r="B288" i="6"/>
  <c r="K287" i="6"/>
  <c r="J287" i="6"/>
  <c r="I287" i="6"/>
  <c r="H287" i="6"/>
  <c r="G287" i="6"/>
  <c r="F287" i="6"/>
  <c r="E287" i="6"/>
  <c r="D287" i="6"/>
  <c r="C287" i="6"/>
  <c r="B287" i="6"/>
  <c r="K286" i="6"/>
  <c r="J286" i="6"/>
  <c r="I286" i="6"/>
  <c r="H286" i="6"/>
  <c r="G286" i="6"/>
  <c r="F286" i="6"/>
  <c r="E286" i="6"/>
  <c r="D286" i="6"/>
  <c r="C286" i="6"/>
  <c r="B286" i="6"/>
  <c r="K285" i="6"/>
  <c r="J285" i="6"/>
  <c r="I285" i="6"/>
  <c r="H285" i="6"/>
  <c r="G285" i="6"/>
  <c r="F285" i="6"/>
  <c r="E285" i="6"/>
  <c r="D285" i="6"/>
  <c r="C285" i="6"/>
  <c r="K284" i="6"/>
  <c r="J284" i="6"/>
  <c r="I284" i="6"/>
  <c r="H284" i="6"/>
  <c r="G284" i="6"/>
  <c r="F284" i="6"/>
  <c r="E284" i="6"/>
  <c r="D284" i="6"/>
  <c r="J283" i="6"/>
  <c r="I283" i="6"/>
  <c r="H283" i="6"/>
  <c r="G283" i="6"/>
  <c r="F283" i="6"/>
  <c r="E283" i="6"/>
  <c r="D283" i="6"/>
  <c r="C283" i="6"/>
  <c r="B283" i="6"/>
  <c r="J282" i="6"/>
  <c r="I282" i="6"/>
  <c r="H282" i="6"/>
  <c r="G282" i="6"/>
  <c r="F282" i="6"/>
  <c r="E282" i="6"/>
  <c r="D282" i="6"/>
  <c r="C282" i="6"/>
  <c r="K281" i="6"/>
  <c r="J281" i="6"/>
  <c r="I281" i="6"/>
  <c r="H281" i="6"/>
  <c r="G281" i="6"/>
  <c r="F281" i="6"/>
  <c r="E281" i="6"/>
  <c r="D281" i="6"/>
  <c r="C281" i="6"/>
  <c r="J280" i="6"/>
  <c r="I280" i="6"/>
  <c r="H280" i="6"/>
  <c r="G280" i="6"/>
  <c r="F280" i="6"/>
  <c r="E280" i="6"/>
  <c r="D280" i="6"/>
  <c r="C280" i="6"/>
  <c r="B280" i="6"/>
  <c r="J279" i="6"/>
  <c r="I279" i="6"/>
  <c r="H279" i="6"/>
  <c r="G279" i="6"/>
  <c r="F279" i="6"/>
  <c r="E279" i="6"/>
  <c r="D279" i="6"/>
  <c r="C279" i="6"/>
  <c r="B279" i="6"/>
  <c r="J278" i="6"/>
  <c r="I278" i="6"/>
  <c r="H278" i="6"/>
  <c r="G278" i="6"/>
  <c r="F278" i="6"/>
  <c r="E278" i="6"/>
  <c r="D278" i="6"/>
  <c r="C278" i="6"/>
  <c r="B278" i="6"/>
  <c r="K277" i="6"/>
  <c r="J277" i="6"/>
  <c r="I277" i="6"/>
  <c r="H277" i="6"/>
  <c r="G277" i="6"/>
  <c r="F277" i="6"/>
  <c r="E277" i="6"/>
  <c r="D277" i="6"/>
  <c r="C277" i="6"/>
  <c r="B277" i="6"/>
  <c r="K276" i="6"/>
  <c r="J276" i="6"/>
  <c r="I276" i="6"/>
  <c r="H276" i="6"/>
  <c r="G276" i="6"/>
  <c r="F276" i="6"/>
  <c r="E276" i="6"/>
  <c r="D276" i="6"/>
  <c r="C276" i="6"/>
  <c r="B276" i="6"/>
  <c r="K275" i="6"/>
  <c r="J275" i="6"/>
  <c r="I275" i="6"/>
  <c r="H275" i="6"/>
  <c r="G275" i="6"/>
  <c r="F275" i="6"/>
  <c r="E275" i="6"/>
  <c r="D275" i="6"/>
  <c r="C275" i="6"/>
  <c r="B275" i="6"/>
  <c r="K274" i="6"/>
  <c r="J274" i="6"/>
  <c r="I274" i="6"/>
  <c r="H274" i="6"/>
  <c r="G274" i="6"/>
  <c r="F274" i="6"/>
  <c r="E274" i="6"/>
  <c r="D274" i="6"/>
  <c r="C274" i="6"/>
  <c r="B274" i="6"/>
  <c r="K273" i="6"/>
  <c r="J273" i="6"/>
  <c r="I273" i="6"/>
  <c r="H273" i="6"/>
  <c r="G273" i="6"/>
  <c r="F273" i="6"/>
  <c r="E273" i="6"/>
  <c r="D273" i="6"/>
  <c r="C273" i="6"/>
  <c r="B273" i="6"/>
  <c r="K272" i="6"/>
  <c r="J272" i="6"/>
  <c r="I272" i="6"/>
  <c r="H272" i="6"/>
  <c r="G272" i="6"/>
  <c r="F272" i="6"/>
  <c r="E272" i="6"/>
  <c r="D272" i="6"/>
  <c r="C272" i="6"/>
  <c r="B272" i="6"/>
  <c r="K271" i="6"/>
  <c r="J271" i="6"/>
  <c r="I271" i="6"/>
  <c r="H271" i="6"/>
  <c r="G271" i="6"/>
  <c r="F271" i="6"/>
  <c r="E271" i="6"/>
  <c r="D271" i="6"/>
  <c r="C271" i="6"/>
  <c r="B271" i="6"/>
  <c r="K270" i="6"/>
  <c r="J270" i="6"/>
  <c r="I270" i="6"/>
  <c r="H270" i="6"/>
  <c r="G270" i="6"/>
  <c r="F270" i="6"/>
  <c r="E270" i="6"/>
  <c r="D270" i="6"/>
  <c r="C270" i="6"/>
  <c r="B270" i="6"/>
  <c r="K269" i="6"/>
  <c r="J269" i="6"/>
  <c r="I269" i="6"/>
  <c r="H269" i="6"/>
  <c r="G269" i="6"/>
  <c r="F269" i="6"/>
  <c r="E269" i="6"/>
  <c r="D269" i="6"/>
  <c r="C269" i="6"/>
  <c r="B269" i="6"/>
  <c r="K268" i="6"/>
  <c r="J268" i="6"/>
  <c r="I268" i="6"/>
  <c r="H268" i="6"/>
  <c r="G268" i="6"/>
  <c r="F268" i="6"/>
  <c r="E268" i="6"/>
  <c r="D268" i="6"/>
  <c r="C268" i="6"/>
  <c r="B268" i="6"/>
  <c r="K267" i="6"/>
  <c r="J267" i="6"/>
  <c r="I267" i="6"/>
  <c r="H267" i="6"/>
  <c r="G267" i="6"/>
  <c r="F267" i="6"/>
  <c r="E267" i="6"/>
  <c r="D267" i="6"/>
  <c r="C267" i="6"/>
  <c r="B267" i="6"/>
  <c r="K266" i="6"/>
  <c r="J266" i="6"/>
  <c r="I266" i="6"/>
  <c r="H266" i="6"/>
  <c r="G266" i="6"/>
  <c r="F266" i="6"/>
  <c r="E266" i="6"/>
  <c r="D266" i="6"/>
  <c r="C266" i="6"/>
  <c r="B266" i="6"/>
  <c r="K265" i="6"/>
  <c r="J265" i="6"/>
  <c r="I265" i="6"/>
  <c r="H265" i="6"/>
  <c r="G265" i="6"/>
  <c r="F265" i="6"/>
  <c r="E265" i="6"/>
  <c r="D265" i="6"/>
  <c r="C265" i="6"/>
  <c r="B265" i="6"/>
  <c r="K264" i="6"/>
  <c r="J264" i="6"/>
  <c r="I264" i="6"/>
  <c r="H264" i="6"/>
  <c r="G264" i="6"/>
  <c r="F264" i="6"/>
  <c r="E264" i="6"/>
  <c r="D264" i="6"/>
  <c r="C264" i="6"/>
  <c r="B264" i="6"/>
  <c r="K263" i="6"/>
  <c r="J263" i="6"/>
  <c r="I263" i="6"/>
  <c r="H263" i="6"/>
  <c r="G263" i="6"/>
  <c r="F263" i="6"/>
  <c r="E263" i="6"/>
  <c r="D263" i="6"/>
  <c r="C263" i="6"/>
  <c r="B263" i="6"/>
  <c r="K262" i="6"/>
  <c r="J262" i="6"/>
  <c r="I262" i="6"/>
  <c r="H262" i="6"/>
  <c r="G262" i="6"/>
  <c r="F262" i="6"/>
  <c r="E262" i="6"/>
  <c r="D262" i="6"/>
  <c r="C262" i="6"/>
  <c r="B262" i="6"/>
  <c r="K261" i="6"/>
  <c r="J261" i="6"/>
  <c r="I261" i="6"/>
  <c r="H261" i="6"/>
  <c r="G261" i="6"/>
  <c r="F261" i="6"/>
  <c r="E261" i="6"/>
  <c r="D261" i="6"/>
  <c r="C261" i="6"/>
  <c r="B261" i="6"/>
  <c r="K260" i="6"/>
  <c r="J260" i="6"/>
  <c r="I260" i="6"/>
  <c r="H260" i="6"/>
  <c r="G260" i="6"/>
  <c r="F260" i="6"/>
  <c r="E260" i="6"/>
  <c r="D260" i="6"/>
  <c r="C260" i="6"/>
  <c r="B260" i="6"/>
  <c r="L250" i="6"/>
  <c r="L421" i="6" s="1"/>
  <c r="L249" i="6"/>
  <c r="L420" i="6" s="1"/>
  <c r="L248" i="6"/>
  <c r="L419" i="6" s="1"/>
  <c r="L247" i="6"/>
  <c r="L246" i="6"/>
  <c r="L417" i="6" s="1"/>
  <c r="L245" i="6"/>
  <c r="L416" i="6" s="1"/>
  <c r="L244" i="6"/>
  <c r="L415" i="6" s="1"/>
  <c r="L243" i="6"/>
  <c r="L240" i="6"/>
  <c r="L238" i="6"/>
  <c r="L237" i="6"/>
  <c r="L236" i="6"/>
  <c r="L235" i="6"/>
  <c r="L234" i="6"/>
  <c r="L233" i="6"/>
  <c r="L232" i="6"/>
  <c r="L231" i="6"/>
  <c r="L230" i="6"/>
  <c r="L229" i="6"/>
  <c r="L228" i="6"/>
  <c r="L227" i="6"/>
  <c r="L226" i="6"/>
  <c r="L225" i="6"/>
  <c r="L224" i="6"/>
  <c r="L223" i="6"/>
  <c r="L222" i="6"/>
  <c r="L221" i="6"/>
  <c r="L220" i="6"/>
  <c r="L219" i="6"/>
  <c r="L218" i="6"/>
  <c r="L217" i="6"/>
  <c r="L216" i="6"/>
  <c r="L215" i="6"/>
  <c r="L214" i="6"/>
  <c r="L213" i="6"/>
  <c r="L212" i="6"/>
  <c r="L211" i="6"/>
  <c r="L210" i="6"/>
  <c r="L209" i="6"/>
  <c r="L405" i="6"/>
  <c r="L199" i="6"/>
  <c r="L398" i="6" s="1"/>
  <c r="L198" i="6"/>
  <c r="L397" i="6" s="1"/>
  <c r="L197" i="6"/>
  <c r="L396" i="6" s="1"/>
  <c r="L196" i="6"/>
  <c r="L395" i="6" s="1"/>
  <c r="L195" i="6"/>
  <c r="L394" i="6" s="1"/>
  <c r="L194" i="6"/>
  <c r="L393" i="6" s="1"/>
  <c r="L193" i="6"/>
  <c r="L392" i="6" s="1"/>
  <c r="L192" i="6"/>
  <c r="L189" i="6"/>
  <c r="L187" i="6"/>
  <c r="L186" i="6"/>
  <c r="L185" i="6"/>
  <c r="L184" i="6"/>
  <c r="L183" i="6"/>
  <c r="L182" i="6"/>
  <c r="L181" i="6"/>
  <c r="L180" i="6"/>
  <c r="L179" i="6"/>
  <c r="L178" i="6"/>
  <c r="L177" i="6"/>
  <c r="L176" i="6"/>
  <c r="L175" i="6"/>
  <c r="L174" i="6"/>
  <c r="L173" i="6"/>
  <c r="L172" i="6"/>
  <c r="L171" i="6"/>
  <c r="L170" i="6"/>
  <c r="L169" i="6"/>
  <c r="L168" i="6"/>
  <c r="L167" i="6"/>
  <c r="L166" i="6"/>
  <c r="L165" i="6"/>
  <c r="L164" i="6"/>
  <c r="L163" i="6"/>
  <c r="L162" i="6"/>
  <c r="L161" i="6"/>
  <c r="L160" i="6"/>
  <c r="L159" i="6"/>
  <c r="L158" i="6"/>
  <c r="L146" i="6"/>
  <c r="L145" i="6"/>
  <c r="L144" i="6"/>
  <c r="L143" i="6"/>
  <c r="L142" i="6"/>
  <c r="L141" i="6"/>
  <c r="L139" i="6"/>
  <c r="L138" i="24" s="1"/>
  <c r="L138" i="6"/>
  <c r="L136" i="6"/>
  <c r="L135" i="6"/>
  <c r="L134" i="6"/>
  <c r="L133" i="6"/>
  <c r="L132" i="6"/>
  <c r="L131" i="6"/>
  <c r="L130" i="6"/>
  <c r="L129" i="6"/>
  <c r="L128" i="6"/>
  <c r="L127" i="6"/>
  <c r="L126" i="6"/>
  <c r="L125" i="6"/>
  <c r="L124" i="6"/>
  <c r="L123" i="6"/>
  <c r="L122" i="6"/>
  <c r="L121" i="6"/>
  <c r="L120" i="6"/>
  <c r="L119" i="6"/>
  <c r="L118" i="6"/>
  <c r="L117" i="6"/>
  <c r="L116" i="6"/>
  <c r="L115" i="6"/>
  <c r="L114" i="6"/>
  <c r="L113" i="6"/>
  <c r="L112" i="6"/>
  <c r="L111" i="6"/>
  <c r="L110" i="6"/>
  <c r="L109" i="6"/>
  <c r="L108" i="6"/>
  <c r="L107" i="6"/>
  <c r="L96" i="6"/>
  <c r="L353" i="6" s="1"/>
  <c r="L95" i="6"/>
  <c r="L352" i="6" s="1"/>
  <c r="L94" i="6"/>
  <c r="L351" i="6" s="1"/>
  <c r="L93" i="6"/>
  <c r="L350" i="6" s="1"/>
  <c r="L92" i="6"/>
  <c r="L349" i="6" s="1"/>
  <c r="L91" i="6"/>
  <c r="L348" i="6" s="1"/>
  <c r="L90" i="6"/>
  <c r="L89" i="6"/>
  <c r="L87" i="6"/>
  <c r="L85" i="6"/>
  <c r="L84" i="6"/>
  <c r="L83" i="6"/>
  <c r="L82" i="6"/>
  <c r="L81" i="6"/>
  <c r="L80" i="6"/>
  <c r="L79" i="6"/>
  <c r="L78" i="6"/>
  <c r="L77" i="6"/>
  <c r="L76" i="6"/>
  <c r="L75" i="6"/>
  <c r="L74" i="6"/>
  <c r="L73" i="6"/>
  <c r="L72" i="6"/>
  <c r="L71" i="6"/>
  <c r="L70" i="6"/>
  <c r="L69" i="6"/>
  <c r="L68" i="6"/>
  <c r="L67" i="6"/>
  <c r="L66" i="6"/>
  <c r="L65" i="6"/>
  <c r="L64" i="6"/>
  <c r="L63" i="6"/>
  <c r="L62" i="6"/>
  <c r="L61" i="6"/>
  <c r="L60" i="6"/>
  <c r="L59" i="6"/>
  <c r="L58" i="6"/>
  <c r="L57" i="6"/>
  <c r="L56" i="6"/>
  <c r="L45" i="6"/>
  <c r="L332" i="6" s="1"/>
  <c r="L44" i="6"/>
  <c r="L331" i="6" s="1"/>
  <c r="L43" i="6"/>
  <c r="L330" i="6" s="1"/>
  <c r="L42" i="6"/>
  <c r="L41" i="6"/>
  <c r="L328" i="6" s="1"/>
  <c r="L40" i="6"/>
  <c r="L327" i="6" s="1"/>
  <c r="L39" i="6"/>
  <c r="L38" i="6"/>
  <c r="L36" i="6"/>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L6" i="6"/>
  <c r="L5" i="6"/>
  <c r="A464" i="5"/>
  <c r="A463" i="5"/>
  <c r="R441" i="5"/>
  <c r="F64" i="33" s="1"/>
  <c r="Q441" i="5"/>
  <c r="P441" i="5"/>
  <c r="O441" i="5"/>
  <c r="N441" i="5"/>
  <c r="M441" i="5"/>
  <c r="L441" i="5"/>
  <c r="K441" i="5"/>
  <c r="H441" i="5"/>
  <c r="G441" i="5"/>
  <c r="F441" i="5"/>
  <c r="E441" i="5"/>
  <c r="D441" i="5"/>
  <c r="C441" i="5"/>
  <c r="B441" i="5"/>
  <c r="R434" i="5"/>
  <c r="F57" i="33" s="1"/>
  <c r="Q434" i="5"/>
  <c r="P434" i="5"/>
  <c r="O434" i="5"/>
  <c r="N434" i="5"/>
  <c r="M434" i="5"/>
  <c r="L434" i="5"/>
  <c r="K434" i="5"/>
  <c r="H434" i="5"/>
  <c r="G434" i="5"/>
  <c r="F434" i="5"/>
  <c r="E434" i="5"/>
  <c r="D434" i="5"/>
  <c r="C434" i="5"/>
  <c r="B434" i="5"/>
  <c r="R433" i="5"/>
  <c r="F56" i="33" s="1"/>
  <c r="Q433" i="5"/>
  <c r="P433" i="5"/>
  <c r="O433" i="5"/>
  <c r="N433" i="5"/>
  <c r="M433" i="5"/>
  <c r="L433" i="5"/>
  <c r="K433" i="5"/>
  <c r="H433" i="5"/>
  <c r="G433" i="5"/>
  <c r="F433" i="5"/>
  <c r="E433" i="5"/>
  <c r="D433" i="5"/>
  <c r="C433" i="5"/>
  <c r="B433" i="5"/>
  <c r="R432" i="5"/>
  <c r="F55" i="33" s="1"/>
  <c r="Q432" i="5"/>
  <c r="P432" i="5"/>
  <c r="O432" i="5"/>
  <c r="N432" i="5"/>
  <c r="M432" i="5"/>
  <c r="L432" i="5"/>
  <c r="K432" i="5"/>
  <c r="H432" i="5"/>
  <c r="G432" i="5"/>
  <c r="F432" i="5"/>
  <c r="E432" i="5"/>
  <c r="D432" i="5"/>
  <c r="C432" i="5"/>
  <c r="B432" i="5"/>
  <c r="R431" i="5"/>
  <c r="F54" i="33" s="1"/>
  <c r="Q431" i="5"/>
  <c r="P431" i="5"/>
  <c r="O431" i="5"/>
  <c r="N431" i="5"/>
  <c r="M431" i="5"/>
  <c r="L431" i="5"/>
  <c r="K431" i="5"/>
  <c r="H431" i="5"/>
  <c r="G431" i="5"/>
  <c r="F431" i="5"/>
  <c r="E431" i="5"/>
  <c r="D431" i="5"/>
  <c r="C431" i="5"/>
  <c r="B431" i="5"/>
  <c r="R430" i="5"/>
  <c r="F53" i="33" s="1"/>
  <c r="Q430" i="5"/>
  <c r="P430" i="5"/>
  <c r="O430" i="5"/>
  <c r="N430" i="5"/>
  <c r="M430" i="5"/>
  <c r="L430" i="5"/>
  <c r="K430" i="5"/>
  <c r="H430" i="5"/>
  <c r="G430" i="5"/>
  <c r="F430" i="5"/>
  <c r="E430" i="5"/>
  <c r="D430" i="5"/>
  <c r="C430" i="5"/>
  <c r="B430" i="5"/>
  <c r="R429" i="5"/>
  <c r="F52" i="33" s="1"/>
  <c r="Q429" i="5"/>
  <c r="P429" i="5"/>
  <c r="O429" i="5"/>
  <c r="N429" i="5"/>
  <c r="M429" i="5"/>
  <c r="L429" i="5"/>
  <c r="K429" i="5"/>
  <c r="H429" i="5"/>
  <c r="G429" i="5"/>
  <c r="F429" i="5"/>
  <c r="E429" i="5"/>
  <c r="D429" i="5"/>
  <c r="C429" i="5"/>
  <c r="B429" i="5"/>
  <c r="R428" i="5"/>
  <c r="F51" i="33" s="1"/>
  <c r="Q428" i="5"/>
  <c r="P428" i="5"/>
  <c r="O428" i="5"/>
  <c r="N428" i="5"/>
  <c r="M428" i="5"/>
  <c r="L428" i="5"/>
  <c r="K428" i="5"/>
  <c r="H428" i="5"/>
  <c r="G428" i="5"/>
  <c r="F428" i="5"/>
  <c r="E428" i="5"/>
  <c r="D428" i="5"/>
  <c r="C428" i="5"/>
  <c r="B428" i="5"/>
  <c r="R426" i="5"/>
  <c r="F49" i="33" s="1"/>
  <c r="Q426" i="5"/>
  <c r="P426" i="5"/>
  <c r="O426" i="5"/>
  <c r="N426" i="5"/>
  <c r="M426" i="5"/>
  <c r="L426" i="5"/>
  <c r="K426" i="5"/>
  <c r="H426" i="5"/>
  <c r="G426" i="5"/>
  <c r="F426" i="5"/>
  <c r="E426" i="5"/>
  <c r="D426" i="5"/>
  <c r="C426" i="5"/>
  <c r="B426" i="5"/>
  <c r="G425" i="5"/>
  <c r="F425" i="5"/>
  <c r="E425" i="5"/>
  <c r="D425" i="5"/>
  <c r="C425" i="5"/>
  <c r="B425" i="5"/>
  <c r="O424" i="5"/>
  <c r="N424" i="5"/>
  <c r="M424" i="5"/>
  <c r="G424" i="5"/>
  <c r="F424" i="5"/>
  <c r="E424" i="5"/>
  <c r="D424" i="5"/>
  <c r="C424" i="5"/>
  <c r="P423" i="5"/>
  <c r="O423" i="5"/>
  <c r="N423" i="5"/>
  <c r="M423" i="5"/>
  <c r="G423" i="5"/>
  <c r="F423" i="5"/>
  <c r="E423" i="5"/>
  <c r="D423" i="5"/>
  <c r="C423" i="5"/>
  <c r="A422" i="5"/>
  <c r="R417" i="5"/>
  <c r="E64" i="33" s="1"/>
  <c r="Q417" i="5"/>
  <c r="P417" i="5"/>
  <c r="O417" i="5"/>
  <c r="N417" i="5"/>
  <c r="M417" i="5"/>
  <c r="L417" i="5"/>
  <c r="K417" i="5"/>
  <c r="H417" i="5"/>
  <c r="G417" i="5"/>
  <c r="F417" i="5"/>
  <c r="E417" i="5"/>
  <c r="D417" i="5"/>
  <c r="C417" i="5"/>
  <c r="B417" i="5"/>
  <c r="R410" i="5"/>
  <c r="E57" i="33" s="1"/>
  <c r="Q410" i="5"/>
  <c r="P410" i="5"/>
  <c r="O410" i="5"/>
  <c r="N410" i="5"/>
  <c r="M410" i="5"/>
  <c r="L410" i="5"/>
  <c r="K410" i="5"/>
  <c r="H410" i="5"/>
  <c r="G410" i="5"/>
  <c r="F410" i="5"/>
  <c r="E410" i="5"/>
  <c r="D410" i="5"/>
  <c r="C410" i="5"/>
  <c r="B410" i="5"/>
  <c r="R409" i="5"/>
  <c r="E56" i="33" s="1"/>
  <c r="Q409" i="5"/>
  <c r="P409" i="5"/>
  <c r="O409" i="5"/>
  <c r="N409" i="5"/>
  <c r="M409" i="5"/>
  <c r="L409" i="5"/>
  <c r="K409" i="5"/>
  <c r="H409" i="5"/>
  <c r="G409" i="5"/>
  <c r="F409" i="5"/>
  <c r="E409" i="5"/>
  <c r="D409" i="5"/>
  <c r="C409" i="5"/>
  <c r="B409" i="5"/>
  <c r="R408" i="5"/>
  <c r="E55" i="33" s="1"/>
  <c r="Q408" i="5"/>
  <c r="P408" i="5"/>
  <c r="O408" i="5"/>
  <c r="N408" i="5"/>
  <c r="M408" i="5"/>
  <c r="L408" i="5"/>
  <c r="K408" i="5"/>
  <c r="H408" i="5"/>
  <c r="G408" i="5"/>
  <c r="F408" i="5"/>
  <c r="E408" i="5"/>
  <c r="D408" i="5"/>
  <c r="C408" i="5"/>
  <c r="B408" i="5"/>
  <c r="R407" i="5"/>
  <c r="E54" i="33" s="1"/>
  <c r="Q407" i="5"/>
  <c r="P407" i="5"/>
  <c r="O407" i="5"/>
  <c r="N407" i="5"/>
  <c r="M407" i="5"/>
  <c r="L407" i="5"/>
  <c r="K407" i="5"/>
  <c r="H407" i="5"/>
  <c r="G407" i="5"/>
  <c r="F407" i="5"/>
  <c r="E407" i="5"/>
  <c r="D407" i="5"/>
  <c r="C407" i="5"/>
  <c r="B407" i="5"/>
  <c r="R406" i="5"/>
  <c r="E53" i="33" s="1"/>
  <c r="Q406" i="5"/>
  <c r="P406" i="5"/>
  <c r="O406" i="5"/>
  <c r="N406" i="5"/>
  <c r="M406" i="5"/>
  <c r="L406" i="5"/>
  <c r="K406" i="5"/>
  <c r="H406" i="5"/>
  <c r="G406" i="5"/>
  <c r="F406" i="5"/>
  <c r="E406" i="5"/>
  <c r="D406" i="5"/>
  <c r="C406" i="5"/>
  <c r="B406" i="5"/>
  <c r="R405" i="5"/>
  <c r="E52" i="33" s="1"/>
  <c r="Q405" i="5"/>
  <c r="P405" i="5"/>
  <c r="O405" i="5"/>
  <c r="N405" i="5"/>
  <c r="M405" i="5"/>
  <c r="L405" i="5"/>
  <c r="K405" i="5"/>
  <c r="H405" i="5"/>
  <c r="G405" i="5"/>
  <c r="F405" i="5"/>
  <c r="E405" i="5"/>
  <c r="D405" i="5"/>
  <c r="C405" i="5"/>
  <c r="B405" i="5"/>
  <c r="R404" i="5"/>
  <c r="E51" i="33" s="1"/>
  <c r="Q404" i="5"/>
  <c r="P404" i="5"/>
  <c r="O404" i="5"/>
  <c r="N404" i="5"/>
  <c r="M404" i="5"/>
  <c r="L404" i="5"/>
  <c r="K404" i="5"/>
  <c r="H404" i="5"/>
  <c r="G404" i="5"/>
  <c r="F404" i="5"/>
  <c r="E404" i="5"/>
  <c r="D404" i="5"/>
  <c r="C404" i="5"/>
  <c r="B404" i="5"/>
  <c r="R402" i="5"/>
  <c r="E49" i="33" s="1"/>
  <c r="Q402" i="5"/>
  <c r="P402" i="5"/>
  <c r="O402" i="5"/>
  <c r="N402" i="5"/>
  <c r="M402" i="5"/>
  <c r="L402" i="5"/>
  <c r="K402" i="5"/>
  <c r="H402" i="5"/>
  <c r="G402" i="5"/>
  <c r="F402" i="5"/>
  <c r="E402" i="5"/>
  <c r="D402" i="5"/>
  <c r="C402" i="5"/>
  <c r="B402" i="5"/>
  <c r="G401" i="5"/>
  <c r="F401" i="5"/>
  <c r="E401" i="5"/>
  <c r="D401" i="5"/>
  <c r="C401" i="5"/>
  <c r="B401" i="5"/>
  <c r="O400" i="5"/>
  <c r="N400" i="5"/>
  <c r="M400" i="5"/>
  <c r="G400" i="5"/>
  <c r="F400" i="5"/>
  <c r="E400" i="5"/>
  <c r="D400" i="5"/>
  <c r="C400" i="5"/>
  <c r="P399" i="5"/>
  <c r="O399" i="5"/>
  <c r="N399" i="5"/>
  <c r="M399" i="5"/>
  <c r="G399" i="5"/>
  <c r="F399" i="5"/>
  <c r="E399" i="5"/>
  <c r="D399" i="5"/>
  <c r="C399" i="5"/>
  <c r="A398" i="5"/>
  <c r="R396" i="5"/>
  <c r="D64" i="33" s="1"/>
  <c r="Q396" i="5"/>
  <c r="P396" i="5"/>
  <c r="O396" i="5"/>
  <c r="N396" i="5"/>
  <c r="M396" i="5"/>
  <c r="L396" i="5"/>
  <c r="K396" i="5"/>
  <c r="H396" i="5"/>
  <c r="G396" i="5"/>
  <c r="F396" i="5"/>
  <c r="E396" i="5"/>
  <c r="D396" i="5"/>
  <c r="C396" i="5"/>
  <c r="B396" i="5"/>
  <c r="R389" i="5"/>
  <c r="D57" i="33" s="1"/>
  <c r="Q389" i="5"/>
  <c r="P389" i="5"/>
  <c r="O389" i="5"/>
  <c r="N389" i="5"/>
  <c r="M389" i="5"/>
  <c r="L389" i="5"/>
  <c r="K389" i="5"/>
  <c r="H389" i="5"/>
  <c r="G389" i="5"/>
  <c r="F389" i="5"/>
  <c r="E389" i="5"/>
  <c r="D389" i="5"/>
  <c r="C389" i="5"/>
  <c r="B389" i="5"/>
  <c r="R388" i="5"/>
  <c r="D56" i="33" s="1"/>
  <c r="Q388" i="5"/>
  <c r="P388" i="5"/>
  <c r="O388" i="5"/>
  <c r="N388" i="5"/>
  <c r="M388" i="5"/>
  <c r="L388" i="5"/>
  <c r="K388" i="5"/>
  <c r="H388" i="5"/>
  <c r="G388" i="5"/>
  <c r="F388" i="5"/>
  <c r="E388" i="5"/>
  <c r="D388" i="5"/>
  <c r="C388" i="5"/>
  <c r="B388" i="5"/>
  <c r="R387" i="5"/>
  <c r="D55" i="33" s="1"/>
  <c r="Q387" i="5"/>
  <c r="P387" i="5"/>
  <c r="O387" i="5"/>
  <c r="N387" i="5"/>
  <c r="M387" i="5"/>
  <c r="L387" i="5"/>
  <c r="K387" i="5"/>
  <c r="H387" i="5"/>
  <c r="G387" i="5"/>
  <c r="F387" i="5"/>
  <c r="E387" i="5"/>
  <c r="D387" i="5"/>
  <c r="C387" i="5"/>
  <c r="B387" i="5"/>
  <c r="R386" i="5"/>
  <c r="D54" i="33" s="1"/>
  <c r="Q386" i="5"/>
  <c r="P386" i="5"/>
  <c r="O386" i="5"/>
  <c r="N386" i="5"/>
  <c r="M386" i="5"/>
  <c r="L386" i="5"/>
  <c r="K386" i="5"/>
  <c r="H386" i="5"/>
  <c r="G386" i="5"/>
  <c r="F386" i="5"/>
  <c r="E386" i="5"/>
  <c r="D386" i="5"/>
  <c r="C386" i="5"/>
  <c r="B386" i="5"/>
  <c r="R385" i="5"/>
  <c r="D53" i="33" s="1"/>
  <c r="Q385" i="5"/>
  <c r="P385" i="5"/>
  <c r="O385" i="5"/>
  <c r="N385" i="5"/>
  <c r="M385" i="5"/>
  <c r="L385" i="5"/>
  <c r="K385" i="5"/>
  <c r="H385" i="5"/>
  <c r="G385" i="5"/>
  <c r="F385" i="5"/>
  <c r="E385" i="5"/>
  <c r="D385" i="5"/>
  <c r="C385" i="5"/>
  <c r="B385" i="5"/>
  <c r="R384" i="5"/>
  <c r="D52" i="33" s="1"/>
  <c r="Q384" i="5"/>
  <c r="P384" i="5"/>
  <c r="O384" i="5"/>
  <c r="N384" i="5"/>
  <c r="M384" i="5"/>
  <c r="L384" i="5"/>
  <c r="K384" i="5"/>
  <c r="H384" i="5"/>
  <c r="G384" i="5"/>
  <c r="F384" i="5"/>
  <c r="E384" i="5"/>
  <c r="D384" i="5"/>
  <c r="C384" i="5"/>
  <c r="B384" i="5"/>
  <c r="R383" i="5"/>
  <c r="D51" i="33" s="1"/>
  <c r="Q383" i="5"/>
  <c r="P383" i="5"/>
  <c r="O383" i="5"/>
  <c r="N383" i="5"/>
  <c r="M383" i="5"/>
  <c r="L383" i="5"/>
  <c r="K383" i="5"/>
  <c r="H383" i="5"/>
  <c r="G383" i="5"/>
  <c r="F383" i="5"/>
  <c r="E383" i="5"/>
  <c r="D383" i="5"/>
  <c r="C383" i="5"/>
  <c r="B383" i="5"/>
  <c r="R381" i="5"/>
  <c r="D49" i="33" s="1"/>
  <c r="Q381" i="5"/>
  <c r="P381" i="5"/>
  <c r="O381" i="5"/>
  <c r="N381" i="5"/>
  <c r="M381" i="5"/>
  <c r="L381" i="5"/>
  <c r="K381" i="5"/>
  <c r="H381" i="5"/>
  <c r="G381" i="5"/>
  <c r="F381" i="5"/>
  <c r="E381" i="5"/>
  <c r="D381" i="5"/>
  <c r="C381" i="5"/>
  <c r="B381" i="5"/>
  <c r="G380" i="5"/>
  <c r="F380" i="5"/>
  <c r="R379" i="5"/>
  <c r="D47" i="33" s="1"/>
  <c r="O379" i="5"/>
  <c r="G379" i="5"/>
  <c r="F379" i="5"/>
  <c r="C379" i="5"/>
  <c r="R378" i="5"/>
  <c r="D46" i="33" s="1"/>
  <c r="P378" i="5"/>
  <c r="O378" i="5"/>
  <c r="N378" i="5"/>
  <c r="M378" i="5"/>
  <c r="G378" i="5"/>
  <c r="F378" i="5"/>
  <c r="E378" i="5"/>
  <c r="D378" i="5"/>
  <c r="C378" i="5"/>
  <c r="A377" i="5"/>
  <c r="R372" i="5"/>
  <c r="C64" i="33" s="1"/>
  <c r="Q372" i="5"/>
  <c r="P372" i="5"/>
  <c r="O372" i="5"/>
  <c r="N372" i="5"/>
  <c r="M372" i="5"/>
  <c r="L372" i="5"/>
  <c r="K372" i="5"/>
  <c r="I372" i="5"/>
  <c r="C43" i="33" s="1"/>
  <c r="H372" i="5"/>
  <c r="G372" i="5"/>
  <c r="F372" i="5"/>
  <c r="E372" i="5"/>
  <c r="D372" i="5"/>
  <c r="C372" i="5"/>
  <c r="B372" i="5"/>
  <c r="R365" i="5"/>
  <c r="C57" i="33" s="1"/>
  <c r="Q365" i="5"/>
  <c r="P365" i="5"/>
  <c r="O365" i="5"/>
  <c r="N365" i="5"/>
  <c r="M365" i="5"/>
  <c r="L365" i="5"/>
  <c r="K365" i="5"/>
  <c r="I365" i="5"/>
  <c r="C36" i="33" s="1"/>
  <c r="H365" i="5"/>
  <c r="G365" i="5"/>
  <c r="F365" i="5"/>
  <c r="E365" i="5"/>
  <c r="D365" i="5"/>
  <c r="C365" i="5"/>
  <c r="B365" i="5"/>
  <c r="R364" i="5"/>
  <c r="C56" i="33" s="1"/>
  <c r="Q364" i="5"/>
  <c r="P364" i="5"/>
  <c r="O364" i="5"/>
  <c r="N364" i="5"/>
  <c r="M364" i="5"/>
  <c r="L364" i="5"/>
  <c r="K364" i="5"/>
  <c r="H364" i="5"/>
  <c r="G364" i="5"/>
  <c r="F364" i="5"/>
  <c r="E364" i="5"/>
  <c r="D364" i="5"/>
  <c r="C364" i="5"/>
  <c r="B364" i="5"/>
  <c r="R363" i="5"/>
  <c r="C55" i="33" s="1"/>
  <c r="Q363" i="5"/>
  <c r="P363" i="5"/>
  <c r="O363" i="5"/>
  <c r="N363" i="5"/>
  <c r="M363" i="5"/>
  <c r="L363" i="5"/>
  <c r="K363" i="5"/>
  <c r="H363" i="5"/>
  <c r="G363" i="5"/>
  <c r="F363" i="5"/>
  <c r="E363" i="5"/>
  <c r="D363" i="5"/>
  <c r="C363" i="5"/>
  <c r="B363" i="5"/>
  <c r="R362" i="5"/>
  <c r="C54" i="33" s="1"/>
  <c r="Q362" i="5"/>
  <c r="P362" i="5"/>
  <c r="O362" i="5"/>
  <c r="N362" i="5"/>
  <c r="M362" i="5"/>
  <c r="L362" i="5"/>
  <c r="K362" i="5"/>
  <c r="H362" i="5"/>
  <c r="G362" i="5"/>
  <c r="F362" i="5"/>
  <c r="E362" i="5"/>
  <c r="D362" i="5"/>
  <c r="C362" i="5"/>
  <c r="B362" i="5"/>
  <c r="R361" i="5"/>
  <c r="C53" i="33" s="1"/>
  <c r="Q361" i="5"/>
  <c r="P361" i="5"/>
  <c r="O361" i="5"/>
  <c r="N361" i="5"/>
  <c r="M361" i="5"/>
  <c r="L361" i="5"/>
  <c r="K361" i="5"/>
  <c r="H361" i="5"/>
  <c r="G361" i="5"/>
  <c r="F361" i="5"/>
  <c r="E361" i="5"/>
  <c r="D361" i="5"/>
  <c r="C361" i="5"/>
  <c r="B361" i="5"/>
  <c r="R360" i="5"/>
  <c r="C52" i="33" s="1"/>
  <c r="Q360" i="5"/>
  <c r="P360" i="5"/>
  <c r="O360" i="5"/>
  <c r="N360" i="5"/>
  <c r="M360" i="5"/>
  <c r="L360" i="5"/>
  <c r="K360" i="5"/>
  <c r="H360" i="5"/>
  <c r="G360" i="5"/>
  <c r="F360" i="5"/>
  <c r="E360" i="5"/>
  <c r="D360" i="5"/>
  <c r="C360" i="5"/>
  <c r="B360" i="5"/>
  <c r="R359" i="5"/>
  <c r="C51" i="33" s="1"/>
  <c r="Q359" i="5"/>
  <c r="P359" i="5"/>
  <c r="O359" i="5"/>
  <c r="N359" i="5"/>
  <c r="M359" i="5"/>
  <c r="L359" i="5"/>
  <c r="K359" i="5"/>
  <c r="H359" i="5"/>
  <c r="G359" i="5"/>
  <c r="F359" i="5"/>
  <c r="E359" i="5"/>
  <c r="D359" i="5"/>
  <c r="C359" i="5"/>
  <c r="B359" i="5"/>
  <c r="R357" i="5"/>
  <c r="C49" i="33" s="1"/>
  <c r="Q357" i="5"/>
  <c r="P357" i="5"/>
  <c r="O357" i="5"/>
  <c r="N357" i="5"/>
  <c r="M357" i="5"/>
  <c r="L357" i="5"/>
  <c r="K357" i="5"/>
  <c r="H357" i="5"/>
  <c r="G357" i="5"/>
  <c r="F357" i="5"/>
  <c r="E357" i="5"/>
  <c r="D357" i="5"/>
  <c r="C357" i="5"/>
  <c r="B357" i="5"/>
  <c r="G356" i="5"/>
  <c r="Q355" i="5"/>
  <c r="P355" i="5"/>
  <c r="H355" i="5"/>
  <c r="G355" i="5"/>
  <c r="Q354" i="5"/>
  <c r="P354" i="5"/>
  <c r="O354" i="5"/>
  <c r="N354" i="5"/>
  <c r="M354" i="5"/>
  <c r="H354" i="5"/>
  <c r="G354" i="5"/>
  <c r="F354" i="5"/>
  <c r="E354" i="5"/>
  <c r="D354" i="5"/>
  <c r="A353" i="5"/>
  <c r="R351" i="5"/>
  <c r="B64" i="33" s="1"/>
  <c r="Q351" i="5"/>
  <c r="P351" i="5"/>
  <c r="O351" i="5"/>
  <c r="N351" i="5"/>
  <c r="M351" i="5"/>
  <c r="L351" i="5"/>
  <c r="K351" i="5"/>
  <c r="I351" i="5"/>
  <c r="B43" i="33" s="1"/>
  <c r="H351" i="5"/>
  <c r="G351" i="5"/>
  <c r="F351" i="5"/>
  <c r="E351" i="5"/>
  <c r="D351" i="5"/>
  <c r="C351" i="5"/>
  <c r="B351" i="5"/>
  <c r="R344" i="5"/>
  <c r="B57" i="33" s="1"/>
  <c r="Q344" i="5"/>
  <c r="P344" i="5"/>
  <c r="O344" i="5"/>
  <c r="N344" i="5"/>
  <c r="M344" i="5"/>
  <c r="L344" i="5"/>
  <c r="K344" i="5"/>
  <c r="I344" i="5"/>
  <c r="B36" i="33" s="1"/>
  <c r="H344" i="5"/>
  <c r="G344" i="5"/>
  <c r="F344" i="5"/>
  <c r="E344" i="5"/>
  <c r="D344" i="5"/>
  <c r="C344" i="5"/>
  <c r="B344" i="5"/>
  <c r="R343" i="5"/>
  <c r="B56" i="33" s="1"/>
  <c r="Q343" i="5"/>
  <c r="P343" i="5"/>
  <c r="O343" i="5"/>
  <c r="N343" i="5"/>
  <c r="M343" i="5"/>
  <c r="L343" i="5"/>
  <c r="K343" i="5"/>
  <c r="H343" i="5"/>
  <c r="G343" i="5"/>
  <c r="F343" i="5"/>
  <c r="E343" i="5"/>
  <c r="D343" i="5"/>
  <c r="C343" i="5"/>
  <c r="B343" i="5"/>
  <c r="R342" i="5"/>
  <c r="B55" i="33" s="1"/>
  <c r="Q342" i="5"/>
  <c r="P342" i="5"/>
  <c r="O342" i="5"/>
  <c r="N342" i="5"/>
  <c r="M342" i="5"/>
  <c r="L342" i="5"/>
  <c r="K342" i="5"/>
  <c r="H342" i="5"/>
  <c r="G342" i="5"/>
  <c r="F342" i="5"/>
  <c r="E342" i="5"/>
  <c r="D342" i="5"/>
  <c r="C342" i="5"/>
  <c r="B342" i="5"/>
  <c r="R341" i="5"/>
  <c r="B54" i="33" s="1"/>
  <c r="Q341" i="5"/>
  <c r="P341" i="5"/>
  <c r="O341" i="5"/>
  <c r="N341" i="5"/>
  <c r="M341" i="5"/>
  <c r="L341" i="5"/>
  <c r="K341" i="5"/>
  <c r="H341" i="5"/>
  <c r="G341" i="5"/>
  <c r="F341" i="5"/>
  <c r="E341" i="5"/>
  <c r="D341" i="5"/>
  <c r="C341" i="5"/>
  <c r="B341" i="5"/>
  <c r="R340" i="5"/>
  <c r="B53" i="33" s="1"/>
  <c r="Q340" i="5"/>
  <c r="P340" i="5"/>
  <c r="O340" i="5"/>
  <c r="N340" i="5"/>
  <c r="M340" i="5"/>
  <c r="L340" i="5"/>
  <c r="K340" i="5"/>
  <c r="H340" i="5"/>
  <c r="G340" i="5"/>
  <c r="F340" i="5"/>
  <c r="E340" i="5"/>
  <c r="D340" i="5"/>
  <c r="C340" i="5"/>
  <c r="B340" i="5"/>
  <c r="R339" i="5"/>
  <c r="B52" i="33" s="1"/>
  <c r="Q339" i="5"/>
  <c r="P339" i="5"/>
  <c r="O339" i="5"/>
  <c r="N339" i="5"/>
  <c r="M339" i="5"/>
  <c r="L339" i="5"/>
  <c r="K339" i="5"/>
  <c r="H339" i="5"/>
  <c r="G339" i="5"/>
  <c r="F339" i="5"/>
  <c r="E339" i="5"/>
  <c r="D339" i="5"/>
  <c r="C339" i="5"/>
  <c r="B339" i="5"/>
  <c r="R338" i="5"/>
  <c r="B51" i="33" s="1"/>
  <c r="Q338" i="5"/>
  <c r="P338" i="5"/>
  <c r="O338" i="5"/>
  <c r="N338" i="5"/>
  <c r="M338" i="5"/>
  <c r="L338" i="5"/>
  <c r="K338" i="5"/>
  <c r="H338" i="5"/>
  <c r="G338" i="5"/>
  <c r="F338" i="5"/>
  <c r="E338" i="5"/>
  <c r="D338" i="5"/>
  <c r="C338" i="5"/>
  <c r="B338" i="5"/>
  <c r="R336" i="5"/>
  <c r="B49" i="33" s="1"/>
  <c r="Q336" i="5"/>
  <c r="P336" i="5"/>
  <c r="O336" i="5"/>
  <c r="N336" i="5"/>
  <c r="M336" i="5"/>
  <c r="L336" i="5"/>
  <c r="K336" i="5"/>
  <c r="H336" i="5"/>
  <c r="G336" i="5"/>
  <c r="F336" i="5"/>
  <c r="E336" i="5"/>
  <c r="D336" i="5"/>
  <c r="C336" i="5"/>
  <c r="B336" i="5"/>
  <c r="G335" i="5"/>
  <c r="F335" i="5"/>
  <c r="P333" i="5"/>
  <c r="O333" i="5"/>
  <c r="N333" i="5"/>
  <c r="M333" i="5"/>
  <c r="G333" i="5"/>
  <c r="F333" i="5"/>
  <c r="E333" i="5"/>
  <c r="D333" i="5"/>
  <c r="C333" i="5"/>
  <c r="R308" i="5"/>
  <c r="Q308" i="5"/>
  <c r="Q462" i="5" s="1"/>
  <c r="P308" i="5"/>
  <c r="P462" i="5" s="1"/>
  <c r="O308" i="5"/>
  <c r="O462" i="5" s="1"/>
  <c r="N308" i="5"/>
  <c r="N462" i="5" s="1"/>
  <c r="M308" i="5"/>
  <c r="M462" i="5" s="1"/>
  <c r="L308" i="5"/>
  <c r="L462" i="5" s="1"/>
  <c r="K308" i="5"/>
  <c r="K462" i="5" s="1"/>
  <c r="H308" i="5"/>
  <c r="H462" i="5" s="1"/>
  <c r="G308" i="5"/>
  <c r="G462" i="5" s="1"/>
  <c r="F308" i="5"/>
  <c r="F462" i="5" s="1"/>
  <c r="E308" i="5"/>
  <c r="E462" i="5" s="1"/>
  <c r="D308" i="5"/>
  <c r="D462" i="5" s="1"/>
  <c r="C308" i="5"/>
  <c r="C462" i="5" s="1"/>
  <c r="B308" i="5"/>
  <c r="B462" i="5" s="1"/>
  <c r="R301" i="5"/>
  <c r="R455" i="5" s="1"/>
  <c r="Q301" i="5"/>
  <c r="Q455" i="5" s="1"/>
  <c r="P301" i="5"/>
  <c r="P455" i="5" s="1"/>
  <c r="O301" i="5"/>
  <c r="O455" i="5" s="1"/>
  <c r="N301" i="5"/>
  <c r="N455" i="5" s="1"/>
  <c r="M301" i="5"/>
  <c r="M455" i="5" s="1"/>
  <c r="L301" i="5"/>
  <c r="L455" i="5" s="1"/>
  <c r="K301" i="5"/>
  <c r="K455" i="5" s="1"/>
  <c r="H301" i="5"/>
  <c r="H455" i="5" s="1"/>
  <c r="G301" i="5"/>
  <c r="G455" i="5" s="1"/>
  <c r="F301" i="5"/>
  <c r="F455" i="5" s="1"/>
  <c r="E301" i="5"/>
  <c r="E455" i="5" s="1"/>
  <c r="D301" i="5"/>
  <c r="D455" i="5" s="1"/>
  <c r="C301" i="5"/>
  <c r="C455" i="5" s="1"/>
  <c r="B301" i="5"/>
  <c r="B455" i="5" s="1"/>
  <c r="R300" i="5"/>
  <c r="R454" i="5" s="1"/>
  <c r="Q300" i="5"/>
  <c r="Q454" i="5" s="1"/>
  <c r="P300" i="5"/>
  <c r="P454" i="5" s="1"/>
  <c r="O300" i="5"/>
  <c r="O454" i="5" s="1"/>
  <c r="N300" i="5"/>
  <c r="N454" i="5" s="1"/>
  <c r="M300" i="5"/>
  <c r="M454" i="5" s="1"/>
  <c r="L300" i="5"/>
  <c r="L454" i="5" s="1"/>
  <c r="K300" i="5"/>
  <c r="K454" i="5" s="1"/>
  <c r="H300" i="5"/>
  <c r="H454" i="5" s="1"/>
  <c r="G300" i="5"/>
  <c r="G454" i="5" s="1"/>
  <c r="F300" i="5"/>
  <c r="F454" i="5" s="1"/>
  <c r="E300" i="5"/>
  <c r="E454" i="5" s="1"/>
  <c r="D300" i="5"/>
  <c r="D454" i="5" s="1"/>
  <c r="C300" i="5"/>
  <c r="C454" i="5" s="1"/>
  <c r="B300" i="5"/>
  <c r="B454" i="5" s="1"/>
  <c r="R299" i="5"/>
  <c r="R453" i="5" s="1"/>
  <c r="Q299" i="5"/>
  <c r="Q453" i="5" s="1"/>
  <c r="P299" i="5"/>
  <c r="P453" i="5" s="1"/>
  <c r="O299" i="5"/>
  <c r="O453" i="5" s="1"/>
  <c r="N299" i="5"/>
  <c r="N453" i="5" s="1"/>
  <c r="M299" i="5"/>
  <c r="M453" i="5" s="1"/>
  <c r="L299" i="5"/>
  <c r="L453" i="5" s="1"/>
  <c r="K299" i="5"/>
  <c r="K453" i="5" s="1"/>
  <c r="H299" i="5"/>
  <c r="H453" i="5" s="1"/>
  <c r="G299" i="5"/>
  <c r="G453" i="5" s="1"/>
  <c r="F299" i="5"/>
  <c r="F453" i="5" s="1"/>
  <c r="E299" i="5"/>
  <c r="E453" i="5" s="1"/>
  <c r="D299" i="5"/>
  <c r="D453" i="5" s="1"/>
  <c r="C299" i="5"/>
  <c r="C453" i="5" s="1"/>
  <c r="B299" i="5"/>
  <c r="B453" i="5" s="1"/>
  <c r="R298" i="5"/>
  <c r="R452" i="5" s="1"/>
  <c r="Q298" i="5"/>
  <c r="Q452" i="5" s="1"/>
  <c r="P298" i="5"/>
  <c r="P452" i="5" s="1"/>
  <c r="O298" i="5"/>
  <c r="O452" i="5" s="1"/>
  <c r="N298" i="5"/>
  <c r="N452" i="5" s="1"/>
  <c r="M298" i="5"/>
  <c r="M452" i="5" s="1"/>
  <c r="L298" i="5"/>
  <c r="L452" i="5" s="1"/>
  <c r="K298" i="5"/>
  <c r="K452" i="5" s="1"/>
  <c r="H298" i="5"/>
  <c r="H452" i="5" s="1"/>
  <c r="G298" i="5"/>
  <c r="G452" i="5" s="1"/>
  <c r="F298" i="5"/>
  <c r="F452" i="5" s="1"/>
  <c r="E298" i="5"/>
  <c r="E452" i="5" s="1"/>
  <c r="D298" i="5"/>
  <c r="D452" i="5" s="1"/>
  <c r="C298" i="5"/>
  <c r="C452" i="5" s="1"/>
  <c r="B298" i="5"/>
  <c r="B452" i="5" s="1"/>
  <c r="R297" i="5"/>
  <c r="Q297" i="5"/>
  <c r="Q451" i="5" s="1"/>
  <c r="P297" i="5"/>
  <c r="P451" i="5" s="1"/>
  <c r="O297" i="5"/>
  <c r="O451" i="5" s="1"/>
  <c r="N297" i="5"/>
  <c r="N451" i="5" s="1"/>
  <c r="M297" i="5"/>
  <c r="M451" i="5" s="1"/>
  <c r="L297" i="5"/>
  <c r="L451" i="5" s="1"/>
  <c r="K297" i="5"/>
  <c r="K451" i="5" s="1"/>
  <c r="H297" i="5"/>
  <c r="H451" i="5" s="1"/>
  <c r="G297" i="5"/>
  <c r="G451" i="5" s="1"/>
  <c r="F297" i="5"/>
  <c r="F451" i="5" s="1"/>
  <c r="E297" i="5"/>
  <c r="E451" i="5" s="1"/>
  <c r="D297" i="5"/>
  <c r="D451" i="5" s="1"/>
  <c r="C297" i="5"/>
  <c r="C451" i="5" s="1"/>
  <c r="B297" i="5"/>
  <c r="B451" i="5" s="1"/>
  <c r="R296" i="5"/>
  <c r="Q296" i="5"/>
  <c r="Q450" i="5" s="1"/>
  <c r="P296" i="5"/>
  <c r="P450" i="5" s="1"/>
  <c r="O296" i="5"/>
  <c r="O450" i="5" s="1"/>
  <c r="N296" i="5"/>
  <c r="N450" i="5" s="1"/>
  <c r="M296" i="5"/>
  <c r="M450" i="5" s="1"/>
  <c r="L296" i="5"/>
  <c r="L450" i="5" s="1"/>
  <c r="K296" i="5"/>
  <c r="K450" i="5" s="1"/>
  <c r="H296" i="5"/>
  <c r="H450" i="5" s="1"/>
  <c r="G296" i="5"/>
  <c r="G450" i="5" s="1"/>
  <c r="F296" i="5"/>
  <c r="F450" i="5" s="1"/>
  <c r="E296" i="5"/>
  <c r="E450" i="5" s="1"/>
  <c r="D296" i="5"/>
  <c r="D450" i="5" s="1"/>
  <c r="C296" i="5"/>
  <c r="C450" i="5" s="1"/>
  <c r="B296" i="5"/>
  <c r="B450" i="5" s="1"/>
  <c r="R295" i="5"/>
  <c r="Q295" i="5"/>
  <c r="Q449" i="5" s="1"/>
  <c r="P295" i="5"/>
  <c r="P449" i="5" s="1"/>
  <c r="O295" i="5"/>
  <c r="O449" i="5" s="1"/>
  <c r="N295" i="5"/>
  <c r="N449" i="5" s="1"/>
  <c r="M295" i="5"/>
  <c r="M449" i="5" s="1"/>
  <c r="L295" i="5"/>
  <c r="L449" i="5" s="1"/>
  <c r="K295" i="5"/>
  <c r="K449" i="5" s="1"/>
  <c r="H295" i="5"/>
  <c r="H449" i="5" s="1"/>
  <c r="G295" i="5"/>
  <c r="G449" i="5" s="1"/>
  <c r="F295" i="5"/>
  <c r="F449" i="5" s="1"/>
  <c r="E295" i="5"/>
  <c r="E449" i="5" s="1"/>
  <c r="D295" i="5"/>
  <c r="D449" i="5" s="1"/>
  <c r="C295" i="5"/>
  <c r="C449" i="5" s="1"/>
  <c r="B295" i="5"/>
  <c r="B449" i="5" s="1"/>
  <c r="R294" i="5"/>
  <c r="Q294" i="5"/>
  <c r="P294" i="5"/>
  <c r="O294" i="5"/>
  <c r="N294" i="5"/>
  <c r="M294" i="5"/>
  <c r="L294" i="5"/>
  <c r="K294" i="5"/>
  <c r="H294" i="5"/>
  <c r="G294" i="5"/>
  <c r="F294" i="5"/>
  <c r="E294" i="5"/>
  <c r="D294" i="5"/>
  <c r="C294" i="5"/>
  <c r="B294" i="5"/>
  <c r="R293" i="5"/>
  <c r="Q293" i="5"/>
  <c r="P293" i="5"/>
  <c r="O293" i="5"/>
  <c r="N293" i="5"/>
  <c r="M293" i="5"/>
  <c r="L293" i="5"/>
  <c r="K293" i="5"/>
  <c r="I293" i="5"/>
  <c r="H293" i="5"/>
  <c r="G293" i="5"/>
  <c r="F293" i="5"/>
  <c r="E293" i="5"/>
  <c r="D293" i="5"/>
  <c r="C293" i="5"/>
  <c r="B293" i="5"/>
  <c r="R292" i="5"/>
  <c r="Q292" i="5"/>
  <c r="P292" i="5"/>
  <c r="O292" i="5"/>
  <c r="N292" i="5"/>
  <c r="M292" i="5"/>
  <c r="L292" i="5"/>
  <c r="K292" i="5"/>
  <c r="I292" i="5"/>
  <c r="H292" i="5"/>
  <c r="G292" i="5"/>
  <c r="F292" i="5"/>
  <c r="E292" i="5"/>
  <c r="D292" i="5"/>
  <c r="C292" i="5"/>
  <c r="B292" i="5"/>
  <c r="R291" i="5"/>
  <c r="Q291" i="5"/>
  <c r="P291" i="5"/>
  <c r="O291" i="5"/>
  <c r="N291" i="5"/>
  <c r="M291" i="5"/>
  <c r="L291" i="5"/>
  <c r="K291" i="5"/>
  <c r="H291" i="5"/>
  <c r="G291" i="5"/>
  <c r="F291" i="5"/>
  <c r="E291" i="5"/>
  <c r="D291" i="5"/>
  <c r="C291" i="5"/>
  <c r="B291" i="5"/>
  <c r="R290" i="5"/>
  <c r="Q290" i="5"/>
  <c r="Q448" i="5" s="1"/>
  <c r="P290" i="5"/>
  <c r="P448" i="5" s="1"/>
  <c r="O290" i="5"/>
  <c r="O448" i="5" s="1"/>
  <c r="N290" i="5"/>
  <c r="N448" i="5" s="1"/>
  <c r="M290" i="5"/>
  <c r="M448" i="5" s="1"/>
  <c r="L290" i="5"/>
  <c r="L448" i="5" s="1"/>
  <c r="K290" i="5"/>
  <c r="K448" i="5" s="1"/>
  <c r="H290" i="5"/>
  <c r="G290" i="5"/>
  <c r="F290" i="5"/>
  <c r="E290" i="5"/>
  <c r="D290" i="5"/>
  <c r="C290" i="5"/>
  <c r="B290" i="5"/>
  <c r="R289" i="5"/>
  <c r="Q289" i="5"/>
  <c r="P289" i="5"/>
  <c r="O289" i="5"/>
  <c r="N289" i="5"/>
  <c r="M289" i="5"/>
  <c r="L289" i="5"/>
  <c r="K289" i="5"/>
  <c r="H289" i="5"/>
  <c r="G289" i="5"/>
  <c r="F289" i="5"/>
  <c r="E289" i="5"/>
  <c r="D289" i="5"/>
  <c r="C289" i="5"/>
  <c r="B289" i="5"/>
  <c r="R288" i="5"/>
  <c r="Q288" i="5"/>
  <c r="P288" i="5"/>
  <c r="O288" i="5"/>
  <c r="N288" i="5"/>
  <c r="M288" i="5"/>
  <c r="L288" i="5"/>
  <c r="K288" i="5"/>
  <c r="H288" i="5"/>
  <c r="G288" i="5"/>
  <c r="F288" i="5"/>
  <c r="E288" i="5"/>
  <c r="D288" i="5"/>
  <c r="C288" i="5"/>
  <c r="B288" i="5"/>
  <c r="R287" i="5"/>
  <c r="Q287" i="5"/>
  <c r="P287" i="5"/>
  <c r="O287" i="5"/>
  <c r="N287" i="5"/>
  <c r="M287" i="5"/>
  <c r="L287" i="5"/>
  <c r="K287" i="5"/>
  <c r="H287" i="5"/>
  <c r="G287" i="5"/>
  <c r="F287" i="5"/>
  <c r="E287" i="5"/>
  <c r="D287" i="5"/>
  <c r="C287" i="5"/>
  <c r="B287" i="5"/>
  <c r="R286" i="5"/>
  <c r="Q286" i="5"/>
  <c r="P286" i="5"/>
  <c r="O286" i="5"/>
  <c r="N286" i="5"/>
  <c r="M286" i="5"/>
  <c r="L286" i="5"/>
  <c r="K286" i="5"/>
  <c r="H286" i="5"/>
  <c r="G286" i="5"/>
  <c r="F286" i="5"/>
  <c r="E286" i="5"/>
  <c r="D286" i="5"/>
  <c r="C286" i="5"/>
  <c r="B286" i="5"/>
  <c r="R285" i="5"/>
  <c r="Q285" i="5"/>
  <c r="Q447" i="5" s="1"/>
  <c r="P285" i="5"/>
  <c r="P447" i="5" s="1"/>
  <c r="O285" i="5"/>
  <c r="O447" i="5" s="1"/>
  <c r="N285" i="5"/>
  <c r="N447" i="5" s="1"/>
  <c r="M285" i="5"/>
  <c r="M447" i="5" s="1"/>
  <c r="L285" i="5"/>
  <c r="L447" i="5" s="1"/>
  <c r="K285" i="5"/>
  <c r="K447" i="5" s="1"/>
  <c r="H285" i="5"/>
  <c r="G285" i="5"/>
  <c r="F285" i="5"/>
  <c r="E285" i="5"/>
  <c r="D285" i="5"/>
  <c r="C285" i="5"/>
  <c r="B285" i="5"/>
  <c r="R284" i="5"/>
  <c r="Q284" i="5"/>
  <c r="P284" i="5"/>
  <c r="O284" i="5"/>
  <c r="N284" i="5"/>
  <c r="M284" i="5"/>
  <c r="L284" i="5"/>
  <c r="K284" i="5"/>
  <c r="H284" i="5"/>
  <c r="G284" i="5"/>
  <c r="F284" i="5"/>
  <c r="E284" i="5"/>
  <c r="D284" i="5"/>
  <c r="C284" i="5"/>
  <c r="B284" i="5"/>
  <c r="R283" i="5"/>
  <c r="Q283" i="5"/>
  <c r="P283" i="5"/>
  <c r="O283" i="5"/>
  <c r="N283" i="5"/>
  <c r="M283" i="5"/>
  <c r="L283" i="5"/>
  <c r="K283" i="5"/>
  <c r="H283" i="5"/>
  <c r="G283" i="5"/>
  <c r="F283" i="5"/>
  <c r="E283" i="5"/>
  <c r="D283" i="5"/>
  <c r="C283" i="5"/>
  <c r="B283" i="5"/>
  <c r="R282" i="5"/>
  <c r="Q282" i="5"/>
  <c r="P282" i="5"/>
  <c r="O282" i="5"/>
  <c r="N282" i="5"/>
  <c r="M282" i="5"/>
  <c r="L282" i="5"/>
  <c r="K282" i="5"/>
  <c r="H282" i="5"/>
  <c r="G282" i="5"/>
  <c r="F282" i="5"/>
  <c r="E282" i="5"/>
  <c r="D282" i="5"/>
  <c r="C282" i="5"/>
  <c r="B282" i="5"/>
  <c r="R281" i="5"/>
  <c r="Q281" i="5"/>
  <c r="P281" i="5"/>
  <c r="O281" i="5"/>
  <c r="N281" i="5"/>
  <c r="M281" i="5"/>
  <c r="L281" i="5"/>
  <c r="K281" i="5"/>
  <c r="H281" i="5"/>
  <c r="G281" i="5"/>
  <c r="F281" i="5"/>
  <c r="E281" i="5"/>
  <c r="D281" i="5"/>
  <c r="C281" i="5"/>
  <c r="B281" i="5"/>
  <c r="R280" i="5"/>
  <c r="Q280" i="5"/>
  <c r="P280" i="5"/>
  <c r="O280" i="5"/>
  <c r="N280" i="5"/>
  <c r="M280" i="5"/>
  <c r="L280" i="5"/>
  <c r="K280" i="5"/>
  <c r="H280" i="5"/>
  <c r="G280" i="5"/>
  <c r="F280" i="5"/>
  <c r="E280" i="5"/>
  <c r="D280" i="5"/>
  <c r="C280" i="5"/>
  <c r="B280" i="5"/>
  <c r="R279" i="5"/>
  <c r="Q279" i="5"/>
  <c r="P279" i="5"/>
  <c r="O279" i="5"/>
  <c r="N279" i="5"/>
  <c r="M279" i="5"/>
  <c r="L279" i="5"/>
  <c r="K279" i="5"/>
  <c r="H279" i="5"/>
  <c r="G279" i="5"/>
  <c r="F279" i="5"/>
  <c r="E279" i="5"/>
  <c r="D279" i="5"/>
  <c r="C279" i="5"/>
  <c r="B279" i="5"/>
  <c r="R278" i="5"/>
  <c r="Q278" i="5"/>
  <c r="P278" i="5"/>
  <c r="O278" i="5"/>
  <c r="N278" i="5"/>
  <c r="M278" i="5"/>
  <c r="L278" i="5"/>
  <c r="K278" i="5"/>
  <c r="H278" i="5"/>
  <c r="G278" i="5"/>
  <c r="F278" i="5"/>
  <c r="E278" i="5"/>
  <c r="D278" i="5"/>
  <c r="C278" i="5"/>
  <c r="B278" i="5"/>
  <c r="R277" i="5"/>
  <c r="Q277" i="5"/>
  <c r="P277" i="5"/>
  <c r="O277" i="5"/>
  <c r="N277" i="5"/>
  <c r="M277" i="5"/>
  <c r="L277" i="5"/>
  <c r="K277" i="5"/>
  <c r="H277" i="5"/>
  <c r="G277" i="5"/>
  <c r="F277" i="5"/>
  <c r="E277" i="5"/>
  <c r="D277" i="5"/>
  <c r="C277" i="5"/>
  <c r="B277" i="5"/>
  <c r="Q276" i="5"/>
  <c r="P276" i="5"/>
  <c r="O276" i="5"/>
  <c r="N276" i="5"/>
  <c r="M276" i="5"/>
  <c r="L276" i="5"/>
  <c r="K276" i="5"/>
  <c r="H276" i="5"/>
  <c r="G276" i="5"/>
  <c r="F276" i="5"/>
  <c r="E276" i="5"/>
  <c r="D276" i="5"/>
  <c r="C276" i="5"/>
  <c r="B276" i="5"/>
  <c r="Q275" i="5"/>
  <c r="P275" i="5"/>
  <c r="O275" i="5"/>
  <c r="N275" i="5"/>
  <c r="M275" i="5"/>
  <c r="L275" i="5"/>
  <c r="K275" i="5"/>
  <c r="H275" i="5"/>
  <c r="G275" i="5"/>
  <c r="F275" i="5"/>
  <c r="E275" i="5"/>
  <c r="D275" i="5"/>
  <c r="C275" i="5"/>
  <c r="B275" i="5"/>
  <c r="Q274" i="5"/>
  <c r="P274" i="5"/>
  <c r="O274" i="5"/>
  <c r="N274" i="5"/>
  <c r="M274" i="5"/>
  <c r="L274" i="5"/>
  <c r="K274" i="5"/>
  <c r="H274" i="5"/>
  <c r="G274" i="5"/>
  <c r="F274" i="5"/>
  <c r="E274" i="5"/>
  <c r="D274" i="5"/>
  <c r="C274" i="5"/>
  <c r="B274" i="5"/>
  <c r="Q273" i="5"/>
  <c r="P273" i="5"/>
  <c r="O273" i="5"/>
  <c r="N273" i="5"/>
  <c r="M273" i="5"/>
  <c r="L273" i="5"/>
  <c r="K273" i="5"/>
  <c r="H273" i="5"/>
  <c r="G273" i="5"/>
  <c r="F273" i="5"/>
  <c r="E273" i="5"/>
  <c r="D273" i="5"/>
  <c r="C273" i="5"/>
  <c r="B273" i="5"/>
  <c r="Q272" i="5"/>
  <c r="P272" i="5"/>
  <c r="O272" i="5"/>
  <c r="N272" i="5"/>
  <c r="M272" i="5"/>
  <c r="L272" i="5"/>
  <c r="K272" i="5"/>
  <c r="H272" i="5"/>
  <c r="G272" i="5"/>
  <c r="F272" i="5"/>
  <c r="E272" i="5"/>
  <c r="D272" i="5"/>
  <c r="C272" i="5"/>
  <c r="B272" i="5"/>
  <c r="Q271" i="5"/>
  <c r="P271" i="5"/>
  <c r="O271" i="5"/>
  <c r="N271" i="5"/>
  <c r="M271" i="5"/>
  <c r="L271" i="5"/>
  <c r="K271" i="5"/>
  <c r="H271" i="5"/>
  <c r="G271" i="5"/>
  <c r="F271" i="5"/>
  <c r="E271" i="5"/>
  <c r="D271" i="5"/>
  <c r="C271" i="5"/>
  <c r="B271" i="5"/>
  <c r="Q270" i="5"/>
  <c r="P270" i="5"/>
  <c r="O270" i="5"/>
  <c r="N270" i="5"/>
  <c r="M270" i="5"/>
  <c r="L270" i="5"/>
  <c r="K270" i="5"/>
  <c r="H270" i="5"/>
  <c r="G270" i="5"/>
  <c r="F270" i="5"/>
  <c r="E270" i="5"/>
  <c r="D270" i="5"/>
  <c r="C270" i="5"/>
  <c r="B270" i="5"/>
  <c r="Q269" i="5"/>
  <c r="P269" i="5"/>
  <c r="O269" i="5"/>
  <c r="N269" i="5"/>
  <c r="M269" i="5"/>
  <c r="L269" i="5"/>
  <c r="K269" i="5"/>
  <c r="H269" i="5"/>
  <c r="G269" i="5"/>
  <c r="F269" i="5"/>
  <c r="E269" i="5"/>
  <c r="D269" i="5"/>
  <c r="C269" i="5"/>
  <c r="B269" i="5"/>
  <c r="Q268" i="5"/>
  <c r="P268" i="5"/>
  <c r="O268" i="5"/>
  <c r="N268" i="5"/>
  <c r="M268" i="5"/>
  <c r="L268" i="5"/>
  <c r="K268" i="5"/>
  <c r="H268" i="5"/>
  <c r="G268" i="5"/>
  <c r="F268" i="5"/>
  <c r="E268" i="5"/>
  <c r="D268" i="5"/>
  <c r="C268" i="5"/>
  <c r="B268" i="5"/>
  <c r="Q267" i="5"/>
  <c r="P267" i="5"/>
  <c r="O267" i="5"/>
  <c r="N267" i="5"/>
  <c r="M267" i="5"/>
  <c r="L267" i="5"/>
  <c r="K267" i="5"/>
  <c r="H267" i="5"/>
  <c r="G267" i="5"/>
  <c r="F267" i="5"/>
  <c r="E267" i="5"/>
  <c r="D267" i="5"/>
  <c r="C267" i="5"/>
  <c r="B267" i="5"/>
  <c r="Q266" i="5"/>
  <c r="P266" i="5"/>
  <c r="O266" i="5"/>
  <c r="N266" i="5"/>
  <c r="M266" i="5"/>
  <c r="L266" i="5"/>
  <c r="K266" i="5"/>
  <c r="H266" i="5"/>
  <c r="G266" i="5"/>
  <c r="F266" i="5"/>
  <c r="E266" i="5"/>
  <c r="D266" i="5"/>
  <c r="C266" i="5"/>
  <c r="Q265" i="5"/>
  <c r="P265" i="5"/>
  <c r="O265" i="5"/>
  <c r="N265" i="5"/>
  <c r="M265" i="5"/>
  <c r="L265" i="5"/>
  <c r="K265" i="5"/>
  <c r="H265" i="5"/>
  <c r="G265" i="5"/>
  <c r="F265" i="5"/>
  <c r="E265" i="5"/>
  <c r="D265" i="5"/>
  <c r="C265" i="5"/>
  <c r="B265" i="5"/>
  <c r="Q264" i="5"/>
  <c r="P264" i="5"/>
  <c r="O264" i="5"/>
  <c r="N264" i="5"/>
  <c r="M264" i="5"/>
  <c r="L264" i="5"/>
  <c r="K264" i="5"/>
  <c r="H264" i="5"/>
  <c r="G264" i="5"/>
  <c r="F264" i="5"/>
  <c r="E264" i="5"/>
  <c r="D264" i="5"/>
  <c r="C264" i="5"/>
  <c r="B264" i="5"/>
  <c r="Q263" i="5"/>
  <c r="P263" i="5"/>
  <c r="O263" i="5"/>
  <c r="N263" i="5"/>
  <c r="M263" i="5"/>
  <c r="L263" i="5"/>
  <c r="K263" i="5"/>
  <c r="H263" i="5"/>
  <c r="G263" i="5"/>
  <c r="F263" i="5"/>
  <c r="E263" i="5"/>
  <c r="D263" i="5"/>
  <c r="C263" i="5"/>
  <c r="B263" i="5"/>
  <c r="Q262" i="5"/>
  <c r="P262" i="5"/>
  <c r="O262" i="5"/>
  <c r="N262" i="5"/>
  <c r="M262" i="5"/>
  <c r="L262" i="5"/>
  <c r="K262" i="5"/>
  <c r="H262" i="5"/>
  <c r="G262" i="5"/>
  <c r="F262" i="5"/>
  <c r="E262" i="5"/>
  <c r="D262" i="5"/>
  <c r="C262" i="5"/>
  <c r="B262" i="5"/>
  <c r="Q261" i="5"/>
  <c r="P261" i="5"/>
  <c r="O261" i="5"/>
  <c r="N261" i="5"/>
  <c r="M261" i="5"/>
  <c r="L261" i="5"/>
  <c r="K261" i="5"/>
  <c r="H261" i="5"/>
  <c r="G261" i="5"/>
  <c r="F261" i="5"/>
  <c r="E261" i="5"/>
  <c r="D261" i="5"/>
  <c r="C261" i="5"/>
  <c r="B261" i="5"/>
  <c r="Q260" i="5"/>
  <c r="P260" i="5"/>
  <c r="O260" i="5"/>
  <c r="N260" i="5"/>
  <c r="M260" i="5"/>
  <c r="L260" i="5"/>
  <c r="K260" i="5"/>
  <c r="H260" i="5"/>
  <c r="G260" i="5"/>
  <c r="F260" i="5"/>
  <c r="E260" i="5"/>
  <c r="D260" i="5"/>
  <c r="C260" i="5"/>
  <c r="B260" i="5"/>
  <c r="I250" i="5"/>
  <c r="I249" i="5"/>
  <c r="I248" i="5"/>
  <c r="I247" i="5"/>
  <c r="I246" i="5"/>
  <c r="I430" i="5" s="1"/>
  <c r="F32" i="33" s="1"/>
  <c r="I245" i="5"/>
  <c r="I244" i="5"/>
  <c r="I243" i="5"/>
  <c r="I240" i="5"/>
  <c r="I239" i="5"/>
  <c r="I238" i="5"/>
  <c r="I237" i="5"/>
  <c r="I236" i="5"/>
  <c r="I235" i="5"/>
  <c r="I234" i="5"/>
  <c r="I233" i="5"/>
  <c r="I232" i="5"/>
  <c r="I231" i="5"/>
  <c r="I230" i="5"/>
  <c r="I229" i="5"/>
  <c r="I228" i="5"/>
  <c r="I227" i="5"/>
  <c r="I226" i="5"/>
  <c r="R225" i="5"/>
  <c r="I225" i="5"/>
  <c r="R224" i="5"/>
  <c r="I224" i="5"/>
  <c r="R223" i="5"/>
  <c r="I223" i="5"/>
  <c r="R222" i="5"/>
  <c r="I222" i="5"/>
  <c r="R221" i="5"/>
  <c r="I221" i="5"/>
  <c r="R220" i="5"/>
  <c r="I220" i="5"/>
  <c r="R219" i="5"/>
  <c r="I219" i="5"/>
  <c r="R218" i="5"/>
  <c r="I218" i="5"/>
  <c r="R217" i="5"/>
  <c r="I217" i="5"/>
  <c r="R216" i="5"/>
  <c r="I216" i="5"/>
  <c r="R215" i="5"/>
  <c r="I215" i="5"/>
  <c r="R214" i="5"/>
  <c r="I214" i="5"/>
  <c r="R213" i="5"/>
  <c r="I213" i="5"/>
  <c r="R212" i="5"/>
  <c r="I212" i="5"/>
  <c r="R211" i="5"/>
  <c r="I211" i="5"/>
  <c r="R210" i="5"/>
  <c r="I210" i="5"/>
  <c r="R209" i="5"/>
  <c r="I209" i="5"/>
  <c r="I417" i="5"/>
  <c r="E43" i="33" s="1"/>
  <c r="I199" i="5"/>
  <c r="I410" i="5" s="1"/>
  <c r="E36" i="33" s="1"/>
  <c r="I198" i="5"/>
  <c r="I409" i="5" s="1"/>
  <c r="E35" i="33" s="1"/>
  <c r="I197" i="5"/>
  <c r="I196" i="5"/>
  <c r="I407" i="5" s="1"/>
  <c r="E33" i="33" s="1"/>
  <c r="I195" i="5"/>
  <c r="I406" i="5" s="1"/>
  <c r="E32" i="33" s="1"/>
  <c r="I194" i="5"/>
  <c r="I405" i="5" s="1"/>
  <c r="E31" i="33" s="1"/>
  <c r="I193" i="5"/>
  <c r="I192" i="5"/>
  <c r="I189" i="5"/>
  <c r="I188" i="5"/>
  <c r="I187" i="5"/>
  <c r="I186" i="5"/>
  <c r="I185" i="5"/>
  <c r="I184" i="5"/>
  <c r="I183" i="5"/>
  <c r="I182" i="5"/>
  <c r="I181" i="5"/>
  <c r="I180" i="5"/>
  <c r="I179" i="5"/>
  <c r="I178" i="5"/>
  <c r="I177" i="5"/>
  <c r="I176" i="5"/>
  <c r="I175" i="5"/>
  <c r="R174" i="5"/>
  <c r="I174" i="5"/>
  <c r="R173" i="5"/>
  <c r="I173" i="5"/>
  <c r="R172" i="5"/>
  <c r="I172" i="5"/>
  <c r="R171" i="5"/>
  <c r="I171" i="5"/>
  <c r="R170" i="5"/>
  <c r="I170" i="5"/>
  <c r="R169" i="5"/>
  <c r="I169" i="5"/>
  <c r="R168" i="5"/>
  <c r="I168" i="5"/>
  <c r="R167" i="5"/>
  <c r="I167" i="5"/>
  <c r="R166" i="5"/>
  <c r="I166" i="5"/>
  <c r="R165" i="5"/>
  <c r="I165" i="5"/>
  <c r="R164" i="5"/>
  <c r="B164" i="5"/>
  <c r="R163" i="5"/>
  <c r="I163" i="5"/>
  <c r="R162" i="5"/>
  <c r="I162" i="5"/>
  <c r="R161" i="5"/>
  <c r="I161" i="5"/>
  <c r="R160" i="5"/>
  <c r="I160" i="5"/>
  <c r="R159" i="5"/>
  <c r="I159" i="5"/>
  <c r="R158" i="5"/>
  <c r="I158" i="5"/>
  <c r="I396" i="5"/>
  <c r="D43" i="33" s="1"/>
  <c r="I388" i="5"/>
  <c r="D35" i="33" s="1"/>
  <c r="I146" i="5"/>
  <c r="I387" i="5" s="1"/>
  <c r="D34" i="33" s="1"/>
  <c r="I145" i="5"/>
  <c r="I144" i="5"/>
  <c r="I143" i="5"/>
  <c r="I384" i="5" s="1"/>
  <c r="D31" i="33" s="1"/>
  <c r="I142" i="5"/>
  <c r="I383" i="5" s="1"/>
  <c r="D30" i="33" s="1"/>
  <c r="I141" i="5"/>
  <c r="I138" i="5"/>
  <c r="I137" i="5"/>
  <c r="I136" i="5"/>
  <c r="I135" i="5"/>
  <c r="I134" i="5"/>
  <c r="I133" i="5"/>
  <c r="I132" i="5"/>
  <c r="I131" i="5"/>
  <c r="I130" i="5"/>
  <c r="I129" i="5"/>
  <c r="I128" i="5"/>
  <c r="I127" i="5"/>
  <c r="I126" i="5"/>
  <c r="I125" i="5"/>
  <c r="I124" i="5"/>
  <c r="I122" i="5"/>
  <c r="I121" i="5"/>
  <c r="I120" i="5"/>
  <c r="I119" i="5"/>
  <c r="I118" i="5"/>
  <c r="I117" i="5"/>
  <c r="R116" i="5"/>
  <c r="I116" i="5"/>
  <c r="R115" i="5"/>
  <c r="I115" i="5"/>
  <c r="R114" i="5"/>
  <c r="I114" i="5"/>
  <c r="R113" i="5"/>
  <c r="I113" i="5"/>
  <c r="R112" i="5"/>
  <c r="I112" i="5"/>
  <c r="R111" i="5"/>
  <c r="I111" i="5"/>
  <c r="R110" i="5"/>
  <c r="I110" i="5"/>
  <c r="R109" i="5"/>
  <c r="I109" i="5"/>
  <c r="I108" i="5"/>
  <c r="I107" i="5"/>
  <c r="I96" i="5"/>
  <c r="I95" i="5"/>
  <c r="I363" i="5" s="1"/>
  <c r="C34" i="33" s="1"/>
  <c r="I94" i="5"/>
  <c r="I362" i="5" s="1"/>
  <c r="C33" i="33" s="1"/>
  <c r="I93" i="5"/>
  <c r="I92" i="5"/>
  <c r="I91" i="5"/>
  <c r="I87" i="5"/>
  <c r="I358" i="5" s="1"/>
  <c r="C29" i="33" s="1"/>
  <c r="I85" i="5"/>
  <c r="I84" i="5"/>
  <c r="I83" i="5"/>
  <c r="I82" i="5"/>
  <c r="I81" i="5"/>
  <c r="I80" i="5"/>
  <c r="I79" i="5"/>
  <c r="I78" i="5"/>
  <c r="I77" i="5"/>
  <c r="I76" i="5"/>
  <c r="R71" i="5"/>
  <c r="R355" i="5" s="1"/>
  <c r="C47" i="33" s="1"/>
  <c r="I71" i="5"/>
  <c r="I355" i="5" s="1"/>
  <c r="C26" i="33" s="1"/>
  <c r="R70" i="5"/>
  <c r="I70" i="5"/>
  <c r="R69" i="5"/>
  <c r="I69" i="5"/>
  <c r="R68" i="5"/>
  <c r="I68" i="5"/>
  <c r="R67" i="5"/>
  <c r="I67" i="5"/>
  <c r="R66" i="5"/>
  <c r="I66" i="5"/>
  <c r="R64" i="5"/>
  <c r="I64" i="5"/>
  <c r="R63" i="5"/>
  <c r="I63" i="5"/>
  <c r="R62" i="5"/>
  <c r="I62" i="5"/>
  <c r="R61" i="5"/>
  <c r="I61" i="5"/>
  <c r="R60" i="5"/>
  <c r="I60" i="5"/>
  <c r="R59" i="5"/>
  <c r="I59" i="5"/>
  <c r="R58" i="5"/>
  <c r="I58" i="5"/>
  <c r="R57" i="5"/>
  <c r="I57" i="5"/>
  <c r="R56" i="5"/>
  <c r="I56" i="5"/>
  <c r="I45" i="5"/>
  <c r="I44" i="5"/>
  <c r="I342" i="5" s="1"/>
  <c r="B34" i="33" s="1"/>
  <c r="I43" i="5"/>
  <c r="I42" i="5"/>
  <c r="I340" i="5" s="1"/>
  <c r="B32" i="33" s="1"/>
  <c r="I41" i="5"/>
  <c r="I40" i="5"/>
  <c r="I338" i="5" s="1"/>
  <c r="B30" i="33" s="1"/>
  <c r="I36" i="5"/>
  <c r="I34" i="5"/>
  <c r="AB33" i="5"/>
  <c r="I33" i="5"/>
  <c r="AB32" i="5"/>
  <c r="I32" i="5"/>
  <c r="AB31" i="5"/>
  <c r="I31" i="5"/>
  <c r="AB30" i="5"/>
  <c r="I30" i="5"/>
  <c r="AB29" i="5"/>
  <c r="I29" i="5"/>
  <c r="AB28" i="5"/>
  <c r="I28" i="5"/>
  <c r="AB27" i="5"/>
  <c r="I27" i="5"/>
  <c r="AB26" i="5"/>
  <c r="I26" i="5"/>
  <c r="AB25" i="5"/>
  <c r="I25" i="5"/>
  <c r="AL19" i="5"/>
  <c r="AB19" i="5"/>
  <c r="R19" i="5"/>
  <c r="I19" i="5"/>
  <c r="AL18" i="5"/>
  <c r="AB18" i="5"/>
  <c r="R18" i="5"/>
  <c r="I18" i="5"/>
  <c r="AL17" i="5"/>
  <c r="AB17" i="5"/>
  <c r="R17" i="5"/>
  <c r="I17" i="5"/>
  <c r="AL16" i="5"/>
  <c r="AB16" i="5"/>
  <c r="R16" i="5"/>
  <c r="I16" i="5"/>
  <c r="AL15" i="5"/>
  <c r="AB15" i="5"/>
  <c r="R15" i="5"/>
  <c r="I15" i="5"/>
  <c r="AL14" i="5"/>
  <c r="AB14" i="5"/>
  <c r="AL13" i="5"/>
  <c r="AB13" i="5"/>
  <c r="R13" i="5"/>
  <c r="I13" i="5"/>
  <c r="AL12" i="5"/>
  <c r="AB12" i="5"/>
  <c r="R12" i="5"/>
  <c r="I12" i="5"/>
  <c r="AL11" i="5"/>
  <c r="AB11" i="5"/>
  <c r="R11" i="5"/>
  <c r="I11" i="5"/>
  <c r="AL10" i="5"/>
  <c r="AB10" i="5"/>
  <c r="R10" i="5"/>
  <c r="I10" i="5"/>
  <c r="AL9" i="5"/>
  <c r="AB9" i="5"/>
  <c r="R9" i="5"/>
  <c r="I9" i="5"/>
  <c r="AL8" i="5"/>
  <c r="AB8" i="5"/>
  <c r="R8" i="5"/>
  <c r="I8" i="5"/>
  <c r="AL7" i="5"/>
  <c r="AB7" i="5"/>
  <c r="R7" i="5"/>
  <c r="I7" i="5"/>
  <c r="AL6" i="5"/>
  <c r="AB6" i="5"/>
  <c r="R6" i="5"/>
  <c r="I6" i="5"/>
  <c r="AL5" i="5"/>
  <c r="AB5" i="5"/>
  <c r="R5" i="5"/>
  <c r="I5" i="5"/>
  <c r="A435" i="4"/>
  <c r="H413" i="4"/>
  <c r="G413" i="4"/>
  <c r="F413" i="4"/>
  <c r="E413" i="4"/>
  <c r="D413" i="4"/>
  <c r="C413" i="4"/>
  <c r="B413" i="4"/>
  <c r="H406" i="4"/>
  <c r="G406" i="4"/>
  <c r="F406" i="4"/>
  <c r="E406" i="4"/>
  <c r="D406" i="4"/>
  <c r="C406" i="4"/>
  <c r="B406" i="4"/>
  <c r="H405" i="4"/>
  <c r="G405" i="4"/>
  <c r="F405" i="4"/>
  <c r="E405" i="4"/>
  <c r="D405" i="4"/>
  <c r="C405" i="4"/>
  <c r="B405" i="4"/>
  <c r="H404" i="4"/>
  <c r="G404" i="4"/>
  <c r="F404" i="4"/>
  <c r="E404" i="4"/>
  <c r="D404" i="4"/>
  <c r="C404" i="4"/>
  <c r="B404" i="4"/>
  <c r="H403" i="4"/>
  <c r="G403" i="4"/>
  <c r="F403" i="4"/>
  <c r="E403" i="4"/>
  <c r="D403" i="4"/>
  <c r="C403" i="4"/>
  <c r="B403" i="4"/>
  <c r="H402" i="4"/>
  <c r="G402" i="4"/>
  <c r="F402" i="4"/>
  <c r="E402" i="4"/>
  <c r="D402" i="4"/>
  <c r="C402" i="4"/>
  <c r="B402" i="4"/>
  <c r="H401" i="4"/>
  <c r="G401" i="4"/>
  <c r="F401" i="4"/>
  <c r="E401" i="4"/>
  <c r="D401" i="4"/>
  <c r="C401" i="4"/>
  <c r="B401" i="4"/>
  <c r="H400" i="4"/>
  <c r="G400" i="4"/>
  <c r="F400" i="4"/>
  <c r="E400" i="4"/>
  <c r="D400" i="4"/>
  <c r="C400" i="4"/>
  <c r="B400" i="4"/>
  <c r="H398" i="4"/>
  <c r="G398" i="4"/>
  <c r="F398" i="4"/>
  <c r="E398" i="4"/>
  <c r="D398" i="4"/>
  <c r="C398" i="4"/>
  <c r="B398" i="4"/>
  <c r="G397" i="4"/>
  <c r="F397" i="4"/>
  <c r="E397" i="4"/>
  <c r="D397" i="4"/>
  <c r="C397" i="4"/>
  <c r="B397" i="4"/>
  <c r="G396" i="4"/>
  <c r="F396" i="4"/>
  <c r="E396" i="4"/>
  <c r="D396" i="4"/>
  <c r="C396" i="4"/>
  <c r="G395" i="4"/>
  <c r="F395" i="4"/>
  <c r="E395" i="4"/>
  <c r="D395" i="4"/>
  <c r="C395" i="4"/>
  <c r="A394" i="4"/>
  <c r="H392" i="4"/>
  <c r="G392" i="4"/>
  <c r="F392" i="4"/>
  <c r="E392" i="4"/>
  <c r="D392" i="4"/>
  <c r="C392" i="4"/>
  <c r="B392" i="4"/>
  <c r="H385" i="4"/>
  <c r="G385" i="4"/>
  <c r="F385" i="4"/>
  <c r="E385" i="4"/>
  <c r="D385" i="4"/>
  <c r="C385" i="4"/>
  <c r="B385" i="4"/>
  <c r="H384" i="4"/>
  <c r="G384" i="4"/>
  <c r="F384" i="4"/>
  <c r="E384" i="4"/>
  <c r="D384" i="4"/>
  <c r="C384" i="4"/>
  <c r="B384" i="4"/>
  <c r="H383" i="4"/>
  <c r="G383" i="4"/>
  <c r="F383" i="4"/>
  <c r="E383" i="4"/>
  <c r="D383" i="4"/>
  <c r="C383" i="4"/>
  <c r="B383" i="4"/>
  <c r="H382" i="4"/>
  <c r="G382" i="4"/>
  <c r="F382" i="4"/>
  <c r="E382" i="4"/>
  <c r="D382" i="4"/>
  <c r="C382" i="4"/>
  <c r="B382" i="4"/>
  <c r="H381" i="4"/>
  <c r="G381" i="4"/>
  <c r="F381" i="4"/>
  <c r="E381" i="4"/>
  <c r="D381" i="4"/>
  <c r="C381" i="4"/>
  <c r="B381" i="4"/>
  <c r="H380" i="4"/>
  <c r="G380" i="4"/>
  <c r="F380" i="4"/>
  <c r="E380" i="4"/>
  <c r="D380" i="4"/>
  <c r="C380" i="4"/>
  <c r="B380" i="4"/>
  <c r="H379" i="4"/>
  <c r="G379" i="4"/>
  <c r="F379" i="4"/>
  <c r="E379" i="4"/>
  <c r="D379" i="4"/>
  <c r="C379" i="4"/>
  <c r="B379" i="4"/>
  <c r="H377" i="4"/>
  <c r="G377" i="4"/>
  <c r="F377" i="4"/>
  <c r="E377" i="4"/>
  <c r="D377" i="4"/>
  <c r="C377" i="4"/>
  <c r="B377" i="4"/>
  <c r="G376" i="4"/>
  <c r="F376" i="4"/>
  <c r="E376" i="4"/>
  <c r="D376" i="4"/>
  <c r="C376" i="4"/>
  <c r="B376" i="4"/>
  <c r="G375" i="4"/>
  <c r="F375" i="4"/>
  <c r="E375" i="4"/>
  <c r="D375" i="4"/>
  <c r="C375" i="4"/>
  <c r="G374" i="4"/>
  <c r="F374" i="4"/>
  <c r="E374" i="4"/>
  <c r="D374" i="4"/>
  <c r="C374" i="4"/>
  <c r="A373" i="4"/>
  <c r="H369" i="4"/>
  <c r="G369" i="4"/>
  <c r="F369" i="4"/>
  <c r="E369" i="4"/>
  <c r="D369" i="4"/>
  <c r="C369" i="4"/>
  <c r="B369" i="4"/>
  <c r="H362" i="4"/>
  <c r="G362" i="4"/>
  <c r="F362" i="4"/>
  <c r="E362" i="4"/>
  <c r="D362" i="4"/>
  <c r="C362" i="4"/>
  <c r="B362" i="4"/>
  <c r="H361" i="4"/>
  <c r="G361" i="4"/>
  <c r="F361" i="4"/>
  <c r="E361" i="4"/>
  <c r="D361" i="4"/>
  <c r="C361" i="4"/>
  <c r="B361" i="4"/>
  <c r="H360" i="4"/>
  <c r="G360" i="4"/>
  <c r="F360" i="4"/>
  <c r="E360" i="4"/>
  <c r="D360" i="4"/>
  <c r="C360" i="4"/>
  <c r="B360" i="4"/>
  <c r="H359" i="4"/>
  <c r="G359" i="4"/>
  <c r="F359" i="4"/>
  <c r="E359" i="4"/>
  <c r="D359" i="4"/>
  <c r="C359" i="4"/>
  <c r="B359" i="4"/>
  <c r="H358" i="4"/>
  <c r="G358" i="4"/>
  <c r="F358" i="4"/>
  <c r="E358" i="4"/>
  <c r="D358" i="4"/>
  <c r="C358" i="4"/>
  <c r="B358" i="4"/>
  <c r="H357" i="4"/>
  <c r="G357" i="4"/>
  <c r="F357" i="4"/>
  <c r="E357" i="4"/>
  <c r="D357" i="4"/>
  <c r="C357" i="4"/>
  <c r="B357" i="4"/>
  <c r="H356" i="4"/>
  <c r="G356" i="4"/>
  <c r="F356" i="4"/>
  <c r="E356" i="4"/>
  <c r="D356" i="4"/>
  <c r="C356" i="4"/>
  <c r="B356" i="4"/>
  <c r="H354" i="4"/>
  <c r="G354" i="4"/>
  <c r="F354" i="4"/>
  <c r="E354" i="4"/>
  <c r="D354" i="4"/>
  <c r="C354" i="4"/>
  <c r="B354" i="4"/>
  <c r="G353" i="4"/>
  <c r="F353" i="4"/>
  <c r="G352" i="4"/>
  <c r="F352" i="4"/>
  <c r="C352" i="4"/>
  <c r="G351" i="4"/>
  <c r="F351" i="4"/>
  <c r="E351" i="4"/>
  <c r="D351" i="4"/>
  <c r="A350" i="4"/>
  <c r="I348" i="4"/>
  <c r="C22" i="33" s="1"/>
  <c r="H348" i="4"/>
  <c r="G348" i="4"/>
  <c r="F348" i="4"/>
  <c r="E348" i="4"/>
  <c r="D348" i="4"/>
  <c r="C348" i="4"/>
  <c r="B348" i="4"/>
  <c r="I341" i="4"/>
  <c r="C15" i="33" s="1"/>
  <c r="H341" i="4"/>
  <c r="G341" i="4"/>
  <c r="F341" i="4"/>
  <c r="E341" i="4"/>
  <c r="D341" i="4"/>
  <c r="C341" i="4"/>
  <c r="B341" i="4"/>
  <c r="H340" i="4"/>
  <c r="G340" i="4"/>
  <c r="F340" i="4"/>
  <c r="E340" i="4"/>
  <c r="D340" i="4"/>
  <c r="C340" i="4"/>
  <c r="B340" i="4"/>
  <c r="H339" i="4"/>
  <c r="G339" i="4"/>
  <c r="F339" i="4"/>
  <c r="E339" i="4"/>
  <c r="D339" i="4"/>
  <c r="C339" i="4"/>
  <c r="B339" i="4"/>
  <c r="H338" i="4"/>
  <c r="G338" i="4"/>
  <c r="F338" i="4"/>
  <c r="E338" i="4"/>
  <c r="D338" i="4"/>
  <c r="C338" i="4"/>
  <c r="B338" i="4"/>
  <c r="H337" i="4"/>
  <c r="G337" i="4"/>
  <c r="F337" i="4"/>
  <c r="E337" i="4"/>
  <c r="D337" i="4"/>
  <c r="C337" i="4"/>
  <c r="B337" i="4"/>
  <c r="H336" i="4"/>
  <c r="G336" i="4"/>
  <c r="F336" i="4"/>
  <c r="E336" i="4"/>
  <c r="D336" i="4"/>
  <c r="C336" i="4"/>
  <c r="B336" i="4"/>
  <c r="H335" i="4"/>
  <c r="G335" i="4"/>
  <c r="F335" i="4"/>
  <c r="E335" i="4"/>
  <c r="D335" i="4"/>
  <c r="C335" i="4"/>
  <c r="B335" i="4"/>
  <c r="H333" i="4"/>
  <c r="G333" i="4"/>
  <c r="F333" i="4"/>
  <c r="E333" i="4"/>
  <c r="D333" i="4"/>
  <c r="C333" i="4"/>
  <c r="B333" i="4"/>
  <c r="G332" i="4"/>
  <c r="F332" i="4"/>
  <c r="H331" i="4"/>
  <c r="G331" i="4"/>
  <c r="H330" i="4"/>
  <c r="G330" i="4"/>
  <c r="F330" i="4"/>
  <c r="E330" i="4"/>
  <c r="A329" i="4"/>
  <c r="I327" i="4"/>
  <c r="B22" i="33" s="1"/>
  <c r="H327" i="4"/>
  <c r="G327" i="4"/>
  <c r="F327" i="4"/>
  <c r="E327" i="4"/>
  <c r="D327" i="4"/>
  <c r="C327" i="4"/>
  <c r="B327" i="4"/>
  <c r="I320" i="4"/>
  <c r="B15" i="33" s="1"/>
  <c r="H320" i="4"/>
  <c r="G320" i="4"/>
  <c r="F320" i="4"/>
  <c r="E320" i="4"/>
  <c r="D320" i="4"/>
  <c r="C320" i="4"/>
  <c r="B320" i="4"/>
  <c r="H319" i="4"/>
  <c r="G319" i="4"/>
  <c r="F319" i="4"/>
  <c r="E319" i="4"/>
  <c r="D319" i="4"/>
  <c r="C319" i="4"/>
  <c r="B319" i="4"/>
  <c r="H318" i="4"/>
  <c r="G318" i="4"/>
  <c r="F318" i="4"/>
  <c r="E318" i="4"/>
  <c r="D318" i="4"/>
  <c r="C318" i="4"/>
  <c r="B318" i="4"/>
  <c r="H317" i="4"/>
  <c r="G317" i="4"/>
  <c r="F317" i="4"/>
  <c r="E317" i="4"/>
  <c r="D317" i="4"/>
  <c r="C317" i="4"/>
  <c r="B317" i="4"/>
  <c r="H316" i="4"/>
  <c r="G316" i="4"/>
  <c r="F316" i="4"/>
  <c r="E316" i="4"/>
  <c r="D316" i="4"/>
  <c r="C316" i="4"/>
  <c r="B316" i="4"/>
  <c r="H315" i="4"/>
  <c r="G315" i="4"/>
  <c r="F315" i="4"/>
  <c r="E315" i="4"/>
  <c r="D315" i="4"/>
  <c r="C315" i="4"/>
  <c r="B315" i="4"/>
  <c r="H314" i="4"/>
  <c r="G314" i="4"/>
  <c r="F314" i="4"/>
  <c r="E314" i="4"/>
  <c r="D314" i="4"/>
  <c r="C314" i="4"/>
  <c r="B314" i="4"/>
  <c r="H312" i="4"/>
  <c r="G312" i="4"/>
  <c r="F312" i="4"/>
  <c r="E312" i="4"/>
  <c r="D312" i="4"/>
  <c r="C312" i="4"/>
  <c r="G311" i="4"/>
  <c r="F311" i="4"/>
  <c r="I310" i="4"/>
  <c r="B5" i="33" s="1"/>
  <c r="G309" i="4"/>
  <c r="F309" i="4"/>
  <c r="E309" i="4"/>
  <c r="C309" i="4"/>
  <c r="B434" i="4"/>
  <c r="B288" i="4"/>
  <c r="B427" i="4" s="1"/>
  <c r="B287" i="4"/>
  <c r="B426" i="4" s="1"/>
  <c r="H425" i="4"/>
  <c r="G425" i="4"/>
  <c r="F425" i="4"/>
  <c r="E425" i="4"/>
  <c r="D425" i="4"/>
  <c r="C425" i="4"/>
  <c r="B286" i="4"/>
  <c r="B425" i="4" s="1"/>
  <c r="H424" i="4"/>
  <c r="G424" i="4"/>
  <c r="F424" i="4"/>
  <c r="E424" i="4"/>
  <c r="D424" i="4"/>
  <c r="C424" i="4"/>
  <c r="B285" i="4"/>
  <c r="B424" i="4" s="1"/>
  <c r="H423" i="4"/>
  <c r="G423" i="4"/>
  <c r="F423" i="4"/>
  <c r="E423" i="4"/>
  <c r="D423" i="4"/>
  <c r="C423" i="4"/>
  <c r="B284" i="4"/>
  <c r="B423" i="4" s="1"/>
  <c r="H422" i="4"/>
  <c r="G422" i="4"/>
  <c r="F422" i="4"/>
  <c r="E422" i="4"/>
  <c r="D422" i="4"/>
  <c r="C422" i="4"/>
  <c r="B283" i="4"/>
  <c r="B422" i="4" s="1"/>
  <c r="H282" i="4"/>
  <c r="H421" i="4" s="1"/>
  <c r="G282" i="4"/>
  <c r="G421" i="4" s="1"/>
  <c r="F282" i="4"/>
  <c r="F421" i="4" s="1"/>
  <c r="E282" i="4"/>
  <c r="E421" i="4" s="1"/>
  <c r="D282" i="4"/>
  <c r="D421" i="4" s="1"/>
  <c r="C421" i="4"/>
  <c r="B282" i="4"/>
  <c r="B421" i="4" s="1"/>
  <c r="H281" i="4"/>
  <c r="G281" i="4"/>
  <c r="F281" i="4"/>
  <c r="E281" i="4"/>
  <c r="D281" i="4"/>
  <c r="C281" i="4"/>
  <c r="B281" i="4"/>
  <c r="I280" i="4"/>
  <c r="H280" i="4"/>
  <c r="G280" i="4"/>
  <c r="F280" i="4"/>
  <c r="E280" i="4"/>
  <c r="D280" i="4"/>
  <c r="C280" i="4"/>
  <c r="B280" i="4"/>
  <c r="I279" i="4"/>
  <c r="H279" i="4"/>
  <c r="G279" i="4"/>
  <c r="F279" i="4"/>
  <c r="E279" i="4"/>
  <c r="D279" i="4"/>
  <c r="C279" i="4"/>
  <c r="B279" i="4"/>
  <c r="H278" i="4"/>
  <c r="G278" i="4"/>
  <c r="F278" i="4"/>
  <c r="E278" i="4"/>
  <c r="D278" i="4"/>
  <c r="C278" i="4"/>
  <c r="B278" i="4"/>
  <c r="H277" i="4"/>
  <c r="G277" i="4"/>
  <c r="F277" i="4"/>
  <c r="E277" i="4"/>
  <c r="D277" i="4"/>
  <c r="C277" i="4"/>
  <c r="B277" i="4"/>
  <c r="H276" i="4"/>
  <c r="G276" i="4"/>
  <c r="F276" i="4"/>
  <c r="E276" i="4"/>
  <c r="D276" i="4"/>
  <c r="C276" i="4"/>
  <c r="B276" i="4"/>
  <c r="H275" i="4"/>
  <c r="G275" i="4"/>
  <c r="F275" i="4"/>
  <c r="E275" i="4"/>
  <c r="D275" i="4"/>
  <c r="C275" i="4"/>
  <c r="B275" i="4"/>
  <c r="H274" i="4"/>
  <c r="G274" i="4"/>
  <c r="F274" i="4"/>
  <c r="E274" i="4"/>
  <c r="D274" i="4"/>
  <c r="C274" i="4"/>
  <c r="B274" i="4"/>
  <c r="H273" i="4"/>
  <c r="G273" i="4"/>
  <c r="F273" i="4"/>
  <c r="E273" i="4"/>
  <c r="D273" i="4"/>
  <c r="C273" i="4"/>
  <c r="B273" i="4"/>
  <c r="H272" i="4"/>
  <c r="G272" i="4"/>
  <c r="F272" i="4"/>
  <c r="E272" i="4"/>
  <c r="D272" i="4"/>
  <c r="C272" i="4"/>
  <c r="B272" i="4"/>
  <c r="H271" i="4"/>
  <c r="G271" i="4"/>
  <c r="F271" i="4"/>
  <c r="E271" i="4"/>
  <c r="D271" i="4"/>
  <c r="C271" i="4"/>
  <c r="B271" i="4"/>
  <c r="H270" i="4"/>
  <c r="G270" i="4"/>
  <c r="F270" i="4"/>
  <c r="E270" i="4"/>
  <c r="D270" i="4"/>
  <c r="C270" i="4"/>
  <c r="B270" i="4"/>
  <c r="H269" i="4"/>
  <c r="G269" i="4"/>
  <c r="F269" i="4"/>
  <c r="E269" i="4"/>
  <c r="D269" i="4"/>
  <c r="C269" i="4"/>
  <c r="B269" i="4"/>
  <c r="H268" i="4"/>
  <c r="G268" i="4"/>
  <c r="F268" i="4"/>
  <c r="E268" i="4"/>
  <c r="D268" i="4"/>
  <c r="C268" i="4"/>
  <c r="B268" i="4"/>
  <c r="H267" i="4"/>
  <c r="G267" i="4"/>
  <c r="F267" i="4"/>
  <c r="E267" i="4"/>
  <c r="D267" i="4"/>
  <c r="C267" i="4"/>
  <c r="B267" i="4"/>
  <c r="H266" i="4"/>
  <c r="G266" i="4"/>
  <c r="F266" i="4"/>
  <c r="E266" i="4"/>
  <c r="D266" i="4"/>
  <c r="C266" i="4"/>
  <c r="B266" i="4"/>
  <c r="H265" i="4"/>
  <c r="G265" i="4"/>
  <c r="F265" i="4"/>
  <c r="E265" i="4"/>
  <c r="D265" i="4"/>
  <c r="C265" i="4"/>
  <c r="B265" i="4"/>
  <c r="H264" i="4"/>
  <c r="G264" i="4"/>
  <c r="F264" i="4"/>
  <c r="E264" i="4"/>
  <c r="D264" i="4"/>
  <c r="C264" i="4"/>
  <c r="B264" i="4"/>
  <c r="H263" i="4"/>
  <c r="G263" i="4"/>
  <c r="F263" i="4"/>
  <c r="E263" i="4"/>
  <c r="D263" i="4"/>
  <c r="C263" i="4"/>
  <c r="B263" i="4"/>
  <c r="H262" i="4"/>
  <c r="G262" i="4"/>
  <c r="F262" i="4"/>
  <c r="E262" i="4"/>
  <c r="D262" i="4"/>
  <c r="C262" i="4"/>
  <c r="B262" i="4"/>
  <c r="H261" i="4"/>
  <c r="G261" i="4"/>
  <c r="F261" i="4"/>
  <c r="E261" i="4"/>
  <c r="D261" i="4"/>
  <c r="C261" i="4"/>
  <c r="B261" i="4"/>
  <c r="H260" i="4"/>
  <c r="G260" i="4"/>
  <c r="F260" i="4"/>
  <c r="E260" i="4"/>
  <c r="D260" i="4"/>
  <c r="C260" i="4"/>
  <c r="B260" i="4"/>
  <c r="H259" i="4"/>
  <c r="G259" i="4"/>
  <c r="F259" i="4"/>
  <c r="E259" i="4"/>
  <c r="D259" i="4"/>
  <c r="C259" i="4"/>
  <c r="B259" i="4"/>
  <c r="H258" i="4"/>
  <c r="G258" i="4"/>
  <c r="F258" i="4"/>
  <c r="E258" i="4"/>
  <c r="D258" i="4"/>
  <c r="C258" i="4"/>
  <c r="B258" i="4"/>
  <c r="H257" i="4"/>
  <c r="G257" i="4"/>
  <c r="F257" i="4"/>
  <c r="E257" i="4"/>
  <c r="D257" i="4"/>
  <c r="C257" i="4"/>
  <c r="B257" i="4"/>
  <c r="H256" i="4"/>
  <c r="G256" i="4"/>
  <c r="F256" i="4"/>
  <c r="E256" i="4"/>
  <c r="D256" i="4"/>
  <c r="C256" i="4"/>
  <c r="B256" i="4"/>
  <c r="H255" i="4"/>
  <c r="G255" i="4"/>
  <c r="F255" i="4"/>
  <c r="E255" i="4"/>
  <c r="D255" i="4"/>
  <c r="C255" i="4"/>
  <c r="B255" i="4"/>
  <c r="H254" i="4"/>
  <c r="G254" i="4"/>
  <c r="F254" i="4"/>
  <c r="E254" i="4"/>
  <c r="D254" i="4"/>
  <c r="C254" i="4"/>
  <c r="B254" i="4"/>
  <c r="H253" i="4"/>
  <c r="G253" i="4"/>
  <c r="F253" i="4"/>
  <c r="E253" i="4"/>
  <c r="D253" i="4"/>
  <c r="C253" i="4"/>
  <c r="H252" i="4"/>
  <c r="G252" i="4"/>
  <c r="F252" i="4"/>
  <c r="E252" i="4"/>
  <c r="D252" i="4"/>
  <c r="C252" i="4"/>
  <c r="B252" i="4"/>
  <c r="H251" i="4"/>
  <c r="G251" i="4"/>
  <c r="F251" i="4"/>
  <c r="E251" i="4"/>
  <c r="D251" i="4"/>
  <c r="C251" i="4"/>
  <c r="B251" i="4"/>
  <c r="H250" i="4"/>
  <c r="G250" i="4"/>
  <c r="F250" i="4"/>
  <c r="E250" i="4"/>
  <c r="D250" i="4"/>
  <c r="C250" i="4"/>
  <c r="B250" i="4"/>
  <c r="H249" i="4"/>
  <c r="G249" i="4"/>
  <c r="F249" i="4"/>
  <c r="E249" i="4"/>
  <c r="D249" i="4"/>
  <c r="C249" i="4"/>
  <c r="B249" i="4"/>
  <c r="I239" i="4"/>
  <c r="I238" i="4"/>
  <c r="I237" i="4"/>
  <c r="I236" i="4"/>
  <c r="I235" i="4"/>
  <c r="I234" i="4"/>
  <c r="I233" i="4"/>
  <c r="I232"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0" i="4"/>
  <c r="I385" i="4" s="1"/>
  <c r="E15" i="33" s="1"/>
  <c r="I189" i="4"/>
  <c r="I188" i="4"/>
  <c r="I383" i="4" s="1"/>
  <c r="E13" i="33" s="1"/>
  <c r="I187" i="4"/>
  <c r="I186" i="4"/>
  <c r="I381" i="4" s="1"/>
  <c r="E11" i="33" s="1"/>
  <c r="I185" i="4"/>
  <c r="I184" i="4"/>
  <c r="I379" i="4" s="1"/>
  <c r="E9" i="33" s="1"/>
  <c r="I183"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B155" i="4"/>
  <c r="C107" i="22" s="1"/>
  <c r="I154" i="4"/>
  <c r="I153" i="4"/>
  <c r="I152" i="4"/>
  <c r="I151" i="4"/>
  <c r="I369" i="4"/>
  <c r="D22" i="33" s="1"/>
  <c r="I141" i="4"/>
  <c r="I362" i="4" s="1"/>
  <c r="D15" i="33" s="1"/>
  <c r="I140" i="4"/>
  <c r="I361" i="4" s="1"/>
  <c r="D14" i="33" s="1"/>
  <c r="I139" i="4"/>
  <c r="I360" i="4" s="1"/>
  <c r="D13" i="33" s="1"/>
  <c r="I138" i="4"/>
  <c r="I359" i="4" s="1"/>
  <c r="D12" i="33" s="1"/>
  <c r="I137" i="4"/>
  <c r="I358" i="4" s="1"/>
  <c r="D11" i="33" s="1"/>
  <c r="I136" i="4"/>
  <c r="I357" i="4" s="1"/>
  <c r="D10" i="33" s="1"/>
  <c r="I135" i="4"/>
  <c r="I356" i="4" s="1"/>
  <c r="D9" i="33" s="1"/>
  <c r="I134" i="4"/>
  <c r="I131" i="4"/>
  <c r="I130" i="4"/>
  <c r="I129" i="4"/>
  <c r="I128" i="4"/>
  <c r="I127" i="4"/>
  <c r="I126" i="4"/>
  <c r="I125" i="4"/>
  <c r="I124" i="4"/>
  <c r="I123" i="4"/>
  <c r="I122" i="4"/>
  <c r="I121" i="4"/>
  <c r="I120" i="4"/>
  <c r="I119" i="4"/>
  <c r="I118" i="4"/>
  <c r="I117" i="4"/>
  <c r="I115" i="4"/>
  <c r="I114" i="4"/>
  <c r="I113" i="4"/>
  <c r="I112" i="4"/>
  <c r="I111" i="4"/>
  <c r="I110" i="4"/>
  <c r="I109" i="4"/>
  <c r="I108" i="4"/>
  <c r="I107" i="4"/>
  <c r="I106" i="4"/>
  <c r="I105" i="4"/>
  <c r="I104" i="4"/>
  <c r="I103" i="4"/>
  <c r="I102" i="4"/>
  <c r="I91" i="4"/>
  <c r="I340" i="4" s="1"/>
  <c r="C14" i="33" s="1"/>
  <c r="I90" i="4"/>
  <c r="I89" i="4"/>
  <c r="I338" i="4" s="1"/>
  <c r="C12" i="33" s="1"/>
  <c r="I88" i="4"/>
  <c r="I337" i="4" s="1"/>
  <c r="C11" i="33" s="1"/>
  <c r="I87" i="4"/>
  <c r="I336" i="4" s="1"/>
  <c r="C10" i="33" s="1"/>
  <c r="I86" i="4"/>
  <c r="I82" i="4"/>
  <c r="I80" i="4"/>
  <c r="I79" i="4"/>
  <c r="I78" i="4"/>
  <c r="I77" i="4"/>
  <c r="I76" i="4"/>
  <c r="I75" i="4"/>
  <c r="I74" i="4"/>
  <c r="I73" i="4"/>
  <c r="I72" i="4"/>
  <c r="I71" i="4"/>
  <c r="I66" i="4"/>
  <c r="I331" i="4" s="1"/>
  <c r="C5" i="33" s="1"/>
  <c r="I65" i="4"/>
  <c r="I64" i="4"/>
  <c r="I63" i="4"/>
  <c r="I62" i="4"/>
  <c r="I61" i="4"/>
  <c r="I59" i="4"/>
  <c r="I58" i="4"/>
  <c r="I57" i="4"/>
  <c r="I56" i="4"/>
  <c r="I55" i="4"/>
  <c r="I54" i="4"/>
  <c r="I53" i="4"/>
  <c r="I42" i="4"/>
  <c r="I319" i="4" s="1"/>
  <c r="B14" i="33" s="1"/>
  <c r="I41" i="4"/>
  <c r="I318" i="4" s="1"/>
  <c r="B13" i="33" s="1"/>
  <c r="I40" i="4"/>
  <c r="I317" i="4" s="1"/>
  <c r="B12" i="33" s="1"/>
  <c r="I39" i="4"/>
  <c r="I316" i="4" s="1"/>
  <c r="B11" i="33" s="1"/>
  <c r="I38" i="4"/>
  <c r="I315" i="4" s="1"/>
  <c r="B10" i="33" s="1"/>
  <c r="I37" i="4"/>
  <c r="I314" i="4" s="1"/>
  <c r="B9" i="33" s="1"/>
  <c r="I33" i="4"/>
  <c r="I313" i="4" s="1"/>
  <c r="B8" i="33" s="1"/>
  <c r="I31" i="4"/>
  <c r="T30" i="4"/>
  <c r="I30" i="4"/>
  <c r="T29" i="4"/>
  <c r="I29" i="4"/>
  <c r="T28" i="4"/>
  <c r="I28" i="4"/>
  <c r="T27" i="4"/>
  <c r="I27" i="4"/>
  <c r="T26" i="4"/>
  <c r="I26" i="4"/>
  <c r="T25" i="4"/>
  <c r="I25" i="4"/>
  <c r="T24" i="4"/>
  <c r="I24" i="4"/>
  <c r="T23" i="4"/>
  <c r="I23" i="4"/>
  <c r="T22" i="4"/>
  <c r="I22" i="4"/>
  <c r="T21" i="4"/>
  <c r="T20" i="4"/>
  <c r="T19" i="4"/>
  <c r="T18" i="4"/>
  <c r="T17" i="4"/>
  <c r="T16" i="4"/>
  <c r="I16" i="4"/>
  <c r="T15" i="4"/>
  <c r="I15" i="4"/>
  <c r="T14" i="4"/>
  <c r="I14" i="4"/>
  <c r="T13" i="4"/>
  <c r="I13" i="4"/>
  <c r="T12" i="4"/>
  <c r="I12" i="4"/>
  <c r="T11" i="4"/>
  <c r="T10" i="4"/>
  <c r="I10" i="4"/>
  <c r="T9" i="4"/>
  <c r="I9" i="4"/>
  <c r="T8" i="4"/>
  <c r="I8" i="4"/>
  <c r="T7" i="4"/>
  <c r="I7" i="4"/>
  <c r="T6" i="4"/>
  <c r="I6" i="4"/>
  <c r="T5" i="4"/>
  <c r="I5" i="4"/>
  <c r="T4" i="4"/>
  <c r="I4" i="4"/>
  <c r="G183" i="29" l="1"/>
  <c r="D201" i="29"/>
  <c r="E201" i="29"/>
  <c r="F201" i="29"/>
  <c r="G201" i="29"/>
  <c r="F183" i="29"/>
  <c r="C183" i="29"/>
  <c r="D183" i="29"/>
  <c r="E183" i="29"/>
  <c r="I258" i="25"/>
  <c r="I206" i="25"/>
  <c r="D236" i="22"/>
  <c r="D198" i="22"/>
  <c r="M379" i="27"/>
  <c r="C379" i="27"/>
  <c r="E378" i="19"/>
  <c r="E285" i="28"/>
  <c r="D135" i="27"/>
  <c r="E133" i="27"/>
  <c r="L126" i="27"/>
  <c r="O401" i="27"/>
  <c r="E379" i="27"/>
  <c r="N379" i="27"/>
  <c r="Q374" i="32"/>
  <c r="L379" i="27"/>
  <c r="K374" i="32"/>
  <c r="S374" i="32"/>
  <c r="B379" i="27"/>
  <c r="D379" i="27"/>
  <c r="D130" i="30"/>
  <c r="N134" i="30"/>
  <c r="N142" i="30"/>
  <c r="N232" i="30" s="1"/>
  <c r="D127" i="30"/>
  <c r="B134" i="30"/>
  <c r="D135" i="30"/>
  <c r="D125" i="30"/>
  <c r="D126" i="30"/>
  <c r="D131" i="30"/>
  <c r="M126" i="30"/>
  <c r="M124" i="30"/>
  <c r="O142" i="30"/>
  <c r="O232" i="30" s="1"/>
  <c r="D129" i="30"/>
  <c r="B136" i="30"/>
  <c r="B144" i="30"/>
  <c r="B234" i="30" s="1"/>
  <c r="M123" i="30"/>
  <c r="D128" i="30"/>
  <c r="M130" i="30"/>
  <c r="G107" i="29"/>
  <c r="B169" i="22"/>
  <c r="J175" i="25"/>
  <c r="P179" i="25"/>
  <c r="B436" i="7"/>
  <c r="F258" i="25"/>
  <c r="F206" i="25"/>
  <c r="F305" i="25" s="1"/>
  <c r="Q239" i="23"/>
  <c r="D269" i="23"/>
  <c r="B448" i="5"/>
  <c r="I161" i="23"/>
  <c r="F173" i="22"/>
  <c r="K170" i="22"/>
  <c r="K178" i="22"/>
  <c r="J169" i="22"/>
  <c r="L154" i="24"/>
  <c r="L287" i="24" s="1"/>
  <c r="H182" i="29"/>
  <c r="B269" i="28"/>
  <c r="D271" i="28"/>
  <c r="C269" i="28"/>
  <c r="E271" i="28"/>
  <c r="F270" i="28"/>
  <c r="E401" i="27"/>
  <c r="J338" i="27"/>
  <c r="C134" i="27"/>
  <c r="C401" i="27"/>
  <c r="J330" i="27"/>
  <c r="J337" i="27"/>
  <c r="F379" i="27"/>
  <c r="C497" i="26"/>
  <c r="F406" i="26"/>
  <c r="D379" i="20"/>
  <c r="N379" i="20"/>
  <c r="H379" i="20"/>
  <c r="G373" i="19"/>
  <c r="D378" i="19"/>
  <c r="K495" i="27"/>
  <c r="M495" i="27"/>
  <c r="T374" i="32"/>
  <c r="H25" i="28"/>
  <c r="S277" i="32"/>
  <c r="E374" i="32"/>
  <c r="P374" i="32"/>
  <c r="R374" i="32"/>
  <c r="B377" i="14"/>
  <c r="D377" i="14"/>
  <c r="F377" i="14"/>
  <c r="G226" i="24"/>
  <c r="D200" i="29"/>
  <c r="G46" i="33"/>
  <c r="G269" i="23"/>
  <c r="G25" i="33"/>
  <c r="E269" i="23"/>
  <c r="F269" i="23"/>
  <c r="G6" i="33"/>
  <c r="D270" i="22"/>
  <c r="G4" i="33"/>
  <c r="G5" i="33"/>
  <c r="T206" i="23"/>
  <c r="T305" i="23" s="1"/>
  <c r="X53" i="23"/>
  <c r="F271" i="28"/>
  <c r="G285" i="28"/>
  <c r="E269" i="28"/>
  <c r="B128" i="27"/>
  <c r="M401" i="27"/>
  <c r="B495" i="27"/>
  <c r="O495" i="27"/>
  <c r="F269" i="25"/>
  <c r="P269" i="25"/>
  <c r="C270" i="22"/>
  <c r="R31" i="30"/>
  <c r="F379" i="20"/>
  <c r="P379" i="20"/>
  <c r="M379" i="20"/>
  <c r="H184" i="30"/>
  <c r="B177" i="29"/>
  <c r="D373" i="19"/>
  <c r="H57" i="28"/>
  <c r="H135" i="28"/>
  <c r="H161" i="28" s="1"/>
  <c r="G57" i="28"/>
  <c r="G135" i="28"/>
  <c r="G161" i="28" s="1"/>
  <c r="C59" i="28"/>
  <c r="C137" i="28"/>
  <c r="C163" i="28" s="1"/>
  <c r="E60" i="28"/>
  <c r="E138" i="28"/>
  <c r="E164" i="28" s="1"/>
  <c r="G61" i="28"/>
  <c r="G139" i="28"/>
  <c r="G165" i="28" s="1"/>
  <c r="C63" i="28"/>
  <c r="C141" i="28"/>
  <c r="C167" i="28" s="1"/>
  <c r="E68" i="28"/>
  <c r="E146" i="28"/>
  <c r="E172" i="28" s="1"/>
  <c r="E223" i="28"/>
  <c r="E150" i="28"/>
  <c r="C225" i="28"/>
  <c r="C153" i="28"/>
  <c r="C288" i="28" s="1"/>
  <c r="H153" i="28"/>
  <c r="B58" i="28"/>
  <c r="B136" i="28"/>
  <c r="B162" i="28" s="1"/>
  <c r="F60" i="28"/>
  <c r="F138" i="28"/>
  <c r="F164" i="28" s="1"/>
  <c r="B62" i="28"/>
  <c r="B140" i="28"/>
  <c r="D63" i="28"/>
  <c r="D141" i="28"/>
  <c r="D282" i="28" s="1"/>
  <c r="B66" i="28"/>
  <c r="B144" i="28"/>
  <c r="B170" i="28" s="1"/>
  <c r="F68" i="28"/>
  <c r="F146" i="28"/>
  <c r="F284" i="28" s="1"/>
  <c r="B224" i="28"/>
  <c r="B152" i="28"/>
  <c r="B287" i="28" s="1"/>
  <c r="F226" i="28"/>
  <c r="F154" i="28"/>
  <c r="H61" i="28"/>
  <c r="H139" i="28"/>
  <c r="H165" i="28" s="1"/>
  <c r="C58" i="28"/>
  <c r="C136" i="28"/>
  <c r="C162" i="28" s="1"/>
  <c r="G60" i="28"/>
  <c r="G138" i="28"/>
  <c r="G164" i="28" s="1"/>
  <c r="C62" i="28"/>
  <c r="C140" i="28"/>
  <c r="E63" i="28"/>
  <c r="E141" i="28"/>
  <c r="E167" i="28" s="1"/>
  <c r="G64" i="28"/>
  <c r="G142" i="28"/>
  <c r="C66" i="28"/>
  <c r="C144" i="28"/>
  <c r="C170" i="28" s="1"/>
  <c r="E221" i="28"/>
  <c r="E145" i="28"/>
  <c r="G68" i="28"/>
  <c r="G146" i="28"/>
  <c r="G172" i="28" s="1"/>
  <c r="G223" i="28"/>
  <c r="G150" i="28"/>
  <c r="G286" i="28" s="1"/>
  <c r="E75" i="28"/>
  <c r="E240" i="28" s="1"/>
  <c r="E153" i="28"/>
  <c r="E288" i="28" s="1"/>
  <c r="G226" i="28"/>
  <c r="G154" i="28"/>
  <c r="G289" i="28" s="1"/>
  <c r="H63" i="28"/>
  <c r="H141" i="28"/>
  <c r="H167" i="28" s="1"/>
  <c r="B57" i="28"/>
  <c r="B135" i="28"/>
  <c r="B161" i="28" s="1"/>
  <c r="D58" i="28"/>
  <c r="D136" i="28"/>
  <c r="D162" i="28" s="1"/>
  <c r="B61" i="28"/>
  <c r="B139" i="28"/>
  <c r="B165" i="28" s="1"/>
  <c r="F63" i="28"/>
  <c r="F141" i="28"/>
  <c r="F167" i="28" s="1"/>
  <c r="B65" i="28"/>
  <c r="B143" i="28"/>
  <c r="D66" i="28"/>
  <c r="D144" i="28"/>
  <c r="D170" i="28" s="1"/>
  <c r="F71" i="28"/>
  <c r="F149" i="28"/>
  <c r="D224" i="28"/>
  <c r="D152" i="28"/>
  <c r="F225" i="28"/>
  <c r="F153" i="28"/>
  <c r="H65" i="28"/>
  <c r="H143" i="28"/>
  <c r="C57" i="28"/>
  <c r="C135" i="28"/>
  <c r="C161" i="28" s="1"/>
  <c r="E58" i="28"/>
  <c r="E136" i="28"/>
  <c r="E162" i="28" s="1"/>
  <c r="G59" i="28"/>
  <c r="G137" i="28"/>
  <c r="C61" i="28"/>
  <c r="C139" i="28"/>
  <c r="C165" i="28" s="1"/>
  <c r="G63" i="28"/>
  <c r="G141" i="28"/>
  <c r="G167" i="28" s="1"/>
  <c r="C65" i="28"/>
  <c r="C143" i="28"/>
  <c r="C169" i="28" s="1"/>
  <c r="E66" i="28"/>
  <c r="E144" i="28"/>
  <c r="E170" i="28" s="1"/>
  <c r="C73" i="28"/>
  <c r="C151" i="28"/>
  <c r="C286" i="28" s="1"/>
  <c r="E224" i="28"/>
  <c r="E152" i="28"/>
  <c r="E287" i="28" s="1"/>
  <c r="G225" i="28"/>
  <c r="G153" i="28"/>
  <c r="G179" i="28" s="1"/>
  <c r="G303" i="28" s="1"/>
  <c r="D57" i="28"/>
  <c r="D135" i="28"/>
  <c r="D161" i="28" s="1"/>
  <c r="F58" i="28"/>
  <c r="F136" i="28"/>
  <c r="F162" i="28" s="1"/>
  <c r="B60" i="28"/>
  <c r="B138" i="28"/>
  <c r="D61" i="28"/>
  <c r="D139" i="28"/>
  <c r="D65" i="28"/>
  <c r="D143" i="28"/>
  <c r="D169" i="28" s="1"/>
  <c r="F66" i="28"/>
  <c r="F144" i="28"/>
  <c r="F170" i="28" s="1"/>
  <c r="B68" i="28"/>
  <c r="B146" i="28"/>
  <c r="B284" i="28" s="1"/>
  <c r="B223" i="28"/>
  <c r="B150" i="28"/>
  <c r="F74" i="28"/>
  <c r="F239" i="28" s="1"/>
  <c r="F152" i="28"/>
  <c r="F287" i="28" s="1"/>
  <c r="B226" i="28"/>
  <c r="B154" i="28"/>
  <c r="B289" i="28" s="1"/>
  <c r="E57" i="28"/>
  <c r="E135" i="28"/>
  <c r="E161" i="28" s="1"/>
  <c r="G58" i="28"/>
  <c r="G136" i="28"/>
  <c r="G162" i="28" s="1"/>
  <c r="C60" i="28"/>
  <c r="C138" i="28"/>
  <c r="C164" i="28" s="1"/>
  <c r="E61" i="28"/>
  <c r="E139" i="28"/>
  <c r="E165" i="28" s="1"/>
  <c r="C64" i="28"/>
  <c r="C142" i="28"/>
  <c r="E65" i="28"/>
  <c r="E143" i="28"/>
  <c r="E169" i="28" s="1"/>
  <c r="G66" i="28"/>
  <c r="G144" i="28"/>
  <c r="G170" i="28" s="1"/>
  <c r="C68" i="28"/>
  <c r="C146" i="28"/>
  <c r="C172" i="28" s="1"/>
  <c r="E73" i="28"/>
  <c r="E151" i="28"/>
  <c r="E177" i="28" s="1"/>
  <c r="C226" i="28"/>
  <c r="C154" i="28"/>
  <c r="C289" i="28" s="1"/>
  <c r="F57" i="28"/>
  <c r="F135" i="28"/>
  <c r="F161" i="28" s="1"/>
  <c r="B59" i="28"/>
  <c r="B137" i="28"/>
  <c r="B163" i="28" s="1"/>
  <c r="D60" i="28"/>
  <c r="D138" i="28"/>
  <c r="D164" i="28" s="1"/>
  <c r="F61" i="28"/>
  <c r="F139" i="28"/>
  <c r="F165" i="28" s="1"/>
  <c r="D64" i="28"/>
  <c r="D142" i="28"/>
  <c r="D168" i="28" s="1"/>
  <c r="F65" i="28"/>
  <c r="F143" i="28"/>
  <c r="F169" i="28" s="1"/>
  <c r="D68" i="28"/>
  <c r="D146" i="28"/>
  <c r="D172" i="28" s="1"/>
  <c r="B71" i="28"/>
  <c r="B149" i="28"/>
  <c r="B225" i="28"/>
  <c r="B153" i="28"/>
  <c r="D76" i="28"/>
  <c r="D241" i="28" s="1"/>
  <c r="D154" i="28"/>
  <c r="D497" i="26"/>
  <c r="G497" i="26"/>
  <c r="C406" i="26"/>
  <c r="G309" i="32"/>
  <c r="C40" i="13"/>
  <c r="G329" i="32"/>
  <c r="D35" i="13"/>
  <c r="U350" i="32"/>
  <c r="E82" i="13"/>
  <c r="G354" i="32"/>
  <c r="E38" i="13"/>
  <c r="G282" i="32"/>
  <c r="B35" i="13"/>
  <c r="U305" i="32"/>
  <c r="C84" i="13"/>
  <c r="U332" i="32"/>
  <c r="D86" i="13"/>
  <c r="G303" i="32"/>
  <c r="C34" i="13"/>
  <c r="G306" i="32"/>
  <c r="C37" i="13"/>
  <c r="U309" i="32"/>
  <c r="C88" i="13"/>
  <c r="G330" i="32"/>
  <c r="D36" i="13"/>
  <c r="G333" i="32"/>
  <c r="D39" i="13"/>
  <c r="G286" i="32"/>
  <c r="B39" i="13"/>
  <c r="G334" i="32"/>
  <c r="D40" i="13"/>
  <c r="G287" i="32"/>
  <c r="B40" i="13"/>
  <c r="U303" i="32"/>
  <c r="C82" i="13"/>
  <c r="G307" i="32"/>
  <c r="C38" i="13"/>
  <c r="U330" i="32"/>
  <c r="D84" i="13"/>
  <c r="G356" i="32"/>
  <c r="E40" i="13"/>
  <c r="G304" i="32"/>
  <c r="C35" i="13"/>
  <c r="G328" i="32"/>
  <c r="D34" i="13"/>
  <c r="G331" i="32"/>
  <c r="D37" i="13"/>
  <c r="U334" i="32"/>
  <c r="D88" i="13"/>
  <c r="B88" i="13"/>
  <c r="U307" i="32"/>
  <c r="C86" i="13"/>
  <c r="G305" i="32"/>
  <c r="C36" i="13"/>
  <c r="G308" i="32"/>
  <c r="C39" i="13"/>
  <c r="U328" i="32"/>
  <c r="D82" i="13"/>
  <c r="G332" i="32"/>
  <c r="D38" i="13"/>
  <c r="H314" i="14"/>
  <c r="C18" i="13"/>
  <c r="H335" i="14"/>
  <c r="D17" i="13"/>
  <c r="H336" i="14"/>
  <c r="D18" i="13"/>
  <c r="H288" i="14"/>
  <c r="B14" i="13"/>
  <c r="H308" i="14"/>
  <c r="C12" i="13"/>
  <c r="H289" i="14"/>
  <c r="B15" i="13"/>
  <c r="H309" i="14"/>
  <c r="C13" i="13"/>
  <c r="H330" i="14"/>
  <c r="D12" i="13"/>
  <c r="H357" i="14"/>
  <c r="E13" i="13"/>
  <c r="H310" i="14"/>
  <c r="C14" i="13"/>
  <c r="H331" i="14"/>
  <c r="D13" i="13"/>
  <c r="H311" i="14"/>
  <c r="C15" i="13"/>
  <c r="H332" i="14"/>
  <c r="D14" i="13"/>
  <c r="H292" i="14"/>
  <c r="B18" i="13"/>
  <c r="H312" i="14"/>
  <c r="C16" i="13"/>
  <c r="H333" i="14"/>
  <c r="D15" i="13"/>
  <c r="H313" i="14"/>
  <c r="C17" i="13"/>
  <c r="H334" i="14"/>
  <c r="D16" i="13"/>
  <c r="H361" i="14"/>
  <c r="E17" i="13"/>
  <c r="K222" i="25"/>
  <c r="X225" i="25"/>
  <c r="L227" i="25"/>
  <c r="L229" i="25"/>
  <c r="X229" i="25"/>
  <c r="X236" i="25"/>
  <c r="L225" i="25"/>
  <c r="F453" i="26"/>
  <c r="I222" i="22"/>
  <c r="X417" i="7"/>
  <c r="E438" i="7"/>
  <c r="L393" i="7"/>
  <c r="G435" i="6"/>
  <c r="C448" i="5"/>
  <c r="H244" i="23"/>
  <c r="D448" i="5"/>
  <c r="E448" i="5"/>
  <c r="L251" i="23"/>
  <c r="L258" i="23"/>
  <c r="H448" i="5"/>
  <c r="R448" i="5"/>
  <c r="I405" i="4"/>
  <c r="F14" i="33" s="1"/>
  <c r="I287" i="4"/>
  <c r="I426" i="4" s="1"/>
  <c r="H14" i="33" s="1"/>
  <c r="I288" i="4"/>
  <c r="I427" i="4" s="1"/>
  <c r="H15" i="33" s="1"/>
  <c r="I413" i="4"/>
  <c r="F22" i="33" s="1"/>
  <c r="I295" i="4"/>
  <c r="I434" i="4" s="1"/>
  <c r="H22" i="33" s="1"/>
  <c r="I401" i="4"/>
  <c r="F10" i="33" s="1"/>
  <c r="I283" i="4"/>
  <c r="I402" i="4"/>
  <c r="F11" i="33" s="1"/>
  <c r="I284" i="4"/>
  <c r="I286" i="4"/>
  <c r="I403" i="4"/>
  <c r="F12" i="33" s="1"/>
  <c r="I285" i="4"/>
  <c r="D420" i="4"/>
  <c r="H244" i="22"/>
  <c r="E270" i="22"/>
  <c r="C420" i="4"/>
  <c r="C244" i="22"/>
  <c r="B420" i="4"/>
  <c r="H420" i="4"/>
  <c r="E420" i="4"/>
  <c r="J226" i="24"/>
  <c r="F438" i="7"/>
  <c r="P438" i="7"/>
  <c r="H438" i="7"/>
  <c r="R438" i="7"/>
  <c r="I438" i="7"/>
  <c r="S438" i="7"/>
  <c r="L417" i="7"/>
  <c r="B438" i="7"/>
  <c r="J438" i="7"/>
  <c r="T438" i="7"/>
  <c r="E435" i="6"/>
  <c r="G248" i="24"/>
  <c r="L391" i="6"/>
  <c r="F435" i="6"/>
  <c r="I273" i="24"/>
  <c r="C273" i="24"/>
  <c r="K273" i="24"/>
  <c r="I435" i="6"/>
  <c r="B435" i="6"/>
  <c r="J435" i="6"/>
  <c r="H435" i="6"/>
  <c r="C435" i="6"/>
  <c r="K435" i="6"/>
  <c r="F273" i="24"/>
  <c r="D435" i="6"/>
  <c r="G273" i="24"/>
  <c r="G341" i="32"/>
  <c r="D47" i="13"/>
  <c r="G316" i="32"/>
  <c r="C47" i="13"/>
  <c r="H343" i="14"/>
  <c r="D25" i="13"/>
  <c r="H321" i="14"/>
  <c r="C25" i="13"/>
  <c r="H299" i="14"/>
  <c r="B25" i="13"/>
  <c r="D184" i="30"/>
  <c r="N184" i="30"/>
  <c r="D206" i="30"/>
  <c r="F184" i="30"/>
  <c r="F206" i="30"/>
  <c r="P206" i="30"/>
  <c r="C206" i="30"/>
  <c r="M206" i="30"/>
  <c r="N206" i="30"/>
  <c r="E206" i="30"/>
  <c r="O206" i="30"/>
  <c r="G206" i="30"/>
  <c r="M184" i="30"/>
  <c r="E184" i="30"/>
  <c r="O184" i="30"/>
  <c r="P184" i="30"/>
  <c r="G184" i="30"/>
  <c r="Q184" i="30"/>
  <c r="N138" i="30"/>
  <c r="E200" i="29"/>
  <c r="F200" i="29"/>
  <c r="G200" i="29"/>
  <c r="D182" i="29"/>
  <c r="E182" i="29"/>
  <c r="F182" i="29"/>
  <c r="G182" i="29"/>
  <c r="C182" i="29"/>
  <c r="C200" i="29"/>
  <c r="B182" i="29"/>
  <c r="H132" i="29"/>
  <c r="C285" i="28"/>
  <c r="C270" i="28"/>
  <c r="D270" i="28"/>
  <c r="D269" i="28"/>
  <c r="F221" i="28"/>
  <c r="F269" i="28"/>
  <c r="B270" i="28"/>
  <c r="B271" i="28"/>
  <c r="C223" i="28"/>
  <c r="E270" i="28"/>
  <c r="C271" i="28"/>
  <c r="F223" i="28"/>
  <c r="H121" i="28"/>
  <c r="H173" i="28" s="1"/>
  <c r="H252" i="28"/>
  <c r="H124" i="28"/>
  <c r="H253" i="28"/>
  <c r="H119" i="28"/>
  <c r="H269" i="28" s="1"/>
  <c r="H251" i="28"/>
  <c r="B221" i="28"/>
  <c r="B69" i="28"/>
  <c r="B222" i="28"/>
  <c r="G67" i="28"/>
  <c r="G236" i="28" s="1"/>
  <c r="G221" i="28"/>
  <c r="C69" i="28"/>
  <c r="C222" i="28"/>
  <c r="H69" i="28"/>
  <c r="D69" i="28"/>
  <c r="D222" i="28"/>
  <c r="E69" i="28"/>
  <c r="E222" i="28"/>
  <c r="F69" i="28"/>
  <c r="F222" i="28"/>
  <c r="D72" i="28"/>
  <c r="D223" i="28"/>
  <c r="C67" i="28"/>
  <c r="C221" i="28"/>
  <c r="G69" i="28"/>
  <c r="G222" i="28"/>
  <c r="D67" i="28"/>
  <c r="D221" i="28"/>
  <c r="G173" i="28"/>
  <c r="B167" i="28"/>
  <c r="J401" i="27"/>
  <c r="L495" i="27"/>
  <c r="C495" i="27"/>
  <c r="H401" i="27"/>
  <c r="E495" i="27"/>
  <c r="F495" i="27"/>
  <c r="F401" i="27"/>
  <c r="G495" i="27"/>
  <c r="G401" i="27"/>
  <c r="B401" i="27"/>
  <c r="L401" i="27"/>
  <c r="L448" i="27"/>
  <c r="J323" i="27"/>
  <c r="B448" i="27"/>
  <c r="M448" i="27"/>
  <c r="C448" i="27"/>
  <c r="N448" i="27"/>
  <c r="J398" i="27"/>
  <c r="J400" i="27"/>
  <c r="D401" i="27"/>
  <c r="N401" i="27"/>
  <c r="D448" i="27"/>
  <c r="P401" i="27"/>
  <c r="F448" i="27"/>
  <c r="K401" i="27"/>
  <c r="J320" i="27"/>
  <c r="E398" i="27"/>
  <c r="E400" i="27"/>
  <c r="C128" i="27"/>
  <c r="C399" i="27"/>
  <c r="J340" i="27"/>
  <c r="E497" i="26"/>
  <c r="B453" i="26"/>
  <c r="D453" i="26"/>
  <c r="E453" i="26"/>
  <c r="E380" i="26"/>
  <c r="E379" i="26"/>
  <c r="F379" i="26"/>
  <c r="D406" i="26"/>
  <c r="G380" i="26"/>
  <c r="G379" i="26"/>
  <c r="E406" i="26"/>
  <c r="G406" i="26"/>
  <c r="B379" i="26"/>
  <c r="C380" i="26"/>
  <c r="C379" i="26"/>
  <c r="D380" i="26"/>
  <c r="D379" i="26"/>
  <c r="B406" i="26"/>
  <c r="H244" i="25"/>
  <c r="E269" i="25"/>
  <c r="S244" i="25"/>
  <c r="J222" i="25"/>
  <c r="F244" i="25"/>
  <c r="C269" i="25"/>
  <c r="K269" i="25"/>
  <c r="U269" i="25"/>
  <c r="C222" i="25"/>
  <c r="G244" i="25"/>
  <c r="Q244" i="25"/>
  <c r="D269" i="25"/>
  <c r="F222" i="25"/>
  <c r="J244" i="25"/>
  <c r="G269" i="25"/>
  <c r="Q269" i="25"/>
  <c r="T222" i="25"/>
  <c r="U244" i="25"/>
  <c r="H269" i="25"/>
  <c r="R269" i="25"/>
  <c r="Q265" i="25"/>
  <c r="I269" i="25"/>
  <c r="S269" i="25"/>
  <c r="R222" i="25"/>
  <c r="V222" i="25"/>
  <c r="B269" i="25"/>
  <c r="J269" i="25"/>
  <c r="T269" i="25"/>
  <c r="R244" i="25"/>
  <c r="I244" i="25"/>
  <c r="T244" i="25"/>
  <c r="H222" i="25"/>
  <c r="V244" i="25"/>
  <c r="E244" i="25"/>
  <c r="V264" i="25"/>
  <c r="D222" i="25"/>
  <c r="Q222" i="25"/>
  <c r="E222" i="25"/>
  <c r="S222" i="25"/>
  <c r="G222" i="25"/>
  <c r="U222" i="25"/>
  <c r="I222" i="25"/>
  <c r="R268" i="25"/>
  <c r="E273" i="24"/>
  <c r="H273" i="24"/>
  <c r="B273" i="24"/>
  <c r="J273" i="24"/>
  <c r="D273" i="24"/>
  <c r="I226" i="24"/>
  <c r="C226" i="24"/>
  <c r="K226" i="24"/>
  <c r="F248" i="24"/>
  <c r="H248" i="24"/>
  <c r="I248" i="24"/>
  <c r="J248" i="24"/>
  <c r="D226" i="24"/>
  <c r="E248" i="24"/>
  <c r="H226" i="24"/>
  <c r="E226" i="24"/>
  <c r="F226" i="24"/>
  <c r="H269" i="23"/>
  <c r="I269" i="23"/>
  <c r="C269" i="23"/>
  <c r="G244" i="23"/>
  <c r="I244" i="23"/>
  <c r="J244" i="23"/>
  <c r="C244" i="23"/>
  <c r="T222" i="23"/>
  <c r="D244" i="23"/>
  <c r="B221" i="23"/>
  <c r="E244" i="23"/>
  <c r="F244" i="23"/>
  <c r="J222" i="23"/>
  <c r="C222" i="23"/>
  <c r="K222" i="23"/>
  <c r="K178" i="23"/>
  <c r="S222" i="23"/>
  <c r="H222" i="23"/>
  <c r="K206" i="23"/>
  <c r="K305" i="23" s="1"/>
  <c r="E244" i="22"/>
  <c r="H222" i="22"/>
  <c r="G244" i="22"/>
  <c r="J244" i="22"/>
  <c r="D244" i="22"/>
  <c r="F244" i="22"/>
  <c r="J222" i="22"/>
  <c r="C222" i="22"/>
  <c r="K222" i="22"/>
  <c r="D222" i="22"/>
  <c r="H270" i="22"/>
  <c r="E222" i="22"/>
  <c r="I270" i="22"/>
  <c r="G222" i="22"/>
  <c r="F270" i="22"/>
  <c r="G270" i="22"/>
  <c r="E379" i="20"/>
  <c r="O379" i="20"/>
  <c r="G379" i="20"/>
  <c r="Q379" i="20"/>
  <c r="I354" i="20"/>
  <c r="R354" i="20"/>
  <c r="R307" i="20"/>
  <c r="R331" i="20"/>
  <c r="I332" i="20"/>
  <c r="R332" i="20"/>
  <c r="I307" i="20"/>
  <c r="I30" i="30"/>
  <c r="I42" i="30"/>
  <c r="I187" i="30" s="1"/>
  <c r="I46" i="30"/>
  <c r="I191" i="30" s="1"/>
  <c r="I28" i="30"/>
  <c r="I285" i="20"/>
  <c r="R285" i="20"/>
  <c r="I29" i="30"/>
  <c r="I33" i="30"/>
  <c r="I32" i="30"/>
  <c r="R29" i="30"/>
  <c r="I31" i="30"/>
  <c r="R32" i="30"/>
  <c r="P378" i="20"/>
  <c r="F378" i="19"/>
  <c r="G378" i="19"/>
  <c r="C373" i="19"/>
  <c r="E373" i="19"/>
  <c r="I332" i="19"/>
  <c r="R163" i="20"/>
  <c r="R61" i="30" s="1"/>
  <c r="I353" i="20"/>
  <c r="B214" i="20"/>
  <c r="B374" i="20" s="1"/>
  <c r="H378" i="19"/>
  <c r="I354" i="19"/>
  <c r="I331" i="19"/>
  <c r="I307" i="19"/>
  <c r="I285" i="19"/>
  <c r="F349" i="19"/>
  <c r="B213" i="19"/>
  <c r="F213" i="19"/>
  <c r="F373" i="19" s="1"/>
  <c r="B216" i="19"/>
  <c r="M121" i="27"/>
  <c r="N400" i="27"/>
  <c r="L399" i="27"/>
  <c r="F134" i="27"/>
  <c r="N349" i="32"/>
  <c r="E59" i="13" s="1"/>
  <c r="B374" i="32"/>
  <c r="L374" i="32"/>
  <c r="C374" i="32"/>
  <c r="M374" i="32"/>
  <c r="D374" i="32"/>
  <c r="F374" i="32"/>
  <c r="U349" i="32"/>
  <c r="E81" i="13" s="1"/>
  <c r="G349" i="32"/>
  <c r="E33" i="13" s="1"/>
  <c r="G327" i="32"/>
  <c r="D33" i="13" s="1"/>
  <c r="N327" i="32"/>
  <c r="D59" i="13" s="1"/>
  <c r="U327" i="32"/>
  <c r="D81" i="13" s="1"/>
  <c r="G302" i="32"/>
  <c r="C33" i="13" s="1"/>
  <c r="N302" i="32"/>
  <c r="C59" i="13" s="1"/>
  <c r="U302" i="32"/>
  <c r="C81" i="13" s="1"/>
  <c r="G280" i="32"/>
  <c r="B33" i="13" s="1"/>
  <c r="N280" i="32"/>
  <c r="B59" i="13" s="1"/>
  <c r="U280" i="32"/>
  <c r="B81" i="13" s="1"/>
  <c r="Q370" i="32"/>
  <c r="F7" i="27"/>
  <c r="F211" i="27" s="1"/>
  <c r="F313" i="27" s="1"/>
  <c r="U300" i="32"/>
  <c r="C79" i="13" s="1"/>
  <c r="N278" i="32"/>
  <c r="B57" i="13" s="1"/>
  <c r="G58" i="32"/>
  <c r="U325" i="32"/>
  <c r="D79" i="13" s="1"/>
  <c r="U279" i="32"/>
  <c r="B80" i="13" s="1"/>
  <c r="U275" i="32"/>
  <c r="B76" i="13" s="1"/>
  <c r="N277" i="32"/>
  <c r="U283" i="32"/>
  <c r="E18" i="27"/>
  <c r="E375" i="27" s="1"/>
  <c r="E276" i="32"/>
  <c r="G279" i="32"/>
  <c r="B32" i="13" s="1"/>
  <c r="G281" i="32"/>
  <c r="G284" i="32"/>
  <c r="U287" i="32"/>
  <c r="G165" i="32"/>
  <c r="B275" i="32"/>
  <c r="G16" i="32"/>
  <c r="B276" i="32"/>
  <c r="M18" i="27"/>
  <c r="M120" i="27" s="1"/>
  <c r="L276" i="32"/>
  <c r="G278" i="32"/>
  <c r="N279" i="32"/>
  <c r="B58" i="13" s="1"/>
  <c r="G294" i="32"/>
  <c r="U278" i="32"/>
  <c r="B79" i="13" s="1"/>
  <c r="U281" i="32"/>
  <c r="G285" i="32"/>
  <c r="U298" i="32"/>
  <c r="C77" i="13" s="1"/>
  <c r="K221" i="32"/>
  <c r="K370" i="32" s="1"/>
  <c r="K276" i="32"/>
  <c r="N282" i="32"/>
  <c r="B61" i="13" s="1"/>
  <c r="U285" i="32"/>
  <c r="C20" i="27"/>
  <c r="C376" i="27" s="1"/>
  <c r="C277" i="32"/>
  <c r="G283" i="32"/>
  <c r="C377" i="14"/>
  <c r="E377" i="14"/>
  <c r="H355" i="14"/>
  <c r="E11" i="13" s="1"/>
  <c r="H329" i="14"/>
  <c r="D11" i="13" s="1"/>
  <c r="H285" i="14"/>
  <c r="B11" i="13" s="1"/>
  <c r="H307" i="14"/>
  <c r="C11" i="13" s="1"/>
  <c r="E210" i="26"/>
  <c r="E312" i="26" s="1"/>
  <c r="E214" i="26"/>
  <c r="E316" i="26" s="1"/>
  <c r="E218" i="26"/>
  <c r="E320" i="26" s="1"/>
  <c r="E222" i="26"/>
  <c r="E324" i="26" s="1"/>
  <c r="F375" i="14"/>
  <c r="B375" i="14"/>
  <c r="D110" i="30"/>
  <c r="N146" i="30"/>
  <c r="N236" i="30" s="1"/>
  <c r="H133" i="29"/>
  <c r="H130" i="29"/>
  <c r="D134" i="29"/>
  <c r="D132" i="29"/>
  <c r="H135" i="29"/>
  <c r="D130" i="29"/>
  <c r="H134" i="29"/>
  <c r="H129" i="29"/>
  <c r="J325" i="27"/>
  <c r="J335" i="27"/>
  <c r="J317" i="27"/>
  <c r="J319" i="27"/>
  <c r="J327" i="27"/>
  <c r="J311" i="27"/>
  <c r="X393" i="7"/>
  <c r="C438" i="7"/>
  <c r="K438" i="7"/>
  <c r="U438" i="7"/>
  <c r="D438" i="7"/>
  <c r="G438" i="7"/>
  <c r="Q438" i="7"/>
  <c r="X327" i="7"/>
  <c r="I434" i="7"/>
  <c r="R437" i="7"/>
  <c r="L372" i="7"/>
  <c r="X372" i="7"/>
  <c r="L348" i="7"/>
  <c r="X348" i="7"/>
  <c r="L327" i="7"/>
  <c r="J437" i="7"/>
  <c r="W264" i="25"/>
  <c r="D434" i="7"/>
  <c r="K435" i="7"/>
  <c r="F437" i="7"/>
  <c r="E437" i="7"/>
  <c r="D265" i="25"/>
  <c r="S437" i="7"/>
  <c r="K437" i="7"/>
  <c r="B437" i="7"/>
  <c r="S264" i="25"/>
  <c r="B264" i="25"/>
  <c r="U265" i="25"/>
  <c r="J434" i="7"/>
  <c r="H434" i="7"/>
  <c r="L414" i="6"/>
  <c r="L370" i="6"/>
  <c r="L346" i="6"/>
  <c r="L347" i="6"/>
  <c r="L326" i="6"/>
  <c r="J287" i="24"/>
  <c r="J205" i="24"/>
  <c r="J309" i="24" s="1"/>
  <c r="K287" i="24"/>
  <c r="K205" i="24"/>
  <c r="K309" i="24" s="1"/>
  <c r="F448" i="5"/>
  <c r="G448" i="5"/>
  <c r="I427" i="5"/>
  <c r="F29" i="33" s="1"/>
  <c r="I403" i="5"/>
  <c r="E29" i="33" s="1"/>
  <c r="I382" i="5"/>
  <c r="D29" i="33" s="1"/>
  <c r="R333" i="5"/>
  <c r="B46" i="33" s="1"/>
  <c r="I337" i="5"/>
  <c r="B29" i="33" s="1"/>
  <c r="L64" i="23"/>
  <c r="I333" i="5"/>
  <c r="B25" i="33" s="1"/>
  <c r="T265" i="23"/>
  <c r="F420" i="4"/>
  <c r="G420" i="4"/>
  <c r="I399" i="4"/>
  <c r="F8" i="33" s="1"/>
  <c r="I378" i="4"/>
  <c r="E8" i="33" s="1"/>
  <c r="I355" i="4"/>
  <c r="D8" i="33" s="1"/>
  <c r="I334" i="4"/>
  <c r="C8" i="33" s="1"/>
  <c r="N398" i="27"/>
  <c r="I11" i="30"/>
  <c r="I12" i="30"/>
  <c r="D135" i="29"/>
  <c r="J159" i="25"/>
  <c r="J167" i="25"/>
  <c r="P206" i="27"/>
  <c r="P462" i="27" s="1"/>
  <c r="P189" i="27"/>
  <c r="P194" i="27"/>
  <c r="P450" i="27" s="1"/>
  <c r="K235" i="27"/>
  <c r="K337" i="27" s="1"/>
  <c r="P184" i="27"/>
  <c r="P235" i="27" s="1"/>
  <c r="P337" i="27" s="1"/>
  <c r="K238" i="27"/>
  <c r="K340" i="27" s="1"/>
  <c r="P187" i="27"/>
  <c r="K449" i="27"/>
  <c r="P193" i="27"/>
  <c r="P449" i="27" s="1"/>
  <c r="K453" i="27"/>
  <c r="P197" i="27"/>
  <c r="P453" i="27" s="1"/>
  <c r="H206" i="27"/>
  <c r="K447" i="27"/>
  <c r="P183" i="27"/>
  <c r="P190" i="27"/>
  <c r="P196" i="27"/>
  <c r="P452" i="27" s="1"/>
  <c r="K233" i="27"/>
  <c r="K335" i="27" s="1"/>
  <c r="P182" i="27"/>
  <c r="P233" i="27" s="1"/>
  <c r="P335" i="27" s="1"/>
  <c r="K237" i="27"/>
  <c r="K339" i="27" s="1"/>
  <c r="P186" i="27"/>
  <c r="P192" i="27"/>
  <c r="K451" i="27"/>
  <c r="P195" i="27"/>
  <c r="P451" i="27" s="1"/>
  <c r="K232" i="27"/>
  <c r="K334" i="27" s="1"/>
  <c r="P181" i="27"/>
  <c r="K236" i="27"/>
  <c r="K338" i="27" s="1"/>
  <c r="P185" i="27"/>
  <c r="P188" i="27"/>
  <c r="P191" i="27"/>
  <c r="K455" i="27"/>
  <c r="P199" i="27"/>
  <c r="P455" i="27" s="1"/>
  <c r="S171" i="25"/>
  <c r="R450" i="5"/>
  <c r="R451" i="5"/>
  <c r="R447" i="5"/>
  <c r="R449" i="5"/>
  <c r="L121" i="24"/>
  <c r="L109" i="24"/>
  <c r="L113" i="24"/>
  <c r="L117" i="24"/>
  <c r="L125" i="24"/>
  <c r="L129" i="24"/>
  <c r="L133" i="24"/>
  <c r="C434" i="6"/>
  <c r="K434" i="6"/>
  <c r="C444" i="5"/>
  <c r="G444" i="5"/>
  <c r="M444" i="5"/>
  <c r="Q444" i="5"/>
  <c r="B280" i="20"/>
  <c r="E432" i="6"/>
  <c r="I432" i="6"/>
  <c r="R164" i="20"/>
  <c r="R62" i="30" s="1"/>
  <c r="D431" i="6"/>
  <c r="D432" i="6"/>
  <c r="B433" i="6"/>
  <c r="B213" i="32"/>
  <c r="I327" i="20"/>
  <c r="I329" i="20"/>
  <c r="I330" i="20"/>
  <c r="F349" i="20"/>
  <c r="H305" i="14"/>
  <c r="C9" i="13" s="1"/>
  <c r="G160" i="32"/>
  <c r="I9" i="19"/>
  <c r="I9" i="29" s="1"/>
  <c r="I12" i="19"/>
  <c r="I162" i="19"/>
  <c r="I60" i="29" s="1"/>
  <c r="I14" i="20"/>
  <c r="I218" i="20" s="1"/>
  <c r="H215" i="20"/>
  <c r="H374" i="20" s="1"/>
  <c r="X241" i="23"/>
  <c r="K211" i="20"/>
  <c r="K214" i="20"/>
  <c r="K374" i="20" s="1"/>
  <c r="O214" i="20"/>
  <c r="O374" i="20" s="1"/>
  <c r="Q215" i="20"/>
  <c r="Q374" i="20" s="1"/>
  <c r="K280" i="20"/>
  <c r="H214" i="19"/>
  <c r="H373" i="19" s="1"/>
  <c r="D377" i="19"/>
  <c r="F214" i="20"/>
  <c r="F218" i="20"/>
  <c r="F280" i="20"/>
  <c r="I4" i="19"/>
  <c r="I208" i="19" s="1"/>
  <c r="H210" i="19"/>
  <c r="H377" i="19"/>
  <c r="B253" i="4"/>
  <c r="C435" i="7"/>
  <c r="G435" i="7"/>
  <c r="F436" i="7"/>
  <c r="J436" i="7"/>
  <c r="N19" i="32"/>
  <c r="P18" i="27" s="1"/>
  <c r="P222" i="27" s="1"/>
  <c r="P324" i="27" s="1"/>
  <c r="G109" i="32"/>
  <c r="N161" i="32"/>
  <c r="N212" i="32" s="1"/>
  <c r="B326" i="32"/>
  <c r="I163" i="19"/>
  <c r="I61" i="29" s="1"/>
  <c r="B208" i="19"/>
  <c r="G231" i="19"/>
  <c r="G376" i="19" s="1"/>
  <c r="C378" i="20"/>
  <c r="G378" i="20"/>
  <c r="E267" i="28"/>
  <c r="I309" i="4"/>
  <c r="B4" i="33" s="1"/>
  <c r="C416" i="4"/>
  <c r="H416" i="4"/>
  <c r="E416" i="4"/>
  <c r="H417" i="4"/>
  <c r="E418" i="4"/>
  <c r="B419" i="4"/>
  <c r="G419" i="4"/>
  <c r="D435" i="7"/>
  <c r="S435" i="7"/>
  <c r="W435" i="7"/>
  <c r="P322" i="32"/>
  <c r="I163" i="20"/>
  <c r="I61" i="30" s="1"/>
  <c r="I164" i="20"/>
  <c r="H211" i="20"/>
  <c r="L376" i="20"/>
  <c r="J314" i="27"/>
  <c r="J334" i="27"/>
  <c r="J322" i="27"/>
  <c r="H113" i="30"/>
  <c r="H256" i="28"/>
  <c r="B267" i="28"/>
  <c r="F267" i="28"/>
  <c r="F268" i="28"/>
  <c r="C267" i="28"/>
  <c r="G329" i="27"/>
  <c r="O338" i="27"/>
  <c r="J324" i="27"/>
  <c r="G311" i="27"/>
  <c r="G312" i="27"/>
  <c r="G315" i="27"/>
  <c r="O325" i="27"/>
  <c r="J328" i="27"/>
  <c r="J329" i="27"/>
  <c r="J312" i="27"/>
  <c r="J313" i="27"/>
  <c r="J332" i="27"/>
  <c r="J333" i="27"/>
  <c r="O264" i="25"/>
  <c r="F264" i="25"/>
  <c r="J264" i="25"/>
  <c r="H265" i="25"/>
  <c r="R53" i="30"/>
  <c r="R198" i="30" s="1"/>
  <c r="I368" i="20"/>
  <c r="I104" i="30"/>
  <c r="I361" i="20"/>
  <c r="I97" i="30"/>
  <c r="R368" i="20"/>
  <c r="R104" i="30"/>
  <c r="R282" i="20"/>
  <c r="O189" i="30"/>
  <c r="O180" i="30"/>
  <c r="E181" i="30"/>
  <c r="E182" i="30"/>
  <c r="O182" i="30"/>
  <c r="G183" i="30"/>
  <c r="Q183" i="30"/>
  <c r="E113" i="30"/>
  <c r="M117" i="30"/>
  <c r="M119" i="30"/>
  <c r="M121" i="30"/>
  <c r="D112" i="30"/>
  <c r="D116" i="30"/>
  <c r="I302" i="20"/>
  <c r="I304" i="20"/>
  <c r="I305" i="20"/>
  <c r="I232" i="20"/>
  <c r="O185" i="30"/>
  <c r="O181" i="30"/>
  <c r="G107" i="30"/>
  <c r="M109" i="30"/>
  <c r="H179" i="30"/>
  <c r="G111" i="30"/>
  <c r="Q111" i="30"/>
  <c r="P113" i="30"/>
  <c r="K179" i="30"/>
  <c r="L374" i="20"/>
  <c r="P374" i="20"/>
  <c r="D376" i="20"/>
  <c r="H376" i="20"/>
  <c r="F376" i="20"/>
  <c r="N377" i="20"/>
  <c r="F378" i="20"/>
  <c r="L378" i="20"/>
  <c r="G120" i="30"/>
  <c r="M120" i="30"/>
  <c r="Q120" i="30"/>
  <c r="M127" i="30"/>
  <c r="M129" i="30"/>
  <c r="M131" i="30"/>
  <c r="D108" i="30"/>
  <c r="C109" i="30"/>
  <c r="G109" i="30"/>
  <c r="M111" i="30"/>
  <c r="E116" i="30"/>
  <c r="F179" i="30"/>
  <c r="Q113" i="30"/>
  <c r="I219" i="20"/>
  <c r="I221" i="20"/>
  <c r="I223" i="20"/>
  <c r="I236" i="20"/>
  <c r="I238" i="20"/>
  <c r="E374" i="20"/>
  <c r="C375" i="20"/>
  <c r="G375" i="20"/>
  <c r="M375" i="20"/>
  <c r="Q375" i="20"/>
  <c r="C376" i="20"/>
  <c r="G376" i="20"/>
  <c r="M376" i="20"/>
  <c r="Q376" i="20"/>
  <c r="G377" i="20"/>
  <c r="O377" i="20"/>
  <c r="E378" i="20"/>
  <c r="P180" i="30"/>
  <c r="F181" i="30"/>
  <c r="F182" i="30"/>
  <c r="P182" i="30"/>
  <c r="H183" i="30"/>
  <c r="N183" i="30"/>
  <c r="N109" i="30"/>
  <c r="P110" i="30"/>
  <c r="D119" i="30"/>
  <c r="I24" i="29"/>
  <c r="B109" i="29"/>
  <c r="F109" i="29"/>
  <c r="C110" i="29"/>
  <c r="G110" i="29"/>
  <c r="B112" i="29"/>
  <c r="F112" i="29"/>
  <c r="E114" i="29"/>
  <c r="B115" i="29"/>
  <c r="F115" i="29"/>
  <c r="C116" i="29"/>
  <c r="E118" i="29"/>
  <c r="B119" i="29"/>
  <c r="F119" i="29"/>
  <c r="C120" i="29"/>
  <c r="G120" i="29"/>
  <c r="E122" i="29"/>
  <c r="B123" i="29"/>
  <c r="F123" i="29"/>
  <c r="C124" i="29"/>
  <c r="G124" i="29"/>
  <c r="C125" i="29"/>
  <c r="C214" i="29" s="1"/>
  <c r="G125" i="29"/>
  <c r="D126" i="29"/>
  <c r="E127" i="29"/>
  <c r="B128" i="29"/>
  <c r="F128" i="29"/>
  <c r="C129" i="29"/>
  <c r="I8" i="29"/>
  <c r="I328" i="19"/>
  <c r="I329" i="19"/>
  <c r="I330" i="19"/>
  <c r="I18" i="29"/>
  <c r="I23" i="29"/>
  <c r="I305" i="19"/>
  <c r="I306" i="19"/>
  <c r="E181" i="29"/>
  <c r="I229" i="19"/>
  <c r="F376" i="19"/>
  <c r="F177" i="29"/>
  <c r="F178" i="29"/>
  <c r="E179" i="29"/>
  <c r="F180" i="29"/>
  <c r="D108" i="29"/>
  <c r="E109" i="29"/>
  <c r="B110" i="29"/>
  <c r="F110" i="29"/>
  <c r="C113" i="29"/>
  <c r="G113" i="29"/>
  <c r="D114" i="29"/>
  <c r="H114" i="29"/>
  <c r="E115" i="29"/>
  <c r="B116" i="29"/>
  <c r="B213" i="29" s="1"/>
  <c r="C117" i="29"/>
  <c r="G117" i="29"/>
  <c r="D118" i="29"/>
  <c r="E119" i="29"/>
  <c r="B120" i="29"/>
  <c r="F120" i="29"/>
  <c r="C121" i="29"/>
  <c r="D122" i="29"/>
  <c r="E123" i="29"/>
  <c r="B124" i="29"/>
  <c r="F124" i="29"/>
  <c r="B125" i="29"/>
  <c r="F125" i="29"/>
  <c r="C126" i="29"/>
  <c r="E128" i="29"/>
  <c r="B129" i="29"/>
  <c r="F129" i="29"/>
  <c r="I230" i="19"/>
  <c r="I227" i="19"/>
  <c r="E374" i="19"/>
  <c r="E377" i="19"/>
  <c r="D106" i="29"/>
  <c r="D133" i="29"/>
  <c r="I228" i="19"/>
  <c r="G108" i="29"/>
  <c r="F75" i="28"/>
  <c r="F240" i="28" s="1"/>
  <c r="F219" i="28"/>
  <c r="C71" i="28"/>
  <c r="G75" i="28"/>
  <c r="G240" i="28" s="1"/>
  <c r="G71" i="28"/>
  <c r="F116" i="27"/>
  <c r="B120" i="27"/>
  <c r="L120" i="27"/>
  <c r="F126" i="27"/>
  <c r="L130" i="27"/>
  <c r="F136" i="27"/>
  <c r="O148" i="27"/>
  <c r="O433" i="27" s="1"/>
  <c r="F120" i="27"/>
  <c r="L124" i="27"/>
  <c r="B130" i="27"/>
  <c r="F130" i="27"/>
  <c r="B132" i="27"/>
  <c r="G142" i="27"/>
  <c r="G427" i="27" s="1"/>
  <c r="M115" i="27"/>
  <c r="M127" i="27"/>
  <c r="M133" i="27"/>
  <c r="M123" i="27"/>
  <c r="C130" i="27"/>
  <c r="G138" i="27"/>
  <c r="G146" i="27"/>
  <c r="G431" i="27" s="1"/>
  <c r="M111" i="27"/>
  <c r="C124" i="27"/>
  <c r="G144" i="27"/>
  <c r="G429" i="27" s="1"/>
  <c r="C120" i="27"/>
  <c r="M125" i="27"/>
  <c r="C126" i="27"/>
  <c r="M131" i="27"/>
  <c r="C136" i="27"/>
  <c r="G140" i="27"/>
  <c r="G148" i="27"/>
  <c r="G433" i="27" s="1"/>
  <c r="D113" i="26"/>
  <c r="D121" i="26"/>
  <c r="D125" i="26"/>
  <c r="D133" i="26"/>
  <c r="F404" i="26"/>
  <c r="D109" i="26"/>
  <c r="E126" i="26"/>
  <c r="E130" i="26"/>
  <c r="D402" i="26"/>
  <c r="D376" i="27"/>
  <c r="H14" i="27"/>
  <c r="H116" i="27" s="1"/>
  <c r="P32" i="27"/>
  <c r="H33" i="27"/>
  <c r="H135" i="27" s="1"/>
  <c r="E109" i="27"/>
  <c r="E110" i="27"/>
  <c r="E114" i="27"/>
  <c r="E118" i="27"/>
  <c r="E124" i="27"/>
  <c r="E130" i="27"/>
  <c r="G251" i="32"/>
  <c r="H8" i="26"/>
  <c r="H110" i="26" s="1"/>
  <c r="H12" i="26"/>
  <c r="H114" i="26" s="1"/>
  <c r="H16" i="26"/>
  <c r="H118" i="26" s="1"/>
  <c r="H20" i="26"/>
  <c r="H122" i="26" s="1"/>
  <c r="H353" i="14"/>
  <c r="E9" i="13" s="1"/>
  <c r="H240" i="14"/>
  <c r="H25" i="26"/>
  <c r="H229" i="26" s="1"/>
  <c r="H29" i="26"/>
  <c r="H325" i="14"/>
  <c r="D7" i="13" s="1"/>
  <c r="H326" i="14"/>
  <c r="D8" i="13" s="1"/>
  <c r="H327" i="14"/>
  <c r="D9" i="13" s="1"/>
  <c r="H303" i="14"/>
  <c r="C7" i="13" s="1"/>
  <c r="H215" i="14"/>
  <c r="H219" i="14"/>
  <c r="H221" i="14"/>
  <c r="H228" i="14"/>
  <c r="H302" i="14"/>
  <c r="C6" i="13" s="1"/>
  <c r="H211" i="14"/>
  <c r="H223" i="14"/>
  <c r="F219" i="26"/>
  <c r="F321" i="26" s="1"/>
  <c r="D374" i="14"/>
  <c r="H209" i="14"/>
  <c r="H213" i="14"/>
  <c r="H217" i="14"/>
  <c r="H225" i="14"/>
  <c r="B372" i="14"/>
  <c r="E375" i="14"/>
  <c r="E122" i="26"/>
  <c r="E209" i="26"/>
  <c r="E311" i="26" s="1"/>
  <c r="C210" i="26"/>
  <c r="C312" i="26" s="1"/>
  <c r="G210" i="26"/>
  <c r="G312" i="26" s="1"/>
  <c r="G212" i="26"/>
  <c r="G314" i="26" s="1"/>
  <c r="C224" i="26"/>
  <c r="C326" i="26" s="1"/>
  <c r="E225" i="26"/>
  <c r="E327" i="26" s="1"/>
  <c r="C226" i="26"/>
  <c r="C328" i="26" s="1"/>
  <c r="G226" i="26"/>
  <c r="G328" i="26" s="1"/>
  <c r="B231" i="26"/>
  <c r="B333" i="26" s="1"/>
  <c r="D115" i="30"/>
  <c r="E201" i="30"/>
  <c r="E204" i="30"/>
  <c r="M205" i="30"/>
  <c r="G220" i="25"/>
  <c r="K176" i="25"/>
  <c r="K220" i="25"/>
  <c r="T217" i="25"/>
  <c r="E219" i="25"/>
  <c r="I219" i="25"/>
  <c r="S219" i="25"/>
  <c r="T220" i="25"/>
  <c r="G221" i="25"/>
  <c r="S163" i="25"/>
  <c r="K181" i="25"/>
  <c r="D112" i="29"/>
  <c r="D115" i="29"/>
  <c r="D119" i="29"/>
  <c r="H119" i="29"/>
  <c r="D123" i="29"/>
  <c r="H123" i="29"/>
  <c r="D128" i="29"/>
  <c r="H128" i="29"/>
  <c r="J223" i="24"/>
  <c r="D177" i="24"/>
  <c r="G221" i="24"/>
  <c r="F221" i="24"/>
  <c r="F224" i="24"/>
  <c r="J224" i="24"/>
  <c r="O311" i="27"/>
  <c r="G323" i="27"/>
  <c r="G325" i="27"/>
  <c r="G319" i="27"/>
  <c r="K329" i="27"/>
  <c r="O329" i="27"/>
  <c r="O317" i="27"/>
  <c r="G328" i="27"/>
  <c r="O313" i="27"/>
  <c r="O315" i="27"/>
  <c r="G331" i="27"/>
  <c r="G333" i="27"/>
  <c r="O319" i="27"/>
  <c r="G327" i="27"/>
  <c r="K180" i="23"/>
  <c r="K184" i="23"/>
  <c r="G313" i="27"/>
  <c r="O323" i="27"/>
  <c r="E221" i="23"/>
  <c r="I221" i="23"/>
  <c r="G318" i="27"/>
  <c r="G339" i="27"/>
  <c r="B166" i="23"/>
  <c r="J166" i="23"/>
  <c r="K179" i="23"/>
  <c r="S174" i="23"/>
  <c r="G317" i="27"/>
  <c r="G337" i="27"/>
  <c r="G340" i="27"/>
  <c r="X5" i="23"/>
  <c r="X8" i="23"/>
  <c r="S217" i="23"/>
  <c r="X12" i="23"/>
  <c r="G218" i="23"/>
  <c r="T218" i="23"/>
  <c r="D219" i="23"/>
  <c r="H219" i="23"/>
  <c r="E220" i="23"/>
  <c r="I220" i="23"/>
  <c r="K162" i="23"/>
  <c r="B165" i="23"/>
  <c r="J165" i="23"/>
  <c r="B168" i="23"/>
  <c r="K169" i="23"/>
  <c r="B172" i="23"/>
  <c r="J172" i="23"/>
  <c r="K174" i="23"/>
  <c r="K181" i="23"/>
  <c r="K185" i="23"/>
  <c r="R171" i="23"/>
  <c r="K158" i="23"/>
  <c r="K170" i="23"/>
  <c r="B177" i="23"/>
  <c r="J177" i="23"/>
  <c r="B185" i="23"/>
  <c r="J185" i="23"/>
  <c r="G324" i="27"/>
  <c r="O334" i="27"/>
  <c r="K164" i="23"/>
  <c r="K166" i="23"/>
  <c r="T188" i="23"/>
  <c r="M211" i="27"/>
  <c r="M313" i="27" s="1"/>
  <c r="D235" i="27"/>
  <c r="D337" i="27" s="1"/>
  <c r="M237" i="27"/>
  <c r="M339" i="27" s="1"/>
  <c r="O444" i="27"/>
  <c r="G453" i="27"/>
  <c r="K182" i="23"/>
  <c r="K186" i="23"/>
  <c r="G443" i="27"/>
  <c r="E230" i="26"/>
  <c r="E332" i="26" s="1"/>
  <c r="D237" i="26"/>
  <c r="D339" i="26" s="1"/>
  <c r="D241" i="26"/>
  <c r="J173" i="22"/>
  <c r="E449" i="26"/>
  <c r="D452" i="26"/>
  <c r="K166" i="22"/>
  <c r="F243" i="26"/>
  <c r="L389" i="7"/>
  <c r="L390" i="7"/>
  <c r="X138" i="25"/>
  <c r="L142" i="25"/>
  <c r="L270" i="25" s="1"/>
  <c r="L144" i="25"/>
  <c r="L146" i="25"/>
  <c r="L391" i="7"/>
  <c r="L346" i="7"/>
  <c r="L368" i="7"/>
  <c r="X389" i="7"/>
  <c r="X392" i="7"/>
  <c r="X345" i="7"/>
  <c r="X347" i="7"/>
  <c r="U169" i="25"/>
  <c r="J168" i="25"/>
  <c r="W158" i="25"/>
  <c r="W175" i="25"/>
  <c r="W166" i="25"/>
  <c r="W174" i="25"/>
  <c r="X324" i="7"/>
  <c r="X326" i="7"/>
  <c r="L261" i="7"/>
  <c r="L263" i="7"/>
  <c r="L265" i="7"/>
  <c r="L267" i="7"/>
  <c r="L269" i="7"/>
  <c r="L271" i="7"/>
  <c r="L273" i="7"/>
  <c r="L275" i="7"/>
  <c r="L277" i="7"/>
  <c r="L279" i="7"/>
  <c r="L281" i="7"/>
  <c r="L283" i="7"/>
  <c r="L285" i="7"/>
  <c r="L287" i="7"/>
  <c r="L289" i="7"/>
  <c r="O169" i="25"/>
  <c r="W173" i="25"/>
  <c r="K267" i="25"/>
  <c r="B190" i="25"/>
  <c r="L323" i="7"/>
  <c r="X264" i="7"/>
  <c r="K436" i="7"/>
  <c r="P181" i="25"/>
  <c r="N258" i="25"/>
  <c r="X104" i="25"/>
  <c r="N161" i="25"/>
  <c r="N165" i="25"/>
  <c r="N169" i="25"/>
  <c r="R266" i="25"/>
  <c r="P180" i="25"/>
  <c r="O182" i="25"/>
  <c r="P187" i="25"/>
  <c r="W199" i="25"/>
  <c r="W298" i="25" s="1"/>
  <c r="L142" i="24"/>
  <c r="L146" i="24"/>
  <c r="K175" i="24"/>
  <c r="L144" i="24"/>
  <c r="L140" i="24"/>
  <c r="L387" i="6"/>
  <c r="L390" i="6"/>
  <c r="L372" i="6"/>
  <c r="L141" i="24"/>
  <c r="L274" i="24" s="1"/>
  <c r="L145" i="24"/>
  <c r="B186" i="24"/>
  <c r="G164" i="24"/>
  <c r="K168" i="24"/>
  <c r="G245" i="24"/>
  <c r="L343" i="6"/>
  <c r="G178" i="24"/>
  <c r="F434" i="6"/>
  <c r="E158" i="24"/>
  <c r="I158" i="24"/>
  <c r="D161" i="24"/>
  <c r="H161" i="24"/>
  <c r="F163" i="24"/>
  <c r="D165" i="24"/>
  <c r="H165" i="24"/>
  <c r="E166" i="24"/>
  <c r="I166" i="24"/>
  <c r="E174" i="24"/>
  <c r="B159" i="24"/>
  <c r="B243" i="24"/>
  <c r="B167" i="24"/>
  <c r="J171" i="24"/>
  <c r="B158" i="24"/>
  <c r="B160" i="24"/>
  <c r="B166" i="24"/>
  <c r="B170" i="24"/>
  <c r="F270" i="24"/>
  <c r="B174" i="24"/>
  <c r="B271" i="24"/>
  <c r="F271" i="24"/>
  <c r="J271" i="24"/>
  <c r="H177" i="24"/>
  <c r="C178" i="24"/>
  <c r="K178" i="24"/>
  <c r="L274" i="6"/>
  <c r="F433" i="6"/>
  <c r="J433" i="6"/>
  <c r="B434" i="6"/>
  <c r="J434" i="6"/>
  <c r="L325" i="6"/>
  <c r="G433" i="6"/>
  <c r="E170" i="24"/>
  <c r="I170" i="24"/>
  <c r="K161" i="24"/>
  <c r="K165" i="24"/>
  <c r="K169" i="24"/>
  <c r="I174" i="24"/>
  <c r="K271" i="24"/>
  <c r="B182" i="24"/>
  <c r="U239" i="23"/>
  <c r="I175" i="23"/>
  <c r="R400" i="5"/>
  <c r="E47" i="33" s="1"/>
  <c r="I404" i="5"/>
  <c r="E30" i="33" s="1"/>
  <c r="K168" i="23"/>
  <c r="C172" i="23"/>
  <c r="G172" i="23"/>
  <c r="K172" i="23"/>
  <c r="Q264" i="23"/>
  <c r="P164" i="23"/>
  <c r="E167" i="23"/>
  <c r="G170" i="23"/>
  <c r="G266" i="23"/>
  <c r="K192" i="23"/>
  <c r="I354" i="5"/>
  <c r="C25" i="33" s="1"/>
  <c r="R260" i="5"/>
  <c r="T162" i="23"/>
  <c r="P162" i="23"/>
  <c r="P166" i="23"/>
  <c r="F264" i="23"/>
  <c r="S266" i="23"/>
  <c r="G267" i="23"/>
  <c r="D242" i="23"/>
  <c r="H242" i="23"/>
  <c r="I173" i="23"/>
  <c r="I167" i="23"/>
  <c r="P165" i="23"/>
  <c r="I335" i="5"/>
  <c r="B27" i="33" s="1"/>
  <c r="I336" i="5"/>
  <c r="B28" i="33" s="1"/>
  <c r="F444" i="5"/>
  <c r="D445" i="5"/>
  <c r="H445" i="5"/>
  <c r="K176" i="23"/>
  <c r="K188" i="23"/>
  <c r="P444" i="5"/>
  <c r="N445" i="5"/>
  <c r="G446" i="5"/>
  <c r="E445" i="5"/>
  <c r="O445" i="5"/>
  <c r="G445" i="5"/>
  <c r="D446" i="5"/>
  <c r="E447" i="5"/>
  <c r="B447" i="5"/>
  <c r="C194" i="23"/>
  <c r="C293" i="23" s="1"/>
  <c r="P160" i="23"/>
  <c r="I380" i="4"/>
  <c r="E10" i="33" s="1"/>
  <c r="I377" i="4"/>
  <c r="E7" i="33" s="1"/>
  <c r="I330" i="4"/>
  <c r="C4" i="33" s="1"/>
  <c r="I332" i="4"/>
  <c r="C6" i="33" s="1"/>
  <c r="I333" i="4"/>
  <c r="C7" i="33" s="1"/>
  <c r="I352" i="4"/>
  <c r="D5" i="33" s="1"/>
  <c r="I353" i="4"/>
  <c r="D6" i="33" s="1"/>
  <c r="I265" i="4"/>
  <c r="I277" i="4"/>
  <c r="I312" i="4"/>
  <c r="B7" i="33" s="1"/>
  <c r="I266" i="4"/>
  <c r="E417" i="4"/>
  <c r="G265" i="22"/>
  <c r="F265" i="22"/>
  <c r="E266" i="22"/>
  <c r="F267" i="22"/>
  <c r="G268" i="22"/>
  <c r="K59" i="8"/>
  <c r="G21" i="32"/>
  <c r="U113" i="32"/>
  <c r="U215" i="32" s="1"/>
  <c r="B323" i="32"/>
  <c r="G170" i="32"/>
  <c r="G171" i="32"/>
  <c r="N173" i="32"/>
  <c r="N345" i="32" s="1"/>
  <c r="E55" i="13" s="1"/>
  <c r="T211" i="32"/>
  <c r="P213" i="32"/>
  <c r="B220" i="32"/>
  <c r="B301" i="32"/>
  <c r="M345" i="32"/>
  <c r="K333" i="27"/>
  <c r="O333" i="27"/>
  <c r="J339" i="27"/>
  <c r="D227" i="27"/>
  <c r="D329" i="27" s="1"/>
  <c r="F5" i="27"/>
  <c r="F209" i="27" s="1"/>
  <c r="F311" i="27" s="1"/>
  <c r="F6" i="27"/>
  <c r="F108" i="27" s="1"/>
  <c r="G8" i="32"/>
  <c r="G19" i="32"/>
  <c r="G223" i="32" s="1"/>
  <c r="N160" i="32"/>
  <c r="G161" i="32"/>
  <c r="G162" i="32"/>
  <c r="G213" i="32" s="1"/>
  <c r="G163" i="32"/>
  <c r="F212" i="32"/>
  <c r="P215" i="32"/>
  <c r="B224" i="32"/>
  <c r="F224" i="32"/>
  <c r="F370" i="32" s="1"/>
  <c r="P125" i="27"/>
  <c r="P329" i="27"/>
  <c r="K317" i="27"/>
  <c r="O337" i="27"/>
  <c r="N7" i="27"/>
  <c r="N211" i="27" s="1"/>
  <c r="N313" i="27" s="1"/>
  <c r="G57" i="32"/>
  <c r="B297" i="32"/>
  <c r="M210" i="32"/>
  <c r="G114" i="32"/>
  <c r="H11" i="27" s="1"/>
  <c r="H113" i="27" s="1"/>
  <c r="G173" i="32"/>
  <c r="G188" i="32"/>
  <c r="G239" i="32" s="1"/>
  <c r="M212" i="32"/>
  <c r="B216" i="32"/>
  <c r="K323" i="27"/>
  <c r="K325" i="27"/>
  <c r="G332" i="27"/>
  <c r="G335" i="27"/>
  <c r="M141" i="27"/>
  <c r="K283" i="25"/>
  <c r="D70" i="28"/>
  <c r="D74" i="28"/>
  <c r="D239" i="28" s="1"/>
  <c r="H122" i="28"/>
  <c r="E70" i="28"/>
  <c r="C75" i="28"/>
  <c r="C240" i="28" s="1"/>
  <c r="D226" i="28"/>
  <c r="H123" i="28"/>
  <c r="F248" i="26"/>
  <c r="F480" i="26" s="1"/>
  <c r="D107" i="26"/>
  <c r="B118" i="26"/>
  <c r="F118" i="26"/>
  <c r="D123" i="26"/>
  <c r="F128" i="26"/>
  <c r="D129" i="26"/>
  <c r="B134" i="26"/>
  <c r="F134" i="26"/>
  <c r="D147" i="26"/>
  <c r="D434" i="26" s="1"/>
  <c r="E226" i="26"/>
  <c r="E328" i="26" s="1"/>
  <c r="D233" i="26"/>
  <c r="D335" i="26" s="1"/>
  <c r="D145" i="26"/>
  <c r="D432" i="26" s="1"/>
  <c r="E247" i="26"/>
  <c r="E479" i="26" s="1"/>
  <c r="E257" i="26"/>
  <c r="E489" i="26" s="1"/>
  <c r="E110" i="26"/>
  <c r="E114" i="26"/>
  <c r="C375" i="26"/>
  <c r="E118" i="26"/>
  <c r="B127" i="26"/>
  <c r="B131" i="26"/>
  <c r="F131" i="26"/>
  <c r="E134" i="26"/>
  <c r="G108" i="26"/>
  <c r="E111" i="26"/>
  <c r="C120" i="26"/>
  <c r="G124" i="26"/>
  <c r="C405" i="26"/>
  <c r="C136" i="26"/>
  <c r="C142" i="26"/>
  <c r="C429" i="26" s="1"/>
  <c r="G142" i="26"/>
  <c r="G429" i="26" s="1"/>
  <c r="E143" i="26"/>
  <c r="E430" i="26" s="1"/>
  <c r="E145" i="26"/>
  <c r="E432" i="26" s="1"/>
  <c r="B143" i="26"/>
  <c r="B430" i="26" s="1"/>
  <c r="D215" i="26"/>
  <c r="D317" i="26" s="1"/>
  <c r="D217" i="26"/>
  <c r="D319" i="26" s="1"/>
  <c r="E248" i="26"/>
  <c r="E480" i="26" s="1"/>
  <c r="C249" i="26"/>
  <c r="C481" i="26" s="1"/>
  <c r="F62" i="28"/>
  <c r="B70" i="28"/>
  <c r="F72" i="28"/>
  <c r="B74" i="28"/>
  <c r="B239" i="28" s="1"/>
  <c r="F76" i="28"/>
  <c r="F241" i="28" s="1"/>
  <c r="F224" i="28"/>
  <c r="G72" i="28"/>
  <c r="E225" i="28"/>
  <c r="B219" i="28"/>
  <c r="E67" i="28"/>
  <c r="B72" i="28"/>
  <c r="D73" i="28"/>
  <c r="G220" i="28"/>
  <c r="F70" i="28"/>
  <c r="B75" i="28"/>
  <c r="B240" i="28" s="1"/>
  <c r="J143" i="27"/>
  <c r="J428" i="27" s="1"/>
  <c r="J145" i="27"/>
  <c r="J430" i="27" s="1"/>
  <c r="D147" i="27"/>
  <c r="D432" i="27" s="1"/>
  <c r="K138" i="27"/>
  <c r="K140" i="27"/>
  <c r="J147" i="27"/>
  <c r="J432" i="27" s="1"/>
  <c r="J155" i="27"/>
  <c r="J440" i="27" s="1"/>
  <c r="N123" i="27"/>
  <c r="E129" i="27"/>
  <c r="O138" i="27"/>
  <c r="O140" i="27"/>
  <c r="K142" i="27"/>
  <c r="K427" i="27" s="1"/>
  <c r="K144" i="27"/>
  <c r="K429" i="27" s="1"/>
  <c r="K146" i="27"/>
  <c r="K431" i="27" s="1"/>
  <c r="F114" i="27"/>
  <c r="F118" i="27"/>
  <c r="D119" i="27"/>
  <c r="F122" i="27"/>
  <c r="B124" i="27"/>
  <c r="F124" i="27"/>
  <c r="N125" i="27"/>
  <c r="L128" i="27"/>
  <c r="E131" i="27"/>
  <c r="L134" i="27"/>
  <c r="J137" i="27"/>
  <c r="J139" i="27"/>
  <c r="J141" i="27"/>
  <c r="O142" i="27"/>
  <c r="O427" i="27" s="1"/>
  <c r="O144" i="27"/>
  <c r="O429" i="27" s="1"/>
  <c r="O146" i="27"/>
  <c r="O431" i="27" s="1"/>
  <c r="K148" i="27"/>
  <c r="K433" i="27" s="1"/>
  <c r="G132" i="26"/>
  <c r="G427" i="26" s="1"/>
  <c r="C108" i="26"/>
  <c r="G112" i="26"/>
  <c r="C116" i="26"/>
  <c r="G116" i="26"/>
  <c r="G120" i="26"/>
  <c r="C124" i="26"/>
  <c r="G136" i="26"/>
  <c r="D137" i="26"/>
  <c r="B107" i="26"/>
  <c r="F107" i="26"/>
  <c r="B111" i="26"/>
  <c r="F111" i="26"/>
  <c r="B115" i="26"/>
  <c r="F115" i="26"/>
  <c r="B119" i="26"/>
  <c r="F119" i="26"/>
  <c r="B123" i="26"/>
  <c r="F123" i="26"/>
  <c r="C128" i="26"/>
  <c r="G128" i="26"/>
  <c r="B135" i="26"/>
  <c r="F135" i="26"/>
  <c r="G140" i="26"/>
  <c r="K221" i="25"/>
  <c r="J217" i="25"/>
  <c r="I218" i="25"/>
  <c r="T218" i="25"/>
  <c r="H220" i="25"/>
  <c r="J179" i="25"/>
  <c r="F158" i="25"/>
  <c r="F166" i="25"/>
  <c r="Q167" i="25"/>
  <c r="F174" i="25"/>
  <c r="V176" i="25"/>
  <c r="T182" i="25"/>
  <c r="C160" i="25"/>
  <c r="G160" i="25"/>
  <c r="K160" i="25"/>
  <c r="U160" i="25"/>
  <c r="U161" i="25"/>
  <c r="I181" i="25"/>
  <c r="H205" i="30"/>
  <c r="D147" i="30"/>
  <c r="D237" i="30" s="1"/>
  <c r="J160" i="25"/>
  <c r="D139" i="30"/>
  <c r="F217" i="25"/>
  <c r="E218" i="25"/>
  <c r="C221" i="25"/>
  <c r="P109" i="30"/>
  <c r="O143" i="30"/>
  <c r="O233" i="30" s="1"/>
  <c r="H170" i="25"/>
  <c r="R219" i="25"/>
  <c r="L56" i="25"/>
  <c r="X57" i="25"/>
  <c r="X59" i="25"/>
  <c r="L60" i="25"/>
  <c r="X61" i="25"/>
  <c r="R239" i="25"/>
  <c r="F165" i="25"/>
  <c r="X63" i="25"/>
  <c r="L64" i="25"/>
  <c r="X65" i="25"/>
  <c r="X67" i="25"/>
  <c r="L68" i="25"/>
  <c r="X69" i="25"/>
  <c r="X71" i="25"/>
  <c r="L72" i="25"/>
  <c r="X73" i="25"/>
  <c r="X75" i="25"/>
  <c r="X77" i="25"/>
  <c r="R243" i="25"/>
  <c r="V243" i="25"/>
  <c r="X83" i="25"/>
  <c r="L84" i="25"/>
  <c r="X85" i="25"/>
  <c r="D158" i="25"/>
  <c r="H158" i="25"/>
  <c r="D161" i="25"/>
  <c r="H161" i="25"/>
  <c r="R161" i="25"/>
  <c r="V161" i="25"/>
  <c r="D162" i="25"/>
  <c r="H162" i="25"/>
  <c r="R165" i="25"/>
  <c r="D166" i="25"/>
  <c r="H166" i="25"/>
  <c r="D169" i="25"/>
  <c r="H169" i="25"/>
  <c r="R169" i="25"/>
  <c r="V169" i="25"/>
  <c r="D170" i="25"/>
  <c r="D173" i="25"/>
  <c r="H173" i="25"/>
  <c r="D174" i="25"/>
  <c r="H174" i="25"/>
  <c r="E177" i="25"/>
  <c r="I177" i="25"/>
  <c r="Q178" i="25"/>
  <c r="T180" i="25"/>
  <c r="Q181" i="25"/>
  <c r="U181" i="25"/>
  <c r="F184" i="25"/>
  <c r="E222" i="24"/>
  <c r="I222" i="24"/>
  <c r="E223" i="24"/>
  <c r="I223" i="24"/>
  <c r="E177" i="24"/>
  <c r="I177" i="24"/>
  <c r="D158" i="24"/>
  <c r="H158" i="24"/>
  <c r="D243" i="24"/>
  <c r="H243" i="24"/>
  <c r="F243" i="24"/>
  <c r="J243" i="24"/>
  <c r="D166" i="24"/>
  <c r="H166" i="24"/>
  <c r="D170" i="24"/>
  <c r="H170" i="24"/>
  <c r="J179" i="24"/>
  <c r="F181" i="24"/>
  <c r="J181" i="24"/>
  <c r="H184" i="24"/>
  <c r="F185" i="24"/>
  <c r="J185" i="24"/>
  <c r="D186" i="24"/>
  <c r="H186" i="24"/>
  <c r="F158" i="24"/>
  <c r="J158" i="24"/>
  <c r="F164" i="24"/>
  <c r="F166" i="24"/>
  <c r="J166" i="24"/>
  <c r="F168" i="24"/>
  <c r="F170" i="24"/>
  <c r="J170" i="24"/>
  <c r="D171" i="24"/>
  <c r="H171" i="24"/>
  <c r="J172" i="24"/>
  <c r="D173" i="24"/>
  <c r="H173" i="24"/>
  <c r="F174" i="24"/>
  <c r="J174" i="24"/>
  <c r="C176" i="24"/>
  <c r="C180" i="24"/>
  <c r="C183" i="24"/>
  <c r="G183" i="24"/>
  <c r="K183" i="24"/>
  <c r="E186" i="24"/>
  <c r="I186" i="24"/>
  <c r="E205" i="24"/>
  <c r="E309" i="24" s="1"/>
  <c r="D124" i="29"/>
  <c r="H124" i="29"/>
  <c r="D125" i="29"/>
  <c r="D214" i="29" s="1"/>
  <c r="H125" i="29"/>
  <c r="H214" i="29" s="1"/>
  <c r="D129" i="29"/>
  <c r="G136" i="29"/>
  <c r="F222" i="24"/>
  <c r="C168" i="24"/>
  <c r="G168" i="24"/>
  <c r="K176" i="24"/>
  <c r="E181" i="24"/>
  <c r="E185" i="24"/>
  <c r="I185" i="24"/>
  <c r="I189" i="24"/>
  <c r="C157" i="24"/>
  <c r="K157" i="24"/>
  <c r="C161" i="24"/>
  <c r="G161" i="24"/>
  <c r="E243" i="24"/>
  <c r="I243" i="24"/>
  <c r="G165" i="24"/>
  <c r="C169" i="24"/>
  <c r="G169" i="24"/>
  <c r="C173" i="24"/>
  <c r="G173" i="24"/>
  <c r="K173" i="24"/>
  <c r="G246" i="24"/>
  <c r="E157" i="24"/>
  <c r="I157" i="24"/>
  <c r="K160" i="24"/>
  <c r="I163" i="24"/>
  <c r="C164" i="24"/>
  <c r="K164" i="24"/>
  <c r="E165" i="24"/>
  <c r="I165" i="24"/>
  <c r="E169" i="24"/>
  <c r="I169" i="24"/>
  <c r="I171" i="24"/>
  <c r="F178" i="24"/>
  <c r="J178" i="24"/>
  <c r="E179" i="24"/>
  <c r="H193" i="24"/>
  <c r="H297" i="24" s="1"/>
  <c r="E224" i="24"/>
  <c r="D120" i="29"/>
  <c r="H120" i="29"/>
  <c r="F196" i="29"/>
  <c r="D199" i="29"/>
  <c r="H199" i="29"/>
  <c r="K224" i="24"/>
  <c r="I181" i="24"/>
  <c r="B163" i="23"/>
  <c r="B167" i="23"/>
  <c r="J167" i="23"/>
  <c r="K187" i="23"/>
  <c r="O246" i="27"/>
  <c r="O476" i="27" s="1"/>
  <c r="O312" i="27"/>
  <c r="G314" i="27"/>
  <c r="O314" i="27"/>
  <c r="O318" i="27"/>
  <c r="G320" i="27"/>
  <c r="O320" i="27"/>
  <c r="G322" i="27"/>
  <c r="O322" i="27"/>
  <c r="G217" i="23"/>
  <c r="T217" i="23"/>
  <c r="X16" i="23"/>
  <c r="X19" i="23"/>
  <c r="E219" i="23"/>
  <c r="I219" i="23"/>
  <c r="R219" i="23"/>
  <c r="C221" i="23"/>
  <c r="G221" i="23"/>
  <c r="K221" i="23"/>
  <c r="U158" i="23"/>
  <c r="J159" i="23"/>
  <c r="R159" i="23"/>
  <c r="K165" i="23"/>
  <c r="C166" i="23"/>
  <c r="K167" i="23"/>
  <c r="B171" i="23"/>
  <c r="J171" i="23"/>
  <c r="K173" i="23"/>
  <c r="B176" i="23"/>
  <c r="J176" i="23"/>
  <c r="B178" i="23"/>
  <c r="J178" i="23"/>
  <c r="B180" i="23"/>
  <c r="J180" i="23"/>
  <c r="B182" i="23"/>
  <c r="J182" i="23"/>
  <c r="B186" i="23"/>
  <c r="J186" i="23"/>
  <c r="E159" i="23"/>
  <c r="I159" i="23"/>
  <c r="T160" i="23"/>
  <c r="C162" i="23"/>
  <c r="S171" i="23"/>
  <c r="I195" i="23"/>
  <c r="I294" i="23" s="1"/>
  <c r="I199" i="23"/>
  <c r="I298" i="23" s="1"/>
  <c r="R191" i="23"/>
  <c r="R195" i="23"/>
  <c r="R294" i="23" s="1"/>
  <c r="K196" i="23"/>
  <c r="K295" i="23" s="1"/>
  <c r="T198" i="23"/>
  <c r="T297" i="23" s="1"/>
  <c r="C246" i="23"/>
  <c r="O244" i="27"/>
  <c r="O474" i="27" s="1"/>
  <c r="O250" i="27"/>
  <c r="O480" i="27" s="1"/>
  <c r="J206" i="23"/>
  <c r="J305" i="23" s="1"/>
  <c r="T164" i="23"/>
  <c r="R165" i="23"/>
  <c r="R199" i="23"/>
  <c r="R298" i="23" s="1"/>
  <c r="O324" i="27"/>
  <c r="O327" i="27"/>
  <c r="O328" i="27"/>
  <c r="G330" i="27"/>
  <c r="O330" i="27"/>
  <c r="O331" i="27"/>
  <c r="O332" i="27"/>
  <c r="G334" i="27"/>
  <c r="O335" i="27"/>
  <c r="G338" i="27"/>
  <c r="X7" i="23"/>
  <c r="D217" i="23"/>
  <c r="H217" i="23"/>
  <c r="X10" i="23"/>
  <c r="X11" i="23"/>
  <c r="E218" i="23"/>
  <c r="I218" i="23"/>
  <c r="R218" i="23"/>
  <c r="F219" i="23"/>
  <c r="J219" i="23"/>
  <c r="H221" i="23"/>
  <c r="J158" i="23"/>
  <c r="G160" i="23"/>
  <c r="K160" i="23"/>
  <c r="B161" i="23"/>
  <c r="J161" i="23"/>
  <c r="D240" i="23"/>
  <c r="H240" i="23"/>
  <c r="U240" i="23"/>
  <c r="B170" i="23"/>
  <c r="J170" i="23"/>
  <c r="K171" i="23"/>
  <c r="D241" i="23"/>
  <c r="H241" i="23"/>
  <c r="B175" i="23"/>
  <c r="J175" i="23"/>
  <c r="E177" i="23"/>
  <c r="G242" i="23"/>
  <c r="E179" i="23"/>
  <c r="C180" i="23"/>
  <c r="E181" i="23"/>
  <c r="C184" i="23"/>
  <c r="E185" i="23"/>
  <c r="E187" i="23"/>
  <c r="J199" i="23"/>
  <c r="J298" i="23" s="1"/>
  <c r="C158" i="23"/>
  <c r="G158" i="23"/>
  <c r="P158" i="23"/>
  <c r="S159" i="23"/>
  <c r="D160" i="23"/>
  <c r="H160" i="23"/>
  <c r="F161" i="23"/>
  <c r="S161" i="23"/>
  <c r="D162" i="23"/>
  <c r="H162" i="23"/>
  <c r="Q162" i="23"/>
  <c r="U162" i="23"/>
  <c r="E164" i="23"/>
  <c r="I164" i="23"/>
  <c r="C165" i="23"/>
  <c r="G165" i="23"/>
  <c r="T165" i="23"/>
  <c r="E166" i="23"/>
  <c r="I166" i="23"/>
  <c r="R166" i="23"/>
  <c r="C167" i="23"/>
  <c r="G167" i="23"/>
  <c r="E168" i="23"/>
  <c r="I168" i="23"/>
  <c r="T169" i="23"/>
  <c r="T170" i="23"/>
  <c r="E171" i="23"/>
  <c r="I171" i="23"/>
  <c r="F172" i="23"/>
  <c r="E176" i="23"/>
  <c r="I176" i="23"/>
  <c r="F177" i="23"/>
  <c r="D179" i="23"/>
  <c r="H179" i="23"/>
  <c r="E180" i="23"/>
  <c r="I180" i="23"/>
  <c r="D183" i="23"/>
  <c r="E184" i="23"/>
  <c r="I184" i="23"/>
  <c r="H187" i="23"/>
  <c r="E188" i="23"/>
  <c r="C192" i="23"/>
  <c r="E194" i="23"/>
  <c r="E293" i="23" s="1"/>
  <c r="I194" i="23"/>
  <c r="I293" i="23" s="1"/>
  <c r="C196" i="23"/>
  <c r="C295" i="23" s="1"/>
  <c r="D197" i="23"/>
  <c r="D296" i="23" s="1"/>
  <c r="E198" i="23"/>
  <c r="E297" i="23" s="1"/>
  <c r="I198" i="23"/>
  <c r="I297" i="23" s="1"/>
  <c r="K190" i="23"/>
  <c r="T190" i="23"/>
  <c r="R193" i="23"/>
  <c r="R292" i="23" s="1"/>
  <c r="R197" i="23"/>
  <c r="R296" i="23" s="1"/>
  <c r="T226" i="23"/>
  <c r="T236" i="23"/>
  <c r="J251" i="23"/>
  <c r="J258" i="23"/>
  <c r="G444" i="27"/>
  <c r="G257" i="27"/>
  <c r="G487" i="27" s="1"/>
  <c r="O339" i="27"/>
  <c r="O340" i="27"/>
  <c r="E217" i="23"/>
  <c r="I217" i="23"/>
  <c r="R217" i="23"/>
  <c r="X14" i="23"/>
  <c r="S218" i="23"/>
  <c r="X17" i="23"/>
  <c r="X21" i="23"/>
  <c r="X22" i="23"/>
  <c r="X175" i="23" s="1"/>
  <c r="D220" i="23"/>
  <c r="H220" i="23"/>
  <c r="K161" i="23"/>
  <c r="R161" i="23"/>
  <c r="B162" i="23"/>
  <c r="J162" i="23"/>
  <c r="X62" i="23"/>
  <c r="B174" i="23"/>
  <c r="J174" i="23"/>
  <c r="K175" i="23"/>
  <c r="B187" i="23"/>
  <c r="J187" i="23"/>
  <c r="F171" i="23"/>
  <c r="C174" i="23"/>
  <c r="G174" i="23"/>
  <c r="R174" i="23"/>
  <c r="E175" i="23"/>
  <c r="F176" i="23"/>
  <c r="C177" i="23"/>
  <c r="G177" i="23"/>
  <c r="F180" i="23"/>
  <c r="C181" i="23"/>
  <c r="G181" i="23"/>
  <c r="F184" i="23"/>
  <c r="C185" i="23"/>
  <c r="G185" i="23"/>
  <c r="C189" i="23"/>
  <c r="D191" i="23"/>
  <c r="I197" i="23"/>
  <c r="I296" i="23" s="1"/>
  <c r="R189" i="23"/>
  <c r="K194" i="23"/>
  <c r="K293" i="23" s="1"/>
  <c r="R221" i="23"/>
  <c r="B177" i="22"/>
  <c r="E242" i="26"/>
  <c r="F218" i="22"/>
  <c r="J218" i="22"/>
  <c r="D220" i="22"/>
  <c r="H220" i="22"/>
  <c r="F221" i="22"/>
  <c r="B155" i="22"/>
  <c r="J155" i="22"/>
  <c r="J157" i="22"/>
  <c r="B159" i="22"/>
  <c r="J159" i="22"/>
  <c r="B163" i="22"/>
  <c r="J163" i="22"/>
  <c r="K184" i="22"/>
  <c r="K188" i="22"/>
  <c r="K296" i="22" s="1"/>
  <c r="K198" i="22"/>
  <c r="K306" i="22" s="1"/>
  <c r="B211" i="26"/>
  <c r="B313" i="26" s="1"/>
  <c r="F211" i="26"/>
  <c r="F313" i="26" s="1"/>
  <c r="F215" i="26"/>
  <c r="F317" i="26" s="1"/>
  <c r="B219" i="26"/>
  <c r="B321" i="26" s="1"/>
  <c r="B223" i="26"/>
  <c r="B325" i="26" s="1"/>
  <c r="F223" i="26"/>
  <c r="F325" i="26" s="1"/>
  <c r="B227" i="26"/>
  <c r="B329" i="26" s="1"/>
  <c r="F227" i="26"/>
  <c r="F329" i="26" s="1"/>
  <c r="C228" i="26"/>
  <c r="C330" i="26" s="1"/>
  <c r="G228" i="26"/>
  <c r="G330" i="26" s="1"/>
  <c r="K154" i="22"/>
  <c r="E217" i="22"/>
  <c r="I217" i="22"/>
  <c r="K158" i="22"/>
  <c r="G218" i="22"/>
  <c r="K162" i="22"/>
  <c r="K153" i="22"/>
  <c r="K155" i="22"/>
  <c r="K157" i="22"/>
  <c r="K159" i="22"/>
  <c r="K161" i="22"/>
  <c r="K163" i="22"/>
  <c r="K165" i="22"/>
  <c r="B167" i="22"/>
  <c r="J167" i="22"/>
  <c r="B187" i="22"/>
  <c r="B295" i="22" s="1"/>
  <c r="J187" i="22"/>
  <c r="J295" i="22" s="1"/>
  <c r="B191" i="22"/>
  <c r="B299" i="22" s="1"/>
  <c r="J191" i="22"/>
  <c r="J299" i="22" s="1"/>
  <c r="F231" i="26"/>
  <c r="F333" i="26" s="1"/>
  <c r="E238" i="26"/>
  <c r="E340" i="26" s="1"/>
  <c r="C452" i="26"/>
  <c r="D7" i="8"/>
  <c r="H219" i="22"/>
  <c r="B168" i="22"/>
  <c r="J168" i="22"/>
  <c r="B170" i="22"/>
  <c r="J170" i="22"/>
  <c r="B176" i="22"/>
  <c r="J176" i="22"/>
  <c r="B182" i="22"/>
  <c r="J182" i="22"/>
  <c r="K246" i="22"/>
  <c r="K186" i="22"/>
  <c r="K294" i="22" s="1"/>
  <c r="L33" i="22"/>
  <c r="L40" i="22"/>
  <c r="L44" i="22"/>
  <c r="E10" i="8"/>
  <c r="D9" i="8"/>
  <c r="E9" i="8"/>
  <c r="D218" i="22"/>
  <c r="B172" i="22"/>
  <c r="J172" i="22"/>
  <c r="B174" i="22"/>
  <c r="J174" i="22"/>
  <c r="B178" i="22"/>
  <c r="J178" i="22"/>
  <c r="L6" i="22"/>
  <c r="L10" i="22"/>
  <c r="L14" i="22"/>
  <c r="L18" i="22"/>
  <c r="L22" i="22"/>
  <c r="L26" i="22"/>
  <c r="L30" i="22"/>
  <c r="F25" i="8"/>
  <c r="K168" i="22"/>
  <c r="K172" i="22"/>
  <c r="K176" i="22"/>
  <c r="K180" i="22"/>
  <c r="F155" i="22"/>
  <c r="D156" i="22"/>
  <c r="H156" i="22"/>
  <c r="D160" i="22"/>
  <c r="H160" i="22"/>
  <c r="D164" i="22"/>
  <c r="H164" i="22"/>
  <c r="F174" i="22"/>
  <c r="F178" i="22"/>
  <c r="K182" i="22"/>
  <c r="C240" i="26"/>
  <c r="B153" i="22"/>
  <c r="J153" i="22"/>
  <c r="B157" i="22"/>
  <c r="H218" i="22"/>
  <c r="J185" i="22"/>
  <c r="J293" i="22" s="1"/>
  <c r="E152" i="22"/>
  <c r="I152" i="22"/>
  <c r="G217" i="22"/>
  <c r="I156" i="22"/>
  <c r="B161" i="22"/>
  <c r="J161" i="22"/>
  <c r="B165" i="22"/>
  <c r="B221" i="22"/>
  <c r="J221" i="22"/>
  <c r="B152" i="22"/>
  <c r="J152" i="22"/>
  <c r="B154" i="22"/>
  <c r="J154" i="22"/>
  <c r="B156" i="22"/>
  <c r="F239" i="22"/>
  <c r="J156" i="22"/>
  <c r="B158" i="22"/>
  <c r="J158" i="22"/>
  <c r="B160" i="22"/>
  <c r="J160" i="22"/>
  <c r="B162" i="22"/>
  <c r="J162" i="22"/>
  <c r="B164" i="22"/>
  <c r="J164" i="22"/>
  <c r="D241" i="22"/>
  <c r="H241" i="22"/>
  <c r="B166" i="22"/>
  <c r="J166" i="22"/>
  <c r="K167" i="22"/>
  <c r="D242" i="22"/>
  <c r="H242" i="22"/>
  <c r="B171" i="22"/>
  <c r="J171" i="22"/>
  <c r="B175" i="22"/>
  <c r="J175" i="22"/>
  <c r="B179" i="22"/>
  <c r="J179" i="22"/>
  <c r="B183" i="22"/>
  <c r="J183" i="22"/>
  <c r="K187" i="22"/>
  <c r="K295" i="22" s="1"/>
  <c r="K191" i="22"/>
  <c r="K299" i="22" s="1"/>
  <c r="D152" i="22"/>
  <c r="H152" i="22"/>
  <c r="E153" i="22"/>
  <c r="I153" i="22"/>
  <c r="E156" i="22"/>
  <c r="G158" i="22"/>
  <c r="F161" i="22"/>
  <c r="C162" i="22"/>
  <c r="H163" i="22"/>
  <c r="E164" i="22"/>
  <c r="G166" i="22"/>
  <c r="H167" i="22"/>
  <c r="F169" i="22"/>
  <c r="D171" i="22"/>
  <c r="H171" i="22"/>
  <c r="E172" i="22"/>
  <c r="I172" i="22"/>
  <c r="G174" i="22"/>
  <c r="F177" i="22"/>
  <c r="C178" i="22"/>
  <c r="D179" i="22"/>
  <c r="H179" i="22"/>
  <c r="G182" i="22"/>
  <c r="D217" i="22"/>
  <c r="I218" i="22"/>
  <c r="G219" i="22"/>
  <c r="E220" i="22"/>
  <c r="I220" i="22"/>
  <c r="K152" i="22"/>
  <c r="K156" i="22"/>
  <c r="G240" i="22"/>
  <c r="K160" i="22"/>
  <c r="K164" i="22"/>
  <c r="K169" i="22"/>
  <c r="K171" i="22"/>
  <c r="K173" i="22"/>
  <c r="C243" i="22"/>
  <c r="K175" i="22"/>
  <c r="K177" i="22"/>
  <c r="K179" i="22"/>
  <c r="K183" i="22"/>
  <c r="B186" i="22"/>
  <c r="B294" i="22" s="1"/>
  <c r="J186" i="22"/>
  <c r="J294" i="22" s="1"/>
  <c r="B190" i="22"/>
  <c r="B298" i="22" s="1"/>
  <c r="J190" i="22"/>
  <c r="J298" i="22" s="1"/>
  <c r="F153" i="22"/>
  <c r="D158" i="22"/>
  <c r="H158" i="22"/>
  <c r="D162" i="22"/>
  <c r="H162" i="22"/>
  <c r="D166" i="22"/>
  <c r="H166" i="22"/>
  <c r="E167" i="22"/>
  <c r="I167" i="22"/>
  <c r="F168" i="22"/>
  <c r="F172" i="22"/>
  <c r="B181" i="22"/>
  <c r="K243" i="22"/>
  <c r="B246" i="22"/>
  <c r="C232" i="26"/>
  <c r="C334" i="26" s="1"/>
  <c r="G232" i="26"/>
  <c r="G334" i="26" s="1"/>
  <c r="B235" i="26"/>
  <c r="B337" i="26" s="1"/>
  <c r="B239" i="26"/>
  <c r="I16" i="30"/>
  <c r="I25" i="30"/>
  <c r="I27" i="30"/>
  <c r="R33" i="30"/>
  <c r="R37" i="30"/>
  <c r="R45" i="30"/>
  <c r="R190" i="30" s="1"/>
  <c r="D375" i="20"/>
  <c r="E108" i="30"/>
  <c r="E110" i="30"/>
  <c r="C111" i="30"/>
  <c r="E114" i="30"/>
  <c r="O133" i="30"/>
  <c r="O139" i="30"/>
  <c r="O141" i="30"/>
  <c r="O212" i="30"/>
  <c r="O147" i="30"/>
  <c r="O237" i="30" s="1"/>
  <c r="O145" i="30"/>
  <c r="O235" i="30" s="1"/>
  <c r="I284" i="20"/>
  <c r="I6" i="30"/>
  <c r="I20" i="30"/>
  <c r="I22" i="30"/>
  <c r="N376" i="20"/>
  <c r="R18" i="30"/>
  <c r="I44" i="30"/>
  <c r="I189" i="30" s="1"/>
  <c r="I303" i="20"/>
  <c r="I306" i="20"/>
  <c r="I328" i="20"/>
  <c r="C374" i="20"/>
  <c r="G374" i="20"/>
  <c r="M374" i="20"/>
  <c r="E376" i="20"/>
  <c r="E377" i="20"/>
  <c r="M378" i="20"/>
  <c r="Q378" i="20"/>
  <c r="D179" i="30"/>
  <c r="P108" i="30"/>
  <c r="D109" i="30"/>
  <c r="D111" i="30"/>
  <c r="N111" i="30"/>
  <c r="P114" i="30"/>
  <c r="N115" i="30"/>
  <c r="M125" i="30"/>
  <c r="O137" i="30"/>
  <c r="R35" i="30"/>
  <c r="R39" i="30"/>
  <c r="R41" i="30"/>
  <c r="R186" i="30" s="1"/>
  <c r="R43" i="30"/>
  <c r="R188" i="30" s="1"/>
  <c r="P376" i="20"/>
  <c r="I350" i="20"/>
  <c r="O155" i="30"/>
  <c r="O245" i="30" s="1"/>
  <c r="M179" i="30"/>
  <c r="D121" i="30"/>
  <c r="I8" i="30"/>
  <c r="I15" i="30"/>
  <c r="I17" i="30"/>
  <c r="I19" i="30"/>
  <c r="I21" i="30"/>
  <c r="I24" i="30"/>
  <c r="R34" i="30"/>
  <c r="R302" i="20"/>
  <c r="R303" i="20"/>
  <c r="R306" i="20"/>
  <c r="R328" i="20"/>
  <c r="R329" i="20"/>
  <c r="R330" i="20"/>
  <c r="D374" i="20"/>
  <c r="N374" i="20"/>
  <c r="L375" i="20"/>
  <c r="P375" i="20"/>
  <c r="F377" i="20"/>
  <c r="P377" i="20"/>
  <c r="D378" i="20"/>
  <c r="H378" i="20"/>
  <c r="N378" i="20"/>
  <c r="N179" i="30"/>
  <c r="P116" i="30"/>
  <c r="N181" i="30"/>
  <c r="N182" i="30"/>
  <c r="L107" i="30"/>
  <c r="P107" i="30"/>
  <c r="N108" i="30"/>
  <c r="N110" i="30"/>
  <c r="P111" i="30"/>
  <c r="D113" i="30"/>
  <c r="D114" i="30"/>
  <c r="N114" i="30"/>
  <c r="P115" i="30"/>
  <c r="N116" i="30"/>
  <c r="D118" i="30"/>
  <c r="D120" i="30"/>
  <c r="D203" i="30"/>
  <c r="N133" i="30"/>
  <c r="N135" i="30"/>
  <c r="E179" i="30"/>
  <c r="Q179" i="30"/>
  <c r="E183" i="30"/>
  <c r="E109" i="30"/>
  <c r="E111" i="30"/>
  <c r="N201" i="30"/>
  <c r="N113" i="30"/>
  <c r="E115" i="30"/>
  <c r="C116" i="30"/>
  <c r="G116" i="30"/>
  <c r="M116" i="30"/>
  <c r="Q116" i="30"/>
  <c r="C118" i="30"/>
  <c r="G118" i="30"/>
  <c r="M118" i="30"/>
  <c r="Q118" i="30"/>
  <c r="C120" i="30"/>
  <c r="C122" i="30"/>
  <c r="M203" i="30"/>
  <c r="Q122" i="30"/>
  <c r="C124" i="30"/>
  <c r="G124" i="30"/>
  <c r="Q124" i="30"/>
  <c r="C127" i="30"/>
  <c r="Q127" i="30"/>
  <c r="C129" i="30"/>
  <c r="G129" i="30"/>
  <c r="Q129" i="30"/>
  <c r="C131" i="30"/>
  <c r="G131" i="30"/>
  <c r="Q131" i="30"/>
  <c r="C133" i="30"/>
  <c r="G133" i="30"/>
  <c r="O134" i="30"/>
  <c r="C135" i="30"/>
  <c r="G135" i="30"/>
  <c r="O136" i="30"/>
  <c r="C375" i="19"/>
  <c r="F106" i="29"/>
  <c r="C130" i="29"/>
  <c r="G130" i="29"/>
  <c r="E132" i="29"/>
  <c r="B133" i="29"/>
  <c r="F133" i="29"/>
  <c r="C134" i="29"/>
  <c r="G134" i="29"/>
  <c r="G138" i="29"/>
  <c r="G202" i="29"/>
  <c r="G146" i="29"/>
  <c r="G219" i="29" s="1"/>
  <c r="I302" i="19"/>
  <c r="G177" i="29"/>
  <c r="D127" i="29"/>
  <c r="H127" i="29"/>
  <c r="D107" i="29"/>
  <c r="E108" i="29"/>
  <c r="H113" i="29"/>
  <c r="D197" i="29"/>
  <c r="B132" i="29"/>
  <c r="F132" i="29"/>
  <c r="G133" i="29"/>
  <c r="C137" i="29"/>
  <c r="C141" i="29"/>
  <c r="C145" i="29"/>
  <c r="C201" i="29"/>
  <c r="I16" i="29"/>
  <c r="I20" i="29"/>
  <c r="I353" i="19"/>
  <c r="C374" i="19"/>
  <c r="G374" i="19"/>
  <c r="D375" i="19"/>
  <c r="H375" i="19"/>
  <c r="E376" i="19"/>
  <c r="C377" i="19"/>
  <c r="G377" i="19"/>
  <c r="F181" i="29"/>
  <c r="G109" i="29"/>
  <c r="D110" i="29"/>
  <c r="C177" i="29"/>
  <c r="E178" i="29"/>
  <c r="F179" i="29"/>
  <c r="H107" i="29"/>
  <c r="D113" i="29"/>
  <c r="C133" i="29"/>
  <c r="E135" i="29"/>
  <c r="I4" i="29"/>
  <c r="I215" i="19"/>
  <c r="I219" i="19"/>
  <c r="I209" i="19"/>
  <c r="I327" i="19"/>
  <c r="H112" i="29"/>
  <c r="F197" i="29"/>
  <c r="H118" i="29"/>
  <c r="C179" i="29"/>
  <c r="H122" i="29"/>
  <c r="H126" i="29"/>
  <c r="H106" i="29"/>
  <c r="F108" i="29"/>
  <c r="C109" i="29"/>
  <c r="C112" i="29"/>
  <c r="G112" i="29"/>
  <c r="F114" i="29"/>
  <c r="C115" i="29"/>
  <c r="G115" i="29"/>
  <c r="D196" i="29"/>
  <c r="E117" i="29"/>
  <c r="B118" i="29"/>
  <c r="F118" i="29"/>
  <c r="C119" i="29"/>
  <c r="G119" i="29"/>
  <c r="B122" i="29"/>
  <c r="F122" i="29"/>
  <c r="C123" i="29"/>
  <c r="B127" i="29"/>
  <c r="F127" i="29"/>
  <c r="C128" i="29"/>
  <c r="G128" i="29"/>
  <c r="E130" i="29"/>
  <c r="F199" i="29"/>
  <c r="C132" i="29"/>
  <c r="G132" i="29"/>
  <c r="E134" i="29"/>
  <c r="B135" i="29"/>
  <c r="F135" i="29"/>
  <c r="F377" i="19"/>
  <c r="E177" i="29"/>
  <c r="C178" i="29"/>
  <c r="G178" i="29"/>
  <c r="D117" i="29"/>
  <c r="H117" i="29"/>
  <c r="E180" i="29"/>
  <c r="C181" i="29"/>
  <c r="G181" i="29"/>
  <c r="E106" i="29"/>
  <c r="B107" i="29"/>
  <c r="F107" i="29"/>
  <c r="C108" i="29"/>
  <c r="D109" i="29"/>
  <c r="H109" i="29"/>
  <c r="E110" i="29"/>
  <c r="G195" i="29"/>
  <c r="B113" i="29"/>
  <c r="F113" i="29"/>
  <c r="C114" i="29"/>
  <c r="G114" i="29"/>
  <c r="H115" i="29"/>
  <c r="B117" i="29"/>
  <c r="F117" i="29"/>
  <c r="C118" i="29"/>
  <c r="G118" i="29"/>
  <c r="E120" i="29"/>
  <c r="B121" i="29"/>
  <c r="F121" i="29"/>
  <c r="C122" i="29"/>
  <c r="G122" i="29"/>
  <c r="E124" i="29"/>
  <c r="I124" i="29"/>
  <c r="E125" i="29"/>
  <c r="B126" i="29"/>
  <c r="F126" i="29"/>
  <c r="C127" i="29"/>
  <c r="G127" i="29"/>
  <c r="E129" i="29"/>
  <c r="B130" i="29"/>
  <c r="F130" i="29"/>
  <c r="C131" i="29"/>
  <c r="E133" i="29"/>
  <c r="B134" i="29"/>
  <c r="F134" i="29"/>
  <c r="C135" i="29"/>
  <c r="G135" i="29"/>
  <c r="C139" i="29"/>
  <c r="C143" i="29"/>
  <c r="C147" i="29"/>
  <c r="C220" i="29" s="1"/>
  <c r="F198" i="29"/>
  <c r="H8" i="27"/>
  <c r="H110" i="27" s="1"/>
  <c r="P9" i="27"/>
  <c r="P213" i="27" s="1"/>
  <c r="P315" i="27" s="1"/>
  <c r="U297" i="32"/>
  <c r="C76" i="13" s="1"/>
  <c r="G299" i="32"/>
  <c r="C30" i="13" s="1"/>
  <c r="N243" i="32"/>
  <c r="U249" i="32"/>
  <c r="U251" i="32"/>
  <c r="T369" i="32"/>
  <c r="C370" i="32"/>
  <c r="S370" i="32"/>
  <c r="F371" i="32"/>
  <c r="L371" i="32"/>
  <c r="R371" i="32"/>
  <c r="L372" i="32"/>
  <c r="Q372" i="32"/>
  <c r="H27" i="27"/>
  <c r="H129" i="27" s="1"/>
  <c r="H29" i="27"/>
  <c r="H131" i="27" s="1"/>
  <c r="T370" i="32"/>
  <c r="Q371" i="32"/>
  <c r="R372" i="32"/>
  <c r="Q373" i="32"/>
  <c r="K248" i="27"/>
  <c r="K478" i="27" s="1"/>
  <c r="H38" i="26"/>
  <c r="H383" i="26" s="1"/>
  <c r="C375" i="14"/>
  <c r="D376" i="14"/>
  <c r="F382" i="26"/>
  <c r="F139" i="26"/>
  <c r="E233" i="26"/>
  <c r="E335" i="26" s="1"/>
  <c r="G249" i="26"/>
  <c r="G481" i="26" s="1"/>
  <c r="G459" i="26"/>
  <c r="F372" i="14"/>
  <c r="C373" i="14"/>
  <c r="C374" i="14"/>
  <c r="F376" i="14"/>
  <c r="H356" i="14"/>
  <c r="D378" i="26"/>
  <c r="E381" i="26"/>
  <c r="E138" i="26"/>
  <c r="E246" i="26"/>
  <c r="E478" i="26" s="1"/>
  <c r="F147" i="26"/>
  <c r="F434" i="26" s="1"/>
  <c r="D232" i="26"/>
  <c r="D334" i="26" s="1"/>
  <c r="F235" i="26"/>
  <c r="F337" i="26" s="1"/>
  <c r="H186" i="26"/>
  <c r="D249" i="26"/>
  <c r="D481" i="26" s="1"/>
  <c r="E387" i="26"/>
  <c r="H230" i="14"/>
  <c r="H232" i="14"/>
  <c r="H236" i="14"/>
  <c r="H248" i="14"/>
  <c r="F239" i="26"/>
  <c r="F380" i="26"/>
  <c r="F386" i="26"/>
  <c r="F143" i="26"/>
  <c r="F430" i="26" s="1"/>
  <c r="B257" i="26"/>
  <c r="B489" i="26" s="1"/>
  <c r="B398" i="26"/>
  <c r="F449" i="26"/>
  <c r="H7" i="26"/>
  <c r="H11" i="26"/>
  <c r="H15" i="26"/>
  <c r="H19" i="26"/>
  <c r="H24" i="26"/>
  <c r="H126" i="26" s="1"/>
  <c r="H32" i="26"/>
  <c r="H134" i="26" s="1"/>
  <c r="H36" i="26"/>
  <c r="H381" i="26" s="1"/>
  <c r="H40" i="26"/>
  <c r="H385" i="26" s="1"/>
  <c r="H44" i="26"/>
  <c r="H389" i="26" s="1"/>
  <c r="H306" i="14"/>
  <c r="C10" i="13" s="1"/>
  <c r="H229" i="14"/>
  <c r="H210" i="14"/>
  <c r="H218" i="14"/>
  <c r="H222" i="14"/>
  <c r="H226" i="14"/>
  <c r="H238" i="14"/>
  <c r="C372" i="14"/>
  <c r="D373" i="14"/>
  <c r="E373" i="14"/>
  <c r="B374" i="14"/>
  <c r="F374" i="14"/>
  <c r="D209" i="26"/>
  <c r="D311" i="26" s="1"/>
  <c r="D213" i="26"/>
  <c r="D315" i="26" s="1"/>
  <c r="D221" i="26"/>
  <c r="D323" i="26" s="1"/>
  <c r="D225" i="26"/>
  <c r="D327" i="26" s="1"/>
  <c r="C377" i="26"/>
  <c r="B109" i="26"/>
  <c r="F109" i="26"/>
  <c r="D110" i="26"/>
  <c r="B215" i="26"/>
  <c r="B317" i="26" s="1"/>
  <c r="F257" i="26"/>
  <c r="F489" i="26" s="1"/>
  <c r="B125" i="26"/>
  <c r="F125" i="26"/>
  <c r="D126" i="26"/>
  <c r="B137" i="26"/>
  <c r="F137" i="26"/>
  <c r="D138" i="26"/>
  <c r="H162" i="26"/>
  <c r="H170" i="26"/>
  <c r="F221" i="26"/>
  <c r="F323" i="26" s="1"/>
  <c r="E452" i="26"/>
  <c r="G241" i="26"/>
  <c r="G244" i="26"/>
  <c r="G476" i="26" s="1"/>
  <c r="D372" i="14"/>
  <c r="B376" i="14"/>
  <c r="C212" i="26"/>
  <c r="C314" i="26" s="1"/>
  <c r="E374" i="26"/>
  <c r="C216" i="26"/>
  <c r="C318" i="26" s="1"/>
  <c r="G216" i="26"/>
  <c r="G318" i="26" s="1"/>
  <c r="C220" i="26"/>
  <c r="C322" i="26" s="1"/>
  <c r="G220" i="26"/>
  <c r="G322" i="26" s="1"/>
  <c r="G224" i="26"/>
  <c r="G326" i="26" s="1"/>
  <c r="C236" i="26"/>
  <c r="C338" i="26" s="1"/>
  <c r="G236" i="26"/>
  <c r="G338" i="26" s="1"/>
  <c r="C244" i="26"/>
  <c r="C476" i="26" s="1"/>
  <c r="E108" i="26"/>
  <c r="E124" i="26"/>
  <c r="C129" i="26"/>
  <c r="G129" i="26"/>
  <c r="E136" i="26"/>
  <c r="C144" i="26"/>
  <c r="C431" i="26" s="1"/>
  <c r="E220" i="26"/>
  <c r="E322" i="26" s="1"/>
  <c r="E451" i="26"/>
  <c r="F238" i="26"/>
  <c r="F340" i="26" s="1"/>
  <c r="D239" i="26"/>
  <c r="B240" i="26"/>
  <c r="F240" i="26"/>
  <c r="H198" i="26"/>
  <c r="B247" i="26"/>
  <c r="B479" i="26" s="1"/>
  <c r="E457" i="26"/>
  <c r="G240" i="32"/>
  <c r="N246" i="32"/>
  <c r="N351" i="32"/>
  <c r="E61" i="13" s="1"/>
  <c r="E209" i="27"/>
  <c r="E311" i="27" s="1"/>
  <c r="C227" i="27"/>
  <c r="C329" i="27" s="1"/>
  <c r="M230" i="27"/>
  <c r="M332" i="27" s="1"/>
  <c r="G325" i="32"/>
  <c r="D31" i="13" s="1"/>
  <c r="U237" i="32"/>
  <c r="D369" i="32"/>
  <c r="Q369" i="32"/>
  <c r="K324" i="27"/>
  <c r="D211" i="27"/>
  <c r="D313" i="27" s="1"/>
  <c r="E146" i="27"/>
  <c r="E431" i="27" s="1"/>
  <c r="E369" i="32"/>
  <c r="C372" i="32"/>
  <c r="S372" i="32"/>
  <c r="H125" i="27"/>
  <c r="M209" i="27"/>
  <c r="M311" i="27" s="1"/>
  <c r="M219" i="27"/>
  <c r="M321" i="27" s="1"/>
  <c r="F110" i="27"/>
  <c r="C209" i="27"/>
  <c r="C311" i="27" s="1"/>
  <c r="C210" i="27"/>
  <c r="C312" i="27" s="1"/>
  <c r="F212" i="27"/>
  <c r="F314" i="27" s="1"/>
  <c r="M212" i="27"/>
  <c r="M314" i="27" s="1"/>
  <c r="D213" i="27"/>
  <c r="D315" i="27" s="1"/>
  <c r="F218" i="27"/>
  <c r="F320" i="27" s="1"/>
  <c r="M218" i="27"/>
  <c r="M320" i="27" s="1"/>
  <c r="F220" i="27"/>
  <c r="F322" i="27" s="1"/>
  <c r="M220" i="27"/>
  <c r="M322" i="27" s="1"/>
  <c r="D221" i="27"/>
  <c r="D323" i="27" s="1"/>
  <c r="C223" i="27"/>
  <c r="C325" i="27" s="1"/>
  <c r="C225" i="27"/>
  <c r="C327" i="27" s="1"/>
  <c r="M228" i="27"/>
  <c r="M330" i="27" s="1"/>
  <c r="M232" i="27"/>
  <c r="M334" i="27" s="1"/>
  <c r="C233" i="27"/>
  <c r="C335" i="27" s="1"/>
  <c r="F236" i="27"/>
  <c r="F338" i="27" s="1"/>
  <c r="M236" i="27"/>
  <c r="M338" i="27" s="1"/>
  <c r="C237" i="27"/>
  <c r="C339" i="27" s="1"/>
  <c r="E238" i="27"/>
  <c r="E340" i="27" s="1"/>
  <c r="B246" i="27"/>
  <c r="B476" i="27" s="1"/>
  <c r="M247" i="27"/>
  <c r="M477" i="27" s="1"/>
  <c r="L257" i="27"/>
  <c r="L487" i="27" s="1"/>
  <c r="C231" i="27"/>
  <c r="C333" i="27" s="1"/>
  <c r="N322" i="32"/>
  <c r="D54" i="13" s="1"/>
  <c r="N324" i="32"/>
  <c r="D56" i="13" s="1"/>
  <c r="E378" i="27"/>
  <c r="N214" i="32"/>
  <c r="N234" i="32"/>
  <c r="B371" i="32"/>
  <c r="T371" i="32"/>
  <c r="C373" i="32"/>
  <c r="K330" i="27"/>
  <c r="B377" i="27"/>
  <c r="E116" i="27"/>
  <c r="E126" i="27"/>
  <c r="E136" i="27"/>
  <c r="F228" i="27"/>
  <c r="F330" i="27" s="1"/>
  <c r="H26" i="27"/>
  <c r="H128" i="27" s="1"/>
  <c r="P28" i="27"/>
  <c r="P35" i="27"/>
  <c r="H37" i="27"/>
  <c r="P40" i="27"/>
  <c r="P43" i="27"/>
  <c r="P383" i="27" s="1"/>
  <c r="E371" i="32"/>
  <c r="S373" i="32"/>
  <c r="M221" i="27"/>
  <c r="M323" i="27" s="1"/>
  <c r="D238" i="27"/>
  <c r="D340" i="27" s="1"/>
  <c r="C109" i="27"/>
  <c r="M109" i="27"/>
  <c r="M118" i="27"/>
  <c r="C123" i="27"/>
  <c r="C125" i="27"/>
  <c r="M128" i="27"/>
  <c r="C129" i="27"/>
  <c r="M134" i="27"/>
  <c r="B140" i="27"/>
  <c r="L209" i="27"/>
  <c r="L311" i="27" s="1"/>
  <c r="C211" i="27"/>
  <c r="C313" i="27" s="1"/>
  <c r="C212" i="27"/>
  <c r="C314" i="27" s="1"/>
  <c r="N212" i="27"/>
  <c r="N314" i="27" s="1"/>
  <c r="D216" i="27"/>
  <c r="D318" i="27" s="1"/>
  <c r="E217" i="27"/>
  <c r="E319" i="27" s="1"/>
  <c r="L217" i="27"/>
  <c r="L319" i="27" s="1"/>
  <c r="E444" i="27"/>
  <c r="H171" i="27"/>
  <c r="F222" i="27"/>
  <c r="F324" i="27" s="1"/>
  <c r="E226" i="27"/>
  <c r="E328" i="27" s="1"/>
  <c r="M227" i="27"/>
  <c r="M329" i="27" s="1"/>
  <c r="D229" i="27"/>
  <c r="E230" i="27"/>
  <c r="E332" i="27" s="1"/>
  <c r="L447" i="27"/>
  <c r="D237" i="27"/>
  <c r="D339" i="27" s="1"/>
  <c r="M238" i="27"/>
  <c r="M340" i="27" s="1"/>
  <c r="K240" i="27"/>
  <c r="F449" i="27"/>
  <c r="F244" i="27"/>
  <c r="F474" i="27" s="1"/>
  <c r="H22" i="27"/>
  <c r="P42" i="27"/>
  <c r="P382" i="27" s="1"/>
  <c r="B62" i="13"/>
  <c r="N229" i="32"/>
  <c r="U323" i="32"/>
  <c r="D77" i="13" s="1"/>
  <c r="N325" i="32"/>
  <c r="D57" i="13" s="1"/>
  <c r="N226" i="32"/>
  <c r="U235" i="32"/>
  <c r="N237" i="32"/>
  <c r="U241" i="32"/>
  <c r="G245" i="32"/>
  <c r="G350" i="32"/>
  <c r="G248" i="32"/>
  <c r="G353" i="32"/>
  <c r="C369" i="32"/>
  <c r="E372" i="32"/>
  <c r="P373" i="32"/>
  <c r="T373" i="32"/>
  <c r="N348" i="32"/>
  <c r="E58" i="13" s="1"/>
  <c r="K327" i="27"/>
  <c r="K328" i="27"/>
  <c r="K332" i="27"/>
  <c r="D225" i="27"/>
  <c r="D327" i="27" s="1"/>
  <c r="D123" i="27"/>
  <c r="B228" i="27"/>
  <c r="B330" i="27" s="1"/>
  <c r="F138" i="27"/>
  <c r="F384" i="27"/>
  <c r="F146" i="27"/>
  <c r="F431" i="27" s="1"/>
  <c r="E108" i="27"/>
  <c r="E115" i="27"/>
  <c r="E128" i="27"/>
  <c r="E134" i="27"/>
  <c r="N297" i="32"/>
  <c r="C54" i="13" s="1"/>
  <c r="U223" i="32"/>
  <c r="G227" i="32"/>
  <c r="U354" i="32"/>
  <c r="N443" i="27"/>
  <c r="D444" i="27"/>
  <c r="N446" i="27"/>
  <c r="D447" i="27"/>
  <c r="M239" i="27"/>
  <c r="P7" i="27"/>
  <c r="P211" i="27" s="1"/>
  <c r="P313" i="27" s="1"/>
  <c r="H21" i="27"/>
  <c r="H123" i="27" s="1"/>
  <c r="G297" i="32"/>
  <c r="C28" i="13" s="1"/>
  <c r="U299" i="32"/>
  <c r="C78" i="13" s="1"/>
  <c r="N299" i="32"/>
  <c r="C56" i="13" s="1"/>
  <c r="N300" i="32"/>
  <c r="C57" i="13" s="1"/>
  <c r="G301" i="32"/>
  <c r="C32" i="13" s="1"/>
  <c r="U324" i="32"/>
  <c r="D78" i="13" s="1"/>
  <c r="U233" i="32"/>
  <c r="U346" i="32"/>
  <c r="E78" i="13" s="1"/>
  <c r="N239" i="32"/>
  <c r="G241" i="32"/>
  <c r="N242" i="32"/>
  <c r="G244" i="32"/>
  <c r="U245" i="32"/>
  <c r="N247" i="32"/>
  <c r="G249" i="32"/>
  <c r="N258" i="32"/>
  <c r="K369" i="32"/>
  <c r="S369" i="32"/>
  <c r="P370" i="32"/>
  <c r="H329" i="27"/>
  <c r="D233" i="27"/>
  <c r="D335" i="27" s="1"/>
  <c r="B236" i="27"/>
  <c r="B338" i="27" s="1"/>
  <c r="B125" i="27"/>
  <c r="F125" i="27"/>
  <c r="L125" i="27"/>
  <c r="B133" i="27"/>
  <c r="F133" i="27"/>
  <c r="L133" i="27"/>
  <c r="L141" i="27"/>
  <c r="D131" i="27"/>
  <c r="D139" i="27"/>
  <c r="E210" i="27"/>
  <c r="E312" i="27" s="1"/>
  <c r="M210" i="27"/>
  <c r="M312" i="27" s="1"/>
  <c r="L211" i="27"/>
  <c r="L313" i="27" s="1"/>
  <c r="D443" i="27"/>
  <c r="C215" i="27"/>
  <c r="C317" i="27" s="1"/>
  <c r="N215" i="27"/>
  <c r="N317" i="27" s="1"/>
  <c r="E216" i="27"/>
  <c r="E318" i="27" s="1"/>
  <c r="M444" i="27"/>
  <c r="D220" i="27"/>
  <c r="D322" i="27" s="1"/>
  <c r="M223" i="27"/>
  <c r="M325" i="27" s="1"/>
  <c r="H175" i="27"/>
  <c r="F226" i="27"/>
  <c r="F328" i="27" s="1"/>
  <c r="M226" i="27"/>
  <c r="M328" i="27" s="1"/>
  <c r="H179" i="27"/>
  <c r="H183" i="27"/>
  <c r="F447" i="27"/>
  <c r="M447" i="27"/>
  <c r="C235" i="27"/>
  <c r="C337" i="27" s="1"/>
  <c r="B230" i="27"/>
  <c r="B332" i="27" s="1"/>
  <c r="D245" i="27"/>
  <c r="D475" i="27" s="1"/>
  <c r="H45" i="27"/>
  <c r="H385" i="27" s="1"/>
  <c r="H53" i="27"/>
  <c r="H393" i="27" s="1"/>
  <c r="U326" i="32"/>
  <c r="D80" i="13" s="1"/>
  <c r="M369" i="32"/>
  <c r="K371" i="32"/>
  <c r="D372" i="32"/>
  <c r="M372" i="32"/>
  <c r="P372" i="32"/>
  <c r="T372" i="32"/>
  <c r="F373" i="32"/>
  <c r="M373" i="32"/>
  <c r="N352" i="32"/>
  <c r="E62" i="13" s="1"/>
  <c r="N363" i="32"/>
  <c r="E73" i="13" s="1"/>
  <c r="D209" i="27"/>
  <c r="D311" i="27" s="1"/>
  <c r="L377" i="27"/>
  <c r="C107" i="27"/>
  <c r="M107" i="27"/>
  <c r="M108" i="27"/>
  <c r="C110" i="27"/>
  <c r="M110" i="27"/>
  <c r="C111" i="27"/>
  <c r="C113" i="27"/>
  <c r="C115" i="27"/>
  <c r="M116" i="27"/>
  <c r="C119" i="27"/>
  <c r="C121" i="27"/>
  <c r="M124" i="27"/>
  <c r="M126" i="27"/>
  <c r="M130" i="27"/>
  <c r="C131" i="27"/>
  <c r="C133" i="27"/>
  <c r="C135" i="27"/>
  <c r="M136" i="27"/>
  <c r="C137" i="27"/>
  <c r="P128" i="27"/>
  <c r="P129" i="27"/>
  <c r="P332" i="27"/>
  <c r="P333" i="27"/>
  <c r="K311" i="27"/>
  <c r="K312" i="27"/>
  <c r="K313" i="27"/>
  <c r="K314" i="27"/>
  <c r="K315" i="27"/>
  <c r="K318" i="27"/>
  <c r="K319" i="27"/>
  <c r="K320" i="27"/>
  <c r="K322" i="27"/>
  <c r="M213" i="27"/>
  <c r="M315" i="27" s="1"/>
  <c r="N374" i="27"/>
  <c r="D217" i="27"/>
  <c r="D319" i="27" s="1"/>
  <c r="F232" i="27"/>
  <c r="F334" i="27" s="1"/>
  <c r="M235" i="27"/>
  <c r="M337" i="27" s="1"/>
  <c r="D107" i="27"/>
  <c r="D111" i="27"/>
  <c r="D116" i="27"/>
  <c r="N120" i="27"/>
  <c r="D130" i="27"/>
  <c r="N136" i="27"/>
  <c r="D115" i="27"/>
  <c r="E211" i="27"/>
  <c r="E313" i="27" s="1"/>
  <c r="E212" i="27"/>
  <c r="E314" i="27" s="1"/>
  <c r="C213" i="27"/>
  <c r="C315" i="27" s="1"/>
  <c r="E443" i="27"/>
  <c r="F216" i="27"/>
  <c r="F318" i="27" s="1"/>
  <c r="C217" i="27"/>
  <c r="C319" i="27" s="1"/>
  <c r="E218" i="27"/>
  <c r="E320" i="27" s="1"/>
  <c r="C444" i="27"/>
  <c r="E220" i="27"/>
  <c r="E322" i="27" s="1"/>
  <c r="C221" i="27"/>
  <c r="C323" i="27" s="1"/>
  <c r="F225" i="27"/>
  <c r="F327" i="27" s="1"/>
  <c r="C226" i="27"/>
  <c r="C328" i="27" s="1"/>
  <c r="N226" i="27"/>
  <c r="N328" i="27" s="1"/>
  <c r="E228" i="27"/>
  <c r="E330" i="27" s="1"/>
  <c r="L228" i="27"/>
  <c r="L330" i="27" s="1"/>
  <c r="M446" i="27"/>
  <c r="C230" i="27"/>
  <c r="C332" i="27" s="1"/>
  <c r="E232" i="27"/>
  <c r="E334" i="27" s="1"/>
  <c r="L232" i="27"/>
  <c r="L334" i="27" s="1"/>
  <c r="B233" i="27"/>
  <c r="B335" i="27" s="1"/>
  <c r="F233" i="27"/>
  <c r="F335" i="27" s="1"/>
  <c r="C447" i="27"/>
  <c r="N447" i="27"/>
  <c r="E236" i="27"/>
  <c r="E338" i="27" s="1"/>
  <c r="L236" i="27"/>
  <c r="L338" i="27" s="1"/>
  <c r="B237" i="27"/>
  <c r="B339" i="27" s="1"/>
  <c r="F237" i="27"/>
  <c r="F339" i="27" s="1"/>
  <c r="L292" i="7"/>
  <c r="L293" i="7"/>
  <c r="X290" i="7"/>
  <c r="O434" i="7"/>
  <c r="S434" i="7"/>
  <c r="W434" i="7"/>
  <c r="X344" i="7"/>
  <c r="X346" i="7"/>
  <c r="X107" i="25"/>
  <c r="X109" i="25"/>
  <c r="X111" i="25"/>
  <c r="X113" i="25"/>
  <c r="X115" i="25"/>
  <c r="X270" i="7"/>
  <c r="X119" i="25"/>
  <c r="X121" i="25"/>
  <c r="X123" i="25"/>
  <c r="X125" i="25"/>
  <c r="X127" i="25"/>
  <c r="X129" i="25"/>
  <c r="X131" i="25"/>
  <c r="X133" i="25"/>
  <c r="X135" i="25"/>
  <c r="X137" i="25"/>
  <c r="L392" i="7"/>
  <c r="L295" i="7"/>
  <c r="L394" i="7"/>
  <c r="L301" i="7"/>
  <c r="L260" i="7"/>
  <c r="L262" i="7"/>
  <c r="L264" i="7"/>
  <c r="L268" i="7"/>
  <c r="L413" i="7"/>
  <c r="L272" i="7"/>
  <c r="L276" i="7"/>
  <c r="L415" i="7"/>
  <c r="L282" i="7"/>
  <c r="L286" i="7"/>
  <c r="L288" i="7"/>
  <c r="I437" i="7"/>
  <c r="L324" i="7"/>
  <c r="L325" i="7"/>
  <c r="L326" i="7"/>
  <c r="L344" i="7"/>
  <c r="L345" i="7"/>
  <c r="L347" i="7"/>
  <c r="L369" i="7"/>
  <c r="X147" i="25"/>
  <c r="X261" i="7"/>
  <c r="X269" i="7"/>
  <c r="X390" i="7"/>
  <c r="X277" i="7"/>
  <c r="X391" i="7"/>
  <c r="X266" i="7"/>
  <c r="X413" i="7"/>
  <c r="X272" i="7"/>
  <c r="X274" i="7"/>
  <c r="X414" i="7"/>
  <c r="X278" i="7"/>
  <c r="X415" i="7"/>
  <c r="X280" i="7"/>
  <c r="X284" i="7"/>
  <c r="X416" i="7"/>
  <c r="L299" i="7"/>
  <c r="L422" i="7"/>
  <c r="Q434" i="7"/>
  <c r="Q436" i="7"/>
  <c r="U436" i="7"/>
  <c r="E436" i="7"/>
  <c r="I436" i="7"/>
  <c r="Q158" i="25"/>
  <c r="X108" i="25"/>
  <c r="X110" i="25"/>
  <c r="X112" i="25"/>
  <c r="X114" i="25"/>
  <c r="X116" i="25"/>
  <c r="X118" i="25"/>
  <c r="X120" i="25"/>
  <c r="X122" i="25"/>
  <c r="X124" i="25"/>
  <c r="X126" i="25"/>
  <c r="X128" i="25"/>
  <c r="X130" i="25"/>
  <c r="X132" i="25"/>
  <c r="X134" i="25"/>
  <c r="X136" i="25"/>
  <c r="L148" i="25"/>
  <c r="L266" i="7"/>
  <c r="L274" i="7"/>
  <c r="X295" i="7"/>
  <c r="N434" i="7"/>
  <c r="R434" i="7"/>
  <c r="V434" i="7"/>
  <c r="H435" i="7"/>
  <c r="R436" i="7"/>
  <c r="V436" i="7"/>
  <c r="L80" i="25"/>
  <c r="C182" i="25"/>
  <c r="I188" i="25"/>
  <c r="D159" i="25"/>
  <c r="H159" i="25"/>
  <c r="V159" i="25"/>
  <c r="D163" i="25"/>
  <c r="H163" i="25"/>
  <c r="N163" i="25"/>
  <c r="D167" i="25"/>
  <c r="H167" i="25"/>
  <c r="D171" i="25"/>
  <c r="H171" i="25"/>
  <c r="N171" i="25"/>
  <c r="D175" i="25"/>
  <c r="H175" i="25"/>
  <c r="P177" i="25"/>
  <c r="T177" i="25"/>
  <c r="D179" i="25"/>
  <c r="H179" i="25"/>
  <c r="E180" i="25"/>
  <c r="I180" i="25"/>
  <c r="P185" i="25"/>
  <c r="T185" i="25"/>
  <c r="I190" i="25"/>
  <c r="V191" i="25"/>
  <c r="K196" i="25"/>
  <c r="K295" i="25" s="1"/>
  <c r="K273" i="25"/>
  <c r="K198" i="25"/>
  <c r="K297" i="25" s="1"/>
  <c r="K275" i="25"/>
  <c r="U194" i="25"/>
  <c r="U293" i="25" s="1"/>
  <c r="S172" i="25"/>
  <c r="D160" i="25"/>
  <c r="X58" i="25"/>
  <c r="L61" i="25"/>
  <c r="L62" i="25"/>
  <c r="X62" i="25"/>
  <c r="D168" i="25"/>
  <c r="X66" i="25"/>
  <c r="L69" i="25"/>
  <c r="X70" i="25"/>
  <c r="E241" i="25"/>
  <c r="I241" i="25"/>
  <c r="L74" i="25"/>
  <c r="X74" i="25"/>
  <c r="F242" i="25"/>
  <c r="J242" i="25"/>
  <c r="L77" i="25"/>
  <c r="L78" i="25"/>
  <c r="X78" i="25"/>
  <c r="L82" i="25"/>
  <c r="X82" i="25"/>
  <c r="L85" i="25"/>
  <c r="K158" i="25"/>
  <c r="U158" i="25"/>
  <c r="Q159" i="25"/>
  <c r="U159" i="25"/>
  <c r="Q161" i="25"/>
  <c r="C162" i="25"/>
  <c r="G162" i="25"/>
  <c r="K162" i="25"/>
  <c r="Q162" i="25"/>
  <c r="U162" i="25"/>
  <c r="Q163" i="25"/>
  <c r="U163" i="25"/>
  <c r="K164" i="25"/>
  <c r="Q164" i="25"/>
  <c r="U164" i="25"/>
  <c r="Q165" i="25"/>
  <c r="U165" i="25"/>
  <c r="C166" i="25"/>
  <c r="G166" i="25"/>
  <c r="K166" i="25"/>
  <c r="Q166" i="25"/>
  <c r="U166" i="25"/>
  <c r="U167" i="25"/>
  <c r="C170" i="25"/>
  <c r="G170" i="25"/>
  <c r="K170" i="25"/>
  <c r="Q170" i="25"/>
  <c r="U170" i="25"/>
  <c r="Q171" i="25"/>
  <c r="U171" i="25"/>
  <c r="C172" i="25"/>
  <c r="G172" i="25"/>
  <c r="K172" i="25"/>
  <c r="Q172" i="25"/>
  <c r="U172" i="25"/>
  <c r="U173" i="25"/>
  <c r="C174" i="25"/>
  <c r="G174" i="25"/>
  <c r="K174" i="25"/>
  <c r="Q174" i="25"/>
  <c r="U174" i="25"/>
  <c r="C176" i="25"/>
  <c r="G176" i="25"/>
  <c r="N176" i="25"/>
  <c r="R176" i="25"/>
  <c r="O177" i="25"/>
  <c r="W177" i="25"/>
  <c r="I267" i="25"/>
  <c r="C179" i="25"/>
  <c r="G179" i="25"/>
  <c r="Q179" i="25"/>
  <c r="U179" i="25"/>
  <c r="H180" i="25"/>
  <c r="O180" i="25"/>
  <c r="S180" i="25"/>
  <c r="W180" i="25"/>
  <c r="E181" i="25"/>
  <c r="D182" i="25"/>
  <c r="H182" i="25"/>
  <c r="N182" i="25"/>
  <c r="R182" i="25"/>
  <c r="V182" i="25"/>
  <c r="E184" i="25"/>
  <c r="I184" i="25"/>
  <c r="E186" i="25"/>
  <c r="I186" i="25"/>
  <c r="B274" i="25"/>
  <c r="B197" i="25"/>
  <c r="B296" i="25" s="1"/>
  <c r="F276" i="25"/>
  <c r="F199" i="25"/>
  <c r="F298" i="25" s="1"/>
  <c r="D178" i="25"/>
  <c r="D194" i="25"/>
  <c r="D293" i="25" s="1"/>
  <c r="X301" i="7"/>
  <c r="B434" i="7"/>
  <c r="F434" i="7"/>
  <c r="E434" i="7"/>
  <c r="O435" i="7"/>
  <c r="H436" i="7"/>
  <c r="S436" i="7"/>
  <c r="P437" i="7"/>
  <c r="T437" i="7"/>
  <c r="I182" i="25"/>
  <c r="L59" i="25"/>
  <c r="L63" i="25"/>
  <c r="L67" i="25"/>
  <c r="G240" i="25"/>
  <c r="G241" i="25"/>
  <c r="Q241" i="25"/>
  <c r="U241" i="25"/>
  <c r="L75" i="25"/>
  <c r="L79" i="25"/>
  <c r="E243" i="25"/>
  <c r="I243" i="25"/>
  <c r="L83" i="25"/>
  <c r="O161" i="25"/>
  <c r="S164" i="25"/>
  <c r="W165" i="25"/>
  <c r="E176" i="25"/>
  <c r="J177" i="25"/>
  <c r="V178" i="25"/>
  <c r="K185" i="25"/>
  <c r="U434" i="7"/>
  <c r="B435" i="7"/>
  <c r="F435" i="7"/>
  <c r="J435" i="7"/>
  <c r="P435" i="7"/>
  <c r="T435" i="7"/>
  <c r="Q435" i="7"/>
  <c r="U435" i="7"/>
  <c r="P436" i="7"/>
  <c r="T436" i="7"/>
  <c r="D436" i="7"/>
  <c r="C437" i="7"/>
  <c r="G437" i="7"/>
  <c r="X56" i="25"/>
  <c r="X64" i="25"/>
  <c r="C240" i="25"/>
  <c r="X68" i="25"/>
  <c r="X72" i="25"/>
  <c r="X76" i="25"/>
  <c r="S242" i="25"/>
  <c r="X80" i="25"/>
  <c r="X84" i="25"/>
  <c r="N191" i="25"/>
  <c r="R191" i="25"/>
  <c r="T162" i="25"/>
  <c r="P168" i="25"/>
  <c r="V177" i="25"/>
  <c r="V180" i="25"/>
  <c r="D181" i="25"/>
  <c r="J158" i="25"/>
  <c r="P158" i="25"/>
  <c r="T158" i="25"/>
  <c r="F160" i="25"/>
  <c r="P160" i="25"/>
  <c r="T160" i="25"/>
  <c r="F161" i="25"/>
  <c r="J161" i="25"/>
  <c r="P162" i="25"/>
  <c r="F164" i="25"/>
  <c r="J164" i="25"/>
  <c r="P164" i="25"/>
  <c r="T164" i="25"/>
  <c r="J165" i="25"/>
  <c r="J166" i="25"/>
  <c r="P166" i="25"/>
  <c r="T166" i="25"/>
  <c r="F169" i="25"/>
  <c r="J169" i="25"/>
  <c r="P170" i="25"/>
  <c r="T170" i="25"/>
  <c r="F171" i="25"/>
  <c r="J171" i="25"/>
  <c r="J172" i="25"/>
  <c r="P172" i="25"/>
  <c r="T172" i="25"/>
  <c r="J174" i="25"/>
  <c r="P174" i="25"/>
  <c r="T174" i="25"/>
  <c r="P175" i="25"/>
  <c r="T175" i="25"/>
  <c r="Q176" i="25"/>
  <c r="N177" i="25"/>
  <c r="R177" i="25"/>
  <c r="H178" i="25"/>
  <c r="T179" i="25"/>
  <c r="N180" i="25"/>
  <c r="R180" i="25"/>
  <c r="H181" i="25"/>
  <c r="G182" i="25"/>
  <c r="K182" i="25"/>
  <c r="N184" i="25"/>
  <c r="R184" i="25"/>
  <c r="V184" i="25"/>
  <c r="N186" i="25"/>
  <c r="R186" i="25"/>
  <c r="V186" i="25"/>
  <c r="E193" i="25"/>
  <c r="E292" i="25" s="1"/>
  <c r="I193" i="25"/>
  <c r="I292" i="25" s="1"/>
  <c r="B163" i="25"/>
  <c r="B286" i="25" s="1"/>
  <c r="P265" i="25"/>
  <c r="E159" i="25"/>
  <c r="I159" i="25"/>
  <c r="O159" i="25"/>
  <c r="S159" i="25"/>
  <c r="W159" i="25"/>
  <c r="O160" i="25"/>
  <c r="S160" i="25"/>
  <c r="W160" i="25"/>
  <c r="S161" i="25"/>
  <c r="W161" i="25"/>
  <c r="O164" i="25"/>
  <c r="W164" i="25"/>
  <c r="E165" i="25"/>
  <c r="I165" i="25"/>
  <c r="O165" i="25"/>
  <c r="S165" i="25"/>
  <c r="E167" i="25"/>
  <c r="I167" i="25"/>
  <c r="O167" i="25"/>
  <c r="S167" i="25"/>
  <c r="W167" i="25"/>
  <c r="S168" i="25"/>
  <c r="W168" i="25"/>
  <c r="E169" i="25"/>
  <c r="I169" i="25"/>
  <c r="S169" i="25"/>
  <c r="W169" i="25"/>
  <c r="O171" i="25"/>
  <c r="W171" i="25"/>
  <c r="O172" i="25"/>
  <c r="W172" i="25"/>
  <c r="I173" i="25"/>
  <c r="E175" i="25"/>
  <c r="I175" i="25"/>
  <c r="O175" i="25"/>
  <c r="S175" i="25"/>
  <c r="I176" i="25"/>
  <c r="P176" i="25"/>
  <c r="F177" i="25"/>
  <c r="N178" i="25"/>
  <c r="R178" i="25"/>
  <c r="O179" i="25"/>
  <c r="W179" i="25"/>
  <c r="N181" i="25"/>
  <c r="P182" i="25"/>
  <c r="C187" i="25"/>
  <c r="G187" i="25"/>
  <c r="K187" i="25"/>
  <c r="N193" i="25"/>
  <c r="N292" i="25" s="1"/>
  <c r="R193" i="25"/>
  <c r="R292" i="25" s="1"/>
  <c r="V193" i="25"/>
  <c r="V292" i="25" s="1"/>
  <c r="N270" i="25"/>
  <c r="L262" i="6"/>
  <c r="L278" i="6"/>
  <c r="E433" i="6"/>
  <c r="I205" i="24"/>
  <c r="I309" i="24" s="1"/>
  <c r="I287" i="24"/>
  <c r="B195" i="24"/>
  <c r="B299" i="24" s="1"/>
  <c r="L374" i="6"/>
  <c r="D169" i="24"/>
  <c r="H169" i="24"/>
  <c r="G176" i="24"/>
  <c r="C181" i="24"/>
  <c r="G181" i="24"/>
  <c r="K181" i="24"/>
  <c r="E184" i="24"/>
  <c r="I184" i="24"/>
  <c r="C185" i="24"/>
  <c r="G185" i="24"/>
  <c r="K185" i="24"/>
  <c r="K270" i="24"/>
  <c r="D194" i="24"/>
  <c r="D298" i="24" s="1"/>
  <c r="H194" i="24"/>
  <c r="H298" i="24" s="1"/>
  <c r="H276" i="24"/>
  <c r="F287" i="24"/>
  <c r="F205" i="24"/>
  <c r="F309" i="24" s="1"/>
  <c r="B163" i="24"/>
  <c r="K187" i="24"/>
  <c r="D276" i="24"/>
  <c r="L270" i="6"/>
  <c r="L282" i="6"/>
  <c r="I433" i="6"/>
  <c r="G434" i="6"/>
  <c r="C187" i="24"/>
  <c r="H188" i="24"/>
  <c r="G278" i="24"/>
  <c r="G196" i="24"/>
  <c r="G300" i="24" s="1"/>
  <c r="L298" i="6"/>
  <c r="L418" i="6"/>
  <c r="L271" i="6"/>
  <c r="L323" i="6"/>
  <c r="L297" i="6"/>
  <c r="L344" i="6"/>
  <c r="L345" i="6"/>
  <c r="L294" i="6"/>
  <c r="L107" i="24"/>
  <c r="L115" i="24"/>
  <c r="L119" i="24"/>
  <c r="L123" i="24"/>
  <c r="L127" i="24"/>
  <c r="L135" i="24"/>
  <c r="L388" i="6"/>
  <c r="L389" i="6"/>
  <c r="L260" i="6"/>
  <c r="L264" i="6"/>
  <c r="L268" i="6"/>
  <c r="L272" i="6"/>
  <c r="L276" i="6"/>
  <c r="L412" i="6"/>
  <c r="L288" i="6"/>
  <c r="H431" i="6"/>
  <c r="C433" i="6"/>
  <c r="K433" i="6"/>
  <c r="E434" i="6"/>
  <c r="I434" i="6"/>
  <c r="L376" i="6"/>
  <c r="F247" i="24"/>
  <c r="H162" i="24"/>
  <c r="J163" i="24"/>
  <c r="F167" i="24"/>
  <c r="J167" i="24"/>
  <c r="B171" i="24"/>
  <c r="F171" i="24"/>
  <c r="B175" i="24"/>
  <c r="F179" i="24"/>
  <c r="D188" i="24"/>
  <c r="L286" i="6"/>
  <c r="L300" i="6"/>
  <c r="G187" i="24"/>
  <c r="C274" i="24"/>
  <c r="C192" i="24"/>
  <c r="C296" i="24" s="1"/>
  <c r="L275" i="6"/>
  <c r="C431" i="6"/>
  <c r="G431" i="6"/>
  <c r="K431" i="6"/>
  <c r="E431" i="6"/>
  <c r="I431" i="6"/>
  <c r="H432" i="6"/>
  <c r="B432" i="6"/>
  <c r="F432" i="6"/>
  <c r="J432" i="6"/>
  <c r="D434" i="6"/>
  <c r="H434" i="6"/>
  <c r="L384" i="6"/>
  <c r="G157" i="24"/>
  <c r="C165" i="24"/>
  <c r="D184" i="24"/>
  <c r="E287" i="24"/>
  <c r="D157" i="24"/>
  <c r="H157" i="24"/>
  <c r="F159" i="24"/>
  <c r="J159" i="24"/>
  <c r="C172" i="24"/>
  <c r="D176" i="24"/>
  <c r="H176" i="24"/>
  <c r="G180" i="24"/>
  <c r="L57" i="24"/>
  <c r="F160" i="24"/>
  <c r="J160" i="24"/>
  <c r="L61" i="24"/>
  <c r="J164" i="24"/>
  <c r="L65" i="24"/>
  <c r="H244" i="24"/>
  <c r="B168" i="24"/>
  <c r="F244" i="24"/>
  <c r="J168" i="24"/>
  <c r="L69" i="24"/>
  <c r="L70" i="24"/>
  <c r="F245" i="24"/>
  <c r="J245" i="24"/>
  <c r="L73" i="24"/>
  <c r="L77" i="24"/>
  <c r="L78" i="24"/>
  <c r="D183" i="24"/>
  <c r="H183" i="24"/>
  <c r="D160" i="24"/>
  <c r="H160" i="24"/>
  <c r="D164" i="24"/>
  <c r="H164" i="24"/>
  <c r="D271" i="24"/>
  <c r="H271" i="24"/>
  <c r="C272" i="24"/>
  <c r="G272" i="24"/>
  <c r="K272" i="24"/>
  <c r="B190" i="24"/>
  <c r="J190" i="24"/>
  <c r="C160" i="24"/>
  <c r="G160" i="24"/>
  <c r="F175" i="24"/>
  <c r="D180" i="24"/>
  <c r="H180" i="24"/>
  <c r="J182" i="24"/>
  <c r="F186" i="24"/>
  <c r="J186" i="24"/>
  <c r="L56" i="24"/>
  <c r="E159" i="24"/>
  <c r="I159" i="24"/>
  <c r="L60" i="24"/>
  <c r="E163" i="24"/>
  <c r="L64" i="24"/>
  <c r="E167" i="24"/>
  <c r="L68" i="24"/>
  <c r="E171" i="24"/>
  <c r="L72" i="24"/>
  <c r="E246" i="24"/>
  <c r="I246" i="24"/>
  <c r="L84" i="24"/>
  <c r="K159" i="24"/>
  <c r="C163" i="24"/>
  <c r="G163" i="24"/>
  <c r="K163" i="24"/>
  <c r="K171" i="24"/>
  <c r="C175" i="24"/>
  <c r="G175" i="24"/>
  <c r="I271" i="24"/>
  <c r="B183" i="24"/>
  <c r="F183" i="24"/>
  <c r="J183" i="24"/>
  <c r="I361" i="5"/>
  <c r="C32" i="33" s="1"/>
  <c r="I428" i="5"/>
  <c r="F30" i="33" s="1"/>
  <c r="E243" i="23"/>
  <c r="E183" i="23"/>
  <c r="E169" i="23"/>
  <c r="I169" i="23"/>
  <c r="C182" i="23"/>
  <c r="G186" i="23"/>
  <c r="G190" i="23"/>
  <c r="G196" i="23"/>
  <c r="G295" i="23" s="1"/>
  <c r="I271" i="23"/>
  <c r="I275" i="23"/>
  <c r="O444" i="5"/>
  <c r="I356" i="5"/>
  <c r="C27" i="33" s="1"/>
  <c r="I360" i="5"/>
  <c r="C31" i="33" s="1"/>
  <c r="I364" i="5"/>
  <c r="C35" i="33" s="1"/>
  <c r="I379" i="5"/>
  <c r="D26" i="33" s="1"/>
  <c r="R262" i="5"/>
  <c r="R264" i="5"/>
  <c r="I425" i="5"/>
  <c r="F27" i="33" s="1"/>
  <c r="C446" i="5"/>
  <c r="D447" i="5"/>
  <c r="H447" i="5"/>
  <c r="C273" i="23"/>
  <c r="D274" i="23"/>
  <c r="I432" i="5"/>
  <c r="F34" i="33" s="1"/>
  <c r="R462" i="5"/>
  <c r="I243" i="23"/>
  <c r="C188" i="23"/>
  <c r="P167" i="23"/>
  <c r="G182" i="23"/>
  <c r="C186" i="23"/>
  <c r="I188" i="23"/>
  <c r="C190" i="23"/>
  <c r="B446" i="5"/>
  <c r="F446" i="5"/>
  <c r="G447" i="5"/>
  <c r="E239" i="23"/>
  <c r="E163" i="23"/>
  <c r="I239" i="23"/>
  <c r="I163" i="23"/>
  <c r="R266" i="5"/>
  <c r="R268" i="5"/>
  <c r="R399" i="5"/>
  <c r="E46" i="33" s="1"/>
  <c r="R272" i="5"/>
  <c r="R274" i="5"/>
  <c r="R276" i="5"/>
  <c r="I280" i="5"/>
  <c r="I284" i="5"/>
  <c r="I402" i="5"/>
  <c r="E28" i="33" s="1"/>
  <c r="R261" i="5"/>
  <c r="R263" i="5"/>
  <c r="R267" i="5"/>
  <c r="R269" i="5"/>
  <c r="R271" i="5"/>
  <c r="R273" i="5"/>
  <c r="R424" i="5"/>
  <c r="F47" i="33" s="1"/>
  <c r="I278" i="5"/>
  <c r="I282" i="5"/>
  <c r="I426" i="5"/>
  <c r="F28" i="33" s="1"/>
  <c r="D444" i="5"/>
  <c r="H444" i="5"/>
  <c r="N444" i="5"/>
  <c r="F445" i="5"/>
  <c r="P445" i="5"/>
  <c r="E446" i="5"/>
  <c r="F447" i="5"/>
  <c r="E165" i="23"/>
  <c r="I165" i="23"/>
  <c r="C206" i="23"/>
  <c r="C305" i="23" s="1"/>
  <c r="G206" i="23"/>
  <c r="G305" i="23" s="1"/>
  <c r="X60" i="23"/>
  <c r="S240" i="23"/>
  <c r="G164" i="23"/>
  <c r="R167" i="23"/>
  <c r="R169" i="23"/>
  <c r="G176" i="23"/>
  <c r="G180" i="23"/>
  <c r="G184" i="23"/>
  <c r="R354" i="5"/>
  <c r="C46" i="33" s="1"/>
  <c r="I357" i="5"/>
  <c r="C28" i="33" s="1"/>
  <c r="L109" i="23"/>
  <c r="L111" i="23"/>
  <c r="L115" i="23"/>
  <c r="L117" i="23"/>
  <c r="L121" i="23"/>
  <c r="L126" i="23"/>
  <c r="L130" i="23"/>
  <c r="L134" i="23"/>
  <c r="L138" i="23"/>
  <c r="I261" i="5"/>
  <c r="I263" i="5"/>
  <c r="I265" i="5"/>
  <c r="I267" i="5"/>
  <c r="I269" i="5"/>
  <c r="I271" i="5"/>
  <c r="I273" i="5"/>
  <c r="I400" i="5"/>
  <c r="E26" i="33" s="1"/>
  <c r="I277" i="5"/>
  <c r="I281" i="5"/>
  <c r="I285" i="5"/>
  <c r="I289" i="5"/>
  <c r="I299" i="5"/>
  <c r="I408" i="5"/>
  <c r="E34" i="33" s="1"/>
  <c r="I260" i="5"/>
  <c r="I262" i="5"/>
  <c r="I264" i="5"/>
  <c r="I268" i="5"/>
  <c r="I270" i="5"/>
  <c r="I272" i="5"/>
  <c r="I274" i="5"/>
  <c r="I424" i="5"/>
  <c r="F26" i="33" s="1"/>
  <c r="I279" i="5"/>
  <c r="I283" i="5"/>
  <c r="I287" i="5"/>
  <c r="E444" i="5"/>
  <c r="C445" i="5"/>
  <c r="I378" i="5"/>
  <c r="D25" i="33" s="1"/>
  <c r="T158" i="23"/>
  <c r="T166" i="23"/>
  <c r="C178" i="23"/>
  <c r="E191" i="23"/>
  <c r="P239" i="23"/>
  <c r="T239" i="23"/>
  <c r="X63" i="23"/>
  <c r="S239" i="23"/>
  <c r="G240" i="23"/>
  <c r="T240" i="23"/>
  <c r="X67" i="23"/>
  <c r="E161" i="23"/>
  <c r="I177" i="23"/>
  <c r="I181" i="23"/>
  <c r="I185" i="23"/>
  <c r="G168" i="23"/>
  <c r="M445" i="5"/>
  <c r="Q445" i="5"/>
  <c r="C447" i="5"/>
  <c r="C176" i="23"/>
  <c r="R239" i="23"/>
  <c r="E240" i="23"/>
  <c r="I240" i="23"/>
  <c r="X70" i="23"/>
  <c r="I241" i="23"/>
  <c r="G241" i="23"/>
  <c r="D158" i="23"/>
  <c r="H158" i="23"/>
  <c r="Q158" i="23"/>
  <c r="E160" i="23"/>
  <c r="I160" i="23"/>
  <c r="C161" i="23"/>
  <c r="G161" i="23"/>
  <c r="P161" i="23"/>
  <c r="T161" i="23"/>
  <c r="E162" i="23"/>
  <c r="I162" i="23"/>
  <c r="R162" i="23"/>
  <c r="P163" i="23"/>
  <c r="T264" i="23"/>
  <c r="S164" i="23"/>
  <c r="D165" i="23"/>
  <c r="H165" i="23"/>
  <c r="F166" i="23"/>
  <c r="D167" i="23"/>
  <c r="H167" i="23"/>
  <c r="F265" i="23"/>
  <c r="U168" i="23"/>
  <c r="Q169" i="23"/>
  <c r="U169" i="23"/>
  <c r="R172" i="23"/>
  <c r="E266" i="23"/>
  <c r="E173" i="23"/>
  <c r="H178" i="23"/>
  <c r="I179" i="23"/>
  <c r="D182" i="23"/>
  <c r="H182" i="23"/>
  <c r="E268" i="23"/>
  <c r="I268" i="23"/>
  <c r="I183" i="23"/>
  <c r="D186" i="23"/>
  <c r="H186" i="23"/>
  <c r="I187" i="23"/>
  <c r="C199" i="23"/>
  <c r="C298" i="23" s="1"/>
  <c r="X68" i="23"/>
  <c r="D243" i="23"/>
  <c r="H243" i="23"/>
  <c r="F158" i="23"/>
  <c r="S158" i="23"/>
  <c r="C160" i="23"/>
  <c r="G162" i="23"/>
  <c r="E264" i="23"/>
  <c r="R264" i="23"/>
  <c r="D164" i="23"/>
  <c r="H164" i="23"/>
  <c r="Q164" i="23"/>
  <c r="U164" i="23"/>
  <c r="F165" i="23"/>
  <c r="S165" i="23"/>
  <c r="Q166" i="23"/>
  <c r="U166" i="23"/>
  <c r="F167" i="23"/>
  <c r="S167" i="23"/>
  <c r="S168" i="23"/>
  <c r="D169" i="23"/>
  <c r="H169" i="23"/>
  <c r="S169" i="23"/>
  <c r="D170" i="23"/>
  <c r="H170" i="23"/>
  <c r="S170" i="23"/>
  <c r="D171" i="23"/>
  <c r="H171" i="23"/>
  <c r="E172" i="23"/>
  <c r="I172" i="23"/>
  <c r="C173" i="23"/>
  <c r="G173" i="23"/>
  <c r="E174" i="23"/>
  <c r="I174" i="23"/>
  <c r="C175" i="23"/>
  <c r="G175" i="23"/>
  <c r="D176" i="23"/>
  <c r="H176" i="23"/>
  <c r="F267" i="23"/>
  <c r="C179" i="23"/>
  <c r="G179" i="23"/>
  <c r="D180" i="23"/>
  <c r="H180" i="23"/>
  <c r="F182" i="23"/>
  <c r="C183" i="23"/>
  <c r="G268" i="23"/>
  <c r="H184" i="23"/>
  <c r="F186" i="23"/>
  <c r="C187" i="23"/>
  <c r="G187" i="23"/>
  <c r="C193" i="23"/>
  <c r="C292" i="23" s="1"/>
  <c r="C197" i="23"/>
  <c r="C296" i="23" s="1"/>
  <c r="R163" i="23"/>
  <c r="I189" i="23"/>
  <c r="F241" i="23"/>
  <c r="C243" i="23"/>
  <c r="G243" i="23"/>
  <c r="E158" i="23"/>
  <c r="I158" i="23"/>
  <c r="D159" i="23"/>
  <c r="H159" i="23"/>
  <c r="Q159" i="23"/>
  <c r="U159" i="23"/>
  <c r="S160" i="23"/>
  <c r="D161" i="23"/>
  <c r="H161" i="23"/>
  <c r="F162" i="23"/>
  <c r="D264" i="23"/>
  <c r="H264" i="23"/>
  <c r="U264" i="23"/>
  <c r="G166" i="23"/>
  <c r="C168" i="23"/>
  <c r="G265" i="23"/>
  <c r="C170" i="23"/>
  <c r="C171" i="23"/>
  <c r="G171" i="23"/>
  <c r="Q266" i="23"/>
  <c r="D174" i="23"/>
  <c r="H174" i="23"/>
  <c r="F175" i="23"/>
  <c r="D177" i="23"/>
  <c r="H177" i="23"/>
  <c r="E267" i="23"/>
  <c r="I178" i="23"/>
  <c r="D181" i="23"/>
  <c r="H181" i="23"/>
  <c r="E182" i="23"/>
  <c r="I182" i="23"/>
  <c r="F268" i="23"/>
  <c r="D185" i="23"/>
  <c r="H185" i="23"/>
  <c r="E186" i="23"/>
  <c r="I186" i="23"/>
  <c r="D189" i="23"/>
  <c r="E196" i="23"/>
  <c r="E295" i="23" s="1"/>
  <c r="I196" i="23"/>
  <c r="I295" i="23" s="1"/>
  <c r="D199" i="23"/>
  <c r="D298" i="23" s="1"/>
  <c r="E206" i="23"/>
  <c r="E305" i="23" s="1"/>
  <c r="I206" i="23"/>
  <c r="I305" i="23" s="1"/>
  <c r="G188" i="23"/>
  <c r="G194" i="23"/>
  <c r="G293" i="23" s="1"/>
  <c r="E195" i="23"/>
  <c r="E294" i="23" s="1"/>
  <c r="E199" i="23"/>
  <c r="E298" i="23" s="1"/>
  <c r="D163" i="22"/>
  <c r="D191" i="22"/>
  <c r="D299" i="22" s="1"/>
  <c r="I198" i="22"/>
  <c r="I306" i="22" s="1"/>
  <c r="I354" i="4"/>
  <c r="D7" i="33" s="1"/>
  <c r="I384" i="4"/>
  <c r="E14" i="33" s="1"/>
  <c r="D416" i="4"/>
  <c r="L87" i="22"/>
  <c r="L245" i="22" s="1"/>
  <c r="D159" i="22"/>
  <c r="E168" i="22"/>
  <c r="I176" i="22"/>
  <c r="G242" i="22"/>
  <c r="G243" i="22"/>
  <c r="L105" i="22"/>
  <c r="I251" i="4"/>
  <c r="I255" i="4"/>
  <c r="I259" i="4"/>
  <c r="I263" i="4"/>
  <c r="I267" i="4"/>
  <c r="I271" i="4"/>
  <c r="I275" i="4"/>
  <c r="I281" i="4"/>
  <c r="F417" i="4"/>
  <c r="D417" i="4"/>
  <c r="C418" i="4"/>
  <c r="G418" i="4"/>
  <c r="F418" i="4"/>
  <c r="D419" i="4"/>
  <c r="H419" i="4"/>
  <c r="I335" i="4"/>
  <c r="C9" i="33" s="1"/>
  <c r="C190" i="22"/>
  <c r="C298" i="22" s="1"/>
  <c r="F240" i="22"/>
  <c r="F154" i="22"/>
  <c r="E180" i="22"/>
  <c r="L136" i="22"/>
  <c r="L271" i="22" s="1"/>
  <c r="F185" i="22"/>
  <c r="F293" i="22" s="1"/>
  <c r="H273" i="22"/>
  <c r="H187" i="22"/>
  <c r="H295" i="22" s="1"/>
  <c r="E188" i="22"/>
  <c r="E296" i="22" s="1"/>
  <c r="E274" i="22"/>
  <c r="C419" i="4"/>
  <c r="I339" i="4"/>
  <c r="C13" i="33" s="1"/>
  <c r="I164" i="22"/>
  <c r="I168" i="22"/>
  <c r="E176" i="22"/>
  <c r="I311" i="4"/>
  <c r="B6" i="33" s="1"/>
  <c r="I351" i="4"/>
  <c r="D4" i="33" s="1"/>
  <c r="I374" i="4"/>
  <c r="E4" i="33" s="1"/>
  <c r="I375" i="4"/>
  <c r="E5" i="33" s="1"/>
  <c r="I376" i="4"/>
  <c r="E6" i="33" s="1"/>
  <c r="I256" i="4"/>
  <c r="I260" i="4"/>
  <c r="I264" i="4"/>
  <c r="I268" i="4"/>
  <c r="I272" i="4"/>
  <c r="I276" i="4"/>
  <c r="I282" i="4"/>
  <c r="G416" i="4"/>
  <c r="D418" i="4"/>
  <c r="B418" i="4"/>
  <c r="E419" i="4"/>
  <c r="F419" i="4"/>
  <c r="I397" i="4"/>
  <c r="F6" i="33" s="1"/>
  <c r="I398" i="4"/>
  <c r="F7" i="33" s="1"/>
  <c r="I400" i="4"/>
  <c r="F9" i="33" s="1"/>
  <c r="I404" i="4"/>
  <c r="F13" i="33" s="1"/>
  <c r="I406" i="4"/>
  <c r="F15" i="33" s="1"/>
  <c r="F157" i="22"/>
  <c r="G162" i="22"/>
  <c r="C166" i="22"/>
  <c r="C170" i="22"/>
  <c r="C174" i="22"/>
  <c r="G178" i="22"/>
  <c r="G239" i="22"/>
  <c r="E240" i="22"/>
  <c r="I240" i="22"/>
  <c r="C152" i="22"/>
  <c r="G152" i="22"/>
  <c r="D153" i="22"/>
  <c r="H153" i="22"/>
  <c r="E154" i="22"/>
  <c r="I154" i="22"/>
  <c r="E157" i="22"/>
  <c r="I157" i="22"/>
  <c r="F158" i="22"/>
  <c r="L110" i="22"/>
  <c r="L159" i="22" s="1"/>
  <c r="G159" i="22"/>
  <c r="E161" i="22"/>
  <c r="I161" i="22"/>
  <c r="F162" i="22"/>
  <c r="L114" i="22"/>
  <c r="G163" i="22"/>
  <c r="E267" i="22"/>
  <c r="I165" i="22"/>
  <c r="F166" i="22"/>
  <c r="L118" i="22"/>
  <c r="G167" i="22"/>
  <c r="D168" i="22"/>
  <c r="H168" i="22"/>
  <c r="E169" i="22"/>
  <c r="I169" i="22"/>
  <c r="F268" i="22"/>
  <c r="L122" i="22"/>
  <c r="G171" i="22"/>
  <c r="D172" i="22"/>
  <c r="H172" i="22"/>
  <c r="E173" i="22"/>
  <c r="I173" i="22"/>
  <c r="L126" i="22"/>
  <c r="G269" i="22"/>
  <c r="D176" i="22"/>
  <c r="H176" i="22"/>
  <c r="E177" i="22"/>
  <c r="I177" i="22"/>
  <c r="L130" i="22"/>
  <c r="G179" i="22"/>
  <c r="G190" i="22"/>
  <c r="G298" i="22" s="1"/>
  <c r="F156" i="22"/>
  <c r="L108" i="22"/>
  <c r="G157" i="22"/>
  <c r="E159" i="22"/>
  <c r="I159" i="22"/>
  <c r="F266" i="22"/>
  <c r="L112" i="22"/>
  <c r="G161" i="22"/>
  <c r="E163" i="22"/>
  <c r="I163" i="22"/>
  <c r="L116" i="22"/>
  <c r="G267" i="22"/>
  <c r="L120" i="22"/>
  <c r="G169" i="22"/>
  <c r="L124" i="22"/>
  <c r="G173" i="22"/>
  <c r="D174" i="22"/>
  <c r="H174" i="22"/>
  <c r="E269" i="22"/>
  <c r="I269" i="22"/>
  <c r="L128" i="22"/>
  <c r="G177" i="22"/>
  <c r="D178" i="22"/>
  <c r="H178" i="22"/>
  <c r="E179" i="22"/>
  <c r="I179" i="22"/>
  <c r="L132" i="22"/>
  <c r="C154" i="22"/>
  <c r="G154" i="22"/>
  <c r="C158" i="22"/>
  <c r="D167" i="22"/>
  <c r="D240" i="22"/>
  <c r="H240" i="22"/>
  <c r="D243" i="22"/>
  <c r="H243" i="22"/>
  <c r="D154" i="22"/>
  <c r="H154" i="22"/>
  <c r="E155" i="22"/>
  <c r="I155" i="22"/>
  <c r="G156" i="22"/>
  <c r="D157" i="22"/>
  <c r="H157" i="22"/>
  <c r="E158" i="22"/>
  <c r="I158" i="22"/>
  <c r="F159" i="22"/>
  <c r="C160" i="22"/>
  <c r="G160" i="22"/>
  <c r="D161" i="22"/>
  <c r="H161" i="22"/>
  <c r="E162" i="22"/>
  <c r="I162" i="22"/>
  <c r="F163" i="22"/>
  <c r="C164" i="22"/>
  <c r="G164" i="22"/>
  <c r="E166" i="22"/>
  <c r="I166" i="22"/>
  <c r="F167" i="22"/>
  <c r="C168" i="22"/>
  <c r="G168" i="22"/>
  <c r="D169" i="22"/>
  <c r="H169" i="22"/>
  <c r="E170" i="22"/>
  <c r="I170" i="22"/>
  <c r="F171" i="22"/>
  <c r="C172" i="22"/>
  <c r="G172" i="22"/>
  <c r="D173" i="22"/>
  <c r="H173" i="22"/>
  <c r="E174" i="22"/>
  <c r="I174" i="22"/>
  <c r="F269" i="22"/>
  <c r="C176" i="22"/>
  <c r="G176" i="22"/>
  <c r="D177" i="22"/>
  <c r="H177" i="22"/>
  <c r="E178" i="22"/>
  <c r="I178" i="22"/>
  <c r="F179" i="22"/>
  <c r="I401" i="5"/>
  <c r="E27" i="33" s="1"/>
  <c r="X297" i="7"/>
  <c r="X275" i="7"/>
  <c r="X369" i="7"/>
  <c r="X370" i="7"/>
  <c r="L373" i="7"/>
  <c r="L416" i="7"/>
  <c r="E192" i="27"/>
  <c r="H192" i="27" s="1"/>
  <c r="E57" i="8"/>
  <c r="J298" i="27"/>
  <c r="G417" i="4"/>
  <c r="I396" i="4"/>
  <c r="F5" i="33" s="1"/>
  <c r="L148" i="23"/>
  <c r="R270" i="5"/>
  <c r="I275" i="5"/>
  <c r="R275" i="5"/>
  <c r="I276" i="5"/>
  <c r="I286" i="5"/>
  <c r="I288" i="5"/>
  <c r="I290" i="5"/>
  <c r="I291" i="5"/>
  <c r="I294" i="5"/>
  <c r="I295" i="5"/>
  <c r="I296" i="5"/>
  <c r="I297" i="5"/>
  <c r="I298" i="5"/>
  <c r="I300" i="5"/>
  <c r="I301" i="5"/>
  <c r="I308" i="5"/>
  <c r="I359" i="5"/>
  <c r="C30" i="33" s="1"/>
  <c r="I423" i="5"/>
  <c r="F25" i="33" s="1"/>
  <c r="L324" i="6"/>
  <c r="L261" i="6"/>
  <c r="L265" i="6"/>
  <c r="L269" i="6"/>
  <c r="L273" i="6"/>
  <c r="L277" i="6"/>
  <c r="L281" i="6"/>
  <c r="L413" i="6"/>
  <c r="L267" i="6"/>
  <c r="L280" i="6"/>
  <c r="L283" i="6"/>
  <c r="L293" i="6"/>
  <c r="L296" i="6"/>
  <c r="L329" i="6"/>
  <c r="L368" i="6"/>
  <c r="L371" i="6"/>
  <c r="X279" i="7"/>
  <c r="X285" i="7"/>
  <c r="X287" i="7"/>
  <c r="X289" i="7"/>
  <c r="X262" i="7"/>
  <c r="X265" i="7"/>
  <c r="C434" i="7"/>
  <c r="G434" i="7"/>
  <c r="K434" i="7"/>
  <c r="P434" i="7"/>
  <c r="T434" i="7"/>
  <c r="X273" i="7"/>
  <c r="C436" i="7"/>
  <c r="G436" i="7"/>
  <c r="L280" i="7"/>
  <c r="X281" i="7"/>
  <c r="X282" i="7"/>
  <c r="X283" i="7"/>
  <c r="X288" i="7"/>
  <c r="L290" i="7"/>
  <c r="X296" i="7"/>
  <c r="L298" i="7"/>
  <c r="L379" i="7"/>
  <c r="L400" i="7"/>
  <c r="X418" i="7"/>
  <c r="B6" i="8"/>
  <c r="B15" i="8"/>
  <c r="B25" i="8"/>
  <c r="L9" i="22"/>
  <c r="C6" i="8"/>
  <c r="L13" i="22"/>
  <c r="C7" i="8"/>
  <c r="L29" i="22"/>
  <c r="C10" i="8"/>
  <c r="F37" i="22"/>
  <c r="F222" i="22" s="1"/>
  <c r="L39" i="22"/>
  <c r="C13" i="8"/>
  <c r="L43" i="22"/>
  <c r="C17" i="8"/>
  <c r="E15" i="8"/>
  <c r="E25" i="8"/>
  <c r="L54" i="22"/>
  <c r="L58" i="22"/>
  <c r="F6" i="8"/>
  <c r="L62" i="22"/>
  <c r="F7" i="8"/>
  <c r="L66" i="22"/>
  <c r="L72" i="22"/>
  <c r="L76" i="22"/>
  <c r="L80" i="22"/>
  <c r="L84" i="22"/>
  <c r="B57" i="8"/>
  <c r="L42" i="23"/>
  <c r="C37" i="8"/>
  <c r="L45" i="23"/>
  <c r="G55" i="8"/>
  <c r="K55" i="8" s="1"/>
  <c r="G58" i="8"/>
  <c r="K58" i="8" s="1"/>
  <c r="B29" i="8"/>
  <c r="C33" i="8"/>
  <c r="H350" i="14"/>
  <c r="E6" i="13" s="1"/>
  <c r="H214" i="14"/>
  <c r="H354" i="14"/>
  <c r="E10" i="13" s="1"/>
  <c r="H242" i="14"/>
  <c r="H246" i="14"/>
  <c r="H358" i="14"/>
  <c r="H362" i="14"/>
  <c r="H250" i="14"/>
  <c r="N6" i="27"/>
  <c r="N210" i="27" s="1"/>
  <c r="N312" i="27" s="1"/>
  <c r="N7" i="32"/>
  <c r="M211" i="32"/>
  <c r="B17" i="27"/>
  <c r="B119" i="27" s="1"/>
  <c r="B222" i="32"/>
  <c r="G18" i="32"/>
  <c r="H17" i="27" s="1"/>
  <c r="H119" i="27" s="1"/>
  <c r="S225" i="32"/>
  <c r="U21" i="32"/>
  <c r="H31" i="27"/>
  <c r="H133" i="27" s="1"/>
  <c r="P36" i="27"/>
  <c r="P138" i="27" s="1"/>
  <c r="H38" i="27"/>
  <c r="P39" i="27"/>
  <c r="P141" i="27" s="1"/>
  <c r="H41" i="27"/>
  <c r="H381" i="27" s="1"/>
  <c r="P44" i="27"/>
  <c r="P146" i="27" s="1"/>
  <c r="P431" i="27" s="1"/>
  <c r="B64" i="13"/>
  <c r="P46" i="27"/>
  <c r="P148" i="27" s="1"/>
  <c r="P433" i="27" s="1"/>
  <c r="B66" i="13"/>
  <c r="L8" i="27"/>
  <c r="L212" i="27" s="1"/>
  <c r="L314" i="27" s="1"/>
  <c r="N60" i="32"/>
  <c r="N213" i="32" s="1"/>
  <c r="K213" i="32"/>
  <c r="U229" i="32"/>
  <c r="N220" i="32"/>
  <c r="U345" i="32"/>
  <c r="E77" i="13" s="1"/>
  <c r="N346" i="32"/>
  <c r="E56" i="13" s="1"/>
  <c r="N225" i="32"/>
  <c r="U231" i="32"/>
  <c r="U347" i="32"/>
  <c r="E79" i="13" s="1"/>
  <c r="G236" i="32"/>
  <c r="N240" i="32"/>
  <c r="G242" i="32"/>
  <c r="U243" i="32"/>
  <c r="N245" i="32"/>
  <c r="N350" i="32"/>
  <c r="E60" i="13" s="1"/>
  <c r="G247" i="32"/>
  <c r="G352" i="32"/>
  <c r="N248" i="32"/>
  <c r="N353" i="32"/>
  <c r="E63" i="13" s="1"/>
  <c r="G250" i="32"/>
  <c r="G355" i="32"/>
  <c r="G258" i="32"/>
  <c r="G363" i="32"/>
  <c r="D280" i="26"/>
  <c r="B301" i="26"/>
  <c r="F301" i="26"/>
  <c r="J270" i="27"/>
  <c r="N270" i="27"/>
  <c r="D292" i="27"/>
  <c r="J308" i="27"/>
  <c r="N308" i="27"/>
  <c r="H217" i="22"/>
  <c r="H159" i="22"/>
  <c r="E218" i="22"/>
  <c r="E160" i="22"/>
  <c r="K181" i="22"/>
  <c r="I160" i="22"/>
  <c r="L111" i="24"/>
  <c r="L411" i="6"/>
  <c r="X291" i="7"/>
  <c r="L297" i="7"/>
  <c r="X298" i="7"/>
  <c r="L300" i="7"/>
  <c r="X420" i="7"/>
  <c r="F293" i="26"/>
  <c r="F497" i="26" s="1"/>
  <c r="N298" i="27"/>
  <c r="C417" i="4"/>
  <c r="L144" i="23"/>
  <c r="I273" i="4"/>
  <c r="L127" i="23"/>
  <c r="L135" i="23"/>
  <c r="L145" i="23"/>
  <c r="I433" i="5"/>
  <c r="F35" i="33" s="1"/>
  <c r="I441" i="5"/>
  <c r="F43" i="33" s="1"/>
  <c r="L143" i="24"/>
  <c r="L373" i="6"/>
  <c r="L291" i="6"/>
  <c r="L266" i="6"/>
  <c r="G432" i="6"/>
  <c r="H433" i="6"/>
  <c r="L367" i="6"/>
  <c r="X323" i="7"/>
  <c r="X325" i="7"/>
  <c r="X293" i="7"/>
  <c r="X117" i="25"/>
  <c r="X368" i="7"/>
  <c r="L141" i="25"/>
  <c r="L143" i="25"/>
  <c r="L374" i="7"/>
  <c r="L145" i="25"/>
  <c r="L376" i="7"/>
  <c r="L147" i="25"/>
  <c r="L378" i="7"/>
  <c r="L155" i="25"/>
  <c r="L386" i="7"/>
  <c r="L278" i="7"/>
  <c r="L284" i="7"/>
  <c r="X260" i="7"/>
  <c r="X263" i="7"/>
  <c r="X268" i="7"/>
  <c r="L270" i="7"/>
  <c r="X271" i="7"/>
  <c r="N435" i="7"/>
  <c r="R435" i="7"/>
  <c r="V435" i="7"/>
  <c r="X276" i="7"/>
  <c r="D437" i="7"/>
  <c r="H437" i="7"/>
  <c r="Q437" i="7"/>
  <c r="U437" i="7"/>
  <c r="X286" i="7"/>
  <c r="X294" i="7"/>
  <c r="L296" i="7"/>
  <c r="X308" i="7"/>
  <c r="X371" i="7"/>
  <c r="L377" i="7"/>
  <c r="X424" i="7"/>
  <c r="B7" i="8"/>
  <c r="B10" i="8"/>
  <c r="G12" i="8"/>
  <c r="K12" i="8" s="1"/>
  <c r="D6" i="8"/>
  <c r="D10" i="8"/>
  <c r="E6" i="8"/>
  <c r="L89" i="22"/>
  <c r="F14" i="8"/>
  <c r="L93" i="22"/>
  <c r="F18" i="8"/>
  <c r="F9" i="8"/>
  <c r="B32" i="8"/>
  <c r="L14" i="23"/>
  <c r="L16" i="23"/>
  <c r="L18" i="23"/>
  <c r="L20" i="23"/>
  <c r="C31" i="8"/>
  <c r="L22" i="23"/>
  <c r="L26" i="23"/>
  <c r="C32" i="8"/>
  <c r="L34" i="23"/>
  <c r="L37" i="23"/>
  <c r="D39" i="23"/>
  <c r="D222" i="23" s="1"/>
  <c r="I39" i="23"/>
  <c r="I222" i="23" s="1"/>
  <c r="E29" i="8"/>
  <c r="L91" i="23"/>
  <c r="L245" i="23" s="1"/>
  <c r="L95" i="23"/>
  <c r="F55" i="8"/>
  <c r="D280" i="27"/>
  <c r="J290" i="27"/>
  <c r="N290" i="27"/>
  <c r="D296" i="27"/>
  <c r="B7" i="30"/>
  <c r="B109" i="30" s="1"/>
  <c r="I7" i="20"/>
  <c r="I7" i="30" s="1"/>
  <c r="B211" i="20"/>
  <c r="I26" i="30"/>
  <c r="I283" i="20"/>
  <c r="R28" i="30"/>
  <c r="R283" i="20"/>
  <c r="R30" i="30"/>
  <c r="R284" i="20"/>
  <c r="R36" i="30"/>
  <c r="R38" i="30"/>
  <c r="R40" i="30"/>
  <c r="R185" i="30" s="1"/>
  <c r="R286" i="20"/>
  <c r="R42" i="30"/>
  <c r="R187" i="30" s="1"/>
  <c r="R44" i="30"/>
  <c r="R189" i="30" s="1"/>
  <c r="R46" i="30"/>
  <c r="R191" i="30" s="1"/>
  <c r="R57" i="30"/>
  <c r="R210" i="20"/>
  <c r="R59" i="30"/>
  <c r="R212" i="20"/>
  <c r="R63" i="30"/>
  <c r="R216" i="20"/>
  <c r="R65" i="30"/>
  <c r="R218" i="20"/>
  <c r="R67" i="30"/>
  <c r="R220" i="20"/>
  <c r="R69" i="30"/>
  <c r="R222" i="20"/>
  <c r="R71" i="30"/>
  <c r="R351" i="20"/>
  <c r="R224" i="20"/>
  <c r="R73" i="30"/>
  <c r="R226" i="20"/>
  <c r="R76" i="30"/>
  <c r="R352" i="20"/>
  <c r="R229" i="20"/>
  <c r="R78" i="30"/>
  <c r="R231" i="20"/>
  <c r="R80" i="30"/>
  <c r="R233" i="20"/>
  <c r="R82" i="30"/>
  <c r="R235" i="20"/>
  <c r="R84" i="30"/>
  <c r="R237" i="20"/>
  <c r="R86" i="30"/>
  <c r="R239" i="20"/>
  <c r="R88" i="30"/>
  <c r="R241" i="20"/>
  <c r="R90" i="30"/>
  <c r="R243" i="20"/>
  <c r="R92" i="30"/>
  <c r="R356" i="20"/>
  <c r="R245" i="20"/>
  <c r="I95" i="30"/>
  <c r="I359" i="20"/>
  <c r="I248" i="20"/>
  <c r="R96" i="30"/>
  <c r="R360" i="20"/>
  <c r="R249" i="20"/>
  <c r="S227" i="23"/>
  <c r="S197" i="23"/>
  <c r="S296" i="23" s="1"/>
  <c r="C198" i="23"/>
  <c r="C297" i="23" s="1"/>
  <c r="C228" i="23"/>
  <c r="G198" i="23"/>
  <c r="G297" i="23" s="1"/>
  <c r="G228" i="23"/>
  <c r="K228" i="23"/>
  <c r="K198" i="23"/>
  <c r="K297" i="23" s="1"/>
  <c r="C166" i="24"/>
  <c r="G166" i="24"/>
  <c r="K166" i="24"/>
  <c r="L131" i="24"/>
  <c r="L369" i="6"/>
  <c r="L284" i="6"/>
  <c r="L295" i="6"/>
  <c r="L299" i="6"/>
  <c r="L375" i="6"/>
  <c r="X267" i="7"/>
  <c r="L414" i="7"/>
  <c r="L91" i="22"/>
  <c r="F12" i="8"/>
  <c r="E31" i="8"/>
  <c r="B293" i="26"/>
  <c r="B497" i="26" s="1"/>
  <c r="I252" i="4"/>
  <c r="F416" i="4"/>
  <c r="C156" i="22"/>
  <c r="L107" i="22"/>
  <c r="I249" i="4"/>
  <c r="I395" i="4"/>
  <c r="F4" i="33" s="1"/>
  <c r="I257" i="4"/>
  <c r="I261" i="4"/>
  <c r="I269" i="4"/>
  <c r="I382" i="4"/>
  <c r="E12" i="33" s="1"/>
  <c r="I392" i="4"/>
  <c r="E22" i="33" s="1"/>
  <c r="L118" i="23"/>
  <c r="L122" i="23"/>
  <c r="L131" i="23"/>
  <c r="L141" i="23"/>
  <c r="L155" i="23"/>
  <c r="R423" i="5"/>
  <c r="F46" i="33" s="1"/>
  <c r="R265" i="5"/>
  <c r="I380" i="5"/>
  <c r="D27" i="33" s="1"/>
  <c r="I381" i="5"/>
  <c r="D28" i="33" s="1"/>
  <c r="I385" i="5"/>
  <c r="D32" i="33" s="1"/>
  <c r="I386" i="5"/>
  <c r="D33" i="33" s="1"/>
  <c r="I389" i="5"/>
  <c r="D36" i="33" s="1"/>
  <c r="I429" i="5"/>
  <c r="F31" i="33" s="1"/>
  <c r="I431" i="5"/>
  <c r="F33" i="33" s="1"/>
  <c r="I434" i="5"/>
  <c r="F36" i="33" s="1"/>
  <c r="L147" i="24"/>
  <c r="L377" i="6"/>
  <c r="L410" i="6"/>
  <c r="L263" i="6"/>
  <c r="C432" i="6"/>
  <c r="K432" i="6"/>
  <c r="D433" i="6"/>
  <c r="L289" i="6"/>
  <c r="L292" i="6"/>
  <c r="I155" i="4"/>
  <c r="I253" i="4" s="1"/>
  <c r="I250" i="4"/>
  <c r="I254" i="4"/>
  <c r="I258" i="4"/>
  <c r="I262" i="4"/>
  <c r="I270" i="4"/>
  <c r="I274" i="4"/>
  <c r="I278" i="4"/>
  <c r="L107" i="23"/>
  <c r="L110" i="23"/>
  <c r="L112" i="23"/>
  <c r="L114" i="23"/>
  <c r="L116" i="23"/>
  <c r="L119" i="23"/>
  <c r="L124" i="23"/>
  <c r="L128" i="23"/>
  <c r="L132" i="23"/>
  <c r="L136" i="23"/>
  <c r="L142" i="23"/>
  <c r="L146" i="23"/>
  <c r="C113" i="23"/>
  <c r="C164" i="23" s="1"/>
  <c r="B266" i="5"/>
  <c r="I164" i="5"/>
  <c r="I266" i="5" s="1"/>
  <c r="I399" i="5"/>
  <c r="E25" i="33" s="1"/>
  <c r="I339" i="5"/>
  <c r="B31" i="33" s="1"/>
  <c r="I341" i="5"/>
  <c r="B33" i="33" s="1"/>
  <c r="I343" i="5"/>
  <c r="B35" i="33" s="1"/>
  <c r="L322" i="6"/>
  <c r="L106" i="24"/>
  <c r="L110" i="24"/>
  <c r="L114" i="24"/>
  <c r="L118" i="24"/>
  <c r="L122" i="24"/>
  <c r="L126" i="24"/>
  <c r="L130" i="24"/>
  <c r="L134" i="24"/>
  <c r="L279" i="6"/>
  <c r="L287" i="6"/>
  <c r="B431" i="6"/>
  <c r="F431" i="6"/>
  <c r="J431" i="6"/>
  <c r="L285" i="6"/>
  <c r="L301" i="6"/>
  <c r="L366" i="6"/>
  <c r="L108" i="25"/>
  <c r="L110" i="25"/>
  <c r="L112" i="25"/>
  <c r="L114" i="25"/>
  <c r="L116" i="25"/>
  <c r="L118" i="25"/>
  <c r="L120" i="25"/>
  <c r="L122" i="25"/>
  <c r="L124" i="25"/>
  <c r="L126" i="25"/>
  <c r="L128" i="25"/>
  <c r="L130" i="25"/>
  <c r="L132" i="25"/>
  <c r="L134" i="25"/>
  <c r="L136" i="25"/>
  <c r="L138" i="25"/>
  <c r="X141" i="25"/>
  <c r="X143" i="25"/>
  <c r="X145" i="25"/>
  <c r="X155" i="25"/>
  <c r="X299" i="7"/>
  <c r="E435" i="7"/>
  <c r="I435" i="7"/>
  <c r="L291" i="7"/>
  <c r="L294" i="7"/>
  <c r="X300" i="7"/>
  <c r="L308" i="7"/>
  <c r="L371" i="7"/>
  <c r="L375" i="7"/>
  <c r="X376" i="7"/>
  <c r="F35" i="8"/>
  <c r="C40" i="8"/>
  <c r="B8" i="8"/>
  <c r="C192" i="26"/>
  <c r="C453" i="26" s="1"/>
  <c r="L7" i="22"/>
  <c r="L11" i="22"/>
  <c r="L15" i="22"/>
  <c r="L19" i="22"/>
  <c r="L23" i="22"/>
  <c r="C9" i="8"/>
  <c r="L27" i="22"/>
  <c r="L31" i="22"/>
  <c r="L35" i="22"/>
  <c r="L41" i="22"/>
  <c r="L51" i="22"/>
  <c r="E7" i="8"/>
  <c r="L56" i="22"/>
  <c r="L60" i="22"/>
  <c r="L64" i="22"/>
  <c r="L70" i="22"/>
  <c r="L74" i="22"/>
  <c r="L78" i="22"/>
  <c r="L82" i="22"/>
  <c r="I86" i="22"/>
  <c r="I244" i="22" s="1"/>
  <c r="B17" i="8"/>
  <c r="B30" i="8"/>
  <c r="D30" i="8"/>
  <c r="E35" i="8"/>
  <c r="L66" i="23"/>
  <c r="L68" i="23"/>
  <c r="L70" i="23"/>
  <c r="L76" i="23"/>
  <c r="F32" i="8"/>
  <c r="L80" i="23"/>
  <c r="L84" i="23"/>
  <c r="L88" i="23"/>
  <c r="L14" i="24"/>
  <c r="L34" i="24"/>
  <c r="L37" i="24"/>
  <c r="L41" i="24"/>
  <c r="L45" i="24"/>
  <c r="L15" i="25"/>
  <c r="X25" i="25"/>
  <c r="X220" i="25" s="1"/>
  <c r="X35" i="25"/>
  <c r="X37" i="25"/>
  <c r="X41" i="25"/>
  <c r="X43" i="25"/>
  <c r="X45" i="25"/>
  <c r="B496" i="26"/>
  <c r="F285" i="26"/>
  <c r="D296" i="26"/>
  <c r="J294" i="27"/>
  <c r="N294" i="27"/>
  <c r="D300" i="27"/>
  <c r="L34" i="22"/>
  <c r="L55" i="22"/>
  <c r="L59" i="22"/>
  <c r="L63" i="22"/>
  <c r="L67" i="22"/>
  <c r="L73" i="22"/>
  <c r="L77" i="22"/>
  <c r="L81" i="22"/>
  <c r="L92" i="22"/>
  <c r="B12" i="8"/>
  <c r="B16" i="8"/>
  <c r="C14" i="8"/>
  <c r="C18" i="8"/>
  <c r="B243" i="27"/>
  <c r="L6" i="23"/>
  <c r="L8" i="23"/>
  <c r="L10" i="23"/>
  <c r="L12" i="23"/>
  <c r="L23" i="23"/>
  <c r="L27" i="23"/>
  <c r="L31" i="23"/>
  <c r="L35" i="23"/>
  <c r="E39" i="23"/>
  <c r="E222" i="23" s="1"/>
  <c r="L43" i="23"/>
  <c r="L46" i="23"/>
  <c r="O56" i="23"/>
  <c r="X56" i="23" s="1"/>
  <c r="L56" i="23"/>
  <c r="L58" i="23"/>
  <c r="L60" i="23"/>
  <c r="L62" i="23"/>
  <c r="L71" i="23"/>
  <c r="L77" i="23"/>
  <c r="L81" i="23"/>
  <c r="L85" i="23"/>
  <c r="L92" i="23"/>
  <c r="L96" i="23"/>
  <c r="F29" i="8"/>
  <c r="F31" i="8"/>
  <c r="F33" i="8"/>
  <c r="L7" i="24"/>
  <c r="L11" i="24"/>
  <c r="L15" i="24"/>
  <c r="L19" i="24"/>
  <c r="L23" i="24"/>
  <c r="L27" i="24"/>
  <c r="L31" i="24"/>
  <c r="L35" i="24"/>
  <c r="L38" i="24"/>
  <c r="L42" i="24"/>
  <c r="L52" i="24"/>
  <c r="H33" i="26"/>
  <c r="H37" i="26"/>
  <c r="H382" i="26" s="1"/>
  <c r="H41" i="26"/>
  <c r="H386" i="26" s="1"/>
  <c r="H45" i="26"/>
  <c r="H390" i="26" s="1"/>
  <c r="E30" i="26"/>
  <c r="E132" i="26" s="1"/>
  <c r="H132" i="14"/>
  <c r="H328" i="14" s="1"/>
  <c r="D10" i="13" s="1"/>
  <c r="E234" i="14"/>
  <c r="E376" i="14" s="1"/>
  <c r="H235" i="14"/>
  <c r="H239" i="14"/>
  <c r="H243" i="14"/>
  <c r="H247" i="14"/>
  <c r="H257" i="14"/>
  <c r="C376" i="14"/>
  <c r="H283" i="14"/>
  <c r="B9" i="13" s="1"/>
  <c r="H287" i="14"/>
  <c r="B5" i="27"/>
  <c r="B209" i="27" s="1"/>
  <c r="B311" i="27" s="1"/>
  <c r="P10" i="27"/>
  <c r="P112" i="27" s="1"/>
  <c r="B12" i="27"/>
  <c r="B114" i="27" s="1"/>
  <c r="G13" i="32"/>
  <c r="H12" i="27" s="1"/>
  <c r="H114" i="27" s="1"/>
  <c r="B16" i="27"/>
  <c r="B118" i="27" s="1"/>
  <c r="G17" i="32"/>
  <c r="H16" i="27" s="1"/>
  <c r="H118" i="27" s="1"/>
  <c r="P17" i="27"/>
  <c r="P221" i="27" s="1"/>
  <c r="P323" i="27" s="1"/>
  <c r="N222" i="32"/>
  <c r="S227" i="32"/>
  <c r="U23" i="32"/>
  <c r="U227" i="32" s="1"/>
  <c r="B210" i="32"/>
  <c r="G108" i="32"/>
  <c r="P219" i="32"/>
  <c r="U117" i="32"/>
  <c r="U219" i="32" s="1"/>
  <c r="M30" i="27"/>
  <c r="M378" i="27" s="1"/>
  <c r="L235" i="32"/>
  <c r="L373" i="32" s="1"/>
  <c r="L326" i="32"/>
  <c r="N133" i="32"/>
  <c r="N326" i="32" s="1"/>
  <c r="D58" i="13" s="1"/>
  <c r="U211" i="32"/>
  <c r="U213" i="32"/>
  <c r="B163" i="27"/>
  <c r="B215" i="32"/>
  <c r="G164" i="32"/>
  <c r="U217" i="32"/>
  <c r="N219" i="32"/>
  <c r="N227" i="32"/>
  <c r="G233" i="32"/>
  <c r="N236" i="32"/>
  <c r="G238" i="32"/>
  <c r="T213" i="32"/>
  <c r="R369" i="32"/>
  <c r="D370" i="32"/>
  <c r="B221" i="32"/>
  <c r="B344" i="32"/>
  <c r="H285" i="26"/>
  <c r="H291" i="26"/>
  <c r="H293" i="26"/>
  <c r="H295" i="26"/>
  <c r="H297" i="26"/>
  <c r="H299" i="26"/>
  <c r="H301" i="26"/>
  <c r="B498" i="26"/>
  <c r="F498" i="26"/>
  <c r="D501" i="26"/>
  <c r="H290" i="27"/>
  <c r="H291" i="27"/>
  <c r="H292" i="27"/>
  <c r="H293" i="27"/>
  <c r="H294" i="27"/>
  <c r="H295" i="27"/>
  <c r="H296" i="27"/>
  <c r="H297" i="27"/>
  <c r="H298" i="27"/>
  <c r="H299" i="27"/>
  <c r="H300" i="27"/>
  <c r="H301" i="27"/>
  <c r="H308" i="27"/>
  <c r="D265" i="27"/>
  <c r="J275" i="27"/>
  <c r="N275" i="27"/>
  <c r="D285" i="27"/>
  <c r="J291" i="27"/>
  <c r="N291" i="27"/>
  <c r="D293" i="27"/>
  <c r="J295" i="27"/>
  <c r="N295" i="27"/>
  <c r="D297" i="27"/>
  <c r="J299" i="27"/>
  <c r="N299" i="27"/>
  <c r="D301" i="27"/>
  <c r="D221" i="22"/>
  <c r="H221" i="22"/>
  <c r="H175" i="22"/>
  <c r="B227" i="22"/>
  <c r="B189" i="22"/>
  <c r="B297" i="22" s="1"/>
  <c r="B198" i="22"/>
  <c r="B306" i="22" s="1"/>
  <c r="J198" i="22"/>
  <c r="J306" i="22" s="1"/>
  <c r="D265" i="22"/>
  <c r="D155" i="22"/>
  <c r="H265" i="22"/>
  <c r="H155" i="22"/>
  <c r="F164" i="22"/>
  <c r="D170" i="22"/>
  <c r="D268" i="22"/>
  <c r="H170" i="22"/>
  <c r="H268" i="22"/>
  <c r="E171" i="22"/>
  <c r="I171" i="22"/>
  <c r="F176" i="22"/>
  <c r="D182" i="22"/>
  <c r="H182" i="22"/>
  <c r="E183" i="22"/>
  <c r="I183" i="22"/>
  <c r="L135" i="22"/>
  <c r="F272" i="22"/>
  <c r="F186" i="22"/>
  <c r="F294" i="22" s="1"/>
  <c r="L137" i="22"/>
  <c r="F273" i="22"/>
  <c r="F187" i="22"/>
  <c r="F295" i="22" s="1"/>
  <c r="L138" i="22"/>
  <c r="F274" i="22"/>
  <c r="F188" i="22"/>
  <c r="F296" i="22" s="1"/>
  <c r="L139" i="22"/>
  <c r="F189" i="22"/>
  <c r="F297" i="22" s="1"/>
  <c r="L140" i="22"/>
  <c r="F276" i="22"/>
  <c r="F190" i="22"/>
  <c r="F298" i="22" s="1"/>
  <c r="L141" i="22"/>
  <c r="F277" i="22"/>
  <c r="F191" i="22"/>
  <c r="F299" i="22" s="1"/>
  <c r="L142" i="22"/>
  <c r="F198" i="22"/>
  <c r="F306" i="22" s="1"/>
  <c r="D175" i="22"/>
  <c r="J189" i="22"/>
  <c r="J297" i="22" s="1"/>
  <c r="F275" i="22"/>
  <c r="Q219" i="23"/>
  <c r="U219" i="23"/>
  <c r="B250" i="23"/>
  <c r="B198" i="23"/>
  <c r="B297" i="23" s="1"/>
  <c r="J250" i="23"/>
  <c r="J198" i="23"/>
  <c r="J297" i="23" s="1"/>
  <c r="H267" i="23"/>
  <c r="C255" i="24"/>
  <c r="L96" i="24"/>
  <c r="C8" i="8"/>
  <c r="F10" i="8"/>
  <c r="F242" i="27"/>
  <c r="C243" i="27"/>
  <c r="N243" i="27"/>
  <c r="L24" i="23"/>
  <c r="F39" i="23"/>
  <c r="F222" i="23" s="1"/>
  <c r="L40" i="23"/>
  <c r="L223" i="23" s="1"/>
  <c r="L53" i="23"/>
  <c r="L67" i="23"/>
  <c r="L69" i="23"/>
  <c r="L78" i="23"/>
  <c r="L82" i="23"/>
  <c r="L93" i="23"/>
  <c r="B58" i="8"/>
  <c r="C29" i="8"/>
  <c r="C30" i="8"/>
  <c r="L4" i="24"/>
  <c r="L8" i="24"/>
  <c r="L12" i="24"/>
  <c r="L16" i="24"/>
  <c r="L20" i="24"/>
  <c r="L24" i="24"/>
  <c r="L28" i="24"/>
  <c r="L32" i="24"/>
  <c r="L36" i="24"/>
  <c r="L39" i="24"/>
  <c r="L227" i="24" s="1"/>
  <c r="L43" i="24"/>
  <c r="L6" i="25"/>
  <c r="L8" i="25"/>
  <c r="L10" i="25"/>
  <c r="L12" i="25"/>
  <c r="L14" i="25"/>
  <c r="L16" i="25"/>
  <c r="L18" i="25"/>
  <c r="L20" i="25"/>
  <c r="L22" i="25"/>
  <c r="X221" i="25"/>
  <c r="X36" i="25"/>
  <c r="X40" i="25"/>
  <c r="X223" i="25" s="1"/>
  <c r="X44" i="25"/>
  <c r="H284" i="14"/>
  <c r="B10" i="13" s="1"/>
  <c r="H231" i="14"/>
  <c r="H212" i="14"/>
  <c r="H216" i="14"/>
  <c r="H220" i="14"/>
  <c r="H224" i="14"/>
  <c r="H352" i="14"/>
  <c r="E8" i="13" s="1"/>
  <c r="E372" i="14"/>
  <c r="D375" i="14"/>
  <c r="H244" i="14"/>
  <c r="H280" i="14"/>
  <c r="B6" i="13" s="1"/>
  <c r="H360" i="14"/>
  <c r="B9" i="27"/>
  <c r="B213" i="27" s="1"/>
  <c r="B315" i="27" s="1"/>
  <c r="G10" i="32"/>
  <c r="M12" i="27"/>
  <c r="M216" i="27" s="1"/>
  <c r="M318" i="27" s="1"/>
  <c r="N13" i="32"/>
  <c r="P12" i="27" s="1"/>
  <c r="P216" i="27" s="1"/>
  <c r="P318" i="27" s="1"/>
  <c r="L217" i="32"/>
  <c r="L16" i="27"/>
  <c r="L220" i="27" s="1"/>
  <c r="L322" i="27" s="1"/>
  <c r="N17" i="32"/>
  <c r="P16" i="27" s="1"/>
  <c r="P220" i="27" s="1"/>
  <c r="P322" i="27" s="1"/>
  <c r="H24" i="27"/>
  <c r="H228" i="27" s="1"/>
  <c r="H330" i="27" s="1"/>
  <c r="G229" i="32"/>
  <c r="L6" i="27"/>
  <c r="L108" i="27" s="1"/>
  <c r="K211" i="32"/>
  <c r="N58" i="32"/>
  <c r="B214" i="32"/>
  <c r="G61" i="32"/>
  <c r="N19" i="27"/>
  <c r="N121" i="27" s="1"/>
  <c r="M224" i="32"/>
  <c r="M370" i="32" s="1"/>
  <c r="M298" i="32"/>
  <c r="N71" i="32"/>
  <c r="P19" i="27" s="1"/>
  <c r="G300" i="32"/>
  <c r="C31" i="13" s="1"/>
  <c r="N301" i="32"/>
  <c r="C58" i="13" s="1"/>
  <c r="G232" i="32"/>
  <c r="N158" i="27"/>
  <c r="N159" i="32"/>
  <c r="N216" i="32"/>
  <c r="G218" i="32"/>
  <c r="G226" i="32"/>
  <c r="N233" i="32"/>
  <c r="G237" i="32"/>
  <c r="N238" i="32"/>
  <c r="U239" i="32"/>
  <c r="N241" i="32"/>
  <c r="G243" i="32"/>
  <c r="N244" i="32"/>
  <c r="G246" i="32"/>
  <c r="U247" i="32"/>
  <c r="N249" i="32"/>
  <c r="N251" i="32"/>
  <c r="F369" i="32"/>
  <c r="B217" i="32"/>
  <c r="M371" i="32"/>
  <c r="B372" i="32"/>
  <c r="F372" i="32"/>
  <c r="K372" i="32"/>
  <c r="B31" i="13"/>
  <c r="B265" i="26"/>
  <c r="F265" i="26"/>
  <c r="B500" i="26"/>
  <c r="F500" i="26"/>
  <c r="D503" i="26"/>
  <c r="D270" i="27"/>
  <c r="J280" i="27"/>
  <c r="N280" i="27"/>
  <c r="D290" i="27"/>
  <c r="J292" i="27"/>
  <c r="N292" i="27"/>
  <c r="D294" i="27"/>
  <c r="J296" i="27"/>
  <c r="N296" i="27"/>
  <c r="D298" i="27"/>
  <c r="J300" i="27"/>
  <c r="N300" i="27"/>
  <c r="D308" i="27"/>
  <c r="E289" i="28"/>
  <c r="I30" i="29"/>
  <c r="I234" i="19"/>
  <c r="I34" i="29"/>
  <c r="I238" i="19"/>
  <c r="I38" i="29"/>
  <c r="I242" i="19"/>
  <c r="I42" i="29"/>
  <c r="I246" i="19"/>
  <c r="I289" i="19"/>
  <c r="I52" i="29"/>
  <c r="I192" i="29" s="1"/>
  <c r="I256" i="19"/>
  <c r="I299" i="19"/>
  <c r="I223" i="19"/>
  <c r="G220" i="22"/>
  <c r="G170" i="22"/>
  <c r="L88" i="22"/>
  <c r="I191" i="23"/>
  <c r="X69" i="23"/>
  <c r="Q240" i="23"/>
  <c r="E189" i="23"/>
  <c r="E245" i="23"/>
  <c r="E193" i="23"/>
  <c r="E292" i="23" s="1"/>
  <c r="O165" i="23"/>
  <c r="X114" i="23"/>
  <c r="D166" i="23"/>
  <c r="H166" i="23"/>
  <c r="O167" i="23"/>
  <c r="X116" i="23"/>
  <c r="R266" i="23"/>
  <c r="R173" i="23"/>
  <c r="D184" i="23"/>
  <c r="D268" i="23"/>
  <c r="D188" i="23"/>
  <c r="H188" i="23"/>
  <c r="D271" i="23"/>
  <c r="D194" i="23"/>
  <c r="D293" i="23" s="1"/>
  <c r="H271" i="23"/>
  <c r="H194" i="23"/>
  <c r="H293" i="23" s="1"/>
  <c r="D275" i="23"/>
  <c r="D198" i="23"/>
  <c r="D297" i="23" s="1"/>
  <c r="H275" i="23"/>
  <c r="H198" i="23"/>
  <c r="H297" i="23" s="1"/>
  <c r="B187" i="24"/>
  <c r="F187" i="24"/>
  <c r="J187" i="24"/>
  <c r="C188" i="24"/>
  <c r="G188" i="24"/>
  <c r="K188" i="24"/>
  <c r="X94" i="25"/>
  <c r="C268" i="25"/>
  <c r="C183" i="25"/>
  <c r="G268" i="25"/>
  <c r="G183" i="25"/>
  <c r="K268" i="25"/>
  <c r="K183" i="25"/>
  <c r="L108" i="23"/>
  <c r="L120" i="23"/>
  <c r="L125" i="23"/>
  <c r="L129" i="23"/>
  <c r="L133" i="23"/>
  <c r="L137" i="23"/>
  <c r="L143" i="23"/>
  <c r="L147" i="23"/>
  <c r="L123" i="23"/>
  <c r="L174" i="23" s="1"/>
  <c r="L108" i="24"/>
  <c r="L112" i="24"/>
  <c r="L116" i="24"/>
  <c r="L120" i="24"/>
  <c r="L124" i="24"/>
  <c r="L128" i="24"/>
  <c r="L132" i="24"/>
  <c r="L137" i="24"/>
  <c r="L107" i="25"/>
  <c r="L109" i="25"/>
  <c r="L111" i="25"/>
  <c r="L113" i="25"/>
  <c r="L115" i="25"/>
  <c r="L117" i="25"/>
  <c r="L119" i="25"/>
  <c r="L121" i="25"/>
  <c r="L123" i="25"/>
  <c r="L125" i="25"/>
  <c r="L127" i="25"/>
  <c r="L129" i="25"/>
  <c r="L131" i="25"/>
  <c r="L133" i="25"/>
  <c r="L135" i="25"/>
  <c r="L137" i="25"/>
  <c r="X142" i="25"/>
  <c r="X144" i="25"/>
  <c r="X146" i="25"/>
  <c r="X148" i="25"/>
  <c r="L370" i="7"/>
  <c r="F36" i="8"/>
  <c r="E39" i="8"/>
  <c r="F40" i="8"/>
  <c r="C41" i="8"/>
  <c r="D243" i="26"/>
  <c r="L8" i="22"/>
  <c r="L16" i="22"/>
  <c r="L20" i="22"/>
  <c r="L24" i="22"/>
  <c r="L32" i="22"/>
  <c r="L36" i="22"/>
  <c r="L38" i="22"/>
  <c r="L223" i="22" s="1"/>
  <c r="L42" i="22"/>
  <c r="L57" i="22"/>
  <c r="L65" i="22"/>
  <c r="L75" i="22"/>
  <c r="L79" i="22"/>
  <c r="L83" i="22"/>
  <c r="L90" i="22"/>
  <c r="C12" i="8"/>
  <c r="C16" i="8"/>
  <c r="F8" i="8"/>
  <c r="F17" i="8"/>
  <c r="D243" i="27"/>
  <c r="L5" i="23"/>
  <c r="L7" i="23"/>
  <c r="L9" i="23"/>
  <c r="L11" i="23"/>
  <c r="L13" i="23"/>
  <c r="L25" i="23"/>
  <c r="L29" i="23"/>
  <c r="L33" i="23"/>
  <c r="G39" i="23"/>
  <c r="G222" i="23" s="1"/>
  <c r="L41" i="23"/>
  <c r="L44" i="23"/>
  <c r="L57" i="23"/>
  <c r="O57" i="23"/>
  <c r="X57" i="23" s="1"/>
  <c r="L59" i="23"/>
  <c r="L61" i="23"/>
  <c r="L63" i="23"/>
  <c r="L79" i="23"/>
  <c r="L83" i="23"/>
  <c r="L87" i="23"/>
  <c r="L94" i="23"/>
  <c r="L5" i="24"/>
  <c r="L9" i="24"/>
  <c r="L13" i="24"/>
  <c r="L17" i="24"/>
  <c r="L21" i="24"/>
  <c r="L25" i="24"/>
  <c r="L29" i="24"/>
  <c r="L33" i="24"/>
  <c r="L40" i="24"/>
  <c r="L44" i="24"/>
  <c r="X6" i="25"/>
  <c r="X8" i="25"/>
  <c r="X10" i="25"/>
  <c r="X12" i="25"/>
  <c r="X14" i="25"/>
  <c r="X16" i="25"/>
  <c r="X18" i="25"/>
  <c r="X20" i="25"/>
  <c r="X22" i="25"/>
  <c r="L25" i="25"/>
  <c r="L27" i="25"/>
  <c r="L29" i="25"/>
  <c r="L31" i="25"/>
  <c r="L33" i="25"/>
  <c r="L35" i="25"/>
  <c r="L37" i="25"/>
  <c r="L39" i="25"/>
  <c r="L41" i="25"/>
  <c r="L43" i="25"/>
  <c r="L45" i="25"/>
  <c r="L53" i="25"/>
  <c r="H6" i="26"/>
  <c r="H108" i="26" s="1"/>
  <c r="H10" i="26"/>
  <c r="H112" i="26" s="1"/>
  <c r="H14" i="26"/>
  <c r="H116" i="26" s="1"/>
  <c r="H18" i="26"/>
  <c r="H120" i="26" s="1"/>
  <c r="H22" i="26"/>
  <c r="H124" i="26" s="1"/>
  <c r="H27" i="26"/>
  <c r="H31" i="26"/>
  <c r="H35" i="26"/>
  <c r="H39" i="26"/>
  <c r="H384" i="26" s="1"/>
  <c r="H43" i="26"/>
  <c r="H388" i="26" s="1"/>
  <c r="H53" i="26"/>
  <c r="H398" i="26" s="1"/>
  <c r="H304" i="14"/>
  <c r="C8" i="13" s="1"/>
  <c r="H324" i="14"/>
  <c r="D6" i="13" s="1"/>
  <c r="H233" i="14"/>
  <c r="H237" i="14"/>
  <c r="B373" i="14"/>
  <c r="F373" i="14"/>
  <c r="E374" i="14"/>
  <c r="H282" i="14"/>
  <c r="B8" i="13" s="1"/>
  <c r="H291" i="14"/>
  <c r="E328" i="14"/>
  <c r="H351" i="14"/>
  <c r="E7" i="13" s="1"/>
  <c r="G6" i="32"/>
  <c r="U17" i="32"/>
  <c r="R221" i="32"/>
  <c r="R370" i="32" s="1"/>
  <c r="B19" i="27"/>
  <c r="B223" i="27" s="1"/>
  <c r="B325" i="27" s="1"/>
  <c r="G20" i="32"/>
  <c r="U301" i="32"/>
  <c r="C80" i="13" s="1"/>
  <c r="B322" i="32"/>
  <c r="G113" i="32"/>
  <c r="N323" i="32"/>
  <c r="D55" i="13" s="1"/>
  <c r="G324" i="32"/>
  <c r="D30" i="13" s="1"/>
  <c r="U344" i="32"/>
  <c r="E76" i="13" s="1"/>
  <c r="B165" i="27"/>
  <c r="G166" i="32"/>
  <c r="N218" i="32"/>
  <c r="G346" i="32"/>
  <c r="E30" i="13" s="1"/>
  <c r="G231" i="32"/>
  <c r="G234" i="32"/>
  <c r="D371" i="32"/>
  <c r="P371" i="32"/>
  <c r="D373" i="32"/>
  <c r="K373" i="32"/>
  <c r="R373" i="32"/>
  <c r="D270" i="26"/>
  <c r="B275" i="26"/>
  <c r="F275" i="26"/>
  <c r="B502" i="26"/>
  <c r="F502" i="26"/>
  <c r="D511" i="26"/>
  <c r="P265" i="27"/>
  <c r="P319" i="27"/>
  <c r="P270" i="27"/>
  <c r="P275" i="27"/>
  <c r="P493" i="27"/>
  <c r="P285" i="27"/>
  <c r="P290" i="27"/>
  <c r="P291" i="27"/>
  <c r="P292" i="27"/>
  <c r="P293" i="27"/>
  <c r="P294" i="27"/>
  <c r="P295" i="27"/>
  <c r="P296" i="27"/>
  <c r="P297" i="27"/>
  <c r="P298" i="27"/>
  <c r="P299" i="27"/>
  <c r="P300" i="27"/>
  <c r="P301" i="27"/>
  <c r="P308" i="27"/>
  <c r="J265" i="27"/>
  <c r="N265" i="27"/>
  <c r="D275" i="27"/>
  <c r="J285" i="27"/>
  <c r="N285" i="27"/>
  <c r="D291" i="27"/>
  <c r="J293" i="27"/>
  <c r="N293" i="27"/>
  <c r="D295" i="27"/>
  <c r="J297" i="27"/>
  <c r="N297" i="27"/>
  <c r="D299" i="27"/>
  <c r="J301" i="27"/>
  <c r="N301" i="27"/>
  <c r="F374" i="19"/>
  <c r="F219" i="22"/>
  <c r="F165" i="22"/>
  <c r="J219" i="22"/>
  <c r="J165" i="22"/>
  <c r="F181" i="22"/>
  <c r="J181" i="22"/>
  <c r="D269" i="22"/>
  <c r="G220" i="23"/>
  <c r="G178" i="23"/>
  <c r="D221" i="23"/>
  <c r="B160" i="23"/>
  <c r="J160" i="23"/>
  <c r="K243" i="23"/>
  <c r="K183" i="23"/>
  <c r="F159" i="23"/>
  <c r="X108" i="23"/>
  <c r="Q160" i="23"/>
  <c r="U160" i="23"/>
  <c r="O161" i="23"/>
  <c r="X110" i="23"/>
  <c r="O264" i="23"/>
  <c r="O163" i="23"/>
  <c r="X112" i="23"/>
  <c r="S264" i="23"/>
  <c r="S163" i="23"/>
  <c r="I193" i="23"/>
  <c r="I292" i="23" s="1"/>
  <c r="O206" i="25"/>
  <c r="O305" i="25" s="1"/>
  <c r="O283" i="25"/>
  <c r="S206" i="25"/>
  <c r="S305" i="25" s="1"/>
  <c r="S283" i="25"/>
  <c r="W206" i="25"/>
  <c r="W305" i="25" s="1"/>
  <c r="W283" i="25"/>
  <c r="H28" i="26"/>
  <c r="H130" i="26" s="1"/>
  <c r="H241" i="14"/>
  <c r="H245" i="14"/>
  <c r="H249" i="14"/>
  <c r="H281" i="14"/>
  <c r="B7" i="13" s="1"/>
  <c r="H359" i="14"/>
  <c r="H369" i="14"/>
  <c r="B6" i="27"/>
  <c r="B210" i="27" s="1"/>
  <c r="B312" i="27" s="1"/>
  <c r="H13" i="27"/>
  <c r="H115" i="27" s="1"/>
  <c r="P14" i="27"/>
  <c r="P218" i="27" s="1"/>
  <c r="P320" i="27" s="1"/>
  <c r="P15" i="27"/>
  <c r="P117" i="27" s="1"/>
  <c r="P20" i="27"/>
  <c r="P122" i="27" s="1"/>
  <c r="P21" i="27"/>
  <c r="P225" i="27" s="1"/>
  <c r="P327" i="27" s="1"/>
  <c r="P25" i="27"/>
  <c r="P127" i="27" s="1"/>
  <c r="H28" i="27"/>
  <c r="H130" i="27" s="1"/>
  <c r="H32" i="27"/>
  <c r="H134" i="27" s="1"/>
  <c r="P33" i="27"/>
  <c r="H35" i="27"/>
  <c r="P38" i="27"/>
  <c r="P140" i="27" s="1"/>
  <c r="H40" i="27"/>
  <c r="H380" i="27" s="1"/>
  <c r="P41" i="27"/>
  <c r="P143" i="27" s="1"/>
  <c r="P428" i="27" s="1"/>
  <c r="H43" i="27"/>
  <c r="H383" i="27" s="1"/>
  <c r="B34" i="27"/>
  <c r="B136" i="27" s="1"/>
  <c r="N108" i="32"/>
  <c r="P5" i="27" s="1"/>
  <c r="P209" i="27" s="1"/>
  <c r="H158" i="27"/>
  <c r="H161" i="27"/>
  <c r="H162" i="27"/>
  <c r="B215" i="27"/>
  <c r="B317" i="27" s="1"/>
  <c r="H164" i="27"/>
  <c r="H169" i="27"/>
  <c r="H170" i="27"/>
  <c r="E223" i="32"/>
  <c r="E370" i="32" s="1"/>
  <c r="C225" i="32"/>
  <c r="C371" i="32" s="1"/>
  <c r="N230" i="32"/>
  <c r="E235" i="32"/>
  <c r="E373" i="32" s="1"/>
  <c r="B56" i="13"/>
  <c r="B298" i="32"/>
  <c r="F298" i="32"/>
  <c r="N347" i="32"/>
  <c r="E57" i="13" s="1"/>
  <c r="B348" i="32"/>
  <c r="H56" i="26"/>
  <c r="H58" i="26"/>
  <c r="H60" i="26"/>
  <c r="H62" i="26"/>
  <c r="H64" i="26"/>
  <c r="H66" i="26"/>
  <c r="H68" i="26"/>
  <c r="H70" i="26"/>
  <c r="H72" i="26"/>
  <c r="H74" i="26"/>
  <c r="H125" i="26" s="1"/>
  <c r="H76" i="26"/>
  <c r="H78" i="26"/>
  <c r="H80" i="26"/>
  <c r="H82" i="26"/>
  <c r="H84" i="26"/>
  <c r="H86" i="26"/>
  <c r="H88" i="26"/>
  <c r="H90" i="26"/>
  <c r="H92" i="26"/>
  <c r="H94" i="26"/>
  <c r="H96" i="26"/>
  <c r="H104" i="26"/>
  <c r="C492" i="26"/>
  <c r="G492" i="26"/>
  <c r="E493" i="26"/>
  <c r="C494" i="26"/>
  <c r="G494" i="26"/>
  <c r="H276" i="26"/>
  <c r="E495" i="26"/>
  <c r="C496" i="26"/>
  <c r="G496" i="26"/>
  <c r="C498" i="26"/>
  <c r="G498" i="26"/>
  <c r="E499" i="26"/>
  <c r="C500" i="26"/>
  <c r="G500" i="26"/>
  <c r="E501" i="26"/>
  <c r="C502" i="26"/>
  <c r="G502" i="26"/>
  <c r="E503" i="26"/>
  <c r="C504" i="26"/>
  <c r="G504" i="26"/>
  <c r="E511" i="26"/>
  <c r="H396" i="27"/>
  <c r="H397" i="27"/>
  <c r="H398" i="27"/>
  <c r="H399" i="27"/>
  <c r="H127" i="27"/>
  <c r="H400" i="27"/>
  <c r="H402" i="27"/>
  <c r="H403" i="27"/>
  <c r="H404" i="27"/>
  <c r="H405" i="27"/>
  <c r="H406" i="27"/>
  <c r="H407" i="27"/>
  <c r="H408" i="27"/>
  <c r="H415" i="27"/>
  <c r="E490" i="27"/>
  <c r="K490" i="27"/>
  <c r="K316" i="27"/>
  <c r="O490" i="27"/>
  <c r="O316" i="27"/>
  <c r="E491" i="27"/>
  <c r="K491" i="27"/>
  <c r="K321" i="27"/>
  <c r="O491" i="27"/>
  <c r="E492" i="27"/>
  <c r="K492" i="27"/>
  <c r="K326" i="27"/>
  <c r="O492" i="27"/>
  <c r="O326" i="27"/>
  <c r="E493" i="27"/>
  <c r="K493" i="27"/>
  <c r="K331" i="27"/>
  <c r="E494" i="27"/>
  <c r="K494" i="27"/>
  <c r="O494" i="27"/>
  <c r="E496" i="27"/>
  <c r="K496" i="27"/>
  <c r="O496" i="27"/>
  <c r="E497" i="27"/>
  <c r="K497" i="27"/>
  <c r="O497" i="27"/>
  <c r="E498" i="27"/>
  <c r="K498" i="27"/>
  <c r="O498" i="27"/>
  <c r="E499" i="27"/>
  <c r="K499" i="27"/>
  <c r="O499" i="27"/>
  <c r="E500" i="27"/>
  <c r="K500" i="27"/>
  <c r="O500" i="27"/>
  <c r="E501" i="27"/>
  <c r="K501" i="27"/>
  <c r="O501" i="27"/>
  <c r="E502" i="27"/>
  <c r="K502" i="27"/>
  <c r="O502" i="27"/>
  <c r="E509" i="27"/>
  <c r="K509" i="27"/>
  <c r="O509" i="27"/>
  <c r="H59" i="28"/>
  <c r="H67" i="28"/>
  <c r="H71" i="28"/>
  <c r="H73" i="28"/>
  <c r="H225" i="28"/>
  <c r="H75" i="28"/>
  <c r="H240" i="28" s="1"/>
  <c r="I11" i="29"/>
  <c r="I14" i="29"/>
  <c r="I281" i="19"/>
  <c r="G27" i="29"/>
  <c r="G180" i="29" s="1"/>
  <c r="I27" i="19"/>
  <c r="I27" i="29" s="1"/>
  <c r="I55" i="29"/>
  <c r="I59" i="29"/>
  <c r="I212" i="19"/>
  <c r="I65" i="29"/>
  <c r="I350" i="19"/>
  <c r="I218" i="19"/>
  <c r="I69" i="29"/>
  <c r="I222" i="19"/>
  <c r="I74" i="29"/>
  <c r="I78" i="29"/>
  <c r="I82" i="29"/>
  <c r="I235" i="19"/>
  <c r="I86" i="29"/>
  <c r="I239" i="19"/>
  <c r="I90" i="29"/>
  <c r="I243" i="19"/>
  <c r="I94" i="29"/>
  <c r="I247" i="19"/>
  <c r="D374" i="19"/>
  <c r="H374" i="19"/>
  <c r="E375" i="19"/>
  <c r="I282" i="19"/>
  <c r="K5" i="30"/>
  <c r="R5" i="20"/>
  <c r="R5" i="30" s="1"/>
  <c r="N19" i="30"/>
  <c r="N180" i="30" s="1"/>
  <c r="R19" i="20"/>
  <c r="R19" i="30" s="1"/>
  <c r="N281" i="20"/>
  <c r="N223" i="20"/>
  <c r="N375" i="20" s="1"/>
  <c r="I225" i="20"/>
  <c r="I228" i="20"/>
  <c r="I230" i="20"/>
  <c r="O375" i="20"/>
  <c r="O376" i="20"/>
  <c r="F217" i="22"/>
  <c r="J217" i="22"/>
  <c r="E221" i="22"/>
  <c r="I221" i="22"/>
  <c r="I241" i="22"/>
  <c r="I242" i="22"/>
  <c r="E243" i="22"/>
  <c r="I243" i="22"/>
  <c r="B180" i="22"/>
  <c r="B292" i="22" s="1"/>
  <c r="J180" i="22"/>
  <c r="K245" i="22"/>
  <c r="K185" i="22"/>
  <c r="K293" i="22" s="1"/>
  <c r="F152" i="22"/>
  <c r="L104" i="22"/>
  <c r="G153" i="22"/>
  <c r="D267" i="22"/>
  <c r="D165" i="22"/>
  <c r="H267" i="22"/>
  <c r="H165" i="22"/>
  <c r="D181" i="22"/>
  <c r="H181" i="22"/>
  <c r="E184" i="22"/>
  <c r="D187" i="22"/>
  <c r="D295" i="22" s="1"/>
  <c r="I188" i="22"/>
  <c r="I296" i="22" s="1"/>
  <c r="H191" i="22"/>
  <c r="H299" i="22" s="1"/>
  <c r="D219" i="22"/>
  <c r="J239" i="22"/>
  <c r="H269" i="22"/>
  <c r="F218" i="23"/>
  <c r="J218" i="23"/>
  <c r="X20" i="23"/>
  <c r="Q289" i="23"/>
  <c r="X289" i="23" s="1"/>
  <c r="Q190" i="23"/>
  <c r="U190" i="23"/>
  <c r="S236" i="23"/>
  <c r="S206" i="23"/>
  <c r="S305" i="23" s="1"/>
  <c r="K159" i="23"/>
  <c r="F239" i="23"/>
  <c r="J163" i="23"/>
  <c r="J239" i="23"/>
  <c r="B164" i="23"/>
  <c r="J164" i="23"/>
  <c r="X65" i="23"/>
  <c r="B184" i="23"/>
  <c r="J184" i="23"/>
  <c r="C159" i="23"/>
  <c r="G159" i="23"/>
  <c r="P159" i="23"/>
  <c r="T159" i="23"/>
  <c r="R160" i="23"/>
  <c r="C163" i="23"/>
  <c r="G163" i="23"/>
  <c r="R164" i="23"/>
  <c r="T167" i="23"/>
  <c r="E170" i="23"/>
  <c r="I170" i="23"/>
  <c r="T171" i="23"/>
  <c r="X121" i="23"/>
  <c r="D266" i="23"/>
  <c r="D173" i="23"/>
  <c r="H266" i="23"/>
  <c r="H173" i="23"/>
  <c r="F174" i="23"/>
  <c r="X123" i="23"/>
  <c r="D175" i="23"/>
  <c r="H175" i="23"/>
  <c r="F181" i="23"/>
  <c r="H268" i="23"/>
  <c r="H183" i="23"/>
  <c r="F185" i="23"/>
  <c r="D187" i="23"/>
  <c r="C191" i="23"/>
  <c r="D193" i="23"/>
  <c r="D292" i="23" s="1"/>
  <c r="H270" i="23"/>
  <c r="H193" i="23"/>
  <c r="H292" i="23" s="1"/>
  <c r="H274" i="23"/>
  <c r="H197" i="23"/>
  <c r="H296" i="23" s="1"/>
  <c r="T168" i="23"/>
  <c r="E197" i="23"/>
  <c r="E296" i="23" s="1"/>
  <c r="T224" i="23"/>
  <c r="G236" i="23"/>
  <c r="G264" i="23"/>
  <c r="U265" i="23"/>
  <c r="L81" i="24"/>
  <c r="D181" i="24"/>
  <c r="H181" i="24"/>
  <c r="E182" i="24"/>
  <c r="E272" i="24"/>
  <c r="I182" i="24"/>
  <c r="I272" i="24"/>
  <c r="G190" i="24"/>
  <c r="J225" i="24"/>
  <c r="N243" i="25"/>
  <c r="X81" i="25"/>
  <c r="I161" i="25"/>
  <c r="V167" i="25"/>
  <c r="I178" i="25"/>
  <c r="H196" i="25"/>
  <c r="H295" i="25" s="1"/>
  <c r="C248" i="26"/>
  <c r="C480" i="26" s="1"/>
  <c r="C389" i="26"/>
  <c r="G248" i="26"/>
  <c r="G480" i="26" s="1"/>
  <c r="G389" i="26"/>
  <c r="H187" i="26"/>
  <c r="B238" i="26"/>
  <c r="B340" i="26" s="1"/>
  <c r="C382" i="27"/>
  <c r="C144" i="27"/>
  <c r="C429" i="27" s="1"/>
  <c r="H42" i="27"/>
  <c r="H382" i="27" s="1"/>
  <c r="E383" i="27"/>
  <c r="E145" i="27"/>
  <c r="E430" i="27" s="1"/>
  <c r="N383" i="27"/>
  <c r="N247" i="27"/>
  <c r="N477" i="27" s="1"/>
  <c r="N145" i="27"/>
  <c r="N430" i="27" s="1"/>
  <c r="D393" i="27"/>
  <c r="D155" i="27"/>
  <c r="D440" i="27" s="1"/>
  <c r="M393" i="27"/>
  <c r="M257" i="27"/>
  <c r="M487" i="27" s="1"/>
  <c r="M155" i="27"/>
  <c r="M440" i="27" s="1"/>
  <c r="H34" i="27"/>
  <c r="H136" i="27" s="1"/>
  <c r="H159" i="27"/>
  <c r="M443" i="27"/>
  <c r="M214" i="27"/>
  <c r="M316" i="27" s="1"/>
  <c r="H167" i="27"/>
  <c r="B444" i="27"/>
  <c r="H168" i="27"/>
  <c r="H172" i="27"/>
  <c r="F210" i="32"/>
  <c r="B211" i="32"/>
  <c r="F211" i="32"/>
  <c r="B219" i="32"/>
  <c r="B239" i="32"/>
  <c r="B373" i="32" s="1"/>
  <c r="B63" i="13"/>
  <c r="B345" i="32"/>
  <c r="F345" i="32"/>
  <c r="G347" i="32"/>
  <c r="E31" i="13" s="1"/>
  <c r="U348" i="32"/>
  <c r="E80" i="13" s="1"/>
  <c r="G351" i="32"/>
  <c r="U352" i="32"/>
  <c r="N354" i="32"/>
  <c r="E64" i="13" s="1"/>
  <c r="U356" i="32"/>
  <c r="D492" i="26"/>
  <c r="B493" i="26"/>
  <c r="F493" i="26"/>
  <c r="D494" i="26"/>
  <c r="B495" i="26"/>
  <c r="F495" i="26"/>
  <c r="D496" i="26"/>
  <c r="D498" i="26"/>
  <c r="B499" i="26"/>
  <c r="D500" i="26"/>
  <c r="B501" i="26"/>
  <c r="F501" i="26"/>
  <c r="D502" i="26"/>
  <c r="B503" i="26"/>
  <c r="F503" i="26"/>
  <c r="D504" i="26"/>
  <c r="B511" i="26"/>
  <c r="F511" i="26"/>
  <c r="B490" i="27"/>
  <c r="F490" i="27"/>
  <c r="L490" i="27"/>
  <c r="B491" i="27"/>
  <c r="F491" i="27"/>
  <c r="L491" i="27"/>
  <c r="B492" i="27"/>
  <c r="F492" i="27"/>
  <c r="L492" i="27"/>
  <c r="B493" i="27"/>
  <c r="F493" i="27"/>
  <c r="L493" i="27"/>
  <c r="B494" i="27"/>
  <c r="F494" i="27"/>
  <c r="L494" i="27"/>
  <c r="B496" i="27"/>
  <c r="F496" i="27"/>
  <c r="L496" i="27"/>
  <c r="B497" i="27"/>
  <c r="F497" i="27"/>
  <c r="L497" i="27"/>
  <c r="B498" i="27"/>
  <c r="F498" i="27"/>
  <c r="L498" i="27"/>
  <c r="B499" i="27"/>
  <c r="F499" i="27"/>
  <c r="L499" i="27"/>
  <c r="B500" i="27"/>
  <c r="F500" i="27"/>
  <c r="L500" i="27"/>
  <c r="B501" i="27"/>
  <c r="F501" i="27"/>
  <c r="L501" i="27"/>
  <c r="B502" i="27"/>
  <c r="F502" i="27"/>
  <c r="L502" i="27"/>
  <c r="B509" i="27"/>
  <c r="F509" i="27"/>
  <c r="L509" i="27"/>
  <c r="D166" i="28"/>
  <c r="B171" i="28"/>
  <c r="F171" i="28"/>
  <c r="B285" i="28"/>
  <c r="F285" i="28"/>
  <c r="D288" i="28"/>
  <c r="I28" i="29"/>
  <c r="I232" i="19"/>
  <c r="I32" i="29"/>
  <c r="I236" i="19"/>
  <c r="I36" i="29"/>
  <c r="I240" i="19"/>
  <c r="I40" i="29"/>
  <c r="I244" i="19"/>
  <c r="I287" i="19"/>
  <c r="I44" i="29"/>
  <c r="I184" i="29" s="1"/>
  <c r="I248" i="19"/>
  <c r="I291" i="19"/>
  <c r="G21" i="29"/>
  <c r="G179" i="29" s="1"/>
  <c r="G304" i="19"/>
  <c r="G225" i="19"/>
  <c r="G375" i="19" s="1"/>
  <c r="I72" i="19"/>
  <c r="I304" i="19" s="1"/>
  <c r="F375" i="19"/>
  <c r="F9" i="30"/>
  <c r="F111" i="30" s="1"/>
  <c r="I9" i="20"/>
  <c r="I9" i="30" s="1"/>
  <c r="E18" i="30"/>
  <c r="E180" i="30" s="1"/>
  <c r="E281" i="20"/>
  <c r="I18" i="20"/>
  <c r="I18" i="30" s="1"/>
  <c r="E222" i="20"/>
  <c r="E375" i="20" s="1"/>
  <c r="R304" i="20"/>
  <c r="R305" i="20"/>
  <c r="R327" i="20"/>
  <c r="R213" i="20"/>
  <c r="R217" i="20"/>
  <c r="R350" i="20"/>
  <c r="R221" i="20"/>
  <c r="R225" i="20"/>
  <c r="R228" i="20"/>
  <c r="R230" i="20"/>
  <c r="R232" i="20"/>
  <c r="R353" i="20"/>
  <c r="R236" i="20"/>
  <c r="R238" i="20"/>
  <c r="F213" i="20"/>
  <c r="F375" i="20"/>
  <c r="D239" i="22"/>
  <c r="H239" i="22"/>
  <c r="F243" i="22"/>
  <c r="J184" i="22"/>
  <c r="K249" i="22"/>
  <c r="K189" i="22"/>
  <c r="K297" i="22" s="1"/>
  <c r="D180" i="22"/>
  <c r="H180" i="22"/>
  <c r="D183" i="22"/>
  <c r="C186" i="22"/>
  <c r="C294" i="22" s="1"/>
  <c r="D266" i="22"/>
  <c r="F221" i="23"/>
  <c r="J221" i="23"/>
  <c r="X36" i="23"/>
  <c r="T223" i="23"/>
  <c r="T193" i="23"/>
  <c r="T292" i="23" s="1"/>
  <c r="T225" i="23"/>
  <c r="T195" i="23"/>
  <c r="T294" i="23" s="1"/>
  <c r="S229" i="23"/>
  <c r="S199" i="23"/>
  <c r="S298" i="23" s="1"/>
  <c r="X58" i="23"/>
  <c r="K163" i="23"/>
  <c r="X64" i="23"/>
  <c r="B173" i="23"/>
  <c r="J173" i="23"/>
  <c r="B179" i="23"/>
  <c r="J179" i="23"/>
  <c r="K191" i="23"/>
  <c r="K247" i="23"/>
  <c r="K195" i="23"/>
  <c r="K294" i="23" s="1"/>
  <c r="R158" i="23"/>
  <c r="F160" i="23"/>
  <c r="O160" i="23"/>
  <c r="X109" i="23"/>
  <c r="Q161" i="23"/>
  <c r="U161" i="23"/>
  <c r="O162" i="23"/>
  <c r="X111" i="23"/>
  <c r="S162" i="23"/>
  <c r="Q163" i="23"/>
  <c r="F164" i="23"/>
  <c r="O164" i="23"/>
  <c r="X113" i="23"/>
  <c r="Q165" i="23"/>
  <c r="U165" i="23"/>
  <c r="O166" i="23"/>
  <c r="X115" i="23"/>
  <c r="S166" i="23"/>
  <c r="Q167" i="23"/>
  <c r="U167" i="23"/>
  <c r="Q265" i="23"/>
  <c r="Q168" i="23"/>
  <c r="X117" i="23"/>
  <c r="F169" i="23"/>
  <c r="F170" i="23"/>
  <c r="Q170" i="23"/>
  <c r="X119" i="23"/>
  <c r="U170" i="23"/>
  <c r="X120" i="23"/>
  <c r="D267" i="23"/>
  <c r="D178" i="23"/>
  <c r="D190" i="23"/>
  <c r="H190" i="23"/>
  <c r="H191" i="23"/>
  <c r="H192" i="23"/>
  <c r="C195" i="23"/>
  <c r="C294" i="23" s="1"/>
  <c r="D273" i="23"/>
  <c r="D196" i="23"/>
  <c r="D295" i="23" s="1"/>
  <c r="H273" i="23"/>
  <c r="H196" i="23"/>
  <c r="H295" i="23" s="1"/>
  <c r="D283" i="23"/>
  <c r="D206" i="23"/>
  <c r="D305" i="23" s="1"/>
  <c r="H283" i="23"/>
  <c r="H206" i="23"/>
  <c r="H305" i="23" s="1"/>
  <c r="K236" i="23"/>
  <c r="F182" i="24"/>
  <c r="F225" i="24"/>
  <c r="D174" i="24"/>
  <c r="H174" i="24"/>
  <c r="C247" i="24"/>
  <c r="C182" i="24"/>
  <c r="L80" i="24"/>
  <c r="G247" i="24"/>
  <c r="G182" i="24"/>
  <c r="K247" i="24"/>
  <c r="K182" i="24"/>
  <c r="L89" i="24"/>
  <c r="H268" i="24"/>
  <c r="E176" i="24"/>
  <c r="I176" i="24"/>
  <c r="F277" i="24"/>
  <c r="F195" i="24"/>
  <c r="F299" i="24" s="1"/>
  <c r="J277" i="24"/>
  <c r="J195" i="24"/>
  <c r="J299" i="24" s="1"/>
  <c r="C241" i="25"/>
  <c r="L71" i="25"/>
  <c r="L87" i="25"/>
  <c r="C189" i="25"/>
  <c r="R175" i="25"/>
  <c r="E267" i="25"/>
  <c r="E178" i="25"/>
  <c r="D267" i="25"/>
  <c r="D180" i="25"/>
  <c r="N188" i="25"/>
  <c r="N291" i="25" s="1"/>
  <c r="R188" i="25"/>
  <c r="V188" i="25"/>
  <c r="D189" i="25"/>
  <c r="H189" i="25"/>
  <c r="Q189" i="25"/>
  <c r="U189" i="25"/>
  <c r="D273" i="25"/>
  <c r="D196" i="25"/>
  <c r="D295" i="25" s="1"/>
  <c r="Q273" i="25"/>
  <c r="Q196" i="25"/>
  <c r="Q295" i="25" s="1"/>
  <c r="U273" i="25"/>
  <c r="U196" i="25"/>
  <c r="U295" i="25" s="1"/>
  <c r="C274" i="25"/>
  <c r="C197" i="25"/>
  <c r="C296" i="25" s="1"/>
  <c r="G274" i="25"/>
  <c r="G197" i="25"/>
  <c r="G296" i="25" s="1"/>
  <c r="K274" i="25"/>
  <c r="K197" i="25"/>
  <c r="K296" i="25" s="1"/>
  <c r="O170" i="25"/>
  <c r="J193" i="25"/>
  <c r="J292" i="25" s="1"/>
  <c r="H5" i="26"/>
  <c r="H9" i="26"/>
  <c r="H13" i="26"/>
  <c r="H17" i="26"/>
  <c r="H21" i="26"/>
  <c r="H26" i="26"/>
  <c r="H34" i="26"/>
  <c r="H136" i="26" s="1"/>
  <c r="H42" i="26"/>
  <c r="H387" i="26" s="1"/>
  <c r="H46" i="26"/>
  <c r="H391" i="26" s="1"/>
  <c r="H286" i="14"/>
  <c r="H290" i="14"/>
  <c r="N5" i="27"/>
  <c r="N107" i="27" s="1"/>
  <c r="G7" i="32"/>
  <c r="B8" i="27"/>
  <c r="B212" i="27" s="1"/>
  <c r="B314" i="27" s="1"/>
  <c r="P11" i="27"/>
  <c r="P215" i="27" s="1"/>
  <c r="P317" i="27" s="1"/>
  <c r="B14" i="27"/>
  <c r="B116" i="27" s="1"/>
  <c r="B15" i="27"/>
  <c r="P22" i="27"/>
  <c r="P226" i="27" s="1"/>
  <c r="P328" i="27" s="1"/>
  <c r="P24" i="27"/>
  <c r="P228" i="27" s="1"/>
  <c r="P330" i="27" s="1"/>
  <c r="P34" i="27"/>
  <c r="H36" i="27"/>
  <c r="P37" i="27"/>
  <c r="P139" i="27" s="1"/>
  <c r="H39" i="27"/>
  <c r="H44" i="27"/>
  <c r="H384" i="27" s="1"/>
  <c r="H46" i="27"/>
  <c r="H386" i="27" s="1"/>
  <c r="P53" i="27"/>
  <c r="P155" i="27" s="1"/>
  <c r="P440" i="27" s="1"/>
  <c r="B10" i="27"/>
  <c r="G71" i="32"/>
  <c r="G118" i="32"/>
  <c r="G323" i="32" s="1"/>
  <c r="D29" i="13" s="1"/>
  <c r="G133" i="32"/>
  <c r="G326" i="32" s="1"/>
  <c r="D32" i="13" s="1"/>
  <c r="G159" i="32"/>
  <c r="N164" i="32"/>
  <c r="G168" i="32"/>
  <c r="G219" i="32" s="1"/>
  <c r="G169" i="32"/>
  <c r="F223" i="27"/>
  <c r="F325" i="27" s="1"/>
  <c r="H187" i="27"/>
  <c r="L215" i="32"/>
  <c r="L223" i="32"/>
  <c r="L370" i="32" s="1"/>
  <c r="E326" i="32"/>
  <c r="L344" i="32"/>
  <c r="H407" i="26"/>
  <c r="H409" i="26"/>
  <c r="H411" i="26"/>
  <c r="H413" i="26"/>
  <c r="E492" i="26"/>
  <c r="C493" i="26"/>
  <c r="G493" i="26"/>
  <c r="E494" i="26"/>
  <c r="C495" i="26"/>
  <c r="E496" i="26"/>
  <c r="E498" i="26"/>
  <c r="C499" i="26"/>
  <c r="G499" i="26"/>
  <c r="E500" i="26"/>
  <c r="C501" i="26"/>
  <c r="G501" i="26"/>
  <c r="E502" i="26"/>
  <c r="C503" i="26"/>
  <c r="G503" i="26"/>
  <c r="E504" i="26"/>
  <c r="C511" i="26"/>
  <c r="G511" i="26"/>
  <c r="P396" i="27"/>
  <c r="P115" i="27"/>
  <c r="P397" i="27"/>
  <c r="P398" i="27"/>
  <c r="P399" i="27"/>
  <c r="P131" i="27"/>
  <c r="P400" i="27"/>
  <c r="P133" i="27"/>
  <c r="P402" i="27"/>
  <c r="P403" i="27"/>
  <c r="P404" i="27"/>
  <c r="P405" i="27"/>
  <c r="P406" i="27"/>
  <c r="P407" i="27"/>
  <c r="P147" i="27"/>
  <c r="P432" i="27" s="1"/>
  <c r="P408" i="27"/>
  <c r="P415" i="27"/>
  <c r="C490" i="27"/>
  <c r="G490" i="27"/>
  <c r="M490" i="27"/>
  <c r="C491" i="27"/>
  <c r="G491" i="27"/>
  <c r="M491" i="27"/>
  <c r="C492" i="27"/>
  <c r="G492" i="27"/>
  <c r="G326" i="27"/>
  <c r="M492" i="27"/>
  <c r="C493" i="27"/>
  <c r="M493" i="27"/>
  <c r="C494" i="27"/>
  <c r="G494" i="27"/>
  <c r="G336" i="27"/>
  <c r="G519" i="27" s="1"/>
  <c r="M494" i="27"/>
  <c r="G342" i="27"/>
  <c r="C496" i="27"/>
  <c r="G496" i="27"/>
  <c r="M496" i="27"/>
  <c r="C497" i="27"/>
  <c r="G497" i="27"/>
  <c r="M497" i="27"/>
  <c r="C498" i="27"/>
  <c r="G498" i="27"/>
  <c r="M498" i="27"/>
  <c r="C499" i="27"/>
  <c r="G499" i="27"/>
  <c r="M499" i="27"/>
  <c r="C500" i="27"/>
  <c r="G500" i="27"/>
  <c r="G350" i="27"/>
  <c r="G525" i="27" s="1"/>
  <c r="M500" i="27"/>
  <c r="C501" i="27"/>
  <c r="G501" i="27"/>
  <c r="M501" i="27"/>
  <c r="C502" i="27"/>
  <c r="G502" i="27"/>
  <c r="M502" i="27"/>
  <c r="C509" i="27"/>
  <c r="G509" i="27"/>
  <c r="M509" i="27"/>
  <c r="H32" i="28"/>
  <c r="H34" i="28"/>
  <c r="H36" i="28"/>
  <c r="H140" i="28" s="1"/>
  <c r="H38" i="28"/>
  <c r="H142" i="28" s="1"/>
  <c r="H40" i="28"/>
  <c r="H42" i="28"/>
  <c r="H44" i="28"/>
  <c r="H46" i="28"/>
  <c r="H48" i="28"/>
  <c r="H152" i="28" s="1"/>
  <c r="H50" i="28"/>
  <c r="G169" i="28"/>
  <c r="E174" i="28"/>
  <c r="C175" i="28"/>
  <c r="G175" i="28"/>
  <c r="I6" i="19"/>
  <c r="I6" i="29" s="1"/>
  <c r="I25" i="29"/>
  <c r="I303" i="19"/>
  <c r="I57" i="29"/>
  <c r="I63" i="29"/>
  <c r="I67" i="29"/>
  <c r="I220" i="19"/>
  <c r="I71" i="29"/>
  <c r="I351" i="19"/>
  <c r="I224" i="19"/>
  <c r="I76" i="29"/>
  <c r="I352" i="19"/>
  <c r="I80" i="29"/>
  <c r="I233" i="19"/>
  <c r="I84" i="29"/>
  <c r="I237" i="19"/>
  <c r="I88" i="29"/>
  <c r="I241" i="19"/>
  <c r="I92" i="29"/>
  <c r="I245" i="19"/>
  <c r="I96" i="29"/>
  <c r="I249" i="19"/>
  <c r="B210" i="19"/>
  <c r="Q7" i="30"/>
  <c r="Q109" i="30" s="1"/>
  <c r="Q211" i="20"/>
  <c r="B13" i="30"/>
  <c r="B179" i="30" s="1"/>
  <c r="I13" i="20"/>
  <c r="I13" i="30" s="1"/>
  <c r="O378" i="20"/>
  <c r="E219" i="22"/>
  <c r="I219" i="22"/>
  <c r="F220" i="22"/>
  <c r="J220" i="22"/>
  <c r="C221" i="22"/>
  <c r="G221" i="22"/>
  <c r="K221" i="22"/>
  <c r="E239" i="22"/>
  <c r="I239" i="22"/>
  <c r="G241" i="22"/>
  <c r="B184" i="22"/>
  <c r="B248" i="22"/>
  <c r="B188" i="22"/>
  <c r="B296" i="22" s="1"/>
  <c r="J248" i="22"/>
  <c r="J188" i="22"/>
  <c r="J296" i="22" s="1"/>
  <c r="L106" i="22"/>
  <c r="L109" i="22"/>
  <c r="L113" i="22"/>
  <c r="L117" i="22"/>
  <c r="L121" i="22"/>
  <c r="L125" i="22"/>
  <c r="L129" i="22"/>
  <c r="J177" i="22"/>
  <c r="I180" i="22"/>
  <c r="C182" i="22"/>
  <c r="H183" i="22"/>
  <c r="B185" i="22"/>
  <c r="B293" i="22" s="1"/>
  <c r="G186" i="22"/>
  <c r="G294" i="22" s="1"/>
  <c r="K190" i="22"/>
  <c r="K298" i="22" s="1"/>
  <c r="E198" i="22"/>
  <c r="E306" i="22" s="1"/>
  <c r="J240" i="22"/>
  <c r="H266" i="22"/>
  <c r="X6" i="23"/>
  <c r="X9" i="23"/>
  <c r="F217" i="23"/>
  <c r="J217" i="23"/>
  <c r="D218" i="23"/>
  <c r="H218" i="23"/>
  <c r="Q218" i="23"/>
  <c r="X18" i="23"/>
  <c r="G219" i="23"/>
  <c r="T288" i="23"/>
  <c r="F220" i="23"/>
  <c r="J220" i="23"/>
  <c r="R188" i="23"/>
  <c r="R291" i="23" s="1"/>
  <c r="X38" i="23"/>
  <c r="Q191" i="23"/>
  <c r="U191" i="23"/>
  <c r="S228" i="23"/>
  <c r="S198" i="23"/>
  <c r="S297" i="23" s="1"/>
  <c r="X59" i="23"/>
  <c r="D239" i="23"/>
  <c r="H239" i="23"/>
  <c r="F240" i="23"/>
  <c r="J240" i="23"/>
  <c r="X66" i="23"/>
  <c r="B169" i="23"/>
  <c r="J169" i="23"/>
  <c r="K177" i="23"/>
  <c r="I242" i="23"/>
  <c r="B181" i="23"/>
  <c r="J181" i="23"/>
  <c r="B243" i="23"/>
  <c r="F243" i="23"/>
  <c r="J243" i="23"/>
  <c r="B190" i="23"/>
  <c r="J190" i="23"/>
  <c r="B246" i="23"/>
  <c r="B194" i="23"/>
  <c r="B293" i="23" s="1"/>
  <c r="J246" i="23"/>
  <c r="J194" i="23"/>
  <c r="J293" i="23" s="1"/>
  <c r="K199" i="23"/>
  <c r="K298" i="23" s="1"/>
  <c r="K251" i="23"/>
  <c r="R265" i="23"/>
  <c r="C169" i="23"/>
  <c r="G169" i="23"/>
  <c r="R170" i="23"/>
  <c r="D172" i="23"/>
  <c r="H172" i="23"/>
  <c r="S172" i="23"/>
  <c r="F173" i="23"/>
  <c r="F179" i="23"/>
  <c r="F187" i="23"/>
  <c r="H189" i="23"/>
  <c r="E190" i="23"/>
  <c r="I190" i="23"/>
  <c r="D195" i="23"/>
  <c r="D294" i="23" s="1"/>
  <c r="H272" i="23"/>
  <c r="H195" i="23"/>
  <c r="H294" i="23" s="1"/>
  <c r="H276" i="23"/>
  <c r="H199" i="23"/>
  <c r="H298" i="23" s="1"/>
  <c r="S219" i="23"/>
  <c r="G222" i="24"/>
  <c r="L88" i="24"/>
  <c r="C190" i="24"/>
  <c r="L103" i="24"/>
  <c r="C158" i="24"/>
  <c r="G158" i="24"/>
  <c r="K158" i="24"/>
  <c r="F190" i="24"/>
  <c r="C193" i="24"/>
  <c r="C297" i="24" s="1"/>
  <c r="G193" i="24"/>
  <c r="G297" i="24" s="1"/>
  <c r="K193" i="24"/>
  <c r="K297" i="24" s="1"/>
  <c r="Q192" i="25"/>
  <c r="X60" i="25"/>
  <c r="O162" i="25"/>
  <c r="X90" i="25"/>
  <c r="C164" i="25"/>
  <c r="G164" i="25"/>
  <c r="I15" i="29"/>
  <c r="I19" i="29"/>
  <c r="I31" i="29"/>
  <c r="I35" i="29"/>
  <c r="I39" i="29"/>
  <c r="I43" i="29"/>
  <c r="I58" i="29"/>
  <c r="I64" i="29"/>
  <c r="I68" i="29"/>
  <c r="I72" i="29"/>
  <c r="I77" i="29"/>
  <c r="I81" i="29"/>
  <c r="I85" i="29"/>
  <c r="I89" i="29"/>
  <c r="I93" i="29"/>
  <c r="I103" i="29"/>
  <c r="I211" i="19"/>
  <c r="I217" i="19"/>
  <c r="I221" i="19"/>
  <c r="B280" i="19"/>
  <c r="I5" i="20"/>
  <c r="I5" i="30" s="1"/>
  <c r="R6" i="30"/>
  <c r="R8" i="30"/>
  <c r="R10" i="20"/>
  <c r="R12" i="30"/>
  <c r="R15" i="30"/>
  <c r="R17" i="30"/>
  <c r="R20" i="30"/>
  <c r="R22" i="30"/>
  <c r="R25" i="30"/>
  <c r="R27" i="30"/>
  <c r="I34" i="30"/>
  <c r="I36" i="30"/>
  <c r="I38" i="30"/>
  <c r="I40" i="30"/>
  <c r="I185" i="30" s="1"/>
  <c r="I57" i="30"/>
  <c r="I59" i="30"/>
  <c r="F201" i="30"/>
  <c r="F112" i="30"/>
  <c r="I63" i="30"/>
  <c r="I65" i="30"/>
  <c r="I67" i="30"/>
  <c r="I69" i="30"/>
  <c r="I71" i="30"/>
  <c r="I73" i="30"/>
  <c r="I76" i="30"/>
  <c r="I78" i="30"/>
  <c r="I80" i="30"/>
  <c r="I82" i="30"/>
  <c r="I84" i="30"/>
  <c r="I86" i="30"/>
  <c r="I88" i="30"/>
  <c r="I90" i="30"/>
  <c r="I92" i="30"/>
  <c r="R93" i="30"/>
  <c r="I96" i="30"/>
  <c r="I210" i="20"/>
  <c r="I212" i="20"/>
  <c r="I216" i="20"/>
  <c r="R219" i="20"/>
  <c r="I220" i="20"/>
  <c r="I224" i="20"/>
  <c r="I226" i="20"/>
  <c r="I229" i="20"/>
  <c r="I231" i="20"/>
  <c r="I233" i="20"/>
  <c r="I234" i="20"/>
  <c r="R234" i="20"/>
  <c r="I235" i="20"/>
  <c r="I237" i="20"/>
  <c r="I239" i="20"/>
  <c r="I240" i="20"/>
  <c r="R240" i="20"/>
  <c r="I241" i="20"/>
  <c r="I242" i="20"/>
  <c r="R242" i="20"/>
  <c r="I243" i="20"/>
  <c r="I244" i="20"/>
  <c r="R244" i="20"/>
  <c r="I245" i="20"/>
  <c r="I246" i="20"/>
  <c r="R246" i="20"/>
  <c r="I247" i="20"/>
  <c r="R247" i="20"/>
  <c r="R248" i="20"/>
  <c r="I249" i="20"/>
  <c r="I250" i="20"/>
  <c r="R250" i="20"/>
  <c r="I257" i="20"/>
  <c r="R257" i="20"/>
  <c r="I282" i="20"/>
  <c r="O349" i="20"/>
  <c r="I352" i="20"/>
  <c r="I356" i="20"/>
  <c r="R357" i="20"/>
  <c r="I360" i="20"/>
  <c r="R361" i="20"/>
  <c r="C155" i="22"/>
  <c r="G155" i="22"/>
  <c r="C159" i="22"/>
  <c r="C163" i="22"/>
  <c r="E165" i="22"/>
  <c r="C167" i="22"/>
  <c r="F170" i="22"/>
  <c r="C171" i="22"/>
  <c r="C175" i="22"/>
  <c r="G175" i="22"/>
  <c r="C179" i="22"/>
  <c r="E181" i="22"/>
  <c r="I181" i="22"/>
  <c r="F182" i="22"/>
  <c r="C183" i="22"/>
  <c r="G183" i="22"/>
  <c r="D184" i="22"/>
  <c r="H184" i="22"/>
  <c r="E185" i="22"/>
  <c r="E293" i="22" s="1"/>
  <c r="I185" i="22"/>
  <c r="I293" i="22" s="1"/>
  <c r="C187" i="22"/>
  <c r="C295" i="22" s="1"/>
  <c r="G187" i="22"/>
  <c r="G295" i="22" s="1"/>
  <c r="D188" i="22"/>
  <c r="D296" i="22" s="1"/>
  <c r="H188" i="22"/>
  <c r="H296" i="22" s="1"/>
  <c r="E189" i="22"/>
  <c r="E297" i="22" s="1"/>
  <c r="I189" i="22"/>
  <c r="I297" i="22" s="1"/>
  <c r="C191" i="22"/>
  <c r="C299" i="22" s="1"/>
  <c r="G191" i="22"/>
  <c r="G299" i="22" s="1"/>
  <c r="D306" i="22"/>
  <c r="H198" i="22"/>
  <c r="H306" i="22" s="1"/>
  <c r="J243" i="22"/>
  <c r="B247" i="22"/>
  <c r="J247" i="22"/>
  <c r="K248" i="22"/>
  <c r="E265" i="22"/>
  <c r="G266" i="22"/>
  <c r="C269" i="22"/>
  <c r="X15" i="23"/>
  <c r="X25" i="23"/>
  <c r="X178" i="23" s="1"/>
  <c r="X107" i="23"/>
  <c r="X118" i="23"/>
  <c r="D163" i="23"/>
  <c r="H163" i="23"/>
  <c r="U163" i="23"/>
  <c r="F168" i="23"/>
  <c r="J168" i="23"/>
  <c r="Q171" i="23"/>
  <c r="Q173" i="23"/>
  <c r="U173" i="23"/>
  <c r="U288" i="23" s="1"/>
  <c r="F178" i="23"/>
  <c r="Q183" i="23"/>
  <c r="Q290" i="23" s="1"/>
  <c r="U183" i="23"/>
  <c r="U290" i="23" s="1"/>
  <c r="B188" i="23"/>
  <c r="B291" i="23" s="1"/>
  <c r="F188" i="23"/>
  <c r="J188" i="23"/>
  <c r="S188" i="23"/>
  <c r="Q189" i="23"/>
  <c r="U189" i="23"/>
  <c r="F190" i="23"/>
  <c r="S190" i="23"/>
  <c r="L191" i="23"/>
  <c r="B192" i="23"/>
  <c r="J192" i="23"/>
  <c r="S192" i="23"/>
  <c r="Q193" i="23"/>
  <c r="Q292" i="23" s="1"/>
  <c r="U193" i="23"/>
  <c r="U292" i="23" s="1"/>
  <c r="F194" i="23"/>
  <c r="F293" i="23" s="1"/>
  <c r="S194" i="23"/>
  <c r="S293" i="23" s="1"/>
  <c r="Q195" i="23"/>
  <c r="Q294" i="23" s="1"/>
  <c r="U195" i="23"/>
  <c r="U294" i="23" s="1"/>
  <c r="B196" i="23"/>
  <c r="B295" i="23" s="1"/>
  <c r="F196" i="23"/>
  <c r="F295" i="23" s="1"/>
  <c r="J196" i="23"/>
  <c r="J295" i="23" s="1"/>
  <c r="S196" i="23"/>
  <c r="S295" i="23" s="1"/>
  <c r="Q197" i="23"/>
  <c r="Q296" i="23" s="1"/>
  <c r="U197" i="23"/>
  <c r="U296" i="23" s="1"/>
  <c r="F198" i="23"/>
  <c r="F297" i="23" s="1"/>
  <c r="Q199" i="23"/>
  <c r="Q298" i="23" s="1"/>
  <c r="U199" i="23"/>
  <c r="U298" i="23" s="1"/>
  <c r="B206" i="23"/>
  <c r="B305" i="23" s="1"/>
  <c r="F206" i="23"/>
  <c r="F305" i="23" s="1"/>
  <c r="Q220" i="23"/>
  <c r="X220" i="23" s="1"/>
  <c r="P264" i="23"/>
  <c r="F266" i="23"/>
  <c r="C268" i="23"/>
  <c r="C270" i="23"/>
  <c r="C272" i="23"/>
  <c r="C274" i="23"/>
  <c r="C276" i="23"/>
  <c r="E221" i="24"/>
  <c r="E162" i="24"/>
  <c r="I221" i="24"/>
  <c r="I162" i="24"/>
  <c r="H223" i="24"/>
  <c r="E225" i="24"/>
  <c r="I225" i="24"/>
  <c r="L59" i="24"/>
  <c r="L62" i="24"/>
  <c r="L67" i="24"/>
  <c r="B177" i="24"/>
  <c r="L75" i="24"/>
  <c r="F246" i="24"/>
  <c r="F177" i="24"/>
  <c r="J246" i="24"/>
  <c r="J177" i="24"/>
  <c r="D178" i="24"/>
  <c r="H178" i="24"/>
  <c r="L76" i="24"/>
  <c r="L83" i="24"/>
  <c r="B185" i="24"/>
  <c r="E187" i="24"/>
  <c r="I187" i="24"/>
  <c r="L86" i="24"/>
  <c r="B188" i="24"/>
  <c r="F188" i="24"/>
  <c r="J188" i="24"/>
  <c r="L91" i="24"/>
  <c r="B250" i="24"/>
  <c r="L92" i="24"/>
  <c r="L94" i="24"/>
  <c r="B253" i="24"/>
  <c r="D159" i="24"/>
  <c r="H159" i="24"/>
  <c r="E160" i="24"/>
  <c r="I160" i="24"/>
  <c r="B161" i="24"/>
  <c r="F161" i="24"/>
  <c r="J161" i="24"/>
  <c r="D269" i="24"/>
  <c r="D167" i="24"/>
  <c r="H269" i="24"/>
  <c r="H167" i="24"/>
  <c r="C171" i="24"/>
  <c r="G171" i="24"/>
  <c r="E270" i="24"/>
  <c r="I270" i="24"/>
  <c r="B173" i="24"/>
  <c r="F173" i="24"/>
  <c r="J173" i="24"/>
  <c r="C177" i="24"/>
  <c r="G177" i="24"/>
  <c r="D189" i="24"/>
  <c r="H189" i="24"/>
  <c r="E190" i="24"/>
  <c r="I190" i="24"/>
  <c r="B191" i="24"/>
  <c r="F191" i="24"/>
  <c r="J191" i="24"/>
  <c r="E195" i="24"/>
  <c r="E299" i="24" s="1"/>
  <c r="I195" i="24"/>
  <c r="I299" i="24" s="1"/>
  <c r="D162" i="24"/>
  <c r="F172" i="24"/>
  <c r="J175" i="24"/>
  <c r="I191" i="24"/>
  <c r="D193" i="24"/>
  <c r="D297" i="24" s="1"/>
  <c r="I194" i="24"/>
  <c r="I298" i="24" s="1"/>
  <c r="C196" i="24"/>
  <c r="C300" i="24" s="1"/>
  <c r="H197" i="24"/>
  <c r="H301" i="24" s="1"/>
  <c r="B205" i="24"/>
  <c r="B309" i="24" s="1"/>
  <c r="J244" i="24"/>
  <c r="B270" i="24"/>
  <c r="G271" i="24"/>
  <c r="F219" i="25"/>
  <c r="K219" i="25"/>
  <c r="D221" i="25"/>
  <c r="H221" i="25"/>
  <c r="T221" i="25"/>
  <c r="L57" i="25"/>
  <c r="L58" i="25"/>
  <c r="E239" i="25"/>
  <c r="I239" i="25"/>
  <c r="L65" i="25"/>
  <c r="H240" i="25"/>
  <c r="L66" i="25"/>
  <c r="Q240" i="25"/>
  <c r="U240" i="25"/>
  <c r="T241" i="25"/>
  <c r="L73" i="25"/>
  <c r="X79" i="25"/>
  <c r="X87" i="25"/>
  <c r="F190" i="25"/>
  <c r="J190" i="25"/>
  <c r="X91" i="25"/>
  <c r="X245" i="25" s="1"/>
  <c r="X95" i="25"/>
  <c r="O158" i="25"/>
  <c r="S158" i="25"/>
  <c r="N159" i="25"/>
  <c r="R159" i="25"/>
  <c r="H160" i="25"/>
  <c r="O166" i="25"/>
  <c r="S166" i="25"/>
  <c r="N167" i="25"/>
  <c r="R167" i="25"/>
  <c r="Q169" i="25"/>
  <c r="F172" i="25"/>
  <c r="E266" i="25"/>
  <c r="E173" i="25"/>
  <c r="O174" i="25"/>
  <c r="S174" i="25"/>
  <c r="N175" i="25"/>
  <c r="V175" i="25"/>
  <c r="D176" i="25"/>
  <c r="H176" i="25"/>
  <c r="S177" i="25"/>
  <c r="O178" i="25"/>
  <c r="S267" i="25"/>
  <c r="S178" i="25"/>
  <c r="W178" i="25"/>
  <c r="F179" i="25"/>
  <c r="R181" i="25"/>
  <c r="V181" i="25"/>
  <c r="F182" i="25"/>
  <c r="J182" i="25"/>
  <c r="S182" i="25"/>
  <c r="W182" i="25"/>
  <c r="P268" i="25"/>
  <c r="P183" i="25"/>
  <c r="T268" i="25"/>
  <c r="E190" i="25"/>
  <c r="C194" i="25"/>
  <c r="C293" i="25" s="1"/>
  <c r="G194" i="25"/>
  <c r="G293" i="25" s="1"/>
  <c r="K194" i="25"/>
  <c r="K293" i="25" s="1"/>
  <c r="P274" i="25"/>
  <c r="P197" i="25"/>
  <c r="P296" i="25" s="1"/>
  <c r="T274" i="25"/>
  <c r="T197" i="25"/>
  <c r="T296" i="25" s="1"/>
  <c r="E275" i="25"/>
  <c r="E198" i="25"/>
  <c r="E297" i="25" s="1"/>
  <c r="I275" i="25"/>
  <c r="I198" i="25"/>
  <c r="I297" i="25" s="1"/>
  <c r="F173" i="25"/>
  <c r="O195" i="25"/>
  <c r="O294" i="25" s="1"/>
  <c r="E404" i="26"/>
  <c r="E127" i="26"/>
  <c r="B141" i="27"/>
  <c r="F141" i="27"/>
  <c r="C176" i="28"/>
  <c r="I5" i="29"/>
  <c r="I7" i="29"/>
  <c r="I10" i="29"/>
  <c r="I13" i="29"/>
  <c r="I17" i="29"/>
  <c r="I26" i="29"/>
  <c r="I29" i="29"/>
  <c r="I33" i="29"/>
  <c r="I37" i="29"/>
  <c r="I41" i="29"/>
  <c r="I45" i="29"/>
  <c r="I185" i="29" s="1"/>
  <c r="I56" i="29"/>
  <c r="F111" i="29"/>
  <c r="F195" i="29"/>
  <c r="I62" i="29"/>
  <c r="I66" i="29"/>
  <c r="I70" i="29"/>
  <c r="I75" i="29"/>
  <c r="I79" i="29"/>
  <c r="I83" i="29"/>
  <c r="I87" i="29"/>
  <c r="I91" i="29"/>
  <c r="I95" i="29"/>
  <c r="I284" i="19"/>
  <c r="I286" i="19"/>
  <c r="I288" i="19"/>
  <c r="I290" i="19"/>
  <c r="I292" i="19"/>
  <c r="R7" i="20"/>
  <c r="R7" i="30" s="1"/>
  <c r="I10" i="20"/>
  <c r="R11" i="30"/>
  <c r="R14" i="30"/>
  <c r="R16" i="30"/>
  <c r="R21" i="30"/>
  <c r="R24" i="30"/>
  <c r="R26" i="30"/>
  <c r="I35" i="30"/>
  <c r="I37" i="30"/>
  <c r="I39" i="30"/>
  <c r="I41" i="30"/>
  <c r="I186" i="30" s="1"/>
  <c r="I43" i="30"/>
  <c r="I188" i="30" s="1"/>
  <c r="I45" i="30"/>
  <c r="I190" i="30" s="1"/>
  <c r="I53" i="30"/>
  <c r="I198" i="30" s="1"/>
  <c r="I56" i="30"/>
  <c r="I58" i="30"/>
  <c r="I60" i="30"/>
  <c r="O201" i="30"/>
  <c r="O112" i="30"/>
  <c r="I64" i="30"/>
  <c r="I66" i="30"/>
  <c r="I68" i="30"/>
  <c r="I70" i="30"/>
  <c r="I72" i="30"/>
  <c r="I75" i="30"/>
  <c r="I77" i="30"/>
  <c r="I79" i="30"/>
  <c r="I81" i="30"/>
  <c r="I83" i="30"/>
  <c r="I85" i="30"/>
  <c r="I87" i="30"/>
  <c r="I89" i="30"/>
  <c r="I91" i="30"/>
  <c r="I94" i="30"/>
  <c r="R95" i="30"/>
  <c r="C209" i="20"/>
  <c r="Q349" i="20"/>
  <c r="C153" i="22"/>
  <c r="C157" i="22"/>
  <c r="F160" i="22"/>
  <c r="C161" i="22"/>
  <c r="C165" i="22"/>
  <c r="G165" i="22"/>
  <c r="C169" i="22"/>
  <c r="C173" i="22"/>
  <c r="E175" i="22"/>
  <c r="I175" i="22"/>
  <c r="C177" i="22"/>
  <c r="F180" i="22"/>
  <c r="C181" i="22"/>
  <c r="G181" i="22"/>
  <c r="C185" i="22"/>
  <c r="C293" i="22" s="1"/>
  <c r="G185" i="22"/>
  <c r="G293" i="22" s="1"/>
  <c r="D186" i="22"/>
  <c r="D294" i="22" s="1"/>
  <c r="H186" i="22"/>
  <c r="H294" i="22" s="1"/>
  <c r="E187" i="22"/>
  <c r="E295" i="22" s="1"/>
  <c r="I187" i="22"/>
  <c r="I295" i="22" s="1"/>
  <c r="C189" i="22"/>
  <c r="C297" i="22" s="1"/>
  <c r="G189" i="22"/>
  <c r="G297" i="22" s="1"/>
  <c r="D190" i="22"/>
  <c r="D298" i="22" s="1"/>
  <c r="H190" i="22"/>
  <c r="H298" i="22" s="1"/>
  <c r="E191" i="22"/>
  <c r="E299" i="22" s="1"/>
  <c r="I191" i="22"/>
  <c r="I299" i="22" s="1"/>
  <c r="C265" i="22"/>
  <c r="E268" i="22"/>
  <c r="X61" i="23"/>
  <c r="D265" i="23"/>
  <c r="H265" i="23"/>
  <c r="F163" i="23"/>
  <c r="D168" i="23"/>
  <c r="H168" i="23"/>
  <c r="Q172" i="23"/>
  <c r="S173" i="23"/>
  <c r="Q174" i="23"/>
  <c r="B183" i="23"/>
  <c r="F183" i="23"/>
  <c r="J183" i="23"/>
  <c r="S183" i="23"/>
  <c r="S290" i="23" s="1"/>
  <c r="Q188" i="23"/>
  <c r="Q291" i="23" s="1"/>
  <c r="U188" i="23"/>
  <c r="U291" i="23" s="1"/>
  <c r="B189" i="23"/>
  <c r="F189" i="23"/>
  <c r="J189" i="23"/>
  <c r="S189" i="23"/>
  <c r="B191" i="23"/>
  <c r="F191" i="23"/>
  <c r="J191" i="23"/>
  <c r="S191" i="23"/>
  <c r="Q192" i="23"/>
  <c r="U192" i="23"/>
  <c r="B193" i="23"/>
  <c r="B292" i="23" s="1"/>
  <c r="F193" i="23"/>
  <c r="F292" i="23" s="1"/>
  <c r="J193" i="23"/>
  <c r="J292" i="23" s="1"/>
  <c r="S193" i="23"/>
  <c r="S292" i="23" s="1"/>
  <c r="Q194" i="23"/>
  <c r="Q293" i="23" s="1"/>
  <c r="U194" i="23"/>
  <c r="U293" i="23" s="1"/>
  <c r="B195" i="23"/>
  <c r="B294" i="23" s="1"/>
  <c r="F195" i="23"/>
  <c r="F294" i="23" s="1"/>
  <c r="J195" i="23"/>
  <c r="J294" i="23" s="1"/>
  <c r="S195" i="23"/>
  <c r="S294" i="23" s="1"/>
  <c r="Q196" i="23"/>
  <c r="Q295" i="23" s="1"/>
  <c r="U196" i="23"/>
  <c r="U295" i="23" s="1"/>
  <c r="B197" i="23"/>
  <c r="B296" i="23" s="1"/>
  <c r="F197" i="23"/>
  <c r="F296" i="23" s="1"/>
  <c r="J197" i="23"/>
  <c r="J296" i="23" s="1"/>
  <c r="Q198" i="23"/>
  <c r="Q297" i="23" s="1"/>
  <c r="U198" i="23"/>
  <c r="U297" i="23" s="1"/>
  <c r="B199" i="23"/>
  <c r="B298" i="23" s="1"/>
  <c r="F199" i="23"/>
  <c r="F298" i="23" s="1"/>
  <c r="Q206" i="23"/>
  <c r="Q305" i="23" s="1"/>
  <c r="U206" i="23"/>
  <c r="U305" i="23" s="1"/>
  <c r="R240" i="23"/>
  <c r="E265" i="23"/>
  <c r="E271" i="23"/>
  <c r="E273" i="23"/>
  <c r="E275" i="23"/>
  <c r="E283" i="23"/>
  <c r="F223" i="24"/>
  <c r="K223" i="24"/>
  <c r="K172" i="24"/>
  <c r="G224" i="24"/>
  <c r="C225" i="24"/>
  <c r="G225" i="24"/>
  <c r="K225" i="24"/>
  <c r="L55" i="24"/>
  <c r="L58" i="24"/>
  <c r="L63" i="24"/>
  <c r="E244" i="24"/>
  <c r="I244" i="24"/>
  <c r="L66" i="24"/>
  <c r="L71" i="24"/>
  <c r="H245" i="24"/>
  <c r="L74" i="24"/>
  <c r="L79" i="24"/>
  <c r="D247" i="24"/>
  <c r="D182" i="24"/>
  <c r="H247" i="24"/>
  <c r="H182" i="24"/>
  <c r="E183" i="24"/>
  <c r="I183" i="24"/>
  <c r="L82" i="24"/>
  <c r="B184" i="24"/>
  <c r="F184" i="24"/>
  <c r="J184" i="24"/>
  <c r="L87" i="24"/>
  <c r="B189" i="24"/>
  <c r="F189" i="24"/>
  <c r="J189" i="24"/>
  <c r="D190" i="24"/>
  <c r="H190" i="24"/>
  <c r="L90" i="24"/>
  <c r="L249" i="24" s="1"/>
  <c r="B249" i="24"/>
  <c r="L95" i="24"/>
  <c r="B254" i="24"/>
  <c r="B157" i="24"/>
  <c r="F157" i="24"/>
  <c r="J157" i="24"/>
  <c r="B268" i="24"/>
  <c r="B162" i="24"/>
  <c r="F268" i="24"/>
  <c r="F162" i="24"/>
  <c r="J268" i="24"/>
  <c r="J162" i="24"/>
  <c r="D163" i="24"/>
  <c r="H163" i="24"/>
  <c r="E164" i="24"/>
  <c r="E268" i="24"/>
  <c r="I164" i="24"/>
  <c r="I268" i="24"/>
  <c r="B165" i="24"/>
  <c r="F165" i="24"/>
  <c r="J165" i="24"/>
  <c r="D168" i="24"/>
  <c r="H168" i="24"/>
  <c r="C170" i="24"/>
  <c r="G170" i="24"/>
  <c r="K170" i="24"/>
  <c r="D175" i="24"/>
  <c r="H175" i="24"/>
  <c r="B176" i="24"/>
  <c r="F176" i="24"/>
  <c r="J176" i="24"/>
  <c r="E271" i="24"/>
  <c r="C179" i="24"/>
  <c r="G179" i="24"/>
  <c r="E180" i="24"/>
  <c r="I180" i="24"/>
  <c r="B272" i="24"/>
  <c r="F272" i="24"/>
  <c r="J272" i="24"/>
  <c r="D185" i="24"/>
  <c r="H185" i="24"/>
  <c r="B192" i="24"/>
  <c r="B296" i="24" s="1"/>
  <c r="F192" i="24"/>
  <c r="F296" i="24" s="1"/>
  <c r="J192" i="24"/>
  <c r="J296" i="24" s="1"/>
  <c r="C197" i="24"/>
  <c r="C301" i="24" s="1"/>
  <c r="G197" i="24"/>
  <c r="G301" i="24" s="1"/>
  <c r="K301" i="24"/>
  <c r="D198" i="24"/>
  <c r="D302" i="24" s="1"/>
  <c r="H198" i="24"/>
  <c r="H302" i="24" s="1"/>
  <c r="I167" i="24"/>
  <c r="E189" i="24"/>
  <c r="G192" i="24"/>
  <c r="G296" i="24" s="1"/>
  <c r="K196" i="24"/>
  <c r="K300" i="24" s="1"/>
  <c r="E198" i="24"/>
  <c r="E302" i="24" s="1"/>
  <c r="I224" i="24"/>
  <c r="J247" i="24"/>
  <c r="E269" i="24"/>
  <c r="J270" i="24"/>
  <c r="D272" i="24"/>
  <c r="S220" i="25"/>
  <c r="G239" i="25"/>
  <c r="K239" i="25"/>
  <c r="S240" i="25"/>
  <c r="L70" i="25"/>
  <c r="L86" i="25"/>
  <c r="X89" i="25"/>
  <c r="X93" i="25"/>
  <c r="L104" i="25"/>
  <c r="C158" i="25"/>
  <c r="G158" i="25"/>
  <c r="F159" i="25"/>
  <c r="E161" i="25"/>
  <c r="S162" i="25"/>
  <c r="W162" i="25"/>
  <c r="N264" i="25"/>
  <c r="R264" i="25"/>
  <c r="R163" i="25"/>
  <c r="V163" i="25"/>
  <c r="D164" i="25"/>
  <c r="H164" i="25"/>
  <c r="F167" i="25"/>
  <c r="B287" i="25"/>
  <c r="F168" i="25"/>
  <c r="T168" i="25"/>
  <c r="T265" i="25"/>
  <c r="S170" i="25"/>
  <c r="W170" i="25"/>
  <c r="R171" i="25"/>
  <c r="V171" i="25"/>
  <c r="D172" i="25"/>
  <c r="H172" i="25"/>
  <c r="F175" i="25"/>
  <c r="T176" i="25"/>
  <c r="N179" i="25"/>
  <c r="R179" i="25"/>
  <c r="V179" i="25"/>
  <c r="T181" i="25"/>
  <c r="Q182" i="25"/>
  <c r="U182" i="25"/>
  <c r="C185" i="25"/>
  <c r="G185" i="25"/>
  <c r="T187" i="25"/>
  <c r="E188" i="25"/>
  <c r="O192" i="25"/>
  <c r="S192" i="25"/>
  <c r="W192" i="25"/>
  <c r="S272" i="25"/>
  <c r="S195" i="25"/>
  <c r="S294" i="25" s="1"/>
  <c r="W272" i="25"/>
  <c r="W195" i="25"/>
  <c r="W294" i="25" s="1"/>
  <c r="B206" i="25"/>
  <c r="B305" i="25" s="1"/>
  <c r="B283" i="25"/>
  <c r="F283" i="25"/>
  <c r="J206" i="25"/>
  <c r="J305" i="25" s="1"/>
  <c r="J283" i="25"/>
  <c r="U168" i="25"/>
  <c r="R173" i="25"/>
  <c r="T183" i="25"/>
  <c r="D191" i="25"/>
  <c r="I266" i="25"/>
  <c r="B401" i="26"/>
  <c r="B112" i="26"/>
  <c r="F401" i="26"/>
  <c r="F112" i="26"/>
  <c r="H349" i="19"/>
  <c r="R9" i="30"/>
  <c r="R13" i="30"/>
  <c r="R56" i="30"/>
  <c r="R58" i="30"/>
  <c r="R60" i="30"/>
  <c r="R64" i="30"/>
  <c r="R66" i="30"/>
  <c r="R68" i="30"/>
  <c r="R70" i="30"/>
  <c r="R72" i="30"/>
  <c r="R75" i="30"/>
  <c r="R77" i="30"/>
  <c r="R79" i="30"/>
  <c r="R81" i="30"/>
  <c r="R83" i="30"/>
  <c r="R85" i="30"/>
  <c r="R87" i="30"/>
  <c r="R89" i="30"/>
  <c r="R91" i="30"/>
  <c r="I93" i="30"/>
  <c r="R94" i="30"/>
  <c r="H349" i="20"/>
  <c r="I351" i="20"/>
  <c r="L103" i="22"/>
  <c r="L111" i="22"/>
  <c r="L115" i="22"/>
  <c r="L119" i="22"/>
  <c r="L123" i="22"/>
  <c r="L127" i="22"/>
  <c r="L131" i="22"/>
  <c r="F175" i="22"/>
  <c r="C180" i="22"/>
  <c r="G180" i="22"/>
  <c r="E182" i="22"/>
  <c r="I182" i="22"/>
  <c r="F183" i="22"/>
  <c r="C184" i="22"/>
  <c r="G184" i="22"/>
  <c r="D185" i="22"/>
  <c r="D293" i="22" s="1"/>
  <c r="H185" i="22"/>
  <c r="H293" i="22" s="1"/>
  <c r="E186" i="22"/>
  <c r="E294" i="22" s="1"/>
  <c r="I186" i="22"/>
  <c r="I294" i="22" s="1"/>
  <c r="C188" i="22"/>
  <c r="C296" i="22" s="1"/>
  <c r="G188" i="22"/>
  <c r="G296" i="22" s="1"/>
  <c r="D189" i="22"/>
  <c r="D297" i="22" s="1"/>
  <c r="H189" i="22"/>
  <c r="H297" i="22" s="1"/>
  <c r="E190" i="22"/>
  <c r="E298" i="22" s="1"/>
  <c r="I190" i="22"/>
  <c r="I298" i="22" s="1"/>
  <c r="G198" i="22"/>
  <c r="G306" i="22" s="1"/>
  <c r="X43" i="23"/>
  <c r="S265" i="23"/>
  <c r="X122" i="23"/>
  <c r="T163" i="23"/>
  <c r="R168" i="23"/>
  <c r="E178" i="23"/>
  <c r="G183" i="23"/>
  <c r="T183" i="23"/>
  <c r="T290" i="23" s="1"/>
  <c r="G189" i="23"/>
  <c r="K189" i="23"/>
  <c r="T189" i="23"/>
  <c r="R190" i="23"/>
  <c r="G191" i="23"/>
  <c r="T191" i="23"/>
  <c r="R192" i="23"/>
  <c r="G193" i="23"/>
  <c r="G292" i="23" s="1"/>
  <c r="K193" i="23"/>
  <c r="K292" i="23" s="1"/>
  <c r="R194" i="23"/>
  <c r="R293" i="23" s="1"/>
  <c r="G195" i="23"/>
  <c r="G294" i="23" s="1"/>
  <c r="R196" i="23"/>
  <c r="R295" i="23" s="1"/>
  <c r="G197" i="23"/>
  <c r="G296" i="23" s="1"/>
  <c r="K197" i="23"/>
  <c r="K296" i="23" s="1"/>
  <c r="T197" i="23"/>
  <c r="T296" i="23" s="1"/>
  <c r="R198" i="23"/>
  <c r="R297" i="23" s="1"/>
  <c r="G199" i="23"/>
  <c r="G298" i="23" s="1"/>
  <c r="T199" i="23"/>
  <c r="T298" i="23" s="1"/>
  <c r="R206" i="23"/>
  <c r="R305" i="23" s="1"/>
  <c r="H221" i="24"/>
  <c r="H222" i="24"/>
  <c r="G223" i="24"/>
  <c r="G172" i="24"/>
  <c r="H224" i="24"/>
  <c r="D225" i="24"/>
  <c r="H225" i="24"/>
  <c r="C243" i="24"/>
  <c r="G243" i="24"/>
  <c r="K243" i="24"/>
  <c r="B244" i="24"/>
  <c r="C244" i="24"/>
  <c r="G244" i="24"/>
  <c r="E245" i="24"/>
  <c r="I245" i="24"/>
  <c r="E247" i="24"/>
  <c r="I247" i="24"/>
  <c r="C186" i="24"/>
  <c r="G186" i="24"/>
  <c r="K186" i="24"/>
  <c r="D187" i="24"/>
  <c r="H187" i="24"/>
  <c r="L85" i="24"/>
  <c r="E188" i="24"/>
  <c r="I188" i="24"/>
  <c r="C189" i="24"/>
  <c r="G189" i="24"/>
  <c r="L93" i="24"/>
  <c r="C159" i="24"/>
  <c r="G159" i="24"/>
  <c r="E161" i="24"/>
  <c r="I161" i="24"/>
  <c r="C268" i="24"/>
  <c r="C162" i="24"/>
  <c r="G268" i="24"/>
  <c r="G162" i="24"/>
  <c r="K268" i="24"/>
  <c r="K162" i="24"/>
  <c r="C269" i="24"/>
  <c r="C167" i="24"/>
  <c r="G269" i="24"/>
  <c r="G167" i="24"/>
  <c r="K269" i="24"/>
  <c r="K167" i="24"/>
  <c r="E168" i="24"/>
  <c r="I168" i="24"/>
  <c r="B169" i="24"/>
  <c r="F169" i="24"/>
  <c r="J169" i="24"/>
  <c r="D270" i="24"/>
  <c r="D172" i="24"/>
  <c r="H270" i="24"/>
  <c r="H172" i="24"/>
  <c r="E173" i="24"/>
  <c r="I173" i="24"/>
  <c r="C174" i="24"/>
  <c r="G174" i="24"/>
  <c r="E175" i="24"/>
  <c r="I175" i="24"/>
  <c r="E178" i="24"/>
  <c r="I178" i="24"/>
  <c r="D179" i="24"/>
  <c r="H179" i="24"/>
  <c r="B180" i="24"/>
  <c r="F180" i="24"/>
  <c r="J180" i="24"/>
  <c r="C184" i="24"/>
  <c r="G184" i="24"/>
  <c r="K184" i="24"/>
  <c r="B196" i="24"/>
  <c r="B300" i="24" s="1"/>
  <c r="F196" i="24"/>
  <c r="F300" i="24" s="1"/>
  <c r="J196" i="24"/>
  <c r="J300" i="24" s="1"/>
  <c r="B164" i="24"/>
  <c r="B172" i="24"/>
  <c r="I179" i="24"/>
  <c r="K180" i="24"/>
  <c r="E191" i="24"/>
  <c r="K192" i="24"/>
  <c r="K296" i="24" s="1"/>
  <c r="E194" i="24"/>
  <c r="E298" i="24" s="1"/>
  <c r="D197" i="24"/>
  <c r="D301" i="24" s="1"/>
  <c r="I198" i="24"/>
  <c r="I302" i="24" s="1"/>
  <c r="H246" i="24"/>
  <c r="D268" i="24"/>
  <c r="I269" i="24"/>
  <c r="C271" i="24"/>
  <c r="H272" i="24"/>
  <c r="F218" i="25"/>
  <c r="F220" i="25"/>
  <c r="J220" i="25"/>
  <c r="V239" i="25"/>
  <c r="K177" i="25"/>
  <c r="G242" i="25"/>
  <c r="X88" i="25"/>
  <c r="X92" i="25"/>
  <c r="X96" i="25"/>
  <c r="Q160" i="25"/>
  <c r="F162" i="25"/>
  <c r="J162" i="25"/>
  <c r="E163" i="25"/>
  <c r="I264" i="25"/>
  <c r="I163" i="25"/>
  <c r="D165" i="25"/>
  <c r="H165" i="25"/>
  <c r="V165" i="25"/>
  <c r="C168" i="25"/>
  <c r="C265" i="25"/>
  <c r="G265" i="25"/>
  <c r="G168" i="25"/>
  <c r="K265" i="25"/>
  <c r="K168" i="25"/>
  <c r="F170" i="25"/>
  <c r="J170" i="25"/>
  <c r="E171" i="25"/>
  <c r="I171" i="25"/>
  <c r="N266" i="25"/>
  <c r="N173" i="25"/>
  <c r="V266" i="25"/>
  <c r="V173" i="25"/>
  <c r="U176" i="25"/>
  <c r="C177" i="25"/>
  <c r="G177" i="25"/>
  <c r="E179" i="25"/>
  <c r="I179" i="25"/>
  <c r="S179" i="25"/>
  <c r="F180" i="25"/>
  <c r="J180" i="25"/>
  <c r="C181" i="25"/>
  <c r="G181" i="25"/>
  <c r="E182" i="25"/>
  <c r="E183" i="25"/>
  <c r="I268" i="25"/>
  <c r="N190" i="25"/>
  <c r="R190" i="25"/>
  <c r="V190" i="25"/>
  <c r="C191" i="25"/>
  <c r="G191" i="25"/>
  <c r="Q191" i="25"/>
  <c r="U191" i="25"/>
  <c r="B192" i="25"/>
  <c r="F192" i="25"/>
  <c r="J192" i="25"/>
  <c r="P194" i="25"/>
  <c r="P293" i="25" s="1"/>
  <c r="T194" i="25"/>
  <c r="T293" i="25" s="1"/>
  <c r="B272" i="25"/>
  <c r="B195" i="25"/>
  <c r="B294" i="25" s="1"/>
  <c r="F272" i="25"/>
  <c r="F195" i="25"/>
  <c r="F294" i="25" s="1"/>
  <c r="J272" i="25"/>
  <c r="J195" i="25"/>
  <c r="J294" i="25" s="1"/>
  <c r="N275" i="25"/>
  <c r="N198" i="25"/>
  <c r="N297" i="25" s="1"/>
  <c r="R275" i="25"/>
  <c r="R198" i="25"/>
  <c r="R297" i="25" s="1"/>
  <c r="V275" i="25"/>
  <c r="V198" i="25"/>
  <c r="V297" i="25" s="1"/>
  <c r="D199" i="25"/>
  <c r="D298" i="25" s="1"/>
  <c r="D276" i="25"/>
  <c r="H199" i="25"/>
  <c r="H298" i="25" s="1"/>
  <c r="H276" i="25"/>
  <c r="Q199" i="25"/>
  <c r="Q298" i="25" s="1"/>
  <c r="Q276" i="25"/>
  <c r="U199" i="25"/>
  <c r="U298" i="25" s="1"/>
  <c r="U276" i="25"/>
  <c r="T189" i="25"/>
  <c r="S197" i="25"/>
  <c r="S296" i="25" s="1"/>
  <c r="Q206" i="25"/>
  <c r="Q305" i="25" s="1"/>
  <c r="E264" i="25"/>
  <c r="B146" i="26"/>
  <c r="B433" i="26" s="1"/>
  <c r="B411" i="26"/>
  <c r="F146" i="26"/>
  <c r="F433" i="26" s="1"/>
  <c r="F411" i="26"/>
  <c r="E211" i="26"/>
  <c r="E313" i="26" s="1"/>
  <c r="D192" i="24"/>
  <c r="D296" i="24" s="1"/>
  <c r="H192" i="24"/>
  <c r="H296" i="24" s="1"/>
  <c r="E193" i="24"/>
  <c r="E297" i="24" s="1"/>
  <c r="I193" i="24"/>
  <c r="I297" i="24" s="1"/>
  <c r="B194" i="24"/>
  <c r="B298" i="24" s="1"/>
  <c r="F194" i="24"/>
  <c r="F298" i="24" s="1"/>
  <c r="J194" i="24"/>
  <c r="J298" i="24" s="1"/>
  <c r="C195" i="24"/>
  <c r="C299" i="24" s="1"/>
  <c r="G195" i="24"/>
  <c r="G299" i="24" s="1"/>
  <c r="K195" i="24"/>
  <c r="K299" i="24" s="1"/>
  <c r="D196" i="24"/>
  <c r="D300" i="24" s="1"/>
  <c r="H196" i="24"/>
  <c r="H300" i="24" s="1"/>
  <c r="E197" i="24"/>
  <c r="E301" i="24" s="1"/>
  <c r="I197" i="24"/>
  <c r="I301" i="24" s="1"/>
  <c r="B198" i="24"/>
  <c r="B302" i="24" s="1"/>
  <c r="F198" i="24"/>
  <c r="F302" i="24" s="1"/>
  <c r="J198" i="24"/>
  <c r="J302" i="24" s="1"/>
  <c r="C205" i="24"/>
  <c r="C309" i="24" s="1"/>
  <c r="G205" i="24"/>
  <c r="G309" i="24" s="1"/>
  <c r="B269" i="24"/>
  <c r="F269" i="24"/>
  <c r="J269" i="24"/>
  <c r="C270" i="24"/>
  <c r="G270" i="24"/>
  <c r="G217" i="25"/>
  <c r="Q217" i="25"/>
  <c r="U217" i="25"/>
  <c r="G218" i="25"/>
  <c r="Q218" i="25"/>
  <c r="U218" i="25"/>
  <c r="G219" i="25"/>
  <c r="T219" i="25"/>
  <c r="E221" i="25"/>
  <c r="I221" i="25"/>
  <c r="Q221" i="25"/>
  <c r="U221" i="25"/>
  <c r="F239" i="25"/>
  <c r="J239" i="25"/>
  <c r="S239" i="25"/>
  <c r="W239" i="25"/>
  <c r="E240" i="25"/>
  <c r="I240" i="25"/>
  <c r="R240" i="25"/>
  <c r="V240" i="25"/>
  <c r="H241" i="25"/>
  <c r="T242" i="25"/>
  <c r="F243" i="25"/>
  <c r="J243" i="25"/>
  <c r="S243" i="25"/>
  <c r="L88" i="25"/>
  <c r="L89" i="25"/>
  <c r="L90" i="25"/>
  <c r="L91" i="25"/>
  <c r="L245" i="25" s="1"/>
  <c r="L92" i="25"/>
  <c r="L93" i="25"/>
  <c r="L94" i="25"/>
  <c r="L95" i="25"/>
  <c r="L96" i="25"/>
  <c r="L97" i="25"/>
  <c r="B266" i="25"/>
  <c r="F266" i="25"/>
  <c r="J266" i="25"/>
  <c r="O266" i="25"/>
  <c r="S266" i="25"/>
  <c r="Q177" i="25"/>
  <c r="U177" i="25"/>
  <c r="B267" i="25"/>
  <c r="B178" i="25"/>
  <c r="B289" i="25" s="1"/>
  <c r="F267" i="25"/>
  <c r="F178" i="25"/>
  <c r="J267" i="25"/>
  <c r="J178" i="25"/>
  <c r="P267" i="25"/>
  <c r="P178" i="25"/>
  <c r="T267" i="25"/>
  <c r="T178" i="25"/>
  <c r="D268" i="25"/>
  <c r="H268" i="25"/>
  <c r="Q268" i="25"/>
  <c r="U268" i="25"/>
  <c r="B268" i="25"/>
  <c r="J184" i="25"/>
  <c r="O184" i="25"/>
  <c r="S184" i="25"/>
  <c r="W184" i="25"/>
  <c r="D185" i="25"/>
  <c r="H185" i="25"/>
  <c r="Q185" i="25"/>
  <c r="U185" i="25"/>
  <c r="F186" i="25"/>
  <c r="J186" i="25"/>
  <c r="O186" i="25"/>
  <c r="S186" i="25"/>
  <c r="W186" i="25"/>
  <c r="D187" i="25"/>
  <c r="H187" i="25"/>
  <c r="Q187" i="25"/>
  <c r="U187" i="25"/>
  <c r="B188" i="25"/>
  <c r="F188" i="25"/>
  <c r="J188" i="25"/>
  <c r="O188" i="25"/>
  <c r="O291" i="25" s="1"/>
  <c r="S188" i="25"/>
  <c r="W188" i="25"/>
  <c r="W291" i="25" s="1"/>
  <c r="E189" i="25"/>
  <c r="I189" i="25"/>
  <c r="N189" i="25"/>
  <c r="R189" i="25"/>
  <c r="V189" i="25"/>
  <c r="P192" i="25"/>
  <c r="T192" i="25"/>
  <c r="C272" i="25"/>
  <c r="C195" i="25"/>
  <c r="C294" i="25" s="1"/>
  <c r="G272" i="25"/>
  <c r="G195" i="25"/>
  <c r="G294" i="25" s="1"/>
  <c r="K272" i="25"/>
  <c r="K195" i="25"/>
  <c r="K294" i="25" s="1"/>
  <c r="P272" i="25"/>
  <c r="P195" i="25"/>
  <c r="P294" i="25" s="1"/>
  <c r="T272" i="25"/>
  <c r="T195" i="25"/>
  <c r="T294" i="25" s="1"/>
  <c r="E273" i="25"/>
  <c r="E196" i="25"/>
  <c r="E295" i="25" s="1"/>
  <c r="I273" i="25"/>
  <c r="I196" i="25"/>
  <c r="I295" i="25" s="1"/>
  <c r="N273" i="25"/>
  <c r="N196" i="25"/>
  <c r="N295" i="25" s="1"/>
  <c r="R273" i="25"/>
  <c r="R196" i="25"/>
  <c r="R295" i="25" s="1"/>
  <c r="V273" i="25"/>
  <c r="V196" i="25"/>
  <c r="V295" i="25" s="1"/>
  <c r="D197" i="25"/>
  <c r="D296" i="25" s="1"/>
  <c r="D274" i="25"/>
  <c r="H197" i="25"/>
  <c r="H296" i="25" s="1"/>
  <c r="H274" i="25"/>
  <c r="Q197" i="25"/>
  <c r="Q296" i="25" s="1"/>
  <c r="Q274" i="25"/>
  <c r="U197" i="25"/>
  <c r="U296" i="25" s="1"/>
  <c r="U274" i="25"/>
  <c r="B198" i="25"/>
  <c r="B297" i="25" s="1"/>
  <c r="B275" i="25"/>
  <c r="F198" i="25"/>
  <c r="F297" i="25" s="1"/>
  <c r="F275" i="25"/>
  <c r="J198" i="25"/>
  <c r="J297" i="25" s="1"/>
  <c r="J275" i="25"/>
  <c r="O198" i="25"/>
  <c r="O297" i="25" s="1"/>
  <c r="O275" i="25"/>
  <c r="S198" i="25"/>
  <c r="S297" i="25" s="1"/>
  <c r="S275" i="25"/>
  <c r="W198" i="25"/>
  <c r="W297" i="25" s="1"/>
  <c r="W275" i="25"/>
  <c r="E199" i="25"/>
  <c r="E298" i="25" s="1"/>
  <c r="I199" i="25"/>
  <c r="I298" i="25" s="1"/>
  <c r="N199" i="25"/>
  <c r="N298" i="25" s="1"/>
  <c r="R199" i="25"/>
  <c r="R298" i="25" s="1"/>
  <c r="V199" i="25"/>
  <c r="V298" i="25" s="1"/>
  <c r="C206" i="25"/>
  <c r="C305" i="25" s="1"/>
  <c r="G206" i="25"/>
  <c r="G305" i="25" s="1"/>
  <c r="P206" i="25"/>
  <c r="P305" i="25" s="1"/>
  <c r="T206" i="25"/>
  <c r="T305" i="25" s="1"/>
  <c r="O163" i="25"/>
  <c r="Q168" i="25"/>
  <c r="B173" i="25"/>
  <c r="B288" i="25" s="1"/>
  <c r="S173" i="25"/>
  <c r="K179" i="25"/>
  <c r="H183" i="25"/>
  <c r="N183" i="25"/>
  <c r="N290" i="25" s="1"/>
  <c r="U183" i="25"/>
  <c r="G189" i="25"/>
  <c r="O190" i="25"/>
  <c r="H191" i="25"/>
  <c r="C192" i="25"/>
  <c r="U192" i="25"/>
  <c r="O193" i="25"/>
  <c r="O292" i="25" s="1"/>
  <c r="H194" i="25"/>
  <c r="H293" i="25" s="1"/>
  <c r="F197" i="25"/>
  <c r="F296" i="25" s="1"/>
  <c r="W197" i="25"/>
  <c r="W296" i="25" s="1"/>
  <c r="Q198" i="25"/>
  <c r="Q297" i="25" s="1"/>
  <c r="J199" i="25"/>
  <c r="J298" i="25" s="1"/>
  <c r="D206" i="25"/>
  <c r="D305" i="25" s="1"/>
  <c r="U206" i="25"/>
  <c r="U305" i="25" s="1"/>
  <c r="C239" i="25"/>
  <c r="H267" i="25"/>
  <c r="E268" i="25"/>
  <c r="D374" i="26"/>
  <c r="E376" i="26"/>
  <c r="F388" i="26"/>
  <c r="F247" i="26"/>
  <c r="F479" i="26" s="1"/>
  <c r="D140" i="26"/>
  <c r="E141" i="26"/>
  <c r="D222" i="26"/>
  <c r="D324" i="26" s="1"/>
  <c r="D224" i="26"/>
  <c r="D450" i="26"/>
  <c r="H173" i="26"/>
  <c r="E227" i="26"/>
  <c r="E329" i="26" s="1"/>
  <c r="B228" i="26"/>
  <c r="B330" i="26" s="1"/>
  <c r="F228" i="26"/>
  <c r="F330" i="26" s="1"/>
  <c r="G229" i="26"/>
  <c r="G331" i="26" s="1"/>
  <c r="D230" i="26"/>
  <c r="D332" i="26" s="1"/>
  <c r="H181" i="26"/>
  <c r="E235" i="26"/>
  <c r="E337" i="26" s="1"/>
  <c r="N128" i="27"/>
  <c r="C191" i="24"/>
  <c r="G191" i="24"/>
  <c r="E192" i="24"/>
  <c r="E296" i="24" s="1"/>
  <c r="I192" i="24"/>
  <c r="I296" i="24" s="1"/>
  <c r="B193" i="24"/>
  <c r="B297" i="24" s="1"/>
  <c r="F193" i="24"/>
  <c r="F297" i="24" s="1"/>
  <c r="J193" i="24"/>
  <c r="J297" i="24" s="1"/>
  <c r="C194" i="24"/>
  <c r="C298" i="24" s="1"/>
  <c r="G194" i="24"/>
  <c r="G298" i="24" s="1"/>
  <c r="K194" i="24"/>
  <c r="K298" i="24" s="1"/>
  <c r="D195" i="24"/>
  <c r="D299" i="24" s="1"/>
  <c r="H195" i="24"/>
  <c r="H299" i="24" s="1"/>
  <c r="E196" i="24"/>
  <c r="E300" i="24" s="1"/>
  <c r="I196" i="24"/>
  <c r="I300" i="24" s="1"/>
  <c r="B197" i="24"/>
  <c r="B301" i="24" s="1"/>
  <c r="F197" i="24"/>
  <c r="F301" i="24" s="1"/>
  <c r="J197" i="24"/>
  <c r="J301" i="24" s="1"/>
  <c r="C198" i="24"/>
  <c r="C302" i="24" s="1"/>
  <c r="G198" i="24"/>
  <c r="G302" i="24" s="1"/>
  <c r="K302" i="24"/>
  <c r="D205" i="24"/>
  <c r="D309" i="24" s="1"/>
  <c r="H205" i="24"/>
  <c r="H309" i="24" s="1"/>
  <c r="H217" i="25"/>
  <c r="R217" i="25"/>
  <c r="H218" i="25"/>
  <c r="R218" i="25"/>
  <c r="H219" i="25"/>
  <c r="Q219" i="25"/>
  <c r="U219" i="25"/>
  <c r="U220" i="25"/>
  <c r="F221" i="25"/>
  <c r="J221" i="25"/>
  <c r="R221" i="25"/>
  <c r="V221" i="25"/>
  <c r="P239" i="25"/>
  <c r="T239" i="25"/>
  <c r="F240" i="25"/>
  <c r="J240" i="25"/>
  <c r="R241" i="25"/>
  <c r="V241" i="25"/>
  <c r="H242" i="25"/>
  <c r="L76" i="25"/>
  <c r="Q242" i="25"/>
  <c r="U242" i="25"/>
  <c r="G243" i="25"/>
  <c r="T243" i="25"/>
  <c r="E158" i="25"/>
  <c r="I158" i="25"/>
  <c r="N158" i="25"/>
  <c r="R158" i="25"/>
  <c r="V158" i="25"/>
  <c r="C159" i="25"/>
  <c r="G159" i="25"/>
  <c r="K159" i="25"/>
  <c r="P159" i="25"/>
  <c r="T159" i="25"/>
  <c r="E160" i="25"/>
  <c r="I160" i="25"/>
  <c r="N160" i="25"/>
  <c r="R160" i="25"/>
  <c r="V160" i="25"/>
  <c r="C161" i="25"/>
  <c r="G161" i="25"/>
  <c r="K161" i="25"/>
  <c r="P161" i="25"/>
  <c r="T161" i="25"/>
  <c r="E162" i="25"/>
  <c r="I162" i="25"/>
  <c r="N162" i="25"/>
  <c r="R162" i="25"/>
  <c r="V162" i="25"/>
  <c r="C264" i="25"/>
  <c r="C163" i="25"/>
  <c r="G264" i="25"/>
  <c r="G163" i="25"/>
  <c r="K264" i="25"/>
  <c r="K163" i="25"/>
  <c r="P264" i="25"/>
  <c r="P163" i="25"/>
  <c r="T264" i="25"/>
  <c r="T163" i="25"/>
  <c r="E164" i="25"/>
  <c r="I164" i="25"/>
  <c r="N164" i="25"/>
  <c r="R164" i="25"/>
  <c r="V164" i="25"/>
  <c r="C165" i="25"/>
  <c r="G165" i="25"/>
  <c r="K165" i="25"/>
  <c r="P165" i="25"/>
  <c r="T165" i="25"/>
  <c r="E166" i="25"/>
  <c r="I166" i="25"/>
  <c r="N166" i="25"/>
  <c r="R166" i="25"/>
  <c r="V166" i="25"/>
  <c r="C167" i="25"/>
  <c r="G167" i="25"/>
  <c r="K167" i="25"/>
  <c r="P167" i="25"/>
  <c r="T167" i="25"/>
  <c r="E265" i="25"/>
  <c r="E168" i="25"/>
  <c r="I265" i="25"/>
  <c r="I168" i="25"/>
  <c r="N265" i="25"/>
  <c r="N168" i="25"/>
  <c r="R265" i="25"/>
  <c r="R168" i="25"/>
  <c r="V265" i="25"/>
  <c r="V168" i="25"/>
  <c r="C169" i="25"/>
  <c r="G169" i="25"/>
  <c r="K169" i="25"/>
  <c r="P169" i="25"/>
  <c r="T169" i="25"/>
  <c r="E170" i="25"/>
  <c r="I170" i="25"/>
  <c r="N170" i="25"/>
  <c r="R170" i="25"/>
  <c r="V170" i="25"/>
  <c r="C171" i="25"/>
  <c r="G171" i="25"/>
  <c r="K171" i="25"/>
  <c r="P171" i="25"/>
  <c r="T171" i="25"/>
  <c r="E172" i="25"/>
  <c r="I172" i="25"/>
  <c r="N172" i="25"/>
  <c r="R172" i="25"/>
  <c r="V172" i="25"/>
  <c r="C266" i="25"/>
  <c r="C173" i="25"/>
  <c r="G266" i="25"/>
  <c r="G173" i="25"/>
  <c r="K266" i="25"/>
  <c r="K173" i="25"/>
  <c r="P266" i="25"/>
  <c r="P173" i="25"/>
  <c r="T266" i="25"/>
  <c r="T173" i="25"/>
  <c r="E174" i="25"/>
  <c r="I174" i="25"/>
  <c r="N174" i="25"/>
  <c r="R174" i="25"/>
  <c r="V174" i="25"/>
  <c r="C175" i="25"/>
  <c r="G175" i="25"/>
  <c r="O176" i="25"/>
  <c r="S176" i="25"/>
  <c r="W176" i="25"/>
  <c r="D177" i="25"/>
  <c r="H177" i="25"/>
  <c r="C267" i="25"/>
  <c r="G267" i="25"/>
  <c r="Q267" i="25"/>
  <c r="U267" i="25"/>
  <c r="O181" i="25"/>
  <c r="S181" i="25"/>
  <c r="W181" i="25"/>
  <c r="R183" i="25"/>
  <c r="V183" i="25"/>
  <c r="C184" i="25"/>
  <c r="G184" i="25"/>
  <c r="K184" i="25"/>
  <c r="P184" i="25"/>
  <c r="T184" i="25"/>
  <c r="E185" i="25"/>
  <c r="I185" i="25"/>
  <c r="N185" i="25"/>
  <c r="R185" i="25"/>
  <c r="V185" i="25"/>
  <c r="C186" i="25"/>
  <c r="G186" i="25"/>
  <c r="K186" i="25"/>
  <c r="P186" i="25"/>
  <c r="T186" i="25"/>
  <c r="E187" i="25"/>
  <c r="I187" i="25"/>
  <c r="N187" i="25"/>
  <c r="R187" i="25"/>
  <c r="V187" i="25"/>
  <c r="C188" i="25"/>
  <c r="G188" i="25"/>
  <c r="K188" i="25"/>
  <c r="P188" i="25"/>
  <c r="T188" i="25"/>
  <c r="B189" i="25"/>
  <c r="F189" i="25"/>
  <c r="J189" i="25"/>
  <c r="O189" i="25"/>
  <c r="S189" i="25"/>
  <c r="W189" i="25"/>
  <c r="C190" i="25"/>
  <c r="G190" i="25"/>
  <c r="P190" i="25"/>
  <c r="T190" i="25"/>
  <c r="E191" i="25"/>
  <c r="I191" i="25"/>
  <c r="O191" i="25"/>
  <c r="S191" i="25"/>
  <c r="W191" i="25"/>
  <c r="D192" i="25"/>
  <c r="H192" i="25"/>
  <c r="C270" i="25"/>
  <c r="C193" i="25"/>
  <c r="C292" i="25" s="1"/>
  <c r="G270" i="25"/>
  <c r="G193" i="25"/>
  <c r="G292" i="25" s="1"/>
  <c r="K270" i="25"/>
  <c r="K193" i="25"/>
  <c r="K292" i="25" s="1"/>
  <c r="P270" i="25"/>
  <c r="P193" i="25"/>
  <c r="P292" i="25" s="1"/>
  <c r="T270" i="25"/>
  <c r="T193" i="25"/>
  <c r="T292" i="25" s="1"/>
  <c r="E271" i="25"/>
  <c r="E194" i="25"/>
  <c r="E293" i="25" s="1"/>
  <c r="I271" i="25"/>
  <c r="I194" i="25"/>
  <c r="I293" i="25" s="1"/>
  <c r="N271" i="25"/>
  <c r="N194" i="25"/>
  <c r="N293" i="25" s="1"/>
  <c r="R271" i="25"/>
  <c r="R194" i="25"/>
  <c r="R293" i="25" s="1"/>
  <c r="V271" i="25"/>
  <c r="V194" i="25"/>
  <c r="V293" i="25" s="1"/>
  <c r="D195" i="25"/>
  <c r="D294" i="25" s="1"/>
  <c r="D272" i="25"/>
  <c r="H195" i="25"/>
  <c r="H294" i="25" s="1"/>
  <c r="H272" i="25"/>
  <c r="Q195" i="25"/>
  <c r="Q294" i="25" s="1"/>
  <c r="Q272" i="25"/>
  <c r="U195" i="25"/>
  <c r="U294" i="25" s="1"/>
  <c r="U272" i="25"/>
  <c r="B196" i="25"/>
  <c r="B295" i="25" s="1"/>
  <c r="B273" i="25"/>
  <c r="F196" i="25"/>
  <c r="F295" i="25" s="1"/>
  <c r="F273" i="25"/>
  <c r="J196" i="25"/>
  <c r="J295" i="25" s="1"/>
  <c r="J273" i="25"/>
  <c r="O196" i="25"/>
  <c r="O295" i="25" s="1"/>
  <c r="O273" i="25"/>
  <c r="S196" i="25"/>
  <c r="S295" i="25" s="1"/>
  <c r="S273" i="25"/>
  <c r="W196" i="25"/>
  <c r="W295" i="25" s="1"/>
  <c r="W273" i="25"/>
  <c r="E197" i="25"/>
  <c r="E296" i="25" s="1"/>
  <c r="I197" i="25"/>
  <c r="I296" i="25" s="1"/>
  <c r="N197" i="25"/>
  <c r="N296" i="25" s="1"/>
  <c r="R197" i="25"/>
  <c r="R296" i="25" s="1"/>
  <c r="V197" i="25"/>
  <c r="V296" i="25" s="1"/>
  <c r="C198" i="25"/>
  <c r="C297" i="25" s="1"/>
  <c r="G198" i="25"/>
  <c r="G297" i="25" s="1"/>
  <c r="P198" i="25"/>
  <c r="P297" i="25" s="1"/>
  <c r="T198" i="25"/>
  <c r="T297" i="25" s="1"/>
  <c r="J163" i="25"/>
  <c r="O173" i="25"/>
  <c r="G178" i="25"/>
  <c r="D183" i="25"/>
  <c r="I183" i="25"/>
  <c r="K189" i="25"/>
  <c r="S190" i="25"/>
  <c r="G192" i="25"/>
  <c r="B193" i="25"/>
  <c r="B292" i="25" s="1"/>
  <c r="S193" i="25"/>
  <c r="S292" i="25" s="1"/>
  <c r="J197" i="25"/>
  <c r="J296" i="25" s="1"/>
  <c r="D198" i="25"/>
  <c r="D297" i="25" s="1"/>
  <c r="U198" i="25"/>
  <c r="U297" i="25" s="1"/>
  <c r="O199" i="25"/>
  <c r="O298" i="25" s="1"/>
  <c r="H206" i="25"/>
  <c r="H305" i="25" s="1"/>
  <c r="E375" i="26"/>
  <c r="B376" i="26"/>
  <c r="F376" i="26"/>
  <c r="D120" i="26"/>
  <c r="E121" i="26"/>
  <c r="C403" i="26"/>
  <c r="C122" i="26"/>
  <c r="G403" i="26"/>
  <c r="G122" i="26"/>
  <c r="C135" i="26"/>
  <c r="G135" i="26"/>
  <c r="C217" i="26"/>
  <c r="C319" i="26" s="1"/>
  <c r="G217" i="26"/>
  <c r="G319" i="26" s="1"/>
  <c r="C449" i="26"/>
  <c r="C219" i="26"/>
  <c r="C321" i="26" s="1"/>
  <c r="H168" i="26"/>
  <c r="G449" i="26"/>
  <c r="G219" i="26"/>
  <c r="C245" i="26"/>
  <c r="C477" i="26" s="1"/>
  <c r="C457" i="26"/>
  <c r="C247" i="26"/>
  <c r="C479" i="26" s="1"/>
  <c r="H196" i="26"/>
  <c r="G457" i="26"/>
  <c r="G247" i="26"/>
  <c r="G479" i="26" s="1"/>
  <c r="D215" i="27"/>
  <c r="D317" i="27" s="1"/>
  <c r="D113" i="27"/>
  <c r="M113" i="27"/>
  <c r="M215" i="27"/>
  <c r="M317" i="27" s="1"/>
  <c r="E137" i="27"/>
  <c r="N239" i="27"/>
  <c r="N137" i="27"/>
  <c r="E172" i="24"/>
  <c r="I172" i="24"/>
  <c r="D191" i="24"/>
  <c r="H191" i="24"/>
  <c r="E217" i="25"/>
  <c r="I217" i="25"/>
  <c r="S217" i="25"/>
  <c r="S218" i="25"/>
  <c r="E220" i="25"/>
  <c r="I220" i="25"/>
  <c r="S221" i="25"/>
  <c r="D239" i="25"/>
  <c r="H239" i="25"/>
  <c r="Q239" i="25"/>
  <c r="U239" i="25"/>
  <c r="T240" i="25"/>
  <c r="F241" i="25"/>
  <c r="J241" i="25"/>
  <c r="S241" i="25"/>
  <c r="E242" i="25"/>
  <c r="I242" i="25"/>
  <c r="R242" i="25"/>
  <c r="V242" i="25"/>
  <c r="H243" i="25"/>
  <c r="L81" i="25"/>
  <c r="Q243" i="25"/>
  <c r="U243" i="25"/>
  <c r="X86" i="25"/>
  <c r="D264" i="25"/>
  <c r="H264" i="25"/>
  <c r="Q264" i="25"/>
  <c r="U264" i="25"/>
  <c r="B265" i="25"/>
  <c r="F265" i="25"/>
  <c r="J265" i="25"/>
  <c r="O265" i="25"/>
  <c r="S265" i="25"/>
  <c r="W265" i="25"/>
  <c r="D266" i="25"/>
  <c r="H266" i="25"/>
  <c r="Q266" i="25"/>
  <c r="U266" i="25"/>
  <c r="Q175" i="25"/>
  <c r="U175" i="25"/>
  <c r="F176" i="25"/>
  <c r="J176" i="25"/>
  <c r="R267" i="25"/>
  <c r="V267" i="25"/>
  <c r="C180" i="25"/>
  <c r="G180" i="25"/>
  <c r="Q180" i="25"/>
  <c r="U180" i="25"/>
  <c r="F181" i="25"/>
  <c r="J181" i="25"/>
  <c r="F268" i="25"/>
  <c r="F183" i="25"/>
  <c r="J268" i="25"/>
  <c r="J183" i="25"/>
  <c r="O268" i="25"/>
  <c r="O183" i="25"/>
  <c r="O290" i="25" s="1"/>
  <c r="S268" i="25"/>
  <c r="S183" i="25"/>
  <c r="W268" i="25"/>
  <c r="W183" i="25"/>
  <c r="W290" i="25" s="1"/>
  <c r="D184" i="25"/>
  <c r="H184" i="25"/>
  <c r="Q184" i="25"/>
  <c r="U184" i="25"/>
  <c r="F185" i="25"/>
  <c r="J185" i="25"/>
  <c r="O185" i="25"/>
  <c r="S185" i="25"/>
  <c r="W185" i="25"/>
  <c r="D186" i="25"/>
  <c r="H186" i="25"/>
  <c r="Q186" i="25"/>
  <c r="U186" i="25"/>
  <c r="F187" i="25"/>
  <c r="J187" i="25"/>
  <c r="O187" i="25"/>
  <c r="S187" i="25"/>
  <c r="W187" i="25"/>
  <c r="D188" i="25"/>
  <c r="H188" i="25"/>
  <c r="Q188" i="25"/>
  <c r="U188" i="25"/>
  <c r="D190" i="25"/>
  <c r="H190" i="25"/>
  <c r="Q190" i="25"/>
  <c r="U190" i="25"/>
  <c r="B191" i="25"/>
  <c r="F191" i="25"/>
  <c r="J191" i="25"/>
  <c r="P191" i="25"/>
  <c r="T191" i="25"/>
  <c r="E192" i="25"/>
  <c r="I192" i="25"/>
  <c r="N192" i="25"/>
  <c r="R192" i="25"/>
  <c r="V192" i="25"/>
  <c r="D193" i="25"/>
  <c r="D292" i="25" s="1"/>
  <c r="D270" i="25"/>
  <c r="H193" i="25"/>
  <c r="H292" i="25" s="1"/>
  <c r="H270" i="25"/>
  <c r="Q193" i="25"/>
  <c r="Q292" i="25" s="1"/>
  <c r="Q270" i="25"/>
  <c r="U193" i="25"/>
  <c r="U292" i="25" s="1"/>
  <c r="U270" i="25"/>
  <c r="B194" i="25"/>
  <c r="B293" i="25" s="1"/>
  <c r="B271" i="25"/>
  <c r="F194" i="25"/>
  <c r="F293" i="25" s="1"/>
  <c r="F271" i="25"/>
  <c r="J194" i="25"/>
  <c r="J293" i="25" s="1"/>
  <c r="J271" i="25"/>
  <c r="O194" i="25"/>
  <c r="O293" i="25" s="1"/>
  <c r="O271" i="25"/>
  <c r="S194" i="25"/>
  <c r="S293" i="25" s="1"/>
  <c r="S271" i="25"/>
  <c r="W194" i="25"/>
  <c r="W293" i="25" s="1"/>
  <c r="W271" i="25"/>
  <c r="E195" i="25"/>
  <c r="E294" i="25" s="1"/>
  <c r="I195" i="25"/>
  <c r="I294" i="25" s="1"/>
  <c r="N195" i="25"/>
  <c r="N294" i="25" s="1"/>
  <c r="R195" i="25"/>
  <c r="R294" i="25" s="1"/>
  <c r="V195" i="25"/>
  <c r="V294" i="25" s="1"/>
  <c r="C196" i="25"/>
  <c r="C295" i="25" s="1"/>
  <c r="G196" i="25"/>
  <c r="G295" i="25" s="1"/>
  <c r="P196" i="25"/>
  <c r="P295" i="25" s="1"/>
  <c r="T196" i="25"/>
  <c r="T295" i="25" s="1"/>
  <c r="C276" i="25"/>
  <c r="C199" i="25"/>
  <c r="C298" i="25" s="1"/>
  <c r="G276" i="25"/>
  <c r="G199" i="25"/>
  <c r="G298" i="25" s="1"/>
  <c r="K276" i="25"/>
  <c r="K199" i="25"/>
  <c r="K298" i="25" s="1"/>
  <c r="P276" i="25"/>
  <c r="P199" i="25"/>
  <c r="P298" i="25" s="1"/>
  <c r="T276" i="25"/>
  <c r="T199" i="25"/>
  <c r="T298" i="25" s="1"/>
  <c r="E283" i="25"/>
  <c r="E206" i="25"/>
  <c r="E305" i="25" s="1"/>
  <c r="I283" i="25"/>
  <c r="I305" i="25"/>
  <c r="N283" i="25"/>
  <c r="N206" i="25"/>
  <c r="N305" i="25" s="1"/>
  <c r="R283" i="25"/>
  <c r="R206" i="25"/>
  <c r="R305" i="25" s="1"/>
  <c r="V283" i="25"/>
  <c r="V206" i="25"/>
  <c r="V305" i="25" s="1"/>
  <c r="F163" i="25"/>
  <c r="W163" i="25"/>
  <c r="H168" i="25"/>
  <c r="O168" i="25"/>
  <c r="J173" i="25"/>
  <c r="Q173" i="25"/>
  <c r="C178" i="25"/>
  <c r="U178" i="25"/>
  <c r="Q183" i="25"/>
  <c r="B184" i="25"/>
  <c r="B290" i="25" s="1"/>
  <c r="P189" i="25"/>
  <c r="W190" i="25"/>
  <c r="F193" i="25"/>
  <c r="F292" i="25" s="1"/>
  <c r="W193" i="25"/>
  <c r="W292" i="25" s="1"/>
  <c r="Q194" i="25"/>
  <c r="Q293" i="25" s="1"/>
  <c r="O197" i="25"/>
  <c r="O296" i="25" s="1"/>
  <c r="H198" i="25"/>
  <c r="H297" i="25" s="1"/>
  <c r="B199" i="25"/>
  <c r="B298" i="25" s="1"/>
  <c r="S199" i="25"/>
  <c r="S298" i="25" s="1"/>
  <c r="E250" i="26"/>
  <c r="E482" i="26" s="1"/>
  <c r="E391" i="26"/>
  <c r="C113" i="26"/>
  <c r="C401" i="26"/>
  <c r="G113" i="26"/>
  <c r="G401" i="26"/>
  <c r="C119" i="26"/>
  <c r="G119" i="26"/>
  <c r="B128" i="26"/>
  <c r="B404" i="26"/>
  <c r="H163" i="26"/>
  <c r="B214" i="26"/>
  <c r="B448" i="26"/>
  <c r="F448" i="26"/>
  <c r="F214" i="26"/>
  <c r="B216" i="26"/>
  <c r="B318" i="26" s="1"/>
  <c r="F216" i="26"/>
  <c r="F318" i="26" s="1"/>
  <c r="B244" i="26"/>
  <c r="B476" i="26" s="1"/>
  <c r="F244" i="26"/>
  <c r="F476" i="26" s="1"/>
  <c r="D129" i="27"/>
  <c r="D231" i="27"/>
  <c r="D333" i="27" s="1"/>
  <c r="M129" i="27"/>
  <c r="M231" i="27"/>
  <c r="M333" i="27" s="1"/>
  <c r="N233" i="27"/>
  <c r="N335" i="27" s="1"/>
  <c r="N131" i="27"/>
  <c r="F378" i="27"/>
  <c r="F234" i="27"/>
  <c r="F132" i="27"/>
  <c r="C374" i="26"/>
  <c r="D375" i="26"/>
  <c r="B377" i="26"/>
  <c r="F377" i="26"/>
  <c r="C378" i="26"/>
  <c r="C107" i="26"/>
  <c r="G107" i="26"/>
  <c r="D108" i="26"/>
  <c r="E109" i="26"/>
  <c r="C110" i="26"/>
  <c r="G110" i="26"/>
  <c r="D111" i="26"/>
  <c r="E401" i="26"/>
  <c r="E112" i="26"/>
  <c r="B113" i="26"/>
  <c r="F113" i="26"/>
  <c r="D114" i="26"/>
  <c r="E115" i="26"/>
  <c r="B116" i="26"/>
  <c r="F116" i="26"/>
  <c r="C402" i="26"/>
  <c r="C117" i="26"/>
  <c r="G402" i="26"/>
  <c r="G117" i="26"/>
  <c r="B403" i="26"/>
  <c r="B122" i="26"/>
  <c r="F403" i="26"/>
  <c r="F122" i="26"/>
  <c r="C123" i="26"/>
  <c r="G123" i="26"/>
  <c r="D124" i="26"/>
  <c r="E125" i="26"/>
  <c r="C126" i="26"/>
  <c r="G126" i="26"/>
  <c r="D404" i="26"/>
  <c r="D127" i="26"/>
  <c r="E128" i="26"/>
  <c r="B129" i="26"/>
  <c r="F129" i="26"/>
  <c r="D130" i="26"/>
  <c r="E131" i="26"/>
  <c r="B132" i="26"/>
  <c r="B405" i="26"/>
  <c r="F132" i="26"/>
  <c r="F405" i="26"/>
  <c r="C133" i="26"/>
  <c r="G133" i="26"/>
  <c r="D136" i="26"/>
  <c r="E137" i="26"/>
  <c r="C138" i="26"/>
  <c r="G138" i="26"/>
  <c r="E139" i="26"/>
  <c r="B142" i="26"/>
  <c r="B429" i="26" s="1"/>
  <c r="F142" i="26"/>
  <c r="F429" i="26" s="1"/>
  <c r="D143" i="26"/>
  <c r="D430" i="26" s="1"/>
  <c r="B144" i="26"/>
  <c r="B431" i="26" s="1"/>
  <c r="F144" i="26"/>
  <c r="F431" i="26" s="1"/>
  <c r="C145" i="26"/>
  <c r="C432" i="26" s="1"/>
  <c r="G145" i="26"/>
  <c r="G432" i="26" s="1"/>
  <c r="C412" i="26"/>
  <c r="C147" i="26"/>
  <c r="C434" i="26" s="1"/>
  <c r="G412" i="26"/>
  <c r="G147" i="26"/>
  <c r="G434" i="26" s="1"/>
  <c r="B155" i="26"/>
  <c r="B442" i="26" s="1"/>
  <c r="F155" i="26"/>
  <c r="F442" i="26" s="1"/>
  <c r="D117" i="26"/>
  <c r="C140" i="26"/>
  <c r="E142" i="26"/>
  <c r="E429" i="26" s="1"/>
  <c r="G144" i="26"/>
  <c r="G431" i="26" s="1"/>
  <c r="B147" i="26"/>
  <c r="B434" i="26" s="1"/>
  <c r="D155" i="26"/>
  <c r="D442" i="26" s="1"/>
  <c r="H159" i="26"/>
  <c r="B210" i="26"/>
  <c r="B312" i="26" s="1"/>
  <c r="F210" i="26"/>
  <c r="F312" i="26" s="1"/>
  <c r="D211" i="26"/>
  <c r="D313" i="26" s="1"/>
  <c r="B212" i="26"/>
  <c r="B314" i="26" s="1"/>
  <c r="F212" i="26"/>
  <c r="F314" i="26" s="1"/>
  <c r="C213" i="26"/>
  <c r="C315" i="26" s="1"/>
  <c r="G213" i="26"/>
  <c r="G315" i="26" s="1"/>
  <c r="E448" i="26"/>
  <c r="C215" i="26"/>
  <c r="C317" i="26" s="1"/>
  <c r="H164" i="26"/>
  <c r="G215" i="26"/>
  <c r="G317" i="26" s="1"/>
  <c r="E216" i="26"/>
  <c r="E318" i="26" s="1"/>
  <c r="H166" i="26"/>
  <c r="F217" i="26"/>
  <c r="F319" i="26" s="1"/>
  <c r="D218" i="26"/>
  <c r="D320" i="26" s="1"/>
  <c r="B449" i="26"/>
  <c r="D220" i="26"/>
  <c r="D322" i="26" s="1"/>
  <c r="H169" i="26"/>
  <c r="E221" i="26"/>
  <c r="E323" i="26" s="1"/>
  <c r="C222" i="26"/>
  <c r="C324" i="26" s="1"/>
  <c r="G222" i="26"/>
  <c r="G324" i="26" s="1"/>
  <c r="E223" i="26"/>
  <c r="E325" i="26" s="1"/>
  <c r="C450" i="26"/>
  <c r="H175" i="26"/>
  <c r="B226" i="26"/>
  <c r="B328" i="26" s="1"/>
  <c r="F226" i="26"/>
  <c r="F328" i="26" s="1"/>
  <c r="D227" i="26"/>
  <c r="D329" i="26" s="1"/>
  <c r="H227" i="26"/>
  <c r="H329" i="26" s="1"/>
  <c r="E228" i="26"/>
  <c r="E330" i="26" s="1"/>
  <c r="B451" i="26"/>
  <c r="F229" i="26"/>
  <c r="C230" i="26"/>
  <c r="C332" i="26" s="1"/>
  <c r="G230" i="26"/>
  <c r="G332" i="26" s="1"/>
  <c r="E231" i="26"/>
  <c r="E333" i="26" s="1"/>
  <c r="B452" i="26"/>
  <c r="H183" i="26"/>
  <c r="B234" i="26"/>
  <c r="F452" i="26"/>
  <c r="F234" i="26"/>
  <c r="D235" i="26"/>
  <c r="D337" i="26" s="1"/>
  <c r="B236" i="26"/>
  <c r="B338" i="26" s="1"/>
  <c r="F236" i="26"/>
  <c r="F338" i="26" s="1"/>
  <c r="C237" i="26"/>
  <c r="C339" i="26" s="1"/>
  <c r="G237" i="26"/>
  <c r="G339" i="26" s="1"/>
  <c r="C239" i="26"/>
  <c r="H188" i="26"/>
  <c r="G239" i="26"/>
  <c r="G475" i="26" s="1"/>
  <c r="H190" i="26"/>
  <c r="F241" i="26"/>
  <c r="D242" i="26"/>
  <c r="G243" i="26"/>
  <c r="E244" i="26"/>
  <c r="E476" i="26" s="1"/>
  <c r="D246" i="26"/>
  <c r="D478" i="26" s="1"/>
  <c r="D458" i="26"/>
  <c r="D248" i="26"/>
  <c r="D480" i="26" s="1"/>
  <c r="H197" i="26"/>
  <c r="E459" i="26"/>
  <c r="E249" i="26"/>
  <c r="E481" i="26" s="1"/>
  <c r="G250" i="26"/>
  <c r="G482" i="26" s="1"/>
  <c r="B380" i="26"/>
  <c r="D382" i="26"/>
  <c r="F384" i="26"/>
  <c r="B407" i="26"/>
  <c r="F374" i="27"/>
  <c r="F112" i="27"/>
  <c r="N235" i="27"/>
  <c r="N337" i="27" s="1"/>
  <c r="N133" i="27"/>
  <c r="F111" i="27"/>
  <c r="D398" i="27"/>
  <c r="D122" i="27"/>
  <c r="M398" i="27"/>
  <c r="M122" i="27"/>
  <c r="K403" i="27"/>
  <c r="K143" i="27"/>
  <c r="K428" i="27" s="1"/>
  <c r="O403" i="27"/>
  <c r="O143" i="27"/>
  <c r="O428" i="27" s="1"/>
  <c r="O421" i="27"/>
  <c r="N219" i="27"/>
  <c r="L445" i="27"/>
  <c r="L224" i="27"/>
  <c r="L326" i="27" s="1"/>
  <c r="B225" i="27"/>
  <c r="B327" i="27" s="1"/>
  <c r="H174" i="27"/>
  <c r="N230" i="27"/>
  <c r="N332" i="27" s="1"/>
  <c r="E239" i="27"/>
  <c r="K450" i="27"/>
  <c r="K245" i="27"/>
  <c r="K475" i="27" s="1"/>
  <c r="O450" i="27"/>
  <c r="O245" i="27"/>
  <c r="O475" i="27" s="1"/>
  <c r="E451" i="27"/>
  <c r="E246" i="27"/>
  <c r="E476" i="27" s="1"/>
  <c r="K454" i="27"/>
  <c r="K249" i="27"/>
  <c r="K479" i="27" s="1"/>
  <c r="O454" i="27"/>
  <c r="O249" i="27"/>
  <c r="O479" i="27" s="1"/>
  <c r="D455" i="27"/>
  <c r="D250" i="27"/>
  <c r="D480" i="27" s="1"/>
  <c r="H199" i="27"/>
  <c r="N455" i="27"/>
  <c r="N250" i="27"/>
  <c r="N480" i="27" s="1"/>
  <c r="D462" i="27"/>
  <c r="D257" i="27"/>
  <c r="D487" i="27" s="1"/>
  <c r="N462" i="27"/>
  <c r="N257" i="27"/>
  <c r="N487" i="27" s="1"/>
  <c r="B375" i="26"/>
  <c r="F375" i="26"/>
  <c r="C376" i="26"/>
  <c r="D377" i="26"/>
  <c r="E107" i="26"/>
  <c r="B108" i="26"/>
  <c r="F108" i="26"/>
  <c r="C109" i="26"/>
  <c r="G109" i="26"/>
  <c r="B114" i="26"/>
  <c r="F114" i="26"/>
  <c r="C115" i="26"/>
  <c r="G115" i="26"/>
  <c r="D116" i="26"/>
  <c r="E402" i="26"/>
  <c r="E117" i="26"/>
  <c r="C118" i="26"/>
  <c r="G118" i="26"/>
  <c r="D119" i="26"/>
  <c r="E120" i="26"/>
  <c r="B121" i="26"/>
  <c r="F121" i="26"/>
  <c r="D403" i="26"/>
  <c r="D122" i="26"/>
  <c r="E123" i="26"/>
  <c r="B124" i="26"/>
  <c r="F124" i="26"/>
  <c r="C125" i="26"/>
  <c r="G125" i="26"/>
  <c r="B130" i="26"/>
  <c r="F130" i="26"/>
  <c r="C131" i="26"/>
  <c r="G131" i="26"/>
  <c r="D132" i="26"/>
  <c r="E133" i="26"/>
  <c r="C134" i="26"/>
  <c r="G134" i="26"/>
  <c r="D135" i="26"/>
  <c r="B136" i="26"/>
  <c r="F136" i="26"/>
  <c r="C137" i="26"/>
  <c r="G137" i="26"/>
  <c r="C139" i="26"/>
  <c r="G139" i="26"/>
  <c r="E140" i="26"/>
  <c r="B141" i="26"/>
  <c r="F141" i="26"/>
  <c r="D142" i="26"/>
  <c r="D429" i="26" s="1"/>
  <c r="D144" i="26"/>
  <c r="D431" i="26" s="1"/>
  <c r="C146" i="26"/>
  <c r="C433" i="26" s="1"/>
  <c r="G146" i="26"/>
  <c r="G433" i="26" s="1"/>
  <c r="F127" i="26"/>
  <c r="C132" i="26"/>
  <c r="B139" i="26"/>
  <c r="D141" i="26"/>
  <c r="C148" i="26"/>
  <c r="C435" i="26" s="1"/>
  <c r="H158" i="26"/>
  <c r="F209" i="26"/>
  <c r="F311" i="26" s="1"/>
  <c r="D210" i="26"/>
  <c r="D312" i="26" s="1"/>
  <c r="D212" i="26"/>
  <c r="D314" i="26" s="1"/>
  <c r="H161" i="26"/>
  <c r="E213" i="26"/>
  <c r="E315" i="26" s="1"/>
  <c r="E215" i="26"/>
  <c r="H167" i="26"/>
  <c r="B218" i="26"/>
  <c r="B320" i="26" s="1"/>
  <c r="F218" i="26"/>
  <c r="F320" i="26" s="1"/>
  <c r="B220" i="26"/>
  <c r="F220" i="26"/>
  <c r="F322" i="26" s="1"/>
  <c r="C221" i="26"/>
  <c r="C323" i="26" s="1"/>
  <c r="G221" i="26"/>
  <c r="G323" i="26" s="1"/>
  <c r="C223" i="26"/>
  <c r="C325" i="26" s="1"/>
  <c r="H172" i="26"/>
  <c r="G223" i="26"/>
  <c r="G325" i="26" s="1"/>
  <c r="H174" i="26"/>
  <c r="F225" i="26"/>
  <c r="F327" i="26" s="1"/>
  <c r="D226" i="26"/>
  <c r="D328" i="26" s="1"/>
  <c r="C231" i="26"/>
  <c r="C333" i="26" s="1"/>
  <c r="H180" i="26"/>
  <c r="G231" i="26"/>
  <c r="G333" i="26" s="1"/>
  <c r="E232" i="26"/>
  <c r="E334" i="26" s="1"/>
  <c r="H182" i="26"/>
  <c r="F233" i="26"/>
  <c r="F335" i="26" s="1"/>
  <c r="D234" i="26"/>
  <c r="D236" i="26"/>
  <c r="D338" i="26" s="1"/>
  <c r="H185" i="26"/>
  <c r="E237" i="26"/>
  <c r="E339" i="26" s="1"/>
  <c r="C238" i="26"/>
  <c r="C340" i="26" s="1"/>
  <c r="G238" i="26"/>
  <c r="G340" i="26" s="1"/>
  <c r="E239" i="26"/>
  <c r="H191" i="26"/>
  <c r="B242" i="26"/>
  <c r="F242" i="26"/>
  <c r="B456" i="26"/>
  <c r="H195" i="26"/>
  <c r="B246" i="26"/>
  <c r="B478" i="26" s="1"/>
  <c r="F456" i="26"/>
  <c r="F246" i="26"/>
  <c r="F478" i="26" s="1"/>
  <c r="C467" i="26"/>
  <c r="C257" i="26"/>
  <c r="C489" i="26" s="1"/>
  <c r="H206" i="26"/>
  <c r="G467" i="26"/>
  <c r="G257" i="26"/>
  <c r="G489" i="26" s="1"/>
  <c r="D229" i="26"/>
  <c r="G240" i="26"/>
  <c r="B243" i="26"/>
  <c r="D245" i="26"/>
  <c r="D477" i="26" s="1"/>
  <c r="D405" i="26"/>
  <c r="E410" i="26"/>
  <c r="E225" i="27"/>
  <c r="E327" i="27" s="1"/>
  <c r="E123" i="27"/>
  <c r="F128" i="27"/>
  <c r="F230" i="27"/>
  <c r="F332" i="27" s="1"/>
  <c r="D109" i="27"/>
  <c r="D112" i="27"/>
  <c r="D396" i="27"/>
  <c r="M112" i="27"/>
  <c r="M396" i="27"/>
  <c r="K399" i="27"/>
  <c r="K127" i="27"/>
  <c r="K424" i="27" s="1"/>
  <c r="D138" i="27"/>
  <c r="M138" i="27"/>
  <c r="B415" i="27"/>
  <c r="B155" i="27"/>
  <c r="B440" i="27" s="1"/>
  <c r="F415" i="27"/>
  <c r="F155" i="27"/>
  <c r="F440" i="27" s="1"/>
  <c r="B148" i="27"/>
  <c r="B433" i="27" s="1"/>
  <c r="L221" i="27"/>
  <c r="L323" i="27" s="1"/>
  <c r="B374" i="26"/>
  <c r="F374" i="26"/>
  <c r="D376" i="26"/>
  <c r="E377" i="26"/>
  <c r="B378" i="26"/>
  <c r="F378" i="26"/>
  <c r="B110" i="26"/>
  <c r="F110" i="26"/>
  <c r="C111" i="26"/>
  <c r="G111" i="26"/>
  <c r="D401" i="26"/>
  <c r="D112" i="26"/>
  <c r="E113" i="26"/>
  <c r="C114" i="26"/>
  <c r="G114" i="26"/>
  <c r="D115" i="26"/>
  <c r="E116" i="26"/>
  <c r="B402" i="26"/>
  <c r="B117" i="26"/>
  <c r="F402" i="26"/>
  <c r="F117" i="26"/>
  <c r="D118" i="26"/>
  <c r="E119" i="26"/>
  <c r="B120" i="26"/>
  <c r="F120" i="26"/>
  <c r="C121" i="26"/>
  <c r="G121" i="26"/>
  <c r="B126" i="26"/>
  <c r="F126" i="26"/>
  <c r="C404" i="26"/>
  <c r="C127" i="26"/>
  <c r="G127" i="26"/>
  <c r="D128" i="26"/>
  <c r="E129" i="26"/>
  <c r="C130" i="26"/>
  <c r="G130" i="26"/>
  <c r="D131" i="26"/>
  <c r="E405" i="26"/>
  <c r="B133" i="26"/>
  <c r="F133" i="26"/>
  <c r="D134" i="26"/>
  <c r="E135" i="26"/>
  <c r="B138" i="26"/>
  <c r="F138" i="26"/>
  <c r="D139" i="26"/>
  <c r="B140" i="26"/>
  <c r="F140" i="26"/>
  <c r="C141" i="26"/>
  <c r="G141" i="26"/>
  <c r="C143" i="26"/>
  <c r="C430" i="26" s="1"/>
  <c r="G143" i="26"/>
  <c r="G430" i="26" s="1"/>
  <c r="E144" i="26"/>
  <c r="E431" i="26" s="1"/>
  <c r="B145" i="26"/>
  <c r="B432" i="26" s="1"/>
  <c r="F145" i="26"/>
  <c r="F432" i="26" s="1"/>
  <c r="D146" i="26"/>
  <c r="D433" i="26" s="1"/>
  <c r="D413" i="26"/>
  <c r="D148" i="26"/>
  <c r="D435" i="26" s="1"/>
  <c r="E420" i="26"/>
  <c r="E155" i="26"/>
  <c r="E442" i="26" s="1"/>
  <c r="C112" i="26"/>
  <c r="E146" i="26"/>
  <c r="E433" i="26" s="1"/>
  <c r="G148" i="26"/>
  <c r="G435" i="26" s="1"/>
  <c r="C209" i="26"/>
  <c r="C311" i="26" s="1"/>
  <c r="G209" i="26"/>
  <c r="G311" i="26" s="1"/>
  <c r="C211" i="26"/>
  <c r="C313" i="26" s="1"/>
  <c r="H160" i="26"/>
  <c r="G211" i="26"/>
  <c r="G313" i="26" s="1"/>
  <c r="E212" i="26"/>
  <c r="E314" i="26" s="1"/>
  <c r="F213" i="26"/>
  <c r="F315" i="26" s="1"/>
  <c r="D214" i="26"/>
  <c r="D216" i="26"/>
  <c r="D318" i="26" s="1"/>
  <c r="H165" i="26"/>
  <c r="E217" i="26"/>
  <c r="E319" i="26" s="1"/>
  <c r="C218" i="26"/>
  <c r="C320" i="26" s="1"/>
  <c r="G218" i="26"/>
  <c r="G320" i="26" s="1"/>
  <c r="H171" i="26"/>
  <c r="B222" i="26"/>
  <c r="B324" i="26" s="1"/>
  <c r="F222" i="26"/>
  <c r="F324" i="26" s="1"/>
  <c r="D223" i="26"/>
  <c r="D325" i="26" s="1"/>
  <c r="B224" i="26"/>
  <c r="F224" i="26"/>
  <c r="C225" i="26"/>
  <c r="C327" i="26" s="1"/>
  <c r="G225" i="26"/>
  <c r="G327" i="26" s="1"/>
  <c r="C227" i="26"/>
  <c r="C329" i="26" s="1"/>
  <c r="G227" i="26"/>
  <c r="G329" i="26" s="1"/>
  <c r="D228" i="26"/>
  <c r="D330" i="26" s="1"/>
  <c r="E229" i="26"/>
  <c r="H179" i="26"/>
  <c r="B230" i="26"/>
  <c r="B332" i="26" s="1"/>
  <c r="F230" i="26"/>
  <c r="F332" i="26" s="1"/>
  <c r="D231" i="26"/>
  <c r="D333" i="26" s="1"/>
  <c r="B232" i="26"/>
  <c r="B334" i="26" s="1"/>
  <c r="F232" i="26"/>
  <c r="F334" i="26" s="1"/>
  <c r="C233" i="26"/>
  <c r="C335" i="26" s="1"/>
  <c r="G233" i="26"/>
  <c r="G335" i="26" s="1"/>
  <c r="C235" i="26"/>
  <c r="C337" i="26" s="1"/>
  <c r="H184" i="26"/>
  <c r="G235" i="26"/>
  <c r="G337" i="26" s="1"/>
  <c r="E236" i="26"/>
  <c r="E338" i="26" s="1"/>
  <c r="F237" i="26"/>
  <c r="F339" i="26" s="1"/>
  <c r="D238" i="26"/>
  <c r="D340" i="26" s="1"/>
  <c r="D240" i="26"/>
  <c r="H189" i="26"/>
  <c r="E241" i="26"/>
  <c r="C242" i="26"/>
  <c r="D454" i="26"/>
  <c r="D244" i="26"/>
  <c r="D476" i="26" s="1"/>
  <c r="H193" i="26"/>
  <c r="E455" i="26"/>
  <c r="E245" i="26"/>
  <c r="E477" i="26" s="1"/>
  <c r="C246" i="26"/>
  <c r="C478" i="26" s="1"/>
  <c r="G246" i="26"/>
  <c r="G478" i="26" s="1"/>
  <c r="B460" i="26"/>
  <c r="H199" i="26"/>
  <c r="B250" i="26"/>
  <c r="B482" i="26" s="1"/>
  <c r="F460" i="26"/>
  <c r="F250" i="26"/>
  <c r="F482" i="26" s="1"/>
  <c r="D257" i="26"/>
  <c r="D489" i="26" s="1"/>
  <c r="E403" i="26"/>
  <c r="G408" i="26"/>
  <c r="C140" i="27"/>
  <c r="E141" i="27"/>
  <c r="N141" i="27"/>
  <c r="F386" i="27"/>
  <c r="F148" i="27"/>
  <c r="F433" i="27" s="1"/>
  <c r="C397" i="27"/>
  <c r="C117" i="27"/>
  <c r="G397" i="27"/>
  <c r="G117" i="27"/>
  <c r="G422" i="27" s="1"/>
  <c r="D406" i="27"/>
  <c r="D146" i="27"/>
  <c r="D431" i="27" s="1"/>
  <c r="M406" i="27"/>
  <c r="M146" i="27"/>
  <c r="M431" i="27" s="1"/>
  <c r="O425" i="27"/>
  <c r="L443" i="27"/>
  <c r="L214" i="27"/>
  <c r="B222" i="27"/>
  <c r="B324" i="27" s="1"/>
  <c r="C448" i="26"/>
  <c r="G448" i="26"/>
  <c r="D449" i="26"/>
  <c r="E450" i="26"/>
  <c r="C407" i="26"/>
  <c r="G407" i="26"/>
  <c r="D408" i="26"/>
  <c r="E409" i="26"/>
  <c r="B410" i="26"/>
  <c r="F410" i="26"/>
  <c r="C411" i="26"/>
  <c r="G411" i="26"/>
  <c r="B420" i="26"/>
  <c r="D448" i="26"/>
  <c r="F450" i="26"/>
  <c r="F451" i="26"/>
  <c r="F454" i="26"/>
  <c r="C456" i="26"/>
  <c r="E458" i="26"/>
  <c r="C459" i="26"/>
  <c r="G460" i="26"/>
  <c r="E467" i="26"/>
  <c r="C374" i="27"/>
  <c r="F375" i="27"/>
  <c r="L376" i="27"/>
  <c r="L122" i="27"/>
  <c r="D377" i="27"/>
  <c r="N231" i="27"/>
  <c r="N333" i="27" s="1"/>
  <c r="N129" i="27"/>
  <c r="D242" i="27"/>
  <c r="L140" i="27"/>
  <c r="D382" i="27"/>
  <c r="D246" i="27"/>
  <c r="D476" i="27" s="1"/>
  <c r="L382" i="27"/>
  <c r="L144" i="27"/>
  <c r="L429" i="27" s="1"/>
  <c r="C386" i="27"/>
  <c r="C148" i="27"/>
  <c r="C433" i="27" s="1"/>
  <c r="E155" i="27"/>
  <c r="E440" i="27" s="1"/>
  <c r="E393" i="27"/>
  <c r="N393" i="27"/>
  <c r="N155" i="27"/>
  <c r="N440" i="27" s="1"/>
  <c r="E107" i="27"/>
  <c r="C108" i="27"/>
  <c r="B109" i="27"/>
  <c r="D110" i="27"/>
  <c r="L111" i="27"/>
  <c r="E396" i="27"/>
  <c r="E112" i="27"/>
  <c r="J396" i="27"/>
  <c r="J112" i="27"/>
  <c r="J421" i="27" s="1"/>
  <c r="N396" i="27"/>
  <c r="N112" i="27"/>
  <c r="N113" i="27"/>
  <c r="C114" i="27"/>
  <c r="L114" i="27"/>
  <c r="B115" i="27"/>
  <c r="F115" i="27"/>
  <c r="L115" i="27"/>
  <c r="N116" i="27"/>
  <c r="C118" i="27"/>
  <c r="F119" i="27"/>
  <c r="L119" i="27"/>
  <c r="D124" i="27"/>
  <c r="B127" i="27"/>
  <c r="B399" i="27"/>
  <c r="F399" i="27"/>
  <c r="F127" i="27"/>
  <c r="N130" i="27"/>
  <c r="D400" i="27"/>
  <c r="D132" i="27"/>
  <c r="M400" i="27"/>
  <c r="B135" i="27"/>
  <c r="F135" i="27"/>
  <c r="L135" i="27"/>
  <c r="K137" i="27"/>
  <c r="O137" i="27"/>
  <c r="D140" i="27"/>
  <c r="M140" i="27"/>
  <c r="B403" i="27"/>
  <c r="B143" i="27"/>
  <c r="B428" i="27" s="1"/>
  <c r="F403" i="27"/>
  <c r="F143" i="27"/>
  <c r="F428" i="27" s="1"/>
  <c r="K405" i="27"/>
  <c r="K145" i="27"/>
  <c r="K430" i="27" s="1"/>
  <c r="O405" i="27"/>
  <c r="O145" i="27"/>
  <c r="O430" i="27" s="1"/>
  <c r="D408" i="27"/>
  <c r="D148" i="27"/>
  <c r="D433" i="27" s="1"/>
  <c r="M408" i="27"/>
  <c r="M148" i="27"/>
  <c r="M433" i="27" s="1"/>
  <c r="M117" i="27"/>
  <c r="M119" i="27"/>
  <c r="D125" i="27"/>
  <c r="B126" i="27"/>
  <c r="D133" i="27"/>
  <c r="B134" i="27"/>
  <c r="M135" i="27"/>
  <c r="F140" i="27"/>
  <c r="D141" i="27"/>
  <c r="B142" i="27"/>
  <c r="B427" i="27" s="1"/>
  <c r="M143" i="27"/>
  <c r="M428" i="27" s="1"/>
  <c r="D210" i="27"/>
  <c r="D312" i="27" s="1"/>
  <c r="B211" i="27"/>
  <c r="B313" i="27" s="1"/>
  <c r="H160" i="27"/>
  <c r="D212" i="27"/>
  <c r="D314" i="27" s="1"/>
  <c r="E213" i="27"/>
  <c r="E315" i="27" s="1"/>
  <c r="L213" i="27"/>
  <c r="L315" i="27" s="1"/>
  <c r="F443" i="27"/>
  <c r="L216" i="27"/>
  <c r="L318" i="27" s="1"/>
  <c r="B217" i="27"/>
  <c r="B319" i="27" s="1"/>
  <c r="H166" i="27"/>
  <c r="F217" i="27"/>
  <c r="F319" i="27" s="1"/>
  <c r="C218" i="27"/>
  <c r="C320" i="27" s="1"/>
  <c r="N218" i="27"/>
  <c r="N320" i="27" s="1"/>
  <c r="F221" i="27"/>
  <c r="F323" i="27" s="1"/>
  <c r="C222" i="27"/>
  <c r="C324" i="27" s="1"/>
  <c r="N222" i="27"/>
  <c r="N324" i="27" s="1"/>
  <c r="B445" i="27"/>
  <c r="H173" i="27"/>
  <c r="F445" i="27"/>
  <c r="N225" i="27"/>
  <c r="N327" i="27" s="1"/>
  <c r="D226" i="27"/>
  <c r="D328" i="27" s="1"/>
  <c r="L227" i="27"/>
  <c r="L329" i="27" s="1"/>
  <c r="D230" i="27"/>
  <c r="D332" i="27" s="1"/>
  <c r="E231" i="27"/>
  <c r="E333" i="27" s="1"/>
  <c r="L231" i="27"/>
  <c r="L333" i="27" s="1"/>
  <c r="H181" i="27"/>
  <c r="E235" i="27"/>
  <c r="E337" i="27" s="1"/>
  <c r="L235" i="27"/>
  <c r="L337" i="27" s="1"/>
  <c r="H185" i="27"/>
  <c r="L238" i="27"/>
  <c r="L340" i="27" s="1"/>
  <c r="K241" i="27"/>
  <c r="O241" i="27"/>
  <c r="E242" i="27"/>
  <c r="E450" i="27"/>
  <c r="E245" i="27"/>
  <c r="E475" i="27" s="1"/>
  <c r="E249" i="27"/>
  <c r="E479" i="27" s="1"/>
  <c r="E454" i="27"/>
  <c r="F214" i="27"/>
  <c r="M217" i="27"/>
  <c r="M319" i="27" s="1"/>
  <c r="D223" i="27"/>
  <c r="D325" i="27" s="1"/>
  <c r="B224" i="27"/>
  <c r="M225" i="27"/>
  <c r="M327" i="27" s="1"/>
  <c r="B232" i="27"/>
  <c r="B334" i="27" s="1"/>
  <c r="M233" i="27"/>
  <c r="M335" i="27" s="1"/>
  <c r="K234" i="27"/>
  <c r="K472" i="27" s="1"/>
  <c r="F238" i="27"/>
  <c r="F340" i="27" s="1"/>
  <c r="D239" i="27"/>
  <c r="B240" i="27"/>
  <c r="O240" i="27"/>
  <c r="M241" i="27"/>
  <c r="K242" i="27"/>
  <c r="F246" i="27"/>
  <c r="F476" i="27" s="1"/>
  <c r="D247" i="27"/>
  <c r="D477" i="27" s="1"/>
  <c r="B248" i="27"/>
  <c r="B478" i="27" s="1"/>
  <c r="O248" i="27"/>
  <c r="O478" i="27" s="1"/>
  <c r="M249" i="27"/>
  <c r="M479" i="27" s="1"/>
  <c r="E257" i="27"/>
  <c r="E487" i="27" s="1"/>
  <c r="E148" i="26"/>
  <c r="E435" i="26" s="1"/>
  <c r="C451" i="26"/>
  <c r="B209" i="26"/>
  <c r="B311" i="26" s="1"/>
  <c r="B213" i="26"/>
  <c r="B315" i="26" s="1"/>
  <c r="C214" i="26"/>
  <c r="G214" i="26"/>
  <c r="B217" i="26"/>
  <c r="B319" i="26" s="1"/>
  <c r="D219" i="26"/>
  <c r="B221" i="26"/>
  <c r="B323" i="26" s="1"/>
  <c r="E224" i="26"/>
  <c r="B225" i="26"/>
  <c r="B327" i="26" s="1"/>
  <c r="B229" i="26"/>
  <c r="B233" i="26"/>
  <c r="B335" i="26" s="1"/>
  <c r="C234" i="26"/>
  <c r="G234" i="26"/>
  <c r="G474" i="26" s="1"/>
  <c r="B237" i="26"/>
  <c r="B339" i="26" s="1"/>
  <c r="E240" i="26"/>
  <c r="B241" i="26"/>
  <c r="G242" i="26"/>
  <c r="B245" i="26"/>
  <c r="B477" i="26" s="1"/>
  <c r="F245" i="26"/>
  <c r="F477" i="26" s="1"/>
  <c r="D247" i="26"/>
  <c r="D479" i="26" s="1"/>
  <c r="B249" i="26"/>
  <c r="B481" i="26" s="1"/>
  <c r="F249" i="26"/>
  <c r="F481" i="26" s="1"/>
  <c r="C250" i="26"/>
  <c r="C482" i="26" s="1"/>
  <c r="D407" i="26"/>
  <c r="E408" i="26"/>
  <c r="B409" i="26"/>
  <c r="F409" i="26"/>
  <c r="C410" i="26"/>
  <c r="G410" i="26"/>
  <c r="D411" i="26"/>
  <c r="B450" i="26"/>
  <c r="B454" i="26"/>
  <c r="D456" i="26"/>
  <c r="F458" i="26"/>
  <c r="D374" i="27"/>
  <c r="L374" i="27"/>
  <c r="E221" i="27"/>
  <c r="E323" i="27" s="1"/>
  <c r="E119" i="27"/>
  <c r="E223" i="27"/>
  <c r="E325" i="27" s="1"/>
  <c r="E121" i="27"/>
  <c r="E227" i="27"/>
  <c r="E329" i="27" s="1"/>
  <c r="E125" i="27"/>
  <c r="E377" i="27"/>
  <c r="E127" i="27"/>
  <c r="M377" i="27"/>
  <c r="C378" i="27"/>
  <c r="C132" i="27"/>
  <c r="L378" i="27"/>
  <c r="L132" i="27"/>
  <c r="N237" i="27"/>
  <c r="N339" i="27" s="1"/>
  <c r="N135" i="27"/>
  <c r="C138" i="27"/>
  <c r="E139" i="27"/>
  <c r="N241" i="27"/>
  <c r="N139" i="27"/>
  <c r="C380" i="27"/>
  <c r="C142" i="27"/>
  <c r="C427" i="27" s="1"/>
  <c r="E381" i="27"/>
  <c r="E143" i="27"/>
  <c r="E428" i="27" s="1"/>
  <c r="N381" i="27"/>
  <c r="N245" i="27"/>
  <c r="N475" i="27" s="1"/>
  <c r="N143" i="27"/>
  <c r="N428" i="27" s="1"/>
  <c r="C384" i="27"/>
  <c r="C146" i="27"/>
  <c r="C431" i="27" s="1"/>
  <c r="E385" i="27"/>
  <c r="E147" i="27"/>
  <c r="E432" i="27" s="1"/>
  <c r="N385" i="27"/>
  <c r="N249" i="27"/>
  <c r="N479" i="27" s="1"/>
  <c r="N147" i="27"/>
  <c r="N432" i="27" s="1"/>
  <c r="L386" i="27"/>
  <c r="L148" i="27"/>
  <c r="L433" i="27" s="1"/>
  <c r="D108" i="27"/>
  <c r="L109" i="27"/>
  <c r="N110" i="27"/>
  <c r="E113" i="27"/>
  <c r="D114" i="27"/>
  <c r="K397" i="27"/>
  <c r="K117" i="27"/>
  <c r="K422" i="27" s="1"/>
  <c r="O117" i="27"/>
  <c r="O422" i="27" s="1"/>
  <c r="O397" i="27"/>
  <c r="D118" i="27"/>
  <c r="F121" i="27"/>
  <c r="L121" i="27"/>
  <c r="N124" i="27"/>
  <c r="D126" i="27"/>
  <c r="B129" i="27"/>
  <c r="F129" i="27"/>
  <c r="L129" i="27"/>
  <c r="D134" i="27"/>
  <c r="B137" i="27"/>
  <c r="F137" i="27"/>
  <c r="K139" i="27"/>
  <c r="O139" i="27"/>
  <c r="D402" i="27"/>
  <c r="D142" i="27"/>
  <c r="D427" i="27" s="1"/>
  <c r="M402" i="27"/>
  <c r="M142" i="27"/>
  <c r="M427" i="27" s="1"/>
  <c r="B405" i="27"/>
  <c r="B145" i="27"/>
  <c r="B430" i="27" s="1"/>
  <c r="F405" i="27"/>
  <c r="F145" i="27"/>
  <c r="F430" i="27" s="1"/>
  <c r="K407" i="27"/>
  <c r="K147" i="27"/>
  <c r="K432" i="27" s="1"/>
  <c r="O407" i="27"/>
  <c r="O147" i="27"/>
  <c r="O432" i="27" s="1"/>
  <c r="K423" i="27"/>
  <c r="D127" i="27"/>
  <c r="G425" i="27"/>
  <c r="M137" i="27"/>
  <c r="F142" i="27"/>
  <c r="F427" i="27" s="1"/>
  <c r="D143" i="27"/>
  <c r="D428" i="27" s="1"/>
  <c r="B144" i="27"/>
  <c r="B429" i="27" s="1"/>
  <c r="M145" i="27"/>
  <c r="M430" i="27" s="1"/>
  <c r="F213" i="27"/>
  <c r="F315" i="27" s="1"/>
  <c r="C214" i="27"/>
  <c r="C316" i="27" s="1"/>
  <c r="E215" i="27"/>
  <c r="E317" i="27" s="1"/>
  <c r="L215" i="27"/>
  <c r="L317" i="27" s="1"/>
  <c r="N217" i="27"/>
  <c r="N319" i="27" s="1"/>
  <c r="D218" i="27"/>
  <c r="D320" i="27" s="1"/>
  <c r="L444" i="27"/>
  <c r="L219" i="27"/>
  <c r="N221" i="27"/>
  <c r="N323" i="27" s="1"/>
  <c r="D222" i="27"/>
  <c r="D324" i="27" s="1"/>
  <c r="L223" i="27"/>
  <c r="L325" i="27" s="1"/>
  <c r="N224" i="27"/>
  <c r="L226" i="27"/>
  <c r="L328" i="27" s="1"/>
  <c r="B227" i="27"/>
  <c r="B329" i="27" s="1"/>
  <c r="F227" i="27"/>
  <c r="F329" i="27" s="1"/>
  <c r="C228" i="27"/>
  <c r="C330" i="27" s="1"/>
  <c r="N228" i="27"/>
  <c r="N330" i="27" s="1"/>
  <c r="L230" i="27"/>
  <c r="L332" i="27" s="1"/>
  <c r="B231" i="27"/>
  <c r="B333" i="27" s="1"/>
  <c r="F231" i="27"/>
  <c r="F333" i="27" s="1"/>
  <c r="C232" i="27"/>
  <c r="C334" i="27" s="1"/>
  <c r="N232" i="27"/>
  <c r="N334" i="27" s="1"/>
  <c r="E447" i="27"/>
  <c r="E234" i="27"/>
  <c r="E336" i="27" s="1"/>
  <c r="B235" i="27"/>
  <c r="B337" i="27" s="1"/>
  <c r="F235" i="27"/>
  <c r="F337" i="27" s="1"/>
  <c r="C236" i="27"/>
  <c r="C338" i="27" s="1"/>
  <c r="N236" i="27"/>
  <c r="N338" i="27" s="1"/>
  <c r="E241" i="27"/>
  <c r="O243" i="27"/>
  <c r="E449" i="27"/>
  <c r="E244" i="27"/>
  <c r="E474" i="27" s="1"/>
  <c r="L244" i="27"/>
  <c r="L474" i="27" s="1"/>
  <c r="K452" i="27"/>
  <c r="K247" i="27"/>
  <c r="K477" i="27" s="1"/>
  <c r="O452" i="27"/>
  <c r="O247" i="27"/>
  <c r="O477" i="27" s="1"/>
  <c r="E453" i="27"/>
  <c r="E248" i="27"/>
  <c r="E478" i="27" s="1"/>
  <c r="F224" i="27"/>
  <c r="B226" i="27"/>
  <c r="B328" i="27" s="1"/>
  <c r="B234" i="27"/>
  <c r="O234" i="27"/>
  <c r="O472" i="27" s="1"/>
  <c r="F240" i="27"/>
  <c r="D241" i="27"/>
  <c r="B242" i="27"/>
  <c r="O242" i="27"/>
  <c r="M243" i="27"/>
  <c r="K244" i="27"/>
  <c r="K474" i="27" s="1"/>
  <c r="F248" i="27"/>
  <c r="F478" i="27" s="1"/>
  <c r="D249" i="27"/>
  <c r="D479" i="27" s="1"/>
  <c r="C250" i="27"/>
  <c r="C480" i="27" s="1"/>
  <c r="E147" i="26"/>
  <c r="E434" i="26" s="1"/>
  <c r="B148" i="26"/>
  <c r="B435" i="26" s="1"/>
  <c r="F148" i="26"/>
  <c r="F435" i="26" s="1"/>
  <c r="C155" i="26"/>
  <c r="C442" i="26" s="1"/>
  <c r="G155" i="26"/>
  <c r="G442" i="26" s="1"/>
  <c r="H194" i="26"/>
  <c r="E219" i="26"/>
  <c r="C229" i="26"/>
  <c r="C241" i="26"/>
  <c r="E243" i="26"/>
  <c r="G245" i="26"/>
  <c r="G477" i="26" s="1"/>
  <c r="B248" i="26"/>
  <c r="B480" i="26" s="1"/>
  <c r="D250" i="26"/>
  <c r="D482" i="26" s="1"/>
  <c r="D375" i="27"/>
  <c r="B376" i="27"/>
  <c r="F376" i="27"/>
  <c r="N376" i="27"/>
  <c r="F377" i="27"/>
  <c r="N377" i="27"/>
  <c r="N229" i="27"/>
  <c r="N127" i="27"/>
  <c r="D378" i="27"/>
  <c r="N378" i="27"/>
  <c r="D240" i="27"/>
  <c r="L138" i="27"/>
  <c r="D380" i="27"/>
  <c r="D244" i="27"/>
  <c r="D474" i="27" s="1"/>
  <c r="L380" i="27"/>
  <c r="L142" i="27"/>
  <c r="L427" i="27" s="1"/>
  <c r="D248" i="27"/>
  <c r="D478" i="27" s="1"/>
  <c r="D384" i="27"/>
  <c r="L384" i="27"/>
  <c r="L146" i="27"/>
  <c r="L431" i="27" s="1"/>
  <c r="L107" i="27"/>
  <c r="E111" i="27"/>
  <c r="N111" i="27"/>
  <c r="B113" i="27"/>
  <c r="F113" i="27"/>
  <c r="L113" i="27"/>
  <c r="N114" i="27"/>
  <c r="N115" i="27"/>
  <c r="C116" i="27"/>
  <c r="L116" i="27"/>
  <c r="B397" i="27"/>
  <c r="F397" i="27"/>
  <c r="F117" i="27"/>
  <c r="L397" i="27"/>
  <c r="L117" i="27"/>
  <c r="N118" i="27"/>
  <c r="D120" i="27"/>
  <c r="B123" i="27"/>
  <c r="F123" i="27"/>
  <c r="L123" i="27"/>
  <c r="N126" i="27"/>
  <c r="D128" i="27"/>
  <c r="B131" i="27"/>
  <c r="F131" i="27"/>
  <c r="L131" i="27"/>
  <c r="F400" i="27"/>
  <c r="N134" i="27"/>
  <c r="D136" i="27"/>
  <c r="B139" i="27"/>
  <c r="F139" i="27"/>
  <c r="K141" i="27"/>
  <c r="O141" i="27"/>
  <c r="D404" i="27"/>
  <c r="D144" i="27"/>
  <c r="D429" i="27" s="1"/>
  <c r="M404" i="27"/>
  <c r="M144" i="27"/>
  <c r="M429" i="27" s="1"/>
  <c r="B407" i="27"/>
  <c r="B147" i="27"/>
  <c r="B432" i="27" s="1"/>
  <c r="F407" i="27"/>
  <c r="F147" i="27"/>
  <c r="F432" i="27" s="1"/>
  <c r="K415" i="27"/>
  <c r="K155" i="27"/>
  <c r="K440" i="27" s="1"/>
  <c r="O415" i="27"/>
  <c r="O155" i="27"/>
  <c r="O440" i="27" s="1"/>
  <c r="K421" i="27"/>
  <c r="D117" i="27"/>
  <c r="B122" i="27"/>
  <c r="O423" i="27"/>
  <c r="K425" i="27"/>
  <c r="D137" i="27"/>
  <c r="B138" i="27"/>
  <c r="M139" i="27"/>
  <c r="F144" i="27"/>
  <c r="F429" i="27" s="1"/>
  <c r="D145" i="27"/>
  <c r="D430" i="27" s="1"/>
  <c r="B146" i="27"/>
  <c r="B431" i="27" s="1"/>
  <c r="M147" i="27"/>
  <c r="M432" i="27" s="1"/>
  <c r="N213" i="27"/>
  <c r="N315" i="27" s="1"/>
  <c r="F215" i="27"/>
  <c r="F317" i="27" s="1"/>
  <c r="C216" i="27"/>
  <c r="C318" i="27" s="1"/>
  <c r="N216" i="27"/>
  <c r="N318" i="27" s="1"/>
  <c r="L218" i="27"/>
  <c r="L320" i="27" s="1"/>
  <c r="F444" i="27"/>
  <c r="F219" i="27"/>
  <c r="C220" i="27"/>
  <c r="C322" i="27" s="1"/>
  <c r="N220" i="27"/>
  <c r="N322" i="27" s="1"/>
  <c r="L222" i="27"/>
  <c r="L324" i="27" s="1"/>
  <c r="D224" i="27"/>
  <c r="L225" i="27"/>
  <c r="L327" i="27" s="1"/>
  <c r="N227" i="27"/>
  <c r="N329" i="27" s="1"/>
  <c r="D228" i="27"/>
  <c r="D330" i="27" s="1"/>
  <c r="L229" i="27"/>
  <c r="D232" i="27"/>
  <c r="D334" i="27" s="1"/>
  <c r="E233" i="27"/>
  <c r="E335" i="27" s="1"/>
  <c r="L233" i="27"/>
  <c r="L335" i="27" s="1"/>
  <c r="D236" i="27"/>
  <c r="D338" i="27" s="1"/>
  <c r="E237" i="27"/>
  <c r="E339" i="27" s="1"/>
  <c r="L237" i="27"/>
  <c r="L339" i="27" s="1"/>
  <c r="C238" i="27"/>
  <c r="C340" i="27" s="1"/>
  <c r="N238" i="27"/>
  <c r="N340" i="27" s="1"/>
  <c r="K239" i="27"/>
  <c r="K473" i="27" s="1"/>
  <c r="O239" i="27"/>
  <c r="O473" i="27" s="1"/>
  <c r="E240" i="27"/>
  <c r="K243" i="27"/>
  <c r="E452" i="27"/>
  <c r="E247" i="27"/>
  <c r="E477" i="27" s="1"/>
  <c r="D219" i="27"/>
  <c r="M229" i="27"/>
  <c r="B244" i="27"/>
  <c r="B474" i="27" s="1"/>
  <c r="M245" i="27"/>
  <c r="M475" i="27" s="1"/>
  <c r="K246" i="27"/>
  <c r="K476" i="27" s="1"/>
  <c r="E374" i="27"/>
  <c r="C375" i="27"/>
  <c r="E376" i="27"/>
  <c r="M376" i="27"/>
  <c r="C377" i="27"/>
  <c r="C396" i="27"/>
  <c r="G396" i="27"/>
  <c r="L396" i="27"/>
  <c r="E397" i="27"/>
  <c r="J397" i="27"/>
  <c r="N397" i="27"/>
  <c r="C398" i="27"/>
  <c r="G398" i="27"/>
  <c r="L398" i="27"/>
  <c r="E399" i="27"/>
  <c r="J399" i="27"/>
  <c r="N399" i="27"/>
  <c r="C400" i="27"/>
  <c r="G400" i="27"/>
  <c r="L400" i="27"/>
  <c r="E122" i="27"/>
  <c r="J122" i="27"/>
  <c r="J423" i="27" s="1"/>
  <c r="N122" i="27"/>
  <c r="C127" i="27"/>
  <c r="L127" i="27"/>
  <c r="E132" i="27"/>
  <c r="J132" i="27"/>
  <c r="J425" i="27" s="1"/>
  <c r="N132" i="27"/>
  <c r="G137" i="27"/>
  <c r="L137" i="27"/>
  <c r="E138" i="27"/>
  <c r="J138" i="27"/>
  <c r="N138" i="27"/>
  <c r="C139" i="27"/>
  <c r="G139" i="27"/>
  <c r="L139" i="27"/>
  <c r="E140" i="27"/>
  <c r="J140" i="27"/>
  <c r="N140" i="27"/>
  <c r="C141" i="27"/>
  <c r="G141" i="27"/>
  <c r="E142" i="27"/>
  <c r="E427" i="27" s="1"/>
  <c r="J142" i="27"/>
  <c r="J427" i="27" s="1"/>
  <c r="N142" i="27"/>
  <c r="N427" i="27" s="1"/>
  <c r="C143" i="27"/>
  <c r="C428" i="27" s="1"/>
  <c r="G143" i="27"/>
  <c r="G428" i="27" s="1"/>
  <c r="L143" i="27"/>
  <c r="L428" i="27" s="1"/>
  <c r="E144" i="27"/>
  <c r="E429" i="27" s="1"/>
  <c r="J144" i="27"/>
  <c r="J429" i="27" s="1"/>
  <c r="N144" i="27"/>
  <c r="N429" i="27" s="1"/>
  <c r="C145" i="27"/>
  <c r="C430" i="27" s="1"/>
  <c r="G145" i="27"/>
  <c r="G430" i="27" s="1"/>
  <c r="L145" i="27"/>
  <c r="L430" i="27" s="1"/>
  <c r="J146" i="27"/>
  <c r="J431" i="27" s="1"/>
  <c r="N146" i="27"/>
  <c r="N431" i="27" s="1"/>
  <c r="C147" i="27"/>
  <c r="C432" i="27" s="1"/>
  <c r="G147" i="27"/>
  <c r="G432" i="27" s="1"/>
  <c r="L147" i="27"/>
  <c r="L432" i="27" s="1"/>
  <c r="E148" i="27"/>
  <c r="E433" i="27" s="1"/>
  <c r="J148" i="27"/>
  <c r="J433" i="27" s="1"/>
  <c r="N148" i="27"/>
  <c r="N433" i="27" s="1"/>
  <c r="C155" i="27"/>
  <c r="C440" i="27" s="1"/>
  <c r="G155" i="27"/>
  <c r="G440" i="27" s="1"/>
  <c r="L155" i="27"/>
  <c r="L440" i="27" s="1"/>
  <c r="E445" i="27"/>
  <c r="C446" i="27"/>
  <c r="H180" i="27"/>
  <c r="H182" i="27"/>
  <c r="H184" i="27"/>
  <c r="H186" i="27"/>
  <c r="H188" i="27"/>
  <c r="H189" i="27"/>
  <c r="H190" i="27"/>
  <c r="H191" i="27"/>
  <c r="H193" i="27"/>
  <c r="H194" i="27"/>
  <c r="H195" i="27"/>
  <c r="H196" i="27"/>
  <c r="H197" i="27"/>
  <c r="H198" i="27"/>
  <c r="M455" i="27"/>
  <c r="M250" i="27"/>
  <c r="M480" i="27" s="1"/>
  <c r="E214" i="27"/>
  <c r="N214" i="27"/>
  <c r="C219" i="27"/>
  <c r="G219" i="27"/>
  <c r="G469" i="27" s="1"/>
  <c r="E224" i="27"/>
  <c r="C229" i="27"/>
  <c r="N234" i="27"/>
  <c r="C239" i="27"/>
  <c r="G239" i="27"/>
  <c r="G473" i="27" s="1"/>
  <c r="L239" i="27"/>
  <c r="N240" i="27"/>
  <c r="C241" i="27"/>
  <c r="G241" i="27"/>
  <c r="L241" i="27"/>
  <c r="N242" i="27"/>
  <c r="G243" i="27"/>
  <c r="L243" i="27"/>
  <c r="N244" i="27"/>
  <c r="N474" i="27" s="1"/>
  <c r="C245" i="27"/>
  <c r="C475" i="27" s="1"/>
  <c r="G245" i="27"/>
  <c r="G475" i="27" s="1"/>
  <c r="L245" i="27"/>
  <c r="L475" i="27" s="1"/>
  <c r="N246" i="27"/>
  <c r="N476" i="27" s="1"/>
  <c r="C247" i="27"/>
  <c r="C477" i="27" s="1"/>
  <c r="G247" i="27"/>
  <c r="G477" i="27" s="1"/>
  <c r="L247" i="27"/>
  <c r="L477" i="27" s="1"/>
  <c r="N248" i="27"/>
  <c r="N478" i="27" s="1"/>
  <c r="C249" i="27"/>
  <c r="C479" i="27" s="1"/>
  <c r="G249" i="27"/>
  <c r="G479" i="27" s="1"/>
  <c r="L249" i="27"/>
  <c r="L479" i="27" s="1"/>
  <c r="B250" i="27"/>
  <c r="B480" i="27" s="1"/>
  <c r="G250" i="27"/>
  <c r="G480" i="27" s="1"/>
  <c r="C443" i="27"/>
  <c r="D445" i="27"/>
  <c r="L449" i="27"/>
  <c r="C112" i="27"/>
  <c r="G112" i="27"/>
  <c r="G421" i="27" s="1"/>
  <c r="L112" i="27"/>
  <c r="E117" i="27"/>
  <c r="J117" i="27"/>
  <c r="J422" i="27" s="1"/>
  <c r="N117" i="27"/>
  <c r="G423" i="27"/>
  <c r="J424" i="27"/>
  <c r="C445" i="27"/>
  <c r="M445" i="27"/>
  <c r="E446" i="27"/>
  <c r="B447" i="27"/>
  <c r="K462" i="27"/>
  <c r="K257" i="27"/>
  <c r="K487" i="27" s="1"/>
  <c r="O462" i="27"/>
  <c r="O257" i="27"/>
  <c r="O487" i="27" s="1"/>
  <c r="G214" i="27"/>
  <c r="G468" i="27" s="1"/>
  <c r="E219" i="27"/>
  <c r="E229" i="27"/>
  <c r="C234" i="27"/>
  <c r="L234" i="27"/>
  <c r="C240" i="27"/>
  <c r="L240" i="27"/>
  <c r="C242" i="27"/>
  <c r="G242" i="27"/>
  <c r="L242" i="27"/>
  <c r="C244" i="27"/>
  <c r="C474" i="27" s="1"/>
  <c r="G244" i="27"/>
  <c r="G474" i="27" s="1"/>
  <c r="C246" i="27"/>
  <c r="C476" i="27" s="1"/>
  <c r="G246" i="27"/>
  <c r="G476" i="27" s="1"/>
  <c r="L246" i="27"/>
  <c r="L476" i="27" s="1"/>
  <c r="C248" i="27"/>
  <c r="C478" i="27" s="1"/>
  <c r="L248" i="27"/>
  <c r="L478" i="27" s="1"/>
  <c r="E250" i="27"/>
  <c r="E480" i="27" s="1"/>
  <c r="K250" i="27"/>
  <c r="K480" i="27" s="1"/>
  <c r="B396" i="27"/>
  <c r="F396" i="27"/>
  <c r="K396" i="27"/>
  <c r="O396" i="27"/>
  <c r="D397" i="27"/>
  <c r="M397" i="27"/>
  <c r="B398" i="27"/>
  <c r="F398" i="27"/>
  <c r="K398" i="27"/>
  <c r="O398" i="27"/>
  <c r="D399" i="27"/>
  <c r="M399" i="27"/>
  <c r="B400" i="27"/>
  <c r="K400" i="27"/>
  <c r="O400" i="27"/>
  <c r="N444" i="27"/>
  <c r="N445" i="27"/>
  <c r="B446" i="27"/>
  <c r="F446" i="27"/>
  <c r="B462" i="27"/>
  <c r="B257" i="27"/>
  <c r="B487" i="27" s="1"/>
  <c r="F462" i="27"/>
  <c r="F257" i="27"/>
  <c r="F487" i="27" s="1"/>
  <c r="D214" i="27"/>
  <c r="O219" i="27"/>
  <c r="O469" i="27" s="1"/>
  <c r="M224" i="27"/>
  <c r="B229" i="27"/>
  <c r="F229" i="27"/>
  <c r="D234" i="27"/>
  <c r="B239" i="27"/>
  <c r="F239" i="27"/>
  <c r="M240" i="27"/>
  <c r="B241" i="27"/>
  <c r="F241" i="27"/>
  <c r="M242" i="27"/>
  <c r="F243" i="27"/>
  <c r="M244" i="27"/>
  <c r="M474" i="27" s="1"/>
  <c r="B245" i="27"/>
  <c r="B475" i="27" s="1"/>
  <c r="F245" i="27"/>
  <c r="F475" i="27" s="1"/>
  <c r="M246" i="27"/>
  <c r="M476" i="27" s="1"/>
  <c r="B247" i="27"/>
  <c r="B477" i="27" s="1"/>
  <c r="F247" i="27"/>
  <c r="F477" i="27" s="1"/>
  <c r="M248" i="27"/>
  <c r="M478" i="27" s="1"/>
  <c r="B249" i="27"/>
  <c r="B479" i="27" s="1"/>
  <c r="F249" i="27"/>
  <c r="F479" i="27" s="1"/>
  <c r="P249" i="27"/>
  <c r="F250" i="27"/>
  <c r="F480" i="27" s="1"/>
  <c r="L250" i="27"/>
  <c r="L480" i="27" s="1"/>
  <c r="C257" i="27"/>
  <c r="C487" i="27" s="1"/>
  <c r="B67" i="28"/>
  <c r="F67" i="28"/>
  <c r="B73" i="28"/>
  <c r="F73" i="28"/>
  <c r="C219" i="28"/>
  <c r="E220" i="28"/>
  <c r="E64" i="28"/>
  <c r="E173" i="28"/>
  <c r="C273" i="28"/>
  <c r="G62" i="28"/>
  <c r="G219" i="28"/>
  <c r="B266" i="28"/>
  <c r="F266" i="28"/>
  <c r="F163" i="28"/>
  <c r="E218" i="28"/>
  <c r="C224" i="28"/>
  <c r="C74" i="28"/>
  <c r="C239" i="28" s="1"/>
  <c r="G224" i="28"/>
  <c r="G74" i="28"/>
  <c r="G239" i="28" s="1"/>
  <c r="D219" i="28"/>
  <c r="D62" i="28"/>
  <c r="B220" i="28"/>
  <c r="B64" i="28"/>
  <c r="F220" i="28"/>
  <c r="F64" i="28"/>
  <c r="H117" i="28"/>
  <c r="H250" i="28"/>
  <c r="H125" i="28"/>
  <c r="E175" i="28"/>
  <c r="F272" i="28"/>
  <c r="B272" i="28"/>
  <c r="D178" i="29"/>
  <c r="D116" i="29"/>
  <c r="H116" i="29"/>
  <c r="H178" i="29"/>
  <c r="D181" i="29"/>
  <c r="D131" i="29"/>
  <c r="H181" i="29"/>
  <c r="H131" i="29"/>
  <c r="B106" i="29"/>
  <c r="D59" i="28"/>
  <c r="D218" i="28"/>
  <c r="D225" i="28"/>
  <c r="D75" i="28"/>
  <c r="D240" i="28" s="1"/>
  <c r="E226" i="28"/>
  <c r="E76" i="28"/>
  <c r="E241" i="28" s="1"/>
  <c r="D268" i="28"/>
  <c r="E219" i="28"/>
  <c r="C220" i="28"/>
  <c r="C70" i="28"/>
  <c r="G70" i="28"/>
  <c r="D71" i="28"/>
  <c r="E72" i="28"/>
  <c r="B63" i="28"/>
  <c r="E71" i="28"/>
  <c r="C72" i="28"/>
  <c r="G73" i="28"/>
  <c r="E74" i="28"/>
  <c r="E239" i="28" s="1"/>
  <c r="B76" i="28"/>
  <c r="B241" i="28" s="1"/>
  <c r="G76" i="28"/>
  <c r="G241" i="28" s="1"/>
  <c r="C266" i="28"/>
  <c r="E268" i="28"/>
  <c r="C173" i="28"/>
  <c r="H249" i="28"/>
  <c r="H267" i="28"/>
  <c r="B218" i="28"/>
  <c r="F218" i="28"/>
  <c r="D220" i="28"/>
  <c r="E59" i="28"/>
  <c r="E62" i="28"/>
  <c r="C76" i="28"/>
  <c r="C241" i="28" s="1"/>
  <c r="H248" i="28"/>
  <c r="H273" i="28"/>
  <c r="H111" i="28"/>
  <c r="H126" i="28"/>
  <c r="H255" i="28"/>
  <c r="D266" i="28"/>
  <c r="D267" i="28"/>
  <c r="B268" i="28"/>
  <c r="B274" i="28"/>
  <c r="E113" i="29"/>
  <c r="C136" i="29"/>
  <c r="C140" i="29"/>
  <c r="G140" i="29"/>
  <c r="C144" i="29"/>
  <c r="C154" i="29"/>
  <c r="C227" i="29" s="1"/>
  <c r="C209" i="29"/>
  <c r="G209" i="29"/>
  <c r="G154" i="29"/>
  <c r="G227" i="29" s="1"/>
  <c r="G111" i="29"/>
  <c r="G144" i="29"/>
  <c r="F59" i="28"/>
  <c r="G65" i="28"/>
  <c r="C268" i="28"/>
  <c r="G171" i="28"/>
  <c r="G299" i="28" s="1"/>
  <c r="C174" i="28"/>
  <c r="G174" i="28"/>
  <c r="E176" i="28"/>
  <c r="G177" i="28"/>
  <c r="D179" i="29"/>
  <c r="D121" i="29"/>
  <c r="H179" i="29"/>
  <c r="H121" i="29"/>
  <c r="B111" i="29"/>
  <c r="C218" i="28"/>
  <c r="G218" i="28"/>
  <c r="E266" i="28"/>
  <c r="C178" i="28"/>
  <c r="C302" i="28" s="1"/>
  <c r="G178" i="28"/>
  <c r="G302" i="28" s="1"/>
  <c r="E107" i="29"/>
  <c r="B108" i="29"/>
  <c r="H110" i="29"/>
  <c r="G196" i="29"/>
  <c r="G116" i="29"/>
  <c r="G137" i="29"/>
  <c r="G141" i="29"/>
  <c r="G218" i="29" s="1"/>
  <c r="G145" i="29"/>
  <c r="G142" i="29"/>
  <c r="C203" i="29"/>
  <c r="C107" i="29"/>
  <c r="H108" i="29"/>
  <c r="G199" i="29"/>
  <c r="G131" i="29"/>
  <c r="G139" i="29"/>
  <c r="G143" i="29"/>
  <c r="G147" i="29"/>
  <c r="G220" i="29" s="1"/>
  <c r="G203" i="29"/>
  <c r="C199" i="29"/>
  <c r="C114" i="30"/>
  <c r="G114" i="30"/>
  <c r="M114" i="30"/>
  <c r="Q114" i="30"/>
  <c r="G203" i="30"/>
  <c r="G122" i="30"/>
  <c r="G204" i="30"/>
  <c r="G127" i="30"/>
  <c r="C137" i="30"/>
  <c r="G137" i="30"/>
  <c r="C139" i="30"/>
  <c r="G139" i="30"/>
  <c r="C141" i="30"/>
  <c r="G141" i="30"/>
  <c r="C143" i="30"/>
  <c r="C233" i="30" s="1"/>
  <c r="C208" i="30"/>
  <c r="G208" i="30"/>
  <c r="G143" i="30"/>
  <c r="G233" i="30" s="1"/>
  <c r="C145" i="30"/>
  <c r="C235" i="30" s="1"/>
  <c r="C210" i="30"/>
  <c r="G210" i="30"/>
  <c r="G145" i="30"/>
  <c r="G235" i="30" s="1"/>
  <c r="C212" i="30"/>
  <c r="C147" i="30"/>
  <c r="C237" i="30" s="1"/>
  <c r="G212" i="30"/>
  <c r="G147" i="30"/>
  <c r="G237" i="30" s="1"/>
  <c r="C220" i="30"/>
  <c r="C155" i="30"/>
  <c r="C245" i="30" s="1"/>
  <c r="G155" i="30"/>
  <c r="G245" i="30" s="1"/>
  <c r="G220" i="30"/>
  <c r="C106" i="29"/>
  <c r="D195" i="29"/>
  <c r="D111" i="29"/>
  <c r="E112" i="29"/>
  <c r="G197" i="29"/>
  <c r="G121" i="29"/>
  <c r="G198" i="29"/>
  <c r="G126" i="29"/>
  <c r="C138" i="29"/>
  <c r="C142" i="29"/>
  <c r="C146" i="29"/>
  <c r="C219" i="29" s="1"/>
  <c r="C202" i="29"/>
  <c r="C196" i="29"/>
  <c r="C195" i="29"/>
  <c r="H195" i="29"/>
  <c r="D136" i="29"/>
  <c r="H136" i="29"/>
  <c r="D137" i="29"/>
  <c r="H137" i="29"/>
  <c r="D138" i="29"/>
  <c r="H138" i="29"/>
  <c r="D139" i="29"/>
  <c r="H139" i="29"/>
  <c r="D140" i="29"/>
  <c r="H140" i="29"/>
  <c r="D141" i="29"/>
  <c r="H201" i="29"/>
  <c r="H141" i="29"/>
  <c r="D142" i="29"/>
  <c r="H142" i="29"/>
  <c r="D143" i="29"/>
  <c r="H143" i="29"/>
  <c r="D144" i="29"/>
  <c r="H144" i="29"/>
  <c r="D145" i="29"/>
  <c r="H145" i="29"/>
  <c r="D202" i="29"/>
  <c r="D146" i="29"/>
  <c r="D219" i="29" s="1"/>
  <c r="H202" i="29"/>
  <c r="H146" i="29"/>
  <c r="H219" i="29" s="1"/>
  <c r="D203" i="29"/>
  <c r="D147" i="29"/>
  <c r="D220" i="29" s="1"/>
  <c r="H203" i="29"/>
  <c r="H147" i="29"/>
  <c r="H220" i="29" s="1"/>
  <c r="D209" i="29"/>
  <c r="D154" i="29"/>
  <c r="D227" i="29" s="1"/>
  <c r="H209" i="29"/>
  <c r="H154" i="29"/>
  <c r="H227" i="29" s="1"/>
  <c r="C111" i="29"/>
  <c r="H111" i="29"/>
  <c r="G179" i="30"/>
  <c r="E196" i="29"/>
  <c r="E116" i="29"/>
  <c r="E121" i="29"/>
  <c r="E197" i="29"/>
  <c r="E126" i="29"/>
  <c r="E198" i="29"/>
  <c r="E199" i="29"/>
  <c r="E131" i="29"/>
  <c r="E136" i="29"/>
  <c r="E137" i="29"/>
  <c r="E138" i="29"/>
  <c r="E139" i="29"/>
  <c r="E140" i="29"/>
  <c r="E141" i="29"/>
  <c r="E142" i="29"/>
  <c r="E143" i="29"/>
  <c r="E144" i="29"/>
  <c r="E145" i="29"/>
  <c r="E202" i="29"/>
  <c r="E146" i="29"/>
  <c r="E219" i="29" s="1"/>
  <c r="E203" i="29"/>
  <c r="E147" i="29"/>
  <c r="E220" i="29" s="1"/>
  <c r="E209" i="29"/>
  <c r="E154" i="29"/>
  <c r="E227" i="29" s="1"/>
  <c r="C179" i="30"/>
  <c r="M183" i="30"/>
  <c r="M132" i="30"/>
  <c r="C107" i="30"/>
  <c r="M107" i="30"/>
  <c r="Q107" i="30"/>
  <c r="L201" i="30"/>
  <c r="L112" i="30"/>
  <c r="Q112" i="30"/>
  <c r="Q201" i="30"/>
  <c r="D177" i="29"/>
  <c r="H177" i="29"/>
  <c r="E195" i="29"/>
  <c r="B114" i="29"/>
  <c r="E111" i="29"/>
  <c r="D107" i="30"/>
  <c r="F116" i="29"/>
  <c r="B131" i="29"/>
  <c r="F131" i="29"/>
  <c r="B136" i="29"/>
  <c r="F136" i="29"/>
  <c r="B137" i="29"/>
  <c r="F137" i="29"/>
  <c r="B138" i="29"/>
  <c r="F138" i="29"/>
  <c r="B139" i="29"/>
  <c r="F139" i="29"/>
  <c r="B140" i="29"/>
  <c r="F140" i="29"/>
  <c r="B141" i="29"/>
  <c r="B218" i="29" s="1"/>
  <c r="F141" i="29"/>
  <c r="B142" i="29"/>
  <c r="F142" i="29"/>
  <c r="B143" i="29"/>
  <c r="F143" i="29"/>
  <c r="B144" i="29"/>
  <c r="F144" i="29"/>
  <c r="B145" i="29"/>
  <c r="F145" i="29"/>
  <c r="B146" i="29"/>
  <c r="B219" i="29" s="1"/>
  <c r="F146" i="29"/>
  <c r="F219" i="29" s="1"/>
  <c r="B147" i="29"/>
  <c r="B220" i="29" s="1"/>
  <c r="F147" i="29"/>
  <c r="F220" i="29" s="1"/>
  <c r="B154" i="29"/>
  <c r="B227" i="29" s="1"/>
  <c r="F154" i="29"/>
  <c r="F227" i="29" s="1"/>
  <c r="L179" i="30"/>
  <c r="P179" i="30"/>
  <c r="D180" i="30"/>
  <c r="D181" i="30"/>
  <c r="H181" i="30"/>
  <c r="F183" i="30"/>
  <c r="P183" i="30"/>
  <c r="H108" i="30"/>
  <c r="L109" i="30"/>
  <c r="H110" i="30"/>
  <c r="L111" i="30"/>
  <c r="D201" i="30"/>
  <c r="P201" i="30"/>
  <c r="L114" i="30"/>
  <c r="H115" i="30"/>
  <c r="L116" i="30"/>
  <c r="D202" i="30"/>
  <c r="H117" i="30"/>
  <c r="L118" i="30"/>
  <c r="P118" i="30"/>
  <c r="H119" i="30"/>
  <c r="L120" i="30"/>
  <c r="P120" i="30"/>
  <c r="H121" i="30"/>
  <c r="L122" i="30"/>
  <c r="P203" i="30"/>
  <c r="P122" i="30"/>
  <c r="H123" i="30"/>
  <c r="L124" i="30"/>
  <c r="P124" i="30"/>
  <c r="H125" i="30"/>
  <c r="Q125" i="30"/>
  <c r="H126" i="30"/>
  <c r="L127" i="30"/>
  <c r="P204" i="30"/>
  <c r="P127" i="30"/>
  <c r="H128" i="30"/>
  <c r="L129" i="30"/>
  <c r="P129" i="30"/>
  <c r="H130" i="30"/>
  <c r="L131" i="30"/>
  <c r="P131" i="30"/>
  <c r="L133" i="30"/>
  <c r="P133" i="30"/>
  <c r="D134" i="30"/>
  <c r="H134" i="30"/>
  <c r="B135" i="30"/>
  <c r="L135" i="30"/>
  <c r="P135" i="30"/>
  <c r="D136" i="30"/>
  <c r="H136" i="30"/>
  <c r="L137" i="30"/>
  <c r="L231" i="30" s="1"/>
  <c r="P137" i="30"/>
  <c r="L139" i="30"/>
  <c r="P139" i="30"/>
  <c r="L141" i="30"/>
  <c r="P141" i="30"/>
  <c r="L208" i="30"/>
  <c r="L143" i="30"/>
  <c r="L233" i="30" s="1"/>
  <c r="P143" i="30"/>
  <c r="P233" i="30" s="1"/>
  <c r="P208" i="30"/>
  <c r="L210" i="30"/>
  <c r="L145" i="30"/>
  <c r="L235" i="30" s="1"/>
  <c r="P145" i="30"/>
  <c r="P235" i="30" s="1"/>
  <c r="P210" i="30"/>
  <c r="L212" i="30"/>
  <c r="L147" i="30"/>
  <c r="L237" i="30" s="1"/>
  <c r="P212" i="30"/>
  <c r="P147" i="30"/>
  <c r="P237" i="30" s="1"/>
  <c r="L220" i="30"/>
  <c r="L155" i="30"/>
  <c r="L245" i="30" s="1"/>
  <c r="P220" i="30"/>
  <c r="P155" i="30"/>
  <c r="P245" i="30" s="1"/>
  <c r="D117" i="30"/>
  <c r="D141" i="30"/>
  <c r="D155" i="30"/>
  <c r="D245" i="30" s="1"/>
  <c r="F180" i="30"/>
  <c r="L180" i="30"/>
  <c r="L181" i="30"/>
  <c r="P181" i="30"/>
  <c r="H107" i="30"/>
  <c r="N107" i="30"/>
  <c r="L108" i="30"/>
  <c r="H109" i="30"/>
  <c r="L110" i="30"/>
  <c r="H111" i="30"/>
  <c r="G201" i="30"/>
  <c r="G112" i="30"/>
  <c r="M201" i="30"/>
  <c r="M112" i="30"/>
  <c r="L113" i="30"/>
  <c r="H114" i="30"/>
  <c r="L115" i="30"/>
  <c r="H116" i="30"/>
  <c r="L117" i="30"/>
  <c r="P202" i="30"/>
  <c r="P117" i="30"/>
  <c r="H118" i="30"/>
  <c r="L119" i="30"/>
  <c r="P119" i="30"/>
  <c r="H120" i="30"/>
  <c r="L121" i="30"/>
  <c r="P121" i="30"/>
  <c r="H122" i="30"/>
  <c r="L123" i="30"/>
  <c r="P123" i="30"/>
  <c r="H124" i="30"/>
  <c r="L126" i="30"/>
  <c r="P126" i="30"/>
  <c r="H127" i="30"/>
  <c r="L128" i="30"/>
  <c r="P128" i="30"/>
  <c r="H129" i="30"/>
  <c r="L130" i="30"/>
  <c r="P130" i="30"/>
  <c r="H131" i="30"/>
  <c r="L205" i="30"/>
  <c r="L132" i="30"/>
  <c r="P205" i="30"/>
  <c r="P132" i="30"/>
  <c r="H133" i="30"/>
  <c r="L134" i="30"/>
  <c r="P134" i="30"/>
  <c r="H135" i="30"/>
  <c r="L136" i="30"/>
  <c r="P136" i="30"/>
  <c r="L138" i="30"/>
  <c r="P138" i="30"/>
  <c r="L140" i="30"/>
  <c r="P140" i="30"/>
  <c r="L207" i="30"/>
  <c r="L142" i="30"/>
  <c r="L232" i="30" s="1"/>
  <c r="P207" i="30"/>
  <c r="P142" i="30"/>
  <c r="P232" i="30" s="1"/>
  <c r="L209" i="30"/>
  <c r="L144" i="30"/>
  <c r="L234" i="30" s="1"/>
  <c r="P209" i="30"/>
  <c r="P144" i="30"/>
  <c r="P234" i="30" s="1"/>
  <c r="L211" i="30"/>
  <c r="L146" i="30"/>
  <c r="L236" i="30" s="1"/>
  <c r="P211" i="30"/>
  <c r="P146" i="30"/>
  <c r="P236" i="30" s="1"/>
  <c r="L213" i="30"/>
  <c r="L148" i="30"/>
  <c r="L238" i="30" s="1"/>
  <c r="P213" i="30"/>
  <c r="P148" i="30"/>
  <c r="P238" i="30" s="1"/>
  <c r="D122" i="30"/>
  <c r="D132" i="30"/>
  <c r="D137" i="30"/>
  <c r="D145" i="30"/>
  <c r="D235" i="30" s="1"/>
  <c r="O179" i="30"/>
  <c r="C180" i="30"/>
  <c r="G180" i="30"/>
  <c r="M180" i="30"/>
  <c r="Q180" i="30"/>
  <c r="C181" i="30"/>
  <c r="G181" i="30"/>
  <c r="M181" i="30"/>
  <c r="Q181" i="30"/>
  <c r="G182" i="30"/>
  <c r="O183" i="30"/>
  <c r="E107" i="30"/>
  <c r="C108" i="30"/>
  <c r="G108" i="30"/>
  <c r="M108" i="30"/>
  <c r="Q108" i="30"/>
  <c r="C110" i="30"/>
  <c r="G110" i="30"/>
  <c r="M110" i="30"/>
  <c r="Q110" i="30"/>
  <c r="C201" i="30"/>
  <c r="C112" i="30"/>
  <c r="H201" i="30"/>
  <c r="H112" i="30"/>
  <c r="C113" i="30"/>
  <c r="G113" i="30"/>
  <c r="M113" i="30"/>
  <c r="C115" i="30"/>
  <c r="G115" i="30"/>
  <c r="M115" i="30"/>
  <c r="Q115" i="30"/>
  <c r="C202" i="30"/>
  <c r="C117" i="30"/>
  <c r="G202" i="30"/>
  <c r="G117" i="30"/>
  <c r="M202" i="30"/>
  <c r="Q117" i="30"/>
  <c r="C119" i="30"/>
  <c r="G119" i="30"/>
  <c r="Q119" i="30"/>
  <c r="C121" i="30"/>
  <c r="G121" i="30"/>
  <c r="Q121" i="30"/>
  <c r="C123" i="30"/>
  <c r="G123" i="30"/>
  <c r="Q123" i="30"/>
  <c r="C125" i="30"/>
  <c r="G125" i="30"/>
  <c r="L125" i="30"/>
  <c r="P125" i="30"/>
  <c r="C126" i="30"/>
  <c r="G126" i="30"/>
  <c r="Q126" i="30"/>
  <c r="C128" i="30"/>
  <c r="G128" i="30"/>
  <c r="Q128" i="30"/>
  <c r="C130" i="30"/>
  <c r="G130" i="30"/>
  <c r="Q130" i="30"/>
  <c r="C205" i="30"/>
  <c r="C132" i="30"/>
  <c r="G205" i="30"/>
  <c r="G132" i="30"/>
  <c r="C134" i="30"/>
  <c r="G134" i="30"/>
  <c r="C136" i="30"/>
  <c r="G136" i="30"/>
  <c r="C138" i="30"/>
  <c r="G138" i="30"/>
  <c r="C140" i="30"/>
  <c r="G140" i="30"/>
  <c r="C207" i="30"/>
  <c r="C142" i="30"/>
  <c r="C232" i="30" s="1"/>
  <c r="G207" i="30"/>
  <c r="G142" i="30"/>
  <c r="G232" i="30" s="1"/>
  <c r="C209" i="30"/>
  <c r="C144" i="30"/>
  <c r="C234" i="30" s="1"/>
  <c r="G209" i="30"/>
  <c r="G144" i="30"/>
  <c r="G234" i="30" s="1"/>
  <c r="C211" i="30"/>
  <c r="C146" i="30"/>
  <c r="C236" i="30" s="1"/>
  <c r="G211" i="30"/>
  <c r="G146" i="30"/>
  <c r="G236" i="30" s="1"/>
  <c r="C213" i="30"/>
  <c r="C148" i="30"/>
  <c r="C238" i="30" s="1"/>
  <c r="G148" i="30"/>
  <c r="G238" i="30" s="1"/>
  <c r="G213" i="30"/>
  <c r="P112" i="30"/>
  <c r="M122" i="30"/>
  <c r="D143" i="30"/>
  <c r="D233" i="30" s="1"/>
  <c r="K198" i="30"/>
  <c r="K155" i="30"/>
  <c r="K245" i="30" s="1"/>
  <c r="B107" i="30"/>
  <c r="F107" i="30"/>
  <c r="O107" i="30"/>
  <c r="B108" i="30"/>
  <c r="F108" i="30"/>
  <c r="K108" i="30"/>
  <c r="O108" i="30"/>
  <c r="F109" i="30"/>
  <c r="K109" i="30"/>
  <c r="O109" i="30"/>
  <c r="B110" i="30"/>
  <c r="F110" i="30"/>
  <c r="K110" i="30"/>
  <c r="O110" i="30"/>
  <c r="B111" i="30"/>
  <c r="K111" i="30"/>
  <c r="O111" i="30"/>
  <c r="B112" i="30"/>
  <c r="K112" i="30"/>
  <c r="B113" i="30"/>
  <c r="F113" i="30"/>
  <c r="K113" i="30"/>
  <c r="O113" i="30"/>
  <c r="B114" i="30"/>
  <c r="F114" i="30"/>
  <c r="K114" i="30"/>
  <c r="O114" i="30"/>
  <c r="F115" i="30"/>
  <c r="K115" i="30"/>
  <c r="O115" i="30"/>
  <c r="B116" i="30"/>
  <c r="F116" i="30"/>
  <c r="K116" i="30"/>
  <c r="O116" i="30"/>
  <c r="B117" i="30"/>
  <c r="F202" i="30"/>
  <c r="F117" i="30"/>
  <c r="K117" i="30"/>
  <c r="O117" i="30"/>
  <c r="B118" i="30"/>
  <c r="F118" i="30"/>
  <c r="K118" i="30"/>
  <c r="O118" i="30"/>
  <c r="B119" i="30"/>
  <c r="F119" i="30"/>
  <c r="K119" i="30"/>
  <c r="O119" i="30"/>
  <c r="B120" i="30"/>
  <c r="F120" i="30"/>
  <c r="K120" i="30"/>
  <c r="O120" i="30"/>
  <c r="B121" i="30"/>
  <c r="F121" i="30"/>
  <c r="K121" i="30"/>
  <c r="O121" i="30"/>
  <c r="B122" i="30"/>
  <c r="F203" i="30"/>
  <c r="F122" i="30"/>
  <c r="K122" i="30"/>
  <c r="O203" i="30"/>
  <c r="O122" i="30"/>
  <c r="B123" i="30"/>
  <c r="F123" i="30"/>
  <c r="K123" i="30"/>
  <c r="O123" i="30"/>
  <c r="B124" i="30"/>
  <c r="F124" i="30"/>
  <c r="K124" i="30"/>
  <c r="O124" i="30"/>
  <c r="B125" i="30"/>
  <c r="F125" i="30"/>
  <c r="K125" i="30"/>
  <c r="O125" i="30"/>
  <c r="B126" i="30"/>
  <c r="F126" i="30"/>
  <c r="K126" i="30"/>
  <c r="O126" i="30"/>
  <c r="B127" i="30"/>
  <c r="F204" i="30"/>
  <c r="F127" i="30"/>
  <c r="K127" i="30"/>
  <c r="O204" i="30"/>
  <c r="O127" i="30"/>
  <c r="B128" i="30"/>
  <c r="F128" i="30"/>
  <c r="K128" i="30"/>
  <c r="O128" i="30"/>
  <c r="B129" i="30"/>
  <c r="F129" i="30"/>
  <c r="K129" i="30"/>
  <c r="O129" i="30"/>
  <c r="B130" i="30"/>
  <c r="F130" i="30"/>
  <c r="K130" i="30"/>
  <c r="O130" i="30"/>
  <c r="B131" i="30"/>
  <c r="F131" i="30"/>
  <c r="K131" i="30"/>
  <c r="O131" i="30"/>
  <c r="B205" i="30"/>
  <c r="B132" i="30"/>
  <c r="B230" i="30" s="1"/>
  <c r="F205" i="30"/>
  <c r="F132" i="30"/>
  <c r="K132" i="30"/>
  <c r="K230" i="30" s="1"/>
  <c r="O205" i="30"/>
  <c r="O132" i="30"/>
  <c r="B133" i="30"/>
  <c r="F133" i="30"/>
  <c r="K133" i="30"/>
  <c r="F134" i="30"/>
  <c r="K134" i="30"/>
  <c r="F135" i="30"/>
  <c r="K135" i="30"/>
  <c r="F136" i="30"/>
  <c r="K136" i="30"/>
  <c r="F137" i="30"/>
  <c r="K137" i="30"/>
  <c r="K231" i="30" s="1"/>
  <c r="F138" i="30"/>
  <c r="K138" i="30"/>
  <c r="F139" i="30"/>
  <c r="K139" i="30"/>
  <c r="F140" i="30"/>
  <c r="K140" i="30"/>
  <c r="F141" i="30"/>
  <c r="K141" i="30"/>
  <c r="F207" i="30"/>
  <c r="F142" i="30"/>
  <c r="F232" i="30" s="1"/>
  <c r="K142" i="30"/>
  <c r="K232" i="30" s="1"/>
  <c r="K207" i="30"/>
  <c r="F208" i="30"/>
  <c r="F143" i="30"/>
  <c r="F233" i="30" s="1"/>
  <c r="K208" i="30"/>
  <c r="K143" i="30"/>
  <c r="K233" i="30" s="1"/>
  <c r="F209" i="30"/>
  <c r="F144" i="30"/>
  <c r="F234" i="30" s="1"/>
  <c r="K144" i="30"/>
  <c r="K234" i="30" s="1"/>
  <c r="F210" i="30"/>
  <c r="F145" i="30"/>
  <c r="F235" i="30" s="1"/>
  <c r="K210" i="30"/>
  <c r="K145" i="30"/>
  <c r="K235" i="30" s="1"/>
  <c r="K147" i="30"/>
  <c r="K237" i="30" s="1"/>
  <c r="N112" i="30"/>
  <c r="B137" i="30"/>
  <c r="B231" i="30" s="1"/>
  <c r="N137" i="30"/>
  <c r="H138" i="30"/>
  <c r="B139" i="30"/>
  <c r="N139" i="30"/>
  <c r="H140" i="30"/>
  <c r="B141" i="30"/>
  <c r="N141" i="30"/>
  <c r="H142" i="30"/>
  <c r="H232" i="30" s="1"/>
  <c r="B143" i="30"/>
  <c r="B233" i="30" s="1"/>
  <c r="N143" i="30"/>
  <c r="N233" i="30" s="1"/>
  <c r="H144" i="30"/>
  <c r="H234" i="30" s="1"/>
  <c r="B145" i="30"/>
  <c r="B235" i="30" s="1"/>
  <c r="N145" i="30"/>
  <c r="N235" i="30" s="1"/>
  <c r="H146" i="30"/>
  <c r="H236" i="30" s="1"/>
  <c r="B147" i="30"/>
  <c r="B237" i="30" s="1"/>
  <c r="N147" i="30"/>
  <c r="N237" i="30" s="1"/>
  <c r="H148" i="30"/>
  <c r="H238" i="30" s="1"/>
  <c r="B155" i="30"/>
  <c r="B245" i="30" s="1"/>
  <c r="N155" i="30"/>
  <c r="N245" i="30" s="1"/>
  <c r="N185" i="30"/>
  <c r="B187" i="30"/>
  <c r="N189" i="30"/>
  <c r="B191" i="30"/>
  <c r="M133" i="30"/>
  <c r="Q133" i="30"/>
  <c r="M134" i="30"/>
  <c r="Q134" i="30"/>
  <c r="M135" i="30"/>
  <c r="Q135" i="30"/>
  <c r="M136" i="30"/>
  <c r="Q136" i="30"/>
  <c r="M137" i="30"/>
  <c r="Q137" i="30"/>
  <c r="M138" i="30"/>
  <c r="Q138" i="30"/>
  <c r="M139" i="30"/>
  <c r="Q139" i="30"/>
  <c r="M140" i="30"/>
  <c r="Q140" i="30"/>
  <c r="M141" i="30"/>
  <c r="Q141" i="30"/>
  <c r="M207" i="30"/>
  <c r="M142" i="30"/>
  <c r="M232" i="30" s="1"/>
  <c r="Q207" i="30"/>
  <c r="Q142" i="30"/>
  <c r="Q232" i="30" s="1"/>
  <c r="M208" i="30"/>
  <c r="M143" i="30"/>
  <c r="M233" i="30" s="1"/>
  <c r="Q208" i="30"/>
  <c r="Q143" i="30"/>
  <c r="Q233" i="30" s="1"/>
  <c r="M209" i="30"/>
  <c r="M144" i="30"/>
  <c r="M234" i="30" s="1"/>
  <c r="Q209" i="30"/>
  <c r="Q144" i="30"/>
  <c r="Q234" i="30" s="1"/>
  <c r="M210" i="30"/>
  <c r="M145" i="30"/>
  <c r="M235" i="30" s="1"/>
  <c r="Q210" i="30"/>
  <c r="Q145" i="30"/>
  <c r="Q235" i="30" s="1"/>
  <c r="M211" i="30"/>
  <c r="M146" i="30"/>
  <c r="M236" i="30" s="1"/>
  <c r="Q211" i="30"/>
  <c r="Q146" i="30"/>
  <c r="Q236" i="30" s="1"/>
  <c r="M212" i="30"/>
  <c r="M147" i="30"/>
  <c r="M237" i="30" s="1"/>
  <c r="Q212" i="30"/>
  <c r="Q147" i="30"/>
  <c r="Q237" i="30" s="1"/>
  <c r="M213" i="30"/>
  <c r="M148" i="30"/>
  <c r="M238" i="30" s="1"/>
  <c r="Q213" i="30"/>
  <c r="Q148" i="30"/>
  <c r="Q238" i="30" s="1"/>
  <c r="M220" i="30"/>
  <c r="M155" i="30"/>
  <c r="M245" i="30" s="1"/>
  <c r="Q220" i="30"/>
  <c r="Q155" i="30"/>
  <c r="Q245" i="30" s="1"/>
  <c r="E112" i="30"/>
  <c r="H137" i="30"/>
  <c r="B138" i="30"/>
  <c r="H139" i="30"/>
  <c r="N140" i="30"/>
  <c r="H141" i="30"/>
  <c r="B142" i="30"/>
  <c r="B232" i="30" s="1"/>
  <c r="H143" i="30"/>
  <c r="H233" i="30" s="1"/>
  <c r="N144" i="30"/>
  <c r="N234" i="30" s="1"/>
  <c r="H145" i="30"/>
  <c r="H235" i="30" s="1"/>
  <c r="B146" i="30"/>
  <c r="B236" i="30" s="1"/>
  <c r="H147" i="30"/>
  <c r="H237" i="30" s="1"/>
  <c r="N148" i="30"/>
  <c r="N238" i="30" s="1"/>
  <c r="H155" i="30"/>
  <c r="H245" i="30" s="1"/>
  <c r="O202" i="30"/>
  <c r="E202" i="30"/>
  <c r="E117" i="30"/>
  <c r="N202" i="30"/>
  <c r="N117" i="30"/>
  <c r="E118" i="30"/>
  <c r="N118" i="30"/>
  <c r="E119" i="30"/>
  <c r="N119" i="30"/>
  <c r="N120" i="30"/>
  <c r="E121" i="30"/>
  <c r="E203" i="30"/>
  <c r="E122" i="30"/>
  <c r="N203" i="30"/>
  <c r="N122" i="30"/>
  <c r="E123" i="30"/>
  <c r="N123" i="30"/>
  <c r="E124" i="30"/>
  <c r="N124" i="30"/>
  <c r="E125" i="30"/>
  <c r="I125" i="30"/>
  <c r="N125" i="30"/>
  <c r="R125" i="30"/>
  <c r="E126" i="30"/>
  <c r="N126" i="30"/>
  <c r="E127" i="30"/>
  <c r="N204" i="30"/>
  <c r="N127" i="30"/>
  <c r="E128" i="30"/>
  <c r="N128" i="30"/>
  <c r="E129" i="30"/>
  <c r="N129" i="30"/>
  <c r="E130" i="30"/>
  <c r="N130" i="30"/>
  <c r="E131" i="30"/>
  <c r="N131" i="30"/>
  <c r="E205" i="30"/>
  <c r="E132" i="30"/>
  <c r="N205" i="30"/>
  <c r="N132" i="30"/>
  <c r="E133" i="30"/>
  <c r="E134" i="30"/>
  <c r="E135" i="30"/>
  <c r="E136" i="30"/>
  <c r="E137" i="30"/>
  <c r="E138" i="30"/>
  <c r="E139" i="30"/>
  <c r="E140" i="30"/>
  <c r="E141" i="30"/>
  <c r="E207" i="30"/>
  <c r="E142" i="30"/>
  <c r="E232" i="30" s="1"/>
  <c r="E208" i="30"/>
  <c r="E143" i="30"/>
  <c r="E233" i="30" s="1"/>
  <c r="E209" i="30"/>
  <c r="E144" i="30"/>
  <c r="E234" i="30" s="1"/>
  <c r="E210" i="30"/>
  <c r="E145" i="30"/>
  <c r="E235" i="30" s="1"/>
  <c r="E211" i="30"/>
  <c r="E146" i="30"/>
  <c r="E236" i="30" s="1"/>
  <c r="E212" i="30"/>
  <c r="E147" i="30"/>
  <c r="E237" i="30" s="1"/>
  <c r="E213" i="30"/>
  <c r="E148" i="30"/>
  <c r="E238" i="30" s="1"/>
  <c r="E155" i="30"/>
  <c r="E245" i="30" s="1"/>
  <c r="H132" i="30"/>
  <c r="Q132" i="30"/>
  <c r="D138" i="30"/>
  <c r="O138" i="30"/>
  <c r="D140" i="30"/>
  <c r="O140" i="30"/>
  <c r="D142" i="30"/>
  <c r="D232" i="30" s="1"/>
  <c r="D144" i="30"/>
  <c r="D234" i="30" s="1"/>
  <c r="O144" i="30"/>
  <c r="O234" i="30" s="1"/>
  <c r="D146" i="30"/>
  <c r="D236" i="30" s="1"/>
  <c r="D148" i="30"/>
  <c r="D238" i="30" s="1"/>
  <c r="O148" i="30"/>
  <c r="O238" i="30" s="1"/>
  <c r="K205" i="30"/>
  <c r="F146" i="30"/>
  <c r="F236" i="30" s="1"/>
  <c r="F147" i="30"/>
  <c r="F237" i="30" s="1"/>
  <c r="F148" i="30"/>
  <c r="F238" i="30" s="1"/>
  <c r="F155" i="30"/>
  <c r="F245" i="30" s="1"/>
  <c r="K146" i="30"/>
  <c r="K236" i="30" s="1"/>
  <c r="K148" i="30"/>
  <c r="K238" i="30" s="1"/>
  <c r="I201" i="29" l="1"/>
  <c r="E218" i="29"/>
  <c r="C218" i="29"/>
  <c r="H218" i="29"/>
  <c r="F218" i="29"/>
  <c r="D218" i="29"/>
  <c r="I183" i="29"/>
  <c r="F236" i="28"/>
  <c r="E179" i="28"/>
  <c r="E303" i="28" s="1"/>
  <c r="G282" i="28"/>
  <c r="E284" i="28"/>
  <c r="H212" i="28"/>
  <c r="L269" i="23"/>
  <c r="L236" i="22"/>
  <c r="R131" i="30"/>
  <c r="I214" i="19"/>
  <c r="L369" i="32"/>
  <c r="G348" i="32"/>
  <c r="E32" i="13" s="1"/>
  <c r="D228" i="30"/>
  <c r="C234" i="28"/>
  <c r="C177" i="28"/>
  <c r="C301" i="28" s="1"/>
  <c r="B281" i="28"/>
  <c r="G234" i="28"/>
  <c r="D234" i="28"/>
  <c r="B233" i="28"/>
  <c r="E238" i="28"/>
  <c r="C179" i="28"/>
  <c r="C303" i="28" s="1"/>
  <c r="B236" i="28"/>
  <c r="G281" i="28"/>
  <c r="H169" i="28"/>
  <c r="C284" i="28"/>
  <c r="E301" i="28"/>
  <c r="B172" i="28"/>
  <c r="B299" i="28" s="1"/>
  <c r="E234" i="28"/>
  <c r="D167" i="28"/>
  <c r="D297" i="28" s="1"/>
  <c r="E178" i="28"/>
  <c r="E302" i="28" s="1"/>
  <c r="B164" i="28"/>
  <c r="B296" i="28" s="1"/>
  <c r="G180" i="28"/>
  <c r="G304" i="28" s="1"/>
  <c r="D281" i="28"/>
  <c r="D235" i="28"/>
  <c r="C235" i="28"/>
  <c r="G233" i="28"/>
  <c r="E281" i="28"/>
  <c r="C238" i="28"/>
  <c r="F235" i="28"/>
  <c r="B234" i="28"/>
  <c r="C236" i="28"/>
  <c r="I130" i="30"/>
  <c r="R214" i="20"/>
  <c r="R123" i="30"/>
  <c r="R134" i="30"/>
  <c r="R133" i="30"/>
  <c r="D216" i="29"/>
  <c r="C233" i="28"/>
  <c r="B235" i="28"/>
  <c r="E235" i="28"/>
  <c r="C282" i="28"/>
  <c r="B283" i="28"/>
  <c r="F234" i="28"/>
  <c r="G288" i="28"/>
  <c r="F233" i="28"/>
  <c r="D233" i="28"/>
  <c r="E283" i="28"/>
  <c r="D165" i="28"/>
  <c r="C180" i="28"/>
  <c r="C304" i="28" s="1"/>
  <c r="F282" i="28"/>
  <c r="E236" i="28"/>
  <c r="G176" i="28"/>
  <c r="G301" i="28" s="1"/>
  <c r="B169" i="28"/>
  <c r="E233" i="28"/>
  <c r="C281" i="28"/>
  <c r="F281" i="28"/>
  <c r="F172" i="28"/>
  <c r="F299" i="28" s="1"/>
  <c r="E286" i="28"/>
  <c r="H77" i="28"/>
  <c r="H242" i="28" s="1"/>
  <c r="H129" i="28"/>
  <c r="H181" i="28" s="1"/>
  <c r="H305" i="28" s="1"/>
  <c r="F216" i="29"/>
  <c r="C212" i="29"/>
  <c r="D212" i="29"/>
  <c r="D213" i="29"/>
  <c r="H212" i="29"/>
  <c r="E215" i="29"/>
  <c r="E213" i="29"/>
  <c r="H47" i="33"/>
  <c r="H46" i="33"/>
  <c r="X236" i="23"/>
  <c r="X206" i="23"/>
  <c r="I385" i="20"/>
  <c r="I380" i="20"/>
  <c r="R384" i="20"/>
  <c r="I384" i="20"/>
  <c r="R383" i="20"/>
  <c r="R380" i="20"/>
  <c r="I383" i="20"/>
  <c r="R393" i="20"/>
  <c r="R382" i="20"/>
  <c r="R381" i="20"/>
  <c r="I393" i="20"/>
  <c r="I382" i="20"/>
  <c r="I386" i="20"/>
  <c r="R386" i="20"/>
  <c r="I381" i="20"/>
  <c r="R385" i="20"/>
  <c r="H223" i="28"/>
  <c r="H150" i="28"/>
  <c r="H176" i="28" s="1"/>
  <c r="H222" i="28"/>
  <c r="H148" i="28"/>
  <c r="H285" i="28" s="1"/>
  <c r="H68" i="28"/>
  <c r="H236" i="28" s="1"/>
  <c r="H146" i="28"/>
  <c r="H172" i="28" s="1"/>
  <c r="H66" i="28"/>
  <c r="H144" i="28"/>
  <c r="H170" i="28" s="1"/>
  <c r="D236" i="28"/>
  <c r="H154" i="28"/>
  <c r="H289" i="28" s="1"/>
  <c r="H60" i="28"/>
  <c r="H233" i="28" s="1"/>
  <c r="H138" i="28"/>
  <c r="H164" i="28" s="1"/>
  <c r="H58" i="28"/>
  <c r="H136" i="28"/>
  <c r="H162" i="28" s="1"/>
  <c r="G322" i="32"/>
  <c r="D28" i="13" s="1"/>
  <c r="G216" i="32"/>
  <c r="G212" i="28"/>
  <c r="G129" i="28"/>
  <c r="G77" i="28"/>
  <c r="G242" i="28" s="1"/>
  <c r="F14" i="13"/>
  <c r="F17" i="13"/>
  <c r="F13" i="13"/>
  <c r="F12" i="13"/>
  <c r="F25" i="13"/>
  <c r="F15" i="13"/>
  <c r="F18" i="13"/>
  <c r="F16" i="13"/>
  <c r="H231" i="30"/>
  <c r="M231" i="30"/>
  <c r="X228" i="25"/>
  <c r="L236" i="25"/>
  <c r="X226" i="25"/>
  <c r="L228" i="25"/>
  <c r="X224" i="25"/>
  <c r="L226" i="25"/>
  <c r="L224" i="25"/>
  <c r="X227" i="25"/>
  <c r="E216" i="29"/>
  <c r="F212" i="29"/>
  <c r="F213" i="29"/>
  <c r="G216" i="29"/>
  <c r="H213" i="29"/>
  <c r="E212" i="29"/>
  <c r="G213" i="29"/>
  <c r="G212" i="29"/>
  <c r="H216" i="29"/>
  <c r="L231" i="24"/>
  <c r="L232" i="24"/>
  <c r="D217" i="29"/>
  <c r="L228" i="24"/>
  <c r="L240" i="24"/>
  <c r="L233" i="24"/>
  <c r="L230" i="24"/>
  <c r="L229" i="24"/>
  <c r="C216" i="29"/>
  <c r="L224" i="23"/>
  <c r="L225" i="23"/>
  <c r="L236" i="23"/>
  <c r="L229" i="23"/>
  <c r="L228" i="23"/>
  <c r="L227" i="23"/>
  <c r="L226" i="23"/>
  <c r="L228" i="22"/>
  <c r="L225" i="22"/>
  <c r="L226" i="22"/>
  <c r="L224" i="22"/>
  <c r="L227" i="22"/>
  <c r="L229" i="22"/>
  <c r="X248" i="25"/>
  <c r="X275" i="25"/>
  <c r="X247" i="25"/>
  <c r="L276" i="25"/>
  <c r="L251" i="25"/>
  <c r="X445" i="7"/>
  <c r="L250" i="25"/>
  <c r="X246" i="25"/>
  <c r="X249" i="25"/>
  <c r="L249" i="25"/>
  <c r="X258" i="25"/>
  <c r="L274" i="25"/>
  <c r="L248" i="25"/>
  <c r="L272" i="25"/>
  <c r="L246" i="25"/>
  <c r="L247" i="25"/>
  <c r="L251" i="24"/>
  <c r="L252" i="24"/>
  <c r="L255" i="24"/>
  <c r="L250" i="24"/>
  <c r="L277" i="24"/>
  <c r="L262" i="24"/>
  <c r="L254" i="24"/>
  <c r="L278" i="24"/>
  <c r="L279" i="24"/>
  <c r="L253" i="24"/>
  <c r="L275" i="24"/>
  <c r="L249" i="23"/>
  <c r="I455" i="5"/>
  <c r="H36" i="33" s="1"/>
  <c r="I448" i="5"/>
  <c r="H29" i="33" s="1"/>
  <c r="L250" i="23"/>
  <c r="L246" i="23"/>
  <c r="L248" i="23"/>
  <c r="L247" i="23"/>
  <c r="G292" i="22"/>
  <c r="C292" i="22"/>
  <c r="L250" i="22"/>
  <c r="L248" i="22"/>
  <c r="L246" i="22"/>
  <c r="K292" i="22"/>
  <c r="L249" i="22"/>
  <c r="L251" i="22"/>
  <c r="L247" i="22"/>
  <c r="L269" i="25"/>
  <c r="H291" i="25"/>
  <c r="C291" i="25"/>
  <c r="E291" i="25"/>
  <c r="L435" i="6"/>
  <c r="C231" i="30"/>
  <c r="E231" i="30"/>
  <c r="Q231" i="30"/>
  <c r="N231" i="30"/>
  <c r="O231" i="30"/>
  <c r="F231" i="30"/>
  <c r="D231" i="30"/>
  <c r="P231" i="30"/>
  <c r="G231" i="30"/>
  <c r="I206" i="30"/>
  <c r="R206" i="30"/>
  <c r="I184" i="30"/>
  <c r="R184" i="30"/>
  <c r="I135" i="30"/>
  <c r="E217" i="29"/>
  <c r="C213" i="29"/>
  <c r="F214" i="29"/>
  <c r="G217" i="29"/>
  <c r="H217" i="29"/>
  <c r="C217" i="29"/>
  <c r="F217" i="29"/>
  <c r="B212" i="29"/>
  <c r="E214" i="29"/>
  <c r="I200" i="29"/>
  <c r="I182" i="29"/>
  <c r="C300" i="28"/>
  <c r="E300" i="28"/>
  <c r="G300" i="28"/>
  <c r="F286" i="28"/>
  <c r="B286" i="28"/>
  <c r="D171" i="28"/>
  <c r="D299" i="28" s="1"/>
  <c r="D284" i="28"/>
  <c r="D173" i="28"/>
  <c r="D285" i="28"/>
  <c r="D286" i="28"/>
  <c r="H271" i="28"/>
  <c r="H270" i="28"/>
  <c r="B238" i="28"/>
  <c r="F238" i="28"/>
  <c r="D238" i="28"/>
  <c r="C237" i="28"/>
  <c r="F237" i="28"/>
  <c r="G238" i="28"/>
  <c r="G237" i="28"/>
  <c r="E237" i="28"/>
  <c r="B237" i="28"/>
  <c r="D237" i="28"/>
  <c r="H221" i="28"/>
  <c r="D495" i="27"/>
  <c r="H495" i="27"/>
  <c r="P495" i="27"/>
  <c r="N495" i="27"/>
  <c r="J495" i="27"/>
  <c r="M473" i="27"/>
  <c r="F473" i="27"/>
  <c r="B473" i="27"/>
  <c r="L473" i="27"/>
  <c r="D473" i="27"/>
  <c r="N473" i="27"/>
  <c r="C473" i="27"/>
  <c r="P448" i="27"/>
  <c r="C224" i="27"/>
  <c r="C470" i="27" s="1"/>
  <c r="H448" i="27"/>
  <c r="D426" i="27"/>
  <c r="G426" i="27"/>
  <c r="E448" i="27"/>
  <c r="P237" i="27"/>
  <c r="P339" i="27" s="1"/>
  <c r="F426" i="27"/>
  <c r="B426" i="27"/>
  <c r="J426" i="27"/>
  <c r="O426" i="27"/>
  <c r="N426" i="27"/>
  <c r="K426" i="27"/>
  <c r="E426" i="27"/>
  <c r="C426" i="27"/>
  <c r="L426" i="27"/>
  <c r="M426" i="27"/>
  <c r="F109" i="27"/>
  <c r="C122" i="27"/>
  <c r="C423" i="27" s="1"/>
  <c r="H379" i="27"/>
  <c r="P137" i="27"/>
  <c r="P426" i="27" s="1"/>
  <c r="P379" i="27"/>
  <c r="M222" i="27"/>
  <c r="M324" i="27" s="1"/>
  <c r="M516" i="27" s="1"/>
  <c r="D475" i="26"/>
  <c r="B475" i="26"/>
  <c r="E475" i="26"/>
  <c r="F475" i="26"/>
  <c r="E428" i="26"/>
  <c r="G428" i="26"/>
  <c r="C428" i="26"/>
  <c r="F428" i="26"/>
  <c r="D428" i="26"/>
  <c r="B428" i="26"/>
  <c r="H380" i="26"/>
  <c r="H379" i="26"/>
  <c r="H406" i="26"/>
  <c r="U291" i="25"/>
  <c r="S291" i="25"/>
  <c r="V291" i="25"/>
  <c r="Q291" i="25"/>
  <c r="T291" i="25"/>
  <c r="R291" i="25"/>
  <c r="P291" i="25"/>
  <c r="J291" i="25"/>
  <c r="D291" i="25"/>
  <c r="K291" i="25"/>
  <c r="F291" i="25"/>
  <c r="I291" i="25"/>
  <c r="G291" i="25"/>
  <c r="B291" i="25"/>
  <c r="X269" i="25"/>
  <c r="X244" i="25"/>
  <c r="L244" i="25"/>
  <c r="L222" i="25"/>
  <c r="X222" i="25"/>
  <c r="I295" i="24"/>
  <c r="L273" i="24"/>
  <c r="C295" i="24"/>
  <c r="E295" i="24"/>
  <c r="J295" i="24"/>
  <c r="G295" i="24"/>
  <c r="H295" i="24"/>
  <c r="F295" i="24"/>
  <c r="D295" i="24"/>
  <c r="B295" i="24"/>
  <c r="K295" i="24"/>
  <c r="L248" i="24"/>
  <c r="L226" i="24"/>
  <c r="H291" i="23"/>
  <c r="T291" i="23"/>
  <c r="C291" i="23"/>
  <c r="K291" i="23"/>
  <c r="S291" i="23"/>
  <c r="J291" i="23"/>
  <c r="X222" i="23"/>
  <c r="H292" i="22"/>
  <c r="J292" i="22"/>
  <c r="D292" i="22"/>
  <c r="E292" i="22"/>
  <c r="L270" i="22"/>
  <c r="R379" i="20"/>
  <c r="I379" i="20"/>
  <c r="I183" i="30"/>
  <c r="I134" i="30"/>
  <c r="F374" i="20"/>
  <c r="I349" i="20"/>
  <c r="I133" i="30"/>
  <c r="I131" i="30"/>
  <c r="R223" i="20"/>
  <c r="I114" i="30"/>
  <c r="R349" i="20"/>
  <c r="I14" i="30"/>
  <c r="I116" i="30" s="1"/>
  <c r="I214" i="20"/>
  <c r="I215" i="20"/>
  <c r="B373" i="19"/>
  <c r="I378" i="19"/>
  <c r="I280" i="19"/>
  <c r="I213" i="19"/>
  <c r="I349" i="19"/>
  <c r="I12" i="29"/>
  <c r="I114" i="29" s="1"/>
  <c r="I110" i="29"/>
  <c r="I216" i="19"/>
  <c r="U374" i="32"/>
  <c r="F81" i="13" s="1"/>
  <c r="J81" i="13" s="1"/>
  <c r="G374" i="32"/>
  <c r="F33" i="13" s="1"/>
  <c r="J33" i="13" s="1"/>
  <c r="N374" i="32"/>
  <c r="F59" i="13" s="1"/>
  <c r="J59" i="13" s="1"/>
  <c r="E222" i="27"/>
  <c r="E324" i="27" s="1"/>
  <c r="E120" i="27"/>
  <c r="E422" i="27" s="1"/>
  <c r="H6" i="27"/>
  <c r="H108" i="27" s="1"/>
  <c r="N224" i="32"/>
  <c r="P232" i="27"/>
  <c r="P334" i="27" s="1"/>
  <c r="P369" i="32"/>
  <c r="N223" i="32"/>
  <c r="M375" i="27"/>
  <c r="N276" i="32"/>
  <c r="B55" i="13" s="1"/>
  <c r="G276" i="32"/>
  <c r="B29" i="13" s="1"/>
  <c r="U375" i="32"/>
  <c r="F82" i="13" s="1"/>
  <c r="J82" i="13" s="1"/>
  <c r="U379" i="32"/>
  <c r="F86" i="13" s="1"/>
  <c r="J86" i="13" s="1"/>
  <c r="G388" i="32"/>
  <c r="F47" i="13" s="1"/>
  <c r="J47" i="13" s="1"/>
  <c r="H20" i="27"/>
  <c r="H122" i="27" s="1"/>
  <c r="G277" i="32"/>
  <c r="B30" i="13" s="1"/>
  <c r="G381" i="32"/>
  <c r="F40" i="13" s="1"/>
  <c r="J40" i="13" s="1"/>
  <c r="N275" i="32"/>
  <c r="B54" i="13" s="1"/>
  <c r="N381" i="32"/>
  <c r="F66" i="13" s="1"/>
  <c r="J66" i="13" s="1"/>
  <c r="G380" i="32"/>
  <c r="F39" i="13" s="1"/>
  <c r="J39" i="13" s="1"/>
  <c r="U225" i="32"/>
  <c r="U277" i="32"/>
  <c r="B78" i="13" s="1"/>
  <c r="N388" i="32"/>
  <c r="F73" i="13" s="1"/>
  <c r="J73" i="13" s="1"/>
  <c r="G275" i="32"/>
  <c r="B28" i="13" s="1"/>
  <c r="U276" i="32"/>
  <c r="B77" i="13" s="1"/>
  <c r="U377" i="32"/>
  <c r="F84" i="13" s="1"/>
  <c r="J84" i="13" s="1"/>
  <c r="H377" i="14"/>
  <c r="F11" i="13" s="1"/>
  <c r="J11" i="13" s="1"/>
  <c r="P238" i="27"/>
  <c r="P340" i="27" s="1"/>
  <c r="L438" i="7"/>
  <c r="X438" i="7"/>
  <c r="I420" i="4"/>
  <c r="H8" i="33" s="1"/>
  <c r="P244" i="27"/>
  <c r="P346" i="27" s="1"/>
  <c r="P521" i="27" s="1"/>
  <c r="R215" i="20"/>
  <c r="I62" i="30"/>
  <c r="I113" i="30" s="1"/>
  <c r="I331" i="20"/>
  <c r="I381" i="19"/>
  <c r="I383" i="19"/>
  <c r="I392" i="19"/>
  <c r="I385" i="19"/>
  <c r="I380" i="19"/>
  <c r="I379" i="19"/>
  <c r="I384" i="19"/>
  <c r="I382" i="19"/>
  <c r="N210" i="32"/>
  <c r="P446" i="27"/>
  <c r="P236" i="27"/>
  <c r="P338" i="27" s="1"/>
  <c r="N377" i="32"/>
  <c r="F62" i="13" s="1"/>
  <c r="J62" i="13" s="1"/>
  <c r="N379" i="32"/>
  <c r="F64" i="13" s="1"/>
  <c r="J64" i="13" s="1"/>
  <c r="N378" i="32"/>
  <c r="F63" i="13" s="1"/>
  <c r="J63" i="13" s="1"/>
  <c r="N375" i="32"/>
  <c r="F60" i="13" s="1"/>
  <c r="J60" i="13" s="1"/>
  <c r="G375" i="32"/>
  <c r="F34" i="13" s="1"/>
  <c r="J34" i="13" s="1"/>
  <c r="N376" i="32"/>
  <c r="F61" i="13" s="1"/>
  <c r="J61" i="13" s="1"/>
  <c r="U381" i="32"/>
  <c r="F88" i="13" s="1"/>
  <c r="J88" i="13" s="1"/>
  <c r="G376" i="32"/>
  <c r="F35" i="13" s="1"/>
  <c r="J35" i="13" s="1"/>
  <c r="G377" i="32"/>
  <c r="F36" i="13" s="1"/>
  <c r="J36" i="13" s="1"/>
  <c r="G379" i="32"/>
  <c r="F38" i="13" s="1"/>
  <c r="J38" i="13" s="1"/>
  <c r="G378" i="32"/>
  <c r="F37" i="13" s="1"/>
  <c r="J37" i="13" s="1"/>
  <c r="H391" i="14"/>
  <c r="H382" i="14"/>
  <c r="H383" i="14"/>
  <c r="H378" i="14"/>
  <c r="H381" i="14"/>
  <c r="H384" i="14"/>
  <c r="H380" i="14"/>
  <c r="H379" i="14"/>
  <c r="P447" i="27"/>
  <c r="X441" i="7"/>
  <c r="X439" i="7"/>
  <c r="X444" i="7"/>
  <c r="X442" i="7"/>
  <c r="X440" i="7"/>
  <c r="X443" i="7"/>
  <c r="X452" i="7"/>
  <c r="L452" i="7"/>
  <c r="L440" i="7"/>
  <c r="L444" i="7"/>
  <c r="L442" i="7"/>
  <c r="L439" i="7"/>
  <c r="L443" i="7"/>
  <c r="L445" i="7"/>
  <c r="L441" i="7"/>
  <c r="L442" i="6"/>
  <c r="L436" i="6"/>
  <c r="L441" i="6"/>
  <c r="L438" i="6"/>
  <c r="L440" i="6"/>
  <c r="L437" i="6"/>
  <c r="L439" i="6"/>
  <c r="I462" i="5"/>
  <c r="H43" i="33" s="1"/>
  <c r="I451" i="5"/>
  <c r="H32" i="33" s="1"/>
  <c r="I450" i="5"/>
  <c r="H31" i="33" s="1"/>
  <c r="I454" i="5"/>
  <c r="H35" i="33" s="1"/>
  <c r="I449" i="5"/>
  <c r="H30" i="33" s="1"/>
  <c r="I452" i="5"/>
  <c r="H33" i="33" s="1"/>
  <c r="I453" i="5"/>
  <c r="H34" i="33" s="1"/>
  <c r="I423" i="4"/>
  <c r="H11" i="33" s="1"/>
  <c r="I421" i="4"/>
  <c r="H9" i="33" s="1"/>
  <c r="I422" i="4"/>
  <c r="H10" i="33" s="1"/>
  <c r="I425" i="4"/>
  <c r="H13" i="33" s="1"/>
  <c r="I424" i="4"/>
  <c r="H12" i="33" s="1"/>
  <c r="G212" i="32"/>
  <c r="P479" i="27"/>
  <c r="X250" i="25"/>
  <c r="I124" i="30"/>
  <c r="R120" i="30"/>
  <c r="I132" i="29"/>
  <c r="N109" i="27"/>
  <c r="O348" i="27"/>
  <c r="O523" i="27" s="1"/>
  <c r="H218" i="27"/>
  <c r="H320" i="27" s="1"/>
  <c r="H220" i="26"/>
  <c r="H322" i="26" s="1"/>
  <c r="H211" i="26"/>
  <c r="H313" i="26" s="1"/>
  <c r="H135" i="26"/>
  <c r="L164" i="24"/>
  <c r="L176" i="24"/>
  <c r="L176" i="23"/>
  <c r="B115" i="30"/>
  <c r="B226" i="30" s="1"/>
  <c r="R130" i="30"/>
  <c r="I123" i="30"/>
  <c r="I110" i="30"/>
  <c r="R121" i="30"/>
  <c r="M227" i="30"/>
  <c r="R119" i="30"/>
  <c r="I121" i="30"/>
  <c r="I108" i="30"/>
  <c r="E120" i="30"/>
  <c r="E227" i="30" s="1"/>
  <c r="R281" i="20"/>
  <c r="I118" i="30"/>
  <c r="R109" i="30"/>
  <c r="I136" i="30"/>
  <c r="R113" i="30"/>
  <c r="R107" i="30"/>
  <c r="I281" i="20"/>
  <c r="I222" i="20"/>
  <c r="I375" i="20" s="1"/>
  <c r="I129" i="30"/>
  <c r="I120" i="30"/>
  <c r="I107" i="30"/>
  <c r="R375" i="20"/>
  <c r="R209" i="20"/>
  <c r="I182" i="30"/>
  <c r="I128" i="30"/>
  <c r="I119" i="30"/>
  <c r="I180" i="30"/>
  <c r="I181" i="30"/>
  <c r="N121" i="30"/>
  <c r="N227" i="30" s="1"/>
  <c r="R136" i="30"/>
  <c r="R128" i="30"/>
  <c r="R111" i="30"/>
  <c r="I125" i="29"/>
  <c r="I134" i="29"/>
  <c r="I120" i="29"/>
  <c r="I117" i="29"/>
  <c r="I107" i="29"/>
  <c r="I122" i="29"/>
  <c r="G123" i="29"/>
  <c r="I225" i="19"/>
  <c r="I375" i="19" s="1"/>
  <c r="G129" i="29"/>
  <c r="G215" i="29" s="1"/>
  <c r="I21" i="29"/>
  <c r="I123" i="29" s="1"/>
  <c r="I283" i="19"/>
  <c r="I210" i="19"/>
  <c r="I231" i="19"/>
  <c r="I376" i="19" s="1"/>
  <c r="I130" i="29"/>
  <c r="I113" i="29"/>
  <c r="I108" i="29"/>
  <c r="I129" i="29"/>
  <c r="I106" i="29"/>
  <c r="E163" i="28"/>
  <c r="E296" i="28" s="1"/>
  <c r="E168" i="28"/>
  <c r="E298" i="28" s="1"/>
  <c r="G166" i="28"/>
  <c r="G297" i="28" s="1"/>
  <c r="C296" i="28"/>
  <c r="G163" i="28"/>
  <c r="G296" i="28" s="1"/>
  <c r="D175" i="28"/>
  <c r="C171" i="28"/>
  <c r="C299" i="28" s="1"/>
  <c r="D179" i="28"/>
  <c r="D303" i="28" s="1"/>
  <c r="B177" i="28"/>
  <c r="F166" i="28"/>
  <c r="F297" i="28" s="1"/>
  <c r="C166" i="28"/>
  <c r="C297" i="28" s="1"/>
  <c r="F176" i="28"/>
  <c r="H405" i="26"/>
  <c r="H403" i="26"/>
  <c r="H401" i="26"/>
  <c r="P111" i="27"/>
  <c r="H232" i="27"/>
  <c r="H334" i="27" s="1"/>
  <c r="P134" i="27"/>
  <c r="B238" i="27"/>
  <c r="B340" i="27" s="1"/>
  <c r="P380" i="27"/>
  <c r="L110" i="27"/>
  <c r="P113" i="27"/>
  <c r="H237" i="27"/>
  <c r="H339" i="27" s="1"/>
  <c r="H7" i="27"/>
  <c r="H109" i="27" s="1"/>
  <c r="H145" i="27"/>
  <c r="H430" i="27" s="1"/>
  <c r="N235" i="32"/>
  <c r="N373" i="32" s="1"/>
  <c r="F58" i="13" s="1"/>
  <c r="J58" i="13" s="1"/>
  <c r="F107" i="27"/>
  <c r="P145" i="27"/>
  <c r="P430" i="27" s="1"/>
  <c r="P30" i="27"/>
  <c r="P132" i="27" s="1"/>
  <c r="H18" i="27"/>
  <c r="H120" i="27" s="1"/>
  <c r="P124" i="27"/>
  <c r="P109" i="27"/>
  <c r="P144" i="27"/>
  <c r="P429" i="27" s="1"/>
  <c r="B378" i="27"/>
  <c r="H233" i="27"/>
  <c r="H335" i="27" s="1"/>
  <c r="L210" i="27"/>
  <c r="L312" i="27" s="1"/>
  <c r="H225" i="27"/>
  <c r="H327" i="27" s="1"/>
  <c r="F210" i="27"/>
  <c r="F312" i="27" s="1"/>
  <c r="H137" i="27"/>
  <c r="G214" i="32"/>
  <c r="G221" i="32"/>
  <c r="H231" i="27"/>
  <c r="H333" i="27" s="1"/>
  <c r="P116" i="27"/>
  <c r="H212" i="27"/>
  <c r="H314" i="27" s="1"/>
  <c r="H212" i="26"/>
  <c r="H314" i="26" s="1"/>
  <c r="H216" i="26"/>
  <c r="H318" i="26" s="1"/>
  <c r="H232" i="26"/>
  <c r="H334" i="26" s="1"/>
  <c r="H109" i="26"/>
  <c r="H228" i="26"/>
  <c r="H330" i="26" s="1"/>
  <c r="H146" i="26"/>
  <c r="H433" i="26" s="1"/>
  <c r="B349" i="26"/>
  <c r="B526" i="26" s="1"/>
  <c r="H131" i="26"/>
  <c r="H233" i="26"/>
  <c r="H335" i="26" s="1"/>
  <c r="E425" i="26"/>
  <c r="H140" i="26"/>
  <c r="H377" i="26"/>
  <c r="H231" i="26"/>
  <c r="H333" i="26" s="1"/>
  <c r="H217" i="26"/>
  <c r="H319" i="26" s="1"/>
  <c r="H236" i="26"/>
  <c r="H338" i="26" s="1"/>
  <c r="H215" i="26"/>
  <c r="H249" i="26"/>
  <c r="H209" i="26"/>
  <c r="H311" i="26" s="1"/>
  <c r="H235" i="26"/>
  <c r="H337" i="26" s="1"/>
  <c r="H218" i="26"/>
  <c r="H320" i="26" s="1"/>
  <c r="H133" i="26"/>
  <c r="K226" i="30"/>
  <c r="D226" i="30"/>
  <c r="E226" i="30"/>
  <c r="Q228" i="30"/>
  <c r="D230" i="30"/>
  <c r="H228" i="30"/>
  <c r="L217" i="25"/>
  <c r="Q230" i="30"/>
  <c r="F215" i="29"/>
  <c r="L160" i="24"/>
  <c r="K292" i="24"/>
  <c r="L221" i="24"/>
  <c r="M359" i="27"/>
  <c r="M534" i="27" s="1"/>
  <c r="X217" i="23"/>
  <c r="O346" i="27"/>
  <c r="O521" i="27" s="1"/>
  <c r="L167" i="23"/>
  <c r="D192" i="23"/>
  <c r="D291" i="23" s="1"/>
  <c r="S288" i="23"/>
  <c r="F192" i="23"/>
  <c r="F291" i="23" s="1"/>
  <c r="X218" i="23"/>
  <c r="O159" i="23"/>
  <c r="X173" i="23"/>
  <c r="E192" i="23"/>
  <c r="E291" i="23" s="1"/>
  <c r="L219" i="23"/>
  <c r="L218" i="23"/>
  <c r="L175" i="23"/>
  <c r="L161" i="22"/>
  <c r="D341" i="26"/>
  <c r="E350" i="26"/>
  <c r="E527" i="26" s="1"/>
  <c r="D343" i="26"/>
  <c r="H459" i="26"/>
  <c r="F345" i="26"/>
  <c r="B341" i="26"/>
  <c r="G346" i="26"/>
  <c r="G523" i="26" s="1"/>
  <c r="E349" i="26"/>
  <c r="E526" i="26" s="1"/>
  <c r="E344" i="26"/>
  <c r="L221" i="22"/>
  <c r="C351" i="26"/>
  <c r="C528" i="26" s="1"/>
  <c r="F350" i="26"/>
  <c r="F527" i="26" s="1"/>
  <c r="X169" i="25"/>
  <c r="X161" i="25"/>
  <c r="L176" i="25"/>
  <c r="D287" i="25"/>
  <c r="X167" i="25"/>
  <c r="X159" i="25"/>
  <c r="X190" i="25"/>
  <c r="O286" i="25"/>
  <c r="X162" i="25"/>
  <c r="X171" i="25"/>
  <c r="X175" i="25"/>
  <c r="Q287" i="25"/>
  <c r="L435" i="7"/>
  <c r="X241" i="25"/>
  <c r="X185" i="25"/>
  <c r="X177" i="25"/>
  <c r="L166" i="25"/>
  <c r="L158" i="25"/>
  <c r="T289" i="25"/>
  <c r="U287" i="25"/>
  <c r="L437" i="7"/>
  <c r="L243" i="25"/>
  <c r="D288" i="25"/>
  <c r="N286" i="25"/>
  <c r="X165" i="25"/>
  <c r="X434" i="7"/>
  <c r="Q286" i="25"/>
  <c r="S287" i="25"/>
  <c r="O287" i="25"/>
  <c r="O288" i="25"/>
  <c r="L170" i="25"/>
  <c r="L162" i="25"/>
  <c r="L434" i="7"/>
  <c r="R289" i="25"/>
  <c r="X239" i="25"/>
  <c r="X264" i="25"/>
  <c r="X268" i="25"/>
  <c r="L159" i="24"/>
  <c r="L178" i="24"/>
  <c r="B292" i="24"/>
  <c r="D293" i="24"/>
  <c r="C290" i="24"/>
  <c r="E291" i="24"/>
  <c r="L174" i="24"/>
  <c r="L158" i="24"/>
  <c r="G291" i="24"/>
  <c r="H290" i="24"/>
  <c r="B294" i="24"/>
  <c r="L179" i="24"/>
  <c r="L163" i="24"/>
  <c r="L180" i="24"/>
  <c r="L434" i="6"/>
  <c r="L270" i="24"/>
  <c r="L166" i="24"/>
  <c r="L431" i="6"/>
  <c r="B291" i="24"/>
  <c r="L432" i="6"/>
  <c r="K293" i="24"/>
  <c r="F291" i="24"/>
  <c r="J294" i="24"/>
  <c r="L185" i="23"/>
  <c r="R288" i="23"/>
  <c r="P286" i="23"/>
  <c r="C264" i="23"/>
  <c r="L264" i="23" s="1"/>
  <c r="R444" i="5"/>
  <c r="X169" i="23"/>
  <c r="J290" i="23"/>
  <c r="X160" i="23"/>
  <c r="L242" i="23"/>
  <c r="H289" i="23"/>
  <c r="X164" i="23"/>
  <c r="E288" i="23"/>
  <c r="L241" i="23"/>
  <c r="F287" i="23"/>
  <c r="X170" i="23"/>
  <c r="G286" i="23"/>
  <c r="L171" i="23"/>
  <c r="X266" i="23"/>
  <c r="L172" i="23"/>
  <c r="I290" i="23"/>
  <c r="X239" i="23"/>
  <c r="I446" i="5"/>
  <c r="H27" i="33" s="1"/>
  <c r="I444" i="5"/>
  <c r="H25" i="33" s="1"/>
  <c r="R286" i="23"/>
  <c r="E286" i="23"/>
  <c r="L240" i="23"/>
  <c r="D290" i="23"/>
  <c r="E287" i="23"/>
  <c r="I445" i="5"/>
  <c r="H26" i="33" s="1"/>
  <c r="T287" i="23"/>
  <c r="L168" i="23"/>
  <c r="L157" i="22"/>
  <c r="L152" i="22"/>
  <c r="L241" i="22"/>
  <c r="L172" i="22"/>
  <c r="L153" i="22"/>
  <c r="I417" i="4"/>
  <c r="H5" i="33" s="1"/>
  <c r="L167" i="22"/>
  <c r="I289" i="22"/>
  <c r="L163" i="22"/>
  <c r="L177" i="22"/>
  <c r="J290" i="22"/>
  <c r="F288" i="22"/>
  <c r="L165" i="22"/>
  <c r="L169" i="22"/>
  <c r="J291" i="22"/>
  <c r="C345" i="27"/>
  <c r="G210" i="32"/>
  <c r="P239" i="27"/>
  <c r="G225" i="32"/>
  <c r="G371" i="32" s="1"/>
  <c r="F30" i="13" s="1"/>
  <c r="J30" i="13" s="1"/>
  <c r="B221" i="27"/>
  <c r="B323" i="27" s="1"/>
  <c r="M234" i="27"/>
  <c r="M336" i="27" s="1"/>
  <c r="M519" i="27" s="1"/>
  <c r="M470" i="27"/>
  <c r="E470" i="27"/>
  <c r="E468" i="27"/>
  <c r="G359" i="27"/>
  <c r="G534" i="27" s="1"/>
  <c r="P247" i="27"/>
  <c r="B370" i="32"/>
  <c r="E424" i="27"/>
  <c r="B111" i="27"/>
  <c r="M424" i="27"/>
  <c r="K350" i="27"/>
  <c r="K525" i="27" s="1"/>
  <c r="H155" i="27"/>
  <c r="H440" i="27" s="1"/>
  <c r="H215" i="27"/>
  <c r="H317" i="27" s="1"/>
  <c r="G217" i="32"/>
  <c r="N298" i="32"/>
  <c r="C55" i="13" s="1"/>
  <c r="B176" i="28"/>
  <c r="B178" i="28"/>
  <c r="B302" i="28" s="1"/>
  <c r="F173" i="28"/>
  <c r="F177" i="28"/>
  <c r="B173" i="28"/>
  <c r="H121" i="26"/>
  <c r="H223" i="26"/>
  <c r="H325" i="26" s="1"/>
  <c r="H142" i="26"/>
  <c r="H429" i="26" s="1"/>
  <c r="H129" i="26"/>
  <c r="C474" i="26"/>
  <c r="E359" i="26"/>
  <c r="E536" i="26" s="1"/>
  <c r="H213" i="26"/>
  <c r="H315" i="26" s="1"/>
  <c r="D283" i="28"/>
  <c r="D176" i="28"/>
  <c r="D298" i="28"/>
  <c r="B174" i="28"/>
  <c r="D163" i="28"/>
  <c r="E180" i="28"/>
  <c r="E304" i="28" s="1"/>
  <c r="B168" i="28"/>
  <c r="B180" i="28"/>
  <c r="B304" i="28" s="1"/>
  <c r="F178" i="28"/>
  <c r="F302" i="28" s="1"/>
  <c r="D174" i="28"/>
  <c r="O517" i="27"/>
  <c r="O515" i="27"/>
  <c r="B424" i="26"/>
  <c r="C427" i="26"/>
  <c r="O230" i="30"/>
  <c r="F228" i="30"/>
  <c r="J288" i="25"/>
  <c r="L174" i="25"/>
  <c r="C228" i="30"/>
  <c r="D227" i="30"/>
  <c r="U289" i="25"/>
  <c r="U288" i="25"/>
  <c r="H286" i="25"/>
  <c r="V289" i="25"/>
  <c r="S286" i="25"/>
  <c r="X219" i="25"/>
  <c r="L181" i="25"/>
  <c r="D289" i="25"/>
  <c r="H289" i="25"/>
  <c r="X187" i="25"/>
  <c r="X179" i="25"/>
  <c r="X176" i="25"/>
  <c r="X160" i="25"/>
  <c r="L221" i="25"/>
  <c r="H287" i="25"/>
  <c r="J286" i="25"/>
  <c r="L187" i="25"/>
  <c r="L239" i="25"/>
  <c r="X166" i="25"/>
  <c r="I292" i="24"/>
  <c r="H292" i="24"/>
  <c r="J291" i="24"/>
  <c r="J292" i="24"/>
  <c r="L170" i="24"/>
  <c r="E292" i="24"/>
  <c r="E293" i="24"/>
  <c r="C292" i="24"/>
  <c r="C291" i="24"/>
  <c r="L168" i="24"/>
  <c r="L225" i="24"/>
  <c r="D292" i="24"/>
  <c r="L184" i="24"/>
  <c r="G290" i="23"/>
  <c r="B290" i="23"/>
  <c r="H287" i="23"/>
  <c r="G517" i="27"/>
  <c r="U287" i="23"/>
  <c r="J289" i="23"/>
  <c r="C286" i="23"/>
  <c r="L162" i="23"/>
  <c r="L221" i="23"/>
  <c r="I289" i="23"/>
  <c r="E289" i="23"/>
  <c r="L220" i="23"/>
  <c r="L217" i="23"/>
  <c r="O352" i="27"/>
  <c r="O527" i="27" s="1"/>
  <c r="K290" i="23"/>
  <c r="L160" i="23"/>
  <c r="I288" i="23"/>
  <c r="I286" i="23"/>
  <c r="J287" i="23"/>
  <c r="I192" i="23"/>
  <c r="I291" i="23" s="1"/>
  <c r="J288" i="23"/>
  <c r="X174" i="23"/>
  <c r="E290" i="23"/>
  <c r="H226" i="27"/>
  <c r="H328" i="27" s="1"/>
  <c r="D351" i="26"/>
  <c r="D528" i="26" s="1"/>
  <c r="H221" i="26"/>
  <c r="H323" i="26" s="1"/>
  <c r="L171" i="22"/>
  <c r="D291" i="22"/>
  <c r="I290" i="22"/>
  <c r="H288" i="22"/>
  <c r="B291" i="22"/>
  <c r="J287" i="22"/>
  <c r="J288" i="22"/>
  <c r="E290" i="22"/>
  <c r="L158" i="22"/>
  <c r="G351" i="26"/>
  <c r="G528" i="26" s="1"/>
  <c r="F359" i="26"/>
  <c r="F536" i="26" s="1"/>
  <c r="C342" i="26"/>
  <c r="J289" i="22"/>
  <c r="H291" i="22"/>
  <c r="L179" i="22"/>
  <c r="K291" i="22"/>
  <c r="D470" i="26"/>
  <c r="I291" i="22"/>
  <c r="L166" i="22"/>
  <c r="E348" i="26"/>
  <c r="E525" i="26" s="1"/>
  <c r="D289" i="22"/>
  <c r="H290" i="22"/>
  <c r="E288" i="22"/>
  <c r="L162" i="22"/>
  <c r="B359" i="26"/>
  <c r="B536" i="26" s="1"/>
  <c r="D345" i="26"/>
  <c r="F184" i="22"/>
  <c r="F292" i="22" s="1"/>
  <c r="G8" i="8"/>
  <c r="K8" i="8" s="1"/>
  <c r="D288" i="22"/>
  <c r="I287" i="22"/>
  <c r="G288" i="22"/>
  <c r="E287" i="22"/>
  <c r="L175" i="22"/>
  <c r="F287" i="22"/>
  <c r="L154" i="22"/>
  <c r="L173" i="22"/>
  <c r="E472" i="26"/>
  <c r="G470" i="26"/>
  <c r="L164" i="22"/>
  <c r="L174" i="22"/>
  <c r="H289" i="22"/>
  <c r="F289" i="22"/>
  <c r="B342" i="26"/>
  <c r="L217" i="22"/>
  <c r="D287" i="22"/>
  <c r="M228" i="30"/>
  <c r="I126" i="30"/>
  <c r="I111" i="30"/>
  <c r="R378" i="20"/>
  <c r="R374" i="20"/>
  <c r="N226" i="30"/>
  <c r="F229" i="30"/>
  <c r="P226" i="30"/>
  <c r="H226" i="30"/>
  <c r="L226" i="30"/>
  <c r="R126" i="30"/>
  <c r="I115" i="30"/>
  <c r="I109" i="30"/>
  <c r="I211" i="20"/>
  <c r="R183" i="30"/>
  <c r="R135" i="30"/>
  <c r="H230" i="30"/>
  <c r="E228" i="30"/>
  <c r="N230" i="30"/>
  <c r="K107" i="30"/>
  <c r="R115" i="30"/>
  <c r="I181" i="29"/>
  <c r="I180" i="29"/>
  <c r="I127" i="29"/>
  <c r="I377" i="19"/>
  <c r="I118" i="29"/>
  <c r="E425" i="27"/>
  <c r="B108" i="27"/>
  <c r="L359" i="27"/>
  <c r="L534" i="27" s="1"/>
  <c r="K515" i="27"/>
  <c r="H139" i="27"/>
  <c r="H124" i="27"/>
  <c r="U373" i="32"/>
  <c r="F80" i="13" s="1"/>
  <c r="J80" i="13" s="1"/>
  <c r="M471" i="27"/>
  <c r="H230" i="27"/>
  <c r="H332" i="27" s="1"/>
  <c r="B107" i="27"/>
  <c r="M349" i="27"/>
  <c r="M524" i="27" s="1"/>
  <c r="P136" i="27"/>
  <c r="B375" i="27"/>
  <c r="D469" i="27"/>
  <c r="M114" i="27"/>
  <c r="M421" i="27" s="1"/>
  <c r="B425" i="27"/>
  <c r="L118" i="27"/>
  <c r="L422" i="27" s="1"/>
  <c r="K516" i="27"/>
  <c r="B220" i="27"/>
  <c r="B322" i="27" s="1"/>
  <c r="H230" i="26"/>
  <c r="H332" i="26" s="1"/>
  <c r="B426" i="26"/>
  <c r="H376" i="26"/>
  <c r="H374" i="14"/>
  <c r="E471" i="26"/>
  <c r="D471" i="26"/>
  <c r="E473" i="26"/>
  <c r="H222" i="26"/>
  <c r="H324" i="26" s="1"/>
  <c r="C423" i="26"/>
  <c r="B471" i="26"/>
  <c r="E470" i="26"/>
  <c r="H226" i="26"/>
  <c r="H328" i="26" s="1"/>
  <c r="H210" i="26"/>
  <c r="H312" i="26" s="1"/>
  <c r="C346" i="26"/>
  <c r="C523" i="26" s="1"/>
  <c r="H373" i="14"/>
  <c r="H237" i="26"/>
  <c r="H339" i="26" s="1"/>
  <c r="C473" i="26"/>
  <c r="C470" i="26"/>
  <c r="D425" i="26"/>
  <c r="G423" i="26"/>
  <c r="G343" i="26"/>
  <c r="H138" i="26"/>
  <c r="F342" i="26"/>
  <c r="H375" i="14"/>
  <c r="H225" i="26"/>
  <c r="H327" i="26" s="1"/>
  <c r="H148" i="26"/>
  <c r="H435" i="26" s="1"/>
  <c r="H144" i="26"/>
  <c r="H431" i="26" s="1"/>
  <c r="H128" i="26"/>
  <c r="H30" i="26"/>
  <c r="H234" i="26" s="1"/>
  <c r="F341" i="26"/>
  <c r="H113" i="26"/>
  <c r="U371" i="32"/>
  <c r="F78" i="13" s="1"/>
  <c r="J78" i="13" s="1"/>
  <c r="P123" i="27"/>
  <c r="B348" i="27"/>
  <c r="B523" i="27" s="1"/>
  <c r="K517" i="27"/>
  <c r="P8" i="27"/>
  <c r="P212" i="27" s="1"/>
  <c r="P314" i="27" s="1"/>
  <c r="D468" i="27"/>
  <c r="E471" i="27"/>
  <c r="N472" i="27"/>
  <c r="H377" i="27"/>
  <c r="N108" i="27"/>
  <c r="N424" i="27"/>
  <c r="B121" i="27"/>
  <c r="L375" i="27"/>
  <c r="B110" i="27"/>
  <c r="M341" i="27"/>
  <c r="P142" i="27"/>
  <c r="P427" i="27" s="1"/>
  <c r="B345" i="27"/>
  <c r="H126" i="27"/>
  <c r="N372" i="32"/>
  <c r="F57" i="13" s="1"/>
  <c r="J57" i="13" s="1"/>
  <c r="U369" i="32"/>
  <c r="F76" i="13" s="1"/>
  <c r="J76" i="13" s="1"/>
  <c r="D472" i="27"/>
  <c r="C472" i="27"/>
  <c r="L425" i="27"/>
  <c r="P130" i="27"/>
  <c r="P424" i="27" s="1"/>
  <c r="F344" i="27"/>
  <c r="K342" i="27"/>
  <c r="B471" i="27"/>
  <c r="L421" i="27"/>
  <c r="C471" i="27"/>
  <c r="N468" i="27"/>
  <c r="N425" i="27"/>
  <c r="C424" i="27"/>
  <c r="M374" i="27"/>
  <c r="F469" i="27"/>
  <c r="F423" i="27"/>
  <c r="H217" i="27"/>
  <c r="H319" i="27" s="1"/>
  <c r="M132" i="27"/>
  <c r="M425" i="27" s="1"/>
  <c r="N375" i="27"/>
  <c r="P135" i="27"/>
  <c r="P119" i="27"/>
  <c r="H10" i="27"/>
  <c r="H374" i="27" s="1"/>
  <c r="H147" i="27"/>
  <c r="H432" i="27" s="1"/>
  <c r="N223" i="27"/>
  <c r="N325" i="27" s="1"/>
  <c r="H220" i="27"/>
  <c r="H322" i="27" s="1"/>
  <c r="U322" i="32"/>
  <c r="D76" i="13" s="1"/>
  <c r="N211" i="32"/>
  <c r="L472" i="27"/>
  <c r="N422" i="27"/>
  <c r="D422" i="27"/>
  <c r="B117" i="27"/>
  <c r="N471" i="27"/>
  <c r="N470" i="27"/>
  <c r="L469" i="27"/>
  <c r="C425" i="27"/>
  <c r="H236" i="27"/>
  <c r="H338" i="27" s="1"/>
  <c r="M423" i="27"/>
  <c r="P118" i="27"/>
  <c r="H238" i="27"/>
  <c r="H340" i="27" s="1"/>
  <c r="H143" i="27"/>
  <c r="H428" i="27" s="1"/>
  <c r="G222" i="32"/>
  <c r="U372" i="32"/>
  <c r="F79" i="13" s="1"/>
  <c r="J79" i="13" s="1"/>
  <c r="C421" i="27"/>
  <c r="P126" i="27"/>
  <c r="P114" i="27"/>
  <c r="F346" i="27"/>
  <c r="F521" i="27" s="1"/>
  <c r="H140" i="27"/>
  <c r="N221" i="32"/>
  <c r="N370" i="32" s="1"/>
  <c r="F55" i="13" s="1"/>
  <c r="J55" i="13" s="1"/>
  <c r="P246" i="27"/>
  <c r="H5" i="27"/>
  <c r="H107" i="27" s="1"/>
  <c r="F471" i="27"/>
  <c r="H235" i="27"/>
  <c r="H337" i="27" s="1"/>
  <c r="E423" i="27"/>
  <c r="F422" i="27"/>
  <c r="F470" i="27"/>
  <c r="P120" i="27"/>
  <c r="G224" i="32"/>
  <c r="K518" i="27"/>
  <c r="H142" i="27"/>
  <c r="H427" i="27" s="1"/>
  <c r="H221" i="27"/>
  <c r="H323" i="27" s="1"/>
  <c r="G372" i="32"/>
  <c r="F31" i="13" s="1"/>
  <c r="J31" i="13" s="1"/>
  <c r="I288" i="25"/>
  <c r="G288" i="25"/>
  <c r="I290" i="25"/>
  <c r="L242" i="25"/>
  <c r="P289" i="25"/>
  <c r="J287" i="25"/>
  <c r="X242" i="25"/>
  <c r="X243" i="25"/>
  <c r="L164" i="25"/>
  <c r="L185" i="25"/>
  <c r="L177" i="25"/>
  <c r="X267" i="25"/>
  <c r="X180" i="25"/>
  <c r="X172" i="25"/>
  <c r="X164" i="25"/>
  <c r="X184" i="25"/>
  <c r="P288" i="25"/>
  <c r="P287" i="25"/>
  <c r="K289" i="25"/>
  <c r="L179" i="25"/>
  <c r="X266" i="25"/>
  <c r="X240" i="25"/>
  <c r="X182" i="25"/>
  <c r="X174" i="25"/>
  <c r="X158" i="25"/>
  <c r="Q288" i="25"/>
  <c r="W286" i="25"/>
  <c r="Q289" i="25"/>
  <c r="Q290" i="25"/>
  <c r="F286" i="25"/>
  <c r="X191" i="25"/>
  <c r="H288" i="25"/>
  <c r="T288" i="25"/>
  <c r="K288" i="25"/>
  <c r="W287" i="25"/>
  <c r="D286" i="25"/>
  <c r="X436" i="7"/>
  <c r="U286" i="25"/>
  <c r="X186" i="25"/>
  <c r="X170" i="25"/>
  <c r="K291" i="24"/>
  <c r="G290" i="24"/>
  <c r="H293" i="24"/>
  <c r="L186" i="24"/>
  <c r="L175" i="24"/>
  <c r="L171" i="24"/>
  <c r="I293" i="24"/>
  <c r="K290" i="24"/>
  <c r="L245" i="24"/>
  <c r="G288" i="23"/>
  <c r="D287" i="23"/>
  <c r="U286" i="23"/>
  <c r="X158" i="23"/>
  <c r="D289" i="23"/>
  <c r="X172" i="23"/>
  <c r="L181" i="23"/>
  <c r="L166" i="23"/>
  <c r="I447" i="5"/>
  <c r="H28" i="33" s="1"/>
  <c r="R287" i="23"/>
  <c r="L190" i="23"/>
  <c r="F286" i="23"/>
  <c r="H286" i="23"/>
  <c r="F288" i="23"/>
  <c r="O158" i="23"/>
  <c r="L239" i="23"/>
  <c r="L267" i="23"/>
  <c r="H290" i="23"/>
  <c r="L184" i="23"/>
  <c r="X165" i="23"/>
  <c r="T286" i="23"/>
  <c r="F290" i="23"/>
  <c r="F289" i="23"/>
  <c r="D286" i="23"/>
  <c r="S287" i="23"/>
  <c r="G287" i="23"/>
  <c r="X166" i="23"/>
  <c r="I287" i="23"/>
  <c r="X264" i="23"/>
  <c r="G289" i="23"/>
  <c r="L180" i="23"/>
  <c r="L177" i="23"/>
  <c r="R445" i="5"/>
  <c r="C290" i="23"/>
  <c r="G289" i="22"/>
  <c r="F290" i="22"/>
  <c r="H287" i="22"/>
  <c r="I418" i="4"/>
  <c r="H6" i="33" s="1"/>
  <c r="F291" i="22"/>
  <c r="L168" i="22"/>
  <c r="E291" i="22"/>
  <c r="G291" i="22"/>
  <c r="G287" i="22"/>
  <c r="G290" i="22"/>
  <c r="D290" i="22"/>
  <c r="L156" i="22"/>
  <c r="I419" i="4"/>
  <c r="H7" i="33" s="1"/>
  <c r="E289" i="22"/>
  <c r="L178" i="22"/>
  <c r="L239" i="22"/>
  <c r="I288" i="22"/>
  <c r="C518" i="26"/>
  <c r="P311" i="27"/>
  <c r="P107" i="27"/>
  <c r="P223" i="27"/>
  <c r="P325" i="27" s="1"/>
  <c r="P121" i="27"/>
  <c r="C515" i="27"/>
  <c r="E519" i="27"/>
  <c r="L517" i="27"/>
  <c r="N229" i="30"/>
  <c r="F230" i="30"/>
  <c r="O229" i="30"/>
  <c r="O227" i="30"/>
  <c r="G230" i="30"/>
  <c r="G227" i="30"/>
  <c r="P227" i="30"/>
  <c r="G228" i="30"/>
  <c r="G248" i="28"/>
  <c r="H268" i="28"/>
  <c r="H453" i="27"/>
  <c r="H248" i="27"/>
  <c r="H449" i="27"/>
  <c r="H244" i="27"/>
  <c r="H239" i="27"/>
  <c r="N423" i="27"/>
  <c r="L471" i="27"/>
  <c r="D424" i="27"/>
  <c r="B473" i="26"/>
  <c r="F468" i="27"/>
  <c r="M422" i="27"/>
  <c r="B424" i="27"/>
  <c r="H250" i="26"/>
  <c r="H460" i="26"/>
  <c r="H240" i="26"/>
  <c r="F472" i="26"/>
  <c r="E427" i="26"/>
  <c r="D421" i="27"/>
  <c r="D473" i="26"/>
  <c r="D427" i="26"/>
  <c r="H462" i="27"/>
  <c r="H257" i="27"/>
  <c r="H458" i="26"/>
  <c r="H248" i="26"/>
  <c r="H239" i="26"/>
  <c r="F474" i="26"/>
  <c r="F473" i="26"/>
  <c r="F472" i="27"/>
  <c r="F470" i="26"/>
  <c r="H214" i="26"/>
  <c r="H448" i="26"/>
  <c r="S290" i="25"/>
  <c r="J290" i="25"/>
  <c r="H457" i="26"/>
  <c r="H247" i="26"/>
  <c r="G471" i="26"/>
  <c r="C425" i="26"/>
  <c r="G289" i="25"/>
  <c r="C472" i="26"/>
  <c r="D472" i="26"/>
  <c r="E290" i="25"/>
  <c r="C287" i="25"/>
  <c r="I286" i="25"/>
  <c r="I209" i="30"/>
  <c r="I144" i="30"/>
  <c r="R201" i="30"/>
  <c r="B423" i="26"/>
  <c r="T290" i="25"/>
  <c r="V286" i="25"/>
  <c r="I210" i="30"/>
  <c r="I145" i="30"/>
  <c r="I142" i="29"/>
  <c r="I198" i="29"/>
  <c r="I126" i="29"/>
  <c r="D290" i="24"/>
  <c r="D291" i="24"/>
  <c r="F293" i="24"/>
  <c r="E290" i="24"/>
  <c r="C291" i="22"/>
  <c r="C287" i="22"/>
  <c r="I147" i="30"/>
  <c r="I212" i="30"/>
  <c r="I139" i="30"/>
  <c r="I203" i="30"/>
  <c r="I122" i="30"/>
  <c r="I144" i="29"/>
  <c r="I128" i="29"/>
  <c r="I109" i="29"/>
  <c r="L190" i="24"/>
  <c r="D289" i="28"/>
  <c r="D180" i="28"/>
  <c r="D304" i="28" s="1"/>
  <c r="H74" i="28"/>
  <c r="H239" i="28" s="1"/>
  <c r="H224" i="28"/>
  <c r="M352" i="27"/>
  <c r="M527" i="27" s="1"/>
  <c r="C352" i="27"/>
  <c r="C527" i="27" s="1"/>
  <c r="G351" i="27"/>
  <c r="G526" i="27" s="1"/>
  <c r="M350" i="27"/>
  <c r="M525" i="27" s="1"/>
  <c r="C350" i="27"/>
  <c r="C525" i="27" s="1"/>
  <c r="G349" i="27"/>
  <c r="G524" i="27" s="1"/>
  <c r="M348" i="27"/>
  <c r="M523" i="27" s="1"/>
  <c r="C348" i="27"/>
  <c r="C523" i="27" s="1"/>
  <c r="G347" i="27"/>
  <c r="G522" i="27" s="1"/>
  <c r="M346" i="27"/>
  <c r="M521" i="27" s="1"/>
  <c r="C346" i="27"/>
  <c r="C521" i="27" s="1"/>
  <c r="G345" i="27"/>
  <c r="M344" i="27"/>
  <c r="C344" i="27"/>
  <c r="G343" i="27"/>
  <c r="M342" i="27"/>
  <c r="C342" i="27"/>
  <c r="G341" i="27"/>
  <c r="G321" i="27"/>
  <c r="G516" i="27" s="1"/>
  <c r="G347" i="26"/>
  <c r="G524" i="26" s="1"/>
  <c r="E346" i="26"/>
  <c r="E523" i="26" s="1"/>
  <c r="E342" i="26"/>
  <c r="C341" i="26"/>
  <c r="N344" i="32"/>
  <c r="E54" i="13" s="1"/>
  <c r="N215" i="32"/>
  <c r="P393" i="27"/>
  <c r="P257" i="27"/>
  <c r="P241" i="27"/>
  <c r="G294" i="24"/>
  <c r="X265" i="23"/>
  <c r="B175" i="28"/>
  <c r="B359" i="27"/>
  <c r="B534" i="27" s="1"/>
  <c r="F352" i="27"/>
  <c r="F527" i="27" s="1"/>
  <c r="L351" i="27"/>
  <c r="L526" i="27" s="1"/>
  <c r="B351" i="27"/>
  <c r="B526" i="27" s="1"/>
  <c r="L349" i="27"/>
  <c r="L524" i="27" s="1"/>
  <c r="B349" i="27"/>
  <c r="B524" i="27" s="1"/>
  <c r="F348" i="27"/>
  <c r="F523" i="27" s="1"/>
  <c r="L347" i="27"/>
  <c r="L522" i="27" s="1"/>
  <c r="B347" i="27"/>
  <c r="B522" i="27" s="1"/>
  <c r="L345" i="27"/>
  <c r="L343" i="27"/>
  <c r="B343" i="27"/>
  <c r="L341" i="27"/>
  <c r="B341" i="27"/>
  <c r="F326" i="27"/>
  <c r="F517" i="27" s="1"/>
  <c r="F321" i="27"/>
  <c r="F516" i="27" s="1"/>
  <c r="D352" i="26"/>
  <c r="D529" i="26" s="1"/>
  <c r="B351" i="26"/>
  <c r="B528" i="26" s="1"/>
  <c r="F349" i="26"/>
  <c r="F526" i="26" s="1"/>
  <c r="D348" i="26"/>
  <c r="D525" i="26" s="1"/>
  <c r="B345" i="26"/>
  <c r="D326" i="26"/>
  <c r="D519" i="26" s="1"/>
  <c r="D316" i="26"/>
  <c r="D517" i="26" s="1"/>
  <c r="E294" i="24"/>
  <c r="D288" i="23"/>
  <c r="I209" i="20"/>
  <c r="I145" i="29"/>
  <c r="I137" i="29"/>
  <c r="I374" i="19"/>
  <c r="I112" i="29"/>
  <c r="I178" i="29"/>
  <c r="H287" i="28"/>
  <c r="H218" i="28"/>
  <c r="E359" i="27"/>
  <c r="E534" i="27" s="1"/>
  <c r="E347" i="27"/>
  <c r="E522" i="27" s="1"/>
  <c r="K344" i="27"/>
  <c r="E326" i="27"/>
  <c r="E517" i="27" s="1"/>
  <c r="H308" i="26"/>
  <c r="G352" i="26"/>
  <c r="G529" i="26" s="1"/>
  <c r="C350" i="26"/>
  <c r="C527" i="26" s="1"/>
  <c r="H294" i="26"/>
  <c r="E343" i="26"/>
  <c r="H280" i="26"/>
  <c r="C519" i="26"/>
  <c r="G316" i="26"/>
  <c r="G517" i="26" s="1"/>
  <c r="H410" i="26"/>
  <c r="H145" i="26"/>
  <c r="H432" i="26" s="1"/>
  <c r="H137" i="26"/>
  <c r="P242" i="27"/>
  <c r="H30" i="27"/>
  <c r="P376" i="27"/>
  <c r="P224" i="27"/>
  <c r="P470" i="27" s="1"/>
  <c r="H375" i="26"/>
  <c r="S286" i="23"/>
  <c r="F288" i="28"/>
  <c r="F179" i="28"/>
  <c r="F303" i="28" s="1"/>
  <c r="P491" i="27"/>
  <c r="B350" i="26"/>
  <c r="B527" i="26" s="1"/>
  <c r="D321" i="26"/>
  <c r="D518" i="26" s="1"/>
  <c r="D493" i="26"/>
  <c r="H19" i="27"/>
  <c r="H121" i="27" s="1"/>
  <c r="X217" i="25"/>
  <c r="L90" i="23"/>
  <c r="L244" i="23" s="1"/>
  <c r="X270" i="25"/>
  <c r="X193" i="25"/>
  <c r="X292" i="25" s="1"/>
  <c r="L186" i="25"/>
  <c r="L267" i="25"/>
  <c r="L178" i="25"/>
  <c r="L183" i="24"/>
  <c r="L269" i="24"/>
  <c r="L167" i="24"/>
  <c r="L275" i="23"/>
  <c r="L198" i="23"/>
  <c r="L297" i="23" s="1"/>
  <c r="K290" i="25"/>
  <c r="C290" i="25"/>
  <c r="D509" i="27"/>
  <c r="D359" i="27"/>
  <c r="D534" i="27" s="1"/>
  <c r="J501" i="27"/>
  <c r="J351" i="27"/>
  <c r="J526" i="27" s="1"/>
  <c r="N497" i="27"/>
  <c r="N347" i="27"/>
  <c r="N522" i="27" s="1"/>
  <c r="D345" i="27"/>
  <c r="J343" i="27"/>
  <c r="F348" i="26"/>
  <c r="F525" i="26" s="1"/>
  <c r="B316" i="26"/>
  <c r="B517" i="26" s="1"/>
  <c r="B492" i="26"/>
  <c r="N209" i="27"/>
  <c r="N311" i="27" s="1"/>
  <c r="G61" i="8"/>
  <c r="K61" i="8" s="1"/>
  <c r="G10" i="8"/>
  <c r="K10" i="8" s="1"/>
  <c r="E317" i="26"/>
  <c r="E517" i="26" s="1"/>
  <c r="L198" i="22"/>
  <c r="L306" i="22" s="1"/>
  <c r="D490" i="27"/>
  <c r="D316" i="27"/>
  <c r="D515" i="27" s="1"/>
  <c r="B346" i="26"/>
  <c r="B523" i="26" s="1"/>
  <c r="B322" i="26"/>
  <c r="B518" i="26" s="1"/>
  <c r="H504" i="26"/>
  <c r="H500" i="26"/>
  <c r="B443" i="27"/>
  <c r="H163" i="27"/>
  <c r="B214" i="27"/>
  <c r="G211" i="32"/>
  <c r="E378" i="26"/>
  <c r="E234" i="26"/>
  <c r="X218" i="25"/>
  <c r="L223" i="24"/>
  <c r="G74" i="8"/>
  <c r="K74" i="8" s="1"/>
  <c r="L243" i="22"/>
  <c r="D501" i="27"/>
  <c r="D351" i="27"/>
  <c r="D526" i="27" s="1"/>
  <c r="F336" i="26"/>
  <c r="F521" i="26" s="1"/>
  <c r="F496" i="26"/>
  <c r="G32" i="8"/>
  <c r="K32" i="8" s="1"/>
  <c r="G64" i="8"/>
  <c r="K64" i="8" s="1"/>
  <c r="G17" i="8"/>
  <c r="K17" i="8" s="1"/>
  <c r="C243" i="26"/>
  <c r="C475" i="26" s="1"/>
  <c r="H192" i="26"/>
  <c r="H453" i="26" s="1"/>
  <c r="X198" i="25"/>
  <c r="X297" i="25" s="1"/>
  <c r="L189" i="25"/>
  <c r="L266" i="25"/>
  <c r="L173" i="25"/>
  <c r="L165" i="25"/>
  <c r="L205" i="24"/>
  <c r="L309" i="24" s="1"/>
  <c r="L191" i="24"/>
  <c r="L177" i="24"/>
  <c r="L271" i="24"/>
  <c r="L161" i="24"/>
  <c r="L274" i="23"/>
  <c r="L197" i="23"/>
  <c r="L296" i="23" s="1"/>
  <c r="L268" i="23"/>
  <c r="L183" i="23"/>
  <c r="L158" i="23"/>
  <c r="L283" i="23"/>
  <c r="L206" i="23"/>
  <c r="L305" i="23" s="1"/>
  <c r="L169" i="23"/>
  <c r="I416" i="4"/>
  <c r="H4" i="33" s="1"/>
  <c r="L189" i="23"/>
  <c r="X181" i="25"/>
  <c r="R208" i="30"/>
  <c r="R143" i="30"/>
  <c r="R204" i="30"/>
  <c r="R127" i="30"/>
  <c r="R110" i="30"/>
  <c r="G67" i="8"/>
  <c r="K67" i="8" s="1"/>
  <c r="G14" i="8"/>
  <c r="K14" i="8" s="1"/>
  <c r="L283" i="25"/>
  <c r="L206" i="25"/>
  <c r="L305" i="25" s="1"/>
  <c r="L273" i="25"/>
  <c r="L196" i="25"/>
  <c r="L295" i="25" s="1"/>
  <c r="L192" i="25"/>
  <c r="X178" i="25"/>
  <c r="L178" i="23"/>
  <c r="X189" i="25"/>
  <c r="J491" i="27"/>
  <c r="J321" i="27"/>
  <c r="J516" i="27" s="1"/>
  <c r="U221" i="32"/>
  <c r="U370" i="32" s="1"/>
  <c r="F77" i="13" s="1"/>
  <c r="J77" i="13" s="1"/>
  <c r="N217" i="32"/>
  <c r="H234" i="14"/>
  <c r="H376" i="14" s="1"/>
  <c r="G9" i="8"/>
  <c r="K9" i="8" s="1"/>
  <c r="L433" i="6"/>
  <c r="L113" i="23"/>
  <c r="L164" i="23" s="1"/>
  <c r="E243" i="27"/>
  <c r="E473" i="27" s="1"/>
  <c r="N228" i="30"/>
  <c r="C226" i="30"/>
  <c r="P230" i="30"/>
  <c r="G226" i="30"/>
  <c r="L228" i="30"/>
  <c r="M230" i="30"/>
  <c r="G229" i="30"/>
  <c r="H452" i="27"/>
  <c r="H247" i="27"/>
  <c r="H242" i="27"/>
  <c r="D470" i="27"/>
  <c r="B470" i="27"/>
  <c r="F424" i="27"/>
  <c r="L468" i="27"/>
  <c r="B472" i="26"/>
  <c r="F424" i="26"/>
  <c r="H246" i="26"/>
  <c r="H456" i="26"/>
  <c r="H451" i="26"/>
  <c r="H455" i="27"/>
  <c r="H250" i="27"/>
  <c r="H241" i="26"/>
  <c r="D424" i="26"/>
  <c r="B427" i="26"/>
  <c r="B425" i="26"/>
  <c r="C424" i="26"/>
  <c r="E423" i="26"/>
  <c r="V287" i="25"/>
  <c r="N287" i="25"/>
  <c r="E287" i="25"/>
  <c r="P286" i="25"/>
  <c r="G286" i="25"/>
  <c r="H290" i="25"/>
  <c r="J289" i="25"/>
  <c r="V288" i="25"/>
  <c r="G287" i="25"/>
  <c r="L187" i="24"/>
  <c r="X226" i="23"/>
  <c r="X196" i="23"/>
  <c r="X295" i="23" s="1"/>
  <c r="R220" i="30"/>
  <c r="R155" i="30"/>
  <c r="R207" i="30"/>
  <c r="R142" i="30"/>
  <c r="R202" i="30"/>
  <c r="R117" i="30"/>
  <c r="R286" i="25"/>
  <c r="J290" i="24"/>
  <c r="B290" i="24"/>
  <c r="D294" i="24"/>
  <c r="I207" i="30"/>
  <c r="I142" i="30"/>
  <c r="I202" i="30"/>
  <c r="I117" i="30"/>
  <c r="I10" i="30"/>
  <c r="I280" i="20"/>
  <c r="I138" i="29"/>
  <c r="I197" i="29"/>
  <c r="I121" i="29"/>
  <c r="E426" i="26"/>
  <c r="F288" i="25"/>
  <c r="P290" i="25"/>
  <c r="G293" i="24"/>
  <c r="I377" i="20"/>
  <c r="R209" i="30"/>
  <c r="R144" i="30"/>
  <c r="I137" i="30"/>
  <c r="F226" i="30"/>
  <c r="R181" i="30"/>
  <c r="R10" i="30"/>
  <c r="R179" i="30" s="1"/>
  <c r="R280" i="20"/>
  <c r="I140" i="29"/>
  <c r="I203" i="29"/>
  <c r="I147" i="29"/>
  <c r="I139" i="29"/>
  <c r="I199" i="29"/>
  <c r="I131" i="29"/>
  <c r="I195" i="29"/>
  <c r="I111" i="29"/>
  <c r="E282" i="28"/>
  <c r="E166" i="28"/>
  <c r="E297" i="28" s="1"/>
  <c r="H72" i="28"/>
  <c r="H238" i="28" s="1"/>
  <c r="H220" i="28"/>
  <c r="H64" i="28"/>
  <c r="C331" i="27"/>
  <c r="C518" i="27" s="1"/>
  <c r="M326" i="27"/>
  <c r="M517" i="27" s="1"/>
  <c r="M515" i="27"/>
  <c r="C359" i="26"/>
  <c r="C536" i="26" s="1"/>
  <c r="C349" i="26"/>
  <c r="C526" i="26" s="1"/>
  <c r="G321" i="26"/>
  <c r="G518" i="26" s="1"/>
  <c r="F294" i="24"/>
  <c r="X162" i="23"/>
  <c r="F350" i="27"/>
  <c r="F525" i="27" s="1"/>
  <c r="F342" i="27"/>
  <c r="L336" i="27"/>
  <c r="L519" i="27" s="1"/>
  <c r="F331" i="27"/>
  <c r="F518" i="27" s="1"/>
  <c r="B326" i="27"/>
  <c r="B517" i="27" s="1"/>
  <c r="L321" i="27"/>
  <c r="L516" i="27" s="1"/>
  <c r="L316" i="27"/>
  <c r="L515" i="27" s="1"/>
  <c r="D346" i="26"/>
  <c r="D523" i="26" s="1"/>
  <c r="F343" i="26"/>
  <c r="D342" i="26"/>
  <c r="B331" i="26"/>
  <c r="B520" i="26" s="1"/>
  <c r="F518" i="26"/>
  <c r="B218" i="27"/>
  <c r="B320" i="27" s="1"/>
  <c r="H238" i="26"/>
  <c r="H340" i="26" s="1"/>
  <c r="L266" i="23"/>
  <c r="J286" i="23"/>
  <c r="I217" i="20"/>
  <c r="G283" i="28"/>
  <c r="G168" i="28"/>
  <c r="G298" i="28" s="1"/>
  <c r="K359" i="27"/>
  <c r="K534" i="27" s="1"/>
  <c r="E352" i="27"/>
  <c r="E527" i="27" s="1"/>
  <c r="K351" i="27"/>
  <c r="K526" i="27" s="1"/>
  <c r="O350" i="27"/>
  <c r="O525" i="27" s="1"/>
  <c r="E350" i="27"/>
  <c r="E525" i="27" s="1"/>
  <c r="K349" i="27"/>
  <c r="K524" i="27" s="1"/>
  <c r="E348" i="27"/>
  <c r="E523" i="27" s="1"/>
  <c r="K347" i="27"/>
  <c r="K522" i="27" s="1"/>
  <c r="E346" i="27"/>
  <c r="E521" i="27" s="1"/>
  <c r="K345" i="27"/>
  <c r="O344" i="27"/>
  <c r="E344" i="27"/>
  <c r="K343" i="27"/>
  <c r="O342" i="27"/>
  <c r="E342" i="27"/>
  <c r="K341" i="27"/>
  <c r="K336" i="27"/>
  <c r="K519" i="27" s="1"/>
  <c r="O321" i="27"/>
  <c r="O516" i="27" s="1"/>
  <c r="H270" i="27"/>
  <c r="H265" i="27"/>
  <c r="H141" i="27"/>
  <c r="H424" i="27"/>
  <c r="C352" i="26"/>
  <c r="C529" i="26" s="1"/>
  <c r="E351" i="26"/>
  <c r="E528" i="26" s="1"/>
  <c r="G348" i="26"/>
  <c r="G525" i="26" s="1"/>
  <c r="H296" i="26"/>
  <c r="E345" i="26"/>
  <c r="C344" i="26"/>
  <c r="G336" i="26"/>
  <c r="G521" i="26" s="1"/>
  <c r="E331" i="26"/>
  <c r="E520" i="26" s="1"/>
  <c r="G519" i="26"/>
  <c r="H270" i="26"/>
  <c r="H143" i="26"/>
  <c r="H430" i="26" s="1"/>
  <c r="H408" i="26"/>
  <c r="H127" i="26"/>
  <c r="H404" i="26"/>
  <c r="H119" i="26"/>
  <c r="H111" i="26"/>
  <c r="P375" i="27"/>
  <c r="P219" i="27"/>
  <c r="L244" i="24"/>
  <c r="X161" i="23"/>
  <c r="X159" i="23"/>
  <c r="J502" i="27"/>
  <c r="J352" i="27"/>
  <c r="J527" i="27" s="1"/>
  <c r="N498" i="27"/>
  <c r="N348" i="27"/>
  <c r="N523" i="27" s="1"/>
  <c r="D496" i="27"/>
  <c r="D346" i="27"/>
  <c r="D521" i="27" s="1"/>
  <c r="J344" i="27"/>
  <c r="J494" i="27"/>
  <c r="J336" i="27"/>
  <c r="J519" i="27" s="1"/>
  <c r="J490" i="27"/>
  <c r="J316" i="27"/>
  <c r="J515" i="27" s="1"/>
  <c r="P509" i="27"/>
  <c r="P501" i="27"/>
  <c r="P351" i="27"/>
  <c r="P526" i="27" s="1"/>
  <c r="P499" i="27"/>
  <c r="P497" i="27"/>
  <c r="B494" i="26"/>
  <c r="B326" i="26"/>
  <c r="B519" i="26" s="1"/>
  <c r="H165" i="27"/>
  <c r="H216" i="27" s="1"/>
  <c r="H318" i="27" s="1"/>
  <c r="B216" i="27"/>
  <c r="B318" i="27" s="1"/>
  <c r="H15" i="27"/>
  <c r="H219" i="27" s="1"/>
  <c r="H374" i="26"/>
  <c r="L220" i="25"/>
  <c r="G48" i="8"/>
  <c r="K48" i="8" s="1"/>
  <c r="X276" i="25"/>
  <c r="X199" i="25"/>
  <c r="X298" i="25" s="1"/>
  <c r="L184" i="25"/>
  <c r="L265" i="25"/>
  <c r="L168" i="25"/>
  <c r="L160" i="25"/>
  <c r="L193" i="24"/>
  <c r="L297" i="24" s="1"/>
  <c r="L271" i="23"/>
  <c r="L194" i="23"/>
  <c r="L293" i="23" s="1"/>
  <c r="X240" i="23"/>
  <c r="J331" i="27"/>
  <c r="J518" i="27" s="1"/>
  <c r="J493" i="27"/>
  <c r="B348" i="26"/>
  <c r="B525" i="26" s="1"/>
  <c r="G298" i="32"/>
  <c r="C29" i="13" s="1"/>
  <c r="L224" i="24"/>
  <c r="L275" i="22"/>
  <c r="L189" i="22"/>
  <c r="L297" i="22" s="1"/>
  <c r="L272" i="22"/>
  <c r="L186" i="22"/>
  <c r="L294" i="22" s="1"/>
  <c r="D352" i="27"/>
  <c r="D527" i="27" s="1"/>
  <c r="D502" i="27"/>
  <c r="J500" i="27"/>
  <c r="J350" i="27"/>
  <c r="J525" i="27" s="1"/>
  <c r="N496" i="27"/>
  <c r="N346" i="27"/>
  <c r="N521" i="27" s="1"/>
  <c r="D344" i="27"/>
  <c r="J342" i="27"/>
  <c r="D494" i="27"/>
  <c r="D336" i="27"/>
  <c r="D519" i="27" s="1"/>
  <c r="J492" i="27"/>
  <c r="J326" i="27"/>
  <c r="J517" i="27" s="1"/>
  <c r="H502" i="27"/>
  <c r="H500" i="27"/>
  <c r="H498" i="27"/>
  <c r="H496" i="27"/>
  <c r="G235" i="32"/>
  <c r="G373" i="32" s="1"/>
  <c r="F32" i="13" s="1"/>
  <c r="J32" i="13" s="1"/>
  <c r="L243" i="24"/>
  <c r="J345" i="27"/>
  <c r="G33" i="8"/>
  <c r="K33" i="8" s="1"/>
  <c r="L37" i="22"/>
  <c r="L222" i="22" s="1"/>
  <c r="G13" i="8"/>
  <c r="K13" i="8" s="1"/>
  <c r="X196" i="25"/>
  <c r="X295" i="25" s="1"/>
  <c r="X273" i="25"/>
  <c r="L171" i="25"/>
  <c r="L264" i="25"/>
  <c r="L163" i="25"/>
  <c r="L173" i="24"/>
  <c r="L157" i="24"/>
  <c r="L179" i="23"/>
  <c r="L165" i="23"/>
  <c r="L189" i="24"/>
  <c r="L197" i="25"/>
  <c r="L296" i="25" s="1"/>
  <c r="I211" i="30"/>
  <c r="I146" i="30"/>
  <c r="R137" i="30"/>
  <c r="R129" i="30"/>
  <c r="R122" i="30"/>
  <c r="R203" i="30"/>
  <c r="R118" i="30"/>
  <c r="R114" i="30"/>
  <c r="N341" i="27"/>
  <c r="D493" i="27"/>
  <c r="D331" i="27"/>
  <c r="D518" i="27" s="1"/>
  <c r="L39" i="23"/>
  <c r="L222" i="23" s="1"/>
  <c r="L272" i="23"/>
  <c r="L195" i="23"/>
  <c r="L294" i="23" s="1"/>
  <c r="N499" i="27"/>
  <c r="N349" i="27"/>
  <c r="N524" i="27" s="1"/>
  <c r="N509" i="27"/>
  <c r="N359" i="27"/>
  <c r="N534" i="27" s="1"/>
  <c r="D343" i="27"/>
  <c r="F504" i="26"/>
  <c r="F352" i="26"/>
  <c r="F529" i="26" s="1"/>
  <c r="D495" i="26"/>
  <c r="D331" i="26"/>
  <c r="D520" i="26" s="1"/>
  <c r="N371" i="32"/>
  <c r="F56" i="13" s="1"/>
  <c r="J56" i="13" s="1"/>
  <c r="P248" i="27"/>
  <c r="P384" i="27"/>
  <c r="P243" i="27"/>
  <c r="P240" i="27"/>
  <c r="P6" i="27"/>
  <c r="G29" i="8"/>
  <c r="K29" i="8" s="1"/>
  <c r="L242" i="22"/>
  <c r="G15" i="8"/>
  <c r="K15" i="8" s="1"/>
  <c r="L276" i="23"/>
  <c r="L199" i="23"/>
  <c r="L298" i="23" s="1"/>
  <c r="L195" i="25"/>
  <c r="L294" i="25" s="1"/>
  <c r="E230" i="30"/>
  <c r="E229" i="30"/>
  <c r="O228" i="30"/>
  <c r="F227" i="30"/>
  <c r="C230" i="30"/>
  <c r="Q227" i="30"/>
  <c r="C227" i="30"/>
  <c r="L227" i="30"/>
  <c r="P229" i="30"/>
  <c r="Q226" i="30"/>
  <c r="H272" i="28"/>
  <c r="H266" i="28"/>
  <c r="F296" i="28"/>
  <c r="C469" i="27"/>
  <c r="H451" i="27"/>
  <c r="H246" i="27"/>
  <c r="H241" i="27"/>
  <c r="L424" i="27"/>
  <c r="H447" i="27"/>
  <c r="H446" i="27"/>
  <c r="B423" i="27"/>
  <c r="H455" i="26"/>
  <c r="H245" i="26"/>
  <c r="C468" i="27"/>
  <c r="D425" i="27"/>
  <c r="N421" i="27"/>
  <c r="E421" i="27"/>
  <c r="L423" i="27"/>
  <c r="C422" i="27"/>
  <c r="H454" i="26"/>
  <c r="H244" i="26"/>
  <c r="D423" i="26"/>
  <c r="D471" i="27"/>
  <c r="H242" i="26"/>
  <c r="D474" i="26"/>
  <c r="F426" i="26"/>
  <c r="E424" i="26"/>
  <c r="D423" i="27"/>
  <c r="F421" i="27"/>
  <c r="B474" i="26"/>
  <c r="C289" i="25"/>
  <c r="F290" i="25"/>
  <c r="H449" i="26"/>
  <c r="H219" i="26"/>
  <c r="G425" i="26"/>
  <c r="V290" i="25"/>
  <c r="H450" i="26"/>
  <c r="H224" i="26"/>
  <c r="L191" i="25"/>
  <c r="F471" i="26"/>
  <c r="E286" i="25"/>
  <c r="G292" i="24"/>
  <c r="L180" i="22"/>
  <c r="I213" i="30"/>
  <c r="I148" i="30"/>
  <c r="R140" i="30"/>
  <c r="R205" i="30"/>
  <c r="R132" i="30"/>
  <c r="F423" i="26"/>
  <c r="R288" i="25"/>
  <c r="T287" i="25"/>
  <c r="L265" i="23"/>
  <c r="I220" i="30"/>
  <c r="I155" i="30"/>
  <c r="I140" i="30"/>
  <c r="I132" i="30"/>
  <c r="I205" i="30"/>
  <c r="E288" i="25"/>
  <c r="C293" i="24"/>
  <c r="H291" i="24"/>
  <c r="J293" i="24"/>
  <c r="L246" i="24"/>
  <c r="I290" i="24"/>
  <c r="Q288" i="23"/>
  <c r="I378" i="20"/>
  <c r="I208" i="30"/>
  <c r="I143" i="30"/>
  <c r="I204" i="30"/>
  <c r="I127" i="30"/>
  <c r="I136" i="29"/>
  <c r="I119" i="29"/>
  <c r="L268" i="22"/>
  <c r="L170" i="22"/>
  <c r="L265" i="22"/>
  <c r="L155" i="22"/>
  <c r="D177" i="28"/>
  <c r="H70" i="28"/>
  <c r="H237" i="28" s="1"/>
  <c r="C359" i="27"/>
  <c r="C534" i="27" s="1"/>
  <c r="G352" i="27"/>
  <c r="G527" i="27" s="1"/>
  <c r="C351" i="27"/>
  <c r="C526" i="27" s="1"/>
  <c r="C349" i="27"/>
  <c r="C524" i="27" s="1"/>
  <c r="G348" i="27"/>
  <c r="G523" i="27" s="1"/>
  <c r="M347" i="27"/>
  <c r="M522" i="27" s="1"/>
  <c r="C347" i="27"/>
  <c r="C522" i="27" s="1"/>
  <c r="G346" i="27"/>
  <c r="G521" i="27" s="1"/>
  <c r="G344" i="27"/>
  <c r="M343" i="27"/>
  <c r="C343" i="27"/>
  <c r="C341" i="27"/>
  <c r="C336" i="27"/>
  <c r="C519" i="27" s="1"/>
  <c r="C321" i="27"/>
  <c r="C516" i="27" s="1"/>
  <c r="E352" i="26"/>
  <c r="E529" i="26" s="1"/>
  <c r="C347" i="26"/>
  <c r="C524" i="26" s="1"/>
  <c r="G345" i="26"/>
  <c r="C343" i="26"/>
  <c r="E326" i="26"/>
  <c r="E519" i="26" s="1"/>
  <c r="G345" i="32"/>
  <c r="E29" i="13" s="1"/>
  <c r="G220" i="32"/>
  <c r="F347" i="26"/>
  <c r="F524" i="26" s="1"/>
  <c r="E289" i="25"/>
  <c r="L241" i="25"/>
  <c r="K294" i="24"/>
  <c r="L247" i="24"/>
  <c r="X168" i="23"/>
  <c r="R211" i="20"/>
  <c r="F175" i="28"/>
  <c r="F359" i="27"/>
  <c r="F534" i="27" s="1"/>
  <c r="L352" i="27"/>
  <c r="L527" i="27" s="1"/>
  <c r="B352" i="27"/>
  <c r="B527" i="27" s="1"/>
  <c r="F351" i="27"/>
  <c r="F526" i="27" s="1"/>
  <c r="L350" i="27"/>
  <c r="L525" i="27" s="1"/>
  <c r="B350" i="27"/>
  <c r="B525" i="27" s="1"/>
  <c r="F349" i="27"/>
  <c r="F524" i="27" s="1"/>
  <c r="L348" i="27"/>
  <c r="L523" i="27" s="1"/>
  <c r="F347" i="27"/>
  <c r="F522" i="27" s="1"/>
  <c r="L346" i="27"/>
  <c r="L521" i="27" s="1"/>
  <c r="B346" i="27"/>
  <c r="B521" i="27" s="1"/>
  <c r="F345" i="27"/>
  <c r="L344" i="27"/>
  <c r="B344" i="27"/>
  <c r="F343" i="27"/>
  <c r="L342" i="27"/>
  <c r="B342" i="27"/>
  <c r="F341" i="27"/>
  <c r="B336" i="27"/>
  <c r="L331" i="27"/>
  <c r="L518" i="27" s="1"/>
  <c r="F351" i="26"/>
  <c r="F528" i="26" s="1"/>
  <c r="D350" i="26"/>
  <c r="D527" i="26" s="1"/>
  <c r="B347" i="26"/>
  <c r="B524" i="26" s="1"/>
  <c r="B343" i="26"/>
  <c r="D336" i="26"/>
  <c r="D521" i="26" s="1"/>
  <c r="H444" i="27"/>
  <c r="I294" i="24"/>
  <c r="H288" i="23"/>
  <c r="I213" i="20"/>
  <c r="I141" i="29"/>
  <c r="I218" i="29" s="1"/>
  <c r="I133" i="29"/>
  <c r="I116" i="29"/>
  <c r="I196" i="29"/>
  <c r="H280" i="27"/>
  <c r="E321" i="27"/>
  <c r="E316" i="27"/>
  <c r="E515" i="27" s="1"/>
  <c r="G350" i="26"/>
  <c r="G527" i="26" s="1"/>
  <c r="H298" i="26"/>
  <c r="G342" i="26"/>
  <c r="H290" i="26"/>
  <c r="E321" i="26"/>
  <c r="E518" i="26" s="1"/>
  <c r="C316" i="26"/>
  <c r="C517" i="26" s="1"/>
  <c r="H420" i="26"/>
  <c r="H155" i="26"/>
  <c r="H442" i="26" s="1"/>
  <c r="H141" i="26"/>
  <c r="H402" i="26"/>
  <c r="H117" i="26"/>
  <c r="P381" i="27"/>
  <c r="P245" i="27"/>
  <c r="P377" i="27"/>
  <c r="P229" i="27"/>
  <c r="X163" i="23"/>
  <c r="B288" i="28"/>
  <c r="B179" i="28"/>
  <c r="B303" i="28" s="1"/>
  <c r="P494" i="27"/>
  <c r="P492" i="27"/>
  <c r="P490" i="27"/>
  <c r="G38" i="8"/>
  <c r="K38" i="8" s="1"/>
  <c r="X274" i="25"/>
  <c r="X197" i="25"/>
  <c r="X296" i="25" s="1"/>
  <c r="L190" i="25"/>
  <c r="L182" i="25"/>
  <c r="L188" i="23"/>
  <c r="G290" i="25"/>
  <c r="N501" i="27"/>
  <c r="N351" i="27"/>
  <c r="N526" i="27" s="1"/>
  <c r="D349" i="27"/>
  <c r="D524" i="27" s="1"/>
  <c r="D499" i="27"/>
  <c r="J497" i="27"/>
  <c r="J347" i="27"/>
  <c r="J522" i="27" s="1"/>
  <c r="N343" i="27"/>
  <c r="D341" i="27"/>
  <c r="F316" i="26"/>
  <c r="F517" i="26" s="1"/>
  <c r="F492" i="26"/>
  <c r="G56" i="8"/>
  <c r="K56" i="8" s="1"/>
  <c r="L276" i="22"/>
  <c r="L190" i="22"/>
  <c r="L298" i="22" s="1"/>
  <c r="L187" i="22"/>
  <c r="L295" i="22" s="1"/>
  <c r="L273" i="22"/>
  <c r="H502" i="26"/>
  <c r="H498" i="26"/>
  <c r="H496" i="26"/>
  <c r="G215" i="32"/>
  <c r="G344" i="32"/>
  <c r="E28" i="13" s="1"/>
  <c r="P374" i="27"/>
  <c r="P214" i="27"/>
  <c r="P468" i="27" s="1"/>
  <c r="G31" i="8"/>
  <c r="K31" i="8" s="1"/>
  <c r="L243" i="23"/>
  <c r="H243" i="27"/>
  <c r="B282" i="28"/>
  <c r="B166" i="28"/>
  <c r="B297" i="28" s="1"/>
  <c r="D499" i="26"/>
  <c r="D347" i="26"/>
  <c r="D524" i="26" s="1"/>
  <c r="B336" i="26"/>
  <c r="B521" i="26" s="1"/>
  <c r="L222" i="24"/>
  <c r="I184" i="22"/>
  <c r="I292" i="22" s="1"/>
  <c r="X206" i="25"/>
  <c r="X305" i="25" s="1"/>
  <c r="X194" i="25"/>
  <c r="X293" i="25" s="1"/>
  <c r="X271" i="25"/>
  <c r="L169" i="25"/>
  <c r="L161" i="25"/>
  <c r="L195" i="24"/>
  <c r="L299" i="24" s="1"/>
  <c r="L185" i="24"/>
  <c r="L169" i="24"/>
  <c r="L270" i="23"/>
  <c r="L193" i="23"/>
  <c r="L292" i="23" s="1"/>
  <c r="L163" i="23"/>
  <c r="L182" i="23"/>
  <c r="L185" i="22"/>
  <c r="L293" i="22" s="1"/>
  <c r="X173" i="25"/>
  <c r="L182" i="24"/>
  <c r="L272" i="24"/>
  <c r="R212" i="30"/>
  <c r="R147" i="30"/>
  <c r="R139" i="30"/>
  <c r="R377" i="20"/>
  <c r="R124" i="30"/>
  <c r="R108" i="30"/>
  <c r="D497" i="27"/>
  <c r="D347" i="27"/>
  <c r="D522" i="27" s="1"/>
  <c r="G18" i="8"/>
  <c r="K18" i="8" s="1"/>
  <c r="G16" i="8"/>
  <c r="K16" i="8" s="1"/>
  <c r="L275" i="25"/>
  <c r="L198" i="25"/>
  <c r="L297" i="25" s="1"/>
  <c r="L271" i="25"/>
  <c r="L194" i="25"/>
  <c r="L293" i="25" s="1"/>
  <c r="X188" i="25"/>
  <c r="X265" i="25"/>
  <c r="X168" i="25"/>
  <c r="L194" i="24"/>
  <c r="L298" i="24" s="1"/>
  <c r="L276" i="24"/>
  <c r="L273" i="23"/>
  <c r="L196" i="23"/>
  <c r="L295" i="23" s="1"/>
  <c r="X183" i="25"/>
  <c r="N491" i="27"/>
  <c r="N321" i="27"/>
  <c r="S371" i="32"/>
  <c r="H372" i="14"/>
  <c r="F6" i="13" s="1"/>
  <c r="J6" i="13" s="1"/>
  <c r="G57" i="8"/>
  <c r="K57" i="8" s="1"/>
  <c r="L240" i="22"/>
  <c r="L436" i="7"/>
  <c r="X435" i="7"/>
  <c r="L230" i="30"/>
  <c r="M226" i="30"/>
  <c r="P228" i="30"/>
  <c r="G235" i="28"/>
  <c r="H454" i="27"/>
  <c r="H249" i="27"/>
  <c r="H450" i="27"/>
  <c r="H245" i="27"/>
  <c r="H240" i="27"/>
  <c r="E472" i="27"/>
  <c r="H445" i="27"/>
  <c r="C426" i="26"/>
  <c r="H467" i="26"/>
  <c r="H257" i="26"/>
  <c r="L470" i="27"/>
  <c r="H452" i="26"/>
  <c r="F427" i="26"/>
  <c r="D426" i="26"/>
  <c r="F425" i="26"/>
  <c r="G424" i="26"/>
  <c r="F425" i="27"/>
  <c r="B470" i="26"/>
  <c r="C471" i="26"/>
  <c r="D290" i="25"/>
  <c r="R290" i="25"/>
  <c r="C288" i="25"/>
  <c r="R287" i="25"/>
  <c r="I287" i="25"/>
  <c r="T286" i="25"/>
  <c r="K286" i="25"/>
  <c r="C286" i="25"/>
  <c r="U290" i="25"/>
  <c r="S288" i="25"/>
  <c r="F289" i="25"/>
  <c r="N288" i="25"/>
  <c r="K287" i="25"/>
  <c r="L176" i="22"/>
  <c r="L269" i="22"/>
  <c r="L266" i="22"/>
  <c r="L160" i="22"/>
  <c r="R210" i="30"/>
  <c r="R145" i="30"/>
  <c r="R138" i="30"/>
  <c r="F287" i="25"/>
  <c r="I291" i="24"/>
  <c r="F290" i="24"/>
  <c r="H294" i="24"/>
  <c r="R211" i="30"/>
  <c r="R146" i="30"/>
  <c r="I138" i="30"/>
  <c r="O226" i="30"/>
  <c r="I202" i="29"/>
  <c r="I146" i="29"/>
  <c r="S289" i="25"/>
  <c r="L240" i="25"/>
  <c r="F292" i="24"/>
  <c r="B293" i="24"/>
  <c r="I376" i="20"/>
  <c r="R213" i="30"/>
  <c r="R148" i="30"/>
  <c r="I141" i="30"/>
  <c r="R182" i="30"/>
  <c r="R180" i="30"/>
  <c r="I209" i="29"/>
  <c r="I154" i="29"/>
  <c r="I115" i="29"/>
  <c r="X191" i="23"/>
  <c r="I143" i="29"/>
  <c r="I135" i="29"/>
  <c r="H76" i="28"/>
  <c r="H241" i="28" s="1"/>
  <c r="H226" i="28"/>
  <c r="H219" i="28"/>
  <c r="H62" i="28"/>
  <c r="H234" i="28" s="1"/>
  <c r="M351" i="27"/>
  <c r="M526" i="27" s="1"/>
  <c r="M345" i="27"/>
  <c r="M331" i="27"/>
  <c r="M518" i="27" s="1"/>
  <c r="G316" i="27"/>
  <c r="G515" i="27" s="1"/>
  <c r="G359" i="26"/>
  <c r="G536" i="26" s="1"/>
  <c r="G349" i="26"/>
  <c r="G526" i="26" s="1"/>
  <c r="G341" i="26"/>
  <c r="C331" i="26"/>
  <c r="C520" i="26" s="1"/>
  <c r="B374" i="27"/>
  <c r="B112" i="27"/>
  <c r="B421" i="27" s="1"/>
  <c r="C294" i="24"/>
  <c r="X171" i="23"/>
  <c r="Q287" i="23"/>
  <c r="Q286" i="23"/>
  <c r="X189" i="23"/>
  <c r="F336" i="27"/>
  <c r="F519" i="27" s="1"/>
  <c r="B331" i="27"/>
  <c r="B518" i="27" s="1"/>
  <c r="F316" i="27"/>
  <c r="F515" i="27" s="1"/>
  <c r="D344" i="26"/>
  <c r="F331" i="26"/>
  <c r="F520" i="26" s="1"/>
  <c r="B219" i="27"/>
  <c r="M468" i="27"/>
  <c r="I289" i="25"/>
  <c r="F289" i="28"/>
  <c r="F180" i="28"/>
  <c r="F304" i="28" s="1"/>
  <c r="E171" i="28"/>
  <c r="E299" i="28" s="1"/>
  <c r="C283" i="28"/>
  <c r="C168" i="28"/>
  <c r="C298" i="28" s="1"/>
  <c r="O359" i="27"/>
  <c r="O534" i="27" s="1"/>
  <c r="K352" i="27"/>
  <c r="K527" i="27" s="1"/>
  <c r="O351" i="27"/>
  <c r="O526" i="27" s="1"/>
  <c r="E351" i="27"/>
  <c r="E526" i="27" s="1"/>
  <c r="O349" i="27"/>
  <c r="O524" i="27" s="1"/>
  <c r="E349" i="27"/>
  <c r="E524" i="27" s="1"/>
  <c r="K348" i="27"/>
  <c r="K523" i="27" s="1"/>
  <c r="O347" i="27"/>
  <c r="O522" i="27" s="1"/>
  <c r="K346" i="27"/>
  <c r="K521" i="27" s="1"/>
  <c r="O345" i="27"/>
  <c r="O343" i="27"/>
  <c r="E343" i="27"/>
  <c r="O341" i="27"/>
  <c r="E341" i="27"/>
  <c r="O336" i="27"/>
  <c r="O519" i="27" s="1"/>
  <c r="H285" i="27"/>
  <c r="E331" i="27"/>
  <c r="E518" i="27" s="1"/>
  <c r="H275" i="27"/>
  <c r="H148" i="27"/>
  <c r="H433" i="27" s="1"/>
  <c r="H146" i="27"/>
  <c r="H431" i="27" s="1"/>
  <c r="H144" i="27"/>
  <c r="H429" i="27" s="1"/>
  <c r="H138" i="27"/>
  <c r="H300" i="26"/>
  <c r="C348" i="26"/>
  <c r="C525" i="26" s="1"/>
  <c r="E347" i="26"/>
  <c r="E524" i="26" s="1"/>
  <c r="G344" i="26"/>
  <c r="H292" i="26"/>
  <c r="E341" i="26"/>
  <c r="C336" i="26"/>
  <c r="C521" i="26" s="1"/>
  <c r="H266" i="26"/>
  <c r="H412" i="26"/>
  <c r="H147" i="26"/>
  <c r="H434" i="26" s="1"/>
  <c r="H139" i="26"/>
  <c r="H123" i="26"/>
  <c r="H425" i="26" s="1"/>
  <c r="H115" i="26"/>
  <c r="H107" i="26"/>
  <c r="O286" i="23"/>
  <c r="N502" i="27"/>
  <c r="N352" i="27"/>
  <c r="N527" i="27" s="1"/>
  <c r="D500" i="27"/>
  <c r="D350" i="27"/>
  <c r="D525" i="27" s="1"/>
  <c r="J498" i="27"/>
  <c r="J348" i="27"/>
  <c r="J523" i="27" s="1"/>
  <c r="N344" i="27"/>
  <c r="D342" i="27"/>
  <c r="N494" i="27"/>
  <c r="N336" i="27"/>
  <c r="N519" i="27" s="1"/>
  <c r="D492" i="27"/>
  <c r="D326" i="27"/>
  <c r="D517" i="27" s="1"/>
  <c r="N490" i="27"/>
  <c r="N316" i="27"/>
  <c r="N515" i="27" s="1"/>
  <c r="P502" i="27"/>
  <c r="P500" i="27"/>
  <c r="P498" i="27"/>
  <c r="P496" i="27"/>
  <c r="D359" i="26"/>
  <c r="D536" i="26" s="1"/>
  <c r="F494" i="26"/>
  <c r="F326" i="26"/>
  <c r="F519" i="26" s="1"/>
  <c r="G62" i="8"/>
  <c r="K62" i="8" s="1"/>
  <c r="G30" i="8"/>
  <c r="K30" i="8" s="1"/>
  <c r="G192" i="23"/>
  <c r="G291" i="23" s="1"/>
  <c r="L86" i="22"/>
  <c r="L244" i="22" s="1"/>
  <c r="L183" i="22"/>
  <c r="X272" i="25"/>
  <c r="X195" i="25"/>
  <c r="X294" i="25" s="1"/>
  <c r="L188" i="25"/>
  <c r="L180" i="25"/>
  <c r="L172" i="25"/>
  <c r="L197" i="24"/>
  <c r="L301" i="24" s="1"/>
  <c r="L188" i="24"/>
  <c r="L159" i="23"/>
  <c r="X167" i="23"/>
  <c r="N493" i="27"/>
  <c r="N331" i="27"/>
  <c r="N518" i="27" s="1"/>
  <c r="D321" i="27"/>
  <c r="D516" i="27" s="1"/>
  <c r="D491" i="27"/>
  <c r="H9" i="27"/>
  <c r="H111" i="27" s="1"/>
  <c r="L219" i="25"/>
  <c r="G65" i="8"/>
  <c r="K65" i="8" s="1"/>
  <c r="X219" i="23"/>
  <c r="L191" i="22"/>
  <c r="L299" i="22" s="1"/>
  <c r="L277" i="22"/>
  <c r="L274" i="22"/>
  <c r="L188" i="22"/>
  <c r="L296" i="22" s="1"/>
  <c r="L181" i="22"/>
  <c r="L267" i="22"/>
  <c r="D287" i="28"/>
  <c r="D178" i="28"/>
  <c r="D302" i="28" s="1"/>
  <c r="F168" i="28"/>
  <c r="F298" i="28" s="1"/>
  <c r="F283" i="28"/>
  <c r="N500" i="27"/>
  <c r="N350" i="27"/>
  <c r="N525" i="27" s="1"/>
  <c r="D498" i="27"/>
  <c r="D348" i="27"/>
  <c r="D523" i="27" s="1"/>
  <c r="J496" i="27"/>
  <c r="J346" i="27"/>
  <c r="J521" i="27" s="1"/>
  <c r="N342" i="27"/>
  <c r="N492" i="27"/>
  <c r="N326" i="27"/>
  <c r="N517" i="27" s="1"/>
  <c r="H509" i="27"/>
  <c r="H501" i="27"/>
  <c r="H499" i="27"/>
  <c r="H497" i="27"/>
  <c r="D349" i="26"/>
  <c r="D526" i="26" s="1"/>
  <c r="F346" i="26"/>
  <c r="F523" i="26" s="1"/>
  <c r="H494" i="26"/>
  <c r="B369" i="32"/>
  <c r="G7" i="8"/>
  <c r="K7" i="8" s="1"/>
  <c r="L219" i="22"/>
  <c r="N345" i="27"/>
  <c r="L218" i="25"/>
  <c r="L220" i="22"/>
  <c r="X192" i="25"/>
  <c r="L268" i="25"/>
  <c r="L183" i="25"/>
  <c r="L175" i="25"/>
  <c r="L167" i="25"/>
  <c r="L159" i="25"/>
  <c r="L181" i="24"/>
  <c r="L165" i="24"/>
  <c r="L187" i="23"/>
  <c r="L170" i="23"/>
  <c r="L161" i="23"/>
  <c r="L198" i="24"/>
  <c r="L302" i="24" s="1"/>
  <c r="L280" i="24"/>
  <c r="L172" i="24"/>
  <c r="L173" i="23"/>
  <c r="B344" i="26"/>
  <c r="L193" i="25"/>
  <c r="L292" i="25" s="1"/>
  <c r="L196" i="24"/>
  <c r="L300" i="24" s="1"/>
  <c r="R141" i="30"/>
  <c r="R376" i="20"/>
  <c r="R116" i="30"/>
  <c r="J341" i="27"/>
  <c r="L186" i="23"/>
  <c r="F174" i="28"/>
  <c r="F344" i="26"/>
  <c r="L199" i="25"/>
  <c r="L298" i="25" s="1"/>
  <c r="L192" i="24"/>
  <c r="L296" i="24" s="1"/>
  <c r="L162" i="24"/>
  <c r="L268" i="24"/>
  <c r="J509" i="27"/>
  <c r="J359" i="27"/>
  <c r="J534" i="27" s="1"/>
  <c r="B352" i="26"/>
  <c r="B529" i="26" s="1"/>
  <c r="B504" i="26"/>
  <c r="P386" i="27"/>
  <c r="P250" i="27"/>
  <c r="L182" i="22"/>
  <c r="L218" i="22"/>
  <c r="G25" i="8"/>
  <c r="K25" i="8" s="1"/>
  <c r="G6" i="8"/>
  <c r="K6" i="8" s="1"/>
  <c r="X437" i="7"/>
  <c r="J499" i="27"/>
  <c r="J349" i="27"/>
  <c r="J524" i="27" s="1"/>
  <c r="X163" i="25"/>
  <c r="D296" i="28" l="1"/>
  <c r="J13" i="13"/>
  <c r="J18" i="13"/>
  <c r="J15" i="13"/>
  <c r="J12" i="13"/>
  <c r="H284" i="28"/>
  <c r="H286" i="28"/>
  <c r="H275" i="28"/>
  <c r="B301" i="28"/>
  <c r="J16" i="13"/>
  <c r="J17" i="13"/>
  <c r="I373" i="19"/>
  <c r="H281" i="28"/>
  <c r="H235" i="28"/>
  <c r="B298" i="28"/>
  <c r="H180" i="28"/>
  <c r="H304" i="28" s="1"/>
  <c r="J14" i="13"/>
  <c r="I213" i="29"/>
  <c r="I217" i="29"/>
  <c r="J25" i="13"/>
  <c r="I374" i="20"/>
  <c r="J520" i="27"/>
  <c r="C326" i="27"/>
  <c r="C517" i="27" s="1"/>
  <c r="H210" i="27"/>
  <c r="H312" i="27" s="1"/>
  <c r="G275" i="28"/>
  <c r="G181" i="28"/>
  <c r="G305" i="28" s="1"/>
  <c r="F9" i="13"/>
  <c r="J9" i="13" s="1"/>
  <c r="F10" i="13"/>
  <c r="J10" i="13" s="1"/>
  <c r="F7" i="13"/>
  <c r="J7" i="13" s="1"/>
  <c r="F8" i="13"/>
  <c r="J8" i="13" s="1"/>
  <c r="C520" i="27"/>
  <c r="O520" i="27"/>
  <c r="E522" i="26"/>
  <c r="L291" i="25"/>
  <c r="I231" i="30"/>
  <c r="R231" i="30"/>
  <c r="I179" i="30"/>
  <c r="I201" i="30"/>
  <c r="I216" i="29"/>
  <c r="G214" i="29"/>
  <c r="I214" i="29"/>
  <c r="I212" i="29"/>
  <c r="I177" i="29"/>
  <c r="F300" i="28"/>
  <c r="F301" i="28"/>
  <c r="D301" i="28"/>
  <c r="D300" i="28"/>
  <c r="B300" i="28"/>
  <c r="K520" i="27"/>
  <c r="G520" i="27"/>
  <c r="M520" i="27"/>
  <c r="F520" i="27"/>
  <c r="B520" i="27"/>
  <c r="N520" i="27"/>
  <c r="L520" i="27"/>
  <c r="D520" i="27"/>
  <c r="E516" i="27"/>
  <c r="E469" i="27"/>
  <c r="P473" i="27"/>
  <c r="H473" i="27"/>
  <c r="H426" i="27"/>
  <c r="M469" i="27"/>
  <c r="B522" i="26"/>
  <c r="G522" i="26"/>
  <c r="F522" i="26"/>
  <c r="D522" i="26"/>
  <c r="H497" i="26"/>
  <c r="H428" i="26"/>
  <c r="X291" i="25"/>
  <c r="L295" i="24"/>
  <c r="X291" i="23"/>
  <c r="H224" i="27"/>
  <c r="H470" i="27" s="1"/>
  <c r="H376" i="27"/>
  <c r="P474" i="27"/>
  <c r="I245" i="30"/>
  <c r="I236" i="30"/>
  <c r="R245" i="30"/>
  <c r="R233" i="30"/>
  <c r="I237" i="30"/>
  <c r="I234" i="30"/>
  <c r="I233" i="30"/>
  <c r="I238" i="30"/>
  <c r="I232" i="30"/>
  <c r="R232" i="30"/>
  <c r="R238" i="30"/>
  <c r="R236" i="30"/>
  <c r="R235" i="30"/>
  <c r="R237" i="30"/>
  <c r="R234" i="30"/>
  <c r="I235" i="30"/>
  <c r="I227" i="29"/>
  <c r="I219" i="29"/>
  <c r="I220" i="29"/>
  <c r="H477" i="27"/>
  <c r="H474" i="27"/>
  <c r="P480" i="27"/>
  <c r="H489" i="26"/>
  <c r="H475" i="27"/>
  <c r="P475" i="27"/>
  <c r="P478" i="27"/>
  <c r="H479" i="26"/>
  <c r="H480" i="26"/>
  <c r="H482" i="26"/>
  <c r="P487" i="27"/>
  <c r="H478" i="27"/>
  <c r="P476" i="27"/>
  <c r="H481" i="26"/>
  <c r="H479" i="27"/>
  <c r="H476" i="26"/>
  <c r="H477" i="26"/>
  <c r="H476" i="27"/>
  <c r="H480" i="27"/>
  <c r="H478" i="26"/>
  <c r="H487" i="27"/>
  <c r="P477" i="27"/>
  <c r="I112" i="30"/>
  <c r="I226" i="30" s="1"/>
  <c r="P359" i="27"/>
  <c r="P534" i="27" s="1"/>
  <c r="H211" i="27"/>
  <c r="H313" i="27" s="1"/>
  <c r="I230" i="30"/>
  <c r="I229" i="30"/>
  <c r="I227" i="30"/>
  <c r="I179" i="29"/>
  <c r="H163" i="28"/>
  <c r="H296" i="28" s="1"/>
  <c r="B519" i="27"/>
  <c r="B472" i="27"/>
  <c r="P421" i="27"/>
  <c r="P234" i="27"/>
  <c r="P472" i="27" s="1"/>
  <c r="P378" i="27"/>
  <c r="P349" i="27"/>
  <c r="P524" i="27" s="1"/>
  <c r="P344" i="27"/>
  <c r="P110" i="27"/>
  <c r="H222" i="27"/>
  <c r="H324" i="27" s="1"/>
  <c r="G369" i="32"/>
  <c r="F28" i="13" s="1"/>
  <c r="J28" i="13" s="1"/>
  <c r="P342" i="27"/>
  <c r="P425" i="27"/>
  <c r="I228" i="30"/>
  <c r="M472" i="27"/>
  <c r="X288" i="23"/>
  <c r="H351" i="27"/>
  <c r="H526" i="27" s="1"/>
  <c r="H350" i="27"/>
  <c r="H525" i="27" s="1"/>
  <c r="H347" i="27"/>
  <c r="H522" i="27" s="1"/>
  <c r="H473" i="26"/>
  <c r="H342" i="26"/>
  <c r="X288" i="25"/>
  <c r="X286" i="25"/>
  <c r="X290" i="25"/>
  <c r="X286" i="23"/>
  <c r="L287" i="23"/>
  <c r="L289" i="23"/>
  <c r="L290" i="22"/>
  <c r="H343" i="27"/>
  <c r="P348" i="27"/>
  <c r="P523" i="27" s="1"/>
  <c r="H471" i="27"/>
  <c r="H341" i="27"/>
  <c r="H345" i="27"/>
  <c r="N516" i="27"/>
  <c r="P341" i="27"/>
  <c r="H177" i="28"/>
  <c r="H301" i="28" s="1"/>
  <c r="H178" i="28"/>
  <c r="H302" i="28" s="1"/>
  <c r="H423" i="27"/>
  <c r="L290" i="25"/>
  <c r="X287" i="25"/>
  <c r="R230" i="30"/>
  <c r="L294" i="24"/>
  <c r="L292" i="24"/>
  <c r="H346" i="27"/>
  <c r="H521" i="27" s="1"/>
  <c r="H352" i="27"/>
  <c r="H527" i="27" s="1"/>
  <c r="H350" i="26"/>
  <c r="H527" i="26" s="1"/>
  <c r="L289" i="22"/>
  <c r="L288" i="22"/>
  <c r="N469" i="27"/>
  <c r="P422" i="27"/>
  <c r="H359" i="27"/>
  <c r="H534" i="27" s="1"/>
  <c r="P326" i="27"/>
  <c r="P517" i="27" s="1"/>
  <c r="P423" i="27"/>
  <c r="H474" i="26"/>
  <c r="H423" i="26"/>
  <c r="H346" i="26"/>
  <c r="H523" i="26" s="1"/>
  <c r="H424" i="26"/>
  <c r="H471" i="26"/>
  <c r="H352" i="26"/>
  <c r="H529" i="26" s="1"/>
  <c r="H426" i="26"/>
  <c r="H378" i="26"/>
  <c r="H132" i="26"/>
  <c r="H427" i="26" s="1"/>
  <c r="P350" i="27"/>
  <c r="P525" i="27" s="1"/>
  <c r="P343" i="27"/>
  <c r="H112" i="27"/>
  <c r="H421" i="27" s="1"/>
  <c r="G370" i="32"/>
  <c r="F29" i="13" s="1"/>
  <c r="J29" i="13" s="1"/>
  <c r="B422" i="27"/>
  <c r="H349" i="27"/>
  <c r="H524" i="27" s="1"/>
  <c r="H344" i="27"/>
  <c r="P469" i="27"/>
  <c r="H209" i="27"/>
  <c r="H311" i="27" s="1"/>
  <c r="X289" i="25"/>
  <c r="L290" i="24"/>
  <c r="X287" i="23"/>
  <c r="L286" i="23"/>
  <c r="L291" i="22"/>
  <c r="L287" i="22"/>
  <c r="G39" i="8"/>
  <c r="K39" i="8" s="1"/>
  <c r="P316" i="27"/>
  <c r="P515" i="27" s="1"/>
  <c r="H472" i="26"/>
  <c r="H326" i="26"/>
  <c r="H519" i="26" s="1"/>
  <c r="P210" i="27"/>
  <c r="P312" i="27" s="1"/>
  <c r="P108" i="27"/>
  <c r="H348" i="27"/>
  <c r="H523" i="27" s="1"/>
  <c r="P347" i="27"/>
  <c r="P522" i="27" s="1"/>
  <c r="H499" i="26"/>
  <c r="H347" i="26"/>
  <c r="H524" i="26" s="1"/>
  <c r="H171" i="28"/>
  <c r="H299" i="28" s="1"/>
  <c r="H175" i="28"/>
  <c r="H243" i="26"/>
  <c r="H475" i="26" s="1"/>
  <c r="B468" i="27"/>
  <c r="B316" i="27"/>
  <c r="B515" i="27" s="1"/>
  <c r="P321" i="27"/>
  <c r="P516" i="27" s="1"/>
  <c r="H378" i="27"/>
  <c r="H132" i="27"/>
  <c r="H425" i="27" s="1"/>
  <c r="H234" i="27"/>
  <c r="H472" i="27" s="1"/>
  <c r="N369" i="32"/>
  <c r="F54" i="13" s="1"/>
  <c r="J54" i="13" s="1"/>
  <c r="H174" i="28"/>
  <c r="H213" i="27"/>
  <c r="H315" i="27" s="1"/>
  <c r="H494" i="27"/>
  <c r="H288" i="28"/>
  <c r="H179" i="28"/>
  <c r="H303" i="28" s="1"/>
  <c r="H283" i="28"/>
  <c r="H168" i="28"/>
  <c r="H298" i="28" s="1"/>
  <c r="P471" i="27"/>
  <c r="P331" i="27"/>
  <c r="P518" i="27" s="1"/>
  <c r="H501" i="26"/>
  <c r="H349" i="26"/>
  <c r="H526" i="26" s="1"/>
  <c r="R228" i="30"/>
  <c r="L287" i="25"/>
  <c r="H375" i="27"/>
  <c r="H117" i="27"/>
  <c r="H422" i="27" s="1"/>
  <c r="H493" i="26"/>
  <c r="H321" i="26"/>
  <c r="H518" i="26" s="1"/>
  <c r="H491" i="27"/>
  <c r="H321" i="27"/>
  <c r="L290" i="23"/>
  <c r="C345" i="26"/>
  <c r="C522" i="26" s="1"/>
  <c r="E474" i="26"/>
  <c r="E336" i="26"/>
  <c r="E521" i="26" s="1"/>
  <c r="H443" i="27"/>
  <c r="H214" i="27"/>
  <c r="H468" i="27" s="1"/>
  <c r="L289" i="25"/>
  <c r="G41" i="8"/>
  <c r="K41" i="8" s="1"/>
  <c r="L288" i="23"/>
  <c r="I215" i="29"/>
  <c r="P352" i="27"/>
  <c r="P527" i="27" s="1"/>
  <c r="H317" i="26"/>
  <c r="H492" i="26"/>
  <c r="H343" i="26"/>
  <c r="H492" i="27"/>
  <c r="B469" i="27"/>
  <c r="B321" i="27"/>
  <c r="B516" i="27" s="1"/>
  <c r="G36" i="8"/>
  <c r="K36" i="8" s="1"/>
  <c r="H336" i="26"/>
  <c r="H521" i="26" s="1"/>
  <c r="H341" i="26"/>
  <c r="L286" i="25"/>
  <c r="H342" i="27"/>
  <c r="P345" i="27"/>
  <c r="R227" i="30"/>
  <c r="G37" i="8"/>
  <c r="K37" i="8" s="1"/>
  <c r="R229" i="30"/>
  <c r="H348" i="26"/>
  <c r="H525" i="26" s="1"/>
  <c r="L184" i="22"/>
  <c r="L292" i="22" s="1"/>
  <c r="L291" i="24"/>
  <c r="H511" i="26"/>
  <c r="H359" i="26"/>
  <c r="H536" i="26" s="1"/>
  <c r="R112" i="30"/>
  <c r="R226" i="30" s="1"/>
  <c r="H503" i="26"/>
  <c r="H351" i="26"/>
  <c r="H528" i="26" s="1"/>
  <c r="H282" i="28"/>
  <c r="H166" i="28"/>
  <c r="H297" i="28" s="1"/>
  <c r="G35" i="8"/>
  <c r="K35" i="8" s="1"/>
  <c r="G40" i="8"/>
  <c r="K40" i="8" s="1"/>
  <c r="H493" i="27"/>
  <c r="H331" i="27"/>
  <c r="H518" i="27" s="1"/>
  <c r="L192" i="23"/>
  <c r="L291" i="23" s="1"/>
  <c r="H490" i="27"/>
  <c r="E345" i="27"/>
  <c r="E520" i="27" s="1"/>
  <c r="L293" i="24"/>
  <c r="L288" i="25"/>
  <c r="H344" i="26"/>
  <c r="H495" i="26"/>
  <c r="H331" i="26"/>
  <c r="H520" i="26" s="1"/>
  <c r="H223" i="27"/>
  <c r="H325" i="27" s="1"/>
  <c r="H470" i="26"/>
  <c r="H316" i="26"/>
  <c r="H300" i="28" l="1"/>
  <c r="H520" i="27"/>
  <c r="P520" i="27"/>
  <c r="H326" i="27"/>
  <c r="H517" i="27" s="1"/>
  <c r="P336" i="27"/>
  <c r="P519" i="27" s="1"/>
  <c r="H517" i="26"/>
  <c r="H345" i="26"/>
  <c r="H522" i="26" s="1"/>
  <c r="H316" i="27"/>
  <c r="H515" i="27" s="1"/>
  <c r="H516" i="27"/>
  <c r="H469" i="27"/>
  <c r="H336" i="27"/>
  <c r="H519" i="27" s="1"/>
  <c r="C198" i="22" l="1"/>
  <c r="C306" i="22" s="1"/>
  <c r="C258" i="22"/>
</calcChain>
</file>

<file path=xl/sharedStrings.xml><?xml version="1.0" encoding="utf-8"?>
<sst xmlns="http://schemas.openxmlformats.org/spreadsheetml/2006/main" count="24280" uniqueCount="354">
  <si>
    <t xml:space="preserve">TABLE A-1.  Summary of California commercial troll salmon fishing effort in days fished and landings in numbers of fish by catch area.  </t>
  </si>
  <si>
    <t>Year or Avg.</t>
  </si>
  <si>
    <t>Crescent City</t>
  </si>
  <si>
    <t>Eureka</t>
  </si>
  <si>
    <t>Fort Bragg</t>
  </si>
  <si>
    <t>San Francisco</t>
  </si>
  <si>
    <t>Monterey</t>
  </si>
  <si>
    <t>Oregon</t>
  </si>
  <si>
    <t>Season</t>
  </si>
  <si>
    <t>DAYS FISHED</t>
  </si>
  <si>
    <t>1986-1990</t>
  </si>
  <si>
    <t>1991-1995</t>
  </si>
  <si>
    <t>1996-2000</t>
  </si>
  <si>
    <t>2001-2005</t>
  </si>
  <si>
    <t>2006-2010</t>
  </si>
  <si>
    <t>-</t>
  </si>
  <si>
    <t>CHINOOK LANDINGS</t>
  </si>
  <si>
    <t>COHO LANDINGS</t>
  </si>
  <si>
    <t>TABLE A-2.  California commercial troll salmon fishing effort in days fished by catch area and month.</t>
  </si>
  <si>
    <t xml:space="preserve">                               OREGON AREA EFFORT</t>
  </si>
  <si>
    <t>Apr.</t>
  </si>
  <si>
    <t>May</t>
  </si>
  <si>
    <t>June</t>
  </si>
  <si>
    <t>July</t>
  </si>
  <si>
    <t>Aug.</t>
  </si>
  <si>
    <t>Sept.</t>
  </si>
  <si>
    <t>Oct.</t>
  </si>
  <si>
    <t>_</t>
  </si>
  <si>
    <r>
      <t>Crescent City</t>
    </r>
    <r>
      <rPr>
        <vertAlign val="superscript"/>
        <sz val="8"/>
        <rFont val="Arial"/>
        <family val="2"/>
      </rPr>
      <t>a/</t>
    </r>
  </si>
  <si>
    <t>YEAR</t>
  </si>
  <si>
    <t>APR</t>
  </si>
  <si>
    <t>MAY</t>
  </si>
  <si>
    <t>JUN</t>
  </si>
  <si>
    <t>JUL</t>
  </si>
  <si>
    <t>AUG</t>
  </si>
  <si>
    <t>SEP</t>
  </si>
  <si>
    <t>OCT</t>
  </si>
  <si>
    <t>TOTAL</t>
  </si>
  <si>
    <t>b/</t>
  </si>
  <si>
    <r>
      <t>Total Statewide</t>
    </r>
    <r>
      <rPr>
        <b/>
        <vertAlign val="superscript"/>
        <sz val="8"/>
        <rFont val="Arial"/>
        <family val="2"/>
      </rPr>
      <t>a/</t>
    </r>
  </si>
  <si>
    <t>a/  Includes minor effort off Oregon for fish landed in California.</t>
  </si>
  <si>
    <t>b/  Commercial fishery closed in all months except August 2002 (27 days fished) and September 2001-2005 (quota fisheries);  all other harvest occurred in Oregon waters but was landed in Crescent City.</t>
  </si>
  <si>
    <t>TABLE A-2.  California commercial troll salmon fishing effort in days fished by catch area and month.  (Page 1 of 2)</t>
  </si>
  <si>
    <r>
      <t>Crescent City</t>
    </r>
    <r>
      <rPr>
        <u/>
        <vertAlign val="superscript"/>
        <sz val="8"/>
        <rFont val="Arial"/>
        <family val="2"/>
      </rPr>
      <t>a/</t>
    </r>
  </si>
  <si>
    <r>
      <t>2001-2005</t>
    </r>
    <r>
      <rPr>
        <vertAlign val="superscript"/>
        <sz val="8"/>
        <rFont val="Arial"/>
        <family val="2"/>
      </rPr>
      <t>b/</t>
    </r>
  </si>
  <si>
    <t>TABLE A-2.  California commercial troll salmon fishing effort in days fished by catch area and month.  (Page 2 of 2)</t>
  </si>
  <si>
    <r>
      <t>Total Statewide</t>
    </r>
    <r>
      <rPr>
        <b/>
        <u/>
        <vertAlign val="superscript"/>
        <sz val="8"/>
        <rFont val="Arial"/>
        <family val="2"/>
      </rPr>
      <t>a/</t>
    </r>
  </si>
  <si>
    <t>TABLE A-3.  California commercial troll Chinook and coho salmon landings in numbers of fish by catch area and month.</t>
  </si>
  <si>
    <t xml:space="preserve">                               OREGON AREA CHINOOK</t>
  </si>
  <si>
    <t xml:space="preserve">                               OREGON AREA COHO</t>
  </si>
  <si>
    <t>CHINOOK</t>
  </si>
  <si>
    <t>COHO</t>
  </si>
  <si>
    <r>
      <t>Total Statewide</t>
    </r>
    <r>
      <rPr>
        <vertAlign val="superscript"/>
        <sz val="8"/>
        <rFont val="Arial"/>
        <family val="2"/>
      </rPr>
      <t>a/</t>
    </r>
  </si>
  <si>
    <t>a/  Includes minor catches made off Oregon and landed in California prior to 2005.</t>
  </si>
  <si>
    <t>b/  Commercial fishery closed all months except Aug. 2002 (681 Chinook) and Sept. 2001-2005;  all other harvest occurred in Oregon waters but was landed in Crescent City.</t>
  </si>
  <si>
    <t>TABLE A-3.  California commercial troll Chinook and coho salmon landings in numbers of fish by catch area and month.  (Page 1 of 3)</t>
  </si>
  <si>
    <t>TABLE A-3.  California commercial troll Chinook and coho salmon landings in numbers of fish by catch area and month.  (Page 2 of 3)</t>
  </si>
  <si>
    <t>TABLE A-3.  California commercial troll Chinook and coho salmon landings in numbers of fish by catch area and month.  (Page 3 of 3)</t>
  </si>
  <si>
    <t>1990-1995</t>
  </si>
  <si>
    <t>TABLE A-4.  California ocean recreational salmon fishing effort in angler trips by catch area and month.</t>
  </si>
  <si>
    <t>Feb.</t>
  </si>
  <si>
    <t>Mar.</t>
  </si>
  <si>
    <t>Nov.</t>
  </si>
  <si>
    <t>--</t>
  </si>
  <si>
    <t>- -</t>
  </si>
  <si>
    <r>
      <t>2020</t>
    </r>
    <r>
      <rPr>
        <vertAlign val="superscript"/>
        <sz val="8"/>
        <rFont val="Arial"/>
        <family val="2"/>
      </rPr>
      <t>a/</t>
    </r>
  </si>
  <si>
    <t xml:space="preserve">  </t>
  </si>
  <si>
    <t>Total Statewide</t>
  </si>
  <si>
    <t>a/  Recreational estimates are not available for May and June due to restrictions on sampling caused by the COVID-19 pandemic.</t>
  </si>
  <si>
    <t>TABLE A-4.  California ocean recreational salmon fishing effort in angler trips by catch area and month.  (Page 1 of 3)</t>
  </si>
  <si>
    <t>TABLE A-4.  California ocean recreational salmon fishing effort in angler trips by catch area and month.  (Page 2 of 3)</t>
  </si>
  <si>
    <t>TABLE A-4.  California ocean recreational salmon fishing effort in angler trips by catch area and month.  (Page 3 of 3)</t>
  </si>
  <si>
    <t>TABLE A-5.  California ocean recreational salmon landings in numbers of fish by catch area and month.</t>
  </si>
  <si>
    <t>b/  Preliminary.</t>
  </si>
  <si>
    <t>TABLE A-5.  California ocean recreational salmon landings in numbers of fish by catch area and month.  (Page 1 of 3)</t>
  </si>
  <si>
    <t>TABLE A-5.  California ocean recreational salmon landings in numbers of fish by catch area and month.  (Page 2 of 3)</t>
  </si>
  <si>
    <t>TABLE A-5.  California ocean recreational salmon landings in numbers of fish by catch area and month.  (Page 3 of 3)</t>
  </si>
  <si>
    <r>
      <t>TABLE A-6.  Summary of Oregon commercial troll salmon fishing effort in days fished and landings in numbers of fish by catch area.</t>
    </r>
    <r>
      <rPr>
        <vertAlign val="superscript"/>
        <sz val="8"/>
        <rFont val="Arial"/>
        <family val="2"/>
      </rPr>
      <t>a/</t>
    </r>
    <r>
      <rPr>
        <sz val="8"/>
        <rFont val="Arial"/>
        <family val="2"/>
      </rPr>
      <t xml:space="preserve">  (Page 1 of 2)</t>
    </r>
  </si>
  <si>
    <t>Year</t>
  </si>
  <si>
    <t>or Ave.</t>
  </si>
  <si>
    <t>Astoria</t>
  </si>
  <si>
    <t>Tillamook</t>
  </si>
  <si>
    <t>Newport</t>
  </si>
  <si>
    <t>Coos Bay</t>
  </si>
  <si>
    <t>Brookings</t>
  </si>
  <si>
    <t>Subtotal</t>
  </si>
  <si>
    <t>Alaska</t>
  </si>
  <si>
    <t>Washington</t>
  </si>
  <si>
    <t>California</t>
  </si>
  <si>
    <t>Total</t>
  </si>
  <si>
    <t>1976-1980</t>
  </si>
  <si>
    <t xml:space="preserve">1981-1985  </t>
  </si>
  <si>
    <r>
      <t>2023</t>
    </r>
    <r>
      <rPr>
        <vertAlign val="superscript"/>
        <sz val="8"/>
        <rFont val="Arial"/>
        <family val="2"/>
      </rPr>
      <t>b/</t>
    </r>
  </si>
  <si>
    <r>
      <t>TABLE A-6.  Summary of Oregon commercial troll salmon fishing effort in days fished and landings in numbers of fish by catch area.</t>
    </r>
    <r>
      <rPr>
        <vertAlign val="superscript"/>
        <sz val="8"/>
        <rFont val="Arial"/>
        <family val="2"/>
      </rPr>
      <t>a/</t>
    </r>
    <r>
      <rPr>
        <sz val="8"/>
        <rFont val="Arial"/>
        <family val="2"/>
      </rPr>
      <t xml:space="preserve">  (Page 2 of 2)</t>
    </r>
  </si>
  <si>
    <t>a/  Days fished and landings are reported by port of landing through 1978 and by area of catch beginning in 1979.  Catch and landing areas include the following port areas:  Astoria area includes Oregon ports from Astoria through Cannon Beach; Tillamook area includes Nehalem through Pacific City; Newport area includes Depoe Bay through Waldport; Coos Bay area prior to 1986 includes Florence through Bandon and after 1987 includes Florence through Port Orford; Brookings area prior to 1986 includes Port Orford through Brookings and after 1987 includes Gold Beach through Brookings.  Values include state-waters only terminal area fisheries.</t>
  </si>
  <si>
    <r>
      <t xml:space="preserve">TABLE A-7.  </t>
    </r>
    <r>
      <rPr>
        <b/>
        <sz val="8"/>
        <rFont val="Arial"/>
        <family val="2"/>
      </rPr>
      <t>Oregon commercial</t>
    </r>
    <r>
      <rPr>
        <sz val="8"/>
        <rFont val="Arial"/>
        <family val="2"/>
      </rPr>
      <t xml:space="preserve"> troll salmon fishing </t>
    </r>
    <r>
      <rPr>
        <b/>
        <sz val="8"/>
        <rFont val="Arial"/>
        <family val="2"/>
      </rPr>
      <t>effort</t>
    </r>
    <r>
      <rPr>
        <sz val="8"/>
        <rFont val="Arial"/>
        <family val="2"/>
      </rPr>
      <t xml:space="preserve"> in days fished by area and month.</t>
    </r>
    <r>
      <rPr>
        <vertAlign val="superscript"/>
        <sz val="8"/>
        <rFont val="Arial"/>
        <family val="2"/>
      </rPr>
      <t>a/</t>
    </r>
  </si>
  <si>
    <t>Year or Average</t>
  </si>
  <si>
    <t>Dec.</t>
  </si>
  <si>
    <t>South of Cape Falcon</t>
  </si>
  <si>
    <t>Statewide Total</t>
  </si>
  <si>
    <t>a/  Summary of ODFW fish receiving ticket information. Beginning in 1979, monthly totals are the sum of statistical weeks with closest fit to the calendar month. Excludes effort occurring off Alaska, Washington, and California.  Days fished data are reported by port of landing through 1978 and by area of catch beginning in 1979.  Catch and landing areas include the following port areas:  Astoria area includes Oregon ports from Astoria through Cannon Beach; Tillamook area includes Nehalem through Pacific City; Newport area includes Depoe Bay through Waldport; Coos Bay area prior to 1986 includes Florence through Bandon and after 1987 includes Florence through Port Orford; Brookings area prior to 1986 includes Port Orford through Brookings and after 1987 includes Gold Beach through Brookings.  Values include state-waters only terminal area fisheries.</t>
  </si>
  <si>
    <r>
      <t>TABLE A-7.  Oregon commercial troll salmon fishing effort in days fished by area and month.</t>
    </r>
    <r>
      <rPr>
        <vertAlign val="superscript"/>
        <sz val="8"/>
        <rFont val="Arial"/>
        <family val="2"/>
      </rPr>
      <t>a/</t>
    </r>
    <r>
      <rPr>
        <sz val="8"/>
        <rFont val="Arial"/>
        <family val="2"/>
      </rPr>
      <t xml:space="preserve">  (Page 1 of 4)</t>
    </r>
  </si>
  <si>
    <t>1981-1985</t>
  </si>
  <si>
    <r>
      <t>TABLE A-7.  Oregon commercial troll salmon fishing effort in days fished by area and month.</t>
    </r>
    <r>
      <rPr>
        <vertAlign val="superscript"/>
        <sz val="8"/>
        <rFont val="Arial"/>
        <family val="2"/>
      </rPr>
      <t>a/</t>
    </r>
    <r>
      <rPr>
        <sz val="8"/>
        <rFont val="Arial"/>
        <family val="2"/>
      </rPr>
      <t xml:space="preserve">  (Page 2 of 4)</t>
    </r>
  </si>
  <si>
    <r>
      <t>TABLE A-7.  Oregon commercial troll salmon fishing effort in days fished by area and month.</t>
    </r>
    <r>
      <rPr>
        <vertAlign val="superscript"/>
        <sz val="8"/>
        <rFont val="Arial"/>
        <family val="2"/>
      </rPr>
      <t>a/</t>
    </r>
    <r>
      <rPr>
        <sz val="8"/>
        <rFont val="Arial"/>
        <family val="2"/>
      </rPr>
      <t xml:space="preserve">  (Page 3 of 4)</t>
    </r>
  </si>
  <si>
    <r>
      <t>TABLE A-7.  Oregon commercial troll salmon fishing effort in days fished by area and month.</t>
    </r>
    <r>
      <rPr>
        <vertAlign val="superscript"/>
        <sz val="8"/>
        <rFont val="Arial"/>
        <family val="2"/>
      </rPr>
      <t>a/</t>
    </r>
    <r>
      <rPr>
        <sz val="8"/>
        <rFont val="Arial"/>
        <family val="2"/>
      </rPr>
      <t xml:space="preserve">  (Page 4 of 4)</t>
    </r>
  </si>
  <si>
    <r>
      <t xml:space="preserve">TABLE A-8.  Oregon commercial troll Chinook and coho salmon </t>
    </r>
    <r>
      <rPr>
        <b/>
        <sz val="8"/>
        <rFont val="Arial"/>
        <family val="2"/>
      </rPr>
      <t>landings</t>
    </r>
    <r>
      <rPr>
        <sz val="8"/>
        <rFont val="Arial"/>
        <family val="2"/>
      </rPr>
      <t xml:space="preserve"> in numbers of fish by catch area and month.</t>
    </r>
    <r>
      <rPr>
        <vertAlign val="superscript"/>
        <sz val="8"/>
        <rFont val="Arial"/>
        <family val="2"/>
      </rPr>
      <t>a/</t>
    </r>
  </si>
  <si>
    <t xml:space="preserve">- </t>
  </si>
  <si>
    <r>
      <t>a/ Monthly totals are the sum of statistical weeks with closest fit to the calendar month.  Excludes harvests off Alaska</t>
    </r>
    <r>
      <rPr>
        <strike/>
        <sz val="8"/>
        <rFont val="Arial"/>
        <family val="2"/>
      </rPr>
      <t>,</t>
    </r>
    <r>
      <rPr>
        <sz val="8"/>
        <rFont val="Arial"/>
        <family val="2"/>
      </rPr>
      <t xml:space="preserve"> Washington (north of Leadbetter Point)</t>
    </r>
    <r>
      <rPr>
        <strike/>
        <sz val="8"/>
        <rFont val="Arial"/>
        <family val="2"/>
      </rPr>
      <t>,</t>
    </r>
    <r>
      <rPr>
        <sz val="8"/>
        <rFont val="Arial"/>
        <family val="2"/>
      </rPr>
      <t xml:space="preserve"> and California that were landed in Oregon.  Landings are reported by area of catch beginning in 1979.  Catch and landing areas include the following port areas:  Astoria area includes Oregon ports from Astoria through Cannon Beach; Tillamook area includes Nehalem through Pacific City; Newport area includes Depoe Bay through Waldport; Coos Bay area prior to 1988 includes Florence through Bandon and after 1987 includes Florence through Port Orford; Brookings area prior to 1988 includes Port Orford through Brookings and after 1987 includes Gold Beach through Brookings.   Values include state-waters only terminal area fisheries.</t>
    </r>
  </si>
  <si>
    <r>
      <t>TABLE A-8.  Oregon commercial troll Chinook and coho salmon landings in numbers of fish by catch area and month.</t>
    </r>
    <r>
      <rPr>
        <vertAlign val="superscript"/>
        <sz val="8"/>
        <rFont val="Arial"/>
        <family val="2"/>
      </rPr>
      <t>a/</t>
    </r>
    <r>
      <rPr>
        <sz val="8"/>
        <rFont val="Arial"/>
        <family val="2"/>
      </rPr>
      <t xml:space="preserve">  (Page 1 of 4)</t>
    </r>
  </si>
  <si>
    <r>
      <t>TABLE A-8.  Oregon commercial troll Chinook and coho salmon landings in numbers of fish by catch area and month.</t>
    </r>
    <r>
      <rPr>
        <vertAlign val="superscript"/>
        <sz val="8"/>
        <rFont val="Arial"/>
        <family val="2"/>
      </rPr>
      <t xml:space="preserve">a/  </t>
    </r>
    <r>
      <rPr>
        <sz val="8"/>
        <rFont val="Arial"/>
        <family val="2"/>
      </rPr>
      <t>(Page 2 of 4)</t>
    </r>
  </si>
  <si>
    <r>
      <t>TABLE A-8.  Oregon commercial troll Chinook and coho salmon landings in numbers of fish by catch area and month.</t>
    </r>
    <r>
      <rPr>
        <vertAlign val="superscript"/>
        <sz val="8"/>
        <rFont val="Arial"/>
        <family val="2"/>
      </rPr>
      <t xml:space="preserve">a/ </t>
    </r>
    <r>
      <rPr>
        <sz val="8"/>
        <rFont val="Arial"/>
        <family val="2"/>
      </rPr>
      <t xml:space="preserve"> (Page 3 of 4)</t>
    </r>
  </si>
  <si>
    <r>
      <t>TABLE A-8.  Oregon commercial troll Chinook and coho salmon landings in numbers of fish by catch area and month.</t>
    </r>
    <r>
      <rPr>
        <vertAlign val="superscript"/>
        <sz val="8"/>
        <rFont val="Arial"/>
        <family val="2"/>
      </rPr>
      <t>a/</t>
    </r>
    <r>
      <rPr>
        <sz val="8"/>
        <rFont val="Arial"/>
        <family val="2"/>
      </rPr>
      <t xml:space="preserve">  (Page 4 of 4)</t>
    </r>
  </si>
  <si>
    <r>
      <t>TABLE A-9.  Oregon ocean recreational effort in salmon</t>
    </r>
    <r>
      <rPr>
        <b/>
        <sz val="8"/>
        <rFont val="Arial"/>
        <family val="2"/>
      </rPr>
      <t xml:space="preserve"> angler trips</t>
    </r>
    <r>
      <rPr>
        <sz val="8"/>
        <rFont val="Arial"/>
        <family val="2"/>
      </rPr>
      <t xml:space="preserve"> by catch area and month.</t>
    </r>
    <r>
      <rPr>
        <vertAlign val="superscript"/>
        <sz val="8"/>
        <rFont val="Arial"/>
        <family val="2"/>
      </rPr>
      <t>a/</t>
    </r>
  </si>
  <si>
    <t>Total All Areas</t>
  </si>
  <si>
    <t>a/  Monthly totals are the sum of statistical weeks with closest fit to the calendar month.  Since 1981, data from sampled ports only.  Effort consists of salmon angler trips only.   Astoria area includes Astoria, Warrenton, and Hammond; Tillamook area includes Garibaldi and Pacific City; Newport area includes Depoe Bay and Newport; Coos Bay area includes Florence, Winchester Bay, and Coos Bay; Brookings area includes Gold Beach and Brookings.  Values include state-waters only terminal area fisheries.</t>
  </si>
  <si>
    <r>
      <t>TABLE A-9.  Oregon ocean recreational effort in salmon angler trips by catch area and month.</t>
    </r>
    <r>
      <rPr>
        <vertAlign val="superscript"/>
        <sz val="8"/>
        <rFont val="Arial"/>
        <family val="2"/>
      </rPr>
      <t xml:space="preserve">a/ </t>
    </r>
    <r>
      <rPr>
        <sz val="8"/>
        <rFont val="Arial"/>
        <family val="2"/>
      </rPr>
      <t xml:space="preserve"> (Page 1 of 4)</t>
    </r>
  </si>
  <si>
    <r>
      <t>TABLE A-9.  Oregon ocean recreational effort in salmon angler trips by catch area and month.</t>
    </r>
    <r>
      <rPr>
        <vertAlign val="superscript"/>
        <sz val="8"/>
        <rFont val="Arial"/>
        <family val="2"/>
      </rPr>
      <t xml:space="preserve">a/ </t>
    </r>
    <r>
      <rPr>
        <sz val="8"/>
        <rFont val="Arial"/>
        <family val="2"/>
      </rPr>
      <t xml:space="preserve"> (Page 2 of 4)</t>
    </r>
  </si>
  <si>
    <r>
      <t>TABLE A-9.  Oregon ocean recreational effort in salmon angler trips by catch area and month.</t>
    </r>
    <r>
      <rPr>
        <vertAlign val="superscript"/>
        <sz val="8"/>
        <rFont val="Arial"/>
        <family val="2"/>
      </rPr>
      <t xml:space="preserve">a/ </t>
    </r>
    <r>
      <rPr>
        <sz val="8"/>
        <rFont val="Arial"/>
        <family val="2"/>
      </rPr>
      <t xml:space="preserve"> (Page 3 of 4)</t>
    </r>
  </si>
  <si>
    <r>
      <t>TABLE A-9.  Oregon ocean recreational effort in salmon angler trips by catch area and month.</t>
    </r>
    <r>
      <rPr>
        <vertAlign val="superscript"/>
        <sz val="8"/>
        <rFont val="Arial"/>
        <family val="2"/>
      </rPr>
      <t xml:space="preserve">a/ </t>
    </r>
    <r>
      <rPr>
        <sz val="8"/>
        <rFont val="Arial"/>
        <family val="2"/>
      </rPr>
      <t xml:space="preserve"> (Page 4 of 4)</t>
    </r>
  </si>
  <si>
    <r>
      <t xml:space="preserve">TABLE A-10.  Oregon ocean recreational salmon </t>
    </r>
    <r>
      <rPr>
        <b/>
        <sz val="8"/>
        <rFont val="Arial"/>
        <family val="2"/>
      </rPr>
      <t>landings</t>
    </r>
    <r>
      <rPr>
        <sz val="8"/>
        <rFont val="Arial"/>
        <family val="2"/>
      </rPr>
      <t xml:space="preserve"> in numbers of fish by catch area and month.</t>
    </r>
    <r>
      <rPr>
        <vertAlign val="superscript"/>
        <sz val="8"/>
        <rFont val="Arial"/>
        <family val="2"/>
      </rPr>
      <t>a/</t>
    </r>
  </si>
  <si>
    <r>
      <t>Oct.</t>
    </r>
    <r>
      <rPr>
        <vertAlign val="superscript"/>
        <sz val="8"/>
        <rFont val="Arial"/>
        <family val="2"/>
      </rPr>
      <t>b/</t>
    </r>
  </si>
  <si>
    <r>
      <t>Season</t>
    </r>
    <r>
      <rPr>
        <vertAlign val="superscript"/>
        <sz val="8"/>
        <rFont val="Arial"/>
        <family val="2"/>
      </rPr>
      <t>b/</t>
    </r>
  </si>
  <si>
    <r>
      <t>2023</t>
    </r>
    <r>
      <rPr>
        <vertAlign val="superscript"/>
        <sz val="8"/>
        <rFont val="Arial"/>
        <family val="2"/>
      </rPr>
      <t>c/</t>
    </r>
  </si>
  <si>
    <t>a/  Monthly totals are the sum of statistical weeks with closest fit to the calendar month and may include illegal catch.  The 1976-1980 catch is from combined salmon/steelhead punch card and sampled port data.  Since 1981, data is from sampled ports only.  Astoria area includes Astoria, Warrenton, and Hammond; Tillamook area includes Garibaldi and Pacific City; Newport area includes Depoe Bay and Newport; Coos Bay area includes Florence, Winchester Bay, and Coos Bay; Brookings area includes Gold Beach and Brookings.  Values include state-waters only, terminal area fisheries.</t>
  </si>
  <si>
    <t>b/  October, season, and total catch for the following port areas and years includes the following catch in November:  Astoria 1976 - 29 coho; Tillamook 1976 - 38 coho; Newport 1976 - 22 coho; Coos Bay 1976 - 66 coho; Brookings 1976 - 367 coho.</t>
  </si>
  <si>
    <t>c/  Preliminary.</t>
  </si>
  <si>
    <r>
      <t>TABLE A-10.  Oregon ocean recreational salmon landings in numbers of fish by catch area and month.</t>
    </r>
    <r>
      <rPr>
        <vertAlign val="superscript"/>
        <sz val="8"/>
        <rFont val="Albertus Medium"/>
        <family val="2"/>
      </rPr>
      <t>a/</t>
    </r>
    <r>
      <rPr>
        <sz val="8"/>
        <rFont val="Arial"/>
        <family val="2"/>
      </rPr>
      <t xml:space="preserve">  (Page 1 of 4)</t>
    </r>
  </si>
  <si>
    <r>
      <t>TABLE A-10.  Oregon ocean recreational salmon landings in numbers of fish by catch area and month.</t>
    </r>
    <r>
      <rPr>
        <vertAlign val="superscript"/>
        <sz val="8"/>
        <rFont val="Arial"/>
        <family val="2"/>
      </rPr>
      <t>a/</t>
    </r>
    <r>
      <rPr>
        <sz val="8"/>
        <rFont val="Arial"/>
        <family val="2"/>
      </rPr>
      <t xml:space="preserve">  (Page 2 of 4)</t>
    </r>
  </si>
  <si>
    <r>
      <t>TABLE A-10.  Oregon ocean recreational salmon landings in numbers of fish by catch area and month.</t>
    </r>
    <r>
      <rPr>
        <vertAlign val="superscript"/>
        <sz val="8"/>
        <rFont val="Arial"/>
        <family val="2"/>
      </rPr>
      <t>a/</t>
    </r>
    <r>
      <rPr>
        <sz val="8"/>
        <rFont val="Arial"/>
        <family val="2"/>
      </rPr>
      <t xml:space="preserve">  (Page 3 of 4)</t>
    </r>
  </si>
  <si>
    <r>
      <t>TABLE A-10.  Oregon ocean recreational salmon landings in numbers of fish by catch area and month.</t>
    </r>
    <r>
      <rPr>
        <vertAlign val="superscript"/>
        <sz val="8"/>
        <rFont val="Arial"/>
        <family val="2"/>
      </rPr>
      <t>a/</t>
    </r>
    <r>
      <rPr>
        <sz val="8"/>
        <rFont val="Arial"/>
        <family val="2"/>
      </rPr>
      <t xml:space="preserve">  (Page 4 of 4)</t>
    </r>
  </si>
  <si>
    <t>a/  Monthly totals are the sum of statistical weeks with closest fit to the calendar month and may include illegal catch.  Data is from sampled ports only.  Astoria area includes Astoria, Warrenton, and Hammond; Tillamook area includes Garibaldi and Pacific City; Newport area includes Depoe Bay and Newport; Coos Bay area includes Florence, Winchester Bay, and Coos Bay; Brookings area includes Gold Beach and Brookings.  Values include state-waters only, terminal area fisheries.</t>
  </si>
  <si>
    <t>TABLE A-11.  Summary of Washington non-Indian commercial troll salmon fishing effort in days fished and landings in numbers of fish by catch area.  (Page 1 of 2)</t>
  </si>
  <si>
    <t>or Avg.</t>
  </si>
  <si>
    <r>
      <t>Neah Bay</t>
    </r>
    <r>
      <rPr>
        <vertAlign val="superscript"/>
        <sz val="8"/>
        <rFont val="Arial"/>
        <family val="2"/>
      </rPr>
      <t>a/</t>
    </r>
  </si>
  <si>
    <t>La Push</t>
  </si>
  <si>
    <t>Westport</t>
  </si>
  <si>
    <t>Ilwaco</t>
  </si>
  <si>
    <t>TABLE A-11.  Summary of Washington non-Indian commercial troll salmon fishing effort in days fished and landings in numbers of fish by catch area.  (Page 2 of 2)</t>
  </si>
  <si>
    <r>
      <t>PINK LANDINGS</t>
    </r>
    <r>
      <rPr>
        <vertAlign val="superscript"/>
        <sz val="8"/>
        <rFont val="Arial"/>
        <family val="2"/>
      </rPr>
      <t>c/</t>
    </r>
  </si>
  <si>
    <t>a/  Neah Bay data include landings from Strait of Juan de Fuca Area 4B.</t>
  </si>
  <si>
    <t>c/  Landings primarily in odd-years only; averages are odd-year averages .</t>
  </si>
  <si>
    <r>
      <t xml:space="preserve">TABLE A-12.  Washington non-Indian commercial troll salmon fishing </t>
    </r>
    <r>
      <rPr>
        <b/>
        <sz val="8"/>
        <rFont val="Arial"/>
        <family val="2"/>
      </rPr>
      <t>effort</t>
    </r>
    <r>
      <rPr>
        <sz val="8"/>
        <rFont val="Arial"/>
        <family val="2"/>
      </rPr>
      <t xml:space="preserve"> in days fished by catch area and month.</t>
    </r>
    <r>
      <rPr>
        <vertAlign val="superscript"/>
        <sz val="8"/>
        <rFont val="Arial"/>
        <family val="2"/>
      </rPr>
      <t>a/</t>
    </r>
  </si>
  <si>
    <r>
      <t>Sept.</t>
    </r>
    <r>
      <rPr>
        <vertAlign val="superscript"/>
        <sz val="8"/>
        <rFont val="Arial"/>
        <family val="2"/>
      </rPr>
      <t>b/</t>
    </r>
  </si>
  <si>
    <r>
      <t>Neah Bay</t>
    </r>
    <r>
      <rPr>
        <u/>
        <vertAlign val="superscript"/>
        <sz val="8"/>
        <rFont val="Arial"/>
        <family val="2"/>
      </rPr>
      <t>c/</t>
    </r>
  </si>
  <si>
    <t>a/  Summary of Washington Department of Fish and Wildlife fish receiving ticket information by statistical month, excluding Washington landings from Oregon, California, and Alaska.</t>
  </si>
  <si>
    <t>b/  Data for September include any effort after September.</t>
  </si>
  <si>
    <t>c/  Neah Bay area includes effort and catches from Strait of Juan de Fuca Area 4B.</t>
  </si>
  <si>
    <t>d/  Preliminary.</t>
  </si>
  <si>
    <r>
      <t>TABLE A-12.  Washington non-Indian commercial troll salmon fishing effort in days fished by catch area and month.</t>
    </r>
    <r>
      <rPr>
        <vertAlign val="superscript"/>
        <sz val="8"/>
        <rFont val="Arial"/>
        <family val="2"/>
      </rPr>
      <t xml:space="preserve">a/ </t>
    </r>
    <r>
      <rPr>
        <sz val="8"/>
        <rFont val="Arial"/>
        <family val="2"/>
      </rPr>
      <t xml:space="preserve">      (Page 1 of 2)</t>
    </r>
  </si>
  <si>
    <r>
      <t>TABLE A-12.  Washington non-Indian commercial troll salmon fishing effort in days fished by catch area and month.</t>
    </r>
    <r>
      <rPr>
        <vertAlign val="superscript"/>
        <sz val="8"/>
        <rFont val="Arial"/>
        <family val="2"/>
      </rPr>
      <t xml:space="preserve">a/ </t>
    </r>
    <r>
      <rPr>
        <sz val="8"/>
        <rFont val="Arial"/>
        <family val="2"/>
      </rPr>
      <t xml:space="preserve">      (Page 2 of 2)</t>
    </r>
  </si>
  <si>
    <r>
      <t>TABLE A-13.  Washington non-Indian commercial troll Chinook, coho, and pink salmon landings in numbers of fish by catch area and month (odd year averages).</t>
    </r>
    <r>
      <rPr>
        <vertAlign val="superscript"/>
        <sz val="8"/>
        <rFont val="Arial"/>
        <family val="2"/>
      </rPr>
      <t>a/</t>
    </r>
  </si>
  <si>
    <t>PINKS</t>
  </si>
  <si>
    <t>a/  Summary of Washington Department of Fish and Wildlife fish receiving ticket information by statistical month excluding Washington landings from Oregon, California, and Alaska.</t>
  </si>
  <si>
    <t>b/  Data for September include any catch after September.</t>
  </si>
  <si>
    <r>
      <t>TABLE A-13.  Washington non-Indian commercial troll Chinook, coho, and pink salmon landings in numbers of fish by catch area and month (odd year averages).</t>
    </r>
    <r>
      <rPr>
        <vertAlign val="superscript"/>
        <sz val="8"/>
        <rFont val="Arial"/>
        <family val="2"/>
      </rPr>
      <t xml:space="preserve">a/ </t>
    </r>
    <r>
      <rPr>
        <sz val="8"/>
        <rFont val="Arial"/>
        <family val="2"/>
      </rPr>
      <t xml:space="preserve"> (Page 1 of 3)</t>
    </r>
  </si>
  <si>
    <r>
      <t>TABLE A-13.  Washington non-Indian commercial troll Chinook, coho, and pink salmon landings in numbers of fish by catch area and month (odd year averages).</t>
    </r>
    <r>
      <rPr>
        <vertAlign val="superscript"/>
        <sz val="8"/>
        <rFont val="Arial"/>
        <family val="2"/>
      </rPr>
      <t xml:space="preserve">a/ </t>
    </r>
    <r>
      <rPr>
        <sz val="8"/>
        <rFont val="Arial"/>
        <family val="2"/>
      </rPr>
      <t xml:space="preserve"> (Page 2 of 3)</t>
    </r>
  </si>
  <si>
    <r>
      <t>TABLE A-13.  Washington non-Indian commercial troll Chinook, coho, and pink salmon landings in numbers of fish by catch area and month (odd year averages).</t>
    </r>
    <r>
      <rPr>
        <vertAlign val="superscript"/>
        <sz val="8"/>
        <rFont val="Arial"/>
        <family val="2"/>
      </rPr>
      <t xml:space="preserve">a/ </t>
    </r>
    <r>
      <rPr>
        <sz val="8"/>
        <rFont val="Arial"/>
        <family val="2"/>
      </rPr>
      <t xml:space="preserve"> (Page 3 of 3)</t>
    </r>
  </si>
  <si>
    <t>TABLE A-14.  Treaty Indian ocean troll salmon fishing effort in deliveries by catch area and month.</t>
  </si>
  <si>
    <t>Jan.-Apr.</t>
  </si>
  <si>
    <t>Nov.-Dec.</t>
  </si>
  <si>
    <t>May-Sept.</t>
  </si>
  <si>
    <t>Area 4B</t>
  </si>
  <si>
    <t>Neah Bay</t>
  </si>
  <si>
    <r>
      <t>La Push</t>
    </r>
    <r>
      <rPr>
        <vertAlign val="superscript"/>
        <sz val="8"/>
        <rFont val="Arial"/>
        <family val="2"/>
      </rPr>
      <t>b/</t>
    </r>
  </si>
  <si>
    <t>a/  Preliminary.</t>
  </si>
  <si>
    <t>b/  October effort beginning in 2002 occurred during Quileute ceremonial and subsistence fishery.</t>
  </si>
  <si>
    <t>TABLE A-14.  Treaty Indian ocean troll salmon fishing effort in deliveries by catch area and month.  (Page 1 of 2)</t>
  </si>
  <si>
    <t xml:space="preserve"> May-Sept.</t>
  </si>
  <si>
    <r>
      <t>La Push</t>
    </r>
    <r>
      <rPr>
        <u/>
        <vertAlign val="superscript"/>
        <sz val="8"/>
        <rFont val="Arial"/>
        <family val="2"/>
      </rPr>
      <t>b/</t>
    </r>
  </si>
  <si>
    <t>TABLE A-14.  Treaty Indian ocean troll salmon fishing effort in deliveries by catch area and month.       (Page 2 of 2)</t>
  </si>
  <si>
    <t>TABLE A-15.  Treaty Indian ocean troll Chinook and coho salmon landings in numbers of fish by catch area and month.</t>
  </si>
  <si>
    <t>b/ October landings beginning in 2002 occurred during Quileute ceremonial and subsistence fishery.</t>
  </si>
  <si>
    <t>TABLE A-15.  Treaty Indian ocean troll Chinook and coho salmon landings in numbers of fish by catch area and month.  (Page 1 of 3)</t>
  </si>
  <si>
    <t>TABLE A-15.  Treaty Indian ocean troll Chinook and coho salmon landings in numbers of fish by catch area and month.  (Page 2 of 3)</t>
  </si>
  <si>
    <t>TABLE A-15.  Treaty Indian ocean troll Chinook and coho salmon landings in numbers of fish by catch area and month.  (Page 3 of 3)</t>
  </si>
  <si>
    <t>TABLE A-16.  Treaty Indian ocean troll pink salmon landings (odd years only) in numbers of fish by catch area and month.</t>
  </si>
  <si>
    <r>
      <t>Year or Avg.</t>
    </r>
    <r>
      <rPr>
        <vertAlign val="superscript"/>
        <sz val="8"/>
        <rFont val="Arial"/>
        <family val="2"/>
      </rPr>
      <t>a/</t>
    </r>
  </si>
  <si>
    <t>a/  Odd year averages only.</t>
  </si>
  <si>
    <t>TABLE A-16.  Treaty Indian ocean troll pink salmon landings (odd years only) in numbers of fish by catch area and month.                         (Page 1 of 2)</t>
  </si>
  <si>
    <t>1987-1989</t>
  </si>
  <si>
    <t>1997-1999</t>
  </si>
  <si>
    <t>TABLE A-17.  Washington ocean recreational salmon fishing effort in angler trips by port and statistical month.</t>
  </si>
  <si>
    <r>
      <t>1989</t>
    </r>
    <r>
      <rPr>
        <vertAlign val="superscript"/>
        <sz val="8"/>
        <rFont val="Arial"/>
        <family val="2"/>
      </rPr>
      <t>a/</t>
    </r>
  </si>
  <si>
    <r>
      <t>1990</t>
    </r>
    <r>
      <rPr>
        <vertAlign val="superscript"/>
        <sz val="8"/>
        <rFont val="Arial"/>
        <family val="2"/>
      </rPr>
      <t>a/</t>
    </r>
  </si>
  <si>
    <r>
      <t>1991</t>
    </r>
    <r>
      <rPr>
        <vertAlign val="superscript"/>
        <sz val="8"/>
        <rFont val="Arial"/>
        <family val="2"/>
      </rPr>
      <t>a/</t>
    </r>
  </si>
  <si>
    <r>
      <t>1992</t>
    </r>
    <r>
      <rPr>
        <vertAlign val="superscript"/>
        <sz val="8"/>
        <rFont val="Arial"/>
        <family val="2"/>
      </rPr>
      <t>a/</t>
    </r>
  </si>
  <si>
    <r>
      <t>1993</t>
    </r>
    <r>
      <rPr>
        <vertAlign val="superscript"/>
        <sz val="8"/>
        <rFont val="Arial"/>
        <family val="2"/>
      </rPr>
      <t>a/</t>
    </r>
  </si>
  <si>
    <r>
      <t>1995</t>
    </r>
    <r>
      <rPr>
        <vertAlign val="superscript"/>
        <sz val="8"/>
        <rFont val="Arial"/>
        <family val="2"/>
      </rPr>
      <t>a/</t>
    </r>
  </si>
  <si>
    <r>
      <t>1996</t>
    </r>
    <r>
      <rPr>
        <vertAlign val="superscript"/>
        <sz val="8"/>
        <rFont val="Arial"/>
        <family val="2"/>
      </rPr>
      <t>a/</t>
    </r>
  </si>
  <si>
    <r>
      <t>1997</t>
    </r>
    <r>
      <rPr>
        <vertAlign val="superscript"/>
        <sz val="8"/>
        <rFont val="Arial"/>
        <family val="2"/>
      </rPr>
      <t>a/</t>
    </r>
  </si>
  <si>
    <r>
      <t>1998</t>
    </r>
    <r>
      <rPr>
        <vertAlign val="superscript"/>
        <sz val="8"/>
        <rFont val="Arial"/>
        <family val="2"/>
      </rPr>
      <t>a/</t>
    </r>
  </si>
  <si>
    <r>
      <t>2000</t>
    </r>
    <r>
      <rPr>
        <vertAlign val="superscript"/>
        <sz val="8"/>
        <rFont val="Arial"/>
        <family val="2"/>
      </rPr>
      <t>a/</t>
    </r>
  </si>
  <si>
    <r>
      <t>2020</t>
    </r>
    <r>
      <rPr>
        <vertAlign val="superscript"/>
        <sz val="8"/>
        <rFont val="Arial"/>
        <family val="2"/>
      </rPr>
      <t>d/</t>
    </r>
  </si>
  <si>
    <r>
      <t>2021</t>
    </r>
    <r>
      <rPr>
        <vertAlign val="superscript"/>
        <sz val="8"/>
        <rFont val="Arial"/>
        <family val="2"/>
      </rPr>
      <t>d/</t>
    </r>
  </si>
  <si>
    <r>
      <t>Ilwaco</t>
    </r>
    <r>
      <rPr>
        <u/>
        <vertAlign val="superscript"/>
        <sz val="8"/>
        <rFont val="Arial"/>
        <family val="2"/>
      </rPr>
      <t>c/</t>
    </r>
  </si>
  <si>
    <r>
      <t>Statewide Total</t>
    </r>
    <r>
      <rPr>
        <b/>
        <u/>
        <vertAlign val="superscript"/>
        <sz val="8"/>
        <rFont val="Arial"/>
        <family val="2"/>
      </rPr>
      <t>c/</t>
    </r>
  </si>
  <si>
    <t>a/  Includes effort from the Washington State waters Area 4B fishery (none in 1994 or 1999).</t>
  </si>
  <si>
    <t>c/  Includes effort from the North Jetty when the ocean fishery was open; does not include effort reported as occurring inside the Columbia River mouth (North Jetty effort when the ocean fishery was closed and Buoy 10 was open).</t>
  </si>
  <si>
    <t xml:space="preserve">d/   The ports of Neah Bay and La Push were closed to public access in 2020 due to the COVID-19 pandemic. In 2021, Neah Bay remained closed to public access and La Push opened to public access July 12. Effort shown in this table includes effort that occurred in the adjacent catch areas and originated from Sekiu during periods Neah Bay and La Push remained closed to public access. </t>
  </si>
  <si>
    <t>TABLE A-17.  Washington ocean recreational salmon fishing effort in angler trips by port and statistical month.  (Page 1 of 3)</t>
  </si>
  <si>
    <r>
      <t>1986-1990</t>
    </r>
    <r>
      <rPr>
        <vertAlign val="superscript"/>
        <sz val="8"/>
        <rFont val="Arial"/>
        <family val="2"/>
      </rPr>
      <t>a/</t>
    </r>
  </si>
  <si>
    <r>
      <t>1991-1995</t>
    </r>
    <r>
      <rPr>
        <vertAlign val="superscript"/>
        <sz val="8"/>
        <rFont val="Arial"/>
        <family val="2"/>
      </rPr>
      <t>a/</t>
    </r>
  </si>
  <si>
    <t>TABLE A-17.  Washington ocean recreational salmon fishing effort in angler trips by port and statistical month.  (Page 2 of 3)</t>
  </si>
  <si>
    <t>TABLE A-17.  Washington ocean recreational salmon fishing effort in angler trips by port and statistical month.  (Page 3 of 3)</t>
  </si>
  <si>
    <t>TABLE A-18.  Washington ocean recreational Chinook and coho salmon landings in numbers of fish by port of landing and statistical month.</t>
  </si>
  <si>
    <r>
      <t>1987</t>
    </r>
    <r>
      <rPr>
        <vertAlign val="superscript"/>
        <sz val="8"/>
        <rFont val="Arial"/>
        <family val="2"/>
      </rPr>
      <t>a/</t>
    </r>
  </si>
  <si>
    <r>
      <t>1991</t>
    </r>
    <r>
      <rPr>
        <vertAlign val="superscript"/>
        <sz val="8"/>
        <rFont val="Arial"/>
        <family val="2"/>
      </rPr>
      <t>b/</t>
    </r>
  </si>
  <si>
    <r>
      <t>1992</t>
    </r>
    <r>
      <rPr>
        <vertAlign val="superscript"/>
        <sz val="8"/>
        <rFont val="Arial"/>
        <family val="2"/>
      </rPr>
      <t>b/</t>
    </r>
  </si>
  <si>
    <r>
      <t>1993</t>
    </r>
    <r>
      <rPr>
        <vertAlign val="superscript"/>
        <sz val="8"/>
        <rFont val="Arial"/>
        <family val="2"/>
      </rPr>
      <t>b/</t>
    </r>
  </si>
  <si>
    <r>
      <t>1996</t>
    </r>
    <r>
      <rPr>
        <vertAlign val="superscript"/>
        <sz val="8"/>
        <rFont val="Arial"/>
        <family val="2"/>
      </rPr>
      <t>b/</t>
    </r>
  </si>
  <si>
    <r>
      <t>1997</t>
    </r>
    <r>
      <rPr>
        <vertAlign val="superscript"/>
        <sz val="8"/>
        <rFont val="Arial"/>
        <family val="2"/>
      </rPr>
      <t>b/</t>
    </r>
  </si>
  <si>
    <r>
      <t>1998</t>
    </r>
    <r>
      <rPr>
        <vertAlign val="superscript"/>
        <sz val="8"/>
        <rFont val="Arial"/>
        <family val="2"/>
      </rPr>
      <t>b/</t>
    </r>
  </si>
  <si>
    <r>
      <t>2000</t>
    </r>
    <r>
      <rPr>
        <vertAlign val="superscript"/>
        <sz val="8"/>
        <rFont val="Arial"/>
        <family val="2"/>
      </rPr>
      <t>b/</t>
    </r>
  </si>
  <si>
    <r>
      <t>2008</t>
    </r>
    <r>
      <rPr>
        <vertAlign val="superscript"/>
        <sz val="8"/>
        <rFont val="Arial"/>
        <family val="2"/>
      </rPr>
      <t>b/</t>
    </r>
  </si>
  <si>
    <r>
      <t>2020</t>
    </r>
    <r>
      <rPr>
        <vertAlign val="superscript"/>
        <sz val="8"/>
        <rFont val="Arial"/>
        <family val="2"/>
      </rPr>
      <t>c/</t>
    </r>
  </si>
  <si>
    <r>
      <t>2021</t>
    </r>
    <r>
      <rPr>
        <vertAlign val="superscript"/>
        <sz val="8"/>
        <rFont val="Arial"/>
        <family val="2"/>
      </rPr>
      <t>c/</t>
    </r>
  </si>
  <si>
    <r>
      <t>Ilwaco</t>
    </r>
    <r>
      <rPr>
        <u/>
        <vertAlign val="superscript"/>
        <sz val="8"/>
        <rFont val="Arial"/>
        <family val="2"/>
      </rPr>
      <t>e/</t>
    </r>
  </si>
  <si>
    <r>
      <t>Total Statewide</t>
    </r>
    <r>
      <rPr>
        <b/>
        <u/>
        <vertAlign val="superscript"/>
        <sz val="8"/>
        <rFont val="Arial"/>
        <family val="2"/>
      </rPr>
      <t>e/</t>
    </r>
  </si>
  <si>
    <t>a/  Neah Bay and La Push statistics do not include estimates of 707 Chinook killed during Chinook nonretention fishery (July 19-August 20, 1987).</t>
  </si>
  <si>
    <t>b/  Includes catch from the Washington State waters Area 4B fishery in 1991, 1992, 1993, 1996, 1997, 1998, 2000, and 2008.</t>
  </si>
  <si>
    <t xml:space="preserve">c/  The ports of Neah Bay and La Push were closed to public access in 2020 due to the COVID-19 pandemic. In 2021, Neah Bay remained closed to public access and La Push opened to public access July 12. Catch shown in this table includes catch that occurred in the adjacent catch areas and was landed into Sekiu during periods Neah Bay and La Push remained closed to public access.   </t>
  </si>
  <si>
    <t>e/  Includes catch from the North Jetty when the ocean fishery was open; does not include catch reported as occurring inside the Columbia River mouth (North Jetty catch when the ocean fishery was closed, and Buoy 10 was open).</t>
  </si>
  <si>
    <t>TABLE A-18.  Washington ocean recreational Chinook and coho salmon landings in numbers of fish by port of landing and statistical month.  (Page 1 of 3)</t>
  </si>
  <si>
    <r>
      <t>1991-1995</t>
    </r>
    <r>
      <rPr>
        <vertAlign val="superscript"/>
        <sz val="8"/>
        <rFont val="Arial"/>
        <family val="2"/>
      </rPr>
      <t>b/</t>
    </r>
  </si>
  <si>
    <r>
      <t>1996-2000</t>
    </r>
    <r>
      <rPr>
        <vertAlign val="superscript"/>
        <sz val="8"/>
        <rFont val="Arial"/>
        <family val="2"/>
      </rPr>
      <t>b/</t>
    </r>
  </si>
  <si>
    <t>TABLE A-18.  Washington ocean recreational Chinook and coho salmon landings in numbers of fish by port of landing and statistical month.  (Page 2 of 3)</t>
  </si>
  <si>
    <t>TABLE A-18.  Washington ocean recreational Chinook and coho salmon landings in numbers of fish by port of landing and statistical month.  (Page 3 of 3)</t>
  </si>
  <si>
    <t>TABLE A-19.  Washington ocean recreational pink salmon landings in numbers of fish by port of landing and statistical month.  (Page 1 of 2)</t>
  </si>
  <si>
    <r>
      <t>1989</t>
    </r>
    <r>
      <rPr>
        <vertAlign val="superscript"/>
        <sz val="8"/>
        <rFont val="Arial"/>
        <family val="2"/>
      </rPr>
      <t>b/</t>
    </r>
  </si>
  <si>
    <r>
      <t>2021</t>
    </r>
    <r>
      <rPr>
        <vertAlign val="superscript"/>
        <sz val="8"/>
        <color theme="1"/>
        <rFont val="Arial"/>
        <family val="2"/>
      </rPr>
      <t>c/</t>
    </r>
  </si>
  <si>
    <r>
      <t>2023</t>
    </r>
    <r>
      <rPr>
        <vertAlign val="superscript"/>
        <sz val="8"/>
        <color theme="1"/>
        <rFont val="Arial"/>
        <family val="2"/>
      </rPr>
      <t>e/</t>
    </r>
  </si>
  <si>
    <r>
      <t>Ilwaco</t>
    </r>
    <r>
      <rPr>
        <u/>
        <vertAlign val="superscript"/>
        <sz val="8"/>
        <rFont val="Arial"/>
        <family val="2"/>
      </rPr>
      <t>d/</t>
    </r>
  </si>
  <si>
    <r>
      <t>Total Statewide</t>
    </r>
    <r>
      <rPr>
        <b/>
        <u/>
        <vertAlign val="superscript"/>
        <sz val="8"/>
        <rFont val="Arial"/>
        <family val="2"/>
      </rPr>
      <t>d/</t>
    </r>
  </si>
  <si>
    <t>a/ Odd year averages only, includes five years of data.</t>
  </si>
  <si>
    <t>b/  Includes catch from the Washington State waters Area 4B fishery.</t>
  </si>
  <si>
    <t xml:space="preserve">c/ In 2021, the port of Neah Bay was closed to public access and the port of La Push opened to public access July 12 due to the COVID-19 pandemic. Catch shown in this table includes catch that occurred in the adjacent catch areas and was landed into Sekiu during periods Neah Bay and La Push remained closed to public access. </t>
  </si>
  <si>
    <t>d/  Includes catch from the North Jetty when the ocean fishery was open; does not include catch reported as occurring inside the Columbia River mouth (North Jetty catch when the ocean fishery was closed and Buoy 10 was open).</t>
  </si>
  <si>
    <t>e/ Preliminary.</t>
  </si>
  <si>
    <t>1977-1985</t>
  </si>
  <si>
    <r>
      <t>1987-1995</t>
    </r>
    <r>
      <rPr>
        <vertAlign val="superscript"/>
        <sz val="8"/>
        <rFont val="Arial"/>
        <family val="2"/>
      </rPr>
      <t>b/</t>
    </r>
  </si>
  <si>
    <r>
      <t>1997-2005</t>
    </r>
    <r>
      <rPr>
        <vertAlign val="superscript"/>
        <sz val="8"/>
        <rFont val="Arial"/>
        <family val="2"/>
      </rPr>
      <t>b/</t>
    </r>
  </si>
  <si>
    <t>1987-1995</t>
  </si>
  <si>
    <t>1997-2005</t>
  </si>
  <si>
    <t>TABLE A-19.  Washington ocean recreational pink salmon landings in numbers of fish by port of landing and statistical month.  
(Page 2 of 2)</t>
  </si>
  <si>
    <r>
      <t xml:space="preserve">TABLE A-20.  Cape Falcon to U.S./Mexico border </t>
    </r>
    <r>
      <rPr>
        <b/>
        <sz val="8"/>
        <rFont val="Arial"/>
        <family val="2"/>
      </rPr>
      <t>commercial</t>
    </r>
    <r>
      <rPr>
        <sz val="8"/>
        <rFont val="Arial"/>
        <family val="2"/>
      </rPr>
      <t xml:space="preserve"> troll salmon fishing </t>
    </r>
    <r>
      <rPr>
        <b/>
        <sz val="8"/>
        <rFont val="Arial"/>
        <family val="2"/>
      </rPr>
      <t>effort in days</t>
    </r>
    <r>
      <rPr>
        <sz val="8"/>
        <rFont val="Arial"/>
        <family val="2"/>
      </rPr>
      <t xml:space="preserve"> fished by region and month.</t>
    </r>
  </si>
  <si>
    <t xml:space="preserve">    June</t>
  </si>
  <si>
    <t xml:space="preserve">    July</t>
  </si>
  <si>
    <t xml:space="preserve">     Season</t>
  </si>
  <si>
    <r>
      <t>Cape Falcon to Humbug Mt.</t>
    </r>
    <r>
      <rPr>
        <u/>
        <vertAlign val="superscript"/>
        <sz val="8"/>
        <rFont val="Arial"/>
        <family val="2"/>
      </rPr>
      <t>a/</t>
    </r>
  </si>
  <si>
    <r>
      <t>Humbug Mt. to 40°10′ line (KMZ)</t>
    </r>
    <r>
      <rPr>
        <u/>
        <vertAlign val="superscript"/>
        <sz val="8"/>
        <rFont val="Arial"/>
        <family val="2"/>
      </rPr>
      <t>a/c/</t>
    </r>
  </si>
  <si>
    <t>40°10′ line to U.S./Mexico Border</t>
  </si>
  <si>
    <r>
      <t>Total South of Cape Falcon</t>
    </r>
    <r>
      <rPr>
        <b/>
        <u/>
        <vertAlign val="superscript"/>
        <sz val="8"/>
        <rFont val="Arial"/>
        <family val="2"/>
      </rPr>
      <t xml:space="preserve"> a/</t>
    </r>
  </si>
  <si>
    <t>a/  Monthly totals for Oregon data are the sum of statistical weeks with closest fit to the calendar month.</t>
  </si>
  <si>
    <t>c/  In 2021, the southern boundary of the KMZ was officially moved five nautical miles north from Horse Mountain to latitude 40°10′ N.</t>
  </si>
  <si>
    <t>TABLE A-20.  Cape Falcon to U.S./Mexico border commercial troll salmon fishing effort in days fished by region and month.  (Page 1 of 2)</t>
  </si>
  <si>
    <r>
      <t>Humbug Mt. to 40°10′ Line (KMZ)</t>
    </r>
    <r>
      <rPr>
        <u/>
        <vertAlign val="superscript"/>
        <sz val="8"/>
        <rFont val="Arial"/>
        <family val="2"/>
      </rPr>
      <t>a/c/</t>
    </r>
  </si>
  <si>
    <r>
      <t>TABLE A-20.  Cape Falcon to U.S./Mexico border commercial troll salmon fishing effort in days fished by region and month.</t>
    </r>
    <r>
      <rPr>
        <vertAlign val="superscript"/>
        <sz val="8"/>
        <rFont val="Arial"/>
        <family val="2"/>
      </rPr>
      <t xml:space="preserve"> </t>
    </r>
  </si>
  <si>
    <t xml:space="preserve"> (Page 2 of 2)</t>
  </si>
  <si>
    <t>40°10′ Line to U.S./Mexico Border</t>
  </si>
  <si>
    <r>
      <t>Total South of Cape Falcon</t>
    </r>
    <r>
      <rPr>
        <u/>
        <vertAlign val="superscript"/>
        <sz val="8"/>
        <rFont val="Arial"/>
        <family val="2"/>
      </rPr>
      <t>a/</t>
    </r>
  </si>
  <si>
    <t xml:space="preserve"> Cape Falcon to U.S./Mexico border commercial troll Chinook and coho salmon landings in numbers of fish by region and month</t>
  </si>
  <si>
    <t>Pink</t>
  </si>
  <si>
    <t>40°10′ Line to U.S.-Mexico Border</t>
  </si>
  <si>
    <r>
      <t>2022</t>
    </r>
    <r>
      <rPr>
        <vertAlign val="superscript"/>
        <sz val="8"/>
        <rFont val="Arial"/>
        <family val="2"/>
      </rPr>
      <t>b/</t>
    </r>
  </si>
  <si>
    <t>TABLE A-21.  Cape Falcon to U.S./Mexico border commercial troll Chinook and coho salmon landings in numbers of fish by region and month.  (Page 1 of 2)</t>
  </si>
  <si>
    <t>TABLE A-21.  Cape Falcon to U.S./Mexico border commercial troll Chinook and coho salmon landings in numbers of fish by region and month.  (Page 2 of 2)</t>
  </si>
  <si>
    <r>
      <t>Total South of Cape Falcon</t>
    </r>
    <r>
      <rPr>
        <u/>
        <vertAlign val="superscript"/>
        <sz val="8"/>
        <rFont val="Arial"/>
        <family val="2"/>
      </rPr>
      <t xml:space="preserve"> a/</t>
    </r>
  </si>
  <si>
    <t>TABLE A-22.  Cape Falcon to U.S./Mexico border ocean recreational fishing effort in salmon angler trips by region and month.</t>
  </si>
  <si>
    <r>
      <t>2015</t>
    </r>
    <r>
      <rPr>
        <vertAlign val="superscript"/>
        <sz val="8"/>
        <rFont val="Arial"/>
        <family val="2"/>
      </rPr>
      <t>a/</t>
    </r>
  </si>
  <si>
    <r>
      <t>2021</t>
    </r>
    <r>
      <rPr>
        <vertAlign val="superscript"/>
        <sz val="8"/>
        <rFont val="Arial"/>
        <family val="2"/>
      </rPr>
      <t>b/</t>
    </r>
  </si>
  <si>
    <r>
      <t>40°10′ Line to U.S.-Mexico Border</t>
    </r>
    <r>
      <rPr>
        <u/>
        <vertAlign val="superscript"/>
        <sz val="8"/>
        <rFont val="Arial"/>
        <family val="2"/>
      </rPr>
      <t>c/</t>
    </r>
  </si>
  <si>
    <t>Total South of Cape Falcon</t>
  </si>
  <si>
    <t>d/  Recreational estimates for California do not include May and June due to restrictions on sampling caused by the COVID-19 pandemic.</t>
  </si>
  <si>
    <t>TABLE A-22.  Cape Falcon to U.S./Mexico Border ocean recreational fishing effort in salmon angler trips by region and month.           (Page 1 of 2)</t>
  </si>
  <si>
    <t>TABLE A-22.  Cape Falcon to U.S./Mexico Border ocean recreational fishing effort in salmon angler trips by region and month.  
(Page 2 of 2)</t>
  </si>
  <si>
    <r>
      <t>40°10′ Line to U.S./Mexico Border</t>
    </r>
    <r>
      <rPr>
        <u/>
        <vertAlign val="superscript"/>
        <sz val="8"/>
        <rFont val="Arial"/>
        <family val="2"/>
      </rPr>
      <t>c/</t>
    </r>
  </si>
  <si>
    <t>TABLE A-23.  Cape Falcon to U.S./Mexico border ocean recreational salmon landings in numbers of fish by region and month.</t>
  </si>
  <si>
    <t>c/   In 2021, the southern boundary of the KMZ was officially moved five nautical miles north from Horse Mountain to latitude 40°10′ N.</t>
  </si>
  <si>
    <t>TABLE A-23.  Cape Falcon to U.S./Mexico border ocean recreational salmon landings in numbers of fish by region and month.  (Page 1 of 2)</t>
  </si>
  <si>
    <t>TABLE A-23.  Cape Falcon to U.S./Mexico border ocean recreational salmon landings in numbers of fish by region and month.  (Page 2 of 2)</t>
  </si>
  <si>
    <r>
      <t xml:space="preserve">Total South of Cape Falcon </t>
    </r>
    <r>
      <rPr>
        <u/>
        <vertAlign val="superscript"/>
        <sz val="8"/>
        <rFont val="Arial"/>
        <family val="2"/>
      </rPr>
      <t>a/</t>
    </r>
  </si>
  <si>
    <r>
      <t>TABLE A-24.  U.S./Canada border to Cape Falcon commercial troll salmon fishing effort in days fished by area and month.</t>
    </r>
    <r>
      <rPr>
        <vertAlign val="superscript"/>
        <sz val="8"/>
        <rFont val="Arial"/>
        <family val="2"/>
      </rPr>
      <t>a/</t>
    </r>
    <r>
      <rPr>
        <sz val="8"/>
        <rFont val="Arial"/>
        <family val="2"/>
      </rPr>
      <t xml:space="preserve"> </t>
    </r>
  </si>
  <si>
    <t xml:space="preserve">     May</t>
  </si>
  <si>
    <t xml:space="preserve">     June</t>
  </si>
  <si>
    <t xml:space="preserve">       July</t>
  </si>
  <si>
    <t xml:space="preserve">          Aug.</t>
  </si>
  <si>
    <t xml:space="preserve">           Sept.</t>
  </si>
  <si>
    <t xml:space="preserve">         Oct.</t>
  </si>
  <si>
    <t>U.S./Canada Border to Leadbetter Pt. - Non-Indian</t>
  </si>
  <si>
    <r>
      <t>U.S./Canada Border to Leadbetter Pt. - Treaty Indian</t>
    </r>
    <r>
      <rPr>
        <u/>
        <vertAlign val="superscript"/>
        <sz val="8"/>
        <rFont val="Arial"/>
        <family val="2"/>
      </rPr>
      <t>c/</t>
    </r>
  </si>
  <si>
    <r>
      <t>U.S./Canada Border to Leadbetter Pt. - Total</t>
    </r>
    <r>
      <rPr>
        <b/>
        <u/>
        <vertAlign val="superscript"/>
        <sz val="8"/>
        <rFont val="Arial"/>
        <family val="2"/>
      </rPr>
      <t>c/</t>
    </r>
  </si>
  <si>
    <t>Leadbetter Pt. to Cape Falcon - Non-Indian</t>
  </si>
  <si>
    <t>U.S./Canada Border  to Cape Falcon - Non-Indian</t>
  </si>
  <si>
    <r>
      <t>U.S./Canada Border  to Cape Falcon - Treaty Indian Total</t>
    </r>
    <r>
      <rPr>
        <b/>
        <u/>
        <vertAlign val="superscript"/>
        <sz val="8"/>
        <rFont val="Arial"/>
        <family val="2"/>
      </rPr>
      <t>c/</t>
    </r>
  </si>
  <si>
    <r>
      <t>U.S./Canada Border  to Cape Falcon - Total</t>
    </r>
    <r>
      <rPr>
        <b/>
        <u/>
        <vertAlign val="superscript"/>
        <sz val="8"/>
        <rFont val="Arial"/>
        <family val="2"/>
      </rPr>
      <t>c/</t>
    </r>
  </si>
  <si>
    <t>a/  Monthly totals for Oregon data are the sum of statistical weeks with closest fit to the calendar month.  Washington data are summarized by statistical month.</t>
  </si>
  <si>
    <t>c/  Treaty troll effort in number of landings, which closely approximates days fished because treaty Indian fishers do not usually make multi-day trips.  Season totals do not include January-April, October, or November-December treaty troll effort.</t>
  </si>
  <si>
    <r>
      <t>TABLE A-24.  U.S./Canada border to Cape Falcon commercial troll salmon fishing effort in days fished by area and month.</t>
    </r>
    <r>
      <rPr>
        <vertAlign val="superscript"/>
        <sz val="8"/>
        <rFont val="Arial"/>
        <family val="2"/>
      </rPr>
      <t>a/</t>
    </r>
    <r>
      <rPr>
        <sz val="8"/>
        <rFont val="Arial"/>
        <family val="2"/>
      </rPr>
      <t xml:space="preserve">  (Page 1 of 3)</t>
    </r>
  </si>
  <si>
    <r>
      <t>TABLE A-24.  U.S./Canada border to Cape Falcon commercial troll salmon fishing effort in days fished by area and month.</t>
    </r>
    <r>
      <rPr>
        <vertAlign val="superscript"/>
        <sz val="8"/>
        <rFont val="Arial"/>
        <family val="2"/>
      </rPr>
      <t>a/</t>
    </r>
    <r>
      <rPr>
        <sz val="8"/>
        <rFont val="Arial"/>
        <family val="2"/>
      </rPr>
      <t xml:space="preserve"> 
(Page 2 of 3)</t>
    </r>
  </si>
  <si>
    <t>U.S./Canada Border to Cape Falcon - Non-Indian Total</t>
  </si>
  <si>
    <r>
      <t>U.S./Canada Border to Cape Falcon - Treaty Indian Total</t>
    </r>
    <r>
      <rPr>
        <u/>
        <vertAlign val="superscript"/>
        <sz val="8"/>
        <rFont val="Arial"/>
        <family val="2"/>
      </rPr>
      <t>c/</t>
    </r>
  </si>
  <si>
    <r>
      <t>TABLE A-24.  U.S./Canada border to Cape Falcon commercial troll salmon fishing effort in days fished by area and month.</t>
    </r>
    <r>
      <rPr>
        <vertAlign val="superscript"/>
        <sz val="8"/>
        <rFont val="Arial"/>
        <family val="2"/>
      </rPr>
      <t>a/</t>
    </r>
    <r>
      <rPr>
        <sz val="8"/>
        <rFont val="Arial"/>
        <family val="2"/>
      </rPr>
      <t xml:space="preserve">  
(Page 3 of 3)</t>
    </r>
  </si>
  <si>
    <r>
      <t>U.S./Canada Border to Cape Falcon - Total Treaty Indian and Non-Indian</t>
    </r>
    <r>
      <rPr>
        <b/>
        <u/>
        <vertAlign val="superscript"/>
        <sz val="8"/>
        <rFont val="Arial"/>
        <family val="2"/>
      </rPr>
      <t>c/</t>
    </r>
  </si>
  <si>
    <r>
      <t>TABLE A-25.  U.S./Canada border to Cape Falcon ocean troll Chinook and coho landings in number of fish by catch area and month.</t>
    </r>
    <r>
      <rPr>
        <vertAlign val="superscript"/>
        <sz val="8"/>
        <rFont val="Arial"/>
        <family val="2"/>
      </rPr>
      <t>a/</t>
    </r>
  </si>
  <si>
    <t xml:space="preserve">July  </t>
  </si>
  <si>
    <t xml:space="preserve">Aug.  </t>
  </si>
  <si>
    <t xml:space="preserve">July    </t>
  </si>
  <si>
    <t xml:space="preserve">Aug.    </t>
  </si>
  <si>
    <r>
      <t>U.S./Canada Border  to Cape Falcon - Treaty Indian</t>
    </r>
    <r>
      <rPr>
        <u/>
        <vertAlign val="superscript"/>
        <sz val="8"/>
        <rFont val="Arial"/>
        <family val="2"/>
      </rPr>
      <t>c/</t>
    </r>
  </si>
  <si>
    <t>c/  Season totals do not include January-April, October, or November-December treaty troll catches.</t>
  </si>
  <si>
    <r>
      <t>TABLE A-25.  U.S./Canada border to Cape Falcon ocean troll Chinook and coho landings in number of fish by catch area and month.</t>
    </r>
    <r>
      <rPr>
        <vertAlign val="superscript"/>
        <sz val="8"/>
        <rFont val="Arial"/>
        <family val="2"/>
      </rPr>
      <t>a/</t>
    </r>
    <r>
      <rPr>
        <sz val="8"/>
        <rFont val="Arial"/>
        <family val="2"/>
      </rPr>
      <t xml:space="preserve">  (Page 1 of 4)</t>
    </r>
  </si>
  <si>
    <r>
      <t>TABLE A-25.  U.S./Canada border to Cape Falcon ocean troll Chinook and coho landings in number of fish by catch area and month.</t>
    </r>
    <r>
      <rPr>
        <vertAlign val="superscript"/>
        <sz val="8"/>
        <rFont val="Arial"/>
        <family val="2"/>
      </rPr>
      <t>a/</t>
    </r>
    <r>
      <rPr>
        <sz val="8"/>
        <rFont val="Arial"/>
        <family val="2"/>
      </rPr>
      <t xml:space="preserve">  (Page 2 of 4)</t>
    </r>
  </si>
  <si>
    <r>
      <t>TABLE A-25.  U.S./Canada border to Cape Falcon ocean troll Chinook and coho landings in number of fish by catch area and month.</t>
    </r>
    <r>
      <rPr>
        <vertAlign val="superscript"/>
        <sz val="8"/>
        <rFont val="Arial"/>
        <family val="2"/>
      </rPr>
      <t xml:space="preserve">a/ </t>
    </r>
    <r>
      <rPr>
        <sz val="8"/>
        <rFont val="Arial"/>
        <family val="2"/>
      </rPr>
      <t xml:space="preserve"> (Page 3 of 4)</t>
    </r>
  </si>
  <si>
    <t>U.S./Canada Border to Cape Falcon - Non-Indian</t>
  </si>
  <si>
    <r>
      <t>U.S./Canada Border to Cape Falcon - Treaty Indian</t>
    </r>
    <r>
      <rPr>
        <u/>
        <vertAlign val="superscript"/>
        <sz val="8"/>
        <rFont val="Arial"/>
        <family val="2"/>
      </rPr>
      <t>c/</t>
    </r>
  </si>
  <si>
    <r>
      <t>TABLE A-25.  U.S./Canada border to Cape Falcon ocean troll Chinook and coho landings in number of fish by catch area and month.</t>
    </r>
    <r>
      <rPr>
        <vertAlign val="superscript"/>
        <sz val="8"/>
        <rFont val="Arial"/>
        <family val="2"/>
      </rPr>
      <t>a/</t>
    </r>
    <r>
      <rPr>
        <sz val="8"/>
        <rFont val="Arial"/>
        <family val="2"/>
      </rPr>
      <t xml:space="preserve">  (Page 4 of 4)</t>
    </r>
  </si>
  <si>
    <r>
      <t>TABLE A-26.  U.S./Canada border to Cape Falcon ocean troll pink salmon landings in numbers of fish by catch area and month (odd-year averages).</t>
    </r>
    <r>
      <rPr>
        <vertAlign val="superscript"/>
        <sz val="8"/>
        <rFont val="Arial"/>
        <family val="2"/>
      </rPr>
      <t>a/</t>
    </r>
  </si>
  <si>
    <t xml:space="preserve">    May</t>
  </si>
  <si>
    <t xml:space="preserve">   July</t>
  </si>
  <si>
    <t xml:space="preserve">   Aug.</t>
  </si>
  <si>
    <t xml:space="preserve">    Sept.</t>
  </si>
  <si>
    <t xml:space="preserve">  Oct.</t>
  </si>
  <si>
    <r>
      <t>U.S./Canada Border to Leadbetter Pt. - Treaty Indian</t>
    </r>
    <r>
      <rPr>
        <u/>
        <vertAlign val="superscript"/>
        <sz val="8"/>
        <rFont val="Arial"/>
        <family val="2"/>
      </rPr>
      <t>b/</t>
    </r>
  </si>
  <si>
    <r>
      <t>U.S./Canada Border to Leadbetter Pt. - Total</t>
    </r>
    <r>
      <rPr>
        <b/>
        <u/>
        <vertAlign val="superscript"/>
        <sz val="8"/>
        <rFont val="Arial"/>
        <family val="2"/>
      </rPr>
      <t>b/</t>
    </r>
  </si>
  <si>
    <t>Oregon Only (NOF) troll Pink Landings</t>
  </si>
  <si>
    <r>
      <t>U.S./Canada Border  to Cape Falcon - Treaty Indian</t>
    </r>
    <r>
      <rPr>
        <u/>
        <vertAlign val="superscript"/>
        <sz val="8"/>
        <rFont val="Arial"/>
        <family val="2"/>
      </rPr>
      <t>b/</t>
    </r>
  </si>
  <si>
    <r>
      <t>U.S./Canada Border  to Cape Falcon - Total</t>
    </r>
    <r>
      <rPr>
        <u/>
        <vertAlign val="superscript"/>
        <sz val="8"/>
        <rFont val="Arial"/>
        <family val="2"/>
      </rPr>
      <t>b/</t>
    </r>
  </si>
  <si>
    <t>b/  Season totals do not include October treaty troll catches.</t>
  </si>
  <si>
    <r>
      <t>TABLE A-26.  U.S./Canada border to Cape Falcon ocean troll pink salmon landings in numbers of fish by catch area and month (odd-year averages).</t>
    </r>
    <r>
      <rPr>
        <vertAlign val="superscript"/>
        <sz val="8"/>
        <rFont val="Arial"/>
        <family val="2"/>
      </rPr>
      <t>a/</t>
    </r>
    <r>
      <rPr>
        <sz val="8"/>
        <rFont val="Arial"/>
        <family val="2"/>
      </rPr>
      <t xml:space="preserve">  (Page 1 of 2)</t>
    </r>
  </si>
  <si>
    <r>
      <t>U.S./Canada Border  to Leadbetter Pt - Treaty Indian</t>
    </r>
    <r>
      <rPr>
        <u/>
        <vertAlign val="superscript"/>
        <sz val="8"/>
        <rFont val="Arial"/>
        <family val="2"/>
      </rPr>
      <t>b/</t>
    </r>
  </si>
  <si>
    <r>
      <t>U.S./Canada Border  to  Leadbetter Pt - Total</t>
    </r>
    <r>
      <rPr>
        <u/>
        <vertAlign val="superscript"/>
        <sz val="8"/>
        <rFont val="Arial"/>
        <family val="2"/>
      </rPr>
      <t>b/</t>
    </r>
  </si>
  <si>
    <r>
      <t>TABLE A-26.  U.S./Canada border to Cape Falcon ocean troll pink salmon landings in numbers of fish by catch area and month (odd-year averages).</t>
    </r>
    <r>
      <rPr>
        <vertAlign val="superscript"/>
        <sz val="8"/>
        <rFont val="Arial"/>
        <family val="2"/>
      </rPr>
      <t>a/</t>
    </r>
    <r>
      <rPr>
        <sz val="8"/>
        <rFont val="Arial"/>
        <family val="2"/>
      </rPr>
      <t xml:space="preserve">  (Page 2 of 2)</t>
    </r>
  </si>
  <si>
    <r>
      <t>TABLE A-27.  U.S./Canada border to Cape Falcon ocean recreational fishing effort in salmon angler trips by area and month.</t>
    </r>
    <r>
      <rPr>
        <vertAlign val="superscript"/>
        <sz val="8"/>
        <rFont val="Arial"/>
        <family val="2"/>
      </rPr>
      <t>a/</t>
    </r>
  </si>
  <si>
    <r>
      <t>U.S./Canada Border to Leadbetter Pt.</t>
    </r>
    <r>
      <rPr>
        <u/>
        <vertAlign val="superscript"/>
        <sz val="8"/>
        <rFont val="Arial"/>
        <family val="2"/>
      </rPr>
      <t>c/</t>
    </r>
  </si>
  <si>
    <t>Leadbetter Pt. to Cape Falcon</t>
  </si>
  <si>
    <r>
      <t>U.S./Canada Border to Cape Falcon</t>
    </r>
    <r>
      <rPr>
        <u/>
        <vertAlign val="superscript"/>
        <sz val="8"/>
        <rFont val="Arial"/>
        <family val="2"/>
      </rPr>
      <t>c/</t>
    </r>
  </si>
  <si>
    <t>b/  Includes minor effort from November in some years.</t>
  </si>
  <si>
    <t>c/  Includes catch from the Washington State waters Area 4B fishery in 1991, 1992, 1993, 1996, 1997, 1998, 2000, and 2008.</t>
  </si>
  <si>
    <r>
      <t>TABLE A-27.  U.S./Canada border to Cape Falcon ocean recreational fishing effort in salmon angler trips by area and month.</t>
    </r>
    <r>
      <rPr>
        <vertAlign val="superscript"/>
        <sz val="8"/>
        <rFont val="Arial"/>
        <family val="2"/>
      </rPr>
      <t xml:space="preserve">a/ </t>
    </r>
  </si>
  <si>
    <r>
      <t>TABLE A-28.  U.S./Canada border to Cape Falcon ocean recreational Chinook and coho salmon landings in numbers of fish by area and month.</t>
    </r>
    <r>
      <rPr>
        <vertAlign val="superscript"/>
        <sz val="8"/>
        <rFont val="Arial"/>
        <family val="2"/>
      </rPr>
      <t>a/</t>
    </r>
    <r>
      <rPr>
        <sz val="8"/>
        <rFont val="Arial"/>
        <family val="2"/>
      </rPr>
      <t xml:space="preserve">  (Page 1 of 2)</t>
    </r>
  </si>
  <si>
    <t>April</t>
  </si>
  <si>
    <r>
      <t>U.S./Canada Border to Leadbetter Pt.</t>
    </r>
    <r>
      <rPr>
        <u/>
        <vertAlign val="superscript"/>
        <sz val="8"/>
        <rFont val="Arial"/>
        <family val="2"/>
      </rPr>
      <t>b/</t>
    </r>
  </si>
  <si>
    <r>
      <t xml:space="preserve">U.S./Canada Border to Cape Falcon </t>
    </r>
    <r>
      <rPr>
        <u/>
        <sz val="8"/>
        <rFont val="Arial"/>
        <family val="2"/>
      </rPr>
      <t>c/</t>
    </r>
  </si>
  <si>
    <t>b/  Includes minor effort in November in some years.</t>
  </si>
  <si>
    <r>
      <t>TABLE A-28.  U.S./Canada border to Cape Falcon ocean recreational Chinook and coho salmon landings in numbers of fish by area and month.</t>
    </r>
    <r>
      <rPr>
        <vertAlign val="superscript"/>
        <sz val="8"/>
        <rFont val="Arial"/>
        <family val="2"/>
      </rPr>
      <t>a/</t>
    </r>
    <r>
      <rPr>
        <sz val="8"/>
        <rFont val="Arial"/>
        <family val="2"/>
      </rPr>
      <t xml:space="preserve">  (Page 2 of 2)</t>
    </r>
  </si>
  <si>
    <r>
      <t>2024</t>
    </r>
    <r>
      <rPr>
        <vertAlign val="superscript"/>
        <sz val="8"/>
        <rFont val="Arial"/>
        <family val="2"/>
      </rPr>
      <t>b/</t>
    </r>
  </si>
  <si>
    <r>
      <t>2024</t>
    </r>
    <r>
      <rPr>
        <vertAlign val="superscript"/>
        <sz val="8"/>
        <rFont val="Arial"/>
        <family val="2"/>
      </rPr>
      <t>c/</t>
    </r>
  </si>
  <si>
    <r>
      <t>2024</t>
    </r>
    <r>
      <rPr>
        <vertAlign val="superscript"/>
        <sz val="8"/>
        <rFont val="Arial"/>
        <family val="2"/>
      </rPr>
      <t>d/</t>
    </r>
  </si>
  <si>
    <r>
      <t>2024</t>
    </r>
    <r>
      <rPr>
        <vertAlign val="superscript"/>
        <sz val="8"/>
        <rFont val="Arial"/>
        <family val="2"/>
      </rPr>
      <t>a/</t>
    </r>
  </si>
  <si>
    <r>
      <t>2023</t>
    </r>
    <r>
      <rPr>
        <vertAlign val="superscript"/>
        <sz val="8"/>
        <rFont val="Arial"/>
        <family val="2"/>
      </rPr>
      <t>e/</t>
    </r>
  </si>
  <si>
    <t>TABLE A-16.  Treaty Indian ocean troll pink salmon landings (odd years only) in numbers of fish by catch area and month.       (Page 2 of 2)</t>
  </si>
  <si>
    <t>a/  Preliminary. January through April data obtained from TOCAS. May through October data obtained from 2024 Salmon Treaty Troll Catch Report.</t>
  </si>
  <si>
    <t>2011-2015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</si>
</sst>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_(* #,##0.0_);_(* \(#,##0.0\);_(* &quot;-&quot;??_);_(@_)"/>
    <numFmt numFmtId="166" formatCode="_(* #,##0.000_);_(* \(#,##0.000\);_(* &quot;-&quot;??_);_(@_)"/>
    <numFmt numFmtId="167" formatCode="#,##0.000"/>
    <numFmt numFmtId="168" formatCode="0_)"/>
  </numFmts>
  <fonts count="20">
    <font>
      <sz val="12"/>
      <name val="Times New Roman"/>
    </font>
    <font>
      <sz val="12"/>
      <name val="Times New Roman"/>
      <family val="1"/>
    </font>
    <font>
      <vertAlign val="superscript"/>
      <sz val="10"/>
      <name val="Arial"/>
      <family val="2"/>
    </font>
    <font>
      <sz val="10"/>
      <name val="Arial"/>
      <family val="2"/>
    </font>
    <font>
      <sz val="8"/>
      <name val="Arial"/>
      <family val="2"/>
    </font>
    <font>
      <b/>
      <sz val="8"/>
      <name val="Arial"/>
      <family val="2"/>
    </font>
    <font>
      <u/>
      <sz val="8"/>
      <name val="Arial"/>
      <family val="2"/>
    </font>
    <font>
      <vertAlign val="superscript"/>
      <sz val="8"/>
      <name val="Arial"/>
      <family val="2"/>
    </font>
    <font>
      <b/>
      <u/>
      <sz val="8"/>
      <name val="Arial"/>
      <family val="2"/>
    </font>
    <font>
      <sz val="8"/>
      <name val="Times New Roman"/>
      <family val="1"/>
    </font>
    <font>
      <sz val="8"/>
      <color indexed="10"/>
      <name val="Arial"/>
      <family val="2"/>
    </font>
    <font>
      <u/>
      <vertAlign val="superscript"/>
      <sz val="8"/>
      <name val="Arial"/>
      <family val="2"/>
    </font>
    <font>
      <b/>
      <u/>
      <vertAlign val="superscript"/>
      <sz val="8"/>
      <name val="Arial"/>
      <family val="2"/>
    </font>
    <font>
      <strike/>
      <sz val="8"/>
      <name val="Arial"/>
      <family val="2"/>
    </font>
    <font>
      <b/>
      <vertAlign val="superscript"/>
      <sz val="8"/>
      <name val="Arial"/>
      <family val="2"/>
    </font>
    <font>
      <sz val="8"/>
      <color theme="0" tint="-0.34998626667073579"/>
      <name val="Arial"/>
      <family val="2"/>
    </font>
    <font>
      <vertAlign val="superscript"/>
      <sz val="8"/>
      <name val="Albertus Medium"/>
      <family val="2"/>
    </font>
    <font>
      <sz val="8"/>
      <color theme="1"/>
      <name val="Arial"/>
      <family val="2"/>
    </font>
    <font>
      <vertAlign val="superscript"/>
      <sz val="8"/>
      <color theme="1"/>
      <name val="Arial"/>
      <family val="2"/>
    </font>
    <font>
      <sz val="12"/>
      <name val="Times New Roman"/>
    </font>
  </fonts>
  <fills count="5">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FF66FF"/>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s>
  <cellStyleXfs count="6">
    <xf numFmtId="0" fontId="0" fillId="0" borderId="0"/>
    <xf numFmtId="43" fontId="1"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0" fontId="19" fillId="0" borderId="0"/>
  </cellStyleXfs>
  <cellXfs count="406">
    <xf numFmtId="0" fontId="0" fillId="0" borderId="0" xfId="0"/>
    <xf numFmtId="0" fontId="4" fillId="0" borderId="0" xfId="0" applyFont="1"/>
    <xf numFmtId="0" fontId="4" fillId="0" borderId="1" xfId="0" applyFont="1" applyBorder="1" applyAlignment="1">
      <alignment horizontal="left"/>
    </xf>
    <xf numFmtId="164" fontId="4" fillId="0" borderId="0" xfId="0" applyNumberFormat="1" applyFont="1" applyAlignment="1">
      <alignment horizontal="right"/>
    </xf>
    <xf numFmtId="165" fontId="4" fillId="0" borderId="0" xfId="0" applyNumberFormat="1" applyFont="1"/>
    <xf numFmtId="0" fontId="4" fillId="0" borderId="2" xfId="0" applyFont="1" applyBorder="1" applyAlignment="1">
      <alignment horizontal="left"/>
    </xf>
    <xf numFmtId="0" fontId="4" fillId="0" borderId="0" xfId="0" applyFont="1" applyAlignment="1">
      <alignment horizontal="center"/>
    </xf>
    <xf numFmtId="167" fontId="4" fillId="0" borderId="0" xfId="0" applyNumberFormat="1" applyFont="1" applyAlignment="1">
      <alignment horizontal="right"/>
    </xf>
    <xf numFmtId="0" fontId="4" fillId="0" borderId="0" xfId="2" applyFont="1" applyAlignment="1">
      <alignment horizontal="left"/>
    </xf>
    <xf numFmtId="0" fontId="4" fillId="0" borderId="0" xfId="0" applyFont="1" applyAlignment="1">
      <alignment wrapText="1"/>
    </xf>
    <xf numFmtId="164" fontId="4" fillId="0" borderId="0" xfId="2" applyNumberFormat="1" applyFont="1" applyAlignment="1">
      <alignment horizontal="right"/>
    </xf>
    <xf numFmtId="3" fontId="4" fillId="0" borderId="0" xfId="0" applyNumberFormat="1" applyFont="1" applyAlignment="1">
      <alignment horizontal="center"/>
    </xf>
    <xf numFmtId="3" fontId="4" fillId="0" borderId="2" xfId="0" applyNumberFormat="1" applyFont="1" applyBorder="1" applyAlignment="1">
      <alignment horizontal="right"/>
    </xf>
    <xf numFmtId="3" fontId="4" fillId="0" borderId="0" xfId="1" applyNumberFormat="1" applyFont="1" applyAlignment="1">
      <alignment horizontal="right"/>
    </xf>
    <xf numFmtId="3" fontId="4" fillId="0" borderId="0" xfId="0" applyNumberFormat="1" applyFont="1"/>
    <xf numFmtId="3" fontId="4" fillId="0" borderId="0" xfId="0" applyNumberFormat="1" applyFont="1" applyAlignment="1">
      <alignment horizontal="right" indent="2"/>
    </xf>
    <xf numFmtId="3" fontId="4" fillId="0" borderId="0" xfId="1" applyNumberFormat="1" applyFont="1" applyAlignment="1">
      <alignment horizontal="right" indent="2"/>
    </xf>
    <xf numFmtId="3" fontId="6" fillId="0" borderId="0" xfId="0" applyNumberFormat="1" applyFont="1" applyAlignment="1">
      <alignment horizontal="right" indent="2"/>
    </xf>
    <xf numFmtId="3" fontId="6" fillId="0" borderId="0" xfId="0" applyNumberFormat="1" applyFont="1" applyAlignment="1">
      <alignment horizontal="right" indent="1"/>
    </xf>
    <xf numFmtId="3" fontId="4" fillId="0" borderId="0" xfId="1" applyNumberFormat="1" applyFont="1" applyAlignment="1">
      <alignment horizontal="right" indent="1"/>
    </xf>
    <xf numFmtId="1" fontId="4" fillId="0" borderId="0" xfId="0" applyNumberFormat="1" applyFont="1"/>
    <xf numFmtId="3" fontId="4" fillId="0" borderId="0" xfId="0" applyNumberFormat="1" applyFont="1" applyAlignment="1">
      <alignment horizontal="right" indent="1"/>
    </xf>
    <xf numFmtId="3" fontId="4" fillId="0" borderId="2" xfId="0" applyNumberFormat="1" applyFont="1" applyBorder="1" applyAlignment="1">
      <alignment horizontal="right" indent="1"/>
    </xf>
    <xf numFmtId="3" fontId="4" fillId="0" borderId="0" xfId="1" applyNumberFormat="1" applyFont="1" applyFill="1" applyAlignment="1">
      <alignment horizontal="right" indent="1"/>
    </xf>
    <xf numFmtId="0" fontId="10" fillId="0" borderId="0" xfId="0" applyFont="1" applyAlignment="1">
      <alignment wrapText="1"/>
    </xf>
    <xf numFmtId="167" fontId="4" fillId="0" borderId="0" xfId="0" applyNumberFormat="1" applyFont="1" applyAlignment="1">
      <alignment horizontal="right" indent="3"/>
    </xf>
    <xf numFmtId="3" fontId="4" fillId="0" borderId="2" xfId="0" applyNumberFormat="1" applyFont="1" applyBorder="1" applyAlignment="1">
      <alignment horizontal="right" indent="2"/>
    </xf>
    <xf numFmtId="0" fontId="4" fillId="0" borderId="0" xfId="0" applyFont="1" applyAlignment="1">
      <alignment horizontal="right"/>
    </xf>
    <xf numFmtId="3" fontId="4" fillId="0" borderId="0" xfId="1" applyNumberFormat="1" applyFont="1" applyFill="1" applyAlignment="1">
      <alignment horizontal="right" indent="3"/>
    </xf>
    <xf numFmtId="3" fontId="4" fillId="0" borderId="2" xfId="0" applyNumberFormat="1" applyFont="1" applyBorder="1"/>
    <xf numFmtId="3" fontId="4" fillId="0" borderId="0" xfId="2" applyNumberFormat="1" applyFont="1" applyAlignment="1">
      <alignment horizontal="right" indent="1"/>
    </xf>
    <xf numFmtId="3" fontId="5" fillId="0" borderId="0" xfId="2" applyNumberFormat="1" applyFont="1" applyAlignment="1">
      <alignment horizontal="right" indent="1"/>
    </xf>
    <xf numFmtId="0" fontId="4" fillId="0" borderId="2" xfId="0" applyFont="1" applyBorder="1" applyAlignment="1">
      <alignment horizontal="right" indent="2"/>
    </xf>
    <xf numFmtId="3" fontId="4" fillId="0" borderId="0" xfId="1" applyNumberFormat="1" applyFont="1" applyBorder="1" applyAlignment="1">
      <alignment horizontal="right" indent="2"/>
    </xf>
    <xf numFmtId="3" fontId="4" fillId="0" borderId="2" xfId="1" applyNumberFormat="1" applyFont="1" applyBorder="1" applyAlignment="1">
      <alignment horizontal="right" indent="2"/>
    </xf>
    <xf numFmtId="3" fontId="4" fillId="0" borderId="0" xfId="0" applyNumberFormat="1" applyFont="1" applyAlignment="1">
      <alignment horizontal="right" vertical="center" indent="1"/>
    </xf>
    <xf numFmtId="3" fontId="4" fillId="0" borderId="1" xfId="0" applyNumberFormat="1" applyFont="1" applyBorder="1" applyAlignment="1">
      <alignment horizontal="right"/>
    </xf>
    <xf numFmtId="0" fontId="4" fillId="0" borderId="1" xfId="0" applyFont="1" applyBorder="1" applyAlignment="1">
      <alignment horizontal="center"/>
    </xf>
    <xf numFmtId="3" fontId="4" fillId="0" borderId="0" xfId="0" quotePrefix="1" applyNumberFormat="1" applyFont="1" applyAlignment="1">
      <alignment horizontal="right"/>
    </xf>
    <xf numFmtId="3" fontId="4" fillId="0" borderId="0" xfId="0" applyNumberFormat="1" applyFont="1" applyAlignment="1">
      <alignment horizontal="right" wrapText="1" indent="2"/>
    </xf>
    <xf numFmtId="0" fontId="4" fillId="0" borderId="0" xfId="0" applyFont="1" applyAlignment="1">
      <alignment horizontal="right" wrapText="1" indent="1"/>
    </xf>
    <xf numFmtId="0" fontId="4" fillId="0" borderId="0" xfId="0" applyFont="1" applyAlignment="1">
      <alignment horizontal="right" wrapText="1"/>
    </xf>
    <xf numFmtId="0" fontId="4" fillId="0" borderId="0" xfId="0" applyFont="1" applyAlignment="1">
      <alignment horizontal="right" indent="2"/>
    </xf>
    <xf numFmtId="164" fontId="4" fillId="0" borderId="0" xfId="0" applyNumberFormat="1" applyFont="1" applyAlignment="1">
      <alignment horizontal="right" indent="2"/>
    </xf>
    <xf numFmtId="3" fontId="4" fillId="0" borderId="0" xfId="1" applyNumberFormat="1" applyFont="1" applyFill="1" applyAlignment="1">
      <alignment horizontal="right" indent="2"/>
    </xf>
    <xf numFmtId="3" fontId="4" fillId="0" borderId="0" xfId="1" applyNumberFormat="1" applyFont="1" applyFill="1" applyBorder="1" applyAlignment="1">
      <alignment horizontal="right" indent="2"/>
    </xf>
    <xf numFmtId="3" fontId="4" fillId="0" borderId="0" xfId="1" applyNumberFormat="1" applyFont="1" applyFill="1" applyAlignment="1">
      <alignment horizontal="right"/>
    </xf>
    <xf numFmtId="3" fontId="4" fillId="0" borderId="0" xfId="1" applyNumberFormat="1" applyFont="1" applyBorder="1" applyAlignment="1">
      <alignment horizontal="right"/>
    </xf>
    <xf numFmtId="3" fontId="4" fillId="0" borderId="0" xfId="2" applyNumberFormat="1" applyFont="1" applyAlignment="1">
      <alignment horizontal="right" indent="2"/>
    </xf>
    <xf numFmtId="0" fontId="10" fillId="0" borderId="0" xfId="0" applyFont="1" applyAlignment="1">
      <alignment horizontal="center" wrapText="1"/>
    </xf>
    <xf numFmtId="167" fontId="4" fillId="0" borderId="0" xfId="1" applyNumberFormat="1" applyFont="1" applyFill="1" applyAlignment="1">
      <alignment horizontal="right"/>
    </xf>
    <xf numFmtId="0" fontId="4" fillId="0" borderId="0" xfId="0" applyFont="1" applyAlignment="1">
      <alignment horizontal="left"/>
    </xf>
    <xf numFmtId="3" fontId="7" fillId="0" borderId="0" xfId="1" applyNumberFormat="1" applyFont="1" applyFill="1" applyAlignment="1">
      <alignment horizontal="left"/>
    </xf>
    <xf numFmtId="3" fontId="4" fillId="0" borderId="0" xfId="1" applyNumberFormat="1" applyFont="1" applyFill="1" applyBorder="1" applyAlignment="1">
      <alignment horizontal="right"/>
    </xf>
    <xf numFmtId="3" fontId="4" fillId="0" borderId="0" xfId="1" applyNumberFormat="1" applyFont="1" applyFill="1" applyBorder="1" applyAlignment="1">
      <alignment horizontal="right" indent="1"/>
    </xf>
    <xf numFmtId="164" fontId="4" fillId="0" borderId="0" xfId="0" applyNumberFormat="1" applyFont="1" applyAlignment="1">
      <alignment horizontal="right" indent="1"/>
    </xf>
    <xf numFmtId="164" fontId="4" fillId="0" borderId="0" xfId="1" applyNumberFormat="1" applyFont="1" applyFill="1" applyAlignment="1">
      <alignment horizontal="right" indent="1"/>
    </xf>
    <xf numFmtId="164" fontId="4" fillId="0" borderId="0" xfId="1" applyNumberFormat="1" applyFont="1" applyAlignment="1">
      <alignment horizontal="right" indent="1"/>
    </xf>
    <xf numFmtId="0" fontId="2" fillId="0" borderId="0" xfId="0" applyFont="1" applyAlignment="1">
      <alignment vertical="top"/>
    </xf>
    <xf numFmtId="0" fontId="6" fillId="0" borderId="0" xfId="2" applyFont="1" applyAlignment="1">
      <alignment horizontal="left" vertical="top"/>
    </xf>
    <xf numFmtId="3" fontId="4" fillId="0" borderId="0" xfId="0" applyNumberFormat="1" applyFont="1" applyAlignment="1">
      <alignment horizontal="right" vertical="top"/>
    </xf>
    <xf numFmtId="0" fontId="5" fillId="0" borderId="0" xfId="2" applyFont="1" applyAlignment="1">
      <alignment horizontal="left" vertical="top"/>
    </xf>
    <xf numFmtId="0" fontId="8" fillId="0" borderId="0" xfId="2" applyFont="1" applyAlignment="1">
      <alignment horizontal="left" vertical="top"/>
    </xf>
    <xf numFmtId="0" fontId="6" fillId="0" borderId="0" xfId="0" applyFont="1" applyAlignment="1">
      <alignment horizontal="left" vertical="top"/>
    </xf>
    <xf numFmtId="0" fontId="4" fillId="0" borderId="0" xfId="2" applyFont="1" applyAlignment="1">
      <alignment horizontal="left" vertical="top"/>
    </xf>
    <xf numFmtId="0" fontId="4" fillId="0" borderId="2" xfId="0" applyFont="1" applyBorder="1" applyAlignment="1">
      <alignment horizontal="left" vertical="top"/>
    </xf>
    <xf numFmtId="0" fontId="8" fillId="0" borderId="0" xfId="0" applyFont="1" applyAlignment="1">
      <alignment horizontal="left" vertical="top"/>
    </xf>
    <xf numFmtId="0" fontId="4" fillId="0" borderId="1" xfId="0" applyFont="1" applyBorder="1" applyAlignment="1">
      <alignment horizontal="left" vertical="top"/>
    </xf>
    <xf numFmtId="0" fontId="4" fillId="0" borderId="0" xfId="0" applyFont="1" applyAlignment="1">
      <alignment horizontal="left" vertical="top"/>
    </xf>
    <xf numFmtId="0" fontId="4" fillId="0" borderId="2" xfId="2" applyFont="1" applyBorder="1" applyAlignment="1">
      <alignment horizontal="left" vertical="top"/>
    </xf>
    <xf numFmtId="3" fontId="4" fillId="0" borderId="1" xfId="0" applyNumberFormat="1" applyFont="1" applyBorder="1" applyAlignment="1">
      <alignment horizontal="center" vertical="top"/>
    </xf>
    <xf numFmtId="0" fontId="6" fillId="0" borderId="0" xfId="0" applyFont="1" applyAlignment="1">
      <alignment horizontal="left"/>
    </xf>
    <xf numFmtId="0" fontId="8" fillId="0" borderId="0" xfId="0" applyFont="1" applyAlignment="1">
      <alignment horizontal="left"/>
    </xf>
    <xf numFmtId="3" fontId="6" fillId="0" borderId="0" xfId="0" applyNumberFormat="1" applyFont="1" applyAlignment="1">
      <alignment horizontal="right"/>
    </xf>
    <xf numFmtId="166" fontId="4" fillId="0" borderId="0" xfId="1" applyNumberFormat="1" applyFont="1" applyAlignment="1">
      <alignment horizontal="right"/>
    </xf>
    <xf numFmtId="1" fontId="4" fillId="0" borderId="0" xfId="1" applyNumberFormat="1" applyFont="1" applyAlignment="1">
      <alignment horizontal="right"/>
    </xf>
    <xf numFmtId="3" fontId="4" fillId="0" borderId="2" xfId="1" applyNumberFormat="1" applyFont="1" applyBorder="1" applyAlignment="1">
      <alignment horizontal="right"/>
    </xf>
    <xf numFmtId="0" fontId="4" fillId="0" borderId="1" xfId="2" applyFont="1" applyBorder="1" applyAlignment="1">
      <alignment horizontal="left" vertical="top"/>
    </xf>
    <xf numFmtId="3" fontId="4" fillId="0" borderId="1" xfId="2" applyNumberFormat="1" applyFont="1" applyBorder="1" applyAlignment="1">
      <alignment horizontal="right"/>
    </xf>
    <xf numFmtId="3" fontId="4" fillId="0" borderId="1" xfId="2" applyNumberFormat="1" applyFont="1" applyBorder="1" applyAlignment="1">
      <alignment horizontal="right" indent="2"/>
    </xf>
    <xf numFmtId="0" fontId="10" fillId="0" borderId="3" xfId="0" applyFont="1" applyBorder="1" applyAlignment="1">
      <alignment wrapText="1"/>
    </xf>
    <xf numFmtId="164" fontId="4" fillId="0" borderId="1" xfId="0" applyNumberFormat="1" applyFont="1" applyBorder="1" applyAlignment="1">
      <alignment horizontal="right"/>
    </xf>
    <xf numFmtId="164" fontId="4" fillId="0" borderId="1" xfId="0" applyNumberFormat="1" applyFont="1" applyBorder="1" applyAlignment="1">
      <alignment horizontal="center"/>
    </xf>
    <xf numFmtId="3" fontId="4" fillId="0" borderId="1" xfId="0" applyNumberFormat="1" applyFont="1" applyBorder="1"/>
    <xf numFmtId="0" fontId="4" fillId="0" borderId="1" xfId="0" applyFont="1" applyBorder="1"/>
    <xf numFmtId="3" fontId="6" fillId="0" borderId="0" xfId="0" applyNumberFormat="1" applyFont="1" applyAlignment="1">
      <alignment horizontal="right" vertical="top"/>
    </xf>
    <xf numFmtId="0" fontId="4" fillId="0" borderId="0" xfId="0" applyFont="1" applyAlignment="1">
      <alignment horizontal="left" vertical="center"/>
    </xf>
    <xf numFmtId="0" fontId="6" fillId="0" borderId="0" xfId="0" applyFont="1" applyAlignment="1">
      <alignment horizontal="left" vertical="center"/>
    </xf>
    <xf numFmtId="0" fontId="5" fillId="0" borderId="0" xfId="0" applyFont="1" applyAlignment="1">
      <alignment horizontal="center"/>
    </xf>
    <xf numFmtId="0" fontId="4" fillId="0" borderId="3" xfId="0" applyFont="1" applyBorder="1" applyAlignment="1">
      <alignment horizontal="left" vertical="top"/>
    </xf>
    <xf numFmtId="3" fontId="7" fillId="0" borderId="0" xfId="1" applyNumberFormat="1" applyFont="1" applyFill="1" applyBorder="1" applyAlignment="1">
      <alignment horizontal="left"/>
    </xf>
    <xf numFmtId="3" fontId="4" fillId="0" borderId="0" xfId="2" quotePrefix="1" applyNumberFormat="1" applyFont="1" applyAlignment="1">
      <alignment horizontal="right" indent="2"/>
    </xf>
    <xf numFmtId="3" fontId="4" fillId="0" borderId="2" xfId="0" applyNumberFormat="1" applyFont="1" applyBorder="1" applyAlignment="1">
      <alignment horizontal="center" vertical="center"/>
    </xf>
    <xf numFmtId="2" fontId="4" fillId="0" borderId="0" xfId="0" applyNumberFormat="1" applyFont="1"/>
    <xf numFmtId="2" fontId="4" fillId="0" borderId="0" xfId="0" quotePrefix="1" applyNumberFormat="1" applyFont="1"/>
    <xf numFmtId="3" fontId="4" fillId="0" borderId="1" xfId="0" applyNumberFormat="1" applyFont="1" applyBorder="1" applyAlignment="1">
      <alignment horizontal="center" vertical="center"/>
    </xf>
    <xf numFmtId="3" fontId="4" fillId="0" borderId="0" xfId="0" quotePrefix="1" applyNumberFormat="1" applyFont="1" applyAlignment="1">
      <alignment horizontal="right" indent="2"/>
    </xf>
    <xf numFmtId="3" fontId="4" fillId="0" borderId="0" xfId="2" applyNumberFormat="1" applyFont="1" applyAlignment="1" applyProtection="1">
      <alignment horizontal="right"/>
      <protection locked="0"/>
    </xf>
    <xf numFmtId="3" fontId="4" fillId="0" borderId="0" xfId="2" quotePrefix="1" applyNumberFormat="1" applyFont="1" applyAlignment="1" applyProtection="1">
      <alignment horizontal="right"/>
      <protection locked="0"/>
    </xf>
    <xf numFmtId="3" fontId="4" fillId="0" borderId="0" xfId="2" quotePrefix="1" applyNumberFormat="1" applyFont="1" applyAlignment="1">
      <alignment horizontal="right" indent="1"/>
    </xf>
    <xf numFmtId="3" fontId="4" fillId="0" borderId="3" xfId="0" applyNumberFormat="1" applyFont="1" applyBorder="1" applyAlignment="1">
      <alignment horizontal="right" indent="2"/>
    </xf>
    <xf numFmtId="3" fontId="4" fillId="0" borderId="0" xfId="2" applyNumberFormat="1" applyFont="1" applyAlignment="1">
      <alignment horizontal="right"/>
    </xf>
    <xf numFmtId="3" fontId="4" fillId="0" borderId="0" xfId="2" applyNumberFormat="1" applyFont="1" applyProtection="1">
      <protection locked="0"/>
    </xf>
    <xf numFmtId="3" fontId="4" fillId="0" borderId="0" xfId="0" applyNumberFormat="1" applyFont="1" applyAlignment="1">
      <alignment horizontal="right"/>
    </xf>
    <xf numFmtId="1" fontId="4" fillId="0" borderId="0" xfId="2" applyNumberFormat="1" applyFont="1" applyAlignment="1">
      <alignment horizontal="right"/>
    </xf>
    <xf numFmtId="3" fontId="4" fillId="0" borderId="0" xfId="2" applyNumberFormat="1" applyFont="1"/>
    <xf numFmtId="3" fontId="4" fillId="0" borderId="2" xfId="2" applyNumberFormat="1" applyFont="1" applyBorder="1" applyAlignment="1">
      <alignment horizontal="center" vertical="top"/>
    </xf>
    <xf numFmtId="0" fontId="4" fillId="0" borderId="0" xfId="2" applyFont="1" applyAlignment="1">
      <alignment horizontal="center" vertical="top"/>
    </xf>
    <xf numFmtId="0" fontId="6" fillId="0" borderId="0" xfId="2" applyFont="1" applyAlignment="1">
      <alignment horizontal="center" vertical="top"/>
    </xf>
    <xf numFmtId="3" fontId="4" fillId="0" borderId="0" xfId="2" applyNumberFormat="1" applyFont="1" applyAlignment="1">
      <alignment horizontal="center" vertical="top"/>
    </xf>
    <xf numFmtId="0" fontId="4" fillId="0" borderId="0" xfId="3" applyFont="1" applyAlignment="1">
      <alignment horizontal="center" vertical="top"/>
    </xf>
    <xf numFmtId="3" fontId="4" fillId="0" borderId="0" xfId="2" applyNumberFormat="1" applyFont="1" applyAlignment="1" applyProtection="1">
      <alignment horizontal="center"/>
      <protection locked="0"/>
    </xf>
    <xf numFmtId="3" fontId="4" fillId="0" borderId="0" xfId="2" applyNumberFormat="1" applyFont="1" applyAlignment="1">
      <alignment horizontal="right" vertical="top"/>
    </xf>
    <xf numFmtId="3" fontId="4" fillId="0" borderId="0" xfId="2" quotePrefix="1" applyNumberFormat="1" applyFont="1" applyAlignment="1" applyProtection="1">
      <alignment horizontal="center"/>
      <protection locked="0"/>
    </xf>
    <xf numFmtId="3" fontId="4" fillId="0" borderId="0" xfId="2" applyNumberFormat="1" applyFont="1" applyAlignment="1">
      <alignment horizontal="left" vertical="top"/>
    </xf>
    <xf numFmtId="3" fontId="5" fillId="0" borderId="0" xfId="0" applyNumberFormat="1" applyFont="1"/>
    <xf numFmtId="166" fontId="4" fillId="0" borderId="0" xfId="1" applyNumberFormat="1" applyFont="1" applyFill="1" applyAlignment="1">
      <alignment horizontal="right"/>
    </xf>
    <xf numFmtId="1" fontId="4" fillId="0" borderId="0" xfId="1" applyNumberFormat="1" applyFont="1" applyFill="1" applyAlignment="1">
      <alignment horizontal="right"/>
    </xf>
    <xf numFmtId="0" fontId="4" fillId="3" borderId="0" xfId="0" applyFont="1" applyFill="1" applyAlignment="1">
      <alignment horizontal="left" vertical="top"/>
    </xf>
    <xf numFmtId="3" fontId="4" fillId="3" borderId="0" xfId="0" applyNumberFormat="1" applyFont="1" applyFill="1" applyAlignment="1">
      <alignment horizontal="right"/>
    </xf>
    <xf numFmtId="3" fontId="4" fillId="3" borderId="0" xfId="0" applyNumberFormat="1" applyFont="1" applyFill="1" applyAlignment="1">
      <alignment horizontal="right" indent="1"/>
    </xf>
    <xf numFmtId="0" fontId="4" fillId="3" borderId="0" xfId="2" applyFont="1" applyFill="1" applyAlignment="1">
      <alignment horizontal="left" vertical="top"/>
    </xf>
    <xf numFmtId="3" fontId="4" fillId="3" borderId="0" xfId="2" applyNumberFormat="1" applyFont="1" applyFill="1" applyAlignment="1">
      <alignment horizontal="right" vertical="top"/>
    </xf>
    <xf numFmtId="3" fontId="4" fillId="3" borderId="0" xfId="2" applyNumberFormat="1" applyFont="1" applyFill="1" applyAlignment="1">
      <alignment horizontal="right" indent="2"/>
    </xf>
    <xf numFmtId="0" fontId="4" fillId="3" borderId="0" xfId="0" applyFont="1" applyFill="1" applyAlignment="1">
      <alignment horizontal="left"/>
    </xf>
    <xf numFmtId="3" fontId="4" fillId="3" borderId="0" xfId="1" applyNumberFormat="1" applyFont="1" applyFill="1" applyAlignment="1">
      <alignment horizontal="right" indent="2"/>
    </xf>
    <xf numFmtId="3" fontId="4" fillId="3" borderId="0" xfId="0" applyNumberFormat="1" applyFont="1" applyFill="1"/>
    <xf numFmtId="3" fontId="4" fillId="3" borderId="0" xfId="0" applyNumberFormat="1" applyFont="1" applyFill="1" applyAlignment="1">
      <alignment horizontal="right" indent="2"/>
    </xf>
    <xf numFmtId="0" fontId="4" fillId="3" borderId="0" xfId="0" applyFont="1" applyFill="1" applyAlignment="1">
      <alignment horizontal="right" indent="1"/>
    </xf>
    <xf numFmtId="0" fontId="4" fillId="3" borderId="0" xfId="0" applyFont="1" applyFill="1" applyAlignment="1">
      <alignment horizontal="left" vertical="center" wrapText="1"/>
    </xf>
    <xf numFmtId="0" fontId="4" fillId="3" borderId="0" xfId="0" applyFont="1" applyFill="1" applyAlignment="1">
      <alignment horizontal="right" indent="2"/>
    </xf>
    <xf numFmtId="3" fontId="4" fillId="3" borderId="0" xfId="1" applyNumberFormat="1" applyFont="1" applyFill="1" applyAlignment="1">
      <alignment horizontal="right"/>
    </xf>
    <xf numFmtId="167" fontId="4" fillId="3" borderId="0" xfId="0" applyNumberFormat="1" applyFont="1" applyFill="1" applyAlignment="1">
      <alignment horizontal="right"/>
    </xf>
    <xf numFmtId="164" fontId="4" fillId="3" borderId="0" xfId="0" applyNumberFormat="1" applyFont="1" applyFill="1" applyAlignment="1">
      <alignment horizontal="right" indent="1"/>
    </xf>
    <xf numFmtId="164" fontId="4" fillId="3" borderId="0" xfId="0" applyNumberFormat="1" applyFont="1" applyFill="1" applyAlignment="1">
      <alignment horizontal="right" indent="2"/>
    </xf>
    <xf numFmtId="164" fontId="4" fillId="3" borderId="0" xfId="0" applyNumberFormat="1" applyFont="1" applyFill="1" applyAlignment="1">
      <alignment horizontal="right"/>
    </xf>
    <xf numFmtId="3" fontId="4" fillId="0" borderId="0" xfId="2" applyNumberFormat="1" applyFont="1" applyAlignment="1">
      <alignment horizontal="center"/>
    </xf>
    <xf numFmtId="0" fontId="4" fillId="0" borderId="0" xfId="0" quotePrefix="1" applyFont="1" applyAlignment="1">
      <alignment horizontal="right"/>
    </xf>
    <xf numFmtId="0" fontId="4" fillId="0" borderId="0" xfId="2" applyFont="1"/>
    <xf numFmtId="0" fontId="4" fillId="4" borderId="0" xfId="0" applyFont="1" applyFill="1"/>
    <xf numFmtId="3" fontId="4" fillId="3" borderId="0" xfId="2" applyNumberFormat="1" applyFont="1" applyFill="1" applyAlignment="1">
      <alignment horizontal="right"/>
    </xf>
    <xf numFmtId="3" fontId="4" fillId="0" borderId="2" xfId="2" applyNumberFormat="1" applyFont="1" applyBorder="1" applyAlignment="1">
      <alignment horizontal="right"/>
    </xf>
    <xf numFmtId="3" fontId="4" fillId="0" borderId="1" xfId="2" applyNumberFormat="1" applyFont="1" applyBorder="1" applyAlignment="1">
      <alignment horizontal="center" vertical="top"/>
    </xf>
    <xf numFmtId="3" fontId="4" fillId="0" borderId="0" xfId="2" applyNumberFormat="1" applyFont="1" applyAlignment="1" applyProtection="1">
      <alignment horizontal="right" indent="1"/>
      <protection locked="0"/>
    </xf>
    <xf numFmtId="3" fontId="4" fillId="0" borderId="0" xfId="2" quotePrefix="1" applyNumberFormat="1" applyFont="1" applyAlignment="1" applyProtection="1">
      <alignment horizontal="right" indent="1"/>
      <protection locked="0"/>
    </xf>
    <xf numFmtId="3" fontId="4" fillId="3" borderId="0" xfId="2" applyNumberFormat="1" applyFont="1" applyFill="1" applyAlignment="1">
      <alignment horizontal="right" indent="1"/>
    </xf>
    <xf numFmtId="0" fontId="4" fillId="0" borderId="3" xfId="0" applyFont="1" applyBorder="1"/>
    <xf numFmtId="0" fontId="10" fillId="0" borderId="0" xfId="0" applyFont="1" applyAlignment="1">
      <alignment horizontal="left" wrapText="1"/>
    </xf>
    <xf numFmtId="0" fontId="4" fillId="0" borderId="0" xfId="2" applyFont="1" applyAlignment="1">
      <alignment vertical="top" wrapText="1"/>
    </xf>
    <xf numFmtId="0" fontId="4" fillId="0" borderId="3" xfId="2" applyFont="1" applyBorder="1" applyAlignment="1">
      <alignment horizontal="left"/>
    </xf>
    <xf numFmtId="0" fontId="4" fillId="0" borderId="2" xfId="0" applyFont="1" applyBorder="1"/>
    <xf numFmtId="3" fontId="4" fillId="0" borderId="1" xfId="0" applyNumberFormat="1" applyFont="1" applyBorder="1" applyAlignment="1">
      <alignment horizontal="center"/>
    </xf>
    <xf numFmtId="0" fontId="4" fillId="0" borderId="0" xfId="0" applyFont="1" applyAlignment="1">
      <alignment horizontal="left" vertical="center" wrapText="1"/>
    </xf>
    <xf numFmtId="0" fontId="4" fillId="3" borderId="0" xfId="0" applyFont="1" applyFill="1" applyAlignment="1">
      <alignment horizontal="left" wrapText="1"/>
    </xf>
    <xf numFmtId="0" fontId="4" fillId="3" borderId="0" xfId="0" applyFont="1" applyFill="1"/>
    <xf numFmtId="0" fontId="4" fillId="0" borderId="0" xfId="2" applyFont="1" applyAlignment="1">
      <alignment vertical="top"/>
    </xf>
    <xf numFmtId="0" fontId="4" fillId="0" borderId="3" xfId="2" applyFont="1" applyBorder="1" applyAlignment="1">
      <alignment horizontal="center" vertical="top"/>
    </xf>
    <xf numFmtId="0" fontId="4" fillId="3" borderId="0" xfId="2" applyFont="1" applyFill="1" applyAlignment="1">
      <alignment vertical="top"/>
    </xf>
    <xf numFmtId="0" fontId="4" fillId="0" borderId="3" xfId="2" applyFont="1" applyBorder="1"/>
    <xf numFmtId="3" fontId="4" fillId="0" borderId="0" xfId="4" applyNumberFormat="1" applyFont="1" applyFill="1" applyAlignment="1">
      <alignment horizontal="right"/>
    </xf>
    <xf numFmtId="3" fontId="4" fillId="0" borderId="0" xfId="4" applyNumberFormat="1" applyFont="1" applyAlignment="1">
      <alignment horizontal="right"/>
    </xf>
    <xf numFmtId="3" fontId="4" fillId="0" borderId="0" xfId="4" applyNumberFormat="1" applyFont="1" applyAlignment="1" applyProtection="1">
      <alignment horizontal="right"/>
      <protection locked="0"/>
    </xf>
    <xf numFmtId="3" fontId="4" fillId="0" borderId="0" xfId="4" applyNumberFormat="1" applyFont="1" applyBorder="1" applyAlignment="1" applyProtection="1">
      <alignment horizontal="right"/>
      <protection locked="0"/>
    </xf>
    <xf numFmtId="0" fontId="4" fillId="3" borderId="0" xfId="2" applyFont="1" applyFill="1"/>
    <xf numFmtId="0" fontId="4" fillId="0" borderId="1" xfId="2" applyFont="1" applyBorder="1"/>
    <xf numFmtId="3" fontId="4" fillId="0" borderId="0" xfId="0" quotePrefix="1" applyNumberFormat="1" applyFont="1" applyAlignment="1">
      <alignment horizontal="right" indent="1"/>
    </xf>
    <xf numFmtId="0" fontId="4" fillId="0" borderId="0" xfId="0" applyFont="1" applyAlignment="1">
      <alignment horizontal="right" indent="1"/>
    </xf>
    <xf numFmtId="3" fontId="4" fillId="0" borderId="0" xfId="1" quotePrefix="1" applyNumberFormat="1" applyFont="1" applyFill="1" applyAlignment="1">
      <alignment horizontal="right"/>
    </xf>
    <xf numFmtId="3" fontId="4" fillId="0" borderId="0" xfId="1" quotePrefix="1" applyNumberFormat="1" applyFont="1" applyFill="1" applyBorder="1" applyAlignment="1">
      <alignment horizontal="right"/>
    </xf>
    <xf numFmtId="0" fontId="0" fillId="0" borderId="0" xfId="0" applyAlignment="1">
      <alignment horizontal="left" vertical="top"/>
    </xf>
    <xf numFmtId="3" fontId="4" fillId="0" borderId="3" xfId="2" applyNumberFormat="1" applyFont="1" applyBorder="1" applyAlignment="1">
      <alignment horizontal="center"/>
    </xf>
    <xf numFmtId="0" fontId="4" fillId="0" borderId="2" xfId="2" applyFont="1" applyBorder="1" applyAlignment="1">
      <alignment horizontal="left"/>
    </xf>
    <xf numFmtId="3" fontId="4" fillId="0" borderId="2" xfId="2" applyNumberFormat="1" applyFont="1" applyBorder="1" applyAlignment="1">
      <alignment horizontal="center"/>
    </xf>
    <xf numFmtId="0" fontId="1" fillId="0" borderId="0" xfId="0" applyFont="1"/>
    <xf numFmtId="0" fontId="1" fillId="0" borderId="0" xfId="0" applyFont="1" applyAlignment="1">
      <alignment horizontal="left" vertical="top"/>
    </xf>
    <xf numFmtId="0" fontId="1" fillId="0" borderId="0" xfId="0" applyFont="1" applyAlignment="1">
      <alignment horizontal="center"/>
    </xf>
    <xf numFmtId="3" fontId="15" fillId="0" borderId="0" xfId="0" applyNumberFormat="1" applyFont="1" applyAlignment="1">
      <alignment horizontal="right" indent="2"/>
    </xf>
    <xf numFmtId="0" fontId="15" fillId="0" borderId="0" xfId="0" applyFont="1" applyAlignment="1">
      <alignment horizontal="left"/>
    </xf>
    <xf numFmtId="0" fontId="4" fillId="0" borderId="3" xfId="0" applyFont="1" applyBorder="1" applyAlignment="1">
      <alignment horizontal="left"/>
    </xf>
    <xf numFmtId="0" fontId="4" fillId="0" borderId="3" xfId="2" applyFont="1" applyBorder="1" applyAlignment="1">
      <alignment horizontal="center" vertical="top" wrapText="1"/>
    </xf>
    <xf numFmtId="3" fontId="4" fillId="0" borderId="2" xfId="0" applyNumberFormat="1" applyFont="1" applyBorder="1" applyAlignment="1">
      <alignment horizontal="center"/>
    </xf>
    <xf numFmtId="0" fontId="4" fillId="0" borderId="0" xfId="0" applyFont="1" applyAlignment="1">
      <alignment horizontal="left" vertical="top" wrapText="1"/>
    </xf>
    <xf numFmtId="3" fontId="5" fillId="0" borderId="0" xfId="0" applyNumberFormat="1" applyFont="1" applyAlignment="1">
      <alignment horizontal="center"/>
    </xf>
    <xf numFmtId="0" fontId="4" fillId="0" borderId="2" xfId="0" applyFont="1" applyBorder="1" applyAlignment="1">
      <alignment horizontal="justify" wrapText="1"/>
    </xf>
    <xf numFmtId="0" fontId="4" fillId="0" borderId="1" xfId="0" applyFont="1" applyBorder="1" applyAlignment="1">
      <alignment vertical="top"/>
    </xf>
    <xf numFmtId="3" fontId="4" fillId="0" borderId="1" xfId="0" applyNumberFormat="1" applyFont="1" applyBorder="1" applyAlignment="1">
      <alignment horizontal="right" indent="1"/>
    </xf>
    <xf numFmtId="3" fontId="4" fillId="0" borderId="1" xfId="0" applyNumberFormat="1" applyFont="1" applyBorder="1" applyAlignment="1">
      <alignment horizontal="right" vertical="top"/>
    </xf>
    <xf numFmtId="0" fontId="4" fillId="0" borderId="1" xfId="0" applyFont="1" applyBorder="1" applyAlignment="1">
      <alignment horizontal="center" vertical="top"/>
    </xf>
    <xf numFmtId="0" fontId="4" fillId="0" borderId="0" xfId="0" applyFont="1" applyAlignment="1">
      <alignment horizontal="left" indent="2"/>
    </xf>
    <xf numFmtId="0" fontId="4" fillId="0" borderId="3" xfId="2" applyFont="1" applyBorder="1" applyAlignment="1">
      <alignment horizontal="right" vertical="top" wrapText="1"/>
    </xf>
    <xf numFmtId="3" fontId="4" fillId="0" borderId="2" xfId="2" applyNumberFormat="1" applyFont="1" applyBorder="1" applyAlignment="1">
      <alignment horizontal="right" vertical="top"/>
    </xf>
    <xf numFmtId="3" fontId="4" fillId="0" borderId="0" xfId="3" applyNumberFormat="1" applyFont="1" applyAlignment="1">
      <alignment horizontal="right" vertical="top"/>
    </xf>
    <xf numFmtId="0" fontId="4" fillId="0" borderId="0" xfId="3" applyFont="1" applyAlignment="1">
      <alignment horizontal="left" vertical="top"/>
    </xf>
    <xf numFmtId="0" fontId="6" fillId="0" borderId="0" xfId="3" applyFont="1" applyAlignment="1">
      <alignment horizontal="left" vertical="top"/>
    </xf>
    <xf numFmtId="0" fontId="4" fillId="0" borderId="0" xfId="2" applyFont="1" applyAlignment="1">
      <alignment horizontal="right" vertical="top" wrapText="1"/>
    </xf>
    <xf numFmtId="164" fontId="6" fillId="0" borderId="0" xfId="3" applyNumberFormat="1" applyFont="1" applyAlignment="1">
      <alignment horizontal="left" vertical="top"/>
    </xf>
    <xf numFmtId="0" fontId="6" fillId="0" borderId="0" xfId="3" applyFont="1" applyAlignment="1">
      <alignment horizontal="left"/>
    </xf>
    <xf numFmtId="0" fontId="4" fillId="0" borderId="0" xfId="3" applyFont="1" applyAlignment="1">
      <alignment horizontal="left"/>
    </xf>
    <xf numFmtId="164" fontId="8" fillId="0" borderId="0" xfId="3" applyNumberFormat="1" applyFont="1" applyAlignment="1">
      <alignment horizontal="left" vertical="top"/>
    </xf>
    <xf numFmtId="0" fontId="4" fillId="0" borderId="0" xfId="2" applyFont="1" applyAlignment="1">
      <alignment horizontal="left" vertical="center"/>
    </xf>
    <xf numFmtId="164" fontId="6" fillId="0" borderId="0" xfId="0" applyNumberFormat="1" applyFont="1" applyAlignment="1">
      <alignment horizontal="left" vertical="top"/>
    </xf>
    <xf numFmtId="164" fontId="8" fillId="0" borderId="0" xfId="0" applyNumberFormat="1" applyFont="1" applyAlignment="1">
      <alignment horizontal="left" vertical="top"/>
    </xf>
    <xf numFmtId="3" fontId="4" fillId="0" borderId="2" xfId="2" applyNumberFormat="1" applyFont="1" applyBorder="1" applyAlignment="1">
      <alignment horizontal="right" indent="2"/>
    </xf>
    <xf numFmtId="49" fontId="4" fillId="0" borderId="0" xfId="0" applyNumberFormat="1" applyFont="1" applyAlignment="1">
      <alignment horizontal="right" indent="1"/>
    </xf>
    <xf numFmtId="164" fontId="4" fillId="0" borderId="1" xfId="0" applyNumberFormat="1" applyFont="1" applyBorder="1" applyAlignment="1">
      <alignment horizontal="right" indent="1"/>
    </xf>
    <xf numFmtId="164" fontId="4" fillId="0" borderId="2" xfId="0" applyNumberFormat="1" applyFont="1" applyBorder="1" applyAlignment="1">
      <alignment horizontal="right" indent="1"/>
    </xf>
    <xf numFmtId="164" fontId="4" fillId="0" borderId="2" xfId="0" applyNumberFormat="1" applyFont="1" applyBorder="1" applyAlignment="1">
      <alignment horizontal="center"/>
    </xf>
    <xf numFmtId="164" fontId="4" fillId="0" borderId="2" xfId="0" applyNumberFormat="1" applyFont="1" applyBorder="1" applyAlignment="1">
      <alignment horizontal="right"/>
    </xf>
    <xf numFmtId="164" fontId="4" fillId="0" borderId="0" xfId="0" applyNumberFormat="1" applyFont="1" applyAlignment="1">
      <alignment horizontal="left" vertical="center"/>
    </xf>
    <xf numFmtId="0" fontId="1" fillId="0" borderId="0" xfId="0" applyFont="1" applyAlignment="1">
      <alignment horizontal="left" vertical="center"/>
    </xf>
    <xf numFmtId="164" fontId="4" fillId="0" borderId="0" xfId="0" applyNumberFormat="1" applyFont="1" applyAlignment="1">
      <alignment vertical="center"/>
    </xf>
    <xf numFmtId="164" fontId="4" fillId="0" borderId="0" xfId="0" applyNumberFormat="1" applyFont="1" applyAlignment="1">
      <alignment horizontal="left" vertical="top"/>
    </xf>
    <xf numFmtId="49" fontId="4" fillId="0" borderId="0" xfId="0" applyNumberFormat="1" applyFont="1" applyAlignment="1">
      <alignment horizontal="right" indent="2"/>
    </xf>
    <xf numFmtId="3" fontId="4" fillId="0" borderId="3" xfId="0" applyNumberFormat="1" applyFont="1" applyBorder="1" applyAlignment="1">
      <alignment horizontal="center"/>
    </xf>
    <xf numFmtId="0" fontId="4" fillId="0" borderId="2" xfId="0" applyFont="1" applyBorder="1" applyAlignment="1">
      <alignment horizontal="right"/>
    </xf>
    <xf numFmtId="3" fontId="4" fillId="0" borderId="0" xfId="0" applyNumberFormat="1" applyFont="1" applyAlignment="1">
      <alignment horizontal="right" vertical="center"/>
    </xf>
    <xf numFmtId="3" fontId="4" fillId="0" borderId="0" xfId="0" applyNumberFormat="1" applyFont="1" applyAlignment="1">
      <alignment horizontal="left"/>
    </xf>
    <xf numFmtId="0" fontId="4" fillId="0" borderId="3" xfId="0" applyFont="1" applyBorder="1" applyAlignment="1">
      <alignment horizontal="left" wrapText="1"/>
    </xf>
    <xf numFmtId="0" fontId="1" fillId="0" borderId="0" xfId="0" applyFont="1" applyAlignment="1">
      <alignment horizontal="right" indent="2"/>
    </xf>
    <xf numFmtId="3" fontId="4" fillId="0" borderId="3" xfId="0" applyNumberFormat="1" applyFont="1" applyBorder="1" applyAlignment="1">
      <alignment horizontal="right" indent="1"/>
    </xf>
    <xf numFmtId="0" fontId="6" fillId="0" borderId="0" xfId="0" applyFont="1" applyAlignment="1">
      <alignment vertical="top"/>
    </xf>
    <xf numFmtId="0" fontId="4" fillId="0" borderId="1" xfId="0" applyFont="1" applyBorder="1" applyAlignment="1">
      <alignment vertical="top" wrapText="1"/>
    </xf>
    <xf numFmtId="0" fontId="4" fillId="0" borderId="3" xfId="0" quotePrefix="1" applyFont="1" applyBorder="1" applyAlignment="1">
      <alignment horizontal="left" vertical="top"/>
    </xf>
    <xf numFmtId="0" fontId="4" fillId="0" borderId="0" xfId="0" quotePrefix="1" applyFont="1" applyAlignment="1">
      <alignment horizontal="left" vertical="top"/>
    </xf>
    <xf numFmtId="0" fontId="4" fillId="0" borderId="3" xfId="3" applyFont="1" applyBorder="1" applyAlignment="1">
      <alignment horizontal="left" vertical="top"/>
    </xf>
    <xf numFmtId="0" fontId="4" fillId="0" borderId="3" xfId="0" applyFont="1" applyBorder="1" applyAlignment="1">
      <alignment horizontal="left" vertical="top" wrapText="1"/>
    </xf>
    <xf numFmtId="3" fontId="6" fillId="0" borderId="0" xfId="0" applyNumberFormat="1" applyFont="1" applyAlignment="1">
      <alignment horizontal="left" vertical="top"/>
    </xf>
    <xf numFmtId="0" fontId="4" fillId="0" borderId="1" xfId="0" applyFont="1" applyBorder="1" applyAlignment="1">
      <alignment horizontal="center" vertical="center" wrapText="1"/>
    </xf>
    <xf numFmtId="0" fontId="17" fillId="0" borderId="0" xfId="0" applyFont="1" applyAlignment="1">
      <alignment horizontal="left" vertical="top"/>
    </xf>
    <xf numFmtId="3" fontId="17" fillId="0" borderId="0" xfId="2" applyNumberFormat="1" applyFont="1" applyAlignment="1">
      <alignment horizontal="right"/>
    </xf>
    <xf numFmtId="3" fontId="17" fillId="0" borderId="0" xfId="2" applyNumberFormat="1" applyFont="1" applyAlignment="1">
      <alignment horizontal="right" indent="1"/>
    </xf>
    <xf numFmtId="3" fontId="17" fillId="0" borderId="0" xfId="2" applyNumberFormat="1" applyFont="1" applyAlignment="1" applyProtection="1">
      <alignment horizontal="right" indent="1"/>
      <protection locked="0"/>
    </xf>
    <xf numFmtId="3" fontId="17" fillId="0" borderId="0" xfId="2" quotePrefix="1" applyNumberFormat="1" applyFont="1" applyAlignment="1" applyProtection="1">
      <alignment horizontal="right" indent="1"/>
      <protection locked="0"/>
    </xf>
    <xf numFmtId="3" fontId="17" fillId="0" borderId="0" xfId="0" applyNumberFormat="1" applyFont="1" applyAlignment="1">
      <alignment horizontal="right" indent="1"/>
    </xf>
    <xf numFmtId="0" fontId="4" fillId="0" borderId="0" xfId="2" applyFont="1" applyAlignment="1">
      <alignment horizontal="justify" vertical="center" wrapText="1"/>
    </xf>
    <xf numFmtId="0" fontId="4" fillId="0" borderId="0" xfId="2" applyFont="1" applyAlignment="1">
      <alignment horizontal="left" wrapText="1"/>
    </xf>
    <xf numFmtId="3" fontId="4" fillId="0" borderId="0" xfId="2" applyNumberFormat="1" applyFont="1" applyAlignment="1">
      <alignment horizontal="left" indent="1"/>
    </xf>
    <xf numFmtId="3" fontId="4" fillId="0" borderId="3" xfId="2" applyNumberFormat="1" applyFont="1" applyBorder="1" applyAlignment="1">
      <alignment horizontal="left"/>
    </xf>
    <xf numFmtId="3" fontId="4" fillId="2" borderId="0" xfId="2" applyNumberFormat="1" applyFont="1" applyFill="1" applyAlignment="1">
      <alignment horizontal="right" indent="2"/>
    </xf>
    <xf numFmtId="0" fontId="4" fillId="0" borderId="0" xfId="2" applyFont="1" applyAlignment="1">
      <alignment horizontal="right" indent="2"/>
    </xf>
    <xf numFmtId="0" fontId="4" fillId="0" borderId="0" xfId="2" applyFont="1" applyAlignment="1">
      <alignment horizontal="left" indent="1"/>
    </xf>
    <xf numFmtId="0" fontId="4" fillId="0" borderId="0" xfId="2" applyFont="1" applyAlignment="1">
      <alignment horizontal="right" indent="1"/>
    </xf>
    <xf numFmtId="3" fontId="4" fillId="0" borderId="2" xfId="2" applyNumberFormat="1" applyFont="1" applyBorder="1" applyAlignment="1">
      <alignment horizontal="left" indent="1"/>
    </xf>
    <xf numFmtId="3" fontId="4" fillId="0" borderId="2" xfId="2" applyNumberFormat="1" applyFont="1" applyBorder="1" applyAlignment="1">
      <alignment horizontal="right" indent="1"/>
    </xf>
    <xf numFmtId="0" fontId="4" fillId="0" borderId="0" xfId="2" applyFont="1" applyAlignment="1">
      <alignment horizontal="center"/>
    </xf>
    <xf numFmtId="3" fontId="17" fillId="0" borderId="0" xfId="2" applyNumberFormat="1" applyFont="1" applyAlignment="1" applyProtection="1">
      <alignment horizontal="right"/>
      <protection locked="0"/>
    </xf>
    <xf numFmtId="3" fontId="4" fillId="0" borderId="0" xfId="5" applyNumberFormat="1" applyFont="1" applyAlignment="1">
      <alignment horizontal="right" indent="1"/>
    </xf>
    <xf numFmtId="3" fontId="4" fillId="0" borderId="0" xfId="5" quotePrefix="1" applyNumberFormat="1" applyFont="1" applyAlignment="1">
      <alignment horizontal="right" indent="1"/>
    </xf>
    <xf numFmtId="3" fontId="17" fillId="0" borderId="0" xfId="5" applyNumberFormat="1" applyFont="1" applyAlignment="1">
      <alignment horizontal="right" indent="1"/>
    </xf>
    <xf numFmtId="3" fontId="4" fillId="2" borderId="0" xfId="5" applyNumberFormat="1" applyFont="1" applyFill="1" applyAlignment="1">
      <alignment horizontal="right" indent="1"/>
    </xf>
    <xf numFmtId="3" fontId="4" fillId="0" borderId="0" xfId="5" applyNumberFormat="1" applyFont="1" applyAlignment="1">
      <alignment horizontal="right"/>
    </xf>
    <xf numFmtId="1" fontId="4" fillId="0" borderId="0" xfId="5" quotePrefix="1" applyNumberFormat="1" applyFont="1"/>
    <xf numFmtId="3" fontId="4" fillId="0" borderId="0" xfId="5" applyNumberFormat="1" applyFont="1"/>
    <xf numFmtId="0" fontId="4" fillId="0" borderId="0" xfId="5" applyFont="1"/>
    <xf numFmtId="3" fontId="17" fillId="0" borderId="0" xfId="1" applyNumberFormat="1" applyFont="1" applyAlignment="1">
      <alignment horizontal="right" indent="2"/>
    </xf>
    <xf numFmtId="3" fontId="17" fillId="0" borderId="0" xfId="1" applyNumberFormat="1" applyFont="1" applyFill="1" applyAlignment="1">
      <alignment horizontal="right"/>
    </xf>
    <xf numFmtId="3" fontId="17" fillId="0" borderId="0" xfId="0" applyNumberFormat="1" applyFont="1" applyAlignment="1">
      <alignment horizontal="right"/>
    </xf>
    <xf numFmtId="3" fontId="4" fillId="2" borderId="0" xfId="2" quotePrefix="1" applyNumberFormat="1" applyFont="1" applyFill="1" applyAlignment="1" applyProtection="1">
      <alignment horizontal="right" indent="1"/>
      <protection locked="0"/>
    </xf>
    <xf numFmtId="3" fontId="4" fillId="2" borderId="0" xfId="2" quotePrefix="1" applyNumberFormat="1" applyFont="1" applyFill="1" applyAlignment="1">
      <alignment horizontal="right" indent="2"/>
    </xf>
    <xf numFmtId="0" fontId="4" fillId="0" borderId="2" xfId="0" applyFont="1" applyBorder="1" applyAlignment="1">
      <alignment horizontal="left" vertical="top" wrapText="1"/>
    </xf>
    <xf numFmtId="0" fontId="5" fillId="0" borderId="3" xfId="0" applyFont="1" applyBorder="1" applyAlignment="1">
      <alignment horizontal="center"/>
    </xf>
    <xf numFmtId="0" fontId="5" fillId="0" borderId="0" xfId="0" applyFont="1" applyAlignment="1">
      <alignment horizontal="center"/>
    </xf>
    <xf numFmtId="0" fontId="4" fillId="0" borderId="0" xfId="0" applyFont="1" applyAlignment="1">
      <alignment horizontal="left" vertical="top" wrapText="1"/>
    </xf>
    <xf numFmtId="0" fontId="4" fillId="0" borderId="2" xfId="0" applyFont="1" applyBorder="1" applyAlignment="1">
      <alignment horizontal="left" wrapText="1"/>
    </xf>
    <xf numFmtId="0" fontId="4" fillId="0" borderId="2" xfId="0" applyFont="1" applyBorder="1"/>
    <xf numFmtId="0" fontId="4" fillId="0" borderId="0" xfId="0" applyFont="1" applyAlignment="1">
      <alignment horizontal="left" vertical="top"/>
    </xf>
    <xf numFmtId="3" fontId="4" fillId="0" borderId="1" xfId="0" applyNumberFormat="1" applyFont="1" applyBorder="1" applyAlignment="1">
      <alignment horizontal="center"/>
    </xf>
    <xf numFmtId="3" fontId="5" fillId="0" borderId="2" xfId="0" applyNumberFormat="1" applyFont="1" applyBorder="1" applyAlignment="1">
      <alignment horizontal="center"/>
    </xf>
    <xf numFmtId="0" fontId="4" fillId="0" borderId="3" xfId="0" applyFont="1" applyBorder="1" applyAlignment="1">
      <alignment horizontal="left"/>
    </xf>
    <xf numFmtId="0" fontId="4" fillId="0" borderId="0" xfId="0" applyFont="1" applyAlignment="1">
      <alignment horizontal="left"/>
    </xf>
    <xf numFmtId="0" fontId="4" fillId="0" borderId="0" xfId="0" applyFont="1"/>
    <xf numFmtId="3" fontId="5" fillId="0" borderId="1" xfId="0" applyNumberFormat="1" applyFont="1" applyBorder="1" applyAlignment="1">
      <alignment horizontal="center"/>
    </xf>
    <xf numFmtId="0" fontId="4" fillId="0" borderId="0" xfId="3" applyFont="1" applyAlignment="1">
      <alignment horizontal="left"/>
    </xf>
    <xf numFmtId="0" fontId="4" fillId="0" borderId="2" xfId="0" applyFont="1" applyBorder="1" applyAlignment="1">
      <alignment horizontal="justify"/>
    </xf>
    <xf numFmtId="0" fontId="4" fillId="0" borderId="0" xfId="0" applyFont="1" applyAlignment="1">
      <alignment horizontal="justify"/>
    </xf>
    <xf numFmtId="0" fontId="4" fillId="0" borderId="0" xfId="0" applyFont="1" applyAlignment="1">
      <alignment horizontal="justify" vertical="top" wrapText="1"/>
    </xf>
    <xf numFmtId="0" fontId="4" fillId="0" borderId="3" xfId="3" applyFont="1" applyBorder="1" applyAlignment="1">
      <alignment horizontal="justify" vertical="top" wrapText="1"/>
    </xf>
    <xf numFmtId="0" fontId="5" fillId="0" borderId="3" xfId="2" applyFont="1" applyBorder="1" applyAlignment="1">
      <alignment horizontal="center"/>
    </xf>
    <xf numFmtId="0" fontId="4" fillId="0" borderId="3" xfId="2" applyFont="1" applyBorder="1" applyAlignment="1">
      <alignment horizontal="left" vertical="top" wrapText="1"/>
    </xf>
    <xf numFmtId="0" fontId="4" fillId="0" borderId="2" xfId="2" applyFont="1" applyBorder="1" applyAlignment="1">
      <alignment horizontal="justify" vertical="center" wrapText="1"/>
    </xf>
    <xf numFmtId="0" fontId="4" fillId="0" borderId="0" xfId="2" applyFont="1" applyAlignment="1">
      <alignment horizontal="justify" vertical="top" wrapText="1"/>
    </xf>
    <xf numFmtId="0" fontId="4" fillId="0" borderId="3" xfId="2" applyFont="1" applyBorder="1" applyAlignment="1">
      <alignment horizontal="center" vertical="top" wrapText="1"/>
    </xf>
    <xf numFmtId="0" fontId="4" fillId="0" borderId="2" xfId="2" applyFont="1" applyBorder="1" applyAlignment="1">
      <alignment horizontal="center" vertical="top" wrapText="1"/>
    </xf>
    <xf numFmtId="0" fontId="4" fillId="0" borderId="3" xfId="2" applyFont="1" applyBorder="1" applyAlignment="1">
      <alignment horizontal="justify" vertical="top" wrapText="1"/>
    </xf>
    <xf numFmtId="0" fontId="4" fillId="0" borderId="0" xfId="2" applyFont="1" applyAlignment="1">
      <alignment horizontal="left" vertical="top"/>
    </xf>
    <xf numFmtId="0" fontId="4" fillId="0" borderId="0" xfId="2" applyFont="1" applyAlignment="1">
      <alignment horizontal="justify" vertical="center" wrapText="1"/>
    </xf>
    <xf numFmtId="0" fontId="4" fillId="0" borderId="2" xfId="2" applyFont="1" applyBorder="1" applyAlignment="1">
      <alignment horizontal="left" vertical="top" wrapText="1"/>
    </xf>
    <xf numFmtId="0" fontId="4" fillId="0" borderId="0" xfId="2" applyFont="1" applyAlignment="1">
      <alignment horizontal="left" vertical="top" wrapText="1"/>
    </xf>
    <xf numFmtId="0" fontId="4" fillId="0" borderId="3" xfId="2" applyFont="1" applyBorder="1" applyAlignment="1">
      <alignment vertical="top" wrapText="1"/>
    </xf>
    <xf numFmtId="0" fontId="4" fillId="0" borderId="0" xfId="2" applyFont="1" applyAlignment="1">
      <alignment vertical="top" wrapText="1"/>
    </xf>
    <xf numFmtId="3" fontId="5" fillId="0" borderId="1" xfId="2" applyNumberFormat="1" applyFont="1" applyBorder="1" applyAlignment="1">
      <alignment horizontal="center"/>
    </xf>
    <xf numFmtId="0" fontId="4" fillId="0" borderId="2" xfId="2" applyFont="1" applyBorder="1" applyAlignment="1">
      <alignment horizontal="justify" wrapText="1"/>
    </xf>
    <xf numFmtId="0" fontId="9" fillId="0" borderId="2" xfId="0" applyFont="1" applyBorder="1" applyAlignment="1">
      <alignment horizontal="justify" wrapText="1"/>
    </xf>
    <xf numFmtId="0" fontId="9" fillId="0" borderId="0" xfId="0" applyFont="1" applyAlignment="1">
      <alignment horizontal="justify" wrapText="1"/>
    </xf>
    <xf numFmtId="0" fontId="4" fillId="0" borderId="3" xfId="2" applyFont="1" applyBorder="1" applyAlignment="1">
      <alignment horizontal="justify" vertical="center" wrapText="1"/>
    </xf>
    <xf numFmtId="0" fontId="4" fillId="0" borderId="3" xfId="0" applyFont="1" applyBorder="1" applyAlignment="1">
      <alignment horizontal="justify" vertical="center" wrapText="1"/>
    </xf>
    <xf numFmtId="0" fontId="4" fillId="0" borderId="0" xfId="0" applyFont="1" applyAlignment="1">
      <alignment horizontal="justify" vertical="center" wrapText="1"/>
    </xf>
    <xf numFmtId="0" fontId="4" fillId="0" borderId="0" xfId="2" applyFont="1" applyAlignment="1">
      <alignment horizontal="left"/>
    </xf>
    <xf numFmtId="0" fontId="4" fillId="0" borderId="0" xfId="2" applyFont="1" applyAlignment="1">
      <alignment horizontal="justify" wrapText="1"/>
    </xf>
    <xf numFmtId="0" fontId="4" fillId="0" borderId="2" xfId="2" applyFont="1" applyBorder="1"/>
    <xf numFmtId="0" fontId="4" fillId="0" borderId="0" xfId="2" applyFont="1"/>
    <xf numFmtId="0" fontId="4" fillId="0" borderId="3" xfId="2" applyFont="1" applyBorder="1" applyAlignment="1">
      <alignment horizontal="left" wrapText="1"/>
    </xf>
    <xf numFmtId="0" fontId="4" fillId="0" borderId="0" xfId="2" applyFont="1" applyAlignment="1">
      <alignment horizontal="left" wrapText="1"/>
    </xf>
    <xf numFmtId="3" fontId="5" fillId="0" borderId="2" xfId="2" applyNumberFormat="1" applyFont="1" applyBorder="1" applyAlignment="1">
      <alignment horizontal="center"/>
    </xf>
    <xf numFmtId="0" fontId="4" fillId="0" borderId="3" xfId="2" applyFont="1" applyBorder="1" applyAlignment="1">
      <alignment wrapText="1"/>
    </xf>
    <xf numFmtId="0" fontId="9" fillId="0" borderId="3" xfId="0" applyFont="1" applyBorder="1" applyAlignment="1">
      <alignment wrapText="1"/>
    </xf>
    <xf numFmtId="0" fontId="9" fillId="0" borderId="0" xfId="0" applyFont="1" applyAlignment="1">
      <alignment wrapText="1"/>
    </xf>
    <xf numFmtId="0" fontId="5" fillId="0" borderId="0" xfId="2" applyFont="1" applyAlignment="1">
      <alignment horizontal="center"/>
    </xf>
    <xf numFmtId="0" fontId="4" fillId="0" borderId="0" xfId="0" applyFont="1" applyAlignment="1">
      <alignment horizontal="left" wrapText="1"/>
    </xf>
    <xf numFmtId="0" fontId="4" fillId="0" borderId="3" xfId="0" applyFont="1" applyBorder="1" applyAlignment="1">
      <alignment wrapText="1"/>
    </xf>
    <xf numFmtId="0" fontId="4" fillId="0" borderId="0" xfId="0" applyFont="1" applyAlignment="1">
      <alignment wrapText="1"/>
    </xf>
    <xf numFmtId="3" fontId="5" fillId="0" borderId="3" xfId="0" applyNumberFormat="1" applyFont="1" applyBorder="1" applyAlignment="1">
      <alignment horizontal="center"/>
    </xf>
    <xf numFmtId="3" fontId="5" fillId="0" borderId="0" xfId="0" applyNumberFormat="1" applyFont="1" applyAlignment="1">
      <alignment horizontal="center"/>
    </xf>
    <xf numFmtId="3" fontId="4" fillId="0" borderId="0" xfId="0" applyNumberFormat="1" applyFont="1" applyAlignment="1">
      <alignment horizontal="left"/>
    </xf>
    <xf numFmtId="3" fontId="4" fillId="0" borderId="3" xfId="0" applyNumberFormat="1" applyFont="1" applyBorder="1" applyAlignment="1">
      <alignment horizontal="left"/>
    </xf>
    <xf numFmtId="0" fontId="4" fillId="0" borderId="0" xfId="0" applyFont="1" applyAlignment="1">
      <alignment horizontal="center" wrapText="1"/>
    </xf>
    <xf numFmtId="0" fontId="4" fillId="0" borderId="2" xfId="0" applyFont="1" applyBorder="1" applyAlignment="1">
      <alignment horizontal="center" wrapText="1"/>
    </xf>
    <xf numFmtId="3" fontId="4" fillId="0" borderId="2" xfId="0" applyNumberFormat="1" applyFont="1" applyBorder="1" applyAlignment="1">
      <alignment horizontal="center"/>
    </xf>
    <xf numFmtId="0" fontId="4" fillId="0" borderId="3" xfId="0" applyFont="1" applyBorder="1" applyAlignment="1">
      <alignment horizontal="left" wrapText="1"/>
    </xf>
    <xf numFmtId="0" fontId="4" fillId="0" borderId="1" xfId="0" applyFont="1" applyBorder="1" applyAlignment="1">
      <alignment horizontal="center" wrapText="1"/>
    </xf>
    <xf numFmtId="0" fontId="4" fillId="0" borderId="3" xfId="0" applyFont="1" applyBorder="1" applyAlignment="1">
      <alignment horizontal="left" vertical="top" wrapText="1"/>
    </xf>
    <xf numFmtId="0" fontId="4" fillId="0" borderId="2" xfId="0" applyFont="1" applyBorder="1" applyAlignment="1">
      <alignment wrapText="1"/>
    </xf>
    <xf numFmtId="0" fontId="4" fillId="0" borderId="3" xfId="0" applyFont="1" applyBorder="1" applyAlignment="1">
      <alignment horizontal="justify" vertical="center"/>
    </xf>
    <xf numFmtId="0" fontId="4" fillId="0" borderId="0" xfId="0" applyFont="1" applyAlignment="1">
      <alignment horizontal="justify" vertical="center"/>
    </xf>
    <xf numFmtId="0" fontId="1" fillId="0" borderId="2" xfId="0" applyFont="1" applyBorder="1" applyAlignment="1">
      <alignment horizontal="left" vertical="top" wrapText="1"/>
    </xf>
    <xf numFmtId="3" fontId="4" fillId="0" borderId="0" xfId="0" applyNumberFormat="1" applyFont="1" applyAlignment="1">
      <alignment horizontal="left" wrapText="1"/>
    </xf>
    <xf numFmtId="3" fontId="4" fillId="0" borderId="0" xfId="0" applyNumberFormat="1" applyFont="1" applyAlignment="1">
      <alignment horizontal="left" vertical="top" wrapText="1"/>
    </xf>
    <xf numFmtId="0" fontId="4" fillId="0" borderId="0" xfId="3" applyFont="1" applyAlignment="1">
      <alignment horizontal="left" vertical="top" wrapText="1"/>
    </xf>
    <xf numFmtId="0" fontId="4" fillId="0" borderId="3" xfId="0" applyFont="1" applyBorder="1" applyAlignment="1">
      <alignment horizontal="left" vertical="top"/>
    </xf>
    <xf numFmtId="0" fontId="4" fillId="0" borderId="0" xfId="0" quotePrefix="1" applyFont="1" applyAlignment="1">
      <alignment horizontal="left" vertical="top" wrapText="1"/>
    </xf>
    <xf numFmtId="0" fontId="0" fillId="0" borderId="0" xfId="0" applyAlignment="1">
      <alignment horizontal="left" vertical="top" wrapText="1"/>
    </xf>
    <xf numFmtId="0" fontId="4" fillId="0" borderId="2" xfId="0" applyFont="1" applyBorder="1" applyAlignment="1">
      <alignment horizontal="justify" wrapText="1"/>
    </xf>
    <xf numFmtId="0" fontId="4" fillId="0" borderId="0" xfId="0" applyFont="1" applyAlignment="1">
      <alignment horizontal="justify" wrapText="1"/>
    </xf>
    <xf numFmtId="0" fontId="4" fillId="0" borderId="3" xfId="0" applyFont="1" applyBorder="1" applyAlignment="1">
      <alignment vertical="top" wrapText="1"/>
    </xf>
    <xf numFmtId="0" fontId="4" fillId="0" borderId="0" xfId="0" applyFont="1" applyAlignment="1">
      <alignment vertical="top" wrapText="1"/>
    </xf>
    <xf numFmtId="0" fontId="4" fillId="0" borderId="2" xfId="0" applyFont="1" applyBorder="1" applyAlignment="1">
      <alignment horizontal="justify" vertical="center" wrapText="1"/>
    </xf>
    <xf numFmtId="3" fontId="4" fillId="0" borderId="2" xfId="0" applyNumberFormat="1" applyFont="1" applyBorder="1" applyAlignment="1">
      <alignment horizontal="justify" vertical="center"/>
    </xf>
    <xf numFmtId="3" fontId="4" fillId="0" borderId="2" xfId="0" applyNumberFormat="1" applyFont="1" applyBorder="1" applyAlignment="1">
      <alignment horizontal="justify"/>
    </xf>
    <xf numFmtId="3" fontId="4" fillId="0" borderId="0" xfId="0" applyNumberFormat="1" applyFont="1" applyAlignment="1">
      <alignment horizontal="justify" vertical="center"/>
    </xf>
    <xf numFmtId="3" fontId="4" fillId="0" borderId="0" xfId="0" applyNumberFormat="1" applyFont="1" applyAlignment="1">
      <alignment horizontal="justify" vertical="center" wrapText="1"/>
    </xf>
    <xf numFmtId="0" fontId="4" fillId="0" borderId="0" xfId="0" applyFont="1" applyAlignment="1">
      <alignment vertical="top"/>
    </xf>
    <xf numFmtId="0" fontId="4" fillId="0" borderId="2" xfId="0" applyFont="1" applyFill="1" applyBorder="1" applyAlignment="1">
      <alignment horizontal="left" wrapText="1"/>
    </xf>
    <xf numFmtId="0" fontId="4" fillId="0" borderId="0" xfId="0" applyFont="1" applyFill="1" applyAlignment="1">
      <alignment horizontal="left" wrapText="1"/>
    </xf>
    <xf numFmtId="0" fontId="4" fillId="0" borderId="1" xfId="0" applyFont="1" applyFill="1" applyBorder="1" applyAlignment="1">
      <alignment horizontal="left"/>
    </xf>
    <xf numFmtId="164" fontId="4" fillId="0" borderId="1" xfId="0" applyNumberFormat="1" applyFont="1" applyFill="1" applyBorder="1" applyAlignment="1">
      <alignment horizontal="right"/>
    </xf>
    <xf numFmtId="164" fontId="4" fillId="0" borderId="1" xfId="0" applyNumberFormat="1" applyFont="1" applyFill="1" applyBorder="1" applyAlignment="1">
      <alignment horizontal="center"/>
    </xf>
    <xf numFmtId="0" fontId="4" fillId="0" borderId="1" xfId="0" applyFont="1" applyFill="1" applyBorder="1"/>
    <xf numFmtId="3" fontId="4" fillId="0" borderId="1" xfId="0" applyNumberFormat="1" applyFont="1" applyFill="1" applyBorder="1" applyAlignment="1">
      <alignment horizontal="center" vertical="top"/>
    </xf>
    <xf numFmtId="164" fontId="4" fillId="0" borderId="0" xfId="0" applyNumberFormat="1" applyFont="1" applyFill="1" applyAlignment="1">
      <alignment horizontal="right" indent="1"/>
    </xf>
    <xf numFmtId="164" fontId="4" fillId="0" borderId="0" xfId="0" applyNumberFormat="1" applyFont="1" applyFill="1" applyAlignment="1">
      <alignment horizontal="right" indent="2"/>
    </xf>
    <xf numFmtId="164" fontId="4" fillId="0" borderId="0" xfId="0" applyNumberFormat="1" applyFont="1" applyFill="1" applyAlignment="1">
      <alignment horizontal="right"/>
    </xf>
    <xf numFmtId="0" fontId="4" fillId="0" borderId="0" xfId="0" applyFont="1" applyFill="1"/>
    <xf numFmtId="0" fontId="4" fillId="0" borderId="0" xfId="0" applyFont="1" applyFill="1" applyAlignment="1">
      <alignment horizontal="left" vertical="top"/>
    </xf>
    <xf numFmtId="3" fontId="4" fillId="0" borderId="0" xfId="0" applyNumberFormat="1" applyFont="1" applyFill="1" applyAlignment="1">
      <alignment horizontal="right" indent="1"/>
    </xf>
    <xf numFmtId="3" fontId="4" fillId="0" borderId="0" xfId="0" applyNumberFormat="1" applyFont="1" applyFill="1" applyAlignment="1">
      <alignment horizontal="right" indent="2"/>
    </xf>
    <xf numFmtId="3" fontId="4" fillId="0" borderId="0" xfId="0" applyNumberFormat="1" applyFont="1" applyFill="1" applyAlignment="1">
      <alignment horizontal="right"/>
    </xf>
    <xf numFmtId="165" fontId="4" fillId="0" borderId="0" xfId="0" applyNumberFormat="1" applyFont="1" applyFill="1"/>
    <xf numFmtId="0" fontId="2" fillId="0" borderId="0" xfId="0" applyFont="1" applyFill="1" applyAlignment="1">
      <alignment vertical="top"/>
    </xf>
    <xf numFmtId="0" fontId="4" fillId="0" borderId="0" xfId="0" applyFont="1" applyFill="1" applyAlignment="1">
      <alignment horizontal="left"/>
    </xf>
    <xf numFmtId="0" fontId="4" fillId="0" borderId="1" xfId="0" applyFont="1" applyFill="1" applyBorder="1" applyAlignment="1">
      <alignment horizontal="fill"/>
    </xf>
    <xf numFmtId="0" fontId="4" fillId="0" borderId="0" xfId="0" applyFont="1" applyFill="1" applyAlignment="1">
      <alignment horizontal="center"/>
    </xf>
    <xf numFmtId="168" fontId="4" fillId="0" borderId="0" xfId="0" applyNumberFormat="1" applyFont="1" applyFill="1" applyAlignment="1">
      <alignment horizontal="center"/>
    </xf>
    <xf numFmtId="168" fontId="4" fillId="0" borderId="0" xfId="0" applyNumberFormat="1" applyFont="1" applyFill="1"/>
    <xf numFmtId="0" fontId="4" fillId="0" borderId="0" xfId="0" applyFont="1" applyFill="1" applyAlignment="1">
      <alignment horizontal="left" vertical="top"/>
    </xf>
    <xf numFmtId="3" fontId="4" fillId="0" borderId="1" xfId="0" applyNumberFormat="1" applyFont="1" applyFill="1" applyBorder="1" applyAlignment="1">
      <alignment horizontal="right"/>
    </xf>
    <xf numFmtId="3" fontId="4" fillId="0" borderId="1" xfId="0" applyNumberFormat="1" applyFont="1" applyFill="1" applyBorder="1" applyAlignment="1">
      <alignment horizontal="center"/>
    </xf>
    <xf numFmtId="3" fontId="5" fillId="0" borderId="2" xfId="0" applyNumberFormat="1" applyFont="1" applyFill="1" applyBorder="1" applyAlignment="1">
      <alignment horizontal="center"/>
    </xf>
    <xf numFmtId="3" fontId="4" fillId="0" borderId="0" xfId="0" applyNumberFormat="1" applyFont="1" applyFill="1" applyAlignment="1">
      <alignment horizontal="center"/>
    </xf>
    <xf numFmtId="0" fontId="4" fillId="0" borderId="0" xfId="0" applyFont="1" applyFill="1" applyAlignment="1">
      <alignment horizontal="fill"/>
    </xf>
    <xf numFmtId="0" fontId="6" fillId="0" borderId="0" xfId="0" applyFont="1" applyFill="1" applyAlignment="1">
      <alignment horizontal="left" vertical="top"/>
    </xf>
    <xf numFmtId="0" fontId="4" fillId="0" borderId="0" xfId="0" applyFont="1" applyFill="1" applyAlignment="1">
      <alignment horizontal="right"/>
    </xf>
    <xf numFmtId="168" fontId="4" fillId="0" borderId="0" xfId="0" applyNumberFormat="1" applyFont="1" applyFill="1" applyAlignment="1">
      <alignment horizontal="right"/>
    </xf>
    <xf numFmtId="0" fontId="4" fillId="0" borderId="0" xfId="3" applyFont="1" applyFill="1" applyAlignment="1">
      <alignment horizontal="left" vertical="top"/>
    </xf>
    <xf numFmtId="0" fontId="8" fillId="0" borderId="0" xfId="0" applyFont="1" applyFill="1" applyAlignment="1">
      <alignment horizontal="left" vertical="top"/>
    </xf>
    <xf numFmtId="0" fontId="4" fillId="0" borderId="3" xfId="0" applyFont="1" applyFill="1" applyBorder="1" applyAlignment="1">
      <alignment horizontal="left"/>
    </xf>
    <xf numFmtId="0" fontId="4" fillId="0" borderId="0" xfId="0" applyFont="1" applyFill="1" applyAlignment="1">
      <alignment horizontal="left"/>
    </xf>
    <xf numFmtId="0" fontId="4" fillId="0" borderId="0" xfId="0" applyFont="1" applyFill="1"/>
    <xf numFmtId="0" fontId="4" fillId="0" borderId="1" xfId="0" applyFont="1" applyFill="1" applyBorder="1" applyAlignment="1">
      <alignment horizontal="left" vertical="top"/>
    </xf>
    <xf numFmtId="3" fontId="5" fillId="0" borderId="1" xfId="0" applyNumberFormat="1" applyFont="1" applyFill="1" applyBorder="1" applyAlignment="1">
      <alignment horizontal="center"/>
    </xf>
    <xf numFmtId="3" fontId="6" fillId="0" borderId="3" xfId="0" applyNumberFormat="1" applyFont="1" applyFill="1" applyBorder="1" applyAlignment="1">
      <alignment horizontal="left" vertical="center"/>
    </xf>
    <xf numFmtId="3" fontId="7" fillId="0" borderId="0" xfId="0" applyNumberFormat="1" applyFont="1" applyFill="1" applyAlignment="1">
      <alignment horizontal="left"/>
    </xf>
    <xf numFmtId="0" fontId="4" fillId="0" borderId="2" xfId="0" applyFont="1" applyFill="1" applyBorder="1"/>
    <xf numFmtId="164" fontId="6" fillId="0" borderId="0" xfId="0" applyNumberFormat="1" applyFont="1" applyFill="1" applyAlignment="1">
      <alignment horizontal="left" vertical="top"/>
    </xf>
    <xf numFmtId="3" fontId="4" fillId="0" borderId="2" xfId="0" applyNumberFormat="1" applyFont="1" applyFill="1" applyBorder="1" applyAlignment="1">
      <alignment horizontal="right"/>
    </xf>
    <xf numFmtId="167" fontId="4" fillId="0" borderId="0" xfId="0" applyNumberFormat="1" applyFont="1" applyFill="1" applyAlignment="1">
      <alignment horizontal="right"/>
    </xf>
    <xf numFmtId="0" fontId="4" fillId="0" borderId="1" xfId="0" applyFont="1" applyFill="1" applyBorder="1"/>
    <xf numFmtId="0" fontId="4" fillId="0" borderId="3" xfId="0" applyFont="1" applyFill="1" applyBorder="1"/>
    <xf numFmtId="0" fontId="4" fillId="0" borderId="2" xfId="0" applyFont="1" applyFill="1" applyBorder="1" applyAlignment="1">
      <alignment horizontal="left"/>
    </xf>
    <xf numFmtId="167" fontId="4" fillId="0" borderId="2" xfId="0" applyNumberFormat="1" applyFont="1" applyFill="1" applyBorder="1" applyAlignment="1">
      <alignment horizontal="center" vertical="center"/>
    </xf>
    <xf numFmtId="167" fontId="4" fillId="0" borderId="2" xfId="0" applyNumberFormat="1" applyFont="1" applyFill="1" applyBorder="1" applyAlignment="1">
      <alignment horizontal="center"/>
    </xf>
    <xf numFmtId="3" fontId="4" fillId="0" borderId="2" xfId="0" applyNumberFormat="1" applyFont="1" applyFill="1" applyBorder="1" applyAlignment="1">
      <alignment horizontal="center" vertical="center"/>
    </xf>
    <xf numFmtId="0" fontId="4" fillId="0" borderId="2" xfId="0" applyFont="1" applyFill="1" applyBorder="1"/>
    <xf numFmtId="167" fontId="5" fillId="0" borderId="2" xfId="0" applyNumberFormat="1" applyFont="1" applyFill="1" applyBorder="1" applyAlignment="1">
      <alignment horizontal="center"/>
    </xf>
    <xf numFmtId="167" fontId="4" fillId="0" borderId="0" xfId="0" applyNumberFormat="1" applyFont="1" applyFill="1" applyAlignment="1">
      <alignment horizontal="center"/>
    </xf>
    <xf numFmtId="167" fontId="4" fillId="0" borderId="0" xfId="1" applyNumberFormat="1" applyFont="1" applyFill="1" applyBorder="1" applyAlignment="1">
      <alignment horizontal="right"/>
    </xf>
    <xf numFmtId="0" fontId="4" fillId="0" borderId="0" xfId="0" applyFont="1" applyFill="1" applyAlignment="1">
      <alignment horizontal="left" vertical="center"/>
    </xf>
    <xf numFmtId="3" fontId="17" fillId="0" borderId="0" xfId="1" applyNumberFormat="1" applyFont="1" applyFill="1" applyBorder="1" applyAlignment="1">
      <alignment horizontal="right"/>
    </xf>
    <xf numFmtId="0" fontId="4" fillId="0" borderId="3" xfId="0" applyFont="1" applyFill="1" applyBorder="1" applyAlignment="1">
      <alignment vertical="center"/>
    </xf>
    <xf numFmtId="0" fontId="4" fillId="0" borderId="0" xfId="0" applyFont="1" applyFill="1" applyAlignment="1">
      <alignment vertical="center"/>
    </xf>
    <xf numFmtId="0" fontId="4" fillId="0" borderId="2" xfId="0" applyFont="1" applyFill="1" applyBorder="1" applyAlignment="1">
      <alignment horizontal="left" vertical="top"/>
    </xf>
    <xf numFmtId="167" fontId="4" fillId="0" borderId="1" xfId="0" applyNumberFormat="1" applyFont="1" applyFill="1" applyBorder="1" applyAlignment="1">
      <alignment horizontal="center"/>
    </xf>
    <xf numFmtId="3" fontId="4" fillId="0" borderId="1" xfId="0" applyNumberFormat="1" applyFont="1" applyFill="1" applyBorder="1" applyAlignment="1">
      <alignment horizontal="center"/>
    </xf>
    <xf numFmtId="167" fontId="5" fillId="0" borderId="3" xfId="0" applyNumberFormat="1" applyFont="1" applyFill="1" applyBorder="1" applyAlignment="1">
      <alignment horizontal="center"/>
    </xf>
    <xf numFmtId="3" fontId="5" fillId="0" borderId="3" xfId="0" applyNumberFormat="1" applyFont="1" applyFill="1" applyBorder="1" applyAlignment="1">
      <alignment horizontal="center"/>
    </xf>
    <xf numFmtId="167" fontId="5" fillId="0" borderId="0" xfId="0" applyNumberFormat="1" applyFont="1" applyFill="1" applyAlignment="1">
      <alignment horizontal="center"/>
    </xf>
    <xf numFmtId="3" fontId="5" fillId="0" borderId="0" xfId="0" applyNumberFormat="1" applyFont="1" applyFill="1" applyAlignment="1">
      <alignment horizontal="center"/>
    </xf>
  </cellXfs>
  <cellStyles count="6">
    <cellStyle name="Comma" xfId="1" builtinId="3"/>
    <cellStyle name="Comma 2" xfId="4" xr:uid="{00000000-0005-0000-0000-000001000000}"/>
    <cellStyle name="Normal" xfId="0" builtinId="0"/>
    <cellStyle name="Normal 2" xfId="3" xr:uid="{00000000-0005-0000-0000-000003000000}"/>
    <cellStyle name="Normal 3" xfId="5" xr:uid="{5D2E262F-3E72-44BA-91E6-2288AE7199A7}"/>
    <cellStyle name="Normal_A6-A10" xfId="2" xr:uid="{00000000-0005-0000-0000-000004000000}"/>
  </cellStyles>
  <dxfs count="0"/>
  <tableStyles count="0" defaultTableStyle="TableStyleMedium9" defaultPivotStyle="PivotStyleLight16"/>
  <colors>
    <mruColors>
      <color rgb="FF00FF00"/>
      <color rgb="FF15F2F7"/>
      <color rgb="FFFF99FF"/>
      <color rgb="FFFF66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38"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5868D-2352-4061-82B2-4B729A7A37C6}">
  <sheetPr codeName="Sheet34"/>
  <dimension ref="A1:I66"/>
  <sheetViews>
    <sheetView showGridLines="0" tabSelected="1" zoomScale="85" zoomScaleNormal="85" workbookViewId="0">
      <selection activeCell="G12" sqref="G12"/>
    </sheetView>
  </sheetViews>
  <sheetFormatPr defaultRowHeight="15.6"/>
  <cols>
    <col min="1" max="1" width="9.19921875" customWidth="1"/>
    <col min="2" max="8" width="10.59765625" customWidth="1"/>
  </cols>
  <sheetData>
    <row r="1" spans="1:9">
      <c r="A1" s="259" t="s">
        <v>0</v>
      </c>
      <c r="B1" s="259"/>
      <c r="C1" s="259"/>
      <c r="D1" s="259"/>
      <c r="E1" s="259"/>
      <c r="F1" s="259"/>
      <c r="G1" s="259"/>
      <c r="H1" s="259"/>
    </row>
    <row r="2" spans="1:9" ht="11.25" customHeight="1">
      <c r="A2" s="227" t="s">
        <v>1</v>
      </c>
      <c r="B2" s="95" t="s">
        <v>2</v>
      </c>
      <c r="C2" s="95" t="s">
        <v>3</v>
      </c>
      <c r="D2" s="95" t="s">
        <v>4</v>
      </c>
      <c r="E2" s="95" t="s">
        <v>5</v>
      </c>
      <c r="F2" s="95" t="s">
        <v>6</v>
      </c>
      <c r="G2" s="95" t="s">
        <v>7</v>
      </c>
      <c r="H2" s="95" t="s">
        <v>8</v>
      </c>
      <c r="I2" s="1"/>
    </row>
    <row r="3" spans="1:9" ht="11.25" customHeight="1">
      <c r="A3" s="260" t="s">
        <v>9</v>
      </c>
      <c r="B3" s="260"/>
      <c r="C3" s="260"/>
      <c r="D3" s="260"/>
      <c r="E3" s="260"/>
      <c r="F3" s="260"/>
      <c r="G3" s="260"/>
      <c r="H3" s="260"/>
    </row>
    <row r="4" spans="1:9" ht="11.25" customHeight="1">
      <c r="A4" s="68" t="s">
        <v>10</v>
      </c>
      <c r="B4" s="45">
        <f>'A-2'!I309</f>
        <v>544.60995389712593</v>
      </c>
      <c r="C4" s="45">
        <f>'A-2'!I330</f>
        <v>1629.1939334712283</v>
      </c>
      <c r="D4" s="54">
        <f>'A-2'!I351</f>
        <v>16391.868291490693</v>
      </c>
      <c r="E4" s="54">
        <f>'A-2'!I374</f>
        <v>25554.6</v>
      </c>
      <c r="F4" s="54">
        <f>'A-2'!I395</f>
        <v>14390.8</v>
      </c>
      <c r="G4" s="45">
        <f>AVERAGE('A-2'!T12:T16)</f>
        <v>11.6</v>
      </c>
      <c r="H4" s="45">
        <f>'A-2'!I416</f>
        <v>58511.072178859053</v>
      </c>
    </row>
    <row r="5" spans="1:9" ht="11.25" customHeight="1">
      <c r="A5" s="68" t="s">
        <v>11</v>
      </c>
      <c r="B5" s="45" t="str">
        <f>'A-2'!I310</f>
        <v>-</v>
      </c>
      <c r="C5" s="45">
        <f>'A-2'!I331</f>
        <v>600</v>
      </c>
      <c r="D5" s="54">
        <f>'A-2'!I352</f>
        <v>1775</v>
      </c>
      <c r="E5" s="54">
        <f>'A-2'!I375</f>
        <v>13340</v>
      </c>
      <c r="F5" s="54">
        <f>'A-2'!I396</f>
        <v>10820</v>
      </c>
      <c r="G5" s="45">
        <f>AVERAGE('A-2'!T17:T21)</f>
        <v>0</v>
      </c>
      <c r="H5" s="45">
        <f>'A-2'!I417</f>
        <v>25700</v>
      </c>
    </row>
    <row r="6" spans="1:9" ht="11.25" customHeight="1">
      <c r="A6" s="68" t="s">
        <v>12</v>
      </c>
      <c r="B6" s="45">
        <f>'A-2'!I311</f>
        <v>14.6</v>
      </c>
      <c r="C6" s="45">
        <f>'A-2'!I332</f>
        <v>202.2</v>
      </c>
      <c r="D6" s="54">
        <f>'A-2'!I353</f>
        <v>795.8</v>
      </c>
      <c r="E6" s="54">
        <f>'A-2'!I376</f>
        <v>9546.2000000000007</v>
      </c>
      <c r="F6" s="54">
        <f>'A-2'!I397</f>
        <v>7740.2</v>
      </c>
      <c r="G6" s="45">
        <f>AVERAGE('A-2'!T22:T26)</f>
        <v>0</v>
      </c>
      <c r="H6" s="45">
        <f>'A-2'!I418</f>
        <v>18299</v>
      </c>
    </row>
    <row r="7" spans="1:9" ht="11.25" customHeight="1">
      <c r="A7" s="68" t="s">
        <v>13</v>
      </c>
      <c r="B7" s="45">
        <f>'A-2'!I312</f>
        <v>118.6</v>
      </c>
      <c r="C7" s="45">
        <f>'A-2'!I333</f>
        <v>261.2</v>
      </c>
      <c r="D7" s="54">
        <f>'A-2'!I354</f>
        <v>3255</v>
      </c>
      <c r="E7" s="54">
        <f>'A-2'!I377</f>
        <v>8878.4</v>
      </c>
      <c r="F7" s="54">
        <f>'A-2'!I398</f>
        <v>4674</v>
      </c>
      <c r="G7" s="45">
        <v>87</v>
      </c>
      <c r="H7" s="45">
        <f>'A-2'!I419</f>
        <v>17187.2</v>
      </c>
    </row>
    <row r="8" spans="1:9" ht="11.25" customHeight="1">
      <c r="A8" s="68" t="s">
        <v>14</v>
      </c>
      <c r="B8" s="45">
        <f>'A-2'!I313</f>
        <v>87</v>
      </c>
      <c r="C8" s="45">
        <f>'A-2'!I334</f>
        <v>270</v>
      </c>
      <c r="D8" s="54">
        <f>'A-2'!I355</f>
        <v>1106.6666666666667</v>
      </c>
      <c r="E8" s="54">
        <f>'A-2'!I378</f>
        <v>4156</v>
      </c>
      <c r="F8" s="54">
        <f>'A-2'!I399</f>
        <v>1586.6666666666667</v>
      </c>
      <c r="G8" s="45" t="s">
        <v>15</v>
      </c>
      <c r="H8" s="45">
        <f>'A-2'!I420</f>
        <v>6968.333333333333</v>
      </c>
    </row>
    <row r="9" spans="1:9" ht="11.25" customHeight="1">
      <c r="A9" s="68">
        <v>2011</v>
      </c>
      <c r="B9" s="45">
        <f>'A-2'!I314</f>
        <v>20</v>
      </c>
      <c r="C9" s="45">
        <f>'A-2'!I335</f>
        <v>181</v>
      </c>
      <c r="D9" s="54">
        <f>'A-2'!I356</f>
        <v>2143</v>
      </c>
      <c r="E9" s="54">
        <f>'A-2'!I379</f>
        <v>2907</v>
      </c>
      <c r="F9" s="54">
        <f>'A-2'!I400</f>
        <v>1722</v>
      </c>
      <c r="G9" s="45" t="s">
        <v>15</v>
      </c>
      <c r="H9" s="45">
        <f>'A-2'!I421</f>
        <v>6973</v>
      </c>
    </row>
    <row r="10" spans="1:9" ht="11.25" customHeight="1">
      <c r="A10" s="68">
        <v>2012</v>
      </c>
      <c r="B10" s="45">
        <f>'A-2'!I315</f>
        <v>45</v>
      </c>
      <c r="C10" s="45">
        <f>'A-2'!I336</f>
        <v>260</v>
      </c>
      <c r="D10" s="54">
        <f>'A-2'!I357</f>
        <v>2221</v>
      </c>
      <c r="E10" s="54">
        <f>'A-2'!I380</f>
        <v>7505</v>
      </c>
      <c r="F10" s="54">
        <f>'A-2'!I401</f>
        <v>4491</v>
      </c>
      <c r="G10" s="45" t="s">
        <v>15</v>
      </c>
      <c r="H10" s="45">
        <f>'A-2'!I422</f>
        <v>14522</v>
      </c>
    </row>
    <row r="11" spans="1:9" ht="11.25" customHeight="1">
      <c r="A11" s="68">
        <v>2013</v>
      </c>
      <c r="B11" s="45">
        <f>'A-2'!I316</f>
        <v>98</v>
      </c>
      <c r="C11" s="45">
        <f>'A-2'!I337</f>
        <v>563</v>
      </c>
      <c r="D11" s="54">
        <f>'A-2'!I358</f>
        <v>5341</v>
      </c>
      <c r="E11" s="54">
        <f>'A-2'!I381</f>
        <v>8327</v>
      </c>
      <c r="F11" s="54">
        <f>'A-2'!I402</f>
        <v>2964</v>
      </c>
      <c r="G11" s="45" t="s">
        <v>15</v>
      </c>
      <c r="H11" s="45">
        <f>'A-2'!I423</f>
        <v>17293</v>
      </c>
    </row>
    <row r="12" spans="1:9" ht="11.25" customHeight="1">
      <c r="A12" s="68">
        <v>2014</v>
      </c>
      <c r="B12" s="45">
        <f>'A-2'!I317</f>
        <v>7</v>
      </c>
      <c r="C12" s="45">
        <f>'A-2'!I338</f>
        <v>92</v>
      </c>
      <c r="D12" s="54">
        <f>'A-2'!I359</f>
        <v>4261</v>
      </c>
      <c r="E12" s="54">
        <f>'A-2'!I382</f>
        <v>8441</v>
      </c>
      <c r="F12" s="54">
        <f>'A-2'!I403</f>
        <v>1593</v>
      </c>
      <c r="G12" s="45" t="s">
        <v>15</v>
      </c>
      <c r="H12" s="45">
        <f>'A-2'!I424</f>
        <v>14394</v>
      </c>
    </row>
    <row r="13" spans="1:9" ht="11.25" customHeight="1">
      <c r="A13" s="68">
        <v>2015</v>
      </c>
      <c r="B13" s="45">
        <f>'A-2'!I318</f>
        <v>10</v>
      </c>
      <c r="C13" s="45">
        <f>'A-2'!I339</f>
        <v>22</v>
      </c>
      <c r="D13" s="54">
        <f>'A-2'!I360</f>
        <v>4971</v>
      </c>
      <c r="E13" s="54">
        <f>'A-2'!I383</f>
        <v>5466</v>
      </c>
      <c r="F13" s="54">
        <f>'A-2'!I404</f>
        <v>2542</v>
      </c>
      <c r="G13" s="45" t="s">
        <v>15</v>
      </c>
      <c r="H13" s="45">
        <f>'A-2'!I425</f>
        <v>13011</v>
      </c>
    </row>
    <row r="14" spans="1:9" ht="11.25" customHeight="1">
      <c r="A14" s="68">
        <v>2016</v>
      </c>
      <c r="B14" s="45">
        <f>'A-2'!I319</f>
        <v>7</v>
      </c>
      <c r="C14" s="45">
        <f>'A-2'!I340</f>
        <v>52</v>
      </c>
      <c r="D14" s="54">
        <f>'A-2'!I361</f>
        <v>1486</v>
      </c>
      <c r="E14" s="54">
        <f>'A-2'!I384</f>
        <v>4093</v>
      </c>
      <c r="F14" s="54">
        <f>'A-2'!I405</f>
        <v>1560</v>
      </c>
      <c r="G14" s="45" t="s">
        <v>15</v>
      </c>
      <c r="H14" s="45">
        <f>'A-2'!I426</f>
        <v>7198</v>
      </c>
    </row>
    <row r="15" spans="1:9" ht="11.25" customHeight="1">
      <c r="A15" s="68">
        <v>2017</v>
      </c>
      <c r="B15" s="45" t="str">
        <f>'A-2'!I320</f>
        <v>-</v>
      </c>
      <c r="C15" s="45" t="str">
        <f>'A-2'!I341</f>
        <v>-</v>
      </c>
      <c r="D15" s="54">
        <f>'A-2'!I362</f>
        <v>267</v>
      </c>
      <c r="E15" s="54">
        <f>'A-2'!I385</f>
        <v>4374</v>
      </c>
      <c r="F15" s="54">
        <f>'A-2'!I406</f>
        <v>2084</v>
      </c>
      <c r="G15" s="45" t="s">
        <v>15</v>
      </c>
      <c r="H15" s="45">
        <f>'A-2'!I427</f>
        <v>6725</v>
      </c>
    </row>
    <row r="16" spans="1:9" ht="11.25" customHeight="1">
      <c r="A16" s="68">
        <v>2018</v>
      </c>
      <c r="B16" s="45">
        <f>'A-2'!I321</f>
        <v>238</v>
      </c>
      <c r="C16" s="45">
        <f>'A-2'!I342</f>
        <v>461</v>
      </c>
      <c r="D16" s="54">
        <f>'A-2'!I363</f>
        <v>819</v>
      </c>
      <c r="E16" s="54">
        <f>'A-2'!I386</f>
        <v>4747</v>
      </c>
      <c r="F16" s="54">
        <f>'A-2'!I407</f>
        <v>1312</v>
      </c>
      <c r="G16" s="45" t="s">
        <v>15</v>
      </c>
      <c r="H16" s="45">
        <f>'A-2'!I428</f>
        <v>7577</v>
      </c>
    </row>
    <row r="17" spans="1:8" ht="11.25" customHeight="1">
      <c r="A17" s="68">
        <v>2019</v>
      </c>
      <c r="B17" s="45">
        <f>'A-2'!I322</f>
        <v>153</v>
      </c>
      <c r="C17" s="45">
        <f>'A-2'!I343</f>
        <v>151</v>
      </c>
      <c r="D17" s="54">
        <f>'A-2'!I364</f>
        <v>1040</v>
      </c>
      <c r="E17" s="54">
        <f>'A-2'!I387</f>
        <v>8236</v>
      </c>
      <c r="F17" s="54">
        <f>'A-2'!I408</f>
        <v>6210</v>
      </c>
      <c r="G17" s="45" t="s">
        <v>15</v>
      </c>
      <c r="H17" s="45">
        <f>'A-2'!I429</f>
        <v>15790</v>
      </c>
    </row>
    <row r="18" spans="1:8" ht="11.25" customHeight="1">
      <c r="A18" s="68">
        <v>2020</v>
      </c>
      <c r="B18" s="45" t="str">
        <f>'A-2'!I323</f>
        <v>-</v>
      </c>
      <c r="C18" s="45" t="str">
        <f>'A-2'!I344</f>
        <v>-</v>
      </c>
      <c r="D18" s="54">
        <f>'A-2'!I365</f>
        <v>219</v>
      </c>
      <c r="E18" s="54">
        <f>'A-2'!I388</f>
        <v>9451</v>
      </c>
      <c r="F18" s="54">
        <f>'A-2'!I409</f>
        <v>2616</v>
      </c>
      <c r="G18" s="45" t="s">
        <v>15</v>
      </c>
      <c r="H18" s="45">
        <f>'A-2'!I430</f>
        <v>12286</v>
      </c>
    </row>
    <row r="19" spans="1:8" ht="11.25" customHeight="1">
      <c r="A19" s="68">
        <v>2021</v>
      </c>
      <c r="B19" s="45" t="str">
        <f>'A-2'!I324</f>
        <v>-</v>
      </c>
      <c r="C19" s="45" t="str">
        <f>'A-2'!I345</f>
        <v>-</v>
      </c>
      <c r="D19" s="54">
        <f>'A-2'!I366</f>
        <v>1579</v>
      </c>
      <c r="E19" s="54">
        <f>'A-2'!I389</f>
        <v>5080</v>
      </c>
      <c r="F19" s="54">
        <f>'A-2'!I410</f>
        <v>3263</v>
      </c>
      <c r="G19" s="45" t="s">
        <v>15</v>
      </c>
      <c r="H19" s="45">
        <f>'A-2'!I431</f>
        <v>9922</v>
      </c>
    </row>
    <row r="20" spans="1:8" ht="11.25" customHeight="1">
      <c r="A20" s="68">
        <v>2022</v>
      </c>
      <c r="B20" s="45" t="str">
        <f>'A-2'!I325</f>
        <v>-</v>
      </c>
      <c r="C20" s="45" t="str">
        <f>'A-2'!I346</f>
        <v>-</v>
      </c>
      <c r="D20" s="54">
        <f>'A-2'!I367</f>
        <v>883</v>
      </c>
      <c r="E20" s="54">
        <f>'A-2'!I390</f>
        <v>5269</v>
      </c>
      <c r="F20" s="54">
        <f>'A-2'!I411</f>
        <v>4886</v>
      </c>
      <c r="G20" s="45" t="s">
        <v>15</v>
      </c>
      <c r="H20" s="45">
        <f>'A-2'!I432</f>
        <v>11038</v>
      </c>
    </row>
    <row r="21" spans="1:8" ht="11.25" customHeight="1">
      <c r="A21" s="68">
        <v>2023</v>
      </c>
      <c r="B21" s="45" t="str">
        <f>'A-2'!I326</f>
        <v>-</v>
      </c>
      <c r="C21" s="45" t="str">
        <f>'A-2'!I347</f>
        <v>-</v>
      </c>
      <c r="D21" s="54" t="str">
        <f>'A-2'!I368</f>
        <v>-</v>
      </c>
      <c r="E21" s="54" t="str">
        <f>'A-2'!I391</f>
        <v>-</v>
      </c>
      <c r="F21" s="54" t="str">
        <f>'A-2'!I412</f>
        <v>-</v>
      </c>
      <c r="G21" s="45" t="s">
        <v>15</v>
      </c>
      <c r="H21" s="45" t="str">
        <f>'A-2'!I433</f>
        <v>-</v>
      </c>
    </row>
    <row r="22" spans="1:8" ht="11.25" customHeight="1">
      <c r="A22" s="68">
        <v>2024</v>
      </c>
      <c r="B22" s="45" t="str">
        <f>'A-2'!I327</f>
        <v>-</v>
      </c>
      <c r="C22" s="45" t="str">
        <f>'A-2'!I348</f>
        <v>-</v>
      </c>
      <c r="D22" s="54" t="str">
        <f>'A-2'!I369</f>
        <v>-</v>
      </c>
      <c r="E22" s="54" t="str">
        <f>'A-2'!I392</f>
        <v>-</v>
      </c>
      <c r="F22" s="54" t="str">
        <f>'A-2'!I413</f>
        <v>-</v>
      </c>
      <c r="G22" s="45" t="s">
        <v>15</v>
      </c>
      <c r="H22" s="45" t="str">
        <f>'A-2'!I434</f>
        <v>-</v>
      </c>
    </row>
    <row r="23" spans="1:8" ht="11.25" customHeight="1">
      <c r="A23" s="68"/>
      <c r="B23" s="15"/>
      <c r="C23" s="15"/>
      <c r="D23" s="21"/>
      <c r="E23" s="21"/>
      <c r="F23" s="21"/>
      <c r="G23" s="15"/>
      <c r="H23" s="15"/>
    </row>
    <row r="24" spans="1:8" ht="11.25" customHeight="1">
      <c r="A24" s="261" t="s">
        <v>16</v>
      </c>
      <c r="B24" s="261"/>
      <c r="C24" s="261"/>
      <c r="D24" s="261"/>
      <c r="E24" s="261"/>
      <c r="F24" s="261"/>
      <c r="G24" s="261"/>
      <c r="H24" s="261"/>
    </row>
    <row r="25" spans="1:8" ht="11.25" customHeight="1">
      <c r="A25" s="68" t="s">
        <v>10</v>
      </c>
      <c r="B25" s="45">
        <f>'A-3'!I333</f>
        <v>13997.047044648851</v>
      </c>
      <c r="C25" s="45">
        <f>'A-3'!I354</f>
        <v>32329.076955351153</v>
      </c>
      <c r="D25" s="54">
        <f>'A-3'!I378</f>
        <v>252415.87599999999</v>
      </c>
      <c r="E25" s="54">
        <f>'A-3'!I399</f>
        <v>351114.8</v>
      </c>
      <c r="F25" s="54">
        <f>'A-3'!I423</f>
        <v>144846</v>
      </c>
      <c r="G25" s="15">
        <f>AVERAGE('A-3'!AB15:AB19)</f>
        <v>1063.8</v>
      </c>
      <c r="H25" s="45">
        <f>'A-3'!I444</f>
        <v>794702.8</v>
      </c>
    </row>
    <row r="26" spans="1:8" ht="11.25" customHeight="1">
      <c r="A26" s="68" t="s">
        <v>11</v>
      </c>
      <c r="B26" s="45" t="str">
        <f>'A-3'!I334</f>
        <v>-</v>
      </c>
      <c r="C26" s="45">
        <f>'A-3'!I355</f>
        <v>4700</v>
      </c>
      <c r="D26" s="54">
        <f>'A-3'!I379</f>
        <v>17353.75</v>
      </c>
      <c r="E26" s="54">
        <f>'A-3'!I400</f>
        <v>200588.2</v>
      </c>
      <c r="F26" s="54">
        <f>'A-3'!I424</f>
        <v>126516.6</v>
      </c>
      <c r="G26" s="15">
        <v>0</v>
      </c>
      <c r="H26" s="45">
        <f>'A-3'!I445</f>
        <v>341927.8</v>
      </c>
    </row>
    <row r="27" spans="1:8" ht="11.25" customHeight="1">
      <c r="A27" s="68" t="s">
        <v>12</v>
      </c>
      <c r="B27" s="45">
        <f>'A-3'!I335</f>
        <v>126</v>
      </c>
      <c r="C27" s="45">
        <f>'A-3'!I356</f>
        <v>3379.4</v>
      </c>
      <c r="D27" s="54">
        <f>'A-3'!I380</f>
        <v>12528.8</v>
      </c>
      <c r="E27" s="54">
        <f>'A-3'!I401</f>
        <v>195662.2</v>
      </c>
      <c r="F27" s="54">
        <f>'A-3'!I425</f>
        <v>156304.79999999999</v>
      </c>
      <c r="G27" s="15">
        <v>0</v>
      </c>
      <c r="H27" s="45">
        <f>'A-3'!I446</f>
        <v>368001.2</v>
      </c>
    </row>
    <row r="28" spans="1:8" ht="11.25" customHeight="1">
      <c r="A28" s="68" t="s">
        <v>13</v>
      </c>
      <c r="B28" s="45">
        <f>'A-3'!I336</f>
        <v>7102.6</v>
      </c>
      <c r="C28" s="45">
        <f>'A-3'!I357</f>
        <v>5298</v>
      </c>
      <c r="D28" s="54">
        <f>'A-3'!I381</f>
        <v>96466.4</v>
      </c>
      <c r="E28" s="54">
        <f>'A-3'!I402</f>
        <v>210227.6</v>
      </c>
      <c r="F28" s="54">
        <f>'A-3'!I426</f>
        <v>64826.8</v>
      </c>
      <c r="G28" s="15">
        <v>9484</v>
      </c>
      <c r="H28" s="45">
        <f>'A-3'!I447</f>
        <v>383921.4</v>
      </c>
    </row>
    <row r="29" spans="1:8" ht="11.25" customHeight="1">
      <c r="A29" s="68" t="s">
        <v>14</v>
      </c>
      <c r="B29" s="45">
        <f>'A-3'!I337</f>
        <v>2367</v>
      </c>
      <c r="C29" s="45">
        <f>'A-3'!I358</f>
        <v>6395</v>
      </c>
      <c r="D29" s="54">
        <f>'A-3'!I382</f>
        <v>13168</v>
      </c>
      <c r="E29" s="54">
        <f>'A-3'!I403</f>
        <v>41349.333333333336</v>
      </c>
      <c r="F29" s="54">
        <f>'A-3'!I427</f>
        <v>8881</v>
      </c>
      <c r="G29" s="45" t="s">
        <v>15</v>
      </c>
      <c r="H29" s="45">
        <f>'A-3'!I448</f>
        <v>66319</v>
      </c>
    </row>
    <row r="30" spans="1:8" ht="11.25" customHeight="1">
      <c r="A30" s="68">
        <v>2011</v>
      </c>
      <c r="B30" s="45">
        <f>'A-3'!I338</f>
        <v>417</v>
      </c>
      <c r="C30" s="45">
        <f>'A-3'!I359</f>
        <v>1974</v>
      </c>
      <c r="D30" s="54">
        <f>'A-3'!I383</f>
        <v>39311</v>
      </c>
      <c r="E30" s="54">
        <f>'A-3'!I404</f>
        <v>21912</v>
      </c>
      <c r="F30" s="54">
        <f>'A-3'!I428</f>
        <v>6414</v>
      </c>
      <c r="G30" s="45" t="s">
        <v>15</v>
      </c>
      <c r="H30" s="45">
        <f>'A-3'!I449</f>
        <v>70028</v>
      </c>
    </row>
    <row r="31" spans="1:8" ht="11.25" customHeight="1">
      <c r="A31" s="68">
        <v>2012</v>
      </c>
      <c r="B31" s="45">
        <f>'A-3'!I339</f>
        <v>400</v>
      </c>
      <c r="C31" s="45">
        <f>'A-3'!I360</f>
        <v>4831</v>
      </c>
      <c r="D31" s="54">
        <f>'A-3'!I384</f>
        <v>38282</v>
      </c>
      <c r="E31" s="54">
        <f>'A-3'!I405</f>
        <v>119100</v>
      </c>
      <c r="F31" s="54">
        <f>'A-3'!I429</f>
        <v>52972</v>
      </c>
      <c r="G31" s="45" t="s">
        <v>15</v>
      </c>
      <c r="H31" s="45">
        <f>'A-3'!I450</f>
        <v>215585</v>
      </c>
    </row>
    <row r="32" spans="1:8" ht="11.25" customHeight="1">
      <c r="A32" s="68">
        <v>2013</v>
      </c>
      <c r="B32" s="45">
        <f>'A-3'!I340</f>
        <v>1225</v>
      </c>
      <c r="C32" s="45">
        <f>'A-3'!I361</f>
        <v>8953</v>
      </c>
      <c r="D32" s="54">
        <f>'A-3'!I385</f>
        <v>116158</v>
      </c>
      <c r="E32" s="54">
        <f>'A-3'!I406</f>
        <v>143654</v>
      </c>
      <c r="F32" s="54">
        <f>'A-3'!I430</f>
        <v>27637</v>
      </c>
      <c r="G32" s="45" t="s">
        <v>15</v>
      </c>
      <c r="H32" s="45">
        <f>'A-3'!I451</f>
        <v>297627</v>
      </c>
    </row>
    <row r="33" spans="1:8" ht="11.25" customHeight="1">
      <c r="A33" s="68">
        <v>2014</v>
      </c>
      <c r="B33" s="45">
        <f>'A-3'!I341</f>
        <v>21</v>
      </c>
      <c r="C33" s="45">
        <f>'A-3'!I362</f>
        <v>599</v>
      </c>
      <c r="D33" s="54">
        <f>'A-3'!I386</f>
        <v>76931</v>
      </c>
      <c r="E33" s="54">
        <f>'A-3'!I407</f>
        <v>82424</v>
      </c>
      <c r="F33" s="54">
        <f>'A-3'!I431</f>
        <v>8308</v>
      </c>
      <c r="G33" s="45" t="s">
        <v>15</v>
      </c>
      <c r="H33" s="45">
        <f>'A-3'!I452</f>
        <v>168283</v>
      </c>
    </row>
    <row r="34" spans="1:8" ht="11.25" customHeight="1">
      <c r="A34" s="68">
        <v>2015</v>
      </c>
      <c r="B34" s="45">
        <f>'A-3'!I342</f>
        <v>36</v>
      </c>
      <c r="C34" s="45">
        <f>'A-3'!I363</f>
        <v>10</v>
      </c>
      <c r="D34" s="54">
        <f>'A-3'!I387</f>
        <v>60052</v>
      </c>
      <c r="E34" s="54">
        <f>'A-3'!I408</f>
        <v>35696</v>
      </c>
      <c r="F34" s="54">
        <f>'A-3'!I432</f>
        <v>14713</v>
      </c>
      <c r="G34" s="45" t="s">
        <v>15</v>
      </c>
      <c r="H34" s="45">
        <f>'A-3'!I453</f>
        <v>110507</v>
      </c>
    </row>
    <row r="35" spans="1:8" ht="11.25" customHeight="1">
      <c r="A35" s="68">
        <v>2016</v>
      </c>
      <c r="B35" s="45">
        <f>'A-3'!I343</f>
        <v>6</v>
      </c>
      <c r="C35" s="45">
        <f>'A-3'!I364</f>
        <v>190</v>
      </c>
      <c r="D35" s="54">
        <f>'A-3'!I388</f>
        <v>15380</v>
      </c>
      <c r="E35" s="54">
        <f>'A-3'!I409</f>
        <v>26363</v>
      </c>
      <c r="F35" s="54">
        <f>'A-3'!I433</f>
        <v>13246</v>
      </c>
      <c r="G35" s="45" t="s">
        <v>15</v>
      </c>
      <c r="H35" s="45">
        <f>'A-3'!I454</f>
        <v>55185</v>
      </c>
    </row>
    <row r="36" spans="1:8" ht="11.25" customHeight="1">
      <c r="A36" s="68">
        <v>2017</v>
      </c>
      <c r="B36" s="45" t="str">
        <f>'A-3'!I344</f>
        <v>-</v>
      </c>
      <c r="C36" s="45" t="str">
        <f>'A-3'!I365</f>
        <v>-</v>
      </c>
      <c r="D36" s="54">
        <f>'A-3'!I389</f>
        <v>1935</v>
      </c>
      <c r="E36" s="54">
        <f>'A-3'!I410</f>
        <v>27912</v>
      </c>
      <c r="F36" s="54">
        <f>'A-3'!I434</f>
        <v>12479</v>
      </c>
      <c r="G36" s="45" t="s">
        <v>15</v>
      </c>
      <c r="H36" s="45">
        <f>'A-3'!I455</f>
        <v>42326</v>
      </c>
    </row>
    <row r="37" spans="1:8" ht="11.25" customHeight="1">
      <c r="A37" s="68">
        <v>2018</v>
      </c>
      <c r="B37" s="45">
        <f>'A-3'!I345</f>
        <v>4412</v>
      </c>
      <c r="C37" s="45">
        <f>'A-3'!I366</f>
        <v>4599</v>
      </c>
      <c r="D37" s="54">
        <f>'A-3'!I390</f>
        <v>10551</v>
      </c>
      <c r="E37" s="54">
        <f>'A-3'!I411</f>
        <v>39429</v>
      </c>
      <c r="F37" s="54">
        <f>'A-3'!I435</f>
        <v>19425</v>
      </c>
      <c r="G37" s="45" t="s">
        <v>15</v>
      </c>
      <c r="H37" s="45">
        <f>'A-3'!I456</f>
        <v>78416</v>
      </c>
    </row>
    <row r="38" spans="1:8" ht="11.25" customHeight="1">
      <c r="A38" s="68">
        <v>2019</v>
      </c>
      <c r="B38" s="45">
        <f>'A-3'!I346</f>
        <v>4235</v>
      </c>
      <c r="C38" s="45">
        <f>'A-3'!I367</f>
        <v>1622</v>
      </c>
      <c r="D38" s="54">
        <f>'A-3'!I391</f>
        <v>9281</v>
      </c>
      <c r="E38" s="54">
        <f>'A-3'!I412</f>
        <v>158392</v>
      </c>
      <c r="F38" s="54">
        <f>'A-3'!I436</f>
        <v>97959</v>
      </c>
      <c r="G38" s="45" t="s">
        <v>15</v>
      </c>
      <c r="H38" s="45">
        <f>'A-3'!I457</f>
        <v>271489</v>
      </c>
    </row>
    <row r="39" spans="1:8" ht="11.25" customHeight="1">
      <c r="A39" s="68">
        <v>2020</v>
      </c>
      <c r="B39" s="45" t="str">
        <f>'A-3'!I347</f>
        <v>-</v>
      </c>
      <c r="C39" s="45" t="str">
        <f>'A-3'!I368</f>
        <v>-</v>
      </c>
      <c r="D39" s="54">
        <f>'A-3'!I392</f>
        <v>1849</v>
      </c>
      <c r="E39" s="54">
        <f>'A-3'!I413</f>
        <v>145741</v>
      </c>
      <c r="F39" s="54">
        <f>'A-3'!I437</f>
        <v>30210</v>
      </c>
      <c r="G39" s="45" t="s">
        <v>15</v>
      </c>
      <c r="H39" s="45">
        <f>'A-3'!I458</f>
        <v>177800</v>
      </c>
    </row>
    <row r="40" spans="1:8" ht="11.25" customHeight="1">
      <c r="A40" s="68">
        <v>2021</v>
      </c>
      <c r="B40" s="45" t="str">
        <f>'A-3'!I348</f>
        <v>-</v>
      </c>
      <c r="C40" s="45" t="str">
        <f>'A-3'!I369</f>
        <v>-</v>
      </c>
      <c r="D40" s="54">
        <f>'A-3'!I393</f>
        <v>44725</v>
      </c>
      <c r="E40" s="54">
        <f>'A-3'!I414</f>
        <v>104893</v>
      </c>
      <c r="F40" s="54">
        <f>'A-3'!I438</f>
        <v>52837</v>
      </c>
      <c r="G40" s="45" t="s">
        <v>15</v>
      </c>
      <c r="H40" s="45">
        <f>'A-3'!I459</f>
        <v>202455</v>
      </c>
    </row>
    <row r="41" spans="1:8" ht="11.25" customHeight="1">
      <c r="A41" s="68">
        <v>2022</v>
      </c>
      <c r="B41" s="45" t="str">
        <f>'A-3'!I349</f>
        <v>-</v>
      </c>
      <c r="C41" s="45" t="str">
        <f>'A-3'!I370</f>
        <v>-</v>
      </c>
      <c r="D41" s="54">
        <f>'A-3'!I394</f>
        <v>21669</v>
      </c>
      <c r="E41" s="54">
        <f>'A-3'!I415</f>
        <v>97577</v>
      </c>
      <c r="F41" s="54">
        <f>'A-3'!I439</f>
        <v>91959</v>
      </c>
      <c r="G41" s="45" t="s">
        <v>15</v>
      </c>
      <c r="H41" s="45">
        <f>'A-3'!I460</f>
        <v>211205</v>
      </c>
    </row>
    <row r="42" spans="1:8" ht="11.25" customHeight="1">
      <c r="A42" s="68">
        <v>2023</v>
      </c>
      <c r="B42" s="45" t="str">
        <f>'A-3'!I350</f>
        <v>-</v>
      </c>
      <c r="C42" s="45" t="str">
        <f>'A-3'!I371</f>
        <v>-</v>
      </c>
      <c r="D42" s="54" t="str">
        <f>'A-3'!I395</f>
        <v>-</v>
      </c>
      <c r="E42" s="54" t="str">
        <f>'A-3'!I416</f>
        <v>-</v>
      </c>
      <c r="F42" s="54" t="str">
        <f>'A-3'!I440</f>
        <v>-</v>
      </c>
      <c r="G42" s="45" t="s">
        <v>15</v>
      </c>
      <c r="H42" s="45" t="str">
        <f>'A-3'!I461</f>
        <v>-</v>
      </c>
    </row>
    <row r="43" spans="1:8" ht="11.25" customHeight="1">
      <c r="A43" s="68">
        <v>2024</v>
      </c>
      <c r="B43" s="45" t="str">
        <f>'A-3'!I351</f>
        <v>-</v>
      </c>
      <c r="C43" s="45" t="str">
        <f>'A-3'!I372</f>
        <v>-</v>
      </c>
      <c r="D43" s="54" t="str">
        <f>'A-3'!I396</f>
        <v>-</v>
      </c>
      <c r="E43" s="54" t="str">
        <f>'A-3'!I417</f>
        <v>-</v>
      </c>
      <c r="F43" s="54" t="str">
        <f>'A-3'!I441</f>
        <v>-</v>
      </c>
      <c r="G43" s="45" t="s">
        <v>15</v>
      </c>
      <c r="H43" s="45" t="str">
        <f>'A-3'!I462</f>
        <v>-</v>
      </c>
    </row>
    <row r="44" spans="1:8" ht="11.25" customHeight="1">
      <c r="B44" s="45"/>
      <c r="C44" s="45"/>
      <c r="D44" s="54"/>
      <c r="E44" s="54"/>
      <c r="F44" s="54"/>
      <c r="G44" s="45"/>
      <c r="H44" s="45"/>
    </row>
    <row r="45" spans="1:8" ht="11.25" customHeight="1">
      <c r="A45" s="261" t="s">
        <v>17</v>
      </c>
      <c r="B45" s="261"/>
      <c r="C45" s="261"/>
      <c r="D45" s="261"/>
      <c r="E45" s="261"/>
      <c r="F45" s="261"/>
      <c r="G45" s="261"/>
      <c r="H45" s="261"/>
    </row>
    <row r="46" spans="1:8" ht="11.25" customHeight="1">
      <c r="A46" s="68" t="s">
        <v>10</v>
      </c>
      <c r="B46" s="44">
        <f>'A-3'!R333</f>
        <v>3794.8275961904137</v>
      </c>
      <c r="C46" s="44">
        <f>'A-3'!R354</f>
        <v>5998.0326491252663</v>
      </c>
      <c r="D46" s="23">
        <f>'A-3'!R378</f>
        <v>26000</v>
      </c>
      <c r="E46" s="23">
        <f>'A-3'!R399</f>
        <v>9376.7999999999993</v>
      </c>
      <c r="F46" s="23">
        <f>'A-3'!R423</f>
        <v>1610.6</v>
      </c>
      <c r="G46" s="44">
        <f>AVERAGE('A-3'!AL15:AL19)</f>
        <v>38.505313149302467</v>
      </c>
      <c r="H46" s="44">
        <f>SUM(B46:G46)</f>
        <v>46818.765558464984</v>
      </c>
    </row>
    <row r="47" spans="1:8" ht="11.25" customHeight="1">
      <c r="A47" s="68" t="s">
        <v>11</v>
      </c>
      <c r="B47" s="44" t="str">
        <f>'A-3'!R334</f>
        <v>-</v>
      </c>
      <c r="C47" s="44">
        <f>'A-3'!R355</f>
        <v>3100</v>
      </c>
      <c r="D47" s="23">
        <f>'A-3'!R379</f>
        <v>4500</v>
      </c>
      <c r="E47" s="23">
        <f>'A-3'!R400</f>
        <v>26900</v>
      </c>
      <c r="F47" s="23">
        <f>'A-3'!R424</f>
        <v>11775</v>
      </c>
      <c r="G47" s="44" t="s">
        <v>15</v>
      </c>
      <c r="H47" s="44">
        <f>SUM(B47:G47)</f>
        <v>46275</v>
      </c>
    </row>
    <row r="48" spans="1:8" ht="11.25" customHeight="1">
      <c r="A48" s="68" t="s">
        <v>12</v>
      </c>
      <c r="B48" s="44" t="str">
        <f>'A-3'!R335</f>
        <v>-</v>
      </c>
      <c r="C48" s="44" t="str">
        <f>'A-3'!R356</f>
        <v>-</v>
      </c>
      <c r="D48" s="23" t="str">
        <f>'A-3'!R380</f>
        <v>-</v>
      </c>
      <c r="E48" s="23" t="str">
        <f>'A-3'!R401</f>
        <v>-</v>
      </c>
      <c r="F48" s="23" t="str">
        <f>'A-3'!R425</f>
        <v>-</v>
      </c>
      <c r="G48" s="44" t="s">
        <v>15</v>
      </c>
      <c r="H48" s="44" t="s">
        <v>15</v>
      </c>
    </row>
    <row r="49" spans="1:8" ht="11.25" customHeight="1">
      <c r="A49" s="68" t="s">
        <v>13</v>
      </c>
      <c r="B49" s="44" t="str">
        <f>'A-3'!R336</f>
        <v>-</v>
      </c>
      <c r="C49" s="44" t="str">
        <f>'A-3'!R357</f>
        <v>-</v>
      </c>
      <c r="D49" s="23" t="str">
        <f>'A-3'!R381</f>
        <v>-</v>
      </c>
      <c r="E49" s="23" t="str">
        <f>'A-3'!R402</f>
        <v>-</v>
      </c>
      <c r="F49" s="23" t="str">
        <f>'A-3'!R426</f>
        <v>-</v>
      </c>
      <c r="G49" s="44" t="s">
        <v>15</v>
      </c>
      <c r="H49" s="44" t="s">
        <v>15</v>
      </c>
    </row>
    <row r="50" spans="1:8" ht="11.25" customHeight="1">
      <c r="A50" s="68" t="s">
        <v>14</v>
      </c>
      <c r="B50" s="44" t="str">
        <f>'A-3'!R337</f>
        <v>-</v>
      </c>
      <c r="C50" s="44" t="str">
        <f>'A-3'!R358</f>
        <v>-</v>
      </c>
      <c r="D50" s="23" t="str">
        <f>'A-3'!R382</f>
        <v>-</v>
      </c>
      <c r="E50" s="23" t="str">
        <f>'A-3'!R403</f>
        <v>-</v>
      </c>
      <c r="F50" s="23" t="str">
        <f>'A-3'!R427</f>
        <v>-</v>
      </c>
      <c r="G50" s="44" t="s">
        <v>15</v>
      </c>
      <c r="H50" s="44" t="s">
        <v>15</v>
      </c>
    </row>
    <row r="51" spans="1:8" ht="11.25" customHeight="1">
      <c r="A51" s="68">
        <v>2011</v>
      </c>
      <c r="B51" s="44" t="str">
        <f>'A-3'!R338</f>
        <v>-</v>
      </c>
      <c r="C51" s="44" t="str">
        <f>'A-3'!R359</f>
        <v>-</v>
      </c>
      <c r="D51" s="23" t="str">
        <f>'A-3'!R383</f>
        <v>-</v>
      </c>
      <c r="E51" s="23" t="str">
        <f>'A-3'!R404</f>
        <v>-</v>
      </c>
      <c r="F51" s="23" t="str">
        <f>'A-3'!R428</f>
        <v>-</v>
      </c>
      <c r="G51" s="45" t="s">
        <v>15</v>
      </c>
      <c r="H51" s="45" t="s">
        <v>15</v>
      </c>
    </row>
    <row r="52" spans="1:8" ht="11.25" customHeight="1">
      <c r="A52" s="68">
        <v>2012</v>
      </c>
      <c r="B52" s="44" t="str">
        <f>'A-3'!R339</f>
        <v>-</v>
      </c>
      <c r="C52" s="44" t="str">
        <f>'A-3'!R360</f>
        <v>-</v>
      </c>
      <c r="D52" s="23" t="str">
        <f>'A-3'!R384</f>
        <v>-</v>
      </c>
      <c r="E52" s="23" t="str">
        <f>'A-3'!R405</f>
        <v>-</v>
      </c>
      <c r="F52" s="23" t="str">
        <f>'A-3'!R429</f>
        <v>-</v>
      </c>
      <c r="G52" s="45" t="s">
        <v>15</v>
      </c>
      <c r="H52" s="45" t="s">
        <v>15</v>
      </c>
    </row>
    <row r="53" spans="1:8" ht="11.25" customHeight="1">
      <c r="A53" s="68">
        <v>2013</v>
      </c>
      <c r="B53" s="44" t="str">
        <f>'A-3'!R340</f>
        <v>-</v>
      </c>
      <c r="C53" s="44" t="str">
        <f>'A-3'!R361</f>
        <v>-</v>
      </c>
      <c r="D53" s="23" t="str">
        <f>'A-3'!R385</f>
        <v>-</v>
      </c>
      <c r="E53" s="23" t="str">
        <f>'A-3'!R406</f>
        <v>-</v>
      </c>
      <c r="F53" s="23" t="str">
        <f>'A-3'!R430</f>
        <v>-</v>
      </c>
      <c r="G53" s="45" t="s">
        <v>15</v>
      </c>
      <c r="H53" s="45" t="s">
        <v>15</v>
      </c>
    </row>
    <row r="54" spans="1:8" ht="11.25" customHeight="1">
      <c r="A54" s="68">
        <v>2014</v>
      </c>
      <c r="B54" s="44" t="str">
        <f>'A-3'!R341</f>
        <v>-</v>
      </c>
      <c r="C54" s="44" t="str">
        <f>'A-3'!R362</f>
        <v>-</v>
      </c>
      <c r="D54" s="23" t="str">
        <f>'A-3'!R386</f>
        <v>-</v>
      </c>
      <c r="E54" s="23" t="str">
        <f>'A-3'!R407</f>
        <v>-</v>
      </c>
      <c r="F54" s="23" t="str">
        <f>'A-3'!R431</f>
        <v>-</v>
      </c>
      <c r="G54" s="45" t="s">
        <v>15</v>
      </c>
      <c r="H54" s="45" t="s">
        <v>15</v>
      </c>
    </row>
    <row r="55" spans="1:8" ht="11.25" customHeight="1">
      <c r="A55" s="68">
        <v>2015</v>
      </c>
      <c r="B55" s="44" t="str">
        <f>'A-3'!R342</f>
        <v>-</v>
      </c>
      <c r="C55" s="44" t="str">
        <f>'A-3'!R363</f>
        <v>-</v>
      </c>
      <c r="D55" s="23" t="str">
        <f>'A-3'!R387</f>
        <v>-</v>
      </c>
      <c r="E55" s="23" t="str">
        <f>'A-3'!R408</f>
        <v>-</v>
      </c>
      <c r="F55" s="23" t="str">
        <f>'A-3'!R432</f>
        <v>-</v>
      </c>
      <c r="G55" s="45" t="s">
        <v>15</v>
      </c>
      <c r="H55" s="45" t="s">
        <v>15</v>
      </c>
    </row>
    <row r="56" spans="1:8" ht="11.25" customHeight="1">
      <c r="A56" s="68">
        <v>2016</v>
      </c>
      <c r="B56" s="44" t="str">
        <f>'A-3'!R343</f>
        <v>-</v>
      </c>
      <c r="C56" s="44" t="str">
        <f>'A-3'!R364</f>
        <v>-</v>
      </c>
      <c r="D56" s="23" t="str">
        <f>'A-3'!R388</f>
        <v>-</v>
      </c>
      <c r="E56" s="23" t="str">
        <f>'A-3'!R409</f>
        <v>-</v>
      </c>
      <c r="F56" s="23" t="str">
        <f>'A-3'!R433</f>
        <v>-</v>
      </c>
      <c r="G56" s="45" t="s">
        <v>15</v>
      </c>
      <c r="H56" s="45" t="s">
        <v>15</v>
      </c>
    </row>
    <row r="57" spans="1:8" ht="11.25" customHeight="1">
      <c r="A57" s="68">
        <v>2017</v>
      </c>
      <c r="B57" s="44" t="str">
        <f>'A-3'!R344</f>
        <v>-</v>
      </c>
      <c r="C57" s="44" t="str">
        <f>'A-3'!R365</f>
        <v>-</v>
      </c>
      <c r="D57" s="23" t="str">
        <f>'A-3'!R389</f>
        <v>-</v>
      </c>
      <c r="E57" s="23" t="str">
        <f>'A-3'!R410</f>
        <v>-</v>
      </c>
      <c r="F57" s="23" t="str">
        <f>'A-3'!R434</f>
        <v>-</v>
      </c>
      <c r="G57" s="45" t="s">
        <v>15</v>
      </c>
      <c r="H57" s="45" t="s">
        <v>15</v>
      </c>
    </row>
    <row r="58" spans="1:8" ht="11.25" customHeight="1">
      <c r="A58" s="68">
        <v>2018</v>
      </c>
      <c r="B58" s="44" t="str">
        <f>'A-3'!R345</f>
        <v>-</v>
      </c>
      <c r="C58" s="44" t="str">
        <f>'A-3'!R366</f>
        <v>-</v>
      </c>
      <c r="D58" s="23" t="str">
        <f>'A-3'!R390</f>
        <v>-</v>
      </c>
      <c r="E58" s="23" t="str">
        <f>'A-3'!R411</f>
        <v>-</v>
      </c>
      <c r="F58" s="23" t="str">
        <f>'A-3'!R435</f>
        <v>-</v>
      </c>
      <c r="G58" s="45" t="s">
        <v>15</v>
      </c>
      <c r="H58" s="45" t="s">
        <v>15</v>
      </c>
    </row>
    <row r="59" spans="1:8" ht="11.25" customHeight="1">
      <c r="A59" s="68">
        <v>2019</v>
      </c>
      <c r="B59" s="44" t="str">
        <f>'A-3'!R346</f>
        <v>-</v>
      </c>
      <c r="C59" s="44" t="str">
        <f>'A-3'!R367</f>
        <v>-</v>
      </c>
      <c r="D59" s="23" t="str">
        <f>'A-3'!R391</f>
        <v>-</v>
      </c>
      <c r="E59" s="23" t="str">
        <f>'A-3'!R412</f>
        <v>-</v>
      </c>
      <c r="F59" s="23" t="str">
        <f>'A-3'!R436</f>
        <v>-</v>
      </c>
      <c r="G59" s="45" t="s">
        <v>15</v>
      </c>
      <c r="H59" s="45" t="s">
        <v>15</v>
      </c>
    </row>
    <row r="60" spans="1:8" ht="11.25" customHeight="1">
      <c r="A60" s="68">
        <v>2020</v>
      </c>
      <c r="B60" s="44" t="str">
        <f>'A-3'!R347</f>
        <v>-</v>
      </c>
      <c r="C60" s="44" t="str">
        <f>'A-3'!R368</f>
        <v>-</v>
      </c>
      <c r="D60" s="23" t="str">
        <f>'A-3'!R392</f>
        <v>-</v>
      </c>
      <c r="E60" s="23" t="str">
        <f>'A-3'!R413</f>
        <v>-</v>
      </c>
      <c r="F60" s="23" t="str">
        <f>'A-3'!R437</f>
        <v>-</v>
      </c>
      <c r="G60" s="45" t="s">
        <v>15</v>
      </c>
      <c r="H60" s="45" t="s">
        <v>15</v>
      </c>
    </row>
    <row r="61" spans="1:8" ht="11.25" customHeight="1">
      <c r="A61" s="68">
        <v>2021</v>
      </c>
      <c r="B61" s="44" t="str">
        <f>'A-3'!R348</f>
        <v>-</v>
      </c>
      <c r="C61" s="44" t="str">
        <f>'A-3'!R369</f>
        <v>-</v>
      </c>
      <c r="D61" s="23" t="str">
        <f>'A-3'!R393</f>
        <v>-</v>
      </c>
      <c r="E61" s="23" t="str">
        <f>'A-3'!R414</f>
        <v>-</v>
      </c>
      <c r="F61" s="23" t="str">
        <f>'A-3'!R438</f>
        <v>-</v>
      </c>
      <c r="G61" s="45" t="s">
        <v>15</v>
      </c>
      <c r="H61" s="45" t="s">
        <v>15</v>
      </c>
    </row>
    <row r="62" spans="1:8" ht="11.25" customHeight="1">
      <c r="A62" s="68">
        <v>2022</v>
      </c>
      <c r="B62" s="45" t="str">
        <f>'A-3'!R349</f>
        <v>-</v>
      </c>
      <c r="C62" s="45" t="str">
        <f>'A-3'!R370</f>
        <v>-</v>
      </c>
      <c r="D62" s="54" t="str">
        <f>'A-3'!R394</f>
        <v>-</v>
      </c>
      <c r="E62" s="54" t="str">
        <f>'A-3'!R415</f>
        <v>-</v>
      </c>
      <c r="F62" s="54" t="str">
        <f>'A-3'!R439</f>
        <v>-</v>
      </c>
      <c r="G62" s="45" t="s">
        <v>15</v>
      </c>
      <c r="H62" s="45" t="s">
        <v>15</v>
      </c>
    </row>
    <row r="63" spans="1:8" ht="11.25" customHeight="1">
      <c r="A63" s="68">
        <v>2023</v>
      </c>
      <c r="B63" s="45" t="str">
        <f>'A-3'!R350</f>
        <v>-</v>
      </c>
      <c r="C63" s="45" t="str">
        <f>'A-3'!R371</f>
        <v>-</v>
      </c>
      <c r="D63" s="54" t="str">
        <f>'A-3'!R395</f>
        <v>-</v>
      </c>
      <c r="E63" s="54" t="str">
        <f>'A-3'!R416</f>
        <v>-</v>
      </c>
      <c r="F63" s="54" t="str">
        <f>'A-3'!R440</f>
        <v>-</v>
      </c>
      <c r="G63" s="45" t="s">
        <v>15</v>
      </c>
      <c r="H63" s="45" t="s">
        <v>15</v>
      </c>
    </row>
    <row r="64" spans="1:8" ht="11.25" customHeight="1">
      <c r="A64" s="68">
        <v>2024</v>
      </c>
      <c r="B64" s="44" t="str">
        <f>'A-3'!R351</f>
        <v>-</v>
      </c>
      <c r="C64" s="44" t="str">
        <f>'A-3'!R372</f>
        <v>-</v>
      </c>
      <c r="D64" s="23" t="str">
        <f>'A-3'!R396</f>
        <v>-</v>
      </c>
      <c r="E64" s="23" t="str">
        <f>'A-3'!R417</f>
        <v>-</v>
      </c>
      <c r="F64" s="23" t="str">
        <f>'A-3'!R441</f>
        <v>-</v>
      </c>
      <c r="G64" s="45" t="s">
        <v>15</v>
      </c>
      <c r="H64" s="45" t="s">
        <v>15</v>
      </c>
    </row>
    <row r="65" spans="1:8" ht="11.25" customHeight="1">
      <c r="A65" s="146"/>
      <c r="B65" s="146"/>
      <c r="C65" s="146"/>
      <c r="D65" s="146"/>
      <c r="E65" s="146"/>
      <c r="F65" s="146"/>
      <c r="G65" s="146"/>
      <c r="H65" s="146"/>
    </row>
    <row r="66" spans="1:8" ht="11.25" customHeight="1">
      <c r="A66" s="1"/>
      <c r="B66" s="1"/>
      <c r="C66" s="1"/>
      <c r="D66" s="1"/>
      <c r="E66" s="1"/>
      <c r="F66" s="1"/>
      <c r="G66" s="1"/>
      <c r="H66" s="1"/>
    </row>
  </sheetData>
  <mergeCells count="4">
    <mergeCell ref="A1:H1"/>
    <mergeCell ref="A3:H3"/>
    <mergeCell ref="A24:H24"/>
    <mergeCell ref="A45:H45"/>
  </mergeCells>
  <pageMargins left="0.7" right="0.7" top="0.75" bottom="0.75" header="0.3" footer="0.3"/>
  <pageSetup scale="9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3"/>
  <dimension ref="A1:U562"/>
  <sheetViews>
    <sheetView showGridLines="0" zoomScale="115" zoomScaleNormal="115" zoomScaleSheetLayoutView="100" workbookViewId="0">
      <pane xSplit="1" ySplit="3" topLeftCell="B385" activePane="bottomRight" state="frozen"/>
      <selection activeCell="A2" sqref="A1:XFD1048576"/>
      <selection pane="topRight" activeCell="A2" sqref="A1:XFD1048576"/>
      <selection pane="bottomLeft" activeCell="A2" sqref="A1:XFD1048576"/>
      <selection pane="bottomRight" activeCell="V13" sqref="V13"/>
    </sheetView>
  </sheetViews>
  <sheetFormatPr defaultColWidth="8" defaultRowHeight="10.199999999999999"/>
  <cols>
    <col min="1" max="1" width="11.3984375" style="64" customWidth="1"/>
    <col min="2" max="3" width="4.69921875" style="30" customWidth="1"/>
    <col min="4" max="4" width="6.19921875" style="30" customWidth="1"/>
    <col min="5" max="5" width="7.09765625" style="30" customWidth="1"/>
    <col min="6" max="6" width="6.69921875" style="30" customWidth="1"/>
    <col min="7" max="7" width="6.8984375" style="30" customWidth="1"/>
    <col min="8" max="8" width="7.09765625" style="30" customWidth="1"/>
    <col min="9" max="9" width="6.19921875" style="30" bestFit="1" customWidth="1"/>
    <col min="10" max="10" width="4.5" style="30" customWidth="1"/>
    <col min="11" max="11" width="6.69921875" style="30" customWidth="1"/>
    <col min="12" max="12" width="0.3984375" style="30" customWidth="1"/>
    <col min="13" max="13" width="6.69921875" style="30" customWidth="1"/>
    <col min="14" max="14" width="7.3984375" style="30" bestFit="1" customWidth="1"/>
    <col min="15" max="16" width="7.59765625" style="30" bestFit="1" customWidth="1"/>
    <col min="17" max="17" width="7.09765625" style="30" bestFit="1" customWidth="1"/>
    <col min="18" max="18" width="5.59765625" style="30" customWidth="1"/>
    <col min="19" max="19" width="7.8984375" style="30" bestFit="1" customWidth="1"/>
    <col min="20" max="16384" width="8" style="138"/>
  </cols>
  <sheetData>
    <row r="1" spans="1:19" ht="11.4">
      <c r="A1" s="300" t="s">
        <v>120</v>
      </c>
      <c r="B1" s="300"/>
      <c r="C1" s="300"/>
      <c r="D1" s="300"/>
      <c r="E1" s="300"/>
      <c r="F1" s="300"/>
      <c r="G1" s="300"/>
      <c r="H1" s="300"/>
      <c r="I1" s="300"/>
      <c r="J1" s="300"/>
      <c r="K1" s="300"/>
      <c r="L1" s="300"/>
      <c r="M1" s="300"/>
      <c r="N1" s="300"/>
      <c r="O1" s="300"/>
      <c r="P1" s="300"/>
      <c r="Q1" s="300"/>
      <c r="R1" s="300"/>
      <c r="S1" s="300"/>
    </row>
    <row r="2" spans="1:19" s="164" customFormat="1" ht="11.4">
      <c r="A2" s="77" t="s">
        <v>96</v>
      </c>
      <c r="B2" s="142" t="s">
        <v>61</v>
      </c>
      <c r="C2" s="142" t="s">
        <v>20</v>
      </c>
      <c r="D2" s="142" t="s">
        <v>21</v>
      </c>
      <c r="E2" s="142" t="s">
        <v>22</v>
      </c>
      <c r="F2" s="142" t="s">
        <v>23</v>
      </c>
      <c r="G2" s="142" t="s">
        <v>24</v>
      </c>
      <c r="H2" s="142" t="s">
        <v>25</v>
      </c>
      <c r="I2" s="142" t="s">
        <v>26</v>
      </c>
      <c r="J2" s="142" t="s">
        <v>62</v>
      </c>
      <c r="K2" s="142" t="s">
        <v>8</v>
      </c>
      <c r="L2" s="142"/>
      <c r="M2" s="142" t="s">
        <v>21</v>
      </c>
      <c r="N2" s="142" t="s">
        <v>22</v>
      </c>
      <c r="O2" s="142" t="s">
        <v>23</v>
      </c>
      <c r="P2" s="142" t="s">
        <v>24</v>
      </c>
      <c r="Q2" s="142" t="s">
        <v>25</v>
      </c>
      <c r="R2" s="142" t="s">
        <v>121</v>
      </c>
      <c r="S2" s="142" t="s">
        <v>122</v>
      </c>
    </row>
    <row r="3" spans="1:19" ht="15.75" customHeight="1">
      <c r="B3" s="303" t="s">
        <v>50</v>
      </c>
      <c r="C3" s="303"/>
      <c r="D3" s="303"/>
      <c r="E3" s="303"/>
      <c r="F3" s="303"/>
      <c r="G3" s="303"/>
      <c r="H3" s="303"/>
      <c r="I3" s="303"/>
      <c r="J3" s="303"/>
      <c r="K3" s="303"/>
      <c r="L3" s="136"/>
      <c r="M3" s="303" t="s">
        <v>51</v>
      </c>
      <c r="N3" s="303"/>
      <c r="O3" s="303"/>
      <c r="P3" s="303"/>
      <c r="Q3" s="303"/>
      <c r="R3" s="303"/>
      <c r="S3" s="303"/>
    </row>
    <row r="4" spans="1:19" ht="11.25" customHeight="1">
      <c r="B4" s="31"/>
      <c r="C4" s="31"/>
      <c r="D4" s="31"/>
      <c r="E4" s="31"/>
      <c r="F4" s="31"/>
      <c r="G4" s="31"/>
      <c r="H4" s="31"/>
      <c r="I4" s="31"/>
      <c r="J4" s="31"/>
      <c r="K4" s="31"/>
      <c r="M4" s="31"/>
      <c r="N4" s="31"/>
      <c r="O4" s="31"/>
      <c r="P4" s="31"/>
      <c r="Q4" s="31"/>
      <c r="R4" s="31"/>
      <c r="S4" s="31"/>
    </row>
    <row r="5" spans="1:19">
      <c r="A5" s="59" t="s">
        <v>80</v>
      </c>
    </row>
    <row r="6" spans="1:19">
      <c r="A6" s="68">
        <v>1976</v>
      </c>
      <c r="B6" s="30" t="s">
        <v>15</v>
      </c>
      <c r="C6" s="30">
        <v>0</v>
      </c>
      <c r="D6" s="30">
        <v>368</v>
      </c>
      <c r="E6" s="30">
        <v>7938</v>
      </c>
      <c r="F6" s="30">
        <v>11447</v>
      </c>
      <c r="G6" s="30">
        <v>19120</v>
      </c>
      <c r="H6" s="30">
        <v>5666</v>
      </c>
      <c r="I6" s="30">
        <v>35</v>
      </c>
      <c r="J6" s="30">
        <v>4</v>
      </c>
      <c r="K6" s="30">
        <f t="shared" ref="K6:K54" si="0">SUM(B6:J6)</f>
        <v>44578</v>
      </c>
      <c r="M6" s="30">
        <v>810</v>
      </c>
      <c r="N6" s="30">
        <v>14939</v>
      </c>
      <c r="O6" s="30">
        <v>34545</v>
      </c>
      <c r="P6" s="30">
        <v>41427</v>
      </c>
      <c r="Q6" s="30">
        <v>24170</v>
      </c>
      <c r="R6" s="30">
        <v>786</v>
      </c>
      <c r="S6" s="30">
        <f>SUM(M6:R6)</f>
        <v>116677</v>
      </c>
    </row>
    <row r="7" spans="1:19">
      <c r="A7" s="68">
        <v>1977</v>
      </c>
      <c r="B7" s="30" t="s">
        <v>15</v>
      </c>
      <c r="C7" s="30">
        <v>0</v>
      </c>
      <c r="D7" s="30">
        <v>372</v>
      </c>
      <c r="E7" s="30">
        <v>3733</v>
      </c>
      <c r="F7" s="30">
        <v>4124</v>
      </c>
      <c r="G7" s="30">
        <v>10996</v>
      </c>
      <c r="H7" s="30">
        <v>740</v>
      </c>
      <c r="I7" s="30">
        <v>184</v>
      </c>
      <c r="J7" s="30" t="s">
        <v>15</v>
      </c>
      <c r="K7" s="30">
        <f t="shared" si="0"/>
        <v>20149</v>
      </c>
      <c r="M7" s="30">
        <v>569</v>
      </c>
      <c r="N7" s="30">
        <v>5732</v>
      </c>
      <c r="O7" s="30">
        <v>20645</v>
      </c>
      <c r="P7" s="30">
        <v>17901</v>
      </c>
      <c r="Q7" s="30">
        <v>2600</v>
      </c>
      <c r="R7" s="30">
        <v>88</v>
      </c>
      <c r="S7" s="30">
        <f t="shared" ref="S7:S54" si="1">SUM(M7:R7)</f>
        <v>47535</v>
      </c>
    </row>
    <row r="8" spans="1:19">
      <c r="A8" s="68">
        <v>1978</v>
      </c>
      <c r="B8" s="30" t="s">
        <v>15</v>
      </c>
      <c r="C8" s="30">
        <v>0</v>
      </c>
      <c r="D8" s="30">
        <v>209</v>
      </c>
      <c r="E8" s="30">
        <v>1635</v>
      </c>
      <c r="F8" s="30">
        <v>1334</v>
      </c>
      <c r="G8" s="30">
        <v>4153</v>
      </c>
      <c r="H8" s="30">
        <v>524</v>
      </c>
      <c r="I8" s="30">
        <v>35</v>
      </c>
      <c r="J8" s="30" t="s">
        <v>15</v>
      </c>
      <c r="K8" s="30">
        <f t="shared" si="0"/>
        <v>7890</v>
      </c>
      <c r="M8" s="30">
        <v>901</v>
      </c>
      <c r="N8" s="30">
        <v>20175</v>
      </c>
      <c r="O8" s="30">
        <v>15193</v>
      </c>
      <c r="P8" s="30">
        <v>17172</v>
      </c>
      <c r="Q8" s="30">
        <v>6197</v>
      </c>
      <c r="R8" s="30">
        <v>96</v>
      </c>
      <c r="S8" s="30">
        <f t="shared" si="1"/>
        <v>59734</v>
      </c>
    </row>
    <row r="9" spans="1:19">
      <c r="A9" s="68">
        <v>1979</v>
      </c>
      <c r="B9" s="30" t="s">
        <v>15</v>
      </c>
      <c r="C9" s="30" t="s">
        <v>15</v>
      </c>
      <c r="D9" s="30">
        <v>619</v>
      </c>
      <c r="E9" s="30">
        <v>1593</v>
      </c>
      <c r="F9" s="30">
        <v>2084</v>
      </c>
      <c r="G9" s="30">
        <v>3127</v>
      </c>
      <c r="H9" s="30">
        <v>119</v>
      </c>
      <c r="I9" s="30" t="s">
        <v>15</v>
      </c>
      <c r="J9" s="30" t="s">
        <v>15</v>
      </c>
      <c r="K9" s="30">
        <f t="shared" si="0"/>
        <v>7542</v>
      </c>
      <c r="M9" s="30">
        <v>403</v>
      </c>
      <c r="N9" s="30">
        <v>6475</v>
      </c>
      <c r="O9" s="30">
        <v>13275</v>
      </c>
      <c r="P9" s="30">
        <v>16336</v>
      </c>
      <c r="Q9" s="30">
        <v>1545</v>
      </c>
      <c r="R9" s="30" t="s">
        <v>15</v>
      </c>
      <c r="S9" s="30">
        <f t="shared" si="1"/>
        <v>38034</v>
      </c>
    </row>
    <row r="10" spans="1:19">
      <c r="A10" s="68">
        <v>1980</v>
      </c>
      <c r="B10" s="30" t="s">
        <v>15</v>
      </c>
      <c r="C10" s="30" t="s">
        <v>15</v>
      </c>
      <c r="D10" s="30">
        <v>98</v>
      </c>
      <c r="E10" s="30">
        <v>1153</v>
      </c>
      <c r="F10" s="30">
        <v>1374</v>
      </c>
      <c r="G10" s="30">
        <v>2479</v>
      </c>
      <c r="H10" s="30">
        <v>399</v>
      </c>
      <c r="I10" s="30" t="s">
        <v>15</v>
      </c>
      <c r="J10" s="30" t="s">
        <v>15</v>
      </c>
      <c r="K10" s="30">
        <f t="shared" si="0"/>
        <v>5503</v>
      </c>
      <c r="M10" s="30">
        <v>1801</v>
      </c>
      <c r="N10" s="30">
        <v>17259</v>
      </c>
      <c r="O10" s="30">
        <v>19839</v>
      </c>
      <c r="P10" s="30">
        <v>15550</v>
      </c>
      <c r="Q10" s="30">
        <v>1198</v>
      </c>
      <c r="R10" s="30" t="s">
        <v>15</v>
      </c>
      <c r="S10" s="30">
        <f t="shared" si="1"/>
        <v>55647</v>
      </c>
    </row>
    <row r="11" spans="1:19">
      <c r="A11" s="68">
        <v>1981</v>
      </c>
      <c r="B11" s="30" t="s">
        <v>15</v>
      </c>
      <c r="C11" s="30" t="s">
        <v>15</v>
      </c>
      <c r="D11" s="30">
        <v>29</v>
      </c>
      <c r="E11" s="30">
        <v>390</v>
      </c>
      <c r="F11" s="30">
        <v>3161</v>
      </c>
      <c r="G11" s="30">
        <v>6706</v>
      </c>
      <c r="H11" s="30">
        <v>1230</v>
      </c>
      <c r="I11" s="30" t="s">
        <v>15</v>
      </c>
      <c r="J11" s="30" t="s">
        <v>15</v>
      </c>
      <c r="K11" s="30">
        <f t="shared" si="0"/>
        <v>11516</v>
      </c>
      <c r="M11" s="30">
        <v>1699</v>
      </c>
      <c r="N11" s="30">
        <v>8289</v>
      </c>
      <c r="O11" s="30">
        <v>18106</v>
      </c>
      <c r="P11" s="30">
        <v>20239</v>
      </c>
      <c r="Q11" s="30">
        <v>5961</v>
      </c>
      <c r="R11" s="30" t="s">
        <v>15</v>
      </c>
      <c r="S11" s="30">
        <f t="shared" si="1"/>
        <v>54294</v>
      </c>
    </row>
    <row r="12" spans="1:19">
      <c r="A12" s="68">
        <v>1982</v>
      </c>
      <c r="B12" s="30" t="s">
        <v>15</v>
      </c>
      <c r="C12" s="30" t="s">
        <v>15</v>
      </c>
      <c r="D12" s="30" t="s">
        <v>15</v>
      </c>
      <c r="E12" s="30">
        <v>2237</v>
      </c>
      <c r="F12" s="30">
        <v>5998</v>
      </c>
      <c r="G12" s="30">
        <v>0</v>
      </c>
      <c r="H12" s="30" t="s">
        <v>15</v>
      </c>
      <c r="I12" s="30" t="s">
        <v>15</v>
      </c>
      <c r="J12" s="30" t="s">
        <v>15</v>
      </c>
      <c r="K12" s="30">
        <f t="shared" si="0"/>
        <v>8235</v>
      </c>
      <c r="M12" s="30" t="s">
        <v>15</v>
      </c>
      <c r="N12" s="30">
        <v>5307</v>
      </c>
      <c r="O12" s="30">
        <v>30169</v>
      </c>
      <c r="P12" s="30">
        <v>0</v>
      </c>
      <c r="Q12" s="30" t="s">
        <v>15</v>
      </c>
      <c r="R12" s="30" t="s">
        <v>15</v>
      </c>
      <c r="S12" s="30">
        <f t="shared" si="1"/>
        <v>35476</v>
      </c>
    </row>
    <row r="13" spans="1:19">
      <c r="A13" s="68">
        <v>1983</v>
      </c>
      <c r="B13" s="30" t="s">
        <v>15</v>
      </c>
      <c r="C13" s="30" t="s">
        <v>15</v>
      </c>
      <c r="D13" s="30" t="s">
        <v>15</v>
      </c>
      <c r="E13" s="30">
        <v>1034</v>
      </c>
      <c r="F13" s="30">
        <v>1645</v>
      </c>
      <c r="G13" s="30">
        <v>533</v>
      </c>
      <c r="H13" s="30">
        <v>228</v>
      </c>
      <c r="I13" s="30" t="s">
        <v>15</v>
      </c>
      <c r="J13" s="30" t="s">
        <v>15</v>
      </c>
      <c r="K13" s="30">
        <f t="shared" si="0"/>
        <v>3440</v>
      </c>
      <c r="M13" s="30" t="s">
        <v>15</v>
      </c>
      <c r="N13" s="30">
        <v>3569</v>
      </c>
      <c r="O13" s="30">
        <v>18878</v>
      </c>
      <c r="P13" s="30">
        <v>9742</v>
      </c>
      <c r="Q13" s="30">
        <v>5056</v>
      </c>
      <c r="R13" s="30" t="s">
        <v>15</v>
      </c>
      <c r="S13" s="30">
        <f t="shared" si="1"/>
        <v>37245</v>
      </c>
    </row>
    <row r="14" spans="1:19">
      <c r="A14" s="68">
        <v>1984</v>
      </c>
      <c r="B14" s="30" t="s">
        <v>15</v>
      </c>
      <c r="C14" s="30" t="s">
        <v>15</v>
      </c>
      <c r="D14" s="30" t="s">
        <v>15</v>
      </c>
      <c r="E14" s="30" t="s">
        <v>15</v>
      </c>
      <c r="F14" s="30">
        <v>1</v>
      </c>
      <c r="G14" s="30">
        <v>60</v>
      </c>
      <c r="H14" s="30" t="s">
        <v>15</v>
      </c>
      <c r="I14" s="30" t="s">
        <v>15</v>
      </c>
      <c r="J14" s="30" t="s">
        <v>15</v>
      </c>
      <c r="K14" s="30">
        <f t="shared" si="0"/>
        <v>61</v>
      </c>
      <c r="M14" s="30" t="s">
        <v>15</v>
      </c>
      <c r="N14" s="30" t="s">
        <v>15</v>
      </c>
      <c r="O14" s="30">
        <v>3571</v>
      </c>
      <c r="P14" s="30">
        <v>7303</v>
      </c>
      <c r="Q14" s="30" t="s">
        <v>15</v>
      </c>
      <c r="R14" s="30" t="s">
        <v>15</v>
      </c>
      <c r="S14" s="30">
        <f t="shared" si="1"/>
        <v>10874</v>
      </c>
    </row>
    <row r="15" spans="1:19">
      <c r="A15" s="68">
        <v>1985</v>
      </c>
      <c r="B15" s="30" t="s">
        <v>15</v>
      </c>
      <c r="C15" s="30" t="s">
        <v>15</v>
      </c>
      <c r="D15" s="30" t="s">
        <v>15</v>
      </c>
      <c r="E15" s="30">
        <v>27</v>
      </c>
      <c r="F15" s="30">
        <v>1330</v>
      </c>
      <c r="G15" s="30">
        <v>2210</v>
      </c>
      <c r="H15" s="30" t="s">
        <v>15</v>
      </c>
      <c r="I15" s="30" t="s">
        <v>15</v>
      </c>
      <c r="J15" s="30" t="s">
        <v>15</v>
      </c>
      <c r="K15" s="30">
        <f t="shared" si="0"/>
        <v>3567</v>
      </c>
      <c r="M15" s="30" t="s">
        <v>15</v>
      </c>
      <c r="N15" s="30">
        <v>687</v>
      </c>
      <c r="O15" s="30">
        <v>11551</v>
      </c>
      <c r="P15" s="30">
        <v>18771</v>
      </c>
      <c r="Q15" s="30" t="s">
        <v>15</v>
      </c>
      <c r="R15" s="30" t="s">
        <v>15</v>
      </c>
      <c r="S15" s="30">
        <f t="shared" si="1"/>
        <v>31009</v>
      </c>
    </row>
    <row r="16" spans="1:19">
      <c r="A16" s="64">
        <v>1986</v>
      </c>
      <c r="B16" s="30" t="s">
        <v>15</v>
      </c>
      <c r="C16" s="30" t="s">
        <v>15</v>
      </c>
      <c r="D16" s="30" t="s">
        <v>15</v>
      </c>
      <c r="E16" s="30">
        <v>63</v>
      </c>
      <c r="F16" s="30">
        <v>1143</v>
      </c>
      <c r="G16" s="30">
        <v>699</v>
      </c>
      <c r="H16" s="30" t="s">
        <v>15</v>
      </c>
      <c r="I16" s="30" t="s">
        <v>15</v>
      </c>
      <c r="J16" s="30" t="s">
        <v>15</v>
      </c>
      <c r="K16" s="30">
        <f t="shared" si="0"/>
        <v>1905</v>
      </c>
      <c r="M16" s="30" t="s">
        <v>15</v>
      </c>
      <c r="N16" s="30">
        <v>1272</v>
      </c>
      <c r="O16" s="30">
        <v>21595</v>
      </c>
      <c r="P16" s="30">
        <v>13757</v>
      </c>
      <c r="Q16" s="30" t="s">
        <v>15</v>
      </c>
      <c r="R16" s="30" t="s">
        <v>15</v>
      </c>
      <c r="S16" s="30">
        <f t="shared" si="1"/>
        <v>36624</v>
      </c>
    </row>
    <row r="17" spans="1:19">
      <c r="A17" s="64">
        <v>1987</v>
      </c>
      <c r="B17" s="30" t="s">
        <v>15</v>
      </c>
      <c r="C17" s="30" t="s">
        <v>15</v>
      </c>
      <c r="D17" s="30" t="s">
        <v>15</v>
      </c>
      <c r="E17" s="30">
        <v>191</v>
      </c>
      <c r="F17" s="30">
        <v>2008</v>
      </c>
      <c r="G17" s="30">
        <v>1864</v>
      </c>
      <c r="H17" s="30" t="s">
        <v>15</v>
      </c>
      <c r="I17" s="30" t="s">
        <v>15</v>
      </c>
      <c r="J17" s="30" t="s">
        <v>15</v>
      </c>
      <c r="K17" s="30">
        <f t="shared" si="0"/>
        <v>4063</v>
      </c>
      <c r="M17" s="30" t="s">
        <v>15</v>
      </c>
      <c r="N17" s="30">
        <v>866</v>
      </c>
      <c r="O17" s="30">
        <v>12488</v>
      </c>
      <c r="P17" s="30">
        <v>12293</v>
      </c>
      <c r="Q17" s="30" t="s">
        <v>15</v>
      </c>
      <c r="R17" s="30" t="s">
        <v>15</v>
      </c>
      <c r="S17" s="30">
        <f t="shared" si="1"/>
        <v>25647</v>
      </c>
    </row>
    <row r="18" spans="1:19">
      <c r="A18" s="64">
        <v>1988</v>
      </c>
      <c r="B18" s="30" t="s">
        <v>15</v>
      </c>
      <c r="C18" s="30" t="s">
        <v>15</v>
      </c>
      <c r="D18" s="30" t="s">
        <v>15</v>
      </c>
      <c r="E18" s="30" t="s">
        <v>15</v>
      </c>
      <c r="F18" s="30">
        <v>481</v>
      </c>
      <c r="G18" s="30" t="s">
        <v>15</v>
      </c>
      <c r="H18" s="30" t="s">
        <v>15</v>
      </c>
      <c r="I18" s="30" t="s">
        <v>15</v>
      </c>
      <c r="J18" s="30" t="s">
        <v>15</v>
      </c>
      <c r="K18" s="30">
        <f t="shared" si="0"/>
        <v>481</v>
      </c>
      <c r="M18" s="30" t="s">
        <v>15</v>
      </c>
      <c r="N18" s="30" t="s">
        <v>15</v>
      </c>
      <c r="O18" s="30">
        <v>9845</v>
      </c>
      <c r="P18" s="30" t="s">
        <v>15</v>
      </c>
      <c r="Q18" s="30" t="s">
        <v>15</v>
      </c>
      <c r="R18" s="30" t="s">
        <v>15</v>
      </c>
      <c r="S18" s="30">
        <f t="shared" si="1"/>
        <v>9845</v>
      </c>
    </row>
    <row r="19" spans="1:19">
      <c r="A19" s="64">
        <v>1989</v>
      </c>
      <c r="B19" s="30" t="s">
        <v>15</v>
      </c>
      <c r="C19" s="30" t="s">
        <v>15</v>
      </c>
      <c r="D19" s="30">
        <v>29</v>
      </c>
      <c r="E19" s="30">
        <v>155</v>
      </c>
      <c r="F19" s="30">
        <v>206</v>
      </c>
      <c r="G19" s="30">
        <v>1071</v>
      </c>
      <c r="H19" s="30" t="s">
        <v>15</v>
      </c>
      <c r="I19" s="30" t="s">
        <v>15</v>
      </c>
      <c r="J19" s="30" t="s">
        <v>15</v>
      </c>
      <c r="K19" s="30">
        <f t="shared" si="0"/>
        <v>1461</v>
      </c>
      <c r="M19" s="30" t="s">
        <v>15</v>
      </c>
      <c r="N19" s="30">
        <v>1646</v>
      </c>
      <c r="O19" s="30">
        <v>17485</v>
      </c>
      <c r="P19" s="30">
        <v>15173</v>
      </c>
      <c r="Q19" s="30" t="s">
        <v>15</v>
      </c>
      <c r="R19" s="30" t="s">
        <v>15</v>
      </c>
      <c r="S19" s="30">
        <f t="shared" si="1"/>
        <v>34304</v>
      </c>
    </row>
    <row r="20" spans="1:19">
      <c r="A20" s="64">
        <v>1990</v>
      </c>
      <c r="B20" s="30" t="s">
        <v>15</v>
      </c>
      <c r="C20" s="30" t="s">
        <v>15</v>
      </c>
      <c r="D20" s="30" t="s">
        <v>15</v>
      </c>
      <c r="E20" s="30">
        <v>100</v>
      </c>
      <c r="F20" s="30">
        <v>931</v>
      </c>
      <c r="G20" s="30">
        <v>2201</v>
      </c>
      <c r="H20" s="30">
        <v>87</v>
      </c>
      <c r="I20" s="30" t="s">
        <v>15</v>
      </c>
      <c r="J20" s="30" t="s">
        <v>15</v>
      </c>
      <c r="K20" s="30">
        <f t="shared" si="0"/>
        <v>3319</v>
      </c>
      <c r="M20" s="30" t="s">
        <v>15</v>
      </c>
      <c r="N20" s="30">
        <v>3516</v>
      </c>
      <c r="O20" s="30">
        <v>14685</v>
      </c>
      <c r="P20" s="30">
        <v>16602</v>
      </c>
      <c r="Q20" s="30">
        <v>1307</v>
      </c>
      <c r="R20" s="30" t="s">
        <v>15</v>
      </c>
      <c r="S20" s="30">
        <f t="shared" si="1"/>
        <v>36110</v>
      </c>
    </row>
    <row r="21" spans="1:19">
      <c r="A21" s="64">
        <v>1991</v>
      </c>
      <c r="B21" s="30" t="s">
        <v>15</v>
      </c>
      <c r="C21" s="30" t="s">
        <v>15</v>
      </c>
      <c r="D21" s="30" t="s">
        <v>15</v>
      </c>
      <c r="E21" s="30">
        <v>81</v>
      </c>
      <c r="F21" s="30">
        <v>335</v>
      </c>
      <c r="G21" s="30">
        <v>550</v>
      </c>
      <c r="H21" s="30">
        <v>17</v>
      </c>
      <c r="I21" s="30" t="s">
        <v>15</v>
      </c>
      <c r="J21" s="30" t="s">
        <v>15</v>
      </c>
      <c r="K21" s="30">
        <f t="shared" si="0"/>
        <v>983</v>
      </c>
      <c r="M21" s="30" t="s">
        <v>15</v>
      </c>
      <c r="N21" s="30">
        <v>2409</v>
      </c>
      <c r="O21" s="30">
        <v>16368</v>
      </c>
      <c r="P21" s="30">
        <v>17222</v>
      </c>
      <c r="Q21" s="30">
        <v>3397</v>
      </c>
      <c r="R21" s="30" t="s">
        <v>15</v>
      </c>
      <c r="S21" s="30">
        <f t="shared" si="1"/>
        <v>39396</v>
      </c>
    </row>
    <row r="22" spans="1:19">
      <c r="A22" s="64">
        <v>1992</v>
      </c>
      <c r="B22" s="30" t="s">
        <v>15</v>
      </c>
      <c r="C22" s="30" t="s">
        <v>15</v>
      </c>
      <c r="D22" s="30" t="s">
        <v>15</v>
      </c>
      <c r="E22" s="30" t="s">
        <v>15</v>
      </c>
      <c r="F22" s="30">
        <v>307</v>
      </c>
      <c r="G22" s="30">
        <v>161</v>
      </c>
      <c r="H22" s="30">
        <v>40</v>
      </c>
      <c r="I22" s="30" t="s">
        <v>15</v>
      </c>
      <c r="J22" s="30" t="s">
        <v>15</v>
      </c>
      <c r="K22" s="30">
        <f t="shared" si="0"/>
        <v>508</v>
      </c>
      <c r="M22" s="30" t="s">
        <v>15</v>
      </c>
      <c r="N22" s="30" t="s">
        <v>15</v>
      </c>
      <c r="O22" s="30">
        <v>17882</v>
      </c>
      <c r="P22" s="30">
        <v>3005</v>
      </c>
      <c r="Q22" s="30">
        <v>1393</v>
      </c>
      <c r="R22" s="30" t="s">
        <v>15</v>
      </c>
      <c r="S22" s="30">
        <f t="shared" si="1"/>
        <v>22280</v>
      </c>
    </row>
    <row r="23" spans="1:19">
      <c r="A23" s="64">
        <v>1993</v>
      </c>
      <c r="B23" s="30" t="s">
        <v>15</v>
      </c>
      <c r="C23" s="30" t="s">
        <v>15</v>
      </c>
      <c r="D23" s="30" t="s">
        <v>15</v>
      </c>
      <c r="E23" s="30" t="s">
        <v>15</v>
      </c>
      <c r="F23" s="30">
        <v>239</v>
      </c>
      <c r="G23" s="30">
        <v>405</v>
      </c>
      <c r="H23" s="30">
        <v>192</v>
      </c>
      <c r="I23" s="30" t="s">
        <v>15</v>
      </c>
      <c r="J23" s="30" t="s">
        <v>15</v>
      </c>
      <c r="K23" s="30">
        <f t="shared" si="0"/>
        <v>836</v>
      </c>
      <c r="M23" s="30" t="s">
        <v>15</v>
      </c>
      <c r="N23" s="30" t="s">
        <v>15</v>
      </c>
      <c r="O23" s="30">
        <v>7098</v>
      </c>
      <c r="P23" s="30">
        <v>10314</v>
      </c>
      <c r="Q23" s="30">
        <v>3764</v>
      </c>
      <c r="R23" s="30" t="s">
        <v>15</v>
      </c>
      <c r="S23" s="30">
        <f t="shared" si="1"/>
        <v>21176</v>
      </c>
    </row>
    <row r="24" spans="1:19">
      <c r="A24" s="64">
        <v>1994</v>
      </c>
      <c r="B24" s="30" t="s">
        <v>15</v>
      </c>
      <c r="C24" s="30" t="s">
        <v>15</v>
      </c>
      <c r="D24" s="30" t="s">
        <v>15</v>
      </c>
      <c r="E24" s="30" t="s">
        <v>15</v>
      </c>
      <c r="F24" s="30" t="s">
        <v>15</v>
      </c>
      <c r="G24" s="30" t="s">
        <v>15</v>
      </c>
      <c r="H24" s="30" t="s">
        <v>15</v>
      </c>
      <c r="I24" s="30" t="s">
        <v>15</v>
      </c>
      <c r="J24" s="30" t="s">
        <v>15</v>
      </c>
      <c r="K24" s="30" t="s">
        <v>15</v>
      </c>
      <c r="M24" s="30" t="s">
        <v>15</v>
      </c>
      <c r="N24" s="30" t="s">
        <v>15</v>
      </c>
      <c r="O24" s="30" t="s">
        <v>15</v>
      </c>
      <c r="P24" s="30" t="s">
        <v>15</v>
      </c>
      <c r="Q24" s="30" t="s">
        <v>15</v>
      </c>
      <c r="R24" s="30" t="s">
        <v>15</v>
      </c>
      <c r="S24" s="30" t="s">
        <v>15</v>
      </c>
    </row>
    <row r="25" spans="1:19">
      <c r="A25" s="64">
        <v>1995</v>
      </c>
      <c r="B25" s="30" t="s">
        <v>15</v>
      </c>
      <c r="C25" s="30" t="s">
        <v>15</v>
      </c>
      <c r="D25" s="30" t="s">
        <v>15</v>
      </c>
      <c r="E25" s="30" t="s">
        <v>15</v>
      </c>
      <c r="F25" s="30">
        <v>16</v>
      </c>
      <c r="G25" s="30">
        <v>90</v>
      </c>
      <c r="H25" s="30">
        <v>3</v>
      </c>
      <c r="I25" s="30" t="s">
        <v>15</v>
      </c>
      <c r="J25" s="30" t="s">
        <v>15</v>
      </c>
      <c r="K25" s="30">
        <f t="shared" si="0"/>
        <v>109</v>
      </c>
      <c r="M25" s="30" t="s">
        <v>15</v>
      </c>
      <c r="N25" s="30" t="s">
        <v>15</v>
      </c>
      <c r="O25" s="30">
        <v>1976</v>
      </c>
      <c r="P25" s="30">
        <v>9028</v>
      </c>
      <c r="Q25" s="30">
        <v>773</v>
      </c>
      <c r="R25" s="30" t="s">
        <v>15</v>
      </c>
      <c r="S25" s="30">
        <f t="shared" si="1"/>
        <v>11777</v>
      </c>
    </row>
    <row r="26" spans="1:19">
      <c r="A26" s="64">
        <v>1996</v>
      </c>
      <c r="B26" s="30" t="s">
        <v>15</v>
      </c>
      <c r="C26" s="30" t="s">
        <v>15</v>
      </c>
      <c r="D26" s="30" t="s">
        <v>15</v>
      </c>
      <c r="E26" s="30" t="s">
        <v>15</v>
      </c>
      <c r="F26" s="30">
        <v>5</v>
      </c>
      <c r="G26" s="30">
        <v>13</v>
      </c>
      <c r="H26" s="30">
        <v>10</v>
      </c>
      <c r="I26" s="30" t="s">
        <v>15</v>
      </c>
      <c r="J26" s="30" t="s">
        <v>15</v>
      </c>
      <c r="K26" s="30">
        <f t="shared" si="0"/>
        <v>28</v>
      </c>
      <c r="M26" s="30" t="s">
        <v>15</v>
      </c>
      <c r="N26" s="30" t="s">
        <v>15</v>
      </c>
      <c r="O26" s="30">
        <v>1429</v>
      </c>
      <c r="P26" s="30">
        <v>4670</v>
      </c>
      <c r="Q26" s="30">
        <v>936</v>
      </c>
      <c r="R26" s="30" t="s">
        <v>15</v>
      </c>
      <c r="S26" s="30">
        <f t="shared" si="1"/>
        <v>7035</v>
      </c>
    </row>
    <row r="27" spans="1:19">
      <c r="A27" s="64">
        <v>1997</v>
      </c>
      <c r="B27" s="30" t="s">
        <v>15</v>
      </c>
      <c r="C27" s="30" t="s">
        <v>15</v>
      </c>
      <c r="D27" s="30" t="s">
        <v>15</v>
      </c>
      <c r="E27" s="30" t="s">
        <v>15</v>
      </c>
      <c r="F27" s="30">
        <v>128</v>
      </c>
      <c r="G27" s="30">
        <v>55</v>
      </c>
      <c r="H27" s="30" t="s">
        <v>15</v>
      </c>
      <c r="I27" s="30" t="s">
        <v>15</v>
      </c>
      <c r="J27" s="30" t="s">
        <v>15</v>
      </c>
      <c r="K27" s="30">
        <f t="shared" si="0"/>
        <v>183</v>
      </c>
      <c r="M27" s="30" t="s">
        <v>15</v>
      </c>
      <c r="N27" s="30" t="s">
        <v>15</v>
      </c>
      <c r="O27" s="30">
        <v>4455</v>
      </c>
      <c r="P27" s="30">
        <v>1352</v>
      </c>
      <c r="Q27" s="30" t="s">
        <v>15</v>
      </c>
      <c r="R27" s="30" t="s">
        <v>15</v>
      </c>
      <c r="S27" s="30">
        <f t="shared" si="1"/>
        <v>5807</v>
      </c>
    </row>
    <row r="28" spans="1:19">
      <c r="A28" s="64">
        <v>1998</v>
      </c>
      <c r="B28" s="30" t="s">
        <v>15</v>
      </c>
      <c r="C28" s="30" t="s">
        <v>15</v>
      </c>
      <c r="D28" s="30" t="s">
        <v>15</v>
      </c>
      <c r="E28" s="30" t="s">
        <v>15</v>
      </c>
      <c r="F28" s="30" t="s">
        <v>15</v>
      </c>
      <c r="G28" s="30">
        <v>94</v>
      </c>
      <c r="H28" s="30">
        <v>11</v>
      </c>
      <c r="I28" s="30" t="s">
        <v>15</v>
      </c>
      <c r="J28" s="30" t="s">
        <v>15</v>
      </c>
      <c r="K28" s="30">
        <f t="shared" si="0"/>
        <v>105</v>
      </c>
      <c r="M28" s="30" t="s">
        <v>15</v>
      </c>
      <c r="N28" s="30" t="s">
        <v>15</v>
      </c>
      <c r="O28" s="30" t="s">
        <v>15</v>
      </c>
      <c r="P28" s="30">
        <v>2021</v>
      </c>
      <c r="Q28" s="30">
        <v>150</v>
      </c>
      <c r="R28" s="30" t="s">
        <v>15</v>
      </c>
      <c r="S28" s="30">
        <f t="shared" si="1"/>
        <v>2171</v>
      </c>
    </row>
    <row r="29" spans="1:19">
      <c r="A29" s="64">
        <v>1999</v>
      </c>
      <c r="B29" s="30" t="s">
        <v>15</v>
      </c>
      <c r="C29" s="30" t="s">
        <v>15</v>
      </c>
      <c r="D29" s="30" t="s">
        <v>15</v>
      </c>
      <c r="E29" s="30" t="s">
        <v>15</v>
      </c>
      <c r="F29" s="30">
        <v>219</v>
      </c>
      <c r="G29" s="30">
        <v>622</v>
      </c>
      <c r="H29" s="30">
        <v>93</v>
      </c>
      <c r="I29" s="30" t="s">
        <v>15</v>
      </c>
      <c r="J29" s="30" t="s">
        <v>15</v>
      </c>
      <c r="K29" s="30">
        <f t="shared" si="0"/>
        <v>934</v>
      </c>
      <c r="M29" s="30" t="s">
        <v>15</v>
      </c>
      <c r="N29" s="30" t="s">
        <v>15</v>
      </c>
      <c r="O29" s="30">
        <v>2465</v>
      </c>
      <c r="P29" s="30">
        <v>3359</v>
      </c>
      <c r="Q29" s="30">
        <v>1720</v>
      </c>
      <c r="R29" s="30" t="s">
        <v>15</v>
      </c>
      <c r="S29" s="30">
        <f t="shared" si="1"/>
        <v>7544</v>
      </c>
    </row>
    <row r="30" spans="1:19">
      <c r="A30" s="64">
        <v>2000</v>
      </c>
      <c r="B30" s="30" t="s">
        <v>15</v>
      </c>
      <c r="C30" s="30" t="s">
        <v>15</v>
      </c>
      <c r="D30" s="30" t="s">
        <v>15</v>
      </c>
      <c r="E30" s="30" t="s">
        <v>15</v>
      </c>
      <c r="F30" s="30">
        <v>435</v>
      </c>
      <c r="G30" s="30">
        <v>329</v>
      </c>
      <c r="H30" s="30" t="s">
        <v>15</v>
      </c>
      <c r="I30" s="30" t="s">
        <v>15</v>
      </c>
      <c r="J30" s="30" t="s">
        <v>15</v>
      </c>
      <c r="K30" s="30">
        <f t="shared" si="0"/>
        <v>764</v>
      </c>
      <c r="M30" s="30" t="s">
        <v>15</v>
      </c>
      <c r="N30" s="30" t="s">
        <v>15</v>
      </c>
      <c r="O30" s="30">
        <v>6751</v>
      </c>
      <c r="P30" s="30">
        <v>6975</v>
      </c>
      <c r="Q30" s="30" t="s">
        <v>15</v>
      </c>
      <c r="R30" s="30" t="s">
        <v>15</v>
      </c>
      <c r="S30" s="30">
        <f t="shared" si="1"/>
        <v>13726</v>
      </c>
    </row>
    <row r="31" spans="1:19">
      <c r="A31" s="64">
        <v>2001</v>
      </c>
      <c r="B31" s="30" t="s">
        <v>15</v>
      </c>
      <c r="C31" s="30" t="s">
        <v>15</v>
      </c>
      <c r="D31" s="30" t="s">
        <v>15</v>
      </c>
      <c r="E31" s="30" t="s">
        <v>15</v>
      </c>
      <c r="F31" s="30">
        <v>1000</v>
      </c>
      <c r="G31" s="30">
        <v>1478</v>
      </c>
      <c r="H31" s="30">
        <v>140</v>
      </c>
      <c r="I31" s="30" t="s">
        <v>15</v>
      </c>
      <c r="J31" s="30" t="s">
        <v>15</v>
      </c>
      <c r="K31" s="30">
        <f t="shared" si="0"/>
        <v>2618</v>
      </c>
      <c r="M31" s="30" t="s">
        <v>15</v>
      </c>
      <c r="N31" s="30" t="s">
        <v>15</v>
      </c>
      <c r="O31" s="30">
        <v>13537</v>
      </c>
      <c r="P31" s="30">
        <v>21990</v>
      </c>
      <c r="Q31" s="30">
        <v>3662</v>
      </c>
      <c r="R31" s="30" t="s">
        <v>15</v>
      </c>
      <c r="S31" s="30">
        <f t="shared" si="1"/>
        <v>39189</v>
      </c>
    </row>
    <row r="32" spans="1:19">
      <c r="A32" s="64">
        <v>2002</v>
      </c>
      <c r="B32" s="30" t="s">
        <v>15</v>
      </c>
      <c r="C32" s="30" t="s">
        <v>15</v>
      </c>
      <c r="D32" s="30">
        <v>33</v>
      </c>
      <c r="E32" s="30">
        <v>347</v>
      </c>
      <c r="F32" s="30">
        <v>1540</v>
      </c>
      <c r="G32" s="30">
        <v>827</v>
      </c>
      <c r="H32" s="30">
        <v>4</v>
      </c>
      <c r="I32" s="30">
        <v>3</v>
      </c>
      <c r="J32" s="30" t="s">
        <v>15</v>
      </c>
      <c r="K32" s="30">
        <f t="shared" si="0"/>
        <v>2754</v>
      </c>
      <c r="M32" s="30" t="s">
        <v>15</v>
      </c>
      <c r="N32" s="30" t="s">
        <v>15</v>
      </c>
      <c r="O32" s="30">
        <v>4432</v>
      </c>
      <c r="P32" s="30">
        <v>8530</v>
      </c>
      <c r="Q32" s="30">
        <v>1441</v>
      </c>
      <c r="R32" s="30" t="s">
        <v>15</v>
      </c>
      <c r="S32" s="30">
        <f t="shared" si="1"/>
        <v>14403</v>
      </c>
    </row>
    <row r="33" spans="1:19">
      <c r="A33" s="64">
        <v>2003</v>
      </c>
      <c r="B33" s="30" t="s">
        <v>15</v>
      </c>
      <c r="C33" s="30" t="s">
        <v>15</v>
      </c>
      <c r="D33" s="30" t="s">
        <v>15</v>
      </c>
      <c r="E33" s="30">
        <v>8</v>
      </c>
      <c r="F33" s="30">
        <v>546</v>
      </c>
      <c r="G33" s="30">
        <v>1659</v>
      </c>
      <c r="H33" s="30">
        <v>117</v>
      </c>
      <c r="I33" s="30" t="s">
        <v>15</v>
      </c>
      <c r="J33" s="30" t="s">
        <v>15</v>
      </c>
      <c r="K33" s="30">
        <f t="shared" si="0"/>
        <v>2330</v>
      </c>
      <c r="M33" s="30" t="s">
        <v>15</v>
      </c>
      <c r="N33" s="30">
        <v>55</v>
      </c>
      <c r="O33" s="30">
        <v>8237</v>
      </c>
      <c r="P33" s="30">
        <v>19891</v>
      </c>
      <c r="Q33" s="30">
        <v>1588</v>
      </c>
      <c r="R33" s="30" t="s">
        <v>15</v>
      </c>
      <c r="S33" s="30">
        <f t="shared" si="1"/>
        <v>29771</v>
      </c>
    </row>
    <row r="34" spans="1:19">
      <c r="A34" s="64">
        <v>2004</v>
      </c>
      <c r="B34" s="30" t="s">
        <v>15</v>
      </c>
      <c r="C34" s="30" t="s">
        <v>15</v>
      </c>
      <c r="D34" s="30" t="s">
        <v>15</v>
      </c>
      <c r="E34" s="30">
        <v>25</v>
      </c>
      <c r="F34" s="30">
        <v>303</v>
      </c>
      <c r="G34" s="30">
        <v>1426</v>
      </c>
      <c r="H34" s="30">
        <v>429</v>
      </c>
      <c r="I34" s="30" t="s">
        <v>15</v>
      </c>
      <c r="J34" s="30" t="s">
        <v>15</v>
      </c>
      <c r="K34" s="30">
        <f t="shared" si="0"/>
        <v>2183</v>
      </c>
      <c r="M34" s="30" t="s">
        <v>15</v>
      </c>
      <c r="N34" s="30">
        <v>368</v>
      </c>
      <c r="O34" s="30">
        <v>6583</v>
      </c>
      <c r="P34" s="30">
        <v>13601</v>
      </c>
      <c r="Q34" s="30">
        <v>1946</v>
      </c>
      <c r="R34" s="30" t="s">
        <v>15</v>
      </c>
      <c r="S34" s="30">
        <f t="shared" si="1"/>
        <v>22498</v>
      </c>
    </row>
    <row r="35" spans="1:19">
      <c r="A35" s="64">
        <v>2005</v>
      </c>
      <c r="B35" s="30" t="s">
        <v>15</v>
      </c>
      <c r="C35" s="30" t="s">
        <v>15</v>
      </c>
      <c r="D35" s="30" t="s">
        <v>15</v>
      </c>
      <c r="E35" s="143" t="s">
        <v>15</v>
      </c>
      <c r="F35" s="143">
        <v>481</v>
      </c>
      <c r="G35" s="143">
        <v>2637</v>
      </c>
      <c r="H35" s="143">
        <v>517</v>
      </c>
      <c r="I35" s="30" t="s">
        <v>15</v>
      </c>
      <c r="J35" s="30" t="s">
        <v>15</v>
      </c>
      <c r="K35" s="30">
        <f t="shared" si="0"/>
        <v>3635</v>
      </c>
      <c r="M35" s="30" t="s">
        <v>15</v>
      </c>
      <c r="N35" s="143" t="s">
        <v>15</v>
      </c>
      <c r="O35" s="143">
        <v>2165</v>
      </c>
      <c r="P35" s="143">
        <v>6337</v>
      </c>
      <c r="Q35" s="143">
        <v>1464</v>
      </c>
      <c r="R35" s="143" t="s">
        <v>15</v>
      </c>
      <c r="S35" s="143">
        <f t="shared" si="1"/>
        <v>9966</v>
      </c>
    </row>
    <row r="36" spans="1:19">
      <c r="A36" s="64">
        <v>2006</v>
      </c>
      <c r="B36" s="30" t="s">
        <v>15</v>
      </c>
      <c r="C36" s="30" t="s">
        <v>15</v>
      </c>
      <c r="D36" s="30" t="s">
        <v>15</v>
      </c>
      <c r="E36" s="143" t="s">
        <v>15</v>
      </c>
      <c r="F36" s="143">
        <v>81</v>
      </c>
      <c r="G36" s="143">
        <v>370</v>
      </c>
      <c r="H36" s="143">
        <v>58</v>
      </c>
      <c r="I36" s="30" t="s">
        <v>15</v>
      </c>
      <c r="J36" s="30" t="s">
        <v>15</v>
      </c>
      <c r="K36" s="30">
        <f t="shared" si="0"/>
        <v>509</v>
      </c>
      <c r="M36" s="30" t="s">
        <v>15</v>
      </c>
      <c r="N36" s="143" t="s">
        <v>15</v>
      </c>
      <c r="O36" s="143">
        <v>1616</v>
      </c>
      <c r="P36" s="143">
        <v>3560</v>
      </c>
      <c r="Q36" s="143">
        <v>235</v>
      </c>
      <c r="R36" s="143" t="s">
        <v>15</v>
      </c>
      <c r="S36" s="143">
        <f t="shared" si="1"/>
        <v>5411</v>
      </c>
    </row>
    <row r="37" spans="1:19">
      <c r="A37" s="64">
        <v>2007</v>
      </c>
      <c r="B37" s="30" t="s">
        <v>15</v>
      </c>
      <c r="C37" s="30" t="s">
        <v>15</v>
      </c>
      <c r="D37" s="30" t="s">
        <v>15</v>
      </c>
      <c r="E37" s="143" t="s">
        <v>15</v>
      </c>
      <c r="F37" s="143">
        <v>81</v>
      </c>
      <c r="G37" s="143">
        <v>457</v>
      </c>
      <c r="H37" s="143">
        <v>56</v>
      </c>
      <c r="I37" s="30" t="s">
        <v>15</v>
      </c>
      <c r="J37" s="30" t="s">
        <v>15</v>
      </c>
      <c r="K37" s="30">
        <f t="shared" si="0"/>
        <v>594</v>
      </c>
      <c r="M37" s="30" t="s">
        <v>15</v>
      </c>
      <c r="N37" s="143" t="s">
        <v>15</v>
      </c>
      <c r="O37" s="143">
        <v>3812</v>
      </c>
      <c r="P37" s="143">
        <v>13807</v>
      </c>
      <c r="Q37" s="143">
        <v>778</v>
      </c>
      <c r="R37" s="143" t="s">
        <v>15</v>
      </c>
      <c r="S37" s="143">
        <f t="shared" si="1"/>
        <v>18397</v>
      </c>
    </row>
    <row r="38" spans="1:19">
      <c r="A38" s="64">
        <v>2008</v>
      </c>
      <c r="B38" s="30" t="s">
        <v>15</v>
      </c>
      <c r="C38" s="30" t="s">
        <v>15</v>
      </c>
      <c r="D38" s="30">
        <v>17</v>
      </c>
      <c r="E38" s="143">
        <v>152</v>
      </c>
      <c r="F38" s="143">
        <v>343</v>
      </c>
      <c r="G38" s="143">
        <v>305</v>
      </c>
      <c r="H38" s="30" t="s">
        <v>15</v>
      </c>
      <c r="I38" s="30" t="s">
        <v>15</v>
      </c>
      <c r="J38" s="30" t="s">
        <v>15</v>
      </c>
      <c r="K38" s="30">
        <f t="shared" si="0"/>
        <v>817</v>
      </c>
      <c r="M38" s="30" t="s">
        <v>15</v>
      </c>
      <c r="N38" s="143">
        <v>101</v>
      </c>
      <c r="O38" s="143">
        <v>1108</v>
      </c>
      <c r="P38" s="143">
        <v>982</v>
      </c>
      <c r="Q38" s="143" t="s">
        <v>15</v>
      </c>
      <c r="R38" s="143" t="s">
        <v>15</v>
      </c>
      <c r="S38" s="143">
        <f t="shared" si="1"/>
        <v>2191</v>
      </c>
    </row>
    <row r="39" spans="1:19">
      <c r="A39" s="64">
        <v>2009</v>
      </c>
      <c r="B39" s="30" t="s">
        <v>15</v>
      </c>
      <c r="C39" s="30" t="s">
        <v>15</v>
      </c>
      <c r="D39" s="30" t="s">
        <v>15</v>
      </c>
      <c r="E39" s="143">
        <v>4</v>
      </c>
      <c r="F39" s="30">
        <v>422</v>
      </c>
      <c r="G39" s="30">
        <v>543</v>
      </c>
      <c r="H39" s="30">
        <v>11</v>
      </c>
      <c r="I39" s="30" t="s">
        <v>15</v>
      </c>
      <c r="J39" s="30" t="s">
        <v>15</v>
      </c>
      <c r="K39" s="30">
        <f t="shared" si="0"/>
        <v>980</v>
      </c>
      <c r="M39" s="30" t="s">
        <v>15</v>
      </c>
      <c r="N39" s="143">
        <v>138</v>
      </c>
      <c r="O39" s="143">
        <v>9593</v>
      </c>
      <c r="P39" s="143">
        <v>9330</v>
      </c>
      <c r="Q39" s="143">
        <v>358</v>
      </c>
      <c r="R39" s="143" t="s">
        <v>15</v>
      </c>
      <c r="S39" s="143">
        <f t="shared" si="1"/>
        <v>19419</v>
      </c>
    </row>
    <row r="40" spans="1:19">
      <c r="A40" s="64">
        <v>2010</v>
      </c>
      <c r="B40" s="30" t="s">
        <v>15</v>
      </c>
      <c r="C40" s="30" t="s">
        <v>15</v>
      </c>
      <c r="D40" s="30" t="s">
        <v>15</v>
      </c>
      <c r="E40" s="143">
        <v>37</v>
      </c>
      <c r="F40" s="30">
        <v>388</v>
      </c>
      <c r="G40" s="30">
        <v>1321</v>
      </c>
      <c r="H40" s="30">
        <v>66</v>
      </c>
      <c r="I40" s="30" t="s">
        <v>15</v>
      </c>
      <c r="J40" s="30" t="s">
        <v>15</v>
      </c>
      <c r="K40" s="30">
        <f t="shared" si="0"/>
        <v>1812</v>
      </c>
      <c r="M40" s="30" t="s">
        <v>15</v>
      </c>
      <c r="N40" s="143">
        <v>12</v>
      </c>
      <c r="O40" s="143">
        <v>1479</v>
      </c>
      <c r="P40" s="143">
        <v>4404</v>
      </c>
      <c r="Q40" s="143">
        <v>213</v>
      </c>
      <c r="R40" s="143" t="s">
        <v>15</v>
      </c>
      <c r="S40" s="143">
        <f t="shared" si="1"/>
        <v>6108</v>
      </c>
    </row>
    <row r="41" spans="1:19">
      <c r="A41" s="64">
        <v>2011</v>
      </c>
      <c r="B41" s="30" t="s">
        <v>15</v>
      </c>
      <c r="C41" s="30" t="s">
        <v>15</v>
      </c>
      <c r="D41" s="30" t="s">
        <v>15</v>
      </c>
      <c r="E41" s="143">
        <v>129</v>
      </c>
      <c r="F41" s="30">
        <v>147</v>
      </c>
      <c r="G41" s="30">
        <v>1264</v>
      </c>
      <c r="H41" s="30">
        <v>79</v>
      </c>
      <c r="I41" s="30" t="s">
        <v>15</v>
      </c>
      <c r="J41" s="30" t="s">
        <v>15</v>
      </c>
      <c r="K41" s="30">
        <f t="shared" si="0"/>
        <v>1619</v>
      </c>
      <c r="M41" s="30" t="s">
        <v>15</v>
      </c>
      <c r="N41" s="143">
        <v>178</v>
      </c>
      <c r="O41" s="143">
        <v>981</v>
      </c>
      <c r="P41" s="143">
        <v>4132</v>
      </c>
      <c r="Q41" s="143">
        <v>755</v>
      </c>
      <c r="R41" s="143" t="s">
        <v>15</v>
      </c>
      <c r="S41" s="143">
        <f t="shared" si="1"/>
        <v>6046</v>
      </c>
    </row>
    <row r="42" spans="1:19">
      <c r="A42" s="64">
        <v>2012</v>
      </c>
      <c r="B42" s="30" t="s">
        <v>15</v>
      </c>
      <c r="C42" s="30" t="s">
        <v>15</v>
      </c>
      <c r="D42" s="30" t="s">
        <v>15</v>
      </c>
      <c r="E42" s="143">
        <v>578</v>
      </c>
      <c r="F42" s="30">
        <v>650</v>
      </c>
      <c r="G42" s="30">
        <v>431</v>
      </c>
      <c r="H42" s="30">
        <v>45</v>
      </c>
      <c r="I42" s="30" t="s">
        <v>15</v>
      </c>
      <c r="J42" s="30" t="s">
        <v>15</v>
      </c>
      <c r="K42" s="30">
        <f t="shared" si="0"/>
        <v>1704</v>
      </c>
      <c r="M42" s="30" t="s">
        <v>15</v>
      </c>
      <c r="N42" s="143">
        <v>86</v>
      </c>
      <c r="O42" s="143">
        <v>615</v>
      </c>
      <c r="P42" s="143">
        <v>740</v>
      </c>
      <c r="Q42" s="143">
        <v>231</v>
      </c>
      <c r="R42" s="143" t="s">
        <v>15</v>
      </c>
      <c r="S42" s="143">
        <f t="shared" si="1"/>
        <v>1672</v>
      </c>
    </row>
    <row r="43" spans="1:19">
      <c r="A43" s="64">
        <v>2013</v>
      </c>
      <c r="B43" s="30" t="s">
        <v>15</v>
      </c>
      <c r="C43" s="30" t="s">
        <v>15</v>
      </c>
      <c r="D43" s="30" t="s">
        <v>15</v>
      </c>
      <c r="E43" s="143">
        <v>731</v>
      </c>
      <c r="F43" s="30">
        <v>323</v>
      </c>
      <c r="G43" s="30">
        <v>792</v>
      </c>
      <c r="H43" s="30">
        <v>72</v>
      </c>
      <c r="I43" s="30" t="s">
        <v>15</v>
      </c>
      <c r="J43" s="30" t="s">
        <v>15</v>
      </c>
      <c r="K43" s="30">
        <f t="shared" si="0"/>
        <v>1918</v>
      </c>
      <c r="M43" s="30" t="s">
        <v>15</v>
      </c>
      <c r="N43" s="143">
        <v>1143</v>
      </c>
      <c r="O43" s="143">
        <v>991</v>
      </c>
      <c r="P43" s="143">
        <v>1706</v>
      </c>
      <c r="Q43" s="143">
        <v>173</v>
      </c>
      <c r="R43" s="143" t="s">
        <v>15</v>
      </c>
      <c r="S43" s="143">
        <f t="shared" si="1"/>
        <v>4013</v>
      </c>
    </row>
    <row r="44" spans="1:19">
      <c r="A44" s="64">
        <v>2014</v>
      </c>
      <c r="B44" s="30" t="s">
        <v>15</v>
      </c>
      <c r="C44" s="30" t="s">
        <v>15</v>
      </c>
      <c r="D44" s="30">
        <v>21</v>
      </c>
      <c r="E44" s="143">
        <v>150</v>
      </c>
      <c r="F44" s="30">
        <v>628</v>
      </c>
      <c r="G44" s="30">
        <v>1402</v>
      </c>
      <c r="H44" s="30">
        <v>105</v>
      </c>
      <c r="I44" s="30" t="s">
        <v>15</v>
      </c>
      <c r="J44" s="30" t="s">
        <v>15</v>
      </c>
      <c r="K44" s="30">
        <f t="shared" si="0"/>
        <v>2306</v>
      </c>
      <c r="M44" s="30" t="s">
        <v>15</v>
      </c>
      <c r="N44" s="143">
        <v>391</v>
      </c>
      <c r="O44" s="143">
        <v>5030</v>
      </c>
      <c r="P44" s="143">
        <v>8503</v>
      </c>
      <c r="Q44" s="143">
        <v>2816</v>
      </c>
      <c r="R44" s="143" t="s">
        <v>15</v>
      </c>
      <c r="S44" s="143">
        <f t="shared" si="1"/>
        <v>16740</v>
      </c>
    </row>
    <row r="45" spans="1:19">
      <c r="A45" s="64">
        <v>2015</v>
      </c>
      <c r="B45" s="30" t="s">
        <v>15</v>
      </c>
      <c r="C45" s="30" t="s">
        <v>15</v>
      </c>
      <c r="D45" s="30">
        <v>28</v>
      </c>
      <c r="E45" s="143">
        <v>259</v>
      </c>
      <c r="F45" s="30">
        <v>434</v>
      </c>
      <c r="G45" s="30">
        <v>1030</v>
      </c>
      <c r="H45" s="30">
        <v>1006</v>
      </c>
      <c r="I45" s="30" t="s">
        <v>15</v>
      </c>
      <c r="J45" s="30" t="s">
        <v>15</v>
      </c>
      <c r="K45" s="30">
        <f t="shared" si="0"/>
        <v>2757</v>
      </c>
      <c r="M45" s="30" t="s">
        <v>15</v>
      </c>
      <c r="N45" s="143">
        <v>732</v>
      </c>
      <c r="O45" s="143">
        <v>3764</v>
      </c>
      <c r="P45" s="143">
        <v>2872</v>
      </c>
      <c r="Q45" s="143">
        <v>1472</v>
      </c>
      <c r="R45" s="143" t="s">
        <v>15</v>
      </c>
      <c r="S45" s="143">
        <f t="shared" si="1"/>
        <v>8840</v>
      </c>
    </row>
    <row r="46" spans="1:19">
      <c r="A46" s="64">
        <v>2016</v>
      </c>
      <c r="B46" s="30" t="s">
        <v>15</v>
      </c>
      <c r="C46" s="30" t="s">
        <v>15</v>
      </c>
      <c r="D46" s="30" t="s">
        <v>15</v>
      </c>
      <c r="E46" s="143" t="s">
        <v>15</v>
      </c>
      <c r="F46" s="30">
        <v>653</v>
      </c>
      <c r="G46" s="30">
        <v>387</v>
      </c>
      <c r="H46" s="30" t="s">
        <v>15</v>
      </c>
      <c r="I46" s="30" t="s">
        <v>15</v>
      </c>
      <c r="J46" s="30" t="s">
        <v>15</v>
      </c>
      <c r="K46" s="30">
        <f t="shared" si="0"/>
        <v>1040</v>
      </c>
      <c r="M46" s="30" t="s">
        <v>15</v>
      </c>
      <c r="N46" s="143" t="s">
        <v>15</v>
      </c>
      <c r="O46" s="143">
        <v>915</v>
      </c>
      <c r="P46" s="143">
        <v>1739</v>
      </c>
      <c r="Q46" s="143" t="s">
        <v>15</v>
      </c>
      <c r="R46" s="143" t="s">
        <v>15</v>
      </c>
      <c r="S46" s="143">
        <f t="shared" si="1"/>
        <v>2654</v>
      </c>
    </row>
    <row r="47" spans="1:19">
      <c r="A47" s="64">
        <v>2017</v>
      </c>
      <c r="B47" s="30" t="s">
        <v>15</v>
      </c>
      <c r="C47" s="30" t="s">
        <v>15</v>
      </c>
      <c r="D47" s="30" t="s">
        <v>15</v>
      </c>
      <c r="E47" s="143">
        <v>330</v>
      </c>
      <c r="F47" s="30">
        <v>567</v>
      </c>
      <c r="G47" s="30">
        <v>1011</v>
      </c>
      <c r="H47" s="30" t="s">
        <v>15</v>
      </c>
      <c r="I47" s="30" t="s">
        <v>15</v>
      </c>
      <c r="J47" s="30" t="s">
        <v>15</v>
      </c>
      <c r="K47" s="30">
        <f t="shared" si="0"/>
        <v>1908</v>
      </c>
      <c r="M47" s="30" t="s">
        <v>15</v>
      </c>
      <c r="N47" s="143">
        <v>13</v>
      </c>
      <c r="O47" s="143">
        <v>2249</v>
      </c>
      <c r="P47" s="143">
        <v>4308</v>
      </c>
      <c r="Q47" s="143" t="s">
        <v>15</v>
      </c>
      <c r="R47" s="143" t="s">
        <v>15</v>
      </c>
      <c r="S47" s="143">
        <f t="shared" si="1"/>
        <v>6570</v>
      </c>
    </row>
    <row r="48" spans="1:19">
      <c r="A48" s="64">
        <v>2018</v>
      </c>
      <c r="B48" s="30" t="s">
        <v>15</v>
      </c>
      <c r="C48" s="30" t="s">
        <v>15</v>
      </c>
      <c r="D48" s="30" t="s">
        <v>15</v>
      </c>
      <c r="E48" s="143">
        <v>120</v>
      </c>
      <c r="F48" s="30">
        <v>150</v>
      </c>
      <c r="G48" s="30">
        <v>417</v>
      </c>
      <c r="H48" s="30">
        <v>2</v>
      </c>
      <c r="I48" s="30" t="s">
        <v>15</v>
      </c>
      <c r="J48" s="30" t="s">
        <v>15</v>
      </c>
      <c r="K48" s="30">
        <f>SUM(B48:J48)</f>
        <v>689</v>
      </c>
      <c r="M48" s="30" t="s">
        <v>15</v>
      </c>
      <c r="N48" s="143">
        <v>36</v>
      </c>
      <c r="O48" s="143">
        <v>1393</v>
      </c>
      <c r="P48" s="143">
        <v>5694</v>
      </c>
      <c r="Q48" s="143">
        <v>5</v>
      </c>
      <c r="R48" s="143" t="s">
        <v>15</v>
      </c>
      <c r="S48" s="143">
        <f>SUM(M48:R48)</f>
        <v>7128</v>
      </c>
    </row>
    <row r="49" spans="1:19">
      <c r="A49" s="64">
        <v>2019</v>
      </c>
      <c r="B49" s="30" t="s">
        <v>15</v>
      </c>
      <c r="C49" s="30" t="s">
        <v>15</v>
      </c>
      <c r="D49" s="30" t="s">
        <v>15</v>
      </c>
      <c r="E49" s="143">
        <v>104</v>
      </c>
      <c r="F49" s="30">
        <v>668</v>
      </c>
      <c r="G49" s="30">
        <v>485</v>
      </c>
      <c r="H49" s="30">
        <v>38</v>
      </c>
      <c r="I49" s="30" t="s">
        <v>15</v>
      </c>
      <c r="J49" s="30" t="s">
        <v>15</v>
      </c>
      <c r="K49" s="30">
        <f t="shared" ref="K49:K53" si="2">SUM(B49:J49)</f>
        <v>1295</v>
      </c>
      <c r="M49" s="30" t="s">
        <v>15</v>
      </c>
      <c r="N49" s="143">
        <v>1852</v>
      </c>
      <c r="O49" s="143">
        <v>6548</v>
      </c>
      <c r="P49" s="143">
        <v>8543</v>
      </c>
      <c r="Q49" s="143">
        <v>281</v>
      </c>
      <c r="R49" s="143" t="s">
        <v>15</v>
      </c>
      <c r="S49" s="143">
        <f t="shared" ref="S49:S53" si="3">SUM(M49:R49)</f>
        <v>17224</v>
      </c>
    </row>
    <row r="50" spans="1:19">
      <c r="A50" s="64">
        <v>2020</v>
      </c>
      <c r="B50" s="30" t="s">
        <v>15</v>
      </c>
      <c r="C50" s="30" t="s">
        <v>15</v>
      </c>
      <c r="D50" s="30" t="s">
        <v>15</v>
      </c>
      <c r="E50" s="143">
        <v>11</v>
      </c>
      <c r="F50" s="30">
        <v>142</v>
      </c>
      <c r="G50" s="30" t="s">
        <v>15</v>
      </c>
      <c r="H50" s="30" t="s">
        <v>15</v>
      </c>
      <c r="I50" s="30" t="s">
        <v>15</v>
      </c>
      <c r="J50" s="30" t="s">
        <v>15</v>
      </c>
      <c r="K50" s="30">
        <f t="shared" si="2"/>
        <v>153</v>
      </c>
      <c r="M50" s="30" t="s">
        <v>15</v>
      </c>
      <c r="N50" s="143">
        <v>0</v>
      </c>
      <c r="O50" s="143">
        <v>3721</v>
      </c>
      <c r="P50" s="143" t="s">
        <v>15</v>
      </c>
      <c r="Q50" s="143" t="s">
        <v>15</v>
      </c>
      <c r="R50" s="143" t="s">
        <v>15</v>
      </c>
      <c r="S50" s="143">
        <f t="shared" si="3"/>
        <v>3721</v>
      </c>
    </row>
    <row r="51" spans="1:19">
      <c r="A51" s="64">
        <v>2021</v>
      </c>
      <c r="B51" s="30" t="s">
        <v>15</v>
      </c>
      <c r="C51" s="30" t="s">
        <v>15</v>
      </c>
      <c r="D51" s="30" t="s">
        <v>15</v>
      </c>
      <c r="E51" s="143">
        <v>60</v>
      </c>
      <c r="F51" s="30">
        <v>350</v>
      </c>
      <c r="G51" s="30">
        <v>1427</v>
      </c>
      <c r="H51" s="30" t="s">
        <v>15</v>
      </c>
      <c r="I51" s="30" t="s">
        <v>15</v>
      </c>
      <c r="J51" s="30" t="s">
        <v>15</v>
      </c>
      <c r="K51" s="30">
        <f t="shared" si="2"/>
        <v>1837</v>
      </c>
      <c r="M51" s="30" t="s">
        <v>15</v>
      </c>
      <c r="N51" s="143">
        <v>109</v>
      </c>
      <c r="O51" s="143">
        <v>4655</v>
      </c>
      <c r="P51" s="143">
        <v>9640</v>
      </c>
      <c r="Q51" s="143" t="s">
        <v>15</v>
      </c>
      <c r="R51" s="143" t="s">
        <v>15</v>
      </c>
      <c r="S51" s="143">
        <f t="shared" si="3"/>
        <v>14404</v>
      </c>
    </row>
    <row r="52" spans="1:19">
      <c r="A52" s="64">
        <v>2022</v>
      </c>
      <c r="B52" s="30" t="s">
        <v>15</v>
      </c>
      <c r="C52" s="30" t="s">
        <v>15</v>
      </c>
      <c r="D52" s="30" t="s">
        <v>15</v>
      </c>
      <c r="E52" s="143">
        <v>96</v>
      </c>
      <c r="F52" s="30">
        <v>700</v>
      </c>
      <c r="G52" s="30">
        <v>2573</v>
      </c>
      <c r="H52" s="30" t="s">
        <v>15</v>
      </c>
      <c r="I52" s="30" t="s">
        <v>15</v>
      </c>
      <c r="J52" s="30" t="s">
        <v>15</v>
      </c>
      <c r="K52" s="30">
        <f t="shared" si="2"/>
        <v>3369</v>
      </c>
      <c r="M52" s="30" t="s">
        <v>15</v>
      </c>
      <c r="N52" s="143">
        <v>1006</v>
      </c>
      <c r="O52" s="143">
        <v>6375</v>
      </c>
      <c r="P52" s="143">
        <v>10400</v>
      </c>
      <c r="Q52" s="143">
        <v>2764</v>
      </c>
      <c r="R52" s="143" t="s">
        <v>15</v>
      </c>
      <c r="S52" s="143">
        <f t="shared" si="3"/>
        <v>20545</v>
      </c>
    </row>
    <row r="53" spans="1:19">
      <c r="A53" s="64">
        <v>2023</v>
      </c>
      <c r="B53" s="30" t="s">
        <v>15</v>
      </c>
      <c r="C53" s="30" t="s">
        <v>15</v>
      </c>
      <c r="D53" s="30" t="s">
        <v>15</v>
      </c>
      <c r="E53" s="143">
        <v>118</v>
      </c>
      <c r="F53" s="30">
        <v>596</v>
      </c>
      <c r="G53" s="30">
        <v>3474</v>
      </c>
      <c r="H53" s="30">
        <v>355</v>
      </c>
      <c r="I53" s="30" t="s">
        <v>15</v>
      </c>
      <c r="J53" s="30" t="s">
        <v>15</v>
      </c>
      <c r="K53" s="30">
        <f t="shared" si="2"/>
        <v>4543</v>
      </c>
      <c r="M53" s="30" t="s">
        <v>15</v>
      </c>
      <c r="N53" s="143">
        <v>362</v>
      </c>
      <c r="O53" s="143">
        <v>4220</v>
      </c>
      <c r="P53" s="143">
        <v>4309</v>
      </c>
      <c r="Q53" s="143">
        <v>3371</v>
      </c>
      <c r="R53" s="143" t="s">
        <v>15</v>
      </c>
      <c r="S53" s="143">
        <f t="shared" si="3"/>
        <v>12262</v>
      </c>
    </row>
    <row r="54" spans="1:19" ht="11.4">
      <c r="A54" s="64" t="s">
        <v>347</v>
      </c>
      <c r="B54" s="30" t="s">
        <v>15</v>
      </c>
      <c r="C54" s="30" t="s">
        <v>15</v>
      </c>
      <c r="D54" s="30" t="s">
        <v>15</v>
      </c>
      <c r="E54" s="143">
        <v>469</v>
      </c>
      <c r="F54" s="30">
        <v>805</v>
      </c>
      <c r="G54" s="30">
        <v>1192</v>
      </c>
      <c r="H54" s="30">
        <v>4</v>
      </c>
      <c r="I54" s="30" t="s">
        <v>15</v>
      </c>
      <c r="J54" s="30" t="s">
        <v>15</v>
      </c>
      <c r="K54" s="30">
        <f t="shared" si="0"/>
        <v>2470</v>
      </c>
      <c r="M54" s="30" t="s">
        <v>15</v>
      </c>
      <c r="N54" s="143">
        <v>1167</v>
      </c>
      <c r="O54" s="143">
        <v>7286</v>
      </c>
      <c r="P54" s="143">
        <v>8752</v>
      </c>
      <c r="Q54" s="143">
        <v>168</v>
      </c>
      <c r="R54" s="143" t="s">
        <v>15</v>
      </c>
      <c r="S54" s="143">
        <f t="shared" si="1"/>
        <v>17373</v>
      </c>
    </row>
    <row r="56" spans="1:19">
      <c r="A56" s="59" t="s">
        <v>81</v>
      </c>
    </row>
    <row r="57" spans="1:19">
      <c r="A57" s="68">
        <v>1976</v>
      </c>
      <c r="B57" s="30" t="s">
        <v>15</v>
      </c>
      <c r="C57" s="30">
        <v>0</v>
      </c>
      <c r="D57" s="30">
        <v>257</v>
      </c>
      <c r="E57" s="30">
        <v>229</v>
      </c>
      <c r="F57" s="30">
        <v>412</v>
      </c>
      <c r="G57" s="30">
        <v>1203</v>
      </c>
      <c r="H57" s="30">
        <v>125</v>
      </c>
      <c r="I57" s="30">
        <v>28</v>
      </c>
      <c r="J57" s="30">
        <v>29</v>
      </c>
      <c r="K57" s="30">
        <f t="shared" ref="K57:K105" si="4">SUM(B57:J57)</f>
        <v>2283</v>
      </c>
      <c r="M57" s="30">
        <v>802</v>
      </c>
      <c r="N57" s="30">
        <v>4963</v>
      </c>
      <c r="O57" s="30">
        <v>10572</v>
      </c>
      <c r="P57" s="30">
        <v>30017</v>
      </c>
      <c r="Q57" s="30">
        <v>2827</v>
      </c>
      <c r="R57" s="30">
        <v>517</v>
      </c>
      <c r="S57" s="30">
        <f t="shared" ref="S57:S105" si="5">SUM(M57:R57)</f>
        <v>49698</v>
      </c>
    </row>
    <row r="58" spans="1:19">
      <c r="A58" s="68">
        <v>1977</v>
      </c>
      <c r="B58" s="30" t="s">
        <v>15</v>
      </c>
      <c r="C58" s="30">
        <v>0</v>
      </c>
      <c r="D58" s="30">
        <v>50</v>
      </c>
      <c r="E58" s="30">
        <v>220</v>
      </c>
      <c r="F58" s="30">
        <v>505</v>
      </c>
      <c r="G58" s="30">
        <v>635</v>
      </c>
      <c r="H58" s="30">
        <v>90</v>
      </c>
      <c r="I58" s="30">
        <v>10</v>
      </c>
      <c r="J58" s="30" t="s">
        <v>15</v>
      </c>
      <c r="K58" s="30">
        <f t="shared" si="4"/>
        <v>1510</v>
      </c>
      <c r="M58" s="30">
        <v>644</v>
      </c>
      <c r="N58" s="30">
        <v>1658</v>
      </c>
      <c r="O58" s="30">
        <v>5553</v>
      </c>
      <c r="P58" s="30">
        <v>5922</v>
      </c>
      <c r="Q58" s="30">
        <v>966</v>
      </c>
      <c r="R58" s="30">
        <v>3</v>
      </c>
      <c r="S58" s="30">
        <f t="shared" si="5"/>
        <v>14746</v>
      </c>
    </row>
    <row r="59" spans="1:19">
      <c r="A59" s="68">
        <v>1978</v>
      </c>
      <c r="B59" s="30" t="s">
        <v>15</v>
      </c>
      <c r="C59" s="30">
        <v>0</v>
      </c>
      <c r="D59" s="30">
        <v>169</v>
      </c>
      <c r="E59" s="30">
        <v>46</v>
      </c>
      <c r="F59" s="30">
        <v>233</v>
      </c>
      <c r="G59" s="30">
        <v>293</v>
      </c>
      <c r="H59" s="30">
        <v>73</v>
      </c>
      <c r="I59" s="30">
        <v>19</v>
      </c>
      <c r="J59" s="30" t="s">
        <v>15</v>
      </c>
      <c r="K59" s="30">
        <f t="shared" si="4"/>
        <v>833</v>
      </c>
      <c r="M59" s="30">
        <v>54</v>
      </c>
      <c r="N59" s="30">
        <v>899</v>
      </c>
      <c r="O59" s="30">
        <v>1898</v>
      </c>
      <c r="P59" s="30">
        <v>5194</v>
      </c>
      <c r="Q59" s="30">
        <v>402</v>
      </c>
      <c r="R59" s="30">
        <v>63</v>
      </c>
      <c r="S59" s="30">
        <f t="shared" si="5"/>
        <v>8510</v>
      </c>
    </row>
    <row r="60" spans="1:19">
      <c r="A60" s="68">
        <v>1979</v>
      </c>
      <c r="B60" s="30" t="s">
        <v>15</v>
      </c>
      <c r="C60" s="30" t="s">
        <v>15</v>
      </c>
      <c r="D60" s="30">
        <v>5</v>
      </c>
      <c r="E60" s="30">
        <v>18</v>
      </c>
      <c r="F60" s="30">
        <v>578</v>
      </c>
      <c r="G60" s="30">
        <v>334</v>
      </c>
      <c r="H60" s="30">
        <v>46</v>
      </c>
      <c r="I60" s="30" t="s">
        <v>15</v>
      </c>
      <c r="J60" s="30" t="s">
        <v>15</v>
      </c>
      <c r="K60" s="30">
        <f t="shared" si="4"/>
        <v>981</v>
      </c>
      <c r="M60" s="30">
        <v>78</v>
      </c>
      <c r="N60" s="30">
        <v>1124</v>
      </c>
      <c r="O60" s="30">
        <v>2606</v>
      </c>
      <c r="P60" s="30">
        <v>5563</v>
      </c>
      <c r="Q60" s="30">
        <v>47</v>
      </c>
      <c r="R60" s="30" t="s">
        <v>15</v>
      </c>
      <c r="S60" s="30">
        <f t="shared" si="5"/>
        <v>9418</v>
      </c>
    </row>
    <row r="61" spans="1:19">
      <c r="A61" s="68">
        <v>1980</v>
      </c>
      <c r="B61" s="30" t="s">
        <v>15</v>
      </c>
      <c r="C61" s="30" t="s">
        <v>15</v>
      </c>
      <c r="D61" s="30">
        <v>39</v>
      </c>
      <c r="E61" s="30">
        <v>247</v>
      </c>
      <c r="F61" s="30">
        <v>318</v>
      </c>
      <c r="G61" s="30">
        <v>811</v>
      </c>
      <c r="H61" s="30">
        <v>159</v>
      </c>
      <c r="I61" s="99" t="s">
        <v>63</v>
      </c>
      <c r="J61" s="30" t="s">
        <v>15</v>
      </c>
      <c r="K61" s="30">
        <f t="shared" si="4"/>
        <v>1574</v>
      </c>
      <c r="M61" s="30">
        <v>131</v>
      </c>
      <c r="N61" s="30">
        <v>7131</v>
      </c>
      <c r="O61" s="30">
        <v>10790</v>
      </c>
      <c r="P61" s="30">
        <v>10314</v>
      </c>
      <c r="Q61" s="30">
        <v>556</v>
      </c>
      <c r="R61" s="30" t="s">
        <v>15</v>
      </c>
      <c r="S61" s="30">
        <f t="shared" si="5"/>
        <v>28922</v>
      </c>
    </row>
    <row r="62" spans="1:19">
      <c r="A62" s="68">
        <v>1981</v>
      </c>
      <c r="B62" s="30" t="s">
        <v>15</v>
      </c>
      <c r="C62" s="30" t="s">
        <v>15</v>
      </c>
      <c r="D62" s="30">
        <v>36</v>
      </c>
      <c r="E62" s="30">
        <v>46</v>
      </c>
      <c r="F62" s="30">
        <v>551</v>
      </c>
      <c r="G62" s="30">
        <v>900</v>
      </c>
      <c r="H62" s="30">
        <v>362</v>
      </c>
      <c r="I62" s="30" t="s">
        <v>15</v>
      </c>
      <c r="J62" s="30" t="s">
        <v>15</v>
      </c>
      <c r="K62" s="30">
        <f t="shared" si="4"/>
        <v>1895</v>
      </c>
      <c r="M62" s="30">
        <v>266</v>
      </c>
      <c r="N62" s="30">
        <v>1015</v>
      </c>
      <c r="O62" s="30">
        <v>5586</v>
      </c>
      <c r="P62" s="30">
        <v>9563</v>
      </c>
      <c r="Q62" s="30">
        <v>1263</v>
      </c>
      <c r="R62" s="30" t="s">
        <v>15</v>
      </c>
      <c r="S62" s="30">
        <f t="shared" si="5"/>
        <v>17693</v>
      </c>
    </row>
    <row r="63" spans="1:19">
      <c r="A63" s="68">
        <v>1982</v>
      </c>
      <c r="B63" s="30" t="s">
        <v>15</v>
      </c>
      <c r="C63" s="30" t="s">
        <v>15</v>
      </c>
      <c r="D63" s="30">
        <v>0</v>
      </c>
      <c r="E63" s="30">
        <v>90</v>
      </c>
      <c r="F63" s="30">
        <v>1270</v>
      </c>
      <c r="G63" s="30">
        <v>0</v>
      </c>
      <c r="H63" s="30">
        <v>0</v>
      </c>
      <c r="I63" s="30" t="s">
        <v>15</v>
      </c>
      <c r="J63" s="30" t="s">
        <v>15</v>
      </c>
      <c r="K63" s="30">
        <f t="shared" si="4"/>
        <v>1360</v>
      </c>
      <c r="M63" s="30">
        <v>0</v>
      </c>
      <c r="N63" s="30">
        <v>1332</v>
      </c>
      <c r="O63" s="30">
        <v>21760</v>
      </c>
      <c r="P63" s="30">
        <v>0</v>
      </c>
      <c r="Q63" s="30" t="s">
        <v>15</v>
      </c>
      <c r="R63" s="30" t="s">
        <v>15</v>
      </c>
      <c r="S63" s="30">
        <f t="shared" si="5"/>
        <v>23092</v>
      </c>
    </row>
    <row r="64" spans="1:19">
      <c r="A64" s="68">
        <v>1983</v>
      </c>
      <c r="B64" s="30" t="s">
        <v>15</v>
      </c>
      <c r="C64" s="30" t="s">
        <v>15</v>
      </c>
      <c r="D64" s="30" t="s">
        <v>15</v>
      </c>
      <c r="E64" s="30">
        <v>6</v>
      </c>
      <c r="F64" s="30">
        <v>403</v>
      </c>
      <c r="G64" s="30">
        <v>194</v>
      </c>
      <c r="H64" s="30">
        <v>89</v>
      </c>
      <c r="I64" s="30" t="s">
        <v>15</v>
      </c>
      <c r="J64" s="30" t="s">
        <v>15</v>
      </c>
      <c r="K64" s="30">
        <f t="shared" si="4"/>
        <v>692</v>
      </c>
      <c r="M64" s="30" t="s">
        <v>15</v>
      </c>
      <c r="N64" s="30">
        <v>218</v>
      </c>
      <c r="O64" s="30">
        <v>6094</v>
      </c>
      <c r="P64" s="30">
        <v>1591</v>
      </c>
      <c r="Q64" s="30">
        <v>905</v>
      </c>
      <c r="R64" s="30" t="s">
        <v>15</v>
      </c>
      <c r="S64" s="30">
        <f t="shared" si="5"/>
        <v>8808</v>
      </c>
    </row>
    <row r="65" spans="1:19">
      <c r="A65" s="68">
        <v>1984</v>
      </c>
      <c r="B65" s="30" t="s">
        <v>15</v>
      </c>
      <c r="C65" s="30" t="s">
        <v>15</v>
      </c>
      <c r="D65" s="30" t="s">
        <v>15</v>
      </c>
      <c r="E65" s="30">
        <v>0</v>
      </c>
      <c r="F65" s="30">
        <v>587</v>
      </c>
      <c r="G65" s="30">
        <v>455</v>
      </c>
      <c r="H65" s="30">
        <v>68</v>
      </c>
      <c r="I65" s="30" t="s">
        <v>15</v>
      </c>
      <c r="J65" s="30" t="s">
        <v>15</v>
      </c>
      <c r="K65" s="30">
        <f t="shared" si="4"/>
        <v>1110</v>
      </c>
      <c r="M65" s="30" t="s">
        <v>15</v>
      </c>
      <c r="N65" s="30" t="s">
        <v>15</v>
      </c>
      <c r="O65" s="30">
        <v>9266</v>
      </c>
      <c r="P65" s="30">
        <v>10552</v>
      </c>
      <c r="Q65" s="30">
        <v>459</v>
      </c>
      <c r="R65" s="30" t="s">
        <v>15</v>
      </c>
      <c r="S65" s="30">
        <f t="shared" si="5"/>
        <v>20277</v>
      </c>
    </row>
    <row r="66" spans="1:19">
      <c r="A66" s="68">
        <v>1985</v>
      </c>
      <c r="B66" s="30" t="s">
        <v>15</v>
      </c>
      <c r="C66" s="30" t="s">
        <v>15</v>
      </c>
      <c r="D66" s="30" t="s">
        <v>15</v>
      </c>
      <c r="E66" s="30">
        <v>0</v>
      </c>
      <c r="F66" s="30">
        <v>1141</v>
      </c>
      <c r="G66" s="30">
        <v>1362</v>
      </c>
      <c r="H66" s="30">
        <v>65</v>
      </c>
      <c r="I66" s="30">
        <v>42</v>
      </c>
      <c r="J66" s="30" t="s">
        <v>15</v>
      </c>
      <c r="K66" s="30">
        <f t="shared" si="4"/>
        <v>2610</v>
      </c>
      <c r="M66" s="30">
        <v>0</v>
      </c>
      <c r="N66" s="30" t="s">
        <v>15</v>
      </c>
      <c r="O66" s="30">
        <v>8900</v>
      </c>
      <c r="P66" s="30">
        <v>21648</v>
      </c>
      <c r="Q66" s="30">
        <v>435</v>
      </c>
      <c r="R66" s="30" t="s">
        <v>15</v>
      </c>
      <c r="S66" s="30">
        <f t="shared" si="5"/>
        <v>30983</v>
      </c>
    </row>
    <row r="67" spans="1:19">
      <c r="A67" s="64">
        <v>1986</v>
      </c>
      <c r="B67" s="30" t="s">
        <v>15</v>
      </c>
      <c r="C67" s="30" t="s">
        <v>15</v>
      </c>
      <c r="D67" s="30">
        <v>0</v>
      </c>
      <c r="E67" s="30">
        <v>46</v>
      </c>
      <c r="F67" s="30">
        <v>245</v>
      </c>
      <c r="G67" s="30">
        <v>177</v>
      </c>
      <c r="H67" s="30" t="s">
        <v>63</v>
      </c>
      <c r="I67" s="30" t="s">
        <v>63</v>
      </c>
      <c r="J67" s="30" t="s">
        <v>63</v>
      </c>
      <c r="K67" s="30">
        <f t="shared" si="4"/>
        <v>468</v>
      </c>
      <c r="M67" s="30">
        <v>0</v>
      </c>
      <c r="N67" s="30">
        <v>3244</v>
      </c>
      <c r="O67" s="30">
        <v>15239</v>
      </c>
      <c r="P67" s="30">
        <v>5062</v>
      </c>
      <c r="Q67" s="30" t="s">
        <v>15</v>
      </c>
      <c r="R67" s="30" t="s">
        <v>15</v>
      </c>
      <c r="S67" s="30">
        <f t="shared" si="5"/>
        <v>23545</v>
      </c>
    </row>
    <row r="68" spans="1:19">
      <c r="A68" s="64">
        <v>1987</v>
      </c>
      <c r="B68" s="30" t="s">
        <v>15</v>
      </c>
      <c r="C68" s="30" t="s">
        <v>15</v>
      </c>
      <c r="D68" s="30" t="s">
        <v>15</v>
      </c>
      <c r="E68" s="30">
        <v>72</v>
      </c>
      <c r="F68" s="30">
        <v>826</v>
      </c>
      <c r="G68" s="30">
        <v>2015</v>
      </c>
      <c r="H68" s="30">
        <v>631</v>
      </c>
      <c r="I68" s="30" t="s">
        <v>63</v>
      </c>
      <c r="J68" s="30" t="s">
        <v>15</v>
      </c>
      <c r="K68" s="30">
        <f t="shared" si="4"/>
        <v>3544</v>
      </c>
      <c r="M68" s="30" t="s">
        <v>15</v>
      </c>
      <c r="N68" s="30">
        <v>577</v>
      </c>
      <c r="O68" s="30">
        <v>10241</v>
      </c>
      <c r="P68" s="30">
        <v>4944</v>
      </c>
      <c r="Q68" s="30">
        <v>666</v>
      </c>
      <c r="R68" s="30" t="s">
        <v>15</v>
      </c>
      <c r="S68" s="30">
        <f t="shared" si="5"/>
        <v>16428</v>
      </c>
    </row>
    <row r="69" spans="1:19">
      <c r="A69" s="64">
        <v>1988</v>
      </c>
      <c r="B69" s="30" t="s">
        <v>15</v>
      </c>
      <c r="C69" s="30" t="s">
        <v>15</v>
      </c>
      <c r="D69" s="30">
        <v>16</v>
      </c>
      <c r="E69" s="30">
        <v>76</v>
      </c>
      <c r="F69" s="30">
        <v>313</v>
      </c>
      <c r="G69" s="30">
        <v>1295</v>
      </c>
      <c r="H69" s="30">
        <v>1019</v>
      </c>
      <c r="I69" s="30" t="s">
        <v>63</v>
      </c>
      <c r="J69" s="30" t="s">
        <v>15</v>
      </c>
      <c r="K69" s="30">
        <f t="shared" si="4"/>
        <v>2719</v>
      </c>
      <c r="M69" s="30">
        <v>51</v>
      </c>
      <c r="N69" s="30">
        <v>1811</v>
      </c>
      <c r="O69" s="30">
        <v>8160</v>
      </c>
      <c r="P69" s="30">
        <v>14172</v>
      </c>
      <c r="Q69" s="30">
        <v>5701</v>
      </c>
      <c r="R69" s="30" t="s">
        <v>15</v>
      </c>
      <c r="S69" s="30">
        <f t="shared" si="5"/>
        <v>29895</v>
      </c>
    </row>
    <row r="70" spans="1:19">
      <c r="A70" s="64">
        <v>1989</v>
      </c>
      <c r="B70" s="30" t="s">
        <v>15</v>
      </c>
      <c r="C70" s="30" t="s">
        <v>15</v>
      </c>
      <c r="D70" s="30">
        <v>13</v>
      </c>
      <c r="E70" s="30">
        <v>85</v>
      </c>
      <c r="F70" s="30">
        <v>327</v>
      </c>
      <c r="G70" s="30">
        <v>431</v>
      </c>
      <c r="H70" s="30">
        <v>14</v>
      </c>
      <c r="I70" s="30" t="s">
        <v>63</v>
      </c>
      <c r="J70" s="30" t="s">
        <v>15</v>
      </c>
      <c r="K70" s="30">
        <f t="shared" si="4"/>
        <v>870</v>
      </c>
      <c r="M70" s="30">
        <v>36</v>
      </c>
      <c r="N70" s="30">
        <v>3443</v>
      </c>
      <c r="O70" s="30">
        <v>19722</v>
      </c>
      <c r="P70" s="30">
        <v>7008</v>
      </c>
      <c r="Q70" s="30">
        <v>114</v>
      </c>
      <c r="R70" s="30" t="s">
        <v>15</v>
      </c>
      <c r="S70" s="30">
        <f t="shared" si="5"/>
        <v>30323</v>
      </c>
    </row>
    <row r="71" spans="1:19">
      <c r="A71" s="64">
        <v>1990</v>
      </c>
      <c r="B71" s="30" t="s">
        <v>15</v>
      </c>
      <c r="C71" s="30" t="s">
        <v>15</v>
      </c>
      <c r="D71" s="30" t="s">
        <v>15</v>
      </c>
      <c r="E71" s="30">
        <v>56</v>
      </c>
      <c r="F71" s="30">
        <v>496</v>
      </c>
      <c r="G71" s="30">
        <v>400</v>
      </c>
      <c r="H71" s="30">
        <v>279</v>
      </c>
      <c r="I71" s="30" t="s">
        <v>63</v>
      </c>
      <c r="J71" s="30" t="s">
        <v>15</v>
      </c>
      <c r="K71" s="30">
        <f t="shared" si="4"/>
        <v>1231</v>
      </c>
      <c r="M71" s="30" t="s">
        <v>15</v>
      </c>
      <c r="N71" s="30">
        <v>890</v>
      </c>
      <c r="O71" s="30">
        <v>8753</v>
      </c>
      <c r="P71" s="30">
        <v>12442</v>
      </c>
      <c r="Q71" s="30">
        <v>827</v>
      </c>
      <c r="R71" s="30" t="s">
        <v>15</v>
      </c>
      <c r="S71" s="30">
        <f t="shared" si="5"/>
        <v>22912</v>
      </c>
    </row>
    <row r="72" spans="1:19">
      <c r="A72" s="64">
        <v>1991</v>
      </c>
      <c r="B72" s="30" t="s">
        <v>15</v>
      </c>
      <c r="C72" s="30" t="s">
        <v>15</v>
      </c>
      <c r="D72" s="30">
        <v>25</v>
      </c>
      <c r="E72" s="30">
        <v>285</v>
      </c>
      <c r="F72" s="30">
        <v>376</v>
      </c>
      <c r="G72" s="30" t="s">
        <v>15</v>
      </c>
      <c r="H72" s="30" t="s">
        <v>15</v>
      </c>
      <c r="I72" s="30" t="s">
        <v>63</v>
      </c>
      <c r="J72" s="30" t="s">
        <v>15</v>
      </c>
      <c r="K72" s="30">
        <f t="shared" si="4"/>
        <v>686</v>
      </c>
      <c r="M72" s="30">
        <v>13</v>
      </c>
      <c r="N72" s="30">
        <v>2521</v>
      </c>
      <c r="O72" s="30">
        <v>23116</v>
      </c>
      <c r="P72" s="30" t="s">
        <v>15</v>
      </c>
      <c r="Q72" s="30" t="s">
        <v>15</v>
      </c>
      <c r="R72" s="30" t="s">
        <v>15</v>
      </c>
      <c r="S72" s="30">
        <f t="shared" si="5"/>
        <v>25650</v>
      </c>
    </row>
    <row r="73" spans="1:19">
      <c r="A73" s="64">
        <v>1992</v>
      </c>
      <c r="B73" s="30" t="s">
        <v>15</v>
      </c>
      <c r="C73" s="30" t="s">
        <v>15</v>
      </c>
      <c r="D73" s="30">
        <v>96</v>
      </c>
      <c r="E73" s="30">
        <v>272</v>
      </c>
      <c r="F73" s="30">
        <v>588</v>
      </c>
      <c r="G73" s="30">
        <v>323</v>
      </c>
      <c r="H73" s="30">
        <v>224</v>
      </c>
      <c r="I73" s="30" t="s">
        <v>63</v>
      </c>
      <c r="J73" s="30" t="s">
        <v>15</v>
      </c>
      <c r="K73" s="30">
        <f t="shared" si="4"/>
        <v>1503</v>
      </c>
      <c r="M73" s="30">
        <v>60</v>
      </c>
      <c r="N73" s="30">
        <v>1848</v>
      </c>
      <c r="O73" s="30">
        <v>11347</v>
      </c>
      <c r="P73" s="30">
        <v>6072</v>
      </c>
      <c r="Q73" s="30">
        <v>1431</v>
      </c>
      <c r="R73" s="30" t="s">
        <v>15</v>
      </c>
      <c r="S73" s="30">
        <f t="shared" si="5"/>
        <v>20758</v>
      </c>
    </row>
    <row r="74" spans="1:19">
      <c r="A74" s="64">
        <v>1993</v>
      </c>
      <c r="B74" s="30" t="s">
        <v>15</v>
      </c>
      <c r="C74" s="30" t="s">
        <v>15</v>
      </c>
      <c r="D74" s="30">
        <v>65</v>
      </c>
      <c r="E74" s="30">
        <v>8</v>
      </c>
      <c r="F74" s="30">
        <v>176</v>
      </c>
      <c r="G74" s="30">
        <v>48</v>
      </c>
      <c r="H74" s="30" t="s">
        <v>15</v>
      </c>
      <c r="I74" s="30" t="s">
        <v>63</v>
      </c>
      <c r="J74" s="30" t="s">
        <v>15</v>
      </c>
      <c r="K74" s="30">
        <f t="shared" si="4"/>
        <v>297</v>
      </c>
      <c r="M74" s="30">
        <v>4</v>
      </c>
      <c r="N74" s="30">
        <v>1</v>
      </c>
      <c r="O74" s="30">
        <v>926</v>
      </c>
      <c r="P74" s="30">
        <v>1392</v>
      </c>
      <c r="Q74" s="30" t="s">
        <v>15</v>
      </c>
      <c r="R74" s="30" t="s">
        <v>15</v>
      </c>
      <c r="S74" s="30">
        <f t="shared" si="5"/>
        <v>2323</v>
      </c>
    </row>
    <row r="75" spans="1:19">
      <c r="A75" s="64">
        <v>1994</v>
      </c>
      <c r="B75" s="30" t="s">
        <v>15</v>
      </c>
      <c r="C75" s="30" t="s">
        <v>15</v>
      </c>
      <c r="D75" s="30">
        <v>59</v>
      </c>
      <c r="E75" s="30">
        <v>135</v>
      </c>
      <c r="F75" s="30" t="s">
        <v>15</v>
      </c>
      <c r="G75" s="30" t="s">
        <v>15</v>
      </c>
      <c r="H75" s="30" t="s">
        <v>15</v>
      </c>
      <c r="I75" s="30">
        <v>2204</v>
      </c>
      <c r="J75" s="30" t="s">
        <v>15</v>
      </c>
      <c r="K75" s="30">
        <f t="shared" si="4"/>
        <v>2398</v>
      </c>
      <c r="M75" s="30" t="s">
        <v>15</v>
      </c>
      <c r="N75" s="30" t="s">
        <v>15</v>
      </c>
      <c r="O75" s="30" t="s">
        <v>15</v>
      </c>
      <c r="P75" s="30" t="s">
        <v>15</v>
      </c>
      <c r="Q75" s="30" t="s">
        <v>15</v>
      </c>
      <c r="R75" s="30" t="s">
        <v>15</v>
      </c>
      <c r="S75" s="30" t="s">
        <v>15</v>
      </c>
    </row>
    <row r="76" spans="1:19">
      <c r="A76" s="64">
        <v>1995</v>
      </c>
      <c r="B76" s="30" t="s">
        <v>15</v>
      </c>
      <c r="C76" s="30" t="s">
        <v>15</v>
      </c>
      <c r="D76" s="30">
        <v>67</v>
      </c>
      <c r="E76" s="30">
        <v>1</v>
      </c>
      <c r="F76" s="30" t="s">
        <v>15</v>
      </c>
      <c r="G76" s="30" t="s">
        <v>15</v>
      </c>
      <c r="H76" s="30">
        <v>114</v>
      </c>
      <c r="I76" s="30">
        <v>269</v>
      </c>
      <c r="J76" s="30">
        <v>84</v>
      </c>
      <c r="K76" s="30">
        <f t="shared" si="4"/>
        <v>535</v>
      </c>
      <c r="M76" s="30" t="s">
        <v>15</v>
      </c>
      <c r="N76" s="30" t="s">
        <v>15</v>
      </c>
      <c r="O76" s="30" t="s">
        <v>15</v>
      </c>
      <c r="P76" s="30" t="s">
        <v>15</v>
      </c>
      <c r="Q76" s="30">
        <v>3</v>
      </c>
      <c r="R76" s="30" t="s">
        <v>15</v>
      </c>
      <c r="S76" s="30">
        <f t="shared" si="5"/>
        <v>3</v>
      </c>
    </row>
    <row r="77" spans="1:19">
      <c r="A77" s="64">
        <v>1996</v>
      </c>
      <c r="B77" s="30" t="s">
        <v>15</v>
      </c>
      <c r="C77" s="30" t="s">
        <v>15</v>
      </c>
      <c r="D77" s="30">
        <v>115</v>
      </c>
      <c r="E77" s="30">
        <v>5</v>
      </c>
      <c r="F77" s="30">
        <v>11</v>
      </c>
      <c r="G77" s="30">
        <v>56</v>
      </c>
      <c r="H77" s="30">
        <v>670</v>
      </c>
      <c r="I77" s="30">
        <v>733</v>
      </c>
      <c r="J77" s="30" t="s">
        <v>15</v>
      </c>
      <c r="K77" s="30">
        <f t="shared" si="4"/>
        <v>1590</v>
      </c>
      <c r="M77" s="30" t="s">
        <v>15</v>
      </c>
      <c r="N77" s="30" t="s">
        <v>15</v>
      </c>
      <c r="O77" s="30" t="s">
        <v>15</v>
      </c>
      <c r="P77" s="30">
        <v>2</v>
      </c>
      <c r="Q77" s="30">
        <v>4</v>
      </c>
      <c r="R77" s="30">
        <v>1</v>
      </c>
      <c r="S77" s="30">
        <f t="shared" si="5"/>
        <v>7</v>
      </c>
    </row>
    <row r="78" spans="1:19">
      <c r="A78" s="64">
        <v>1997</v>
      </c>
      <c r="B78" s="30" t="s">
        <v>15</v>
      </c>
      <c r="C78" s="30">
        <v>0</v>
      </c>
      <c r="D78" s="30">
        <v>0</v>
      </c>
      <c r="E78" s="30">
        <v>4</v>
      </c>
      <c r="F78" s="30">
        <v>2</v>
      </c>
      <c r="G78" s="30">
        <v>15</v>
      </c>
      <c r="H78" s="30">
        <v>154</v>
      </c>
      <c r="I78" s="30">
        <v>287</v>
      </c>
      <c r="J78" s="30" t="s">
        <v>63</v>
      </c>
      <c r="K78" s="30">
        <f t="shared" si="4"/>
        <v>462</v>
      </c>
      <c r="M78" s="30" t="s">
        <v>15</v>
      </c>
      <c r="N78" s="30" t="s">
        <v>15</v>
      </c>
      <c r="O78" s="30">
        <v>1</v>
      </c>
      <c r="P78" s="30" t="s">
        <v>15</v>
      </c>
      <c r="Q78" s="30">
        <v>6</v>
      </c>
      <c r="R78" s="30" t="s">
        <v>15</v>
      </c>
      <c r="S78" s="30">
        <f t="shared" si="5"/>
        <v>7</v>
      </c>
    </row>
    <row r="79" spans="1:19">
      <c r="A79" s="64">
        <v>1998</v>
      </c>
      <c r="B79" s="30" t="s">
        <v>15</v>
      </c>
      <c r="C79" s="30">
        <v>0</v>
      </c>
      <c r="D79" s="30">
        <v>73</v>
      </c>
      <c r="E79" s="30">
        <v>4</v>
      </c>
      <c r="F79" s="30">
        <v>0</v>
      </c>
      <c r="G79" s="30">
        <v>25</v>
      </c>
      <c r="H79" s="30">
        <v>496</v>
      </c>
      <c r="I79" s="30">
        <v>526</v>
      </c>
      <c r="J79" s="30" t="s">
        <v>63</v>
      </c>
      <c r="K79" s="30">
        <f t="shared" si="4"/>
        <v>1124</v>
      </c>
      <c r="M79" s="30" t="s">
        <v>15</v>
      </c>
      <c r="N79" s="30" t="s">
        <v>15</v>
      </c>
      <c r="O79" s="30" t="s">
        <v>15</v>
      </c>
      <c r="P79" s="30">
        <v>19</v>
      </c>
      <c r="Q79" s="30">
        <v>11</v>
      </c>
      <c r="R79" s="30">
        <v>2</v>
      </c>
      <c r="S79" s="30">
        <f t="shared" si="5"/>
        <v>32</v>
      </c>
    </row>
    <row r="80" spans="1:19">
      <c r="A80" s="64">
        <v>1999</v>
      </c>
      <c r="B80" s="30" t="s">
        <v>15</v>
      </c>
      <c r="C80" s="30">
        <v>0</v>
      </c>
      <c r="D80" s="30">
        <v>119</v>
      </c>
      <c r="E80" s="30">
        <v>13</v>
      </c>
      <c r="F80" s="30">
        <v>184</v>
      </c>
      <c r="G80" s="30">
        <v>32</v>
      </c>
      <c r="H80" s="30">
        <v>683</v>
      </c>
      <c r="I80" s="30">
        <v>524</v>
      </c>
      <c r="J80" s="30">
        <v>8</v>
      </c>
      <c r="K80" s="30">
        <f t="shared" si="4"/>
        <v>1563</v>
      </c>
      <c r="M80" s="30" t="s">
        <v>15</v>
      </c>
      <c r="N80" s="30" t="s">
        <v>15</v>
      </c>
      <c r="O80" s="30">
        <v>1007</v>
      </c>
      <c r="P80" s="30">
        <v>2</v>
      </c>
      <c r="Q80" s="30">
        <v>11</v>
      </c>
      <c r="R80" s="30">
        <v>2</v>
      </c>
      <c r="S80" s="30">
        <f t="shared" si="5"/>
        <v>1022</v>
      </c>
    </row>
    <row r="81" spans="1:19">
      <c r="A81" s="64">
        <v>2000</v>
      </c>
      <c r="B81" s="30" t="s">
        <v>15</v>
      </c>
      <c r="C81" s="30">
        <v>2</v>
      </c>
      <c r="D81" s="30">
        <v>45</v>
      </c>
      <c r="E81" s="30">
        <v>23</v>
      </c>
      <c r="F81" s="30">
        <v>130</v>
      </c>
      <c r="G81" s="30">
        <v>29</v>
      </c>
      <c r="H81" s="30">
        <v>506</v>
      </c>
      <c r="I81" s="30">
        <v>402</v>
      </c>
      <c r="J81" s="30">
        <v>63</v>
      </c>
      <c r="K81" s="30">
        <f t="shared" si="4"/>
        <v>1200</v>
      </c>
      <c r="M81" s="30" t="s">
        <v>15</v>
      </c>
      <c r="N81" s="30" t="s">
        <v>15</v>
      </c>
      <c r="O81" s="30">
        <v>1920</v>
      </c>
      <c r="P81" s="30">
        <v>2</v>
      </c>
      <c r="Q81" s="30">
        <v>11</v>
      </c>
      <c r="R81" s="30">
        <v>8</v>
      </c>
      <c r="S81" s="30">
        <f t="shared" si="5"/>
        <v>1941</v>
      </c>
    </row>
    <row r="82" spans="1:19">
      <c r="A82" s="64">
        <v>2001</v>
      </c>
      <c r="B82" s="30" t="s">
        <v>15</v>
      </c>
      <c r="C82" s="30">
        <v>0</v>
      </c>
      <c r="D82" s="30">
        <v>70</v>
      </c>
      <c r="E82" s="30">
        <v>235</v>
      </c>
      <c r="F82" s="30">
        <v>727</v>
      </c>
      <c r="G82" s="30">
        <v>234</v>
      </c>
      <c r="H82" s="30">
        <v>826</v>
      </c>
      <c r="I82" s="30">
        <v>431</v>
      </c>
      <c r="J82" s="30">
        <v>23</v>
      </c>
      <c r="K82" s="30">
        <f t="shared" si="4"/>
        <v>2546</v>
      </c>
      <c r="M82" s="30" t="s">
        <v>15</v>
      </c>
      <c r="N82" s="30">
        <v>3398</v>
      </c>
      <c r="O82" s="30">
        <v>8771</v>
      </c>
      <c r="P82" s="30">
        <v>37</v>
      </c>
      <c r="Q82" s="30">
        <v>69</v>
      </c>
      <c r="R82" s="30">
        <v>22</v>
      </c>
      <c r="S82" s="30">
        <f t="shared" si="5"/>
        <v>12297</v>
      </c>
    </row>
    <row r="83" spans="1:19">
      <c r="A83" s="64">
        <v>2002</v>
      </c>
      <c r="B83" s="30" t="s">
        <v>15</v>
      </c>
      <c r="C83" s="30">
        <v>1</v>
      </c>
      <c r="D83" s="30">
        <v>56</v>
      </c>
      <c r="E83" s="30">
        <v>108</v>
      </c>
      <c r="F83" s="30">
        <v>3170</v>
      </c>
      <c r="G83" s="30">
        <v>2182</v>
      </c>
      <c r="H83" s="30">
        <v>1531</v>
      </c>
      <c r="I83" s="30">
        <v>1735</v>
      </c>
      <c r="J83" s="30">
        <v>0</v>
      </c>
      <c r="K83" s="30">
        <f t="shared" si="4"/>
        <v>8783</v>
      </c>
      <c r="M83" s="30" t="s">
        <v>15</v>
      </c>
      <c r="N83" s="30" t="s">
        <v>15</v>
      </c>
      <c r="O83" s="30">
        <v>4753</v>
      </c>
      <c r="P83" s="30">
        <v>1096</v>
      </c>
      <c r="Q83" s="30">
        <v>41</v>
      </c>
      <c r="R83" s="30">
        <v>22</v>
      </c>
      <c r="S83" s="30">
        <f t="shared" si="5"/>
        <v>5912</v>
      </c>
    </row>
    <row r="84" spans="1:19">
      <c r="A84" s="64">
        <v>2003</v>
      </c>
      <c r="B84" s="99" t="s">
        <v>63</v>
      </c>
      <c r="C84" s="30" t="s">
        <v>15</v>
      </c>
      <c r="D84" s="30">
        <v>54</v>
      </c>
      <c r="E84" s="30">
        <v>439</v>
      </c>
      <c r="F84" s="30">
        <v>1724</v>
      </c>
      <c r="G84" s="30">
        <v>737</v>
      </c>
      <c r="H84" s="30">
        <v>1468</v>
      </c>
      <c r="I84" s="30">
        <v>936</v>
      </c>
      <c r="J84" s="30">
        <v>64</v>
      </c>
      <c r="K84" s="30">
        <f t="shared" si="4"/>
        <v>5422</v>
      </c>
      <c r="M84" s="30">
        <v>2</v>
      </c>
      <c r="N84" s="30">
        <v>1407</v>
      </c>
      <c r="O84" s="30">
        <v>14049</v>
      </c>
      <c r="P84" s="30">
        <v>5705</v>
      </c>
      <c r="Q84" s="30">
        <v>42</v>
      </c>
      <c r="R84" s="30">
        <v>14</v>
      </c>
      <c r="S84" s="30">
        <f t="shared" si="5"/>
        <v>21219</v>
      </c>
    </row>
    <row r="85" spans="1:19">
      <c r="A85" s="64">
        <v>2004</v>
      </c>
      <c r="B85" s="99" t="s">
        <v>63</v>
      </c>
      <c r="C85" s="30">
        <v>5</v>
      </c>
      <c r="D85" s="30">
        <v>40</v>
      </c>
      <c r="E85" s="30">
        <v>501</v>
      </c>
      <c r="F85" s="30">
        <v>3146</v>
      </c>
      <c r="G85" s="30">
        <v>2755</v>
      </c>
      <c r="H85" s="30">
        <v>940</v>
      </c>
      <c r="I85" s="30">
        <v>1409</v>
      </c>
      <c r="J85" s="30">
        <v>69</v>
      </c>
      <c r="K85" s="30">
        <f t="shared" si="4"/>
        <v>8865</v>
      </c>
      <c r="M85" s="30" t="s">
        <v>15</v>
      </c>
      <c r="N85" s="30">
        <v>1305</v>
      </c>
      <c r="O85" s="30">
        <v>8693</v>
      </c>
      <c r="P85" s="30">
        <v>4212</v>
      </c>
      <c r="Q85" s="30">
        <v>175</v>
      </c>
      <c r="R85" s="30">
        <v>23</v>
      </c>
      <c r="S85" s="30">
        <f t="shared" si="5"/>
        <v>14408</v>
      </c>
    </row>
    <row r="86" spans="1:19">
      <c r="A86" s="64">
        <v>2005</v>
      </c>
      <c r="B86" s="99">
        <v>6</v>
      </c>
      <c r="C86" s="30">
        <v>10</v>
      </c>
      <c r="D86" s="30">
        <v>36</v>
      </c>
      <c r="E86" s="30">
        <v>371</v>
      </c>
      <c r="F86" s="30">
        <v>684</v>
      </c>
      <c r="G86" s="30">
        <v>291</v>
      </c>
      <c r="H86" s="30">
        <v>1142</v>
      </c>
      <c r="I86" s="30">
        <v>186</v>
      </c>
      <c r="J86" s="30">
        <v>0</v>
      </c>
      <c r="K86" s="30">
        <f t="shared" si="4"/>
        <v>2726</v>
      </c>
      <c r="M86" s="30" t="s">
        <v>15</v>
      </c>
      <c r="N86" s="30">
        <v>543</v>
      </c>
      <c r="O86" s="30">
        <v>502</v>
      </c>
      <c r="P86" s="30">
        <v>11</v>
      </c>
      <c r="Q86" s="30">
        <v>2</v>
      </c>
      <c r="R86" s="30" t="s">
        <v>15</v>
      </c>
      <c r="S86" s="30">
        <f t="shared" si="5"/>
        <v>1058</v>
      </c>
    </row>
    <row r="87" spans="1:19">
      <c r="A87" s="64">
        <v>2006</v>
      </c>
      <c r="B87" s="143">
        <v>0</v>
      </c>
      <c r="C87" s="143">
        <v>0</v>
      </c>
      <c r="D87" s="143">
        <v>40</v>
      </c>
      <c r="E87" s="143">
        <v>75</v>
      </c>
      <c r="F87" s="143">
        <v>204</v>
      </c>
      <c r="G87" s="143">
        <v>14</v>
      </c>
      <c r="H87" s="143">
        <v>1079</v>
      </c>
      <c r="I87" s="143">
        <v>1944</v>
      </c>
      <c r="J87" s="143">
        <v>49</v>
      </c>
      <c r="K87" s="30">
        <f t="shared" si="4"/>
        <v>3405</v>
      </c>
      <c r="M87" s="143" t="s">
        <v>15</v>
      </c>
      <c r="N87" s="143">
        <v>184</v>
      </c>
      <c r="O87" s="143">
        <v>1055</v>
      </c>
      <c r="P87" s="143" t="s">
        <v>15</v>
      </c>
      <c r="Q87" s="143">
        <v>119</v>
      </c>
      <c r="R87" s="143" t="s">
        <v>15</v>
      </c>
      <c r="S87" s="30">
        <f t="shared" si="5"/>
        <v>1358</v>
      </c>
    </row>
    <row r="88" spans="1:19">
      <c r="A88" s="64">
        <v>2007</v>
      </c>
      <c r="B88" s="143" t="s">
        <v>15</v>
      </c>
      <c r="C88" s="143">
        <v>0</v>
      </c>
      <c r="D88" s="143">
        <v>41</v>
      </c>
      <c r="E88" s="143">
        <v>58</v>
      </c>
      <c r="F88" s="143">
        <v>109</v>
      </c>
      <c r="G88" s="143">
        <v>241</v>
      </c>
      <c r="H88" s="143">
        <v>507</v>
      </c>
      <c r="I88" s="143">
        <v>474</v>
      </c>
      <c r="J88" s="99" t="s">
        <v>63</v>
      </c>
      <c r="K88" s="30">
        <f t="shared" si="4"/>
        <v>1430</v>
      </c>
      <c r="M88" s="143">
        <v>2</v>
      </c>
      <c r="N88" s="143">
        <v>1206</v>
      </c>
      <c r="O88" s="143">
        <v>4305</v>
      </c>
      <c r="P88" s="143">
        <v>6926</v>
      </c>
      <c r="Q88" s="143">
        <v>124</v>
      </c>
      <c r="R88" s="143" t="s">
        <v>15</v>
      </c>
      <c r="S88" s="30">
        <f t="shared" si="5"/>
        <v>12563</v>
      </c>
    </row>
    <row r="89" spans="1:19">
      <c r="A89" s="64">
        <v>2008</v>
      </c>
      <c r="B89" s="30" t="s">
        <v>15</v>
      </c>
      <c r="C89" s="30" t="s">
        <v>15</v>
      </c>
      <c r="D89" s="30" t="s">
        <v>15</v>
      </c>
      <c r="E89" s="143">
        <v>2</v>
      </c>
      <c r="F89" s="30" t="s">
        <v>15</v>
      </c>
      <c r="G89" s="143">
        <v>3</v>
      </c>
      <c r="H89" s="143">
        <v>262</v>
      </c>
      <c r="I89" s="143">
        <v>201</v>
      </c>
      <c r="J89" s="99" t="s">
        <v>63</v>
      </c>
      <c r="K89" s="30">
        <f t="shared" si="4"/>
        <v>468</v>
      </c>
      <c r="M89" s="143" t="s">
        <v>15</v>
      </c>
      <c r="N89" s="143">
        <v>43</v>
      </c>
      <c r="O89" s="143">
        <v>220</v>
      </c>
      <c r="P89" s="143">
        <v>930</v>
      </c>
      <c r="Q89" s="143">
        <v>45</v>
      </c>
      <c r="R89" s="143">
        <v>3</v>
      </c>
      <c r="S89" s="30">
        <f t="shared" si="5"/>
        <v>1241</v>
      </c>
    </row>
    <row r="90" spans="1:19">
      <c r="A90" s="64">
        <v>2009</v>
      </c>
      <c r="B90" s="30" t="s">
        <v>15</v>
      </c>
      <c r="C90" s="30" t="s">
        <v>15</v>
      </c>
      <c r="D90" s="30" t="s">
        <v>15</v>
      </c>
      <c r="E90" s="143">
        <v>4</v>
      </c>
      <c r="F90" s="30">
        <v>23</v>
      </c>
      <c r="G90" s="30">
        <v>20</v>
      </c>
      <c r="H90" s="30">
        <v>92</v>
      </c>
      <c r="I90" s="30">
        <v>226</v>
      </c>
      <c r="J90" s="30" t="s">
        <v>15</v>
      </c>
      <c r="K90" s="30">
        <f t="shared" si="4"/>
        <v>365</v>
      </c>
      <c r="M90" s="143" t="s">
        <v>15</v>
      </c>
      <c r="N90" s="143">
        <v>1141</v>
      </c>
      <c r="O90" s="143">
        <v>12672</v>
      </c>
      <c r="P90" s="143">
        <v>9456</v>
      </c>
      <c r="Q90" s="143">
        <v>310</v>
      </c>
      <c r="R90" s="143">
        <v>6</v>
      </c>
      <c r="S90" s="30">
        <f t="shared" si="5"/>
        <v>23585</v>
      </c>
    </row>
    <row r="91" spans="1:19">
      <c r="A91" s="64">
        <v>2010</v>
      </c>
      <c r="B91" s="30" t="s">
        <v>15</v>
      </c>
      <c r="C91" s="30" t="s">
        <v>15</v>
      </c>
      <c r="D91" s="30">
        <v>12</v>
      </c>
      <c r="E91" s="143">
        <v>72</v>
      </c>
      <c r="F91" s="30">
        <v>112</v>
      </c>
      <c r="G91" s="30">
        <v>190</v>
      </c>
      <c r="H91" s="30">
        <v>323</v>
      </c>
      <c r="I91" s="30">
        <v>122</v>
      </c>
      <c r="J91" s="30" t="s">
        <v>15</v>
      </c>
      <c r="K91" s="30">
        <f t="shared" si="4"/>
        <v>831</v>
      </c>
      <c r="M91" s="143" t="s">
        <v>15</v>
      </c>
      <c r="N91" s="143">
        <v>323</v>
      </c>
      <c r="O91" s="143">
        <v>1392</v>
      </c>
      <c r="P91" s="143">
        <v>1390</v>
      </c>
      <c r="Q91" s="143">
        <v>268</v>
      </c>
      <c r="R91" s="143" t="s">
        <v>15</v>
      </c>
      <c r="S91" s="30">
        <f t="shared" si="5"/>
        <v>3373</v>
      </c>
    </row>
    <row r="92" spans="1:19">
      <c r="A92" s="64">
        <v>2011</v>
      </c>
      <c r="B92" s="30">
        <v>0</v>
      </c>
      <c r="C92" s="30">
        <v>0</v>
      </c>
      <c r="D92" s="30">
        <v>4</v>
      </c>
      <c r="E92" s="143">
        <v>29</v>
      </c>
      <c r="F92" s="30">
        <v>128</v>
      </c>
      <c r="G92" s="30">
        <v>182</v>
      </c>
      <c r="H92" s="30">
        <v>574</v>
      </c>
      <c r="I92" s="30">
        <v>207</v>
      </c>
      <c r="J92" s="30" t="s">
        <v>15</v>
      </c>
      <c r="K92" s="30">
        <f t="shared" si="4"/>
        <v>1124</v>
      </c>
      <c r="M92" s="143" t="s">
        <v>15</v>
      </c>
      <c r="N92" s="143">
        <v>366</v>
      </c>
      <c r="O92" s="143">
        <v>1535</v>
      </c>
      <c r="P92" s="143">
        <v>1288</v>
      </c>
      <c r="Q92" s="143">
        <v>2532</v>
      </c>
      <c r="R92" s="143" t="s">
        <v>15</v>
      </c>
      <c r="S92" s="30">
        <f t="shared" si="5"/>
        <v>5721</v>
      </c>
    </row>
    <row r="93" spans="1:19">
      <c r="A93" s="64">
        <v>2012</v>
      </c>
      <c r="B93" s="30">
        <v>0</v>
      </c>
      <c r="C93" s="30">
        <v>1</v>
      </c>
      <c r="D93" s="30">
        <v>79</v>
      </c>
      <c r="E93" s="143">
        <v>102</v>
      </c>
      <c r="F93" s="30">
        <v>133</v>
      </c>
      <c r="G93" s="30">
        <v>429</v>
      </c>
      <c r="H93" s="30">
        <v>1008</v>
      </c>
      <c r="I93" s="30">
        <v>419</v>
      </c>
      <c r="J93" s="30" t="s">
        <v>15</v>
      </c>
      <c r="K93" s="30">
        <f t="shared" si="4"/>
        <v>2171</v>
      </c>
      <c r="M93" s="143" t="s">
        <v>15</v>
      </c>
      <c r="N93" s="143">
        <v>13</v>
      </c>
      <c r="O93" s="143">
        <v>423</v>
      </c>
      <c r="P93" s="143">
        <v>1302</v>
      </c>
      <c r="Q93" s="143">
        <v>1424</v>
      </c>
      <c r="R93" s="143" t="s">
        <v>15</v>
      </c>
      <c r="S93" s="30">
        <f t="shared" si="5"/>
        <v>3162</v>
      </c>
    </row>
    <row r="94" spans="1:19">
      <c r="A94" s="64">
        <v>2013</v>
      </c>
      <c r="B94" s="30">
        <v>0</v>
      </c>
      <c r="C94" s="30">
        <v>21</v>
      </c>
      <c r="D94" s="30">
        <v>28</v>
      </c>
      <c r="E94" s="143">
        <v>82</v>
      </c>
      <c r="F94" s="30">
        <v>189</v>
      </c>
      <c r="G94" s="30">
        <v>156</v>
      </c>
      <c r="H94" s="30">
        <v>709</v>
      </c>
      <c r="I94" s="30">
        <v>712</v>
      </c>
      <c r="J94" s="30" t="s">
        <v>15</v>
      </c>
      <c r="K94" s="30">
        <f t="shared" si="4"/>
        <v>1897</v>
      </c>
      <c r="M94" s="143" t="s">
        <v>15</v>
      </c>
      <c r="N94" s="30" t="s">
        <v>15</v>
      </c>
      <c r="O94" s="143">
        <v>2034</v>
      </c>
      <c r="P94" s="143">
        <v>777</v>
      </c>
      <c r="Q94" s="30">
        <v>812</v>
      </c>
      <c r="R94" s="30">
        <v>12</v>
      </c>
      <c r="S94" s="30">
        <f t="shared" si="5"/>
        <v>3635</v>
      </c>
    </row>
    <row r="95" spans="1:19">
      <c r="A95" s="64">
        <v>2014</v>
      </c>
      <c r="B95" s="30">
        <v>0</v>
      </c>
      <c r="C95" s="30">
        <v>0</v>
      </c>
      <c r="D95" s="30">
        <v>84</v>
      </c>
      <c r="E95" s="143">
        <v>16</v>
      </c>
      <c r="F95" s="30">
        <v>385</v>
      </c>
      <c r="G95" s="30">
        <v>236</v>
      </c>
      <c r="H95" s="30">
        <v>703</v>
      </c>
      <c r="I95" s="30">
        <v>111</v>
      </c>
      <c r="J95" s="30" t="s">
        <v>15</v>
      </c>
      <c r="K95" s="30">
        <f t="shared" si="4"/>
        <v>1535</v>
      </c>
      <c r="M95" s="143" t="s">
        <v>15</v>
      </c>
      <c r="N95" s="30">
        <v>641</v>
      </c>
      <c r="O95" s="143">
        <v>10479</v>
      </c>
      <c r="P95" s="143">
        <v>5817</v>
      </c>
      <c r="Q95" s="30">
        <v>9692</v>
      </c>
      <c r="R95" s="30">
        <v>49</v>
      </c>
      <c r="S95" s="30">
        <f t="shared" si="5"/>
        <v>26678</v>
      </c>
    </row>
    <row r="96" spans="1:19">
      <c r="A96" s="64">
        <v>2015</v>
      </c>
      <c r="B96" s="30">
        <v>0</v>
      </c>
      <c r="C96" s="30">
        <v>2</v>
      </c>
      <c r="D96" s="30">
        <v>88</v>
      </c>
      <c r="E96" s="143">
        <v>26</v>
      </c>
      <c r="F96" s="30">
        <v>63</v>
      </c>
      <c r="G96" s="30">
        <v>140</v>
      </c>
      <c r="H96" s="30">
        <v>1677</v>
      </c>
      <c r="I96" s="30">
        <v>1437</v>
      </c>
      <c r="J96" s="30" t="s">
        <v>15</v>
      </c>
      <c r="K96" s="30">
        <f t="shared" si="4"/>
        <v>3433</v>
      </c>
      <c r="M96" s="143" t="s">
        <v>15</v>
      </c>
      <c r="N96" s="30">
        <v>37</v>
      </c>
      <c r="O96" s="143">
        <v>2453</v>
      </c>
      <c r="P96" s="143">
        <v>1465</v>
      </c>
      <c r="Q96" s="30">
        <v>1000</v>
      </c>
      <c r="R96" s="30">
        <v>19</v>
      </c>
      <c r="S96" s="30">
        <f t="shared" si="5"/>
        <v>4974</v>
      </c>
    </row>
    <row r="97" spans="1:19">
      <c r="A97" s="64">
        <v>2016</v>
      </c>
      <c r="B97" s="30">
        <v>0</v>
      </c>
      <c r="C97" s="30">
        <v>0</v>
      </c>
      <c r="D97" s="30">
        <v>124</v>
      </c>
      <c r="E97" s="143">
        <v>179</v>
      </c>
      <c r="F97" s="30">
        <v>30</v>
      </c>
      <c r="G97" s="30">
        <v>131</v>
      </c>
      <c r="H97" s="30">
        <v>687</v>
      </c>
      <c r="I97" s="30">
        <v>70</v>
      </c>
      <c r="J97" s="30" t="s">
        <v>15</v>
      </c>
      <c r="K97" s="30">
        <f t="shared" si="4"/>
        <v>1221</v>
      </c>
      <c r="M97" s="143" t="s">
        <v>15</v>
      </c>
      <c r="N97" s="30">
        <v>158</v>
      </c>
      <c r="O97" s="143">
        <v>188</v>
      </c>
      <c r="P97" s="143">
        <v>2</v>
      </c>
      <c r="Q97" s="30">
        <v>1426</v>
      </c>
      <c r="R97" s="30">
        <v>22</v>
      </c>
      <c r="S97" s="30">
        <f t="shared" si="5"/>
        <v>1796</v>
      </c>
    </row>
    <row r="98" spans="1:19">
      <c r="A98" s="64">
        <v>2017</v>
      </c>
      <c r="B98" s="30">
        <v>0</v>
      </c>
      <c r="C98" s="30">
        <v>0</v>
      </c>
      <c r="D98" s="30">
        <v>76</v>
      </c>
      <c r="E98" s="143">
        <v>80</v>
      </c>
      <c r="F98" s="30">
        <v>89</v>
      </c>
      <c r="G98" s="30">
        <v>141</v>
      </c>
      <c r="H98" s="30">
        <v>424</v>
      </c>
      <c r="I98" s="30">
        <v>35</v>
      </c>
      <c r="J98" s="30" t="s">
        <v>15</v>
      </c>
      <c r="K98" s="30">
        <f t="shared" si="4"/>
        <v>845</v>
      </c>
      <c r="M98" s="143" t="s">
        <v>15</v>
      </c>
      <c r="N98" s="30">
        <v>86</v>
      </c>
      <c r="O98" s="143">
        <v>901</v>
      </c>
      <c r="P98" s="143">
        <v>1440</v>
      </c>
      <c r="Q98" s="30">
        <v>1252</v>
      </c>
      <c r="R98" s="30" t="s">
        <v>15</v>
      </c>
      <c r="S98" s="30">
        <f t="shared" si="5"/>
        <v>3679</v>
      </c>
    </row>
    <row r="99" spans="1:19">
      <c r="A99" s="64">
        <v>2018</v>
      </c>
      <c r="B99" s="30">
        <v>0</v>
      </c>
      <c r="C99" s="30">
        <v>4</v>
      </c>
      <c r="D99" s="30">
        <v>19</v>
      </c>
      <c r="E99" s="143">
        <v>28</v>
      </c>
      <c r="F99" s="30">
        <v>66</v>
      </c>
      <c r="G99" s="30">
        <v>366</v>
      </c>
      <c r="H99" s="30">
        <v>160</v>
      </c>
      <c r="I99" s="30">
        <v>63</v>
      </c>
      <c r="J99" s="30" t="s">
        <v>15</v>
      </c>
      <c r="K99" s="30">
        <f>SUM(B99:J99)</f>
        <v>706</v>
      </c>
      <c r="M99" s="143" t="s">
        <v>15</v>
      </c>
      <c r="N99" s="30">
        <v>25</v>
      </c>
      <c r="O99" s="143">
        <v>274</v>
      </c>
      <c r="P99" s="143">
        <v>1652</v>
      </c>
      <c r="Q99" s="30">
        <v>858</v>
      </c>
      <c r="R99" s="30" t="s">
        <v>15</v>
      </c>
      <c r="S99" s="30">
        <f>SUM(M99:R99)</f>
        <v>2809</v>
      </c>
    </row>
    <row r="100" spans="1:19">
      <c r="A100" s="64">
        <v>2019</v>
      </c>
      <c r="B100" s="30">
        <v>8</v>
      </c>
      <c r="C100" s="30">
        <v>0</v>
      </c>
      <c r="D100" s="30">
        <v>37</v>
      </c>
      <c r="E100" s="143">
        <v>95</v>
      </c>
      <c r="F100" s="30">
        <v>422</v>
      </c>
      <c r="G100" s="30">
        <v>212</v>
      </c>
      <c r="H100" s="30">
        <v>293</v>
      </c>
      <c r="I100" s="30">
        <v>239</v>
      </c>
      <c r="J100" s="30" t="s">
        <v>15</v>
      </c>
      <c r="K100" s="30">
        <f t="shared" ref="K100:K104" si="6">SUM(B100:J100)</f>
        <v>1306</v>
      </c>
      <c r="M100" s="143" t="s">
        <v>15</v>
      </c>
      <c r="N100" s="30">
        <v>609</v>
      </c>
      <c r="O100" s="143">
        <v>6201</v>
      </c>
      <c r="P100" s="143">
        <v>2749</v>
      </c>
      <c r="Q100" s="30">
        <v>1156</v>
      </c>
      <c r="R100" s="30">
        <v>5</v>
      </c>
      <c r="S100" s="30">
        <f t="shared" ref="S100:S104" si="7">SUM(M100:R100)</f>
        <v>10720</v>
      </c>
    </row>
    <row r="101" spans="1:19">
      <c r="A101" s="64">
        <v>2020</v>
      </c>
      <c r="B101" s="30">
        <v>0</v>
      </c>
      <c r="C101" s="30">
        <v>0</v>
      </c>
      <c r="D101" s="30">
        <v>12</v>
      </c>
      <c r="E101" s="143">
        <v>52</v>
      </c>
      <c r="F101" s="30">
        <v>231</v>
      </c>
      <c r="G101" s="30">
        <v>213</v>
      </c>
      <c r="H101" s="30">
        <v>767</v>
      </c>
      <c r="I101" s="30">
        <v>184</v>
      </c>
      <c r="J101" s="30" t="s">
        <v>15</v>
      </c>
      <c r="K101" s="30">
        <f t="shared" si="6"/>
        <v>1459</v>
      </c>
      <c r="M101" s="143" t="s">
        <v>15</v>
      </c>
      <c r="N101" s="30">
        <v>0</v>
      </c>
      <c r="O101" s="143">
        <v>1059</v>
      </c>
      <c r="P101" s="143">
        <v>1020</v>
      </c>
      <c r="Q101" s="30">
        <v>634</v>
      </c>
      <c r="R101" s="30" t="s">
        <v>15</v>
      </c>
      <c r="S101" s="30">
        <f t="shared" si="7"/>
        <v>2713</v>
      </c>
    </row>
    <row r="102" spans="1:19">
      <c r="A102" s="64">
        <v>2021</v>
      </c>
      <c r="B102" s="30">
        <v>0</v>
      </c>
      <c r="C102" s="30">
        <v>0</v>
      </c>
      <c r="D102" s="30">
        <v>145</v>
      </c>
      <c r="E102" s="143">
        <v>86</v>
      </c>
      <c r="F102" s="30">
        <v>216</v>
      </c>
      <c r="G102" s="30">
        <v>246</v>
      </c>
      <c r="H102" s="30">
        <v>636</v>
      </c>
      <c r="I102" s="30">
        <v>9</v>
      </c>
      <c r="J102" s="30" t="s">
        <v>15</v>
      </c>
      <c r="K102" s="30">
        <f t="shared" si="6"/>
        <v>1338</v>
      </c>
      <c r="M102" s="143" t="s">
        <v>15</v>
      </c>
      <c r="N102" s="30">
        <v>104</v>
      </c>
      <c r="O102" s="143">
        <v>7350</v>
      </c>
      <c r="P102" s="143">
        <v>3590</v>
      </c>
      <c r="Q102" s="30">
        <v>2262</v>
      </c>
      <c r="R102" s="30">
        <v>4</v>
      </c>
      <c r="S102" s="30">
        <f t="shared" si="7"/>
        <v>13310</v>
      </c>
    </row>
    <row r="103" spans="1:19">
      <c r="A103" s="64">
        <v>2022</v>
      </c>
      <c r="B103" s="30">
        <v>0</v>
      </c>
      <c r="C103" s="30">
        <v>0</v>
      </c>
      <c r="D103" s="30">
        <v>103</v>
      </c>
      <c r="E103" s="143">
        <v>788</v>
      </c>
      <c r="F103" s="30">
        <v>268</v>
      </c>
      <c r="G103" s="30">
        <v>196</v>
      </c>
      <c r="H103" s="30">
        <v>422</v>
      </c>
      <c r="I103" s="30">
        <v>56</v>
      </c>
      <c r="J103" s="30" t="s">
        <v>15</v>
      </c>
      <c r="K103" s="30">
        <f t="shared" si="6"/>
        <v>1833</v>
      </c>
      <c r="M103" s="143" t="s">
        <v>15</v>
      </c>
      <c r="N103" s="30">
        <v>849</v>
      </c>
      <c r="O103" s="143">
        <v>6174</v>
      </c>
      <c r="P103" s="143">
        <v>3821</v>
      </c>
      <c r="Q103" s="30">
        <v>5650</v>
      </c>
      <c r="R103" s="30">
        <v>5</v>
      </c>
      <c r="S103" s="30">
        <f t="shared" si="7"/>
        <v>16499</v>
      </c>
    </row>
    <row r="104" spans="1:19">
      <c r="A104" s="64">
        <v>2023</v>
      </c>
      <c r="B104" s="230" t="s">
        <v>15</v>
      </c>
      <c r="C104" s="230" t="s">
        <v>15</v>
      </c>
      <c r="D104" s="230" t="s">
        <v>15</v>
      </c>
      <c r="E104" s="231">
        <v>0</v>
      </c>
      <c r="F104" s="230">
        <v>3</v>
      </c>
      <c r="G104" s="230">
        <v>6</v>
      </c>
      <c r="H104" s="231">
        <v>777</v>
      </c>
      <c r="I104" s="230">
        <v>25</v>
      </c>
      <c r="J104" s="230" t="s">
        <v>15</v>
      </c>
      <c r="K104" s="30">
        <f t="shared" si="6"/>
        <v>811</v>
      </c>
      <c r="M104" s="143" t="s">
        <v>15</v>
      </c>
      <c r="N104" s="30">
        <v>359</v>
      </c>
      <c r="O104" s="143">
        <v>3714</v>
      </c>
      <c r="P104" s="143">
        <v>2003</v>
      </c>
      <c r="Q104" s="30">
        <v>4075</v>
      </c>
      <c r="R104" s="30" t="s">
        <v>15</v>
      </c>
      <c r="S104" s="30">
        <f t="shared" si="7"/>
        <v>10151</v>
      </c>
    </row>
    <row r="105" spans="1:19" ht="11.4">
      <c r="A105" s="64" t="s">
        <v>347</v>
      </c>
      <c r="B105" s="230" t="s">
        <v>15</v>
      </c>
      <c r="C105" s="230" t="s">
        <v>15</v>
      </c>
      <c r="D105" s="230">
        <v>44</v>
      </c>
      <c r="E105" s="231">
        <v>74</v>
      </c>
      <c r="F105" s="230">
        <v>82</v>
      </c>
      <c r="G105" s="230">
        <v>306</v>
      </c>
      <c r="H105" s="231">
        <v>336</v>
      </c>
      <c r="I105" s="230">
        <v>108</v>
      </c>
      <c r="J105" s="230" t="s">
        <v>15</v>
      </c>
      <c r="K105" s="30">
        <f t="shared" si="4"/>
        <v>950</v>
      </c>
      <c r="M105" s="143" t="s">
        <v>15</v>
      </c>
      <c r="N105" s="30">
        <v>1361</v>
      </c>
      <c r="O105" s="143">
        <v>3010</v>
      </c>
      <c r="P105" s="143">
        <v>3716</v>
      </c>
      <c r="Q105" s="30">
        <v>4990</v>
      </c>
      <c r="R105" s="30">
        <v>5</v>
      </c>
      <c r="S105" s="30">
        <f t="shared" si="5"/>
        <v>13082</v>
      </c>
    </row>
    <row r="107" spans="1:19">
      <c r="A107" s="59" t="s">
        <v>82</v>
      </c>
    </row>
    <row r="108" spans="1:19">
      <c r="A108" s="68">
        <v>1976</v>
      </c>
      <c r="B108" s="30" t="s">
        <v>15</v>
      </c>
      <c r="C108" s="30">
        <v>0</v>
      </c>
      <c r="D108" s="30">
        <v>140</v>
      </c>
      <c r="E108" s="30">
        <v>859</v>
      </c>
      <c r="F108" s="30">
        <v>1051</v>
      </c>
      <c r="G108" s="30">
        <v>1939</v>
      </c>
      <c r="H108" s="30">
        <v>497</v>
      </c>
      <c r="I108" s="30">
        <v>13</v>
      </c>
      <c r="J108" s="30">
        <v>1</v>
      </c>
      <c r="K108" s="30">
        <f t="shared" ref="K108:K156" si="8">SUM(B108:J108)</f>
        <v>4500</v>
      </c>
      <c r="M108" s="30">
        <v>4139</v>
      </c>
      <c r="N108" s="30">
        <v>25777</v>
      </c>
      <c r="O108" s="30">
        <v>30655</v>
      </c>
      <c r="P108" s="30">
        <v>51810</v>
      </c>
      <c r="Q108" s="30">
        <v>4912</v>
      </c>
      <c r="R108" s="30">
        <v>455</v>
      </c>
      <c r="S108" s="30">
        <f t="shared" ref="S108:S156" si="9">SUM(M108:R108)</f>
        <v>117748</v>
      </c>
    </row>
    <row r="109" spans="1:19">
      <c r="A109" s="68">
        <v>1977</v>
      </c>
      <c r="B109" s="30" t="s">
        <v>15</v>
      </c>
      <c r="C109" s="30">
        <v>0</v>
      </c>
      <c r="D109" s="30">
        <v>69</v>
      </c>
      <c r="E109" s="30">
        <v>629</v>
      </c>
      <c r="F109" s="30">
        <v>1129</v>
      </c>
      <c r="G109" s="30">
        <v>463</v>
      </c>
      <c r="H109" s="30">
        <v>223</v>
      </c>
      <c r="I109" s="30">
        <v>59</v>
      </c>
      <c r="J109" s="30" t="s">
        <v>15</v>
      </c>
      <c r="K109" s="30">
        <f t="shared" si="8"/>
        <v>2572</v>
      </c>
      <c r="M109" s="30">
        <v>651</v>
      </c>
      <c r="N109" s="30">
        <v>1840</v>
      </c>
      <c r="O109" s="30">
        <v>14220</v>
      </c>
      <c r="P109" s="30">
        <v>13867</v>
      </c>
      <c r="Q109" s="30">
        <v>1533</v>
      </c>
      <c r="R109" s="30">
        <v>82</v>
      </c>
      <c r="S109" s="30">
        <f t="shared" si="9"/>
        <v>32193</v>
      </c>
    </row>
    <row r="110" spans="1:19">
      <c r="A110" s="68">
        <v>1978</v>
      </c>
      <c r="B110" s="30" t="s">
        <v>15</v>
      </c>
      <c r="C110" s="30">
        <v>0</v>
      </c>
      <c r="D110" s="30">
        <v>72</v>
      </c>
      <c r="E110" s="30">
        <v>213</v>
      </c>
      <c r="F110" s="30">
        <v>915</v>
      </c>
      <c r="G110" s="30">
        <v>835</v>
      </c>
      <c r="H110" s="30">
        <v>11</v>
      </c>
      <c r="I110" s="30">
        <v>22</v>
      </c>
      <c r="J110" s="30" t="s">
        <v>15</v>
      </c>
      <c r="K110" s="30">
        <f t="shared" si="8"/>
        <v>2068</v>
      </c>
      <c r="M110" s="30">
        <v>1092</v>
      </c>
      <c r="N110" s="30">
        <v>13915</v>
      </c>
      <c r="O110" s="30">
        <v>21187</v>
      </c>
      <c r="P110" s="30">
        <v>23677</v>
      </c>
      <c r="Q110" s="30">
        <v>1242</v>
      </c>
      <c r="R110" s="30">
        <v>97</v>
      </c>
      <c r="S110" s="30">
        <f t="shared" si="9"/>
        <v>61210</v>
      </c>
    </row>
    <row r="111" spans="1:19">
      <c r="A111" s="68">
        <v>1979</v>
      </c>
      <c r="B111" s="30" t="s">
        <v>15</v>
      </c>
      <c r="C111" s="30" t="s">
        <v>15</v>
      </c>
      <c r="D111" s="30">
        <v>170</v>
      </c>
      <c r="E111" s="30">
        <v>334</v>
      </c>
      <c r="F111" s="30">
        <v>500</v>
      </c>
      <c r="G111" s="30">
        <v>413</v>
      </c>
      <c r="H111" s="30">
        <v>14</v>
      </c>
      <c r="I111" s="30" t="s">
        <v>15</v>
      </c>
      <c r="J111" s="30" t="s">
        <v>15</v>
      </c>
      <c r="K111" s="30">
        <f t="shared" si="8"/>
        <v>1431</v>
      </c>
      <c r="M111" s="30">
        <v>248</v>
      </c>
      <c r="N111" s="30">
        <v>3688</v>
      </c>
      <c r="O111" s="30">
        <v>18736</v>
      </c>
      <c r="P111" s="30">
        <v>13593</v>
      </c>
      <c r="Q111" s="30">
        <v>10</v>
      </c>
      <c r="R111" s="30" t="s">
        <v>15</v>
      </c>
      <c r="S111" s="30">
        <f t="shared" si="9"/>
        <v>36275</v>
      </c>
    </row>
    <row r="112" spans="1:19">
      <c r="A112" s="68">
        <v>1980</v>
      </c>
      <c r="B112" s="30" t="s">
        <v>15</v>
      </c>
      <c r="C112" s="30" t="s">
        <v>15</v>
      </c>
      <c r="D112" s="30">
        <v>110</v>
      </c>
      <c r="E112" s="30">
        <v>564</v>
      </c>
      <c r="F112" s="30">
        <v>599</v>
      </c>
      <c r="G112" s="30">
        <v>381</v>
      </c>
      <c r="H112" s="30">
        <v>175</v>
      </c>
      <c r="I112" s="30" t="s">
        <v>63</v>
      </c>
      <c r="J112" s="30" t="s">
        <v>15</v>
      </c>
      <c r="K112" s="30">
        <f t="shared" si="8"/>
        <v>1829</v>
      </c>
      <c r="M112" s="30">
        <v>233</v>
      </c>
      <c r="N112" s="30">
        <v>18467</v>
      </c>
      <c r="O112" s="30">
        <v>41485</v>
      </c>
      <c r="P112" s="30">
        <v>10833</v>
      </c>
      <c r="Q112" s="30">
        <v>1366</v>
      </c>
      <c r="R112" s="30" t="s">
        <v>15</v>
      </c>
      <c r="S112" s="30">
        <f t="shared" si="9"/>
        <v>72384</v>
      </c>
    </row>
    <row r="113" spans="1:19">
      <c r="A113" s="68">
        <v>1981</v>
      </c>
      <c r="B113" s="30" t="s">
        <v>15</v>
      </c>
      <c r="C113" s="30" t="s">
        <v>15</v>
      </c>
      <c r="D113" s="30">
        <v>36</v>
      </c>
      <c r="E113" s="30">
        <v>85</v>
      </c>
      <c r="F113" s="30">
        <v>1106</v>
      </c>
      <c r="G113" s="30">
        <v>965</v>
      </c>
      <c r="H113" s="30">
        <v>220</v>
      </c>
      <c r="I113" s="30" t="s">
        <v>15</v>
      </c>
      <c r="J113" s="30" t="s">
        <v>15</v>
      </c>
      <c r="K113" s="30">
        <f t="shared" si="8"/>
        <v>2412</v>
      </c>
      <c r="M113" s="30">
        <v>378</v>
      </c>
      <c r="N113" s="30">
        <v>6261</v>
      </c>
      <c r="O113" s="30">
        <v>20670</v>
      </c>
      <c r="P113" s="30">
        <v>30547</v>
      </c>
      <c r="Q113" s="30">
        <v>3997</v>
      </c>
      <c r="R113" s="30" t="s">
        <v>15</v>
      </c>
      <c r="S113" s="30">
        <f t="shared" si="9"/>
        <v>61853</v>
      </c>
    </row>
    <row r="114" spans="1:19">
      <c r="A114" s="68">
        <v>1982</v>
      </c>
      <c r="B114" s="30" t="s">
        <v>15</v>
      </c>
      <c r="C114" s="30" t="s">
        <v>15</v>
      </c>
      <c r="D114" s="30">
        <v>0</v>
      </c>
      <c r="E114" s="30">
        <v>590</v>
      </c>
      <c r="F114" s="30">
        <v>2905</v>
      </c>
      <c r="G114" s="30">
        <v>0</v>
      </c>
      <c r="H114" s="30">
        <v>0</v>
      </c>
      <c r="I114" s="30" t="s">
        <v>15</v>
      </c>
      <c r="J114" s="30" t="s">
        <v>15</v>
      </c>
      <c r="K114" s="30">
        <f t="shared" si="8"/>
        <v>3495</v>
      </c>
      <c r="M114" s="30">
        <v>0</v>
      </c>
      <c r="N114" s="30">
        <v>3578</v>
      </c>
      <c r="O114" s="30">
        <v>40469</v>
      </c>
      <c r="P114" s="30">
        <v>0</v>
      </c>
      <c r="Q114" s="30" t="s">
        <v>15</v>
      </c>
      <c r="R114" s="30" t="s">
        <v>15</v>
      </c>
      <c r="S114" s="30">
        <f t="shared" si="9"/>
        <v>44047</v>
      </c>
    </row>
    <row r="115" spans="1:19">
      <c r="A115" s="68">
        <v>1983</v>
      </c>
      <c r="B115" s="30" t="s">
        <v>15</v>
      </c>
      <c r="C115" s="30" t="s">
        <v>15</v>
      </c>
      <c r="D115" s="30" t="s">
        <v>15</v>
      </c>
      <c r="E115" s="30">
        <v>356</v>
      </c>
      <c r="F115" s="30">
        <v>784</v>
      </c>
      <c r="G115" s="30">
        <v>304</v>
      </c>
      <c r="H115" s="30">
        <v>164</v>
      </c>
      <c r="I115" s="30" t="s">
        <v>15</v>
      </c>
      <c r="J115" s="30" t="s">
        <v>15</v>
      </c>
      <c r="K115" s="30">
        <f t="shared" si="8"/>
        <v>1608</v>
      </c>
      <c r="M115" s="30" t="s">
        <v>15</v>
      </c>
      <c r="N115" s="30">
        <v>612</v>
      </c>
      <c r="O115" s="30">
        <v>13489</v>
      </c>
      <c r="P115" s="30">
        <v>4273</v>
      </c>
      <c r="Q115" s="30">
        <v>3474</v>
      </c>
      <c r="R115" s="30" t="s">
        <v>15</v>
      </c>
      <c r="S115" s="30">
        <f t="shared" si="9"/>
        <v>21848</v>
      </c>
    </row>
    <row r="116" spans="1:19">
      <c r="A116" s="68">
        <v>1984</v>
      </c>
      <c r="B116" s="30" t="s">
        <v>15</v>
      </c>
      <c r="C116" s="30" t="s">
        <v>15</v>
      </c>
      <c r="D116" s="30" t="s">
        <v>15</v>
      </c>
      <c r="E116" s="30" t="s">
        <v>15</v>
      </c>
      <c r="F116" s="30">
        <v>1086</v>
      </c>
      <c r="G116" s="30">
        <v>823</v>
      </c>
      <c r="H116" s="30">
        <v>13</v>
      </c>
      <c r="I116" s="30" t="s">
        <v>15</v>
      </c>
      <c r="J116" s="30" t="s">
        <v>15</v>
      </c>
      <c r="K116" s="30">
        <f t="shared" si="8"/>
        <v>1922</v>
      </c>
      <c r="M116" s="30" t="s">
        <v>15</v>
      </c>
      <c r="N116" s="30" t="s">
        <v>15</v>
      </c>
      <c r="O116" s="30">
        <v>24744</v>
      </c>
      <c r="P116" s="30">
        <v>15672</v>
      </c>
      <c r="Q116" s="30">
        <v>137</v>
      </c>
      <c r="R116" s="30" t="s">
        <v>15</v>
      </c>
      <c r="S116" s="30">
        <f t="shared" si="9"/>
        <v>40553</v>
      </c>
    </row>
    <row r="117" spans="1:19">
      <c r="A117" s="68">
        <v>1985</v>
      </c>
      <c r="B117" s="30" t="s">
        <v>15</v>
      </c>
      <c r="C117" s="30" t="s">
        <v>15</v>
      </c>
      <c r="D117" s="30" t="s">
        <v>15</v>
      </c>
      <c r="E117" s="30" t="s">
        <v>15</v>
      </c>
      <c r="F117" s="30">
        <v>1427</v>
      </c>
      <c r="G117" s="30">
        <v>2617</v>
      </c>
      <c r="H117" s="30">
        <v>48</v>
      </c>
      <c r="I117" s="30" t="s">
        <v>15</v>
      </c>
      <c r="J117" s="30" t="s">
        <v>15</v>
      </c>
      <c r="K117" s="30">
        <f t="shared" si="8"/>
        <v>4092</v>
      </c>
      <c r="M117" s="30">
        <v>0</v>
      </c>
      <c r="N117" s="30" t="s">
        <v>15</v>
      </c>
      <c r="O117" s="30">
        <v>14874</v>
      </c>
      <c r="P117" s="30">
        <v>45667</v>
      </c>
      <c r="Q117" s="30">
        <v>1356</v>
      </c>
      <c r="R117" s="30" t="s">
        <v>15</v>
      </c>
      <c r="S117" s="30">
        <f t="shared" si="9"/>
        <v>61897</v>
      </c>
    </row>
    <row r="118" spans="1:19">
      <c r="A118" s="64">
        <v>1986</v>
      </c>
      <c r="B118" s="30" t="s">
        <v>15</v>
      </c>
      <c r="C118" s="30" t="s">
        <v>15</v>
      </c>
      <c r="D118" s="30">
        <v>111</v>
      </c>
      <c r="E118" s="30">
        <v>141</v>
      </c>
      <c r="F118" s="30">
        <v>1858</v>
      </c>
      <c r="G118" s="30">
        <v>98</v>
      </c>
      <c r="H118" s="30" t="s">
        <v>15</v>
      </c>
      <c r="I118" s="30" t="s">
        <v>15</v>
      </c>
      <c r="J118" s="30" t="s">
        <v>15</v>
      </c>
      <c r="K118" s="30">
        <f t="shared" si="8"/>
        <v>2208</v>
      </c>
      <c r="M118" s="30">
        <v>1519</v>
      </c>
      <c r="N118" s="30">
        <v>7316</v>
      </c>
      <c r="O118" s="30">
        <v>56169</v>
      </c>
      <c r="P118" s="30">
        <v>13648</v>
      </c>
      <c r="Q118" s="30" t="s">
        <v>15</v>
      </c>
      <c r="R118" s="30" t="s">
        <v>15</v>
      </c>
      <c r="S118" s="30">
        <f t="shared" si="9"/>
        <v>78652</v>
      </c>
    </row>
    <row r="119" spans="1:19">
      <c r="A119" s="64">
        <v>1987</v>
      </c>
      <c r="B119" s="30" t="s">
        <v>15</v>
      </c>
      <c r="C119" s="30" t="s">
        <v>15</v>
      </c>
      <c r="D119" s="30" t="s">
        <v>15</v>
      </c>
      <c r="F119" s="30">
        <v>2390</v>
      </c>
      <c r="G119" s="30">
        <v>2125</v>
      </c>
      <c r="H119" s="30">
        <v>1701</v>
      </c>
      <c r="I119" s="30" t="s">
        <v>15</v>
      </c>
      <c r="J119" s="30" t="s">
        <v>15</v>
      </c>
      <c r="K119" s="30">
        <f t="shared" si="8"/>
        <v>6216</v>
      </c>
      <c r="M119" s="30" t="s">
        <v>15</v>
      </c>
      <c r="N119" s="30">
        <v>1319</v>
      </c>
      <c r="O119" s="30">
        <v>43148</v>
      </c>
      <c r="P119" s="30">
        <v>14479</v>
      </c>
      <c r="Q119" s="30">
        <v>6320</v>
      </c>
      <c r="R119" s="30" t="s">
        <v>15</v>
      </c>
      <c r="S119" s="30">
        <f t="shared" si="9"/>
        <v>65266</v>
      </c>
    </row>
    <row r="120" spans="1:19">
      <c r="A120" s="64">
        <v>1988</v>
      </c>
      <c r="B120" s="30" t="s">
        <v>15</v>
      </c>
      <c r="C120" s="30" t="s">
        <v>15</v>
      </c>
      <c r="D120" s="30">
        <v>68</v>
      </c>
      <c r="E120" s="30">
        <v>789</v>
      </c>
      <c r="F120" s="30">
        <v>2249</v>
      </c>
      <c r="G120" s="30">
        <v>1712</v>
      </c>
      <c r="H120" s="30">
        <v>511</v>
      </c>
      <c r="I120" s="30" t="s">
        <v>15</v>
      </c>
      <c r="J120" s="30" t="s">
        <v>15</v>
      </c>
      <c r="K120" s="30">
        <f t="shared" si="8"/>
        <v>5329</v>
      </c>
      <c r="M120" s="30">
        <v>187</v>
      </c>
      <c r="N120" s="30">
        <v>6388</v>
      </c>
      <c r="O120" s="30">
        <v>45780</v>
      </c>
      <c r="P120" s="30">
        <v>42938</v>
      </c>
      <c r="Q120" s="30">
        <v>5575</v>
      </c>
      <c r="R120" s="30" t="s">
        <v>15</v>
      </c>
      <c r="S120" s="30">
        <f t="shared" si="9"/>
        <v>100868</v>
      </c>
    </row>
    <row r="121" spans="1:19">
      <c r="A121" s="64">
        <v>1989</v>
      </c>
      <c r="B121" s="30" t="s">
        <v>15</v>
      </c>
      <c r="C121" s="30" t="s">
        <v>15</v>
      </c>
      <c r="D121" s="30">
        <v>76</v>
      </c>
      <c r="E121" s="30">
        <v>738</v>
      </c>
      <c r="F121" s="30">
        <v>541</v>
      </c>
      <c r="G121" s="30">
        <v>441</v>
      </c>
      <c r="H121" s="30">
        <v>37</v>
      </c>
      <c r="I121" s="30" t="s">
        <v>15</v>
      </c>
      <c r="J121" s="30" t="s">
        <v>15</v>
      </c>
      <c r="K121" s="30">
        <f t="shared" si="8"/>
        <v>1833</v>
      </c>
      <c r="M121" s="30">
        <v>769</v>
      </c>
      <c r="N121" s="30">
        <v>24192</v>
      </c>
      <c r="O121" s="30">
        <v>47407</v>
      </c>
      <c r="P121" s="30">
        <v>29560</v>
      </c>
      <c r="Q121" s="30">
        <v>579</v>
      </c>
      <c r="R121" s="30" t="s">
        <v>15</v>
      </c>
      <c r="S121" s="30">
        <f t="shared" si="9"/>
        <v>102507</v>
      </c>
    </row>
    <row r="122" spans="1:19">
      <c r="A122" s="64">
        <v>1990</v>
      </c>
      <c r="B122" s="30" t="s">
        <v>15</v>
      </c>
      <c r="C122" s="30" t="s">
        <v>15</v>
      </c>
      <c r="D122" s="30">
        <v>16</v>
      </c>
      <c r="E122" s="30">
        <v>320</v>
      </c>
      <c r="F122" s="30">
        <v>1398</v>
      </c>
      <c r="G122" s="30">
        <v>771</v>
      </c>
      <c r="H122" s="30">
        <v>153</v>
      </c>
      <c r="I122" s="30" t="s">
        <v>15</v>
      </c>
      <c r="J122" s="30" t="s">
        <v>15</v>
      </c>
      <c r="K122" s="30">
        <f t="shared" si="8"/>
        <v>2658</v>
      </c>
      <c r="M122" s="30">
        <v>171</v>
      </c>
      <c r="N122" s="30">
        <v>5848</v>
      </c>
      <c r="O122" s="30">
        <v>37891</v>
      </c>
      <c r="P122" s="30">
        <v>18959</v>
      </c>
      <c r="Q122" s="30">
        <v>1241</v>
      </c>
      <c r="R122" s="30" t="s">
        <v>15</v>
      </c>
      <c r="S122" s="30">
        <f t="shared" si="9"/>
        <v>64110</v>
      </c>
    </row>
    <row r="123" spans="1:19">
      <c r="A123" s="64">
        <v>1991</v>
      </c>
      <c r="B123" s="30" t="s">
        <v>15</v>
      </c>
      <c r="C123" s="30" t="s">
        <v>15</v>
      </c>
      <c r="D123" s="30">
        <v>81</v>
      </c>
      <c r="E123" s="30">
        <v>405</v>
      </c>
      <c r="F123" s="30">
        <v>394</v>
      </c>
      <c r="G123" s="30" t="s">
        <v>15</v>
      </c>
      <c r="H123" s="30" t="s">
        <v>15</v>
      </c>
      <c r="I123" s="30" t="s">
        <v>15</v>
      </c>
      <c r="J123" s="30" t="s">
        <v>15</v>
      </c>
      <c r="K123" s="30">
        <f t="shared" si="8"/>
        <v>880</v>
      </c>
      <c r="M123" s="30">
        <v>59</v>
      </c>
      <c r="N123" s="30">
        <v>15216</v>
      </c>
      <c r="O123" s="30">
        <v>65792</v>
      </c>
      <c r="P123" s="30" t="s">
        <v>15</v>
      </c>
      <c r="Q123" s="30" t="s">
        <v>15</v>
      </c>
      <c r="R123" s="30" t="s">
        <v>15</v>
      </c>
      <c r="S123" s="30">
        <f t="shared" si="9"/>
        <v>81067</v>
      </c>
    </row>
    <row r="124" spans="1:19">
      <c r="A124" s="64">
        <v>1992</v>
      </c>
      <c r="B124" s="30" t="s">
        <v>15</v>
      </c>
      <c r="C124" s="30" t="s">
        <v>15</v>
      </c>
      <c r="D124" s="30">
        <v>82</v>
      </c>
      <c r="E124" s="30">
        <v>282</v>
      </c>
      <c r="F124" s="30">
        <v>2791</v>
      </c>
      <c r="G124" s="30">
        <v>890</v>
      </c>
      <c r="H124" s="30">
        <v>92</v>
      </c>
      <c r="I124" s="30" t="s">
        <v>15</v>
      </c>
      <c r="J124" s="30" t="s">
        <v>15</v>
      </c>
      <c r="K124" s="30">
        <f t="shared" si="8"/>
        <v>4137</v>
      </c>
      <c r="M124" s="30">
        <v>30</v>
      </c>
      <c r="N124" s="30">
        <v>9726</v>
      </c>
      <c r="O124" s="30">
        <v>34661</v>
      </c>
      <c r="P124" s="30">
        <v>16899</v>
      </c>
      <c r="Q124" s="30">
        <v>2230</v>
      </c>
      <c r="R124" s="30" t="s">
        <v>15</v>
      </c>
      <c r="S124" s="30">
        <f t="shared" si="9"/>
        <v>63546</v>
      </c>
    </row>
    <row r="125" spans="1:19">
      <c r="A125" s="64">
        <v>1993</v>
      </c>
      <c r="B125" s="30" t="s">
        <v>15</v>
      </c>
      <c r="C125" s="30" t="s">
        <v>15</v>
      </c>
      <c r="D125" s="30">
        <v>34</v>
      </c>
      <c r="E125" s="30">
        <v>0</v>
      </c>
      <c r="F125" s="30">
        <v>279</v>
      </c>
      <c r="G125" s="30">
        <v>123</v>
      </c>
      <c r="H125" s="30" t="s">
        <v>15</v>
      </c>
      <c r="I125" s="30" t="s">
        <v>15</v>
      </c>
      <c r="J125" s="30" t="s">
        <v>15</v>
      </c>
      <c r="K125" s="30">
        <f t="shared" si="8"/>
        <v>436</v>
      </c>
      <c r="M125" s="30">
        <v>5</v>
      </c>
      <c r="N125" s="30">
        <v>4</v>
      </c>
      <c r="O125" s="30">
        <v>9425</v>
      </c>
      <c r="P125" s="30">
        <v>6950</v>
      </c>
      <c r="Q125" s="30" t="s">
        <v>15</v>
      </c>
      <c r="R125" s="30" t="s">
        <v>15</v>
      </c>
      <c r="S125" s="30">
        <f t="shared" si="9"/>
        <v>16384</v>
      </c>
    </row>
    <row r="126" spans="1:19">
      <c r="A126" s="64">
        <v>1994</v>
      </c>
      <c r="B126" s="30" t="s">
        <v>15</v>
      </c>
      <c r="C126" s="30" t="s">
        <v>15</v>
      </c>
      <c r="D126" s="30">
        <v>5</v>
      </c>
      <c r="E126" s="30">
        <v>0</v>
      </c>
      <c r="F126" s="30" t="s">
        <v>15</v>
      </c>
      <c r="G126" s="30" t="s">
        <v>15</v>
      </c>
      <c r="H126" s="30" t="s">
        <v>15</v>
      </c>
      <c r="I126" s="30" t="s">
        <v>15</v>
      </c>
      <c r="J126" s="30" t="s">
        <v>15</v>
      </c>
      <c r="K126" s="30">
        <f t="shared" si="8"/>
        <v>5</v>
      </c>
      <c r="M126" s="30" t="s">
        <v>15</v>
      </c>
      <c r="N126" s="30" t="s">
        <v>15</v>
      </c>
      <c r="O126" s="30" t="s">
        <v>15</v>
      </c>
      <c r="P126" s="30" t="s">
        <v>15</v>
      </c>
      <c r="Q126" s="30" t="s">
        <v>15</v>
      </c>
      <c r="R126" s="30" t="s">
        <v>15</v>
      </c>
      <c r="S126" s="30" t="s">
        <v>15</v>
      </c>
    </row>
    <row r="127" spans="1:19">
      <c r="A127" s="64">
        <v>1995</v>
      </c>
      <c r="B127" s="30" t="s">
        <v>15</v>
      </c>
      <c r="C127" s="30" t="s">
        <v>15</v>
      </c>
      <c r="D127" s="30">
        <v>17</v>
      </c>
      <c r="E127" s="30">
        <v>26</v>
      </c>
      <c r="F127" s="30" t="s">
        <v>15</v>
      </c>
      <c r="G127" s="30" t="s">
        <v>15</v>
      </c>
      <c r="H127" s="30">
        <v>37</v>
      </c>
      <c r="I127" s="30">
        <v>28</v>
      </c>
      <c r="J127" s="30" t="s">
        <v>15</v>
      </c>
      <c r="K127" s="30">
        <f t="shared" si="8"/>
        <v>108</v>
      </c>
      <c r="M127" s="30" t="s">
        <v>15</v>
      </c>
      <c r="N127" s="30" t="s">
        <v>15</v>
      </c>
      <c r="O127" s="30" t="s">
        <v>15</v>
      </c>
      <c r="P127" s="30" t="s">
        <v>15</v>
      </c>
      <c r="Q127" s="30">
        <v>7</v>
      </c>
      <c r="R127" s="30" t="s">
        <v>15</v>
      </c>
      <c r="S127" s="30">
        <f t="shared" si="9"/>
        <v>7</v>
      </c>
    </row>
    <row r="128" spans="1:19">
      <c r="A128" s="64">
        <v>1996</v>
      </c>
      <c r="B128" s="30" t="s">
        <v>15</v>
      </c>
      <c r="C128" s="30" t="s">
        <v>15</v>
      </c>
      <c r="D128" s="30">
        <v>41</v>
      </c>
      <c r="E128" s="30">
        <v>37</v>
      </c>
      <c r="F128" s="30">
        <v>7</v>
      </c>
      <c r="G128" s="30">
        <v>396</v>
      </c>
      <c r="H128" s="30">
        <v>73</v>
      </c>
      <c r="I128" s="30" t="s">
        <v>15</v>
      </c>
      <c r="J128" s="30" t="s">
        <v>15</v>
      </c>
      <c r="K128" s="30">
        <f t="shared" si="8"/>
        <v>554</v>
      </c>
      <c r="M128" s="30" t="s">
        <v>15</v>
      </c>
      <c r="N128" s="30" t="s">
        <v>15</v>
      </c>
      <c r="O128" s="30" t="s">
        <v>15</v>
      </c>
      <c r="P128" s="30">
        <v>31</v>
      </c>
      <c r="Q128" s="30">
        <v>4</v>
      </c>
      <c r="R128" s="30" t="s">
        <v>15</v>
      </c>
      <c r="S128" s="30">
        <f t="shared" si="9"/>
        <v>35</v>
      </c>
    </row>
    <row r="129" spans="1:19">
      <c r="A129" s="64">
        <v>1997</v>
      </c>
      <c r="B129" s="30" t="s">
        <v>15</v>
      </c>
      <c r="C129" s="30">
        <v>0</v>
      </c>
      <c r="D129" s="30">
        <v>45</v>
      </c>
      <c r="E129" s="30">
        <v>92</v>
      </c>
      <c r="F129" s="30">
        <v>66</v>
      </c>
      <c r="G129" s="30">
        <v>999</v>
      </c>
      <c r="H129" s="30">
        <v>98</v>
      </c>
      <c r="I129" s="30" t="s">
        <v>15</v>
      </c>
      <c r="J129" s="30" t="s">
        <v>15</v>
      </c>
      <c r="K129" s="30">
        <f t="shared" si="8"/>
        <v>1300</v>
      </c>
      <c r="M129" s="30" t="s">
        <v>15</v>
      </c>
      <c r="N129" s="30" t="s">
        <v>15</v>
      </c>
      <c r="O129" s="30" t="s">
        <v>15</v>
      </c>
      <c r="P129" s="30">
        <v>14</v>
      </c>
      <c r="Q129" s="30" t="s">
        <v>15</v>
      </c>
      <c r="R129" s="30" t="s">
        <v>15</v>
      </c>
      <c r="S129" s="30">
        <f t="shared" si="9"/>
        <v>14</v>
      </c>
    </row>
    <row r="130" spans="1:19">
      <c r="A130" s="64">
        <v>1998</v>
      </c>
      <c r="B130" s="30" t="s">
        <v>15</v>
      </c>
      <c r="C130" s="30">
        <v>0</v>
      </c>
      <c r="D130" s="30">
        <v>28</v>
      </c>
      <c r="E130" s="30">
        <v>75</v>
      </c>
      <c r="F130" s="30">
        <v>118</v>
      </c>
      <c r="G130" s="30">
        <v>166</v>
      </c>
      <c r="H130" s="30">
        <v>15</v>
      </c>
      <c r="I130" s="30">
        <v>5</v>
      </c>
      <c r="J130" s="30" t="s">
        <v>15</v>
      </c>
      <c r="K130" s="30">
        <f t="shared" si="8"/>
        <v>407</v>
      </c>
      <c r="M130" s="30" t="s">
        <v>15</v>
      </c>
      <c r="N130" s="30" t="s">
        <v>15</v>
      </c>
      <c r="O130" s="30" t="s">
        <v>15</v>
      </c>
      <c r="P130" s="30">
        <v>61</v>
      </c>
      <c r="Q130" s="30" t="s">
        <v>15</v>
      </c>
      <c r="R130" s="30" t="s">
        <v>15</v>
      </c>
      <c r="S130" s="30">
        <f t="shared" si="9"/>
        <v>61</v>
      </c>
    </row>
    <row r="131" spans="1:19">
      <c r="A131" s="64">
        <v>1999</v>
      </c>
      <c r="B131" s="30" t="s">
        <v>15</v>
      </c>
      <c r="C131" s="30">
        <v>0</v>
      </c>
      <c r="D131" s="30">
        <v>7</v>
      </c>
      <c r="E131" s="30">
        <v>9</v>
      </c>
      <c r="F131" s="30">
        <v>276</v>
      </c>
      <c r="G131" s="30">
        <v>29</v>
      </c>
      <c r="H131" s="30">
        <v>9</v>
      </c>
      <c r="I131" s="30">
        <v>3</v>
      </c>
      <c r="J131" s="30" t="s">
        <v>15</v>
      </c>
      <c r="K131" s="30">
        <f t="shared" si="8"/>
        <v>333</v>
      </c>
      <c r="M131" s="30" t="s">
        <v>15</v>
      </c>
      <c r="N131" s="30" t="s">
        <v>15</v>
      </c>
      <c r="O131" s="30">
        <v>3960</v>
      </c>
      <c r="P131" s="30" t="s">
        <v>15</v>
      </c>
      <c r="Q131" s="30" t="s">
        <v>15</v>
      </c>
      <c r="R131" s="30" t="s">
        <v>15</v>
      </c>
      <c r="S131" s="30">
        <f t="shared" si="9"/>
        <v>3960</v>
      </c>
    </row>
    <row r="132" spans="1:19">
      <c r="A132" s="64">
        <v>2000</v>
      </c>
      <c r="B132" s="30" t="s">
        <v>15</v>
      </c>
      <c r="C132" s="30">
        <v>0</v>
      </c>
      <c r="D132" s="30">
        <v>9</v>
      </c>
      <c r="E132" s="30">
        <v>5</v>
      </c>
      <c r="F132" s="30">
        <v>842</v>
      </c>
      <c r="G132" s="30">
        <v>452</v>
      </c>
      <c r="H132" s="30">
        <v>279</v>
      </c>
      <c r="I132" s="30">
        <v>2</v>
      </c>
      <c r="J132" s="30" t="s">
        <v>15</v>
      </c>
      <c r="K132" s="30">
        <f t="shared" si="8"/>
        <v>1589</v>
      </c>
      <c r="M132" s="30" t="s">
        <v>15</v>
      </c>
      <c r="N132" s="30" t="s">
        <v>15</v>
      </c>
      <c r="O132" s="30">
        <v>12341</v>
      </c>
      <c r="P132" s="30">
        <v>12</v>
      </c>
      <c r="Q132" s="30">
        <v>9</v>
      </c>
      <c r="R132" s="30" t="s">
        <v>15</v>
      </c>
      <c r="S132" s="30">
        <f t="shared" si="9"/>
        <v>12362</v>
      </c>
    </row>
    <row r="133" spans="1:19">
      <c r="A133" s="64">
        <v>2001</v>
      </c>
      <c r="B133" s="30" t="s">
        <v>15</v>
      </c>
      <c r="C133" s="30">
        <v>0</v>
      </c>
      <c r="D133" s="30">
        <v>70</v>
      </c>
      <c r="E133" s="30">
        <v>362</v>
      </c>
      <c r="F133" s="30">
        <v>1541</v>
      </c>
      <c r="G133" s="30">
        <v>2324</v>
      </c>
      <c r="H133" s="30">
        <v>858</v>
      </c>
      <c r="I133" s="30">
        <v>160</v>
      </c>
      <c r="J133" s="30" t="s">
        <v>15</v>
      </c>
      <c r="K133" s="30">
        <f t="shared" si="8"/>
        <v>5315</v>
      </c>
      <c r="M133" s="30">
        <v>2</v>
      </c>
      <c r="N133" s="30">
        <v>7803</v>
      </c>
      <c r="O133" s="30">
        <v>15631</v>
      </c>
      <c r="P133" s="30">
        <v>16</v>
      </c>
      <c r="Q133" s="30">
        <v>3</v>
      </c>
      <c r="R133" s="30" t="s">
        <v>15</v>
      </c>
      <c r="S133" s="30">
        <f t="shared" si="9"/>
        <v>23455</v>
      </c>
    </row>
    <row r="134" spans="1:19">
      <c r="A134" s="64">
        <v>2002</v>
      </c>
      <c r="B134" s="30" t="s">
        <v>15</v>
      </c>
      <c r="C134" s="30">
        <v>14</v>
      </c>
      <c r="D134" s="30">
        <v>37</v>
      </c>
      <c r="E134" s="30">
        <v>196</v>
      </c>
      <c r="F134" s="30">
        <v>3269</v>
      </c>
      <c r="G134" s="30">
        <v>1031</v>
      </c>
      <c r="H134" s="30">
        <v>1179</v>
      </c>
      <c r="I134" s="30">
        <v>804</v>
      </c>
      <c r="J134" s="30" t="s">
        <v>15</v>
      </c>
      <c r="K134" s="30">
        <f t="shared" si="8"/>
        <v>6530</v>
      </c>
      <c r="M134" s="30" t="s">
        <v>15</v>
      </c>
      <c r="N134" s="30" t="s">
        <v>15</v>
      </c>
      <c r="O134" s="30">
        <v>9819</v>
      </c>
      <c r="P134" s="30">
        <v>933</v>
      </c>
      <c r="Q134" s="30">
        <v>22</v>
      </c>
      <c r="R134" s="30">
        <v>2</v>
      </c>
      <c r="S134" s="30">
        <f t="shared" si="9"/>
        <v>10776</v>
      </c>
    </row>
    <row r="135" spans="1:19">
      <c r="A135" s="64">
        <v>2003</v>
      </c>
      <c r="B135" s="99" t="s">
        <v>63</v>
      </c>
      <c r="C135" s="30">
        <v>1</v>
      </c>
      <c r="D135" s="30">
        <v>95</v>
      </c>
      <c r="E135" s="30">
        <v>871</v>
      </c>
      <c r="F135" s="30">
        <v>6939</v>
      </c>
      <c r="G135" s="30">
        <v>3049</v>
      </c>
      <c r="H135" s="30">
        <v>1126</v>
      </c>
      <c r="I135" s="30">
        <v>334</v>
      </c>
      <c r="J135" s="30" t="s">
        <v>15</v>
      </c>
      <c r="K135" s="30">
        <f t="shared" si="8"/>
        <v>12415</v>
      </c>
      <c r="M135" s="30" t="s">
        <v>15</v>
      </c>
      <c r="N135" s="30">
        <v>2694</v>
      </c>
      <c r="O135" s="30">
        <v>21419</v>
      </c>
      <c r="P135" s="30">
        <v>14419</v>
      </c>
      <c r="Q135" s="30" t="s">
        <v>15</v>
      </c>
      <c r="R135" s="30" t="s">
        <v>15</v>
      </c>
      <c r="S135" s="30">
        <f t="shared" si="9"/>
        <v>38532</v>
      </c>
    </row>
    <row r="136" spans="1:19">
      <c r="A136" s="64">
        <v>2004</v>
      </c>
      <c r="B136" s="99" t="s">
        <v>63</v>
      </c>
      <c r="C136" s="30">
        <v>17</v>
      </c>
      <c r="D136" s="30">
        <v>83</v>
      </c>
      <c r="E136" s="30">
        <v>554</v>
      </c>
      <c r="F136" s="30">
        <v>6931</v>
      </c>
      <c r="G136" s="30">
        <v>8225</v>
      </c>
      <c r="H136" s="30">
        <v>1507</v>
      </c>
      <c r="I136" s="30">
        <v>485</v>
      </c>
      <c r="J136" s="30" t="s">
        <v>15</v>
      </c>
      <c r="K136" s="30">
        <f t="shared" si="8"/>
        <v>17802</v>
      </c>
      <c r="M136" s="30" t="s">
        <v>15</v>
      </c>
      <c r="N136" s="30">
        <v>2707</v>
      </c>
      <c r="O136" s="30">
        <v>13981</v>
      </c>
      <c r="P136" s="30">
        <v>6625</v>
      </c>
      <c r="Q136" s="30">
        <v>207</v>
      </c>
      <c r="R136" s="30" t="s">
        <v>15</v>
      </c>
      <c r="S136" s="30">
        <f t="shared" si="9"/>
        <v>23520</v>
      </c>
    </row>
    <row r="137" spans="1:19">
      <c r="A137" s="64">
        <v>2005</v>
      </c>
      <c r="B137" s="99">
        <v>0</v>
      </c>
      <c r="C137" s="30">
        <v>94</v>
      </c>
      <c r="D137" s="30">
        <v>109</v>
      </c>
      <c r="E137" s="30">
        <v>392</v>
      </c>
      <c r="F137" s="30">
        <v>463</v>
      </c>
      <c r="G137" s="30">
        <v>1000</v>
      </c>
      <c r="H137" s="30">
        <v>2556</v>
      </c>
      <c r="I137" s="30">
        <v>92</v>
      </c>
      <c r="J137" s="30" t="s">
        <v>15</v>
      </c>
      <c r="K137" s="30">
        <f t="shared" si="8"/>
        <v>4706</v>
      </c>
      <c r="M137" s="30" t="s">
        <v>15</v>
      </c>
      <c r="N137" s="143">
        <v>659</v>
      </c>
      <c r="O137" s="143">
        <v>376</v>
      </c>
      <c r="P137" s="143">
        <v>18</v>
      </c>
      <c r="Q137" s="143">
        <v>84</v>
      </c>
      <c r="R137" s="30" t="s">
        <v>15</v>
      </c>
      <c r="S137" s="30">
        <f t="shared" si="9"/>
        <v>1137</v>
      </c>
    </row>
    <row r="138" spans="1:19">
      <c r="A138" s="64">
        <v>2006</v>
      </c>
      <c r="B138" s="144">
        <v>2</v>
      </c>
      <c r="C138" s="143">
        <v>1</v>
      </c>
      <c r="D138" s="143">
        <v>17</v>
      </c>
      <c r="E138" s="143">
        <v>77</v>
      </c>
      <c r="F138" s="143">
        <v>326</v>
      </c>
      <c r="G138" s="143">
        <v>41</v>
      </c>
      <c r="H138" s="143">
        <v>128</v>
      </c>
      <c r="I138" s="143">
        <v>80</v>
      </c>
      <c r="J138" s="143" t="s">
        <v>15</v>
      </c>
      <c r="K138" s="30">
        <f t="shared" si="8"/>
        <v>672</v>
      </c>
      <c r="M138" s="30" t="s">
        <v>15</v>
      </c>
      <c r="N138" s="143">
        <v>101</v>
      </c>
      <c r="O138" s="143">
        <v>3970</v>
      </c>
      <c r="P138" s="143">
        <v>10</v>
      </c>
      <c r="Q138" s="143">
        <v>473</v>
      </c>
      <c r="R138" s="30" t="s">
        <v>15</v>
      </c>
      <c r="S138" s="30">
        <f t="shared" si="9"/>
        <v>4554</v>
      </c>
    </row>
    <row r="139" spans="1:19">
      <c r="A139" s="64">
        <v>2007</v>
      </c>
      <c r="B139" s="144">
        <v>1</v>
      </c>
      <c r="C139" s="143">
        <v>0</v>
      </c>
      <c r="D139" s="143">
        <v>13</v>
      </c>
      <c r="E139" s="143">
        <v>82</v>
      </c>
      <c r="F139" s="143">
        <v>150</v>
      </c>
      <c r="G139" s="143">
        <v>163</v>
      </c>
      <c r="H139" s="143">
        <v>28</v>
      </c>
      <c r="I139" s="143">
        <v>0</v>
      </c>
      <c r="J139" s="143">
        <v>16</v>
      </c>
      <c r="K139" s="30">
        <f t="shared" si="8"/>
        <v>453</v>
      </c>
      <c r="M139" s="30" t="s">
        <v>15</v>
      </c>
      <c r="N139" s="143">
        <v>2715</v>
      </c>
      <c r="O139" s="143">
        <v>6516</v>
      </c>
      <c r="P139" s="143">
        <v>5982</v>
      </c>
      <c r="Q139" s="143">
        <v>175</v>
      </c>
      <c r="R139" s="30" t="s">
        <v>15</v>
      </c>
      <c r="S139" s="30">
        <f t="shared" si="9"/>
        <v>15388</v>
      </c>
    </row>
    <row r="140" spans="1:19">
      <c r="A140" s="64">
        <v>2008</v>
      </c>
      <c r="B140" s="30" t="s">
        <v>15</v>
      </c>
      <c r="C140" s="30" t="s">
        <v>15</v>
      </c>
      <c r="D140" s="30" t="s">
        <v>15</v>
      </c>
      <c r="E140" s="30" t="s">
        <v>15</v>
      </c>
      <c r="F140" s="143">
        <v>3</v>
      </c>
      <c r="G140" s="30" t="s">
        <v>15</v>
      </c>
      <c r="H140" s="30" t="s">
        <v>15</v>
      </c>
      <c r="I140" s="30" t="s">
        <v>15</v>
      </c>
      <c r="J140" s="30" t="s">
        <v>15</v>
      </c>
      <c r="K140" s="30">
        <f t="shared" si="8"/>
        <v>3</v>
      </c>
      <c r="M140" s="30" t="s">
        <v>15</v>
      </c>
      <c r="N140" s="143">
        <v>106</v>
      </c>
      <c r="O140" s="143">
        <v>865</v>
      </c>
      <c r="P140" s="143">
        <v>1820</v>
      </c>
      <c r="Q140" s="30" t="s">
        <v>15</v>
      </c>
      <c r="R140" s="30" t="s">
        <v>15</v>
      </c>
      <c r="S140" s="30">
        <f t="shared" si="9"/>
        <v>2791</v>
      </c>
    </row>
    <row r="141" spans="1:19">
      <c r="A141" s="64">
        <v>2009</v>
      </c>
      <c r="B141" s="30" t="s">
        <v>15</v>
      </c>
      <c r="C141" s="30" t="s">
        <v>15</v>
      </c>
      <c r="D141" s="30" t="s">
        <v>15</v>
      </c>
      <c r="E141" s="30">
        <v>2</v>
      </c>
      <c r="F141" s="143">
        <v>6</v>
      </c>
      <c r="G141" s="30">
        <v>25</v>
      </c>
      <c r="H141" s="30" t="s">
        <v>15</v>
      </c>
      <c r="I141" s="30" t="s">
        <v>15</v>
      </c>
      <c r="J141" s="30" t="s">
        <v>15</v>
      </c>
      <c r="K141" s="30">
        <f t="shared" si="8"/>
        <v>33</v>
      </c>
      <c r="M141" s="30" t="s">
        <v>15</v>
      </c>
      <c r="N141" s="143">
        <v>2564</v>
      </c>
      <c r="O141" s="143">
        <v>17733</v>
      </c>
      <c r="P141" s="143">
        <v>14694</v>
      </c>
      <c r="Q141" s="30">
        <v>447</v>
      </c>
      <c r="R141" s="30" t="s">
        <v>15</v>
      </c>
      <c r="S141" s="30">
        <f t="shared" si="9"/>
        <v>35438</v>
      </c>
    </row>
    <row r="142" spans="1:19">
      <c r="A142" s="64">
        <v>2010</v>
      </c>
      <c r="B142" s="30" t="s">
        <v>15</v>
      </c>
      <c r="C142" s="30" t="s">
        <v>15</v>
      </c>
      <c r="D142" s="30">
        <v>55</v>
      </c>
      <c r="E142" s="30">
        <v>52</v>
      </c>
      <c r="F142" s="143">
        <v>135</v>
      </c>
      <c r="G142" s="30">
        <v>474</v>
      </c>
      <c r="H142" s="30">
        <v>88</v>
      </c>
      <c r="I142" s="30" t="s">
        <v>15</v>
      </c>
      <c r="J142" s="30" t="s">
        <v>15</v>
      </c>
      <c r="K142" s="30">
        <f t="shared" si="8"/>
        <v>804</v>
      </c>
      <c r="M142" s="30" t="s">
        <v>15</v>
      </c>
      <c r="N142" s="143">
        <v>27</v>
      </c>
      <c r="O142" s="143">
        <v>551</v>
      </c>
      <c r="P142" s="143">
        <v>6283</v>
      </c>
      <c r="Q142" s="30">
        <v>966</v>
      </c>
      <c r="R142" s="30" t="s">
        <v>15</v>
      </c>
      <c r="S142" s="30">
        <f t="shared" si="9"/>
        <v>7827</v>
      </c>
    </row>
    <row r="143" spans="1:19">
      <c r="A143" s="64">
        <v>2011</v>
      </c>
      <c r="B143" s="30">
        <v>0</v>
      </c>
      <c r="C143" s="30">
        <v>6</v>
      </c>
      <c r="D143" s="30">
        <v>21</v>
      </c>
      <c r="E143" s="30">
        <v>44</v>
      </c>
      <c r="F143" s="143">
        <v>111</v>
      </c>
      <c r="G143" s="30">
        <v>52</v>
      </c>
      <c r="H143" s="30">
        <v>234</v>
      </c>
      <c r="I143" s="30" t="s">
        <v>15</v>
      </c>
      <c r="J143" s="30" t="s">
        <v>15</v>
      </c>
      <c r="K143" s="30">
        <f t="shared" si="8"/>
        <v>468</v>
      </c>
      <c r="M143" s="30" t="s">
        <v>15</v>
      </c>
      <c r="N143" s="143">
        <v>179</v>
      </c>
      <c r="O143" s="143">
        <v>1703</v>
      </c>
      <c r="P143" s="143">
        <v>385</v>
      </c>
      <c r="Q143" s="30">
        <v>3680</v>
      </c>
      <c r="R143" s="30" t="s">
        <v>15</v>
      </c>
      <c r="S143" s="30">
        <f t="shared" si="9"/>
        <v>5947</v>
      </c>
    </row>
    <row r="144" spans="1:19">
      <c r="A144" s="64">
        <v>2012</v>
      </c>
      <c r="B144" s="30">
        <v>21</v>
      </c>
      <c r="C144" s="30">
        <v>95</v>
      </c>
      <c r="D144" s="30">
        <v>60</v>
      </c>
      <c r="E144" s="30">
        <v>56</v>
      </c>
      <c r="F144" s="143">
        <v>223</v>
      </c>
      <c r="G144" s="30">
        <v>481</v>
      </c>
      <c r="H144" s="30">
        <v>1034</v>
      </c>
      <c r="I144" s="30">
        <v>27</v>
      </c>
      <c r="J144" s="30" t="s">
        <v>15</v>
      </c>
      <c r="K144" s="30">
        <f t="shared" si="8"/>
        <v>1997</v>
      </c>
      <c r="M144" s="30" t="s">
        <v>15</v>
      </c>
      <c r="N144" s="143">
        <v>11</v>
      </c>
      <c r="O144" s="143">
        <v>1046</v>
      </c>
      <c r="P144" s="143">
        <v>2796</v>
      </c>
      <c r="Q144" s="30">
        <v>4727</v>
      </c>
      <c r="R144" s="30" t="s">
        <v>15</v>
      </c>
      <c r="S144" s="30">
        <f t="shared" si="9"/>
        <v>8580</v>
      </c>
    </row>
    <row r="145" spans="1:19">
      <c r="A145" s="64">
        <v>2013</v>
      </c>
      <c r="B145" s="30">
        <v>231</v>
      </c>
      <c r="C145" s="30">
        <v>123</v>
      </c>
      <c r="D145" s="30">
        <v>28</v>
      </c>
      <c r="E145" s="30">
        <v>126</v>
      </c>
      <c r="F145" s="143">
        <v>498</v>
      </c>
      <c r="G145" s="30">
        <v>251</v>
      </c>
      <c r="H145" s="30">
        <v>305</v>
      </c>
      <c r="I145" s="30">
        <v>76</v>
      </c>
      <c r="J145" s="30" t="s">
        <v>15</v>
      </c>
      <c r="K145" s="30">
        <f t="shared" si="8"/>
        <v>1638</v>
      </c>
      <c r="M145" s="30" t="s">
        <v>15</v>
      </c>
      <c r="N145" s="30" t="s">
        <v>15</v>
      </c>
      <c r="O145" s="143">
        <v>2648</v>
      </c>
      <c r="P145" s="143">
        <v>1779</v>
      </c>
      <c r="Q145" s="30">
        <v>1517</v>
      </c>
      <c r="R145" s="30">
        <v>7</v>
      </c>
      <c r="S145" s="30">
        <f t="shared" si="9"/>
        <v>5951</v>
      </c>
    </row>
    <row r="146" spans="1:19">
      <c r="A146" s="64">
        <v>2014</v>
      </c>
      <c r="B146" s="30">
        <v>10</v>
      </c>
      <c r="C146" s="30">
        <v>23</v>
      </c>
      <c r="D146" s="30">
        <v>113</v>
      </c>
      <c r="E146" s="30">
        <v>43</v>
      </c>
      <c r="F146" s="143">
        <v>723</v>
      </c>
      <c r="G146" s="30">
        <v>606</v>
      </c>
      <c r="H146" s="30">
        <v>431</v>
      </c>
      <c r="I146" s="30">
        <v>20</v>
      </c>
      <c r="J146" s="30" t="s">
        <v>15</v>
      </c>
      <c r="K146" s="30">
        <f t="shared" si="8"/>
        <v>1969</v>
      </c>
      <c r="M146" s="30" t="s">
        <v>15</v>
      </c>
      <c r="N146" s="30">
        <v>2269</v>
      </c>
      <c r="O146" s="143">
        <v>18001</v>
      </c>
      <c r="P146" s="143">
        <v>11786</v>
      </c>
      <c r="Q146" s="30">
        <v>13547</v>
      </c>
      <c r="R146" s="30" t="s">
        <v>15</v>
      </c>
      <c r="S146" s="30">
        <f t="shared" si="9"/>
        <v>45603</v>
      </c>
    </row>
    <row r="147" spans="1:19">
      <c r="A147" s="64">
        <v>2015</v>
      </c>
      <c r="B147" s="30">
        <v>30</v>
      </c>
      <c r="C147" s="30">
        <v>3</v>
      </c>
      <c r="D147" s="30">
        <v>45</v>
      </c>
      <c r="E147" s="30">
        <v>32</v>
      </c>
      <c r="F147" s="143">
        <v>151</v>
      </c>
      <c r="G147" s="30">
        <v>39</v>
      </c>
      <c r="H147" s="30">
        <v>393</v>
      </c>
      <c r="I147" s="30">
        <v>14</v>
      </c>
      <c r="J147" s="30" t="s">
        <v>15</v>
      </c>
      <c r="K147" s="30">
        <f t="shared" si="8"/>
        <v>707</v>
      </c>
      <c r="M147" s="30" t="s">
        <v>15</v>
      </c>
      <c r="N147" s="30">
        <v>213</v>
      </c>
      <c r="O147" s="143">
        <v>6755</v>
      </c>
      <c r="P147" s="143">
        <v>1011</v>
      </c>
      <c r="Q147" s="30">
        <v>1695</v>
      </c>
      <c r="R147" s="30">
        <v>3</v>
      </c>
      <c r="S147" s="30">
        <f t="shared" si="9"/>
        <v>9677</v>
      </c>
    </row>
    <row r="148" spans="1:19">
      <c r="A148" s="64">
        <v>2016</v>
      </c>
      <c r="B148" s="30">
        <v>28</v>
      </c>
      <c r="C148" s="30">
        <v>5</v>
      </c>
      <c r="D148" s="30">
        <v>2</v>
      </c>
      <c r="E148" s="30">
        <v>14</v>
      </c>
      <c r="F148" s="143">
        <v>117</v>
      </c>
      <c r="G148" s="30">
        <v>348</v>
      </c>
      <c r="H148" s="30">
        <v>135</v>
      </c>
      <c r="I148" s="30">
        <v>6</v>
      </c>
      <c r="J148" s="30" t="s">
        <v>15</v>
      </c>
      <c r="K148" s="30">
        <f t="shared" si="8"/>
        <v>655</v>
      </c>
      <c r="M148" s="30" t="s">
        <v>15</v>
      </c>
      <c r="N148" s="30">
        <v>29</v>
      </c>
      <c r="O148" s="143">
        <v>582</v>
      </c>
      <c r="P148" s="143">
        <v>18</v>
      </c>
      <c r="Q148" s="30">
        <v>1793</v>
      </c>
      <c r="R148" s="30" t="s">
        <v>15</v>
      </c>
      <c r="S148" s="30">
        <f t="shared" si="9"/>
        <v>2422</v>
      </c>
    </row>
    <row r="149" spans="1:19">
      <c r="A149" s="64">
        <v>2017</v>
      </c>
      <c r="B149" s="30">
        <v>0</v>
      </c>
      <c r="C149" s="30">
        <v>0</v>
      </c>
      <c r="D149" s="30">
        <v>6</v>
      </c>
      <c r="E149" s="30">
        <v>31</v>
      </c>
      <c r="F149" s="143">
        <v>207</v>
      </c>
      <c r="G149" s="30">
        <v>467</v>
      </c>
      <c r="H149" s="30">
        <v>47</v>
      </c>
      <c r="I149" s="30">
        <v>4</v>
      </c>
      <c r="J149" s="30" t="s">
        <v>15</v>
      </c>
      <c r="K149" s="30">
        <f t="shared" si="8"/>
        <v>762</v>
      </c>
      <c r="M149" s="30" t="s">
        <v>15</v>
      </c>
      <c r="N149" s="30">
        <v>36</v>
      </c>
      <c r="O149" s="143">
        <v>3419</v>
      </c>
      <c r="P149" s="143">
        <v>1943</v>
      </c>
      <c r="Q149" s="30">
        <v>2192</v>
      </c>
      <c r="R149" s="30" t="s">
        <v>15</v>
      </c>
      <c r="S149" s="30">
        <f t="shared" si="9"/>
        <v>7590</v>
      </c>
    </row>
    <row r="150" spans="1:19">
      <c r="A150" s="64">
        <v>2018</v>
      </c>
      <c r="B150" s="30">
        <v>0</v>
      </c>
      <c r="C150" s="30">
        <v>0</v>
      </c>
      <c r="D150" s="30">
        <v>23</v>
      </c>
      <c r="E150" s="30">
        <v>59</v>
      </c>
      <c r="F150" s="143">
        <v>409</v>
      </c>
      <c r="G150" s="30">
        <v>490</v>
      </c>
      <c r="H150" s="30">
        <v>217</v>
      </c>
      <c r="I150" s="30">
        <v>11</v>
      </c>
      <c r="J150" s="30" t="s">
        <v>15</v>
      </c>
      <c r="K150" s="30">
        <f>SUM(B150:J150)</f>
        <v>1209</v>
      </c>
      <c r="M150" s="30" t="s">
        <v>15</v>
      </c>
      <c r="N150" s="30">
        <v>2</v>
      </c>
      <c r="O150" s="143">
        <v>2125</v>
      </c>
      <c r="P150" s="143">
        <v>6042</v>
      </c>
      <c r="Q150" s="30">
        <v>3095</v>
      </c>
      <c r="R150" s="30" t="s">
        <v>15</v>
      </c>
      <c r="S150" s="30">
        <f>SUM(M150:R150)</f>
        <v>11264</v>
      </c>
    </row>
    <row r="151" spans="1:19">
      <c r="A151" s="64">
        <v>2019</v>
      </c>
      <c r="B151" s="30">
        <v>2</v>
      </c>
      <c r="C151" s="30">
        <v>3</v>
      </c>
      <c r="D151" s="30">
        <v>66</v>
      </c>
      <c r="E151" s="30">
        <v>348</v>
      </c>
      <c r="F151" s="143">
        <v>1405</v>
      </c>
      <c r="G151" s="30">
        <v>277</v>
      </c>
      <c r="H151" s="30">
        <v>84</v>
      </c>
      <c r="I151" s="30">
        <v>17</v>
      </c>
      <c r="J151" s="30" t="s">
        <v>15</v>
      </c>
      <c r="K151" s="30">
        <f t="shared" ref="K151:K155" si="10">SUM(B151:J151)</f>
        <v>2202</v>
      </c>
      <c r="M151" s="30" t="s">
        <v>15</v>
      </c>
      <c r="N151" s="30">
        <v>1931</v>
      </c>
      <c r="O151" s="143">
        <v>16778</v>
      </c>
      <c r="P151" s="143">
        <v>7594</v>
      </c>
      <c r="Q151" s="30">
        <v>1934</v>
      </c>
      <c r="R151" s="30" t="s">
        <v>15</v>
      </c>
      <c r="S151" s="30">
        <f t="shared" ref="S151:S155" si="11">SUM(M151:R151)</f>
        <v>28237</v>
      </c>
    </row>
    <row r="152" spans="1:19">
      <c r="A152" s="64">
        <v>2020</v>
      </c>
      <c r="B152" s="30">
        <v>0</v>
      </c>
      <c r="C152" s="30">
        <v>4</v>
      </c>
      <c r="D152" s="30">
        <v>19</v>
      </c>
      <c r="E152" s="30">
        <v>37</v>
      </c>
      <c r="F152" s="143">
        <v>1460</v>
      </c>
      <c r="G152" s="30">
        <v>231</v>
      </c>
      <c r="H152" s="30">
        <v>217</v>
      </c>
      <c r="I152" s="30">
        <v>24</v>
      </c>
      <c r="J152" s="30" t="s">
        <v>15</v>
      </c>
      <c r="K152" s="30">
        <f t="shared" si="10"/>
        <v>1992</v>
      </c>
      <c r="M152" s="30" t="s">
        <v>15</v>
      </c>
      <c r="N152" s="30">
        <v>0</v>
      </c>
      <c r="O152" s="143">
        <v>4050</v>
      </c>
      <c r="P152" s="143">
        <v>3302</v>
      </c>
      <c r="Q152" s="30">
        <v>3152</v>
      </c>
      <c r="R152" s="30" t="s">
        <v>15</v>
      </c>
      <c r="S152" s="30">
        <f t="shared" si="11"/>
        <v>10504</v>
      </c>
    </row>
    <row r="153" spans="1:19">
      <c r="A153" s="64">
        <v>2021</v>
      </c>
      <c r="B153" s="30">
        <v>12</v>
      </c>
      <c r="C153" s="30">
        <v>54</v>
      </c>
      <c r="D153" s="30">
        <v>16</v>
      </c>
      <c r="E153" s="30">
        <v>369</v>
      </c>
      <c r="F153" s="143">
        <v>1833</v>
      </c>
      <c r="G153" s="30">
        <v>557</v>
      </c>
      <c r="H153" s="30">
        <v>90</v>
      </c>
      <c r="I153" s="30">
        <v>0</v>
      </c>
      <c r="J153" s="30" t="s">
        <v>15</v>
      </c>
      <c r="K153" s="30">
        <f t="shared" si="10"/>
        <v>2931</v>
      </c>
      <c r="M153" s="30" t="s">
        <v>15</v>
      </c>
      <c r="N153" s="30">
        <v>539</v>
      </c>
      <c r="O153" s="143">
        <v>23359</v>
      </c>
      <c r="P153" s="143">
        <v>20642</v>
      </c>
      <c r="Q153" s="30">
        <v>6807</v>
      </c>
      <c r="R153" s="30" t="s">
        <v>15</v>
      </c>
      <c r="S153" s="30">
        <f t="shared" si="11"/>
        <v>51347</v>
      </c>
    </row>
    <row r="154" spans="1:19">
      <c r="A154" s="64">
        <v>2022</v>
      </c>
      <c r="B154" s="30">
        <v>31</v>
      </c>
      <c r="C154" s="30">
        <v>68</v>
      </c>
      <c r="D154" s="30">
        <v>74</v>
      </c>
      <c r="E154" s="30">
        <v>275</v>
      </c>
      <c r="F154" s="143">
        <v>615</v>
      </c>
      <c r="G154" s="30">
        <v>259</v>
      </c>
      <c r="H154" s="30">
        <v>89</v>
      </c>
      <c r="I154" s="30">
        <v>6</v>
      </c>
      <c r="J154" s="30" t="s">
        <v>15</v>
      </c>
      <c r="K154" s="30">
        <f t="shared" si="10"/>
        <v>1417</v>
      </c>
      <c r="M154" s="30" t="s">
        <v>15</v>
      </c>
      <c r="N154" s="30">
        <v>1496</v>
      </c>
      <c r="O154" s="143">
        <v>14729</v>
      </c>
      <c r="P154" s="143">
        <v>5000</v>
      </c>
      <c r="Q154" s="30">
        <v>5408</v>
      </c>
      <c r="R154" s="30" t="s">
        <v>15</v>
      </c>
      <c r="S154" s="30">
        <f t="shared" si="11"/>
        <v>26633</v>
      </c>
    </row>
    <row r="155" spans="1:19">
      <c r="A155" s="64">
        <v>2023</v>
      </c>
      <c r="B155" s="230" t="s">
        <v>15</v>
      </c>
      <c r="C155" s="230" t="s">
        <v>15</v>
      </c>
      <c r="D155" s="230" t="s">
        <v>15</v>
      </c>
      <c r="E155" s="230">
        <v>2</v>
      </c>
      <c r="F155" s="231">
        <v>3</v>
      </c>
      <c r="G155" s="230">
        <f>42-40</f>
        <v>2</v>
      </c>
      <c r="H155" s="230">
        <f>40+299</f>
        <v>339</v>
      </c>
      <c r="I155" s="230" t="s">
        <v>15</v>
      </c>
      <c r="J155" s="230" t="s">
        <v>15</v>
      </c>
      <c r="K155" s="30">
        <f t="shared" si="10"/>
        <v>346</v>
      </c>
      <c r="M155" s="30" t="s">
        <v>15</v>
      </c>
      <c r="N155" s="30">
        <v>15</v>
      </c>
      <c r="O155" s="143">
        <v>9419</v>
      </c>
      <c r="P155" s="143">
        <v>5812</v>
      </c>
      <c r="Q155" s="30">
        <v>17203</v>
      </c>
      <c r="R155" s="30" t="s">
        <v>15</v>
      </c>
      <c r="S155" s="30">
        <f t="shared" si="11"/>
        <v>32449</v>
      </c>
    </row>
    <row r="156" spans="1:19" ht="11.4">
      <c r="A156" s="64" t="s">
        <v>347</v>
      </c>
      <c r="B156" s="230">
        <v>8</v>
      </c>
      <c r="C156" s="230">
        <v>44</v>
      </c>
      <c r="D156" s="230">
        <v>153</v>
      </c>
      <c r="E156" s="230">
        <v>48</v>
      </c>
      <c r="F156" s="231">
        <v>108</v>
      </c>
      <c r="G156" s="230">
        <v>425</v>
      </c>
      <c r="H156" s="230">
        <v>291</v>
      </c>
      <c r="I156" s="230">
        <v>2</v>
      </c>
      <c r="J156" s="230" t="s">
        <v>15</v>
      </c>
      <c r="K156" s="30">
        <f t="shared" si="8"/>
        <v>1079</v>
      </c>
      <c r="M156" s="30" t="s">
        <v>15</v>
      </c>
      <c r="N156" s="30">
        <v>145</v>
      </c>
      <c r="O156" s="143">
        <v>3914</v>
      </c>
      <c r="P156" s="143">
        <v>10009</v>
      </c>
      <c r="Q156" s="30">
        <v>11138</v>
      </c>
      <c r="R156" s="30" t="s">
        <v>15</v>
      </c>
      <c r="S156" s="30">
        <f t="shared" si="9"/>
        <v>25206</v>
      </c>
    </row>
    <row r="158" spans="1:19">
      <c r="A158" s="59" t="s">
        <v>83</v>
      </c>
    </row>
    <row r="159" spans="1:19">
      <c r="A159" s="68">
        <v>1976</v>
      </c>
      <c r="B159" s="30" t="s">
        <v>15</v>
      </c>
      <c r="C159" s="30">
        <v>0</v>
      </c>
      <c r="D159" s="30">
        <v>1171</v>
      </c>
      <c r="E159" s="30">
        <v>2318</v>
      </c>
      <c r="F159" s="30">
        <v>3020</v>
      </c>
      <c r="G159" s="30">
        <v>6307</v>
      </c>
      <c r="H159" s="30">
        <v>1676</v>
      </c>
      <c r="I159" s="30">
        <v>45</v>
      </c>
      <c r="J159" s="30">
        <v>6</v>
      </c>
      <c r="K159" s="30">
        <f t="shared" ref="K159:K200" si="12">SUM(B159:J159)</f>
        <v>14543</v>
      </c>
      <c r="M159" s="30">
        <v>12175</v>
      </c>
      <c r="N159" s="30">
        <v>27882</v>
      </c>
      <c r="O159" s="30">
        <v>65552</v>
      </c>
      <c r="P159" s="30">
        <v>52658</v>
      </c>
      <c r="Q159" s="30">
        <v>5702</v>
      </c>
      <c r="R159" s="30">
        <v>471</v>
      </c>
      <c r="S159" s="30">
        <f t="shared" ref="S159:S207" si="13">SUM(M159:R159)</f>
        <v>164440</v>
      </c>
    </row>
    <row r="160" spans="1:19">
      <c r="A160" s="68">
        <v>1977</v>
      </c>
      <c r="B160" s="30" t="s">
        <v>15</v>
      </c>
      <c r="C160" s="30">
        <v>0</v>
      </c>
      <c r="D160" s="30">
        <v>581</v>
      </c>
      <c r="E160" s="30">
        <v>3539</v>
      </c>
      <c r="F160" s="30">
        <v>5804</v>
      </c>
      <c r="G160" s="30">
        <v>8630</v>
      </c>
      <c r="H160" s="30">
        <v>3633</v>
      </c>
      <c r="I160" s="30">
        <v>173</v>
      </c>
      <c r="J160" s="30">
        <v>41</v>
      </c>
      <c r="K160" s="30">
        <f t="shared" si="12"/>
        <v>22401</v>
      </c>
      <c r="M160" s="30">
        <v>13498</v>
      </c>
      <c r="N160" s="30">
        <v>15860</v>
      </c>
      <c r="O160" s="30">
        <v>28030</v>
      </c>
      <c r="P160" s="30">
        <v>11726</v>
      </c>
      <c r="Q160" s="30">
        <v>2985</v>
      </c>
      <c r="R160" s="30">
        <v>204</v>
      </c>
      <c r="S160" s="30">
        <f t="shared" si="13"/>
        <v>72303</v>
      </c>
    </row>
    <row r="161" spans="1:19">
      <c r="A161" s="68">
        <v>1978</v>
      </c>
      <c r="B161" s="30" t="s">
        <v>15</v>
      </c>
      <c r="C161" s="30">
        <v>0</v>
      </c>
      <c r="D161" s="30">
        <v>468</v>
      </c>
      <c r="E161" s="30">
        <v>866</v>
      </c>
      <c r="F161" s="30">
        <v>1051</v>
      </c>
      <c r="G161" s="30">
        <v>1990</v>
      </c>
      <c r="H161" s="30">
        <v>387</v>
      </c>
      <c r="I161" s="30">
        <v>64</v>
      </c>
      <c r="J161" s="30" t="s">
        <v>63</v>
      </c>
      <c r="K161" s="30">
        <f t="shared" si="12"/>
        <v>4826</v>
      </c>
      <c r="M161" s="30">
        <v>3062</v>
      </c>
      <c r="N161" s="30">
        <v>35103</v>
      </c>
      <c r="O161" s="30">
        <v>22336</v>
      </c>
      <c r="P161" s="30">
        <v>17565</v>
      </c>
      <c r="Q161" s="30">
        <v>4726</v>
      </c>
      <c r="R161" s="30">
        <v>120</v>
      </c>
      <c r="S161" s="30">
        <f t="shared" si="13"/>
        <v>82912</v>
      </c>
    </row>
    <row r="162" spans="1:19">
      <c r="A162" s="68">
        <v>1979</v>
      </c>
      <c r="B162" s="30" t="s">
        <v>15</v>
      </c>
      <c r="C162" s="30" t="s">
        <v>15</v>
      </c>
      <c r="D162" s="30">
        <v>176</v>
      </c>
      <c r="E162" s="30">
        <v>2385</v>
      </c>
      <c r="F162" s="30">
        <v>1509</v>
      </c>
      <c r="G162" s="30">
        <v>461</v>
      </c>
      <c r="H162" s="30">
        <v>6</v>
      </c>
      <c r="I162" s="30" t="s">
        <v>15</v>
      </c>
      <c r="J162" s="30" t="s">
        <v>63</v>
      </c>
      <c r="K162" s="30">
        <f t="shared" si="12"/>
        <v>4537</v>
      </c>
      <c r="M162" s="30">
        <v>4912</v>
      </c>
      <c r="N162" s="30">
        <v>22695</v>
      </c>
      <c r="O162" s="30">
        <v>36677</v>
      </c>
      <c r="P162" s="30">
        <v>14644</v>
      </c>
      <c r="Q162" s="30">
        <v>28</v>
      </c>
      <c r="R162" s="30" t="s">
        <v>15</v>
      </c>
      <c r="S162" s="30">
        <f t="shared" si="13"/>
        <v>78956</v>
      </c>
    </row>
    <row r="163" spans="1:19">
      <c r="A163" s="68">
        <v>1980</v>
      </c>
      <c r="B163" s="30" t="s">
        <v>15</v>
      </c>
      <c r="C163" s="30" t="s">
        <v>15</v>
      </c>
      <c r="D163" s="30">
        <v>24</v>
      </c>
      <c r="E163" s="30">
        <v>1434</v>
      </c>
      <c r="F163" s="30">
        <v>2946</v>
      </c>
      <c r="G163" s="30">
        <v>702</v>
      </c>
      <c r="H163" s="30">
        <v>201</v>
      </c>
      <c r="I163" s="30" t="s">
        <v>63</v>
      </c>
      <c r="J163" s="30" t="s">
        <v>63</v>
      </c>
      <c r="K163" s="30">
        <f t="shared" si="12"/>
        <v>5307</v>
      </c>
      <c r="M163" s="30">
        <v>3774</v>
      </c>
      <c r="N163" s="30">
        <v>53596</v>
      </c>
      <c r="O163" s="30">
        <v>70636</v>
      </c>
      <c r="P163" s="30">
        <v>7088</v>
      </c>
      <c r="Q163" s="30">
        <v>783</v>
      </c>
      <c r="R163" s="30" t="s">
        <v>15</v>
      </c>
      <c r="S163" s="30">
        <f t="shared" si="13"/>
        <v>135877</v>
      </c>
    </row>
    <row r="164" spans="1:19">
      <c r="A164" s="68">
        <v>1981</v>
      </c>
      <c r="B164" s="30" t="s">
        <v>15</v>
      </c>
      <c r="C164" s="30" t="s">
        <v>15</v>
      </c>
      <c r="D164" s="30">
        <v>142</v>
      </c>
      <c r="E164" s="30">
        <v>422</v>
      </c>
      <c r="F164" s="30">
        <v>2305</v>
      </c>
      <c r="G164" s="30">
        <v>1270</v>
      </c>
      <c r="H164" s="30">
        <v>316</v>
      </c>
      <c r="I164" s="30" t="s">
        <v>63</v>
      </c>
      <c r="J164" s="30" t="s">
        <v>63</v>
      </c>
      <c r="K164" s="30">
        <f t="shared" si="12"/>
        <v>4455</v>
      </c>
      <c r="M164" s="30">
        <v>6318</v>
      </c>
      <c r="N164" s="30">
        <v>8117</v>
      </c>
      <c r="O164" s="30">
        <v>25054</v>
      </c>
      <c r="P164" s="30">
        <v>16482</v>
      </c>
      <c r="Q164" s="30">
        <v>1677</v>
      </c>
      <c r="R164" s="30" t="s">
        <v>15</v>
      </c>
      <c r="S164" s="30">
        <f t="shared" si="13"/>
        <v>57648</v>
      </c>
    </row>
    <row r="165" spans="1:19">
      <c r="A165" s="68">
        <v>1982</v>
      </c>
      <c r="B165" s="30" t="s">
        <v>15</v>
      </c>
      <c r="C165" s="30" t="s">
        <v>15</v>
      </c>
      <c r="D165" s="30">
        <v>5</v>
      </c>
      <c r="E165" s="30">
        <v>1024</v>
      </c>
      <c r="F165" s="30">
        <v>9059</v>
      </c>
      <c r="G165" s="30">
        <v>0</v>
      </c>
      <c r="H165" s="30">
        <v>0</v>
      </c>
      <c r="I165" s="30" t="s">
        <v>63</v>
      </c>
      <c r="J165" s="30" t="s">
        <v>63</v>
      </c>
      <c r="K165" s="30">
        <f t="shared" si="12"/>
        <v>10088</v>
      </c>
      <c r="M165" s="30">
        <v>0</v>
      </c>
      <c r="N165" s="30">
        <v>12219</v>
      </c>
      <c r="O165" s="30">
        <v>43383</v>
      </c>
      <c r="P165" s="30">
        <v>0</v>
      </c>
      <c r="Q165" s="30" t="s">
        <v>15</v>
      </c>
      <c r="R165" s="30" t="s">
        <v>15</v>
      </c>
      <c r="S165" s="30">
        <f t="shared" si="13"/>
        <v>55602</v>
      </c>
    </row>
    <row r="166" spans="1:19">
      <c r="A166" s="68">
        <v>1983</v>
      </c>
      <c r="B166" s="30" t="s">
        <v>15</v>
      </c>
      <c r="C166" s="30" t="s">
        <v>15</v>
      </c>
      <c r="D166" s="30">
        <v>0</v>
      </c>
      <c r="E166" s="30">
        <v>1316</v>
      </c>
      <c r="F166" s="30">
        <v>2382</v>
      </c>
      <c r="G166" s="30">
        <v>1144</v>
      </c>
      <c r="H166" s="30">
        <v>1741</v>
      </c>
      <c r="I166" s="30" t="s">
        <v>63</v>
      </c>
      <c r="J166" s="30" t="s">
        <v>63</v>
      </c>
      <c r="K166" s="30">
        <f t="shared" si="12"/>
        <v>6583</v>
      </c>
      <c r="M166" s="30" t="s">
        <v>15</v>
      </c>
      <c r="N166" s="30">
        <v>20677</v>
      </c>
      <c r="O166" s="30">
        <v>28308</v>
      </c>
      <c r="P166" s="30">
        <v>9210</v>
      </c>
      <c r="Q166" s="30">
        <v>4459</v>
      </c>
      <c r="R166" s="99" t="s">
        <v>15</v>
      </c>
      <c r="S166" s="30">
        <f t="shared" si="13"/>
        <v>62654</v>
      </c>
    </row>
    <row r="167" spans="1:19">
      <c r="A167" s="68">
        <v>1984</v>
      </c>
      <c r="B167" s="30" t="s">
        <v>15</v>
      </c>
      <c r="C167" s="30" t="s">
        <v>15</v>
      </c>
      <c r="D167" s="30" t="s">
        <v>15</v>
      </c>
      <c r="E167" s="30" t="s">
        <v>15</v>
      </c>
      <c r="F167" s="30">
        <v>2204</v>
      </c>
      <c r="G167" s="30">
        <v>2625</v>
      </c>
      <c r="H167" s="30">
        <v>25</v>
      </c>
      <c r="I167" s="30" t="s">
        <v>63</v>
      </c>
      <c r="J167" s="30" t="s">
        <v>63</v>
      </c>
      <c r="K167" s="30">
        <f t="shared" si="12"/>
        <v>4854</v>
      </c>
      <c r="M167" s="30" t="s">
        <v>15</v>
      </c>
      <c r="N167" s="30" t="s">
        <v>15</v>
      </c>
      <c r="O167" s="30">
        <v>19606</v>
      </c>
      <c r="P167" s="30">
        <v>19685</v>
      </c>
      <c r="Q167" s="30">
        <v>147</v>
      </c>
      <c r="R167" s="30" t="s">
        <v>15</v>
      </c>
      <c r="S167" s="30">
        <f t="shared" si="13"/>
        <v>39438</v>
      </c>
    </row>
    <row r="168" spans="1:19">
      <c r="A168" s="68">
        <v>1985</v>
      </c>
      <c r="B168" s="30" t="s">
        <v>15</v>
      </c>
      <c r="C168" s="30" t="s">
        <v>15</v>
      </c>
      <c r="D168" s="30">
        <v>0</v>
      </c>
      <c r="E168" s="30" t="s">
        <v>15</v>
      </c>
      <c r="F168" s="30">
        <v>4426</v>
      </c>
      <c r="G168" s="30">
        <v>4931</v>
      </c>
      <c r="H168" s="30">
        <v>99</v>
      </c>
      <c r="I168" s="30" t="s">
        <v>63</v>
      </c>
      <c r="J168" s="30" t="s">
        <v>63</v>
      </c>
      <c r="K168" s="30">
        <f t="shared" si="12"/>
        <v>9456</v>
      </c>
      <c r="M168" s="30">
        <v>0</v>
      </c>
      <c r="N168" s="30" t="s">
        <v>15</v>
      </c>
      <c r="O168" s="30">
        <v>30926</v>
      </c>
      <c r="P168" s="30">
        <v>19722</v>
      </c>
      <c r="Q168" s="30">
        <v>514</v>
      </c>
      <c r="R168" s="30" t="s">
        <v>15</v>
      </c>
      <c r="S168" s="30">
        <f t="shared" si="13"/>
        <v>51162</v>
      </c>
    </row>
    <row r="169" spans="1:19">
      <c r="A169" s="64">
        <v>1986</v>
      </c>
      <c r="B169" s="30" t="s">
        <v>15</v>
      </c>
      <c r="C169" s="30" t="s">
        <v>15</v>
      </c>
      <c r="D169" s="30">
        <v>17</v>
      </c>
      <c r="E169" s="30">
        <v>1015</v>
      </c>
      <c r="F169" s="30">
        <v>4377</v>
      </c>
      <c r="G169" s="30">
        <v>499</v>
      </c>
      <c r="H169" s="30" t="s">
        <v>15</v>
      </c>
      <c r="I169" s="30" t="s">
        <v>63</v>
      </c>
      <c r="J169" s="30" t="s">
        <v>63</v>
      </c>
      <c r="K169" s="30">
        <f t="shared" si="12"/>
        <v>5908</v>
      </c>
      <c r="M169" s="30">
        <v>1040</v>
      </c>
      <c r="N169" s="30">
        <v>7747</v>
      </c>
      <c r="O169" s="30">
        <v>46241</v>
      </c>
      <c r="P169" s="30">
        <v>6101</v>
      </c>
      <c r="Q169" s="30" t="s">
        <v>15</v>
      </c>
      <c r="R169" s="30" t="s">
        <v>15</v>
      </c>
      <c r="S169" s="30">
        <f t="shared" si="13"/>
        <v>61129</v>
      </c>
    </row>
    <row r="170" spans="1:19">
      <c r="A170" s="64">
        <v>1987</v>
      </c>
      <c r="B170" s="30" t="s">
        <v>15</v>
      </c>
      <c r="C170" s="30" t="s">
        <v>15</v>
      </c>
      <c r="D170" s="30" t="s">
        <v>15</v>
      </c>
      <c r="E170" s="30">
        <v>942</v>
      </c>
      <c r="F170" s="30">
        <v>10689</v>
      </c>
      <c r="G170" s="30">
        <v>4559</v>
      </c>
      <c r="H170" s="30">
        <v>2778</v>
      </c>
      <c r="I170" s="30" t="s">
        <v>63</v>
      </c>
      <c r="J170" s="30" t="s">
        <v>63</v>
      </c>
      <c r="K170" s="30">
        <f t="shared" si="12"/>
        <v>18968</v>
      </c>
      <c r="M170" s="30" t="s">
        <v>15</v>
      </c>
      <c r="N170" s="30">
        <v>1040</v>
      </c>
      <c r="O170" s="30">
        <v>44582</v>
      </c>
      <c r="P170" s="30">
        <v>6387</v>
      </c>
      <c r="Q170" s="30">
        <v>2140</v>
      </c>
      <c r="R170" s="30" t="s">
        <v>15</v>
      </c>
      <c r="S170" s="30">
        <f t="shared" si="13"/>
        <v>54149</v>
      </c>
    </row>
    <row r="171" spans="1:19">
      <c r="A171" s="64">
        <v>1988</v>
      </c>
      <c r="B171" s="30" t="s">
        <v>15</v>
      </c>
      <c r="C171" s="30" t="s">
        <v>15</v>
      </c>
      <c r="D171" s="30">
        <v>171</v>
      </c>
      <c r="E171" s="30">
        <v>1722</v>
      </c>
      <c r="F171" s="30">
        <v>2848</v>
      </c>
      <c r="G171" s="30">
        <v>3092</v>
      </c>
      <c r="H171" s="30">
        <v>246</v>
      </c>
      <c r="I171" s="30" t="s">
        <v>63</v>
      </c>
      <c r="J171" s="30" t="s">
        <v>63</v>
      </c>
      <c r="K171" s="30">
        <f t="shared" si="12"/>
        <v>8079</v>
      </c>
      <c r="M171" s="30">
        <v>80</v>
      </c>
      <c r="N171" s="30">
        <v>10730</v>
      </c>
      <c r="O171" s="30">
        <v>42248</v>
      </c>
      <c r="P171" s="30">
        <v>17203</v>
      </c>
      <c r="Q171" s="30">
        <v>989</v>
      </c>
      <c r="R171" s="30" t="s">
        <v>15</v>
      </c>
      <c r="S171" s="30">
        <f t="shared" si="13"/>
        <v>71250</v>
      </c>
    </row>
    <row r="172" spans="1:19">
      <c r="A172" s="64">
        <v>1989</v>
      </c>
      <c r="B172" s="30" t="s">
        <v>15</v>
      </c>
      <c r="C172" s="30" t="s">
        <v>15</v>
      </c>
      <c r="D172" s="30">
        <v>100</v>
      </c>
      <c r="E172" s="30">
        <v>1755</v>
      </c>
      <c r="F172" s="30">
        <v>4269</v>
      </c>
      <c r="G172" s="30">
        <v>555</v>
      </c>
      <c r="H172" s="30">
        <v>2</v>
      </c>
      <c r="I172" s="30" t="s">
        <v>63</v>
      </c>
      <c r="J172" s="30" t="s">
        <v>63</v>
      </c>
      <c r="K172" s="30">
        <f t="shared" si="12"/>
        <v>6681</v>
      </c>
      <c r="M172" s="30">
        <v>669</v>
      </c>
      <c r="N172" s="30">
        <v>22348</v>
      </c>
      <c r="O172" s="30">
        <v>38486</v>
      </c>
      <c r="P172" s="30">
        <v>11587</v>
      </c>
      <c r="Q172" s="30">
        <v>19</v>
      </c>
      <c r="R172" s="30" t="s">
        <v>15</v>
      </c>
      <c r="S172" s="30">
        <f t="shared" si="13"/>
        <v>73109</v>
      </c>
    </row>
    <row r="173" spans="1:19">
      <c r="A173" s="64">
        <v>1990</v>
      </c>
      <c r="B173" s="30" t="s">
        <v>15</v>
      </c>
      <c r="C173" s="30" t="s">
        <v>15</v>
      </c>
      <c r="D173" s="30">
        <v>13</v>
      </c>
      <c r="E173" s="30">
        <v>633</v>
      </c>
      <c r="F173" s="30">
        <v>2813</v>
      </c>
      <c r="G173" s="30">
        <v>2324</v>
      </c>
      <c r="H173" s="30">
        <v>824</v>
      </c>
      <c r="I173" s="30" t="s">
        <v>15</v>
      </c>
      <c r="J173" s="30" t="s">
        <v>15</v>
      </c>
      <c r="K173" s="30">
        <f t="shared" si="12"/>
        <v>6607</v>
      </c>
      <c r="M173" s="30">
        <v>23</v>
      </c>
      <c r="N173" s="30">
        <v>12431</v>
      </c>
      <c r="O173" s="30">
        <v>23456</v>
      </c>
      <c r="P173" s="30">
        <v>23162</v>
      </c>
      <c r="Q173" s="30">
        <v>3123</v>
      </c>
      <c r="R173" s="30" t="s">
        <v>15</v>
      </c>
      <c r="S173" s="30">
        <f t="shared" si="13"/>
        <v>62195</v>
      </c>
    </row>
    <row r="174" spans="1:19">
      <c r="A174" s="64">
        <v>1991</v>
      </c>
      <c r="B174" s="30" t="s">
        <v>15</v>
      </c>
      <c r="C174" s="30" t="s">
        <v>15</v>
      </c>
      <c r="D174" s="30">
        <v>49</v>
      </c>
      <c r="E174" s="30">
        <v>2125</v>
      </c>
      <c r="F174" s="30">
        <v>2882</v>
      </c>
      <c r="G174" s="30" t="s">
        <v>15</v>
      </c>
      <c r="H174" s="30" t="s">
        <v>15</v>
      </c>
      <c r="I174" s="30" t="s">
        <v>15</v>
      </c>
      <c r="J174" s="30" t="s">
        <v>15</v>
      </c>
      <c r="K174" s="30">
        <f t="shared" si="12"/>
        <v>5056</v>
      </c>
      <c r="M174" s="30">
        <v>794</v>
      </c>
      <c r="N174" s="30">
        <v>23443</v>
      </c>
      <c r="O174" s="30">
        <v>66543</v>
      </c>
      <c r="P174" s="30" t="s">
        <v>15</v>
      </c>
      <c r="Q174" s="30" t="s">
        <v>15</v>
      </c>
      <c r="R174" s="30" t="s">
        <v>15</v>
      </c>
      <c r="S174" s="30">
        <f t="shared" si="13"/>
        <v>90780</v>
      </c>
    </row>
    <row r="175" spans="1:19">
      <c r="A175" s="64">
        <v>1992</v>
      </c>
      <c r="B175" s="30" t="s">
        <v>15</v>
      </c>
      <c r="C175" s="30" t="s">
        <v>15</v>
      </c>
      <c r="D175" s="30">
        <v>70</v>
      </c>
      <c r="E175" s="30">
        <v>1977</v>
      </c>
      <c r="F175" s="30">
        <v>1006</v>
      </c>
      <c r="G175" s="30">
        <v>293</v>
      </c>
      <c r="H175" s="30">
        <v>417</v>
      </c>
      <c r="I175" s="30" t="s">
        <v>63</v>
      </c>
      <c r="J175" s="30" t="s">
        <v>15</v>
      </c>
      <c r="K175" s="30">
        <f t="shared" si="12"/>
        <v>3763</v>
      </c>
      <c r="M175" s="30">
        <v>525</v>
      </c>
      <c r="N175" s="30">
        <v>13111</v>
      </c>
      <c r="O175" s="30">
        <v>43850</v>
      </c>
      <c r="P175" s="30">
        <v>15766</v>
      </c>
      <c r="Q175" s="30">
        <v>2713</v>
      </c>
      <c r="R175" s="30" t="s">
        <v>15</v>
      </c>
      <c r="S175" s="30">
        <f t="shared" si="13"/>
        <v>75965</v>
      </c>
    </row>
    <row r="176" spans="1:19">
      <c r="A176" s="64">
        <v>1993</v>
      </c>
      <c r="B176" s="30" t="s">
        <v>15</v>
      </c>
      <c r="C176" s="30" t="s">
        <v>15</v>
      </c>
      <c r="D176" s="30">
        <v>70</v>
      </c>
      <c r="E176" s="30">
        <v>7</v>
      </c>
      <c r="F176" s="30">
        <v>597</v>
      </c>
      <c r="G176" s="30">
        <v>410</v>
      </c>
      <c r="H176" s="30" t="s">
        <v>15</v>
      </c>
      <c r="I176" s="30" t="s">
        <v>63</v>
      </c>
      <c r="J176" s="30" t="s">
        <v>63</v>
      </c>
      <c r="K176" s="30">
        <f t="shared" si="12"/>
        <v>1084</v>
      </c>
      <c r="M176" s="30">
        <v>76</v>
      </c>
      <c r="N176" s="30">
        <v>85</v>
      </c>
      <c r="O176" s="30">
        <v>7642</v>
      </c>
      <c r="P176" s="30">
        <v>4388</v>
      </c>
      <c r="Q176" s="30" t="s">
        <v>15</v>
      </c>
      <c r="R176" s="30" t="s">
        <v>15</v>
      </c>
      <c r="S176" s="30">
        <f t="shared" si="13"/>
        <v>12191</v>
      </c>
    </row>
    <row r="177" spans="1:19">
      <c r="A177" s="64">
        <v>1994</v>
      </c>
      <c r="B177" s="30" t="s">
        <v>15</v>
      </c>
      <c r="C177" s="30" t="s">
        <v>15</v>
      </c>
      <c r="D177" s="30">
        <v>6</v>
      </c>
      <c r="E177" s="30">
        <v>12</v>
      </c>
      <c r="F177" s="30" t="s">
        <v>15</v>
      </c>
      <c r="G177" s="30" t="s">
        <v>15</v>
      </c>
      <c r="H177" s="30" t="s">
        <v>15</v>
      </c>
      <c r="I177" s="30" t="s">
        <v>63</v>
      </c>
      <c r="J177" s="30" t="s">
        <v>63</v>
      </c>
      <c r="K177" s="30">
        <f t="shared" si="12"/>
        <v>18</v>
      </c>
      <c r="M177" s="30" t="s">
        <v>15</v>
      </c>
      <c r="N177" s="30" t="s">
        <v>15</v>
      </c>
      <c r="O177" s="30" t="s">
        <v>15</v>
      </c>
      <c r="P177" s="30" t="s">
        <v>15</v>
      </c>
      <c r="Q177" s="30" t="s">
        <v>15</v>
      </c>
      <c r="R177" s="30" t="s">
        <v>15</v>
      </c>
      <c r="S177" s="30" t="s">
        <v>15</v>
      </c>
    </row>
    <row r="178" spans="1:19">
      <c r="A178" s="64">
        <v>1995</v>
      </c>
      <c r="B178" s="30" t="s">
        <v>15</v>
      </c>
      <c r="C178" s="30" t="s">
        <v>15</v>
      </c>
      <c r="D178" s="30">
        <v>4</v>
      </c>
      <c r="E178" s="30">
        <v>187</v>
      </c>
      <c r="F178" s="30" t="s">
        <v>15</v>
      </c>
      <c r="G178" s="30" t="s">
        <v>15</v>
      </c>
      <c r="H178" s="30">
        <v>45</v>
      </c>
      <c r="I178" s="30">
        <v>7</v>
      </c>
      <c r="J178" s="30" t="s">
        <v>63</v>
      </c>
      <c r="K178" s="30">
        <f t="shared" si="12"/>
        <v>243</v>
      </c>
      <c r="M178" s="30" t="s">
        <v>15</v>
      </c>
      <c r="N178" s="30" t="s">
        <v>15</v>
      </c>
      <c r="O178" s="30" t="s">
        <v>15</v>
      </c>
      <c r="P178" s="30" t="s">
        <v>15</v>
      </c>
      <c r="Q178" s="30" t="s">
        <v>15</v>
      </c>
      <c r="R178" s="30" t="s">
        <v>15</v>
      </c>
      <c r="S178" s="30" t="s">
        <v>15</v>
      </c>
    </row>
    <row r="179" spans="1:19">
      <c r="A179" s="64">
        <v>1996</v>
      </c>
      <c r="B179" s="30" t="s">
        <v>15</v>
      </c>
      <c r="C179" s="30" t="s">
        <v>15</v>
      </c>
      <c r="D179" s="30">
        <v>7</v>
      </c>
      <c r="E179" s="30">
        <v>147</v>
      </c>
      <c r="F179" s="30">
        <v>289</v>
      </c>
      <c r="G179" s="30">
        <v>250</v>
      </c>
      <c r="H179" s="30">
        <v>148</v>
      </c>
      <c r="I179" s="30" t="s">
        <v>63</v>
      </c>
      <c r="J179" s="30" t="s">
        <v>63</v>
      </c>
      <c r="K179" s="30">
        <f t="shared" si="12"/>
        <v>841</v>
      </c>
      <c r="M179" s="30" t="s">
        <v>15</v>
      </c>
      <c r="N179" s="30" t="s">
        <v>15</v>
      </c>
      <c r="O179" s="30" t="s">
        <v>15</v>
      </c>
      <c r="P179" s="30">
        <v>14</v>
      </c>
      <c r="Q179" s="30">
        <v>3</v>
      </c>
      <c r="R179" s="30" t="s">
        <v>15</v>
      </c>
      <c r="S179" s="30">
        <f t="shared" si="13"/>
        <v>17</v>
      </c>
    </row>
    <row r="180" spans="1:19">
      <c r="A180" s="64">
        <v>1997</v>
      </c>
      <c r="B180" s="30" t="s">
        <v>15</v>
      </c>
      <c r="C180" s="30">
        <v>2</v>
      </c>
      <c r="D180" s="30">
        <v>35</v>
      </c>
      <c r="E180" s="30">
        <v>70</v>
      </c>
      <c r="F180" s="30">
        <v>94</v>
      </c>
      <c r="G180" s="30">
        <v>388</v>
      </c>
      <c r="H180" s="30">
        <v>57</v>
      </c>
      <c r="I180" s="30" t="s">
        <v>63</v>
      </c>
      <c r="J180" s="30" t="s">
        <v>63</v>
      </c>
      <c r="K180" s="30">
        <f t="shared" si="12"/>
        <v>646</v>
      </c>
      <c r="M180" s="30" t="s">
        <v>15</v>
      </c>
      <c r="N180" s="30" t="s">
        <v>15</v>
      </c>
      <c r="O180" s="30">
        <v>7</v>
      </c>
      <c r="P180" s="30">
        <v>10</v>
      </c>
      <c r="Q180" s="30" t="s">
        <v>15</v>
      </c>
      <c r="R180" s="30" t="s">
        <v>15</v>
      </c>
      <c r="S180" s="30">
        <f t="shared" si="13"/>
        <v>17</v>
      </c>
    </row>
    <row r="181" spans="1:19">
      <c r="A181" s="64">
        <v>1998</v>
      </c>
      <c r="B181" s="30" t="s">
        <v>15</v>
      </c>
      <c r="C181" s="30">
        <v>0</v>
      </c>
      <c r="D181" s="30">
        <v>0</v>
      </c>
      <c r="E181" s="30">
        <v>2</v>
      </c>
      <c r="F181" s="30">
        <v>55</v>
      </c>
      <c r="G181" s="30">
        <v>418</v>
      </c>
      <c r="H181" s="30">
        <v>13</v>
      </c>
      <c r="I181" s="30" t="s">
        <v>63</v>
      </c>
      <c r="J181" s="30" t="s">
        <v>63</v>
      </c>
      <c r="K181" s="30">
        <f t="shared" si="12"/>
        <v>488</v>
      </c>
      <c r="M181" s="30" t="s">
        <v>15</v>
      </c>
      <c r="N181" s="30" t="s">
        <v>15</v>
      </c>
      <c r="O181" s="30" t="s">
        <v>15</v>
      </c>
      <c r="P181" s="30" t="s">
        <v>15</v>
      </c>
      <c r="Q181" s="30" t="s">
        <v>15</v>
      </c>
      <c r="R181" s="30" t="s">
        <v>15</v>
      </c>
      <c r="S181" s="30" t="s">
        <v>15</v>
      </c>
    </row>
    <row r="182" spans="1:19">
      <c r="A182" s="64">
        <v>1999</v>
      </c>
      <c r="B182" s="30" t="s">
        <v>15</v>
      </c>
      <c r="C182" s="30">
        <v>0</v>
      </c>
      <c r="D182" s="30">
        <v>3</v>
      </c>
      <c r="E182" s="30">
        <v>211</v>
      </c>
      <c r="F182" s="30">
        <v>867</v>
      </c>
      <c r="G182" s="30">
        <v>351</v>
      </c>
      <c r="H182" s="30">
        <v>12</v>
      </c>
      <c r="I182" s="30">
        <v>0</v>
      </c>
      <c r="J182" s="30" t="s">
        <v>63</v>
      </c>
      <c r="K182" s="30">
        <f t="shared" si="12"/>
        <v>1444</v>
      </c>
      <c r="M182" s="30" t="s">
        <v>15</v>
      </c>
      <c r="N182" s="30" t="s">
        <v>15</v>
      </c>
      <c r="O182" s="30">
        <v>1064</v>
      </c>
      <c r="P182" s="30" t="s">
        <v>15</v>
      </c>
      <c r="Q182" s="30" t="s">
        <v>15</v>
      </c>
      <c r="R182" s="30" t="s">
        <v>15</v>
      </c>
      <c r="S182" s="30">
        <f t="shared" si="13"/>
        <v>1064</v>
      </c>
    </row>
    <row r="183" spans="1:19">
      <c r="A183" s="64">
        <v>2000</v>
      </c>
      <c r="B183" s="30" t="s">
        <v>15</v>
      </c>
      <c r="C183" s="30">
        <v>2</v>
      </c>
      <c r="D183" s="30">
        <v>9</v>
      </c>
      <c r="E183" s="30">
        <v>15</v>
      </c>
      <c r="F183" s="30">
        <v>6994</v>
      </c>
      <c r="G183" s="30">
        <v>2559</v>
      </c>
      <c r="H183" s="30">
        <v>479</v>
      </c>
      <c r="I183" s="30">
        <v>31</v>
      </c>
      <c r="J183" s="30" t="s">
        <v>63</v>
      </c>
      <c r="K183" s="30">
        <f t="shared" si="12"/>
        <v>10089</v>
      </c>
      <c r="M183" s="30" t="s">
        <v>15</v>
      </c>
      <c r="N183" s="30" t="s">
        <v>15</v>
      </c>
      <c r="O183" s="30">
        <v>5055</v>
      </c>
      <c r="P183" s="30">
        <v>43</v>
      </c>
      <c r="Q183" s="30" t="s">
        <v>15</v>
      </c>
      <c r="R183" s="30" t="s">
        <v>15</v>
      </c>
      <c r="S183" s="30">
        <f t="shared" si="13"/>
        <v>5098</v>
      </c>
    </row>
    <row r="184" spans="1:19">
      <c r="A184" s="64">
        <v>2001</v>
      </c>
      <c r="B184" s="30" t="s">
        <v>15</v>
      </c>
      <c r="C184" s="30">
        <v>0</v>
      </c>
      <c r="D184" s="30">
        <v>77</v>
      </c>
      <c r="E184" s="30">
        <v>1441</v>
      </c>
      <c r="F184" s="30">
        <v>5548</v>
      </c>
      <c r="G184" s="30">
        <v>2163</v>
      </c>
      <c r="H184" s="30">
        <v>281</v>
      </c>
      <c r="I184" s="30">
        <v>3</v>
      </c>
      <c r="J184" s="30" t="s">
        <v>63</v>
      </c>
      <c r="K184" s="30">
        <f t="shared" si="12"/>
        <v>9513</v>
      </c>
      <c r="M184" s="30">
        <v>19</v>
      </c>
      <c r="N184" s="30">
        <v>6470</v>
      </c>
      <c r="O184" s="30">
        <v>12691</v>
      </c>
      <c r="P184" s="30">
        <v>152</v>
      </c>
      <c r="Q184" s="30">
        <v>4</v>
      </c>
      <c r="R184" s="30" t="s">
        <v>15</v>
      </c>
      <c r="S184" s="30">
        <f t="shared" si="13"/>
        <v>19336</v>
      </c>
    </row>
    <row r="185" spans="1:19">
      <c r="A185" s="64">
        <v>2002</v>
      </c>
      <c r="B185" s="30" t="s">
        <v>15</v>
      </c>
      <c r="C185" s="30">
        <v>140</v>
      </c>
      <c r="D185" s="30">
        <v>237</v>
      </c>
      <c r="E185" s="30">
        <v>4840</v>
      </c>
      <c r="F185" s="30">
        <v>10170</v>
      </c>
      <c r="G185" s="30">
        <v>2782</v>
      </c>
      <c r="H185" s="30">
        <v>1213</v>
      </c>
      <c r="I185" s="30">
        <v>97</v>
      </c>
      <c r="J185" s="30" t="s">
        <v>63</v>
      </c>
      <c r="K185" s="30">
        <f t="shared" si="12"/>
        <v>19479</v>
      </c>
      <c r="M185" s="30" t="s">
        <v>15</v>
      </c>
      <c r="N185" s="30">
        <v>35</v>
      </c>
      <c r="O185" s="30">
        <v>5129</v>
      </c>
      <c r="P185" s="30">
        <v>134</v>
      </c>
      <c r="Q185" s="30">
        <v>40</v>
      </c>
      <c r="R185" s="30" t="s">
        <v>15</v>
      </c>
      <c r="S185" s="30">
        <f t="shared" si="13"/>
        <v>5338</v>
      </c>
    </row>
    <row r="186" spans="1:19">
      <c r="A186" s="64">
        <v>2003</v>
      </c>
      <c r="B186" s="30">
        <v>2</v>
      </c>
      <c r="C186" s="30">
        <v>21</v>
      </c>
      <c r="D186" s="30">
        <v>119</v>
      </c>
      <c r="E186" s="30">
        <v>1626</v>
      </c>
      <c r="F186" s="30">
        <v>6453</v>
      </c>
      <c r="G186" s="30">
        <v>5449</v>
      </c>
      <c r="H186" s="30">
        <v>1366</v>
      </c>
      <c r="I186" s="30">
        <v>3</v>
      </c>
      <c r="J186" s="30" t="s">
        <v>63</v>
      </c>
      <c r="K186" s="30">
        <f t="shared" si="12"/>
        <v>15039</v>
      </c>
      <c r="M186" s="30" t="s">
        <v>15</v>
      </c>
      <c r="N186" s="30">
        <v>3477</v>
      </c>
      <c r="O186" s="30">
        <v>15393</v>
      </c>
      <c r="P186" s="30">
        <v>5194</v>
      </c>
      <c r="Q186" s="30">
        <v>22</v>
      </c>
      <c r="R186" s="30" t="s">
        <v>15</v>
      </c>
      <c r="S186" s="30">
        <f t="shared" si="13"/>
        <v>24086</v>
      </c>
    </row>
    <row r="187" spans="1:19">
      <c r="A187" s="64">
        <v>2004</v>
      </c>
      <c r="B187" s="30">
        <v>2</v>
      </c>
      <c r="C187" s="30">
        <v>2</v>
      </c>
      <c r="D187" s="30">
        <v>192</v>
      </c>
      <c r="E187" s="30">
        <v>2849</v>
      </c>
      <c r="F187" s="30">
        <v>11416</v>
      </c>
      <c r="G187" s="30">
        <v>3666</v>
      </c>
      <c r="H187" s="30">
        <v>2606</v>
      </c>
      <c r="I187" s="30">
        <v>13</v>
      </c>
      <c r="J187" s="99" t="s">
        <v>63</v>
      </c>
      <c r="K187" s="30">
        <f t="shared" si="12"/>
        <v>20746</v>
      </c>
      <c r="M187" s="30">
        <v>2</v>
      </c>
      <c r="N187" s="30">
        <v>943</v>
      </c>
      <c r="O187" s="30">
        <v>8275</v>
      </c>
      <c r="P187" s="30">
        <v>830</v>
      </c>
      <c r="Q187" s="30">
        <v>84</v>
      </c>
      <c r="R187" s="30" t="s">
        <v>15</v>
      </c>
      <c r="S187" s="30">
        <f t="shared" si="13"/>
        <v>10134</v>
      </c>
    </row>
    <row r="188" spans="1:19">
      <c r="A188" s="64">
        <v>2005</v>
      </c>
      <c r="B188" s="30">
        <v>0</v>
      </c>
      <c r="C188" s="30">
        <v>0</v>
      </c>
      <c r="D188" s="30">
        <v>56</v>
      </c>
      <c r="E188" s="30">
        <v>2933</v>
      </c>
      <c r="F188" s="30">
        <v>3081</v>
      </c>
      <c r="G188" s="30">
        <v>3273</v>
      </c>
      <c r="H188" s="30">
        <v>1826</v>
      </c>
      <c r="I188" s="30">
        <v>2</v>
      </c>
      <c r="J188" s="99" t="s">
        <v>63</v>
      </c>
      <c r="K188" s="30">
        <f t="shared" si="12"/>
        <v>11171</v>
      </c>
      <c r="M188" s="30" t="s">
        <v>15</v>
      </c>
      <c r="N188" s="30">
        <v>862</v>
      </c>
      <c r="O188" s="30">
        <v>544</v>
      </c>
      <c r="P188" s="30">
        <v>8</v>
      </c>
      <c r="Q188" s="30">
        <v>21</v>
      </c>
      <c r="R188" s="30" t="s">
        <v>15</v>
      </c>
      <c r="S188" s="30">
        <f t="shared" si="13"/>
        <v>1435</v>
      </c>
    </row>
    <row r="189" spans="1:19">
      <c r="A189" s="64">
        <v>2006</v>
      </c>
      <c r="B189" s="143">
        <v>0</v>
      </c>
      <c r="C189" s="143">
        <v>3</v>
      </c>
      <c r="D189" s="143">
        <v>11</v>
      </c>
      <c r="E189" s="143">
        <v>388</v>
      </c>
      <c r="F189" s="143">
        <v>3225</v>
      </c>
      <c r="G189" s="143">
        <v>927</v>
      </c>
      <c r="H189" s="143">
        <v>656</v>
      </c>
      <c r="I189" s="143">
        <v>0</v>
      </c>
      <c r="J189" s="144" t="s">
        <v>63</v>
      </c>
      <c r="K189" s="30">
        <f t="shared" si="12"/>
        <v>5210</v>
      </c>
      <c r="M189" s="30" t="s">
        <v>15</v>
      </c>
      <c r="N189" s="143">
        <v>184</v>
      </c>
      <c r="O189" s="143">
        <v>3321</v>
      </c>
      <c r="P189" s="143">
        <v>26</v>
      </c>
      <c r="Q189" s="143">
        <v>42</v>
      </c>
      <c r="R189" s="30" t="s">
        <v>15</v>
      </c>
      <c r="S189" s="30">
        <f t="shared" si="13"/>
        <v>3573</v>
      </c>
    </row>
    <row r="190" spans="1:19">
      <c r="A190" s="64">
        <v>2007</v>
      </c>
      <c r="B190" s="143">
        <v>2</v>
      </c>
      <c r="C190" s="143">
        <v>0</v>
      </c>
      <c r="D190" s="143">
        <v>18</v>
      </c>
      <c r="E190" s="143">
        <v>115</v>
      </c>
      <c r="F190" s="143">
        <v>545</v>
      </c>
      <c r="G190" s="143">
        <v>672</v>
      </c>
      <c r="H190" s="143">
        <v>62</v>
      </c>
      <c r="I190" s="143">
        <v>0</v>
      </c>
      <c r="J190" s="144" t="s">
        <v>63</v>
      </c>
      <c r="K190" s="30">
        <f t="shared" si="12"/>
        <v>1414</v>
      </c>
      <c r="M190" s="30" t="s">
        <v>15</v>
      </c>
      <c r="N190" s="143">
        <v>813</v>
      </c>
      <c r="O190" s="143">
        <v>8402</v>
      </c>
      <c r="P190" s="143">
        <v>3509</v>
      </c>
      <c r="Q190" s="143">
        <v>12</v>
      </c>
      <c r="R190" s="30" t="s">
        <v>15</v>
      </c>
      <c r="S190" s="30">
        <f t="shared" si="13"/>
        <v>12736</v>
      </c>
    </row>
    <row r="191" spans="1:19">
      <c r="A191" s="64">
        <v>2008</v>
      </c>
      <c r="B191" s="143" t="s">
        <v>15</v>
      </c>
      <c r="C191" s="143" t="s">
        <v>15</v>
      </c>
      <c r="D191" s="143" t="s">
        <v>15</v>
      </c>
      <c r="E191" s="143">
        <v>7</v>
      </c>
      <c r="F191" s="143">
        <v>3</v>
      </c>
      <c r="G191" s="143" t="s">
        <v>15</v>
      </c>
      <c r="H191" s="143" t="s">
        <v>15</v>
      </c>
      <c r="I191" s="143" t="s">
        <v>15</v>
      </c>
      <c r="J191" s="144" t="s">
        <v>63</v>
      </c>
      <c r="K191" s="30">
        <f t="shared" si="12"/>
        <v>10</v>
      </c>
      <c r="M191" s="30" t="s">
        <v>15</v>
      </c>
      <c r="N191" s="143">
        <v>621</v>
      </c>
      <c r="O191" s="143">
        <v>1726</v>
      </c>
      <c r="P191" s="143">
        <v>1381</v>
      </c>
      <c r="Q191" s="30" t="s">
        <v>15</v>
      </c>
      <c r="R191" s="30" t="s">
        <v>15</v>
      </c>
      <c r="S191" s="30">
        <f t="shared" si="13"/>
        <v>3728</v>
      </c>
    </row>
    <row r="192" spans="1:19">
      <c r="A192" s="64">
        <v>2009</v>
      </c>
      <c r="B192" s="143" t="s">
        <v>15</v>
      </c>
      <c r="C192" s="143" t="s">
        <v>15</v>
      </c>
      <c r="D192" s="143" t="s">
        <v>15</v>
      </c>
      <c r="E192" s="143">
        <v>3</v>
      </c>
      <c r="F192" s="143">
        <v>7</v>
      </c>
      <c r="G192" s="143">
        <v>2</v>
      </c>
      <c r="H192" s="143" t="s">
        <v>15</v>
      </c>
      <c r="I192" s="144" t="s">
        <v>63</v>
      </c>
      <c r="J192" s="144" t="s">
        <v>63</v>
      </c>
      <c r="K192" s="30">
        <f t="shared" si="12"/>
        <v>12</v>
      </c>
      <c r="M192" s="30" t="s">
        <v>15</v>
      </c>
      <c r="N192" s="143">
        <v>1154</v>
      </c>
      <c r="O192" s="143">
        <v>7596</v>
      </c>
      <c r="P192" s="143">
        <v>1175</v>
      </c>
      <c r="Q192" s="30">
        <v>42</v>
      </c>
      <c r="R192" s="30" t="s">
        <v>15</v>
      </c>
      <c r="S192" s="30">
        <f t="shared" si="13"/>
        <v>9967</v>
      </c>
    </row>
    <row r="193" spans="1:19">
      <c r="A193" s="64">
        <v>2010</v>
      </c>
      <c r="B193" s="143" t="s">
        <v>15</v>
      </c>
      <c r="C193" s="143" t="s">
        <v>15</v>
      </c>
      <c r="D193" s="143">
        <v>8</v>
      </c>
      <c r="E193" s="143">
        <v>83</v>
      </c>
      <c r="F193" s="143">
        <v>133</v>
      </c>
      <c r="G193" s="143">
        <v>444</v>
      </c>
      <c r="H193" s="143">
        <v>28</v>
      </c>
      <c r="I193" s="144" t="s">
        <v>63</v>
      </c>
      <c r="J193" s="144" t="s">
        <v>63</v>
      </c>
      <c r="K193" s="30">
        <f t="shared" si="12"/>
        <v>696</v>
      </c>
      <c r="M193" s="30" t="s">
        <v>15</v>
      </c>
      <c r="N193" s="143">
        <v>18</v>
      </c>
      <c r="O193" s="143">
        <v>238</v>
      </c>
      <c r="P193" s="143">
        <v>663</v>
      </c>
      <c r="Q193" s="30">
        <v>8</v>
      </c>
      <c r="R193" s="30" t="s">
        <v>15</v>
      </c>
      <c r="S193" s="30">
        <f t="shared" si="13"/>
        <v>927</v>
      </c>
    </row>
    <row r="194" spans="1:19">
      <c r="A194" s="64">
        <v>2011</v>
      </c>
      <c r="B194" s="143">
        <v>0</v>
      </c>
      <c r="C194" s="143">
        <v>1</v>
      </c>
      <c r="D194" s="143">
        <v>31</v>
      </c>
      <c r="E194" s="143">
        <v>88</v>
      </c>
      <c r="F194" s="143">
        <v>254</v>
      </c>
      <c r="G194" s="143">
        <v>389</v>
      </c>
      <c r="H194" s="143">
        <v>248</v>
      </c>
      <c r="I194" s="143" t="s">
        <v>15</v>
      </c>
      <c r="J194" s="144">
        <v>6</v>
      </c>
      <c r="K194" s="30">
        <f t="shared" si="12"/>
        <v>1017</v>
      </c>
      <c r="M194" s="30" t="s">
        <v>15</v>
      </c>
      <c r="N194" s="143">
        <v>11</v>
      </c>
      <c r="O194" s="143">
        <v>330</v>
      </c>
      <c r="P194" s="143">
        <v>338</v>
      </c>
      <c r="Q194" s="30">
        <v>411</v>
      </c>
      <c r="R194" s="30" t="s">
        <v>15</v>
      </c>
      <c r="S194" s="30">
        <f t="shared" si="13"/>
        <v>1090</v>
      </c>
    </row>
    <row r="195" spans="1:19">
      <c r="A195" s="64">
        <v>2012</v>
      </c>
      <c r="B195" s="143">
        <v>0</v>
      </c>
      <c r="C195" s="143">
        <v>12</v>
      </c>
      <c r="D195" s="143">
        <v>391</v>
      </c>
      <c r="E195" s="143">
        <v>529</v>
      </c>
      <c r="F195" s="143">
        <v>502</v>
      </c>
      <c r="G195" s="143">
        <v>1348</v>
      </c>
      <c r="H195" s="143">
        <v>749</v>
      </c>
      <c r="I195" s="143">
        <v>60</v>
      </c>
      <c r="J195" s="144">
        <v>8</v>
      </c>
      <c r="K195" s="30">
        <f t="shared" si="12"/>
        <v>3599</v>
      </c>
      <c r="M195" s="30" t="s">
        <v>15</v>
      </c>
      <c r="N195" s="143">
        <v>31</v>
      </c>
      <c r="O195" s="143">
        <v>782</v>
      </c>
      <c r="P195" s="143">
        <v>829</v>
      </c>
      <c r="Q195" s="30">
        <v>814</v>
      </c>
      <c r="R195" s="30" t="s">
        <v>15</v>
      </c>
      <c r="S195" s="30">
        <f t="shared" si="13"/>
        <v>2456</v>
      </c>
    </row>
    <row r="196" spans="1:19">
      <c r="A196" s="64">
        <v>2013</v>
      </c>
      <c r="B196" s="143">
        <v>26</v>
      </c>
      <c r="C196" s="143">
        <v>52</v>
      </c>
      <c r="D196" s="143">
        <v>135</v>
      </c>
      <c r="E196" s="143">
        <v>1189</v>
      </c>
      <c r="F196" s="143">
        <v>790</v>
      </c>
      <c r="G196" s="143">
        <v>11479</v>
      </c>
      <c r="H196" s="143">
        <v>657</v>
      </c>
      <c r="I196" s="143">
        <v>4</v>
      </c>
      <c r="J196" s="144" t="s">
        <v>63</v>
      </c>
      <c r="K196" s="30">
        <f t="shared" si="12"/>
        <v>14332</v>
      </c>
      <c r="M196" s="30" t="s">
        <v>15</v>
      </c>
      <c r="N196" s="143">
        <v>9</v>
      </c>
      <c r="O196" s="143">
        <v>66</v>
      </c>
      <c r="P196" s="143">
        <v>94</v>
      </c>
      <c r="Q196" s="30">
        <v>329</v>
      </c>
      <c r="R196" s="30" t="s">
        <v>15</v>
      </c>
      <c r="S196" s="30">
        <f t="shared" si="13"/>
        <v>498</v>
      </c>
    </row>
    <row r="197" spans="1:19">
      <c r="A197" s="64">
        <v>2014</v>
      </c>
      <c r="B197" s="143">
        <v>0</v>
      </c>
      <c r="C197" s="143">
        <v>9</v>
      </c>
      <c r="D197" s="143">
        <v>69</v>
      </c>
      <c r="E197" s="143">
        <v>767</v>
      </c>
      <c r="F197" s="143">
        <v>1865</v>
      </c>
      <c r="G197" s="143">
        <v>2399</v>
      </c>
      <c r="H197" s="143">
        <v>736</v>
      </c>
      <c r="I197" s="143">
        <v>6</v>
      </c>
      <c r="J197" s="144" t="s">
        <v>63</v>
      </c>
      <c r="K197" s="30">
        <f t="shared" si="12"/>
        <v>5851</v>
      </c>
      <c r="M197" s="30">
        <v>1</v>
      </c>
      <c r="N197" s="143">
        <v>620</v>
      </c>
      <c r="O197" s="143">
        <v>4371</v>
      </c>
      <c r="P197" s="143">
        <v>1672</v>
      </c>
      <c r="Q197" s="30">
        <v>3255</v>
      </c>
      <c r="R197" s="30" t="s">
        <v>15</v>
      </c>
      <c r="S197" s="30">
        <f t="shared" si="13"/>
        <v>9919</v>
      </c>
    </row>
    <row r="198" spans="1:19">
      <c r="A198" s="64">
        <v>2015</v>
      </c>
      <c r="B198" s="143">
        <v>0</v>
      </c>
      <c r="C198" s="143">
        <v>3</v>
      </c>
      <c r="D198" s="143">
        <v>18</v>
      </c>
      <c r="E198" s="143">
        <v>209</v>
      </c>
      <c r="F198" s="143">
        <v>187</v>
      </c>
      <c r="G198" s="143">
        <v>197</v>
      </c>
      <c r="H198" s="143">
        <v>744</v>
      </c>
      <c r="I198" s="143">
        <v>3</v>
      </c>
      <c r="J198" s="144" t="s">
        <v>63</v>
      </c>
      <c r="K198" s="30">
        <f t="shared" si="12"/>
        <v>1361</v>
      </c>
      <c r="M198" s="30" t="s">
        <v>15</v>
      </c>
      <c r="N198" s="143">
        <v>208</v>
      </c>
      <c r="O198" s="143">
        <v>2633</v>
      </c>
      <c r="P198" s="143">
        <v>81</v>
      </c>
      <c r="Q198" s="30">
        <v>1731</v>
      </c>
      <c r="R198" s="30" t="s">
        <v>15</v>
      </c>
      <c r="S198" s="30">
        <f t="shared" si="13"/>
        <v>4653</v>
      </c>
    </row>
    <row r="199" spans="1:19">
      <c r="A199" s="64">
        <v>2016</v>
      </c>
      <c r="B199" s="143">
        <v>4</v>
      </c>
      <c r="C199" s="143">
        <v>4</v>
      </c>
      <c r="D199" s="143">
        <v>2</v>
      </c>
      <c r="E199" s="143">
        <v>44</v>
      </c>
      <c r="F199" s="143">
        <v>91</v>
      </c>
      <c r="G199" s="143">
        <v>213</v>
      </c>
      <c r="H199" s="143">
        <v>318</v>
      </c>
      <c r="I199" s="143">
        <v>0</v>
      </c>
      <c r="J199" s="144" t="s">
        <v>63</v>
      </c>
      <c r="K199" s="30">
        <f t="shared" si="12"/>
        <v>676</v>
      </c>
      <c r="M199" s="30" t="s">
        <v>15</v>
      </c>
      <c r="N199" s="143">
        <v>58</v>
      </c>
      <c r="O199" s="143">
        <v>410</v>
      </c>
      <c r="P199" s="143">
        <v>59</v>
      </c>
      <c r="Q199" s="30">
        <v>959</v>
      </c>
      <c r="R199" s="30" t="s">
        <v>15</v>
      </c>
      <c r="S199" s="30">
        <f t="shared" si="13"/>
        <v>1486</v>
      </c>
    </row>
    <row r="200" spans="1:19">
      <c r="A200" s="64">
        <v>2017</v>
      </c>
      <c r="B200" s="143">
        <v>0</v>
      </c>
      <c r="C200" s="143">
        <v>6</v>
      </c>
      <c r="D200" s="143">
        <v>7</v>
      </c>
      <c r="E200" s="143">
        <v>28</v>
      </c>
      <c r="F200" s="143">
        <v>212</v>
      </c>
      <c r="G200" s="143">
        <v>199</v>
      </c>
      <c r="H200" s="143">
        <v>121</v>
      </c>
      <c r="I200" s="143">
        <v>0</v>
      </c>
      <c r="J200" s="144" t="s">
        <v>63</v>
      </c>
      <c r="K200" s="30">
        <f t="shared" si="12"/>
        <v>573</v>
      </c>
      <c r="M200" s="30" t="s">
        <v>15</v>
      </c>
      <c r="N200" s="143">
        <v>241</v>
      </c>
      <c r="O200" s="143">
        <v>1452</v>
      </c>
      <c r="P200" s="143">
        <v>557</v>
      </c>
      <c r="Q200" s="30">
        <v>1146</v>
      </c>
      <c r="R200" s="30" t="s">
        <v>15</v>
      </c>
      <c r="S200" s="30">
        <f t="shared" si="13"/>
        <v>3396</v>
      </c>
    </row>
    <row r="201" spans="1:19">
      <c r="A201" s="64">
        <v>2018</v>
      </c>
      <c r="B201" s="143">
        <v>0</v>
      </c>
      <c r="C201" s="143">
        <v>0</v>
      </c>
      <c r="D201" s="143">
        <v>6</v>
      </c>
      <c r="E201" s="143">
        <v>52</v>
      </c>
      <c r="F201" s="143">
        <v>180</v>
      </c>
      <c r="G201" s="143">
        <v>311</v>
      </c>
      <c r="H201" s="143">
        <v>244</v>
      </c>
      <c r="I201" s="143">
        <v>0</v>
      </c>
      <c r="J201" s="144" t="s">
        <v>63</v>
      </c>
      <c r="K201" s="30">
        <f>SUM(B201:J201)</f>
        <v>793</v>
      </c>
      <c r="M201" s="30" t="s">
        <v>15</v>
      </c>
      <c r="N201" s="143">
        <v>4</v>
      </c>
      <c r="O201" s="143">
        <v>579</v>
      </c>
      <c r="P201" s="143">
        <v>887</v>
      </c>
      <c r="Q201" s="30">
        <v>2983</v>
      </c>
      <c r="R201" s="30" t="s">
        <v>15</v>
      </c>
      <c r="S201" s="30">
        <f>SUM(M201:R201)</f>
        <v>4453</v>
      </c>
    </row>
    <row r="202" spans="1:19">
      <c r="A202" s="64">
        <v>2019</v>
      </c>
      <c r="B202" s="143">
        <v>0</v>
      </c>
      <c r="C202" s="143">
        <v>0</v>
      </c>
      <c r="D202" s="143">
        <v>0</v>
      </c>
      <c r="E202" s="143">
        <v>87</v>
      </c>
      <c r="F202" s="143">
        <v>603</v>
      </c>
      <c r="G202" s="143">
        <v>236</v>
      </c>
      <c r="H202" s="143">
        <v>305</v>
      </c>
      <c r="I202" s="143" t="s">
        <v>15</v>
      </c>
      <c r="J202" s="144" t="s">
        <v>15</v>
      </c>
      <c r="K202" s="30">
        <f t="shared" ref="K202:K205" si="14">SUM(B202:J202)</f>
        <v>1231</v>
      </c>
      <c r="M202" s="30" t="s">
        <v>15</v>
      </c>
      <c r="N202" s="143">
        <v>1265</v>
      </c>
      <c r="O202" s="143">
        <v>4322</v>
      </c>
      <c r="P202" s="143">
        <v>2023</v>
      </c>
      <c r="Q202" s="30">
        <v>1980</v>
      </c>
      <c r="R202" s="30" t="s">
        <v>15</v>
      </c>
      <c r="S202" s="30">
        <f t="shared" ref="S202:S206" si="15">SUM(M202:R202)</f>
        <v>9590</v>
      </c>
    </row>
    <row r="203" spans="1:19">
      <c r="A203" s="64">
        <v>2020</v>
      </c>
      <c r="B203" s="143">
        <v>0</v>
      </c>
      <c r="C203" s="143">
        <v>0</v>
      </c>
      <c r="D203" s="143">
        <v>7</v>
      </c>
      <c r="E203" s="143">
        <v>0</v>
      </c>
      <c r="F203" s="143">
        <v>1151</v>
      </c>
      <c r="G203" s="143">
        <v>419</v>
      </c>
      <c r="H203" s="143">
        <v>361</v>
      </c>
      <c r="I203" s="143">
        <v>11</v>
      </c>
      <c r="J203" s="144" t="s">
        <v>15</v>
      </c>
      <c r="K203" s="30">
        <f t="shared" si="14"/>
        <v>1949</v>
      </c>
      <c r="M203" s="30" t="s">
        <v>15</v>
      </c>
      <c r="N203" s="143">
        <v>0</v>
      </c>
      <c r="O203" s="143">
        <v>2605</v>
      </c>
      <c r="P203" s="143">
        <v>804</v>
      </c>
      <c r="Q203" s="30">
        <v>453</v>
      </c>
      <c r="R203" s="30" t="s">
        <v>15</v>
      </c>
      <c r="S203" s="30">
        <f t="shared" si="15"/>
        <v>3862</v>
      </c>
    </row>
    <row r="204" spans="1:19">
      <c r="A204" s="64">
        <v>2021</v>
      </c>
      <c r="B204" s="143">
        <v>0</v>
      </c>
      <c r="C204" s="143">
        <v>82</v>
      </c>
      <c r="D204" s="143">
        <v>13</v>
      </c>
      <c r="E204" s="143">
        <v>149</v>
      </c>
      <c r="F204" s="143">
        <v>632</v>
      </c>
      <c r="G204" s="143">
        <v>263</v>
      </c>
      <c r="H204" s="143">
        <v>137</v>
      </c>
      <c r="I204" s="143">
        <v>0</v>
      </c>
      <c r="J204" s="144" t="s">
        <v>15</v>
      </c>
      <c r="K204" s="30">
        <f t="shared" si="14"/>
        <v>1276</v>
      </c>
      <c r="M204" s="30" t="s">
        <v>15</v>
      </c>
      <c r="N204" s="143">
        <v>1149</v>
      </c>
      <c r="O204" s="143">
        <v>7073</v>
      </c>
      <c r="P204" s="143">
        <v>3554</v>
      </c>
      <c r="Q204" s="30">
        <v>1691</v>
      </c>
      <c r="R204" s="30" t="s">
        <v>15</v>
      </c>
      <c r="S204" s="30">
        <f t="shared" si="15"/>
        <v>13467</v>
      </c>
    </row>
    <row r="205" spans="1:19">
      <c r="A205" s="64">
        <v>2022</v>
      </c>
      <c r="B205" s="143">
        <v>0</v>
      </c>
      <c r="C205" s="143">
        <v>27</v>
      </c>
      <c r="D205" s="143">
        <v>49</v>
      </c>
      <c r="E205" s="143">
        <v>178</v>
      </c>
      <c r="F205" s="143">
        <v>585</v>
      </c>
      <c r="G205" s="143">
        <v>251</v>
      </c>
      <c r="H205" s="143">
        <v>286</v>
      </c>
      <c r="I205" s="143">
        <v>0</v>
      </c>
      <c r="J205" s="144" t="s">
        <v>15</v>
      </c>
      <c r="K205" s="30">
        <f t="shared" si="14"/>
        <v>1376</v>
      </c>
      <c r="M205" s="30" t="s">
        <v>15</v>
      </c>
      <c r="N205" s="143">
        <v>978</v>
      </c>
      <c r="O205" s="143">
        <v>6264</v>
      </c>
      <c r="P205" s="143">
        <v>424</v>
      </c>
      <c r="Q205" s="30">
        <v>6612</v>
      </c>
      <c r="R205" s="30" t="s">
        <v>15</v>
      </c>
      <c r="S205" s="30">
        <f t="shared" si="15"/>
        <v>14278</v>
      </c>
    </row>
    <row r="206" spans="1:19">
      <c r="A206" s="64">
        <v>2023</v>
      </c>
      <c r="B206" s="230" t="s">
        <v>15</v>
      </c>
      <c r="C206" s="230" t="s">
        <v>15</v>
      </c>
      <c r="D206" s="230" t="s">
        <v>15</v>
      </c>
      <c r="E206" s="230" t="s">
        <v>15</v>
      </c>
      <c r="F206" s="230" t="s">
        <v>15</v>
      </c>
      <c r="G206" s="230" t="s">
        <v>15</v>
      </c>
      <c r="H206" s="231">
        <v>571</v>
      </c>
      <c r="I206" s="231">
        <v>0</v>
      </c>
      <c r="J206" s="257" t="s">
        <v>63</v>
      </c>
      <c r="K206" s="30">
        <f>SUM(B206:J206)</f>
        <v>571</v>
      </c>
      <c r="M206" s="30" t="s">
        <v>15</v>
      </c>
      <c r="N206" s="143">
        <v>336</v>
      </c>
      <c r="O206" s="143">
        <v>1258</v>
      </c>
      <c r="P206" s="143">
        <v>722</v>
      </c>
      <c r="Q206" s="30">
        <v>5688</v>
      </c>
      <c r="R206" s="30" t="s">
        <v>15</v>
      </c>
      <c r="S206" s="30">
        <f t="shared" si="15"/>
        <v>8004</v>
      </c>
    </row>
    <row r="207" spans="1:19" ht="11.4">
      <c r="A207" s="64" t="s">
        <v>347</v>
      </c>
      <c r="B207" s="230">
        <v>0</v>
      </c>
      <c r="C207" s="230">
        <v>58</v>
      </c>
      <c r="D207" s="230">
        <v>4</v>
      </c>
      <c r="E207" s="230">
        <v>11</v>
      </c>
      <c r="F207" s="230">
        <v>22</v>
      </c>
      <c r="G207" s="230">
        <v>508</v>
      </c>
      <c r="H207" s="231">
        <v>396</v>
      </c>
      <c r="I207" s="231">
        <v>0</v>
      </c>
      <c r="J207" s="232" t="s">
        <v>15</v>
      </c>
      <c r="K207" s="30">
        <f>SUM(B207:J207)</f>
        <v>999</v>
      </c>
      <c r="M207" s="30" t="s">
        <v>15</v>
      </c>
      <c r="N207" s="143">
        <v>301</v>
      </c>
      <c r="O207" s="143">
        <v>1147</v>
      </c>
      <c r="P207" s="143">
        <v>4567</v>
      </c>
      <c r="Q207" s="30">
        <v>7423</v>
      </c>
      <c r="R207" s="30" t="s">
        <v>15</v>
      </c>
      <c r="S207" s="30">
        <f t="shared" si="13"/>
        <v>13438</v>
      </c>
    </row>
    <row r="209" spans="1:19">
      <c r="A209" s="59" t="s">
        <v>84</v>
      </c>
    </row>
    <row r="210" spans="1:19">
      <c r="A210" s="68">
        <v>1976</v>
      </c>
      <c r="B210" s="30" t="s">
        <v>15</v>
      </c>
      <c r="C210" s="30">
        <v>0</v>
      </c>
      <c r="D210" s="30">
        <v>51</v>
      </c>
      <c r="E210" s="30">
        <v>1177</v>
      </c>
      <c r="F210" s="30">
        <v>3684</v>
      </c>
      <c r="G210" s="30">
        <v>6744</v>
      </c>
      <c r="H210" s="30">
        <v>671</v>
      </c>
      <c r="I210" s="30">
        <v>723</v>
      </c>
      <c r="J210" s="30">
        <v>112</v>
      </c>
      <c r="K210" s="30">
        <f t="shared" ref="K210:K258" si="16">SUM(B210:J210)</f>
        <v>13162</v>
      </c>
      <c r="M210" s="30">
        <v>1291</v>
      </c>
      <c r="N210" s="30">
        <v>2000</v>
      </c>
      <c r="O210" s="30">
        <v>28761</v>
      </c>
      <c r="P210" s="30">
        <v>16165</v>
      </c>
      <c r="Q210" s="30">
        <v>1160</v>
      </c>
      <c r="R210" s="30">
        <v>2072</v>
      </c>
      <c r="S210" s="30">
        <f t="shared" ref="S210:S250" si="17">SUM(M210:R210)</f>
        <v>51449</v>
      </c>
    </row>
    <row r="211" spans="1:19">
      <c r="A211" s="68">
        <v>1977</v>
      </c>
      <c r="B211" s="30" t="s">
        <v>15</v>
      </c>
      <c r="C211" s="30">
        <v>0</v>
      </c>
      <c r="D211" s="30">
        <v>285</v>
      </c>
      <c r="E211" s="30">
        <v>271</v>
      </c>
      <c r="F211" s="30">
        <v>5165</v>
      </c>
      <c r="G211" s="30">
        <v>3373</v>
      </c>
      <c r="H211" s="30">
        <v>1132</v>
      </c>
      <c r="I211" s="30">
        <v>1175</v>
      </c>
      <c r="J211" s="30">
        <v>59</v>
      </c>
      <c r="K211" s="30">
        <f t="shared" si="16"/>
        <v>11460</v>
      </c>
      <c r="M211" s="30">
        <v>311</v>
      </c>
      <c r="N211" s="30">
        <v>192</v>
      </c>
      <c r="O211" s="30">
        <v>9848</v>
      </c>
      <c r="P211" s="30">
        <v>2588</v>
      </c>
      <c r="Q211" s="30">
        <v>132</v>
      </c>
      <c r="R211" s="30">
        <v>58</v>
      </c>
      <c r="S211" s="30">
        <f t="shared" si="17"/>
        <v>13129</v>
      </c>
    </row>
    <row r="212" spans="1:19">
      <c r="A212" s="68">
        <v>1978</v>
      </c>
      <c r="B212" s="30" t="s">
        <v>15</v>
      </c>
      <c r="C212" s="30">
        <v>0</v>
      </c>
      <c r="D212" s="30">
        <v>76</v>
      </c>
      <c r="E212" s="30">
        <v>1942</v>
      </c>
      <c r="F212" s="30">
        <v>1422</v>
      </c>
      <c r="G212" s="30">
        <v>2273</v>
      </c>
      <c r="H212" s="30">
        <v>615</v>
      </c>
      <c r="I212" s="30">
        <v>771</v>
      </c>
      <c r="J212" s="30">
        <v>79</v>
      </c>
      <c r="K212" s="30">
        <f t="shared" si="16"/>
        <v>7178</v>
      </c>
      <c r="M212" s="30">
        <v>174</v>
      </c>
      <c r="N212" s="30">
        <v>31352</v>
      </c>
      <c r="O212" s="30">
        <v>10722</v>
      </c>
      <c r="P212" s="30">
        <v>4082</v>
      </c>
      <c r="Q212" s="30">
        <v>635</v>
      </c>
      <c r="R212" s="30">
        <v>18</v>
      </c>
      <c r="S212" s="30">
        <f t="shared" si="17"/>
        <v>46983</v>
      </c>
    </row>
    <row r="213" spans="1:19">
      <c r="A213" s="68">
        <v>1979</v>
      </c>
      <c r="B213" s="30" t="s">
        <v>15</v>
      </c>
      <c r="C213" s="30" t="s">
        <v>15</v>
      </c>
      <c r="D213" s="30">
        <v>3</v>
      </c>
      <c r="E213" s="30">
        <v>263</v>
      </c>
      <c r="F213" s="30">
        <v>2067</v>
      </c>
      <c r="G213" s="30">
        <v>3406</v>
      </c>
      <c r="H213" s="30">
        <v>15</v>
      </c>
      <c r="I213" s="30">
        <v>597</v>
      </c>
      <c r="J213" s="30">
        <v>60</v>
      </c>
      <c r="K213" s="30">
        <f t="shared" si="16"/>
        <v>6411</v>
      </c>
      <c r="M213" s="30">
        <v>26</v>
      </c>
      <c r="N213" s="30">
        <v>1577</v>
      </c>
      <c r="O213" s="30">
        <v>14474</v>
      </c>
      <c r="P213" s="30">
        <v>2074</v>
      </c>
      <c r="Q213" s="30">
        <v>0</v>
      </c>
      <c r="R213" s="30" t="s">
        <v>15</v>
      </c>
      <c r="S213" s="30">
        <f t="shared" si="17"/>
        <v>18151</v>
      </c>
    </row>
    <row r="214" spans="1:19">
      <c r="A214" s="68">
        <v>1980</v>
      </c>
      <c r="B214" s="30" t="s">
        <v>15</v>
      </c>
      <c r="C214" s="30" t="s">
        <v>15</v>
      </c>
      <c r="D214" s="30">
        <v>42</v>
      </c>
      <c r="E214" s="30">
        <v>1256</v>
      </c>
      <c r="F214" s="30">
        <v>1675</v>
      </c>
      <c r="G214" s="30">
        <v>1031</v>
      </c>
      <c r="H214" s="30">
        <v>415</v>
      </c>
      <c r="I214" s="30">
        <v>319</v>
      </c>
      <c r="J214" s="30">
        <v>63</v>
      </c>
      <c r="K214" s="30">
        <f t="shared" si="16"/>
        <v>4801</v>
      </c>
      <c r="M214" s="30">
        <v>86</v>
      </c>
      <c r="N214" s="30">
        <v>17723</v>
      </c>
      <c r="O214" s="30">
        <v>13364</v>
      </c>
      <c r="P214" s="30">
        <v>1351</v>
      </c>
      <c r="Q214" s="30">
        <v>489</v>
      </c>
      <c r="R214" s="30" t="s">
        <v>15</v>
      </c>
      <c r="S214" s="30">
        <f t="shared" si="17"/>
        <v>33013</v>
      </c>
    </row>
    <row r="215" spans="1:19">
      <c r="A215" s="68">
        <v>1981</v>
      </c>
      <c r="B215" s="30" t="s">
        <v>15</v>
      </c>
      <c r="C215" s="30" t="s">
        <v>15</v>
      </c>
      <c r="D215" s="30">
        <v>457</v>
      </c>
      <c r="E215" s="30">
        <v>2205</v>
      </c>
      <c r="F215" s="30">
        <v>3186</v>
      </c>
      <c r="G215" s="30">
        <v>2630</v>
      </c>
      <c r="H215" s="30">
        <v>120</v>
      </c>
      <c r="I215" s="30">
        <v>289</v>
      </c>
      <c r="J215" s="30">
        <v>10</v>
      </c>
      <c r="K215" s="30">
        <f t="shared" si="16"/>
        <v>8897</v>
      </c>
      <c r="M215" s="30">
        <v>520</v>
      </c>
      <c r="N215" s="30">
        <v>2649</v>
      </c>
      <c r="O215" s="30">
        <v>1362</v>
      </c>
      <c r="P215" s="30">
        <v>3785</v>
      </c>
      <c r="Q215" s="30">
        <v>8</v>
      </c>
      <c r="R215" s="30" t="s">
        <v>15</v>
      </c>
      <c r="S215" s="30">
        <f t="shared" si="17"/>
        <v>8324</v>
      </c>
    </row>
    <row r="216" spans="1:19">
      <c r="A216" s="68">
        <v>1982</v>
      </c>
      <c r="B216" s="30" t="s">
        <v>15</v>
      </c>
      <c r="C216" s="30" t="s">
        <v>15</v>
      </c>
      <c r="D216" s="30">
        <v>2</v>
      </c>
      <c r="E216" s="30">
        <v>800</v>
      </c>
      <c r="F216" s="30">
        <v>12713</v>
      </c>
      <c r="G216" s="30">
        <v>1544</v>
      </c>
      <c r="H216" s="30">
        <v>227</v>
      </c>
      <c r="I216" s="30">
        <v>236</v>
      </c>
      <c r="J216" s="30">
        <v>16</v>
      </c>
      <c r="K216" s="30">
        <f t="shared" si="16"/>
        <v>15538</v>
      </c>
      <c r="M216" s="30">
        <v>5</v>
      </c>
      <c r="N216" s="30">
        <v>1711</v>
      </c>
      <c r="O216" s="30">
        <v>15195</v>
      </c>
      <c r="P216" s="30" t="s">
        <v>15</v>
      </c>
      <c r="Q216" s="30" t="s">
        <v>15</v>
      </c>
      <c r="R216" s="30" t="s">
        <v>15</v>
      </c>
      <c r="S216" s="30">
        <f t="shared" si="17"/>
        <v>16911</v>
      </c>
    </row>
    <row r="217" spans="1:19">
      <c r="A217" s="68">
        <v>1983</v>
      </c>
      <c r="B217" s="30" t="s">
        <v>15</v>
      </c>
      <c r="C217" s="30" t="s">
        <v>15</v>
      </c>
      <c r="D217" s="30">
        <v>504</v>
      </c>
      <c r="E217" s="30">
        <v>3416</v>
      </c>
      <c r="F217" s="30">
        <v>4927</v>
      </c>
      <c r="G217" s="30">
        <v>1457</v>
      </c>
      <c r="H217" s="30">
        <v>1034</v>
      </c>
      <c r="I217" s="30">
        <v>999</v>
      </c>
      <c r="J217" s="30">
        <v>17</v>
      </c>
      <c r="K217" s="30">
        <f t="shared" si="16"/>
        <v>12354</v>
      </c>
      <c r="M217" s="30">
        <v>453</v>
      </c>
      <c r="N217" s="30">
        <v>4946</v>
      </c>
      <c r="O217" s="30">
        <v>8874</v>
      </c>
      <c r="P217" s="30">
        <v>1584</v>
      </c>
      <c r="Q217" s="30">
        <v>492</v>
      </c>
      <c r="R217" s="30" t="s">
        <v>15</v>
      </c>
      <c r="S217" s="30">
        <f t="shared" si="17"/>
        <v>16349</v>
      </c>
    </row>
    <row r="218" spans="1:19">
      <c r="A218" s="68">
        <v>1984</v>
      </c>
      <c r="B218" s="30" t="s">
        <v>15</v>
      </c>
      <c r="C218" s="30" t="s">
        <v>15</v>
      </c>
      <c r="D218" s="30" t="s">
        <v>15</v>
      </c>
      <c r="E218" s="30" t="s">
        <v>15</v>
      </c>
      <c r="F218" s="30">
        <v>1940</v>
      </c>
      <c r="G218" s="30">
        <v>5598</v>
      </c>
      <c r="H218" s="30">
        <v>1059</v>
      </c>
      <c r="I218" s="30">
        <v>448</v>
      </c>
      <c r="J218" s="30" t="s">
        <v>15</v>
      </c>
      <c r="K218" s="30">
        <f t="shared" si="16"/>
        <v>9045</v>
      </c>
      <c r="M218" s="30" t="s">
        <v>15</v>
      </c>
      <c r="N218" s="30" t="s">
        <v>15</v>
      </c>
      <c r="O218" s="30">
        <v>7383</v>
      </c>
      <c r="P218" s="30">
        <v>3957</v>
      </c>
      <c r="Q218" s="30">
        <v>151</v>
      </c>
      <c r="R218" s="30" t="s">
        <v>15</v>
      </c>
      <c r="S218" s="30">
        <f t="shared" si="17"/>
        <v>11491</v>
      </c>
    </row>
    <row r="219" spans="1:19">
      <c r="A219" s="68">
        <v>1985</v>
      </c>
      <c r="B219" s="30" t="s">
        <v>15</v>
      </c>
      <c r="C219" s="30" t="s">
        <v>15</v>
      </c>
      <c r="D219" s="30">
        <v>2450</v>
      </c>
      <c r="E219" s="30" t="s">
        <v>15</v>
      </c>
      <c r="F219" s="30">
        <v>23043</v>
      </c>
      <c r="G219" s="30">
        <v>9697</v>
      </c>
      <c r="H219" s="30">
        <v>388</v>
      </c>
      <c r="I219" s="30">
        <v>564</v>
      </c>
      <c r="J219" s="30" t="s">
        <v>15</v>
      </c>
      <c r="K219" s="30">
        <f t="shared" si="16"/>
        <v>36142</v>
      </c>
      <c r="M219" s="30">
        <v>10</v>
      </c>
      <c r="N219" s="30" t="s">
        <v>15</v>
      </c>
      <c r="O219" s="30">
        <v>4892</v>
      </c>
      <c r="P219" s="30">
        <v>2522</v>
      </c>
      <c r="Q219" s="30">
        <v>7</v>
      </c>
      <c r="R219" s="30">
        <v>4</v>
      </c>
      <c r="S219" s="30">
        <f t="shared" si="17"/>
        <v>7435</v>
      </c>
    </row>
    <row r="220" spans="1:19">
      <c r="A220" s="64">
        <v>1986</v>
      </c>
      <c r="B220" s="30" t="s">
        <v>15</v>
      </c>
      <c r="C220" s="30" t="s">
        <v>15</v>
      </c>
      <c r="D220" s="30">
        <v>1075</v>
      </c>
      <c r="E220" s="30">
        <v>2767</v>
      </c>
      <c r="F220" s="30">
        <v>3492</v>
      </c>
      <c r="G220" s="30">
        <v>3929</v>
      </c>
      <c r="H220" s="30">
        <v>15</v>
      </c>
      <c r="I220" s="30">
        <v>611</v>
      </c>
      <c r="J220" s="30" t="s">
        <v>15</v>
      </c>
      <c r="K220" s="30">
        <f t="shared" si="16"/>
        <v>11889</v>
      </c>
      <c r="M220" s="30">
        <v>1476</v>
      </c>
      <c r="N220" s="30">
        <v>2618</v>
      </c>
      <c r="O220" s="30">
        <v>5665</v>
      </c>
      <c r="P220" s="30">
        <v>2098</v>
      </c>
      <c r="Q220" s="30">
        <v>0</v>
      </c>
      <c r="R220" s="30">
        <v>3</v>
      </c>
      <c r="S220" s="30">
        <f t="shared" si="17"/>
        <v>11860</v>
      </c>
    </row>
    <row r="221" spans="1:19">
      <c r="A221" s="64">
        <v>1987</v>
      </c>
      <c r="B221" s="30" t="s">
        <v>15</v>
      </c>
      <c r="C221" s="30" t="s">
        <v>15</v>
      </c>
      <c r="D221" s="30">
        <v>115</v>
      </c>
      <c r="E221" s="30">
        <v>3834</v>
      </c>
      <c r="F221" s="30">
        <v>9845</v>
      </c>
      <c r="G221" s="30">
        <v>5564</v>
      </c>
      <c r="H221" s="30">
        <v>5913</v>
      </c>
      <c r="I221" s="30">
        <v>1133</v>
      </c>
      <c r="J221" s="30" t="s">
        <v>15</v>
      </c>
      <c r="K221" s="30">
        <f t="shared" si="16"/>
        <v>26404</v>
      </c>
      <c r="M221" s="30">
        <v>1</v>
      </c>
      <c r="N221" s="30">
        <v>493</v>
      </c>
      <c r="O221" s="30">
        <v>13971</v>
      </c>
      <c r="P221" s="30">
        <v>3145</v>
      </c>
      <c r="Q221" s="30">
        <v>1406</v>
      </c>
      <c r="R221" s="30">
        <v>28</v>
      </c>
      <c r="S221" s="30">
        <f t="shared" si="17"/>
        <v>19044</v>
      </c>
    </row>
    <row r="222" spans="1:19">
      <c r="A222" s="64">
        <v>1988</v>
      </c>
      <c r="B222" s="30" t="s">
        <v>15</v>
      </c>
      <c r="C222" s="30" t="s">
        <v>15</v>
      </c>
      <c r="D222" s="30">
        <v>96</v>
      </c>
      <c r="E222" s="30">
        <v>12377</v>
      </c>
      <c r="F222" s="30">
        <v>6506</v>
      </c>
      <c r="G222" s="30">
        <v>2629</v>
      </c>
      <c r="H222" s="30">
        <v>104</v>
      </c>
      <c r="I222" s="30" t="s">
        <v>15</v>
      </c>
      <c r="J222" s="30" t="s">
        <v>15</v>
      </c>
      <c r="K222" s="30">
        <f t="shared" si="16"/>
        <v>21712</v>
      </c>
      <c r="M222" s="30">
        <v>7</v>
      </c>
      <c r="N222" s="30">
        <v>1035</v>
      </c>
      <c r="O222" s="30">
        <v>12119</v>
      </c>
      <c r="P222" s="30">
        <v>1810</v>
      </c>
      <c r="Q222" s="30">
        <v>62</v>
      </c>
      <c r="R222" s="30" t="s">
        <v>15</v>
      </c>
      <c r="S222" s="30">
        <f t="shared" si="17"/>
        <v>15033</v>
      </c>
    </row>
    <row r="223" spans="1:19">
      <c r="A223" s="64">
        <v>1989</v>
      </c>
      <c r="B223" s="30" t="s">
        <v>15</v>
      </c>
      <c r="C223" s="30" t="s">
        <v>15</v>
      </c>
      <c r="D223" s="30">
        <v>397</v>
      </c>
      <c r="E223" s="30">
        <v>3635</v>
      </c>
      <c r="F223" s="30">
        <v>9381</v>
      </c>
      <c r="G223" s="30">
        <v>6760</v>
      </c>
      <c r="H223" s="30">
        <v>1105</v>
      </c>
      <c r="I223" s="30" t="s">
        <v>15</v>
      </c>
      <c r="J223" s="30" t="s">
        <v>15</v>
      </c>
      <c r="K223" s="30">
        <f t="shared" si="16"/>
        <v>21278</v>
      </c>
      <c r="M223" s="30">
        <v>172</v>
      </c>
      <c r="N223" s="30">
        <v>4225</v>
      </c>
      <c r="O223" s="30">
        <v>20299</v>
      </c>
      <c r="P223" s="30">
        <v>7539</v>
      </c>
      <c r="Q223" s="30">
        <v>824</v>
      </c>
      <c r="R223" s="30" t="s">
        <v>15</v>
      </c>
      <c r="S223" s="30">
        <f t="shared" si="17"/>
        <v>33059</v>
      </c>
    </row>
    <row r="224" spans="1:19">
      <c r="A224" s="64">
        <v>1990</v>
      </c>
      <c r="B224" s="30" t="s">
        <v>15</v>
      </c>
      <c r="C224" s="30" t="s">
        <v>15</v>
      </c>
      <c r="D224" s="30">
        <v>391</v>
      </c>
      <c r="E224" s="30">
        <v>4622</v>
      </c>
      <c r="F224" s="30">
        <v>6505</v>
      </c>
      <c r="G224" s="30">
        <v>1170</v>
      </c>
      <c r="H224" s="30">
        <v>45</v>
      </c>
      <c r="I224" s="30" t="s">
        <v>15</v>
      </c>
      <c r="J224" s="30" t="s">
        <v>15</v>
      </c>
      <c r="K224" s="30">
        <f t="shared" si="16"/>
        <v>12733</v>
      </c>
      <c r="M224" s="30">
        <v>95</v>
      </c>
      <c r="N224" s="30">
        <v>8357</v>
      </c>
      <c r="O224" s="30">
        <v>5015</v>
      </c>
      <c r="P224" s="30">
        <v>1809</v>
      </c>
      <c r="Q224" s="30">
        <v>43</v>
      </c>
      <c r="R224" s="30" t="s">
        <v>15</v>
      </c>
      <c r="S224" s="30">
        <f t="shared" si="17"/>
        <v>15319</v>
      </c>
    </row>
    <row r="225" spans="1:19">
      <c r="A225" s="64">
        <v>1991</v>
      </c>
      <c r="B225" s="30" t="s">
        <v>15</v>
      </c>
      <c r="C225" s="30" t="s">
        <v>15</v>
      </c>
      <c r="D225" s="30">
        <v>48</v>
      </c>
      <c r="E225" s="30">
        <v>4080</v>
      </c>
      <c r="F225" s="30">
        <v>2321</v>
      </c>
      <c r="G225" s="30">
        <v>64</v>
      </c>
      <c r="H225" s="30">
        <v>298</v>
      </c>
      <c r="I225" s="30" t="s">
        <v>15</v>
      </c>
      <c r="J225" s="30" t="s">
        <v>15</v>
      </c>
      <c r="K225" s="30">
        <f t="shared" si="16"/>
        <v>6811</v>
      </c>
      <c r="M225" s="30" t="s">
        <v>15</v>
      </c>
      <c r="N225" s="30">
        <v>10236</v>
      </c>
      <c r="O225" s="30">
        <v>10582</v>
      </c>
      <c r="P225" s="30">
        <v>513</v>
      </c>
      <c r="Q225" s="30">
        <v>895</v>
      </c>
      <c r="R225" s="30" t="s">
        <v>15</v>
      </c>
      <c r="S225" s="30">
        <f t="shared" si="17"/>
        <v>22226</v>
      </c>
    </row>
    <row r="226" spans="1:19">
      <c r="A226" s="64">
        <v>1992</v>
      </c>
      <c r="B226" s="30" t="s">
        <v>15</v>
      </c>
      <c r="C226" s="30" t="s">
        <v>15</v>
      </c>
      <c r="D226" s="30" t="s">
        <v>15</v>
      </c>
      <c r="E226" s="30" t="s">
        <v>15</v>
      </c>
      <c r="F226" s="30">
        <v>1518</v>
      </c>
      <c r="G226" s="30" t="s">
        <v>15</v>
      </c>
      <c r="H226" s="30">
        <v>440</v>
      </c>
      <c r="I226" s="30">
        <v>704</v>
      </c>
      <c r="J226" s="30" t="s">
        <v>15</v>
      </c>
      <c r="K226" s="30">
        <f t="shared" si="16"/>
        <v>2662</v>
      </c>
      <c r="M226" s="30" t="s">
        <v>15</v>
      </c>
      <c r="N226" s="30" t="s">
        <v>15</v>
      </c>
      <c r="O226" s="30">
        <v>2850</v>
      </c>
      <c r="P226" s="30" t="s">
        <v>15</v>
      </c>
      <c r="Q226" s="30">
        <v>444</v>
      </c>
      <c r="R226" s="30">
        <v>2</v>
      </c>
      <c r="S226" s="30">
        <f t="shared" si="17"/>
        <v>3296</v>
      </c>
    </row>
    <row r="227" spans="1:19">
      <c r="A227" s="64">
        <v>1993</v>
      </c>
      <c r="B227" s="30" t="s">
        <v>15</v>
      </c>
      <c r="C227" s="30" t="s">
        <v>15</v>
      </c>
      <c r="D227" s="30">
        <v>1124</v>
      </c>
      <c r="E227" s="30">
        <v>224</v>
      </c>
      <c r="F227" s="30">
        <v>627</v>
      </c>
      <c r="G227" s="30">
        <v>1324</v>
      </c>
      <c r="H227" s="30">
        <v>468</v>
      </c>
      <c r="I227" s="30" t="s">
        <v>15</v>
      </c>
      <c r="J227" s="30" t="s">
        <v>15</v>
      </c>
      <c r="K227" s="30">
        <f t="shared" si="16"/>
        <v>3767</v>
      </c>
      <c r="M227" s="30">
        <v>97</v>
      </c>
      <c r="N227" s="30">
        <v>70</v>
      </c>
      <c r="O227" s="30">
        <v>1922</v>
      </c>
      <c r="P227" s="30">
        <v>3445</v>
      </c>
      <c r="Q227" s="30">
        <v>500</v>
      </c>
      <c r="R227" s="30" t="s">
        <v>15</v>
      </c>
      <c r="S227" s="30">
        <f t="shared" si="17"/>
        <v>6034</v>
      </c>
    </row>
    <row r="228" spans="1:19">
      <c r="A228" s="64">
        <v>1994</v>
      </c>
      <c r="B228" s="30" t="s">
        <v>15</v>
      </c>
      <c r="C228" s="30" t="s">
        <v>15</v>
      </c>
      <c r="D228" s="30">
        <v>1878</v>
      </c>
      <c r="E228" s="30">
        <v>104</v>
      </c>
      <c r="F228" s="30" t="s">
        <v>15</v>
      </c>
      <c r="G228" s="30">
        <v>272</v>
      </c>
      <c r="H228" s="30">
        <v>284</v>
      </c>
      <c r="I228" s="30">
        <v>1078</v>
      </c>
      <c r="J228" s="30" t="s">
        <v>15</v>
      </c>
      <c r="K228" s="30">
        <f t="shared" si="16"/>
        <v>3616</v>
      </c>
      <c r="M228" s="30" t="s">
        <v>15</v>
      </c>
      <c r="N228" s="30" t="s">
        <v>15</v>
      </c>
      <c r="O228" s="30" t="s">
        <v>15</v>
      </c>
      <c r="P228" s="30">
        <v>13</v>
      </c>
      <c r="Q228" s="30">
        <v>4</v>
      </c>
      <c r="R228" s="30" t="s">
        <v>15</v>
      </c>
      <c r="S228" s="30">
        <f t="shared" si="17"/>
        <v>17</v>
      </c>
    </row>
    <row r="229" spans="1:19">
      <c r="A229" s="64">
        <v>1995</v>
      </c>
      <c r="B229" s="30" t="s">
        <v>15</v>
      </c>
      <c r="C229" s="30" t="s">
        <v>15</v>
      </c>
      <c r="D229" s="30">
        <v>212</v>
      </c>
      <c r="E229" s="30">
        <v>1615</v>
      </c>
      <c r="F229" s="30" t="s">
        <v>15</v>
      </c>
      <c r="G229" s="30">
        <v>472</v>
      </c>
      <c r="H229" s="30">
        <v>2603</v>
      </c>
      <c r="I229" s="30">
        <v>829</v>
      </c>
      <c r="J229" s="30" t="s">
        <v>15</v>
      </c>
      <c r="K229" s="30">
        <f t="shared" si="16"/>
        <v>5731</v>
      </c>
      <c r="M229" s="30" t="s">
        <v>15</v>
      </c>
      <c r="N229" s="30">
        <v>38</v>
      </c>
      <c r="O229" s="30" t="s">
        <v>15</v>
      </c>
      <c r="P229" s="30">
        <v>3</v>
      </c>
      <c r="Q229" s="30">
        <v>86</v>
      </c>
      <c r="R229" s="30">
        <v>3</v>
      </c>
      <c r="S229" s="30">
        <f t="shared" si="17"/>
        <v>130</v>
      </c>
    </row>
    <row r="230" spans="1:19">
      <c r="A230" s="64">
        <v>1996</v>
      </c>
      <c r="B230" s="30" t="s">
        <v>15</v>
      </c>
      <c r="C230" s="30" t="s">
        <v>15</v>
      </c>
      <c r="D230" s="30">
        <v>549</v>
      </c>
      <c r="E230" s="30">
        <v>2719</v>
      </c>
      <c r="F230" s="30">
        <v>314</v>
      </c>
      <c r="G230" s="30">
        <v>2776</v>
      </c>
      <c r="H230" s="30">
        <v>558</v>
      </c>
      <c r="I230" s="30">
        <v>1281</v>
      </c>
      <c r="J230" s="30" t="s">
        <v>15</v>
      </c>
      <c r="K230" s="30">
        <f t="shared" si="16"/>
        <v>8197</v>
      </c>
      <c r="M230" s="30" t="s">
        <v>15</v>
      </c>
      <c r="N230" s="30">
        <v>10</v>
      </c>
      <c r="O230" s="30">
        <v>34</v>
      </c>
      <c r="P230" s="30">
        <v>26</v>
      </c>
      <c r="Q230" s="30">
        <v>25</v>
      </c>
      <c r="R230" s="30">
        <v>11</v>
      </c>
      <c r="S230" s="30">
        <f t="shared" si="17"/>
        <v>106</v>
      </c>
    </row>
    <row r="231" spans="1:19">
      <c r="A231" s="64">
        <v>1997</v>
      </c>
      <c r="B231" s="30" t="s">
        <v>15</v>
      </c>
      <c r="C231" s="30" t="s">
        <v>15</v>
      </c>
      <c r="D231" s="30">
        <v>844</v>
      </c>
      <c r="E231" s="30">
        <v>769</v>
      </c>
      <c r="F231" s="30">
        <v>1034</v>
      </c>
      <c r="G231" s="30">
        <v>1616</v>
      </c>
      <c r="H231" s="30">
        <v>149</v>
      </c>
      <c r="I231" s="30">
        <v>675</v>
      </c>
      <c r="J231" s="30" t="s">
        <v>15</v>
      </c>
      <c r="K231" s="30">
        <f t="shared" si="16"/>
        <v>5087</v>
      </c>
      <c r="M231" s="30">
        <v>17</v>
      </c>
      <c r="N231" s="30">
        <v>26</v>
      </c>
      <c r="O231" s="30">
        <v>41</v>
      </c>
      <c r="P231" s="30">
        <v>39</v>
      </c>
      <c r="Q231" s="30">
        <v>4</v>
      </c>
      <c r="R231" s="30" t="s">
        <v>15</v>
      </c>
      <c r="S231" s="30">
        <f t="shared" si="17"/>
        <v>127</v>
      </c>
    </row>
    <row r="232" spans="1:19">
      <c r="A232" s="64">
        <v>1998</v>
      </c>
      <c r="B232" s="30" t="s">
        <v>15</v>
      </c>
      <c r="C232" s="30" t="s">
        <v>15</v>
      </c>
      <c r="D232" s="30">
        <v>218</v>
      </c>
      <c r="E232" s="30">
        <v>343</v>
      </c>
      <c r="F232" s="30">
        <v>320</v>
      </c>
      <c r="G232" s="30">
        <v>438</v>
      </c>
      <c r="H232" s="30">
        <v>249</v>
      </c>
      <c r="I232" s="30">
        <v>394</v>
      </c>
      <c r="J232" s="30" t="s">
        <v>15</v>
      </c>
      <c r="K232" s="30">
        <f t="shared" si="16"/>
        <v>1962</v>
      </c>
      <c r="M232" s="30" t="s">
        <v>15</v>
      </c>
      <c r="N232" s="30">
        <v>6</v>
      </c>
      <c r="O232" s="30">
        <v>8</v>
      </c>
      <c r="P232" s="30">
        <v>17</v>
      </c>
      <c r="Q232" s="30" t="s">
        <v>15</v>
      </c>
      <c r="R232" s="30">
        <v>6</v>
      </c>
      <c r="S232" s="30">
        <f t="shared" si="17"/>
        <v>37</v>
      </c>
    </row>
    <row r="233" spans="1:19">
      <c r="A233" s="64">
        <v>1999</v>
      </c>
      <c r="B233" s="30" t="s">
        <v>15</v>
      </c>
      <c r="C233" s="30" t="s">
        <v>15</v>
      </c>
      <c r="D233" s="30">
        <v>7</v>
      </c>
      <c r="E233" s="30">
        <v>44</v>
      </c>
      <c r="F233" s="30">
        <v>893</v>
      </c>
      <c r="G233" s="30">
        <v>1680</v>
      </c>
      <c r="H233" s="30">
        <v>475</v>
      </c>
      <c r="I233" s="30">
        <v>348</v>
      </c>
      <c r="J233" s="30" t="s">
        <v>15</v>
      </c>
      <c r="K233" s="30">
        <f t="shared" si="16"/>
        <v>3447</v>
      </c>
      <c r="M233" s="30" t="s">
        <v>15</v>
      </c>
      <c r="N233" s="30">
        <v>2</v>
      </c>
      <c r="O233" s="30">
        <v>8</v>
      </c>
      <c r="P233" s="30">
        <v>32</v>
      </c>
      <c r="Q233" s="30">
        <v>4</v>
      </c>
      <c r="R233" s="30" t="s">
        <v>15</v>
      </c>
      <c r="S233" s="30">
        <f t="shared" si="17"/>
        <v>46</v>
      </c>
    </row>
    <row r="234" spans="1:19">
      <c r="A234" s="64">
        <v>2000</v>
      </c>
      <c r="B234" s="30" t="s">
        <v>15</v>
      </c>
      <c r="C234" s="30" t="s">
        <v>15</v>
      </c>
      <c r="D234" s="30">
        <v>16</v>
      </c>
      <c r="E234" s="30">
        <v>432</v>
      </c>
      <c r="F234" s="30">
        <v>2060</v>
      </c>
      <c r="G234" s="30">
        <v>7985</v>
      </c>
      <c r="H234" s="30">
        <v>515</v>
      </c>
      <c r="I234" s="30">
        <v>810</v>
      </c>
      <c r="J234" s="30" t="s">
        <v>15</v>
      </c>
      <c r="K234" s="30">
        <f t="shared" si="16"/>
        <v>11818</v>
      </c>
      <c r="M234" s="30" t="s">
        <v>15</v>
      </c>
      <c r="N234" s="30" t="s">
        <v>15</v>
      </c>
      <c r="O234" s="30">
        <v>14</v>
      </c>
      <c r="P234" s="30">
        <v>47</v>
      </c>
      <c r="Q234" s="30" t="s">
        <v>15</v>
      </c>
      <c r="R234" s="30" t="s">
        <v>15</v>
      </c>
      <c r="S234" s="30">
        <f t="shared" si="17"/>
        <v>61</v>
      </c>
    </row>
    <row r="235" spans="1:19">
      <c r="A235" s="64">
        <v>2001</v>
      </c>
      <c r="B235" s="30" t="s">
        <v>15</v>
      </c>
      <c r="C235" s="30" t="s">
        <v>15</v>
      </c>
      <c r="D235" s="30">
        <v>807</v>
      </c>
      <c r="E235" s="30">
        <v>996</v>
      </c>
      <c r="F235" s="30">
        <v>1213</v>
      </c>
      <c r="G235" s="30">
        <v>3022</v>
      </c>
      <c r="H235" s="30">
        <v>314</v>
      </c>
      <c r="I235" s="30">
        <v>856</v>
      </c>
      <c r="J235" s="30" t="s">
        <v>15</v>
      </c>
      <c r="K235" s="30">
        <f t="shared" si="16"/>
        <v>7208</v>
      </c>
      <c r="M235" s="30" t="s">
        <v>15</v>
      </c>
      <c r="N235" s="30">
        <v>16</v>
      </c>
      <c r="O235" s="30">
        <v>11</v>
      </c>
      <c r="P235" s="30">
        <v>29</v>
      </c>
      <c r="Q235" s="30" t="s">
        <v>15</v>
      </c>
      <c r="R235" s="30">
        <v>13</v>
      </c>
      <c r="S235" s="30">
        <f t="shared" si="17"/>
        <v>69</v>
      </c>
    </row>
    <row r="236" spans="1:19">
      <c r="A236" s="64">
        <v>2002</v>
      </c>
      <c r="B236" s="30" t="s">
        <v>15</v>
      </c>
      <c r="C236" s="30" t="s">
        <v>15</v>
      </c>
      <c r="D236" s="30">
        <v>506</v>
      </c>
      <c r="E236" s="30">
        <v>2532</v>
      </c>
      <c r="F236" s="30">
        <v>35</v>
      </c>
      <c r="G236" s="30">
        <v>2654</v>
      </c>
      <c r="H236" s="30">
        <v>3906</v>
      </c>
      <c r="I236" s="30">
        <v>301</v>
      </c>
      <c r="J236" s="30" t="s">
        <v>15</v>
      </c>
      <c r="K236" s="30">
        <f t="shared" si="16"/>
        <v>9934</v>
      </c>
      <c r="M236" s="30" t="s">
        <v>15</v>
      </c>
      <c r="N236" s="30">
        <v>31</v>
      </c>
      <c r="O236" s="30">
        <v>16</v>
      </c>
      <c r="P236" s="30">
        <v>29</v>
      </c>
      <c r="Q236" s="30">
        <v>32</v>
      </c>
      <c r="R236" s="30" t="s">
        <v>15</v>
      </c>
      <c r="S236" s="30">
        <f t="shared" si="17"/>
        <v>108</v>
      </c>
    </row>
    <row r="237" spans="1:19">
      <c r="A237" s="64">
        <v>2003</v>
      </c>
      <c r="B237" s="30" t="s">
        <v>15</v>
      </c>
      <c r="C237" s="30" t="s">
        <v>15</v>
      </c>
      <c r="D237" s="30">
        <v>448</v>
      </c>
      <c r="E237" s="30">
        <v>316</v>
      </c>
      <c r="F237" s="30">
        <v>1199</v>
      </c>
      <c r="G237" s="30">
        <v>1354</v>
      </c>
      <c r="H237" s="30">
        <v>1579</v>
      </c>
      <c r="I237" s="30">
        <v>552</v>
      </c>
      <c r="J237" s="30" t="s">
        <v>15</v>
      </c>
      <c r="K237" s="30">
        <f t="shared" si="16"/>
        <v>5448</v>
      </c>
      <c r="M237" s="30" t="s">
        <v>15</v>
      </c>
      <c r="N237" s="30">
        <v>5</v>
      </c>
      <c r="O237" s="30">
        <v>17</v>
      </c>
      <c r="P237" s="30">
        <v>17</v>
      </c>
      <c r="Q237" s="30">
        <v>12</v>
      </c>
      <c r="R237" s="30" t="s">
        <v>15</v>
      </c>
      <c r="S237" s="30">
        <f t="shared" si="17"/>
        <v>51</v>
      </c>
    </row>
    <row r="238" spans="1:19">
      <c r="A238" s="64">
        <v>2004</v>
      </c>
      <c r="B238" s="30" t="s">
        <v>15</v>
      </c>
      <c r="C238" s="30" t="s">
        <v>15</v>
      </c>
      <c r="D238" s="30">
        <v>531</v>
      </c>
      <c r="E238" s="30">
        <v>2325</v>
      </c>
      <c r="F238" s="30">
        <v>1541</v>
      </c>
      <c r="G238" s="30">
        <v>1638</v>
      </c>
      <c r="H238" s="30">
        <v>569</v>
      </c>
      <c r="I238" s="30">
        <v>233</v>
      </c>
      <c r="J238" s="30" t="s">
        <v>15</v>
      </c>
      <c r="K238" s="30">
        <f t="shared" si="16"/>
        <v>6837</v>
      </c>
      <c r="M238" s="30">
        <v>2</v>
      </c>
      <c r="N238" s="30">
        <v>357</v>
      </c>
      <c r="O238" s="30">
        <v>673</v>
      </c>
      <c r="P238" s="30">
        <v>222</v>
      </c>
      <c r="Q238" s="30">
        <v>18</v>
      </c>
      <c r="R238" s="30">
        <v>3</v>
      </c>
      <c r="S238" s="30">
        <f t="shared" si="17"/>
        <v>1275</v>
      </c>
    </row>
    <row r="239" spans="1:19">
      <c r="A239" s="64">
        <v>2005</v>
      </c>
      <c r="B239" s="30" t="s">
        <v>15</v>
      </c>
      <c r="C239" s="30" t="s">
        <v>15</v>
      </c>
      <c r="D239" s="30">
        <v>180</v>
      </c>
      <c r="E239" s="30">
        <v>2904</v>
      </c>
      <c r="F239" s="30">
        <v>49</v>
      </c>
      <c r="G239" s="30">
        <v>989</v>
      </c>
      <c r="H239" s="30">
        <v>1181</v>
      </c>
      <c r="I239" s="30">
        <v>404</v>
      </c>
      <c r="J239" s="30" t="s">
        <v>15</v>
      </c>
      <c r="K239" s="30">
        <f t="shared" si="16"/>
        <v>5707</v>
      </c>
      <c r="M239" s="30" t="s">
        <v>15</v>
      </c>
      <c r="N239" s="30">
        <v>89</v>
      </c>
      <c r="O239" s="30">
        <v>0</v>
      </c>
      <c r="P239" s="30">
        <v>12</v>
      </c>
      <c r="Q239" s="30">
        <v>9</v>
      </c>
      <c r="R239" s="30" t="s">
        <v>15</v>
      </c>
      <c r="S239" s="30">
        <f t="shared" si="17"/>
        <v>110</v>
      </c>
    </row>
    <row r="240" spans="1:19">
      <c r="A240" s="64">
        <v>2006</v>
      </c>
      <c r="B240" s="30" t="s">
        <v>15</v>
      </c>
      <c r="C240" s="30" t="s">
        <v>15</v>
      </c>
      <c r="D240" s="143">
        <v>52</v>
      </c>
      <c r="E240" s="143">
        <v>513</v>
      </c>
      <c r="F240" s="143">
        <v>186</v>
      </c>
      <c r="G240" s="143" t="s">
        <v>15</v>
      </c>
      <c r="H240" s="143">
        <v>644</v>
      </c>
      <c r="I240" s="143">
        <v>397</v>
      </c>
      <c r="J240" s="30" t="s">
        <v>15</v>
      </c>
      <c r="K240" s="30">
        <f t="shared" si="16"/>
        <v>1792</v>
      </c>
      <c r="M240" s="143">
        <v>2</v>
      </c>
      <c r="N240" s="143">
        <v>474</v>
      </c>
      <c r="O240" s="143">
        <v>117</v>
      </c>
      <c r="P240" s="143" t="s">
        <v>15</v>
      </c>
      <c r="Q240" s="143">
        <v>81</v>
      </c>
      <c r="R240" s="143">
        <v>7</v>
      </c>
      <c r="S240" s="30">
        <f t="shared" si="17"/>
        <v>681</v>
      </c>
    </row>
    <row r="241" spans="1:21">
      <c r="A241" s="64">
        <v>2007</v>
      </c>
      <c r="B241" s="30" t="s">
        <v>15</v>
      </c>
      <c r="C241" s="30" t="s">
        <v>15</v>
      </c>
      <c r="D241" s="143">
        <v>14</v>
      </c>
      <c r="E241" s="143">
        <v>42</v>
      </c>
      <c r="F241" s="143">
        <v>116</v>
      </c>
      <c r="G241" s="143">
        <v>2000</v>
      </c>
      <c r="H241" s="143">
        <v>343</v>
      </c>
      <c r="I241" s="143">
        <v>535</v>
      </c>
      <c r="J241" s="30" t="s">
        <v>15</v>
      </c>
      <c r="K241" s="30">
        <f t="shared" si="16"/>
        <v>3050</v>
      </c>
      <c r="M241" s="30" t="s">
        <v>15</v>
      </c>
      <c r="N241" s="143">
        <v>132</v>
      </c>
      <c r="O241" s="143">
        <v>606</v>
      </c>
      <c r="P241" s="143">
        <v>809</v>
      </c>
      <c r="Q241" s="143">
        <v>19</v>
      </c>
      <c r="R241" s="143">
        <v>3</v>
      </c>
      <c r="S241" s="30">
        <f t="shared" si="17"/>
        <v>1569</v>
      </c>
    </row>
    <row r="242" spans="1:21">
      <c r="A242" s="64">
        <v>2008</v>
      </c>
      <c r="B242" s="30" t="s">
        <v>15</v>
      </c>
      <c r="C242" s="30" t="s">
        <v>15</v>
      </c>
      <c r="D242" s="143" t="s">
        <v>15</v>
      </c>
      <c r="E242" s="143" t="s">
        <v>15</v>
      </c>
      <c r="F242" s="143" t="s">
        <v>15</v>
      </c>
      <c r="G242" s="143" t="s">
        <v>15</v>
      </c>
      <c r="H242" s="143" t="s">
        <v>15</v>
      </c>
      <c r="I242" s="143">
        <v>280</v>
      </c>
      <c r="J242" s="30" t="s">
        <v>15</v>
      </c>
      <c r="K242" s="30">
        <f t="shared" si="16"/>
        <v>280</v>
      </c>
      <c r="M242" s="30" t="s">
        <v>15</v>
      </c>
      <c r="N242" s="143">
        <v>449</v>
      </c>
      <c r="O242" s="143">
        <v>1273</v>
      </c>
      <c r="P242" s="143">
        <v>409</v>
      </c>
      <c r="Q242" s="30" t="s">
        <v>15</v>
      </c>
      <c r="R242" s="143">
        <v>3</v>
      </c>
      <c r="S242" s="30">
        <f t="shared" si="17"/>
        <v>2134</v>
      </c>
    </row>
    <row r="243" spans="1:21">
      <c r="A243" s="64">
        <v>2009</v>
      </c>
      <c r="B243" s="30" t="s">
        <v>15</v>
      </c>
      <c r="C243" s="30" t="s">
        <v>15</v>
      </c>
      <c r="D243" s="143" t="s">
        <v>15</v>
      </c>
      <c r="E243" s="143" t="s">
        <v>15</v>
      </c>
      <c r="F243" s="143">
        <v>9</v>
      </c>
      <c r="G243" s="143">
        <v>23</v>
      </c>
      <c r="H243" s="143">
        <v>163</v>
      </c>
      <c r="I243" s="30" t="s">
        <v>15</v>
      </c>
      <c r="J243" s="30" t="s">
        <v>15</v>
      </c>
      <c r="K243" s="30">
        <f t="shared" si="16"/>
        <v>195</v>
      </c>
      <c r="M243" s="30" t="s">
        <v>15</v>
      </c>
      <c r="N243" s="143">
        <v>6</v>
      </c>
      <c r="O243" s="143">
        <v>1123</v>
      </c>
      <c r="P243" s="143">
        <v>59</v>
      </c>
      <c r="Q243" s="30">
        <v>9</v>
      </c>
      <c r="R243" s="30" t="s">
        <v>15</v>
      </c>
      <c r="S243" s="30">
        <f t="shared" si="17"/>
        <v>1197</v>
      </c>
    </row>
    <row r="244" spans="1:21">
      <c r="A244" s="64">
        <v>2010</v>
      </c>
      <c r="B244" s="30" t="s">
        <v>15</v>
      </c>
      <c r="C244" s="30" t="s">
        <v>15</v>
      </c>
      <c r="D244" s="143">
        <v>7</v>
      </c>
      <c r="E244" s="143">
        <v>2</v>
      </c>
      <c r="F244" s="143">
        <v>3</v>
      </c>
      <c r="G244" s="143">
        <v>24</v>
      </c>
      <c r="H244" s="143">
        <v>247</v>
      </c>
      <c r="I244" s="30">
        <v>541</v>
      </c>
      <c r="J244" s="30" t="s">
        <v>15</v>
      </c>
      <c r="K244" s="30">
        <f t="shared" si="16"/>
        <v>824</v>
      </c>
      <c r="M244" s="30" t="s">
        <v>15</v>
      </c>
      <c r="N244" s="30" t="s">
        <v>15</v>
      </c>
      <c r="O244" s="143">
        <v>19</v>
      </c>
      <c r="P244" s="143">
        <v>25</v>
      </c>
      <c r="Q244" s="30">
        <v>16</v>
      </c>
      <c r="R244" s="30" t="s">
        <v>15</v>
      </c>
      <c r="S244" s="30">
        <f t="shared" si="17"/>
        <v>60</v>
      </c>
    </row>
    <row r="245" spans="1:21">
      <c r="A245" s="64">
        <v>2011</v>
      </c>
      <c r="B245" s="30" t="s">
        <v>15</v>
      </c>
      <c r="C245" s="30" t="s">
        <v>15</v>
      </c>
      <c r="D245" s="143">
        <v>148</v>
      </c>
      <c r="E245" s="143">
        <v>24</v>
      </c>
      <c r="F245" s="143">
        <v>7</v>
      </c>
      <c r="G245" s="143">
        <v>328</v>
      </c>
      <c r="H245" s="143">
        <v>196</v>
      </c>
      <c r="I245" s="30">
        <v>233</v>
      </c>
      <c r="J245" s="30" t="s">
        <v>15</v>
      </c>
      <c r="K245" s="30">
        <f t="shared" si="16"/>
        <v>936</v>
      </c>
      <c r="M245" s="30" t="s">
        <v>15</v>
      </c>
      <c r="N245" s="30" t="s">
        <v>15</v>
      </c>
      <c r="O245" s="143">
        <v>12</v>
      </c>
      <c r="P245" s="143">
        <v>8</v>
      </c>
      <c r="Q245" s="30">
        <v>8</v>
      </c>
      <c r="R245" s="30" t="s">
        <v>15</v>
      </c>
      <c r="S245" s="30">
        <f t="shared" si="17"/>
        <v>28</v>
      </c>
    </row>
    <row r="246" spans="1:21">
      <c r="A246" s="64">
        <v>2012</v>
      </c>
      <c r="B246" s="30" t="s">
        <v>15</v>
      </c>
      <c r="C246" s="30" t="s">
        <v>15</v>
      </c>
      <c r="D246" s="143">
        <v>334</v>
      </c>
      <c r="E246" s="143">
        <v>904</v>
      </c>
      <c r="F246" s="143">
        <v>2329</v>
      </c>
      <c r="G246" s="143">
        <v>4014</v>
      </c>
      <c r="H246" s="143">
        <v>1208</v>
      </c>
      <c r="I246" s="30">
        <v>534</v>
      </c>
      <c r="J246" s="30" t="s">
        <v>15</v>
      </c>
      <c r="K246" s="30">
        <f t="shared" si="16"/>
        <v>9323</v>
      </c>
      <c r="M246" s="30" t="s">
        <v>15</v>
      </c>
      <c r="N246" s="30">
        <v>15</v>
      </c>
      <c r="O246" s="143">
        <v>144</v>
      </c>
      <c r="P246" s="143">
        <v>48</v>
      </c>
      <c r="Q246" s="30" t="s">
        <v>15</v>
      </c>
      <c r="R246" s="30">
        <v>2</v>
      </c>
      <c r="S246" s="30">
        <f t="shared" si="17"/>
        <v>209</v>
      </c>
    </row>
    <row r="247" spans="1:21">
      <c r="A247" s="64">
        <v>2013</v>
      </c>
      <c r="B247" s="30" t="s">
        <v>15</v>
      </c>
      <c r="C247" s="30" t="s">
        <v>15</v>
      </c>
      <c r="D247" s="143">
        <v>22</v>
      </c>
      <c r="E247" s="143">
        <v>1815</v>
      </c>
      <c r="F247" s="143">
        <v>4942</v>
      </c>
      <c r="G247" s="143">
        <v>2836</v>
      </c>
      <c r="H247" s="143">
        <v>20</v>
      </c>
      <c r="I247" s="30">
        <v>814</v>
      </c>
      <c r="J247" s="30" t="s">
        <v>15</v>
      </c>
      <c r="K247" s="30">
        <f t="shared" si="16"/>
        <v>10449</v>
      </c>
      <c r="M247" s="30" t="s">
        <v>15</v>
      </c>
      <c r="N247" s="30">
        <v>8</v>
      </c>
      <c r="O247" s="143">
        <v>302</v>
      </c>
      <c r="P247" s="143">
        <v>123</v>
      </c>
      <c r="Q247" s="30" t="s">
        <v>15</v>
      </c>
      <c r="R247" s="30">
        <v>6</v>
      </c>
      <c r="S247" s="30">
        <f t="shared" si="17"/>
        <v>439</v>
      </c>
    </row>
    <row r="248" spans="1:21">
      <c r="A248" s="64">
        <v>2014</v>
      </c>
      <c r="B248" s="30" t="s">
        <v>15</v>
      </c>
      <c r="C248" s="30" t="s">
        <v>15</v>
      </c>
      <c r="D248" s="143">
        <v>817</v>
      </c>
      <c r="E248" s="143">
        <v>477</v>
      </c>
      <c r="F248" s="143">
        <v>3341</v>
      </c>
      <c r="G248" s="143">
        <v>1053</v>
      </c>
      <c r="H248" s="143">
        <v>16</v>
      </c>
      <c r="I248" s="30">
        <v>1115</v>
      </c>
      <c r="J248" s="30" t="s">
        <v>15</v>
      </c>
      <c r="K248" s="30">
        <f t="shared" si="16"/>
        <v>6819</v>
      </c>
      <c r="M248" s="30">
        <v>3</v>
      </c>
      <c r="N248" s="30">
        <v>31</v>
      </c>
      <c r="O248" s="143">
        <v>528</v>
      </c>
      <c r="P248" s="143">
        <v>5</v>
      </c>
      <c r="Q248" s="30" t="s">
        <v>15</v>
      </c>
      <c r="R248" s="30" t="s">
        <v>15</v>
      </c>
      <c r="S248" s="30">
        <f t="shared" si="17"/>
        <v>567</v>
      </c>
    </row>
    <row r="249" spans="1:21" ht="12" customHeight="1">
      <c r="A249" s="64">
        <v>2015</v>
      </c>
      <c r="B249" s="30" t="s">
        <v>15</v>
      </c>
      <c r="C249" s="30" t="s">
        <v>15</v>
      </c>
      <c r="D249" s="143">
        <v>30</v>
      </c>
      <c r="E249" s="143">
        <v>97</v>
      </c>
      <c r="F249" s="143">
        <v>149</v>
      </c>
      <c r="G249" s="143">
        <v>47</v>
      </c>
      <c r="H249" s="143">
        <v>69</v>
      </c>
      <c r="I249" s="30">
        <v>792</v>
      </c>
      <c r="J249" s="30" t="s">
        <v>15</v>
      </c>
      <c r="K249" s="30">
        <f t="shared" si="16"/>
        <v>1184</v>
      </c>
      <c r="M249" s="30" t="s">
        <v>15</v>
      </c>
      <c r="N249" s="30">
        <v>5</v>
      </c>
      <c r="O249" s="143">
        <v>118</v>
      </c>
      <c r="P249" s="143">
        <v>5</v>
      </c>
      <c r="Q249" s="30">
        <v>4</v>
      </c>
      <c r="R249" s="30">
        <v>6</v>
      </c>
      <c r="S249" s="30">
        <f t="shared" si="17"/>
        <v>138</v>
      </c>
    </row>
    <row r="250" spans="1:21" ht="12" customHeight="1">
      <c r="A250" s="64">
        <v>2016</v>
      </c>
      <c r="B250" s="30" t="s">
        <v>15</v>
      </c>
      <c r="C250" s="30" t="s">
        <v>15</v>
      </c>
      <c r="D250" s="143">
        <v>0</v>
      </c>
      <c r="E250" s="143">
        <v>82</v>
      </c>
      <c r="F250" s="143">
        <v>72</v>
      </c>
      <c r="G250" s="143">
        <v>3</v>
      </c>
      <c r="H250" s="143">
        <v>59</v>
      </c>
      <c r="I250" s="30">
        <v>287</v>
      </c>
      <c r="J250" s="30" t="s">
        <v>15</v>
      </c>
      <c r="K250" s="30">
        <f t="shared" si="16"/>
        <v>503</v>
      </c>
      <c r="M250" s="30" t="s">
        <v>15</v>
      </c>
      <c r="N250" s="30">
        <v>11</v>
      </c>
      <c r="O250" s="143">
        <v>36</v>
      </c>
      <c r="P250" s="143">
        <v>3</v>
      </c>
      <c r="Q250" s="30">
        <v>2</v>
      </c>
      <c r="R250" s="30" t="s">
        <v>15</v>
      </c>
      <c r="S250" s="30">
        <f t="shared" si="17"/>
        <v>52</v>
      </c>
    </row>
    <row r="251" spans="1:21" ht="12" customHeight="1">
      <c r="A251" s="64">
        <v>2017</v>
      </c>
      <c r="B251" s="30" t="s">
        <v>15</v>
      </c>
      <c r="C251" s="30" t="s">
        <v>15</v>
      </c>
      <c r="D251" s="30" t="s">
        <v>15</v>
      </c>
      <c r="E251" s="30" t="s">
        <v>15</v>
      </c>
      <c r="F251" s="30" t="s">
        <v>15</v>
      </c>
      <c r="G251" s="30" t="s">
        <v>15</v>
      </c>
      <c r="H251" s="30" t="s">
        <v>15</v>
      </c>
      <c r="I251" s="30">
        <v>506</v>
      </c>
      <c r="J251" s="30" t="s">
        <v>15</v>
      </c>
      <c r="K251" s="30">
        <f t="shared" si="16"/>
        <v>506</v>
      </c>
      <c r="M251" s="30" t="s">
        <v>15</v>
      </c>
      <c r="N251" s="30" t="s">
        <v>15</v>
      </c>
      <c r="O251" s="30" t="s">
        <v>15</v>
      </c>
      <c r="P251" s="30" t="s">
        <v>15</v>
      </c>
      <c r="Q251" s="30" t="s">
        <v>15</v>
      </c>
      <c r="R251" s="30" t="s">
        <v>15</v>
      </c>
      <c r="S251" s="30" t="s">
        <v>15</v>
      </c>
    </row>
    <row r="252" spans="1:21" ht="12" customHeight="1">
      <c r="A252" s="64">
        <v>2018</v>
      </c>
      <c r="B252" s="30" t="s">
        <v>15</v>
      </c>
      <c r="C252" s="30" t="s">
        <v>15</v>
      </c>
      <c r="D252" s="30">
        <v>105</v>
      </c>
      <c r="E252" s="30">
        <v>149</v>
      </c>
      <c r="F252" s="30">
        <v>458</v>
      </c>
      <c r="G252" s="30">
        <v>448</v>
      </c>
      <c r="H252" s="30">
        <v>4</v>
      </c>
      <c r="I252" s="30">
        <v>429</v>
      </c>
      <c r="J252" s="30" t="s">
        <v>15</v>
      </c>
      <c r="K252" s="30">
        <f>SUM(B252:J252)</f>
        <v>1593</v>
      </c>
      <c r="M252" s="30" t="s">
        <v>15</v>
      </c>
      <c r="N252" s="30">
        <v>3</v>
      </c>
      <c r="O252" s="30">
        <v>3</v>
      </c>
      <c r="P252" s="30">
        <v>12</v>
      </c>
      <c r="Q252" s="30" t="s">
        <v>15</v>
      </c>
      <c r="R252" s="30" t="s">
        <v>15</v>
      </c>
      <c r="S252" s="30">
        <f>SUM(M252:R252)</f>
        <v>18</v>
      </c>
      <c r="U252" s="105"/>
    </row>
    <row r="253" spans="1:21" ht="12" customHeight="1">
      <c r="A253" s="64">
        <v>2019</v>
      </c>
      <c r="B253" s="30" t="s">
        <v>15</v>
      </c>
      <c r="C253" s="30" t="s">
        <v>15</v>
      </c>
      <c r="D253" s="30">
        <v>9</v>
      </c>
      <c r="E253" s="30">
        <v>117</v>
      </c>
      <c r="F253" s="30">
        <v>212</v>
      </c>
      <c r="G253" s="30">
        <v>223</v>
      </c>
      <c r="H253" s="30">
        <v>11</v>
      </c>
      <c r="I253" s="30" t="s">
        <v>15</v>
      </c>
      <c r="J253" s="30" t="s">
        <v>15</v>
      </c>
      <c r="K253" s="30">
        <f t="shared" ref="K253:K257" si="18">SUM(B253:J253)</f>
        <v>572</v>
      </c>
      <c r="M253" s="30" t="s">
        <v>15</v>
      </c>
      <c r="N253" s="30">
        <v>139</v>
      </c>
      <c r="O253" s="30">
        <v>343</v>
      </c>
      <c r="P253" s="30">
        <v>60</v>
      </c>
      <c r="Q253" s="30" t="s">
        <v>15</v>
      </c>
      <c r="R253" s="30" t="s">
        <v>15</v>
      </c>
      <c r="S253" s="30">
        <f t="shared" ref="S253:S258" si="19">SUM(M253:R253)</f>
        <v>542</v>
      </c>
      <c r="U253" s="105"/>
    </row>
    <row r="254" spans="1:21" ht="12" customHeight="1">
      <c r="A254" s="64">
        <v>2020</v>
      </c>
      <c r="B254" s="30" t="s">
        <v>15</v>
      </c>
      <c r="C254" s="30" t="s">
        <v>15</v>
      </c>
      <c r="D254" s="30" t="s">
        <v>15</v>
      </c>
      <c r="E254" s="30">
        <v>566</v>
      </c>
      <c r="F254" s="30">
        <v>956</v>
      </c>
      <c r="G254" s="30">
        <v>113</v>
      </c>
      <c r="H254" s="30" t="s">
        <v>15</v>
      </c>
      <c r="I254" s="30" t="s">
        <v>15</v>
      </c>
      <c r="J254" s="30" t="s">
        <v>15</v>
      </c>
      <c r="K254" s="30">
        <f t="shared" si="18"/>
        <v>1635</v>
      </c>
      <c r="M254" s="30" t="s">
        <v>15</v>
      </c>
      <c r="N254" s="30" t="s">
        <v>15</v>
      </c>
      <c r="O254" s="30" t="s">
        <v>15</v>
      </c>
      <c r="P254" s="30" t="s">
        <v>15</v>
      </c>
      <c r="Q254" s="30" t="s">
        <v>15</v>
      </c>
      <c r="R254" s="30" t="s">
        <v>15</v>
      </c>
      <c r="S254" s="30" t="s">
        <v>15</v>
      </c>
      <c r="U254" s="105"/>
    </row>
    <row r="255" spans="1:21" ht="12" customHeight="1">
      <c r="A255" s="64">
        <v>2021</v>
      </c>
      <c r="B255" s="30" t="s">
        <v>15</v>
      </c>
      <c r="C255" s="30" t="s">
        <v>15</v>
      </c>
      <c r="D255" s="30" t="s">
        <v>15</v>
      </c>
      <c r="E255" s="30">
        <v>248</v>
      </c>
      <c r="F255" s="30">
        <v>469</v>
      </c>
      <c r="G255" s="30">
        <v>178</v>
      </c>
      <c r="H255" s="30" t="s">
        <v>15</v>
      </c>
      <c r="I255" s="30" t="s">
        <v>15</v>
      </c>
      <c r="J255" s="30" t="s">
        <v>15</v>
      </c>
      <c r="K255" s="30">
        <f t="shared" si="18"/>
        <v>895</v>
      </c>
      <c r="M255" s="30" t="s">
        <v>15</v>
      </c>
      <c r="N255" s="30">
        <v>450</v>
      </c>
      <c r="O255" s="30">
        <v>121</v>
      </c>
      <c r="P255" s="30">
        <v>195</v>
      </c>
      <c r="Q255" s="30" t="s">
        <v>15</v>
      </c>
      <c r="R255" s="30" t="s">
        <v>15</v>
      </c>
      <c r="S255" s="30">
        <f t="shared" ref="S255:S257" si="20">SUM(M255:R255)</f>
        <v>766</v>
      </c>
      <c r="U255" s="105"/>
    </row>
    <row r="256" spans="1:21" ht="12" customHeight="1">
      <c r="A256" s="64">
        <v>2022</v>
      </c>
      <c r="B256" s="30" t="s">
        <v>15</v>
      </c>
      <c r="C256" s="30" t="s">
        <v>15</v>
      </c>
      <c r="D256" s="30" t="s">
        <v>15</v>
      </c>
      <c r="E256" s="30">
        <v>164</v>
      </c>
      <c r="F256" s="30">
        <v>63</v>
      </c>
      <c r="G256" s="30">
        <v>169</v>
      </c>
      <c r="H256" s="30" t="s">
        <v>15</v>
      </c>
      <c r="I256" s="30" t="s">
        <v>15</v>
      </c>
      <c r="J256" s="30" t="s">
        <v>15</v>
      </c>
      <c r="K256" s="30">
        <f t="shared" si="18"/>
        <v>396</v>
      </c>
      <c r="M256" s="30" t="s">
        <v>15</v>
      </c>
      <c r="N256" s="30">
        <v>544</v>
      </c>
      <c r="O256" s="30">
        <v>401</v>
      </c>
      <c r="P256" s="30">
        <v>7</v>
      </c>
      <c r="Q256" s="30">
        <v>2</v>
      </c>
      <c r="R256" s="30" t="s">
        <v>15</v>
      </c>
      <c r="S256" s="30">
        <f t="shared" si="20"/>
        <v>954</v>
      </c>
      <c r="U256" s="105"/>
    </row>
    <row r="257" spans="1:21" ht="12" customHeight="1">
      <c r="A257" s="64">
        <v>2023</v>
      </c>
      <c r="B257" s="30" t="s">
        <v>15</v>
      </c>
      <c r="C257" s="30" t="s">
        <v>15</v>
      </c>
      <c r="D257" s="30" t="s">
        <v>15</v>
      </c>
      <c r="E257" s="30" t="s">
        <v>15</v>
      </c>
      <c r="F257" s="30" t="s">
        <v>15</v>
      </c>
      <c r="G257" s="30" t="s">
        <v>15</v>
      </c>
      <c r="H257" s="30" t="s">
        <v>15</v>
      </c>
      <c r="I257" s="30" t="s">
        <v>15</v>
      </c>
      <c r="J257" s="30" t="s">
        <v>15</v>
      </c>
      <c r="K257" s="30">
        <f t="shared" si="18"/>
        <v>0</v>
      </c>
      <c r="M257" s="30" t="s">
        <v>15</v>
      </c>
      <c r="N257" s="30">
        <v>8</v>
      </c>
      <c r="O257" s="30">
        <v>8</v>
      </c>
      <c r="P257" s="30">
        <v>8</v>
      </c>
      <c r="Q257" s="30" t="s">
        <v>15</v>
      </c>
      <c r="R257" s="30" t="s">
        <v>15</v>
      </c>
      <c r="S257" s="30">
        <f t="shared" si="20"/>
        <v>24</v>
      </c>
      <c r="U257" s="105"/>
    </row>
    <row r="258" spans="1:21" ht="12" customHeight="1">
      <c r="A258" s="64" t="s">
        <v>347</v>
      </c>
      <c r="B258" s="30" t="s">
        <v>15</v>
      </c>
      <c r="C258" s="30" t="s">
        <v>15</v>
      </c>
      <c r="D258" s="30">
        <v>2</v>
      </c>
      <c r="E258" s="30">
        <v>39</v>
      </c>
      <c r="F258" s="30">
        <v>62</v>
      </c>
      <c r="G258" s="30">
        <v>64</v>
      </c>
      <c r="H258" s="30" t="s">
        <v>15</v>
      </c>
      <c r="I258" s="30" t="s">
        <v>15</v>
      </c>
      <c r="J258" s="30" t="s">
        <v>15</v>
      </c>
      <c r="K258" s="30">
        <f t="shared" si="16"/>
        <v>167</v>
      </c>
      <c r="M258" s="30" t="s">
        <v>15</v>
      </c>
      <c r="N258" s="30">
        <v>317</v>
      </c>
      <c r="O258" s="30">
        <v>449</v>
      </c>
      <c r="P258" s="30">
        <v>74</v>
      </c>
      <c r="Q258" s="30" t="s">
        <v>15</v>
      </c>
      <c r="R258" s="30" t="s">
        <v>15</v>
      </c>
      <c r="S258" s="30">
        <f t="shared" si="19"/>
        <v>840</v>
      </c>
      <c r="U258" s="105"/>
    </row>
    <row r="260" spans="1:21">
      <c r="A260" s="61" t="s">
        <v>98</v>
      </c>
    </row>
    <row r="261" spans="1:21">
      <c r="A261" s="68">
        <v>1976</v>
      </c>
      <c r="B261" s="30" t="str">
        <f t="shared" ref="B261:K261" si="21">IF(AND(B210="-",B159="-",B108="-",B57="-"),"-",SUM(B210,B159,B108,B57))</f>
        <v>-</v>
      </c>
      <c r="C261" s="30">
        <f t="shared" si="21"/>
        <v>0</v>
      </c>
      <c r="D261" s="30">
        <f t="shared" si="21"/>
        <v>1619</v>
      </c>
      <c r="E261" s="30">
        <f t="shared" si="21"/>
        <v>4583</v>
      </c>
      <c r="F261" s="30">
        <f t="shared" si="21"/>
        <v>8167</v>
      </c>
      <c r="G261" s="30">
        <f t="shared" si="21"/>
        <v>16193</v>
      </c>
      <c r="H261" s="30">
        <f t="shared" si="21"/>
        <v>2969</v>
      </c>
      <c r="I261" s="30">
        <f t="shared" si="21"/>
        <v>809</v>
      </c>
      <c r="J261" s="30">
        <f t="shared" si="21"/>
        <v>148</v>
      </c>
      <c r="K261" s="30">
        <f t="shared" si="21"/>
        <v>34488</v>
      </c>
      <c r="M261" s="30">
        <f t="shared" ref="M261:S270" si="22">IF(AND(M210="-",M159="-",M108="-",M57="-"),"-",SUM(M210,M159,M108,M57))</f>
        <v>18407</v>
      </c>
      <c r="N261" s="30">
        <f t="shared" si="22"/>
        <v>60622</v>
      </c>
      <c r="O261" s="30">
        <f t="shared" si="22"/>
        <v>135540</v>
      </c>
      <c r="P261" s="30">
        <f t="shared" si="22"/>
        <v>150650</v>
      </c>
      <c r="Q261" s="30">
        <f t="shared" si="22"/>
        <v>14601</v>
      </c>
      <c r="R261" s="30">
        <f t="shared" si="22"/>
        <v>3515</v>
      </c>
      <c r="S261" s="30">
        <f t="shared" si="22"/>
        <v>383335</v>
      </c>
    </row>
    <row r="262" spans="1:21">
      <c r="A262" s="68">
        <v>1977</v>
      </c>
      <c r="B262" s="30" t="str">
        <f t="shared" ref="B262:K262" si="23">IF(AND(B211="-",B160="-",B109="-",B58="-"),"-",SUM(B211,B160,B109,B58))</f>
        <v>-</v>
      </c>
      <c r="C262" s="30">
        <f t="shared" si="23"/>
        <v>0</v>
      </c>
      <c r="D262" s="30">
        <f t="shared" si="23"/>
        <v>985</v>
      </c>
      <c r="E262" s="30">
        <f t="shared" si="23"/>
        <v>4659</v>
      </c>
      <c r="F262" s="30">
        <f t="shared" si="23"/>
        <v>12603</v>
      </c>
      <c r="G262" s="30">
        <f t="shared" si="23"/>
        <v>13101</v>
      </c>
      <c r="H262" s="30">
        <f t="shared" si="23"/>
        <v>5078</v>
      </c>
      <c r="I262" s="30">
        <f t="shared" si="23"/>
        <v>1417</v>
      </c>
      <c r="J262" s="30">
        <f t="shared" si="23"/>
        <v>100</v>
      </c>
      <c r="K262" s="30">
        <f t="shared" si="23"/>
        <v>37943</v>
      </c>
      <c r="M262" s="30">
        <f t="shared" si="22"/>
        <v>15104</v>
      </c>
      <c r="N262" s="30">
        <f t="shared" si="22"/>
        <v>19550</v>
      </c>
      <c r="O262" s="30">
        <f t="shared" si="22"/>
        <v>57651</v>
      </c>
      <c r="P262" s="30">
        <f t="shared" si="22"/>
        <v>34103</v>
      </c>
      <c r="Q262" s="30">
        <f t="shared" si="22"/>
        <v>5616</v>
      </c>
      <c r="R262" s="30">
        <f t="shared" si="22"/>
        <v>347</v>
      </c>
      <c r="S262" s="30">
        <f t="shared" si="22"/>
        <v>132371</v>
      </c>
    </row>
    <row r="263" spans="1:21">
      <c r="A263" s="68">
        <v>1978</v>
      </c>
      <c r="B263" s="30" t="str">
        <f t="shared" ref="B263:K263" si="24">IF(AND(B212="-",B161="-",B110="-",B59="-"),"-",SUM(B212,B161,B110,B59))</f>
        <v>-</v>
      </c>
      <c r="C263" s="30">
        <f t="shared" si="24"/>
        <v>0</v>
      </c>
      <c r="D263" s="30">
        <f t="shared" si="24"/>
        <v>785</v>
      </c>
      <c r="E263" s="30">
        <f t="shared" si="24"/>
        <v>3067</v>
      </c>
      <c r="F263" s="30">
        <f t="shared" si="24"/>
        <v>3621</v>
      </c>
      <c r="G263" s="30">
        <f t="shared" si="24"/>
        <v>5391</v>
      </c>
      <c r="H263" s="30">
        <f t="shared" si="24"/>
        <v>1086</v>
      </c>
      <c r="I263" s="30">
        <f t="shared" si="24"/>
        <v>876</v>
      </c>
      <c r="J263" s="30">
        <f t="shared" si="24"/>
        <v>79</v>
      </c>
      <c r="K263" s="30">
        <f t="shared" si="24"/>
        <v>14905</v>
      </c>
      <c r="M263" s="30">
        <f t="shared" si="22"/>
        <v>4382</v>
      </c>
      <c r="N263" s="30">
        <f t="shared" si="22"/>
        <v>81269</v>
      </c>
      <c r="O263" s="30">
        <f t="shared" si="22"/>
        <v>56143</v>
      </c>
      <c r="P263" s="30">
        <f t="shared" si="22"/>
        <v>50518</v>
      </c>
      <c r="Q263" s="30">
        <f t="shared" si="22"/>
        <v>7005</v>
      </c>
      <c r="R263" s="30">
        <f t="shared" si="22"/>
        <v>298</v>
      </c>
      <c r="S263" s="30">
        <f t="shared" si="22"/>
        <v>199615</v>
      </c>
    </row>
    <row r="264" spans="1:21">
      <c r="A264" s="68">
        <v>1979</v>
      </c>
      <c r="B264" s="30" t="str">
        <f t="shared" ref="B264:K264" si="25">IF(AND(B213="-",B162="-",B111="-",B60="-"),"-",SUM(B213,B162,B111,B60))</f>
        <v>-</v>
      </c>
      <c r="C264" s="30" t="str">
        <f t="shared" si="25"/>
        <v>-</v>
      </c>
      <c r="D264" s="30">
        <f t="shared" si="25"/>
        <v>354</v>
      </c>
      <c r="E264" s="30">
        <f t="shared" si="25"/>
        <v>3000</v>
      </c>
      <c r="F264" s="30">
        <f t="shared" si="25"/>
        <v>4654</v>
      </c>
      <c r="G264" s="30">
        <f t="shared" si="25"/>
        <v>4614</v>
      </c>
      <c r="H264" s="30">
        <f t="shared" si="25"/>
        <v>81</v>
      </c>
      <c r="I264" s="30">
        <f t="shared" si="25"/>
        <v>597</v>
      </c>
      <c r="J264" s="30">
        <f t="shared" si="25"/>
        <v>60</v>
      </c>
      <c r="K264" s="30">
        <f t="shared" si="25"/>
        <v>13360</v>
      </c>
      <c r="M264" s="30">
        <f t="shared" si="22"/>
        <v>5264</v>
      </c>
      <c r="N264" s="30">
        <f t="shared" si="22"/>
        <v>29084</v>
      </c>
      <c r="O264" s="30">
        <f t="shared" si="22"/>
        <v>72493</v>
      </c>
      <c r="P264" s="30">
        <f t="shared" si="22"/>
        <v>35874</v>
      </c>
      <c r="Q264" s="30">
        <f t="shared" si="22"/>
        <v>85</v>
      </c>
      <c r="R264" s="30" t="str">
        <f t="shared" si="22"/>
        <v>-</v>
      </c>
      <c r="S264" s="30">
        <f t="shared" si="22"/>
        <v>142800</v>
      </c>
    </row>
    <row r="265" spans="1:21">
      <c r="A265" s="68">
        <v>1980</v>
      </c>
      <c r="B265" s="30" t="str">
        <f t="shared" ref="B265:K265" si="26">IF(AND(B214="-",B163="-",B112="-",B61="-"),"-",SUM(B214,B163,B112,B61))</f>
        <v>-</v>
      </c>
      <c r="C265" s="30" t="str">
        <f t="shared" si="26"/>
        <v>-</v>
      </c>
      <c r="D265" s="30">
        <f t="shared" si="26"/>
        <v>215</v>
      </c>
      <c r="E265" s="30">
        <f t="shared" si="26"/>
        <v>3501</v>
      </c>
      <c r="F265" s="30">
        <f t="shared" si="26"/>
        <v>5538</v>
      </c>
      <c r="G265" s="30">
        <f t="shared" si="26"/>
        <v>2925</v>
      </c>
      <c r="H265" s="30">
        <f t="shared" si="26"/>
        <v>950</v>
      </c>
      <c r="I265" s="30">
        <f t="shared" si="26"/>
        <v>319</v>
      </c>
      <c r="J265" s="30">
        <f t="shared" si="26"/>
        <v>63</v>
      </c>
      <c r="K265" s="30">
        <f t="shared" si="26"/>
        <v>13511</v>
      </c>
      <c r="M265" s="30">
        <f t="shared" si="22"/>
        <v>4224</v>
      </c>
      <c r="N265" s="30">
        <f t="shared" si="22"/>
        <v>96917</v>
      </c>
      <c r="O265" s="30">
        <f t="shared" si="22"/>
        <v>136275</v>
      </c>
      <c r="P265" s="30">
        <f t="shared" si="22"/>
        <v>29586</v>
      </c>
      <c r="Q265" s="30">
        <f t="shared" si="22"/>
        <v>3194</v>
      </c>
      <c r="R265" s="30" t="str">
        <f t="shared" si="22"/>
        <v>-</v>
      </c>
      <c r="S265" s="30">
        <f t="shared" si="22"/>
        <v>270196</v>
      </c>
    </row>
    <row r="266" spans="1:21">
      <c r="A266" s="68">
        <v>1981</v>
      </c>
      <c r="B266" s="30" t="str">
        <f t="shared" ref="B266:K266" si="27">IF(AND(B215="-",B164="-",B113="-",B62="-"),"-",SUM(B215,B164,B113,B62))</f>
        <v>-</v>
      </c>
      <c r="C266" s="30" t="str">
        <f t="shared" si="27"/>
        <v>-</v>
      </c>
      <c r="D266" s="30">
        <f t="shared" si="27"/>
        <v>671</v>
      </c>
      <c r="E266" s="30">
        <f t="shared" si="27"/>
        <v>2758</v>
      </c>
      <c r="F266" s="30">
        <f t="shared" si="27"/>
        <v>7148</v>
      </c>
      <c r="G266" s="30">
        <f t="shared" si="27"/>
        <v>5765</v>
      </c>
      <c r="H266" s="30">
        <f t="shared" si="27"/>
        <v>1018</v>
      </c>
      <c r="I266" s="30">
        <f t="shared" si="27"/>
        <v>289</v>
      </c>
      <c r="J266" s="30">
        <f t="shared" si="27"/>
        <v>10</v>
      </c>
      <c r="K266" s="30">
        <f t="shared" si="27"/>
        <v>17659</v>
      </c>
      <c r="M266" s="30">
        <f t="shared" si="22"/>
        <v>7482</v>
      </c>
      <c r="N266" s="30">
        <f t="shared" si="22"/>
        <v>18042</v>
      </c>
      <c r="O266" s="30">
        <f t="shared" si="22"/>
        <v>52672</v>
      </c>
      <c r="P266" s="30">
        <f t="shared" si="22"/>
        <v>60377</v>
      </c>
      <c r="Q266" s="30">
        <f t="shared" si="22"/>
        <v>6945</v>
      </c>
      <c r="R266" s="30" t="str">
        <f t="shared" si="22"/>
        <v>-</v>
      </c>
      <c r="S266" s="30">
        <f t="shared" si="22"/>
        <v>145518</v>
      </c>
    </row>
    <row r="267" spans="1:21">
      <c r="A267" s="68">
        <v>1982</v>
      </c>
      <c r="B267" s="30" t="str">
        <f t="shared" ref="B267:K267" si="28">IF(AND(B216="-",B165="-",B114="-",B63="-"),"-",SUM(B216,B165,B114,B63))</f>
        <v>-</v>
      </c>
      <c r="C267" s="30" t="str">
        <f t="shared" si="28"/>
        <v>-</v>
      </c>
      <c r="D267" s="30">
        <f t="shared" si="28"/>
        <v>7</v>
      </c>
      <c r="E267" s="30">
        <f t="shared" si="28"/>
        <v>2504</v>
      </c>
      <c r="F267" s="30">
        <f t="shared" si="28"/>
        <v>25947</v>
      </c>
      <c r="G267" s="30">
        <f t="shared" si="28"/>
        <v>1544</v>
      </c>
      <c r="H267" s="30">
        <f t="shared" si="28"/>
        <v>227</v>
      </c>
      <c r="I267" s="30">
        <f t="shared" si="28"/>
        <v>236</v>
      </c>
      <c r="J267" s="30">
        <f t="shared" si="28"/>
        <v>16</v>
      </c>
      <c r="K267" s="30">
        <f t="shared" si="28"/>
        <v>30481</v>
      </c>
      <c r="M267" s="30">
        <f t="shared" si="22"/>
        <v>5</v>
      </c>
      <c r="N267" s="30">
        <f t="shared" si="22"/>
        <v>18840</v>
      </c>
      <c r="O267" s="30">
        <f t="shared" si="22"/>
        <v>120807</v>
      </c>
      <c r="P267" s="30">
        <f t="shared" si="22"/>
        <v>0</v>
      </c>
      <c r="Q267" s="30" t="str">
        <f t="shared" si="22"/>
        <v>-</v>
      </c>
      <c r="R267" s="30" t="str">
        <f t="shared" si="22"/>
        <v>-</v>
      </c>
      <c r="S267" s="30">
        <f t="shared" si="22"/>
        <v>139652</v>
      </c>
    </row>
    <row r="268" spans="1:21">
      <c r="A268" s="68">
        <v>1983</v>
      </c>
      <c r="B268" s="30" t="str">
        <f t="shared" ref="B268:K268" si="29">IF(AND(B217="-",B166="-",B115="-",B64="-"),"-",SUM(B217,B166,B115,B64))</f>
        <v>-</v>
      </c>
      <c r="C268" s="30" t="str">
        <f t="shared" si="29"/>
        <v>-</v>
      </c>
      <c r="D268" s="30">
        <f t="shared" si="29"/>
        <v>504</v>
      </c>
      <c r="E268" s="30">
        <f t="shared" si="29"/>
        <v>5094</v>
      </c>
      <c r="F268" s="30">
        <f t="shared" si="29"/>
        <v>8496</v>
      </c>
      <c r="G268" s="30">
        <f t="shared" si="29"/>
        <v>3099</v>
      </c>
      <c r="H268" s="30">
        <f t="shared" si="29"/>
        <v>3028</v>
      </c>
      <c r="I268" s="30">
        <f t="shared" si="29"/>
        <v>999</v>
      </c>
      <c r="J268" s="30">
        <f t="shared" si="29"/>
        <v>17</v>
      </c>
      <c r="K268" s="30">
        <f t="shared" si="29"/>
        <v>21237</v>
      </c>
      <c r="M268" s="30">
        <f t="shared" si="22"/>
        <v>453</v>
      </c>
      <c r="N268" s="30">
        <f t="shared" si="22"/>
        <v>26453</v>
      </c>
      <c r="O268" s="30">
        <f t="shared" si="22"/>
        <v>56765</v>
      </c>
      <c r="P268" s="30">
        <f t="shared" si="22"/>
        <v>16658</v>
      </c>
      <c r="Q268" s="30">
        <f t="shared" si="22"/>
        <v>9330</v>
      </c>
      <c r="R268" s="30" t="str">
        <f t="shared" si="22"/>
        <v>-</v>
      </c>
      <c r="S268" s="30">
        <f t="shared" si="22"/>
        <v>109659</v>
      </c>
    </row>
    <row r="269" spans="1:21">
      <c r="A269" s="68">
        <v>1984</v>
      </c>
      <c r="B269" s="30" t="str">
        <f t="shared" ref="B269:K269" si="30">IF(AND(B218="-",B167="-",B116="-",B65="-"),"-",SUM(B218,B167,B116,B65))</f>
        <v>-</v>
      </c>
      <c r="C269" s="30" t="str">
        <f t="shared" si="30"/>
        <v>-</v>
      </c>
      <c r="D269" s="30" t="str">
        <f t="shared" si="30"/>
        <v>-</v>
      </c>
      <c r="E269" s="30">
        <f t="shared" si="30"/>
        <v>0</v>
      </c>
      <c r="F269" s="30">
        <f t="shared" si="30"/>
        <v>5817</v>
      </c>
      <c r="G269" s="30">
        <f t="shared" si="30"/>
        <v>9501</v>
      </c>
      <c r="H269" s="30">
        <f t="shared" si="30"/>
        <v>1165</v>
      </c>
      <c r="I269" s="30">
        <f t="shared" si="30"/>
        <v>448</v>
      </c>
      <c r="J269" s="30">
        <f t="shared" si="30"/>
        <v>0</v>
      </c>
      <c r="K269" s="30">
        <f t="shared" si="30"/>
        <v>16931</v>
      </c>
      <c r="M269" s="30" t="str">
        <f t="shared" si="22"/>
        <v>-</v>
      </c>
      <c r="N269" s="30" t="str">
        <f t="shared" si="22"/>
        <v>-</v>
      </c>
      <c r="O269" s="30">
        <f t="shared" si="22"/>
        <v>60999</v>
      </c>
      <c r="P269" s="30">
        <f t="shared" si="22"/>
        <v>49866</v>
      </c>
      <c r="Q269" s="30">
        <f t="shared" si="22"/>
        <v>894</v>
      </c>
      <c r="R269" s="30" t="str">
        <f t="shared" si="22"/>
        <v>-</v>
      </c>
      <c r="S269" s="30">
        <f t="shared" si="22"/>
        <v>111759</v>
      </c>
    </row>
    <row r="270" spans="1:21">
      <c r="A270" s="68">
        <v>1985</v>
      </c>
      <c r="B270" s="30" t="str">
        <f t="shared" ref="B270:K270" si="31">IF(AND(B219="-",B168="-",B117="-",B66="-"),"-",SUM(B219,B168,B117,B66))</f>
        <v>-</v>
      </c>
      <c r="C270" s="30" t="str">
        <f t="shared" si="31"/>
        <v>-</v>
      </c>
      <c r="D270" s="30">
        <f t="shared" si="31"/>
        <v>2450</v>
      </c>
      <c r="E270" s="30">
        <f t="shared" si="31"/>
        <v>0</v>
      </c>
      <c r="F270" s="30">
        <f t="shared" si="31"/>
        <v>30037</v>
      </c>
      <c r="G270" s="30">
        <f t="shared" si="31"/>
        <v>18607</v>
      </c>
      <c r="H270" s="30">
        <f t="shared" si="31"/>
        <v>600</v>
      </c>
      <c r="I270" s="30">
        <f t="shared" si="31"/>
        <v>606</v>
      </c>
      <c r="J270" s="30">
        <f t="shared" si="31"/>
        <v>0</v>
      </c>
      <c r="K270" s="30">
        <f t="shared" si="31"/>
        <v>52300</v>
      </c>
      <c r="M270" s="30">
        <f t="shared" si="22"/>
        <v>10</v>
      </c>
      <c r="N270" s="30" t="str">
        <f t="shared" si="22"/>
        <v>-</v>
      </c>
      <c r="O270" s="30">
        <f t="shared" si="22"/>
        <v>59592</v>
      </c>
      <c r="P270" s="30">
        <f t="shared" si="22"/>
        <v>89559</v>
      </c>
      <c r="Q270" s="30">
        <f t="shared" si="22"/>
        <v>2312</v>
      </c>
      <c r="R270" s="30">
        <f t="shared" si="22"/>
        <v>4</v>
      </c>
      <c r="S270" s="30">
        <f t="shared" si="22"/>
        <v>151477</v>
      </c>
    </row>
    <row r="271" spans="1:21">
      <c r="A271" s="64">
        <v>1986</v>
      </c>
      <c r="B271" s="30" t="str">
        <f t="shared" ref="B271:K271" si="32">IF(AND(B220="-",B169="-",B118="-",B67="-"),"-",SUM(B220,B169,B118,B67))</f>
        <v>-</v>
      </c>
      <c r="C271" s="30" t="str">
        <f t="shared" si="32"/>
        <v>-</v>
      </c>
      <c r="D271" s="30">
        <f t="shared" si="32"/>
        <v>1203</v>
      </c>
      <c r="E271" s="30">
        <f t="shared" si="32"/>
        <v>3969</v>
      </c>
      <c r="F271" s="30">
        <f t="shared" si="32"/>
        <v>9972</v>
      </c>
      <c r="G271" s="30">
        <f t="shared" si="32"/>
        <v>4703</v>
      </c>
      <c r="H271" s="30">
        <f t="shared" si="32"/>
        <v>15</v>
      </c>
      <c r="I271" s="30">
        <f t="shared" si="32"/>
        <v>611</v>
      </c>
      <c r="J271" s="30">
        <f t="shared" si="32"/>
        <v>0</v>
      </c>
      <c r="K271" s="30">
        <f t="shared" si="32"/>
        <v>20473</v>
      </c>
      <c r="M271" s="30">
        <f t="shared" ref="M271:S280" si="33">IF(AND(M220="-",M169="-",M118="-",M67="-"),"-",SUM(M220,M169,M118,M67))</f>
        <v>4035</v>
      </c>
      <c r="N271" s="30">
        <f t="shared" si="33"/>
        <v>20925</v>
      </c>
      <c r="O271" s="30">
        <f t="shared" si="33"/>
        <v>123314</v>
      </c>
      <c r="P271" s="30">
        <f t="shared" si="33"/>
        <v>26909</v>
      </c>
      <c r="Q271" s="30">
        <f t="shared" si="33"/>
        <v>0</v>
      </c>
      <c r="R271" s="30">
        <f t="shared" si="33"/>
        <v>3</v>
      </c>
      <c r="S271" s="30">
        <f t="shared" si="33"/>
        <v>175186</v>
      </c>
    </row>
    <row r="272" spans="1:21">
      <c r="A272" s="64">
        <v>1987</v>
      </c>
      <c r="B272" s="30" t="str">
        <f t="shared" ref="B272:K272" si="34">IF(AND(B221="-",B170="-",B119="-",B68="-"),"-",SUM(B221,B170,B119,B68))</f>
        <v>-</v>
      </c>
      <c r="C272" s="30" t="str">
        <f t="shared" si="34"/>
        <v>-</v>
      </c>
      <c r="D272" s="30">
        <f t="shared" si="34"/>
        <v>115</v>
      </c>
      <c r="E272" s="30">
        <f t="shared" si="34"/>
        <v>4848</v>
      </c>
      <c r="F272" s="30">
        <f t="shared" si="34"/>
        <v>23750</v>
      </c>
      <c r="G272" s="30">
        <f t="shared" si="34"/>
        <v>14263</v>
      </c>
      <c r="H272" s="30">
        <f t="shared" si="34"/>
        <v>11023</v>
      </c>
      <c r="I272" s="30">
        <f t="shared" si="34"/>
        <v>1133</v>
      </c>
      <c r="J272" s="30">
        <f t="shared" si="34"/>
        <v>0</v>
      </c>
      <c r="K272" s="30">
        <f t="shared" si="34"/>
        <v>55132</v>
      </c>
      <c r="M272" s="30">
        <f t="shared" si="33"/>
        <v>1</v>
      </c>
      <c r="N272" s="30">
        <f t="shared" si="33"/>
        <v>3429</v>
      </c>
      <c r="O272" s="30">
        <f t="shared" si="33"/>
        <v>111942</v>
      </c>
      <c r="P272" s="30">
        <f t="shared" si="33"/>
        <v>28955</v>
      </c>
      <c r="Q272" s="30">
        <f t="shared" si="33"/>
        <v>10532</v>
      </c>
      <c r="R272" s="30">
        <f t="shared" si="33"/>
        <v>28</v>
      </c>
      <c r="S272" s="30">
        <f t="shared" si="33"/>
        <v>154887</v>
      </c>
    </row>
    <row r="273" spans="1:19">
      <c r="A273" s="64">
        <v>1988</v>
      </c>
      <c r="B273" s="30" t="str">
        <f t="shared" ref="B273:K273" si="35">IF(AND(B222="-",B171="-",B120="-",B69="-"),"-",SUM(B222,B171,B120,B69))</f>
        <v>-</v>
      </c>
      <c r="C273" s="30" t="str">
        <f t="shared" si="35"/>
        <v>-</v>
      </c>
      <c r="D273" s="30">
        <f t="shared" si="35"/>
        <v>351</v>
      </c>
      <c r="E273" s="30">
        <f t="shared" si="35"/>
        <v>14964</v>
      </c>
      <c r="F273" s="30">
        <f t="shared" si="35"/>
        <v>11916</v>
      </c>
      <c r="G273" s="30">
        <f t="shared" si="35"/>
        <v>8728</v>
      </c>
      <c r="H273" s="30">
        <f t="shared" si="35"/>
        <v>1880</v>
      </c>
      <c r="I273" s="30">
        <f t="shared" si="35"/>
        <v>0</v>
      </c>
      <c r="J273" s="30">
        <f t="shared" si="35"/>
        <v>0</v>
      </c>
      <c r="K273" s="30">
        <f t="shared" si="35"/>
        <v>37839</v>
      </c>
      <c r="M273" s="30">
        <f t="shared" si="33"/>
        <v>325</v>
      </c>
      <c r="N273" s="30">
        <f t="shared" si="33"/>
        <v>19964</v>
      </c>
      <c r="O273" s="30">
        <f t="shared" si="33"/>
        <v>108307</v>
      </c>
      <c r="P273" s="30">
        <f t="shared" si="33"/>
        <v>76123</v>
      </c>
      <c r="Q273" s="30">
        <f t="shared" si="33"/>
        <v>12327</v>
      </c>
      <c r="R273" s="30" t="str">
        <f t="shared" si="33"/>
        <v>-</v>
      </c>
      <c r="S273" s="30">
        <f t="shared" si="33"/>
        <v>217046</v>
      </c>
    </row>
    <row r="274" spans="1:19">
      <c r="A274" s="64">
        <v>1989</v>
      </c>
      <c r="B274" s="30" t="str">
        <f t="shared" ref="B274:K274" si="36">IF(AND(B223="-",B172="-",B121="-",B70="-"),"-",SUM(B223,B172,B121,B70))</f>
        <v>-</v>
      </c>
      <c r="C274" s="30" t="str">
        <f t="shared" si="36"/>
        <v>-</v>
      </c>
      <c r="D274" s="30">
        <f t="shared" si="36"/>
        <v>586</v>
      </c>
      <c r="E274" s="30">
        <f t="shared" si="36"/>
        <v>6213</v>
      </c>
      <c r="F274" s="30">
        <f t="shared" si="36"/>
        <v>14518</v>
      </c>
      <c r="G274" s="30">
        <f t="shared" si="36"/>
        <v>8187</v>
      </c>
      <c r="H274" s="30">
        <f t="shared" si="36"/>
        <v>1158</v>
      </c>
      <c r="I274" s="30">
        <f t="shared" si="36"/>
        <v>0</v>
      </c>
      <c r="J274" s="30">
        <f t="shared" si="36"/>
        <v>0</v>
      </c>
      <c r="K274" s="30">
        <f t="shared" si="36"/>
        <v>30662</v>
      </c>
      <c r="M274" s="30">
        <f t="shared" si="33"/>
        <v>1646</v>
      </c>
      <c r="N274" s="30">
        <f t="shared" si="33"/>
        <v>54208</v>
      </c>
      <c r="O274" s="30">
        <f t="shared" si="33"/>
        <v>125914</v>
      </c>
      <c r="P274" s="30">
        <f t="shared" si="33"/>
        <v>55694</v>
      </c>
      <c r="Q274" s="30">
        <f t="shared" si="33"/>
        <v>1536</v>
      </c>
      <c r="R274" s="30" t="str">
        <f t="shared" si="33"/>
        <v>-</v>
      </c>
      <c r="S274" s="30">
        <f t="shared" si="33"/>
        <v>238998</v>
      </c>
    </row>
    <row r="275" spans="1:19">
      <c r="A275" s="64">
        <v>1990</v>
      </c>
      <c r="B275" s="30" t="str">
        <f t="shared" ref="B275:K275" si="37">IF(AND(B224="-",B173="-",B122="-",B71="-"),"-",SUM(B224,B173,B122,B71))</f>
        <v>-</v>
      </c>
      <c r="C275" s="30" t="str">
        <f t="shared" si="37"/>
        <v>-</v>
      </c>
      <c r="D275" s="30">
        <f t="shared" si="37"/>
        <v>420</v>
      </c>
      <c r="E275" s="30">
        <f t="shared" si="37"/>
        <v>5631</v>
      </c>
      <c r="F275" s="30">
        <f t="shared" si="37"/>
        <v>11212</v>
      </c>
      <c r="G275" s="30">
        <f t="shared" si="37"/>
        <v>4665</v>
      </c>
      <c r="H275" s="30">
        <f t="shared" si="37"/>
        <v>1301</v>
      </c>
      <c r="I275" s="30">
        <f t="shared" si="37"/>
        <v>0</v>
      </c>
      <c r="J275" s="30" t="str">
        <f t="shared" si="37"/>
        <v>-</v>
      </c>
      <c r="K275" s="30">
        <f t="shared" si="37"/>
        <v>23229</v>
      </c>
      <c r="M275" s="30">
        <f t="shared" si="33"/>
        <v>289</v>
      </c>
      <c r="N275" s="30">
        <f t="shared" si="33"/>
        <v>27526</v>
      </c>
      <c r="O275" s="30">
        <f t="shared" si="33"/>
        <v>75115</v>
      </c>
      <c r="P275" s="30">
        <f t="shared" si="33"/>
        <v>56372</v>
      </c>
      <c r="Q275" s="30">
        <f t="shared" si="33"/>
        <v>5234</v>
      </c>
      <c r="R275" s="30" t="str">
        <f t="shared" si="33"/>
        <v>-</v>
      </c>
      <c r="S275" s="30">
        <f t="shared" si="33"/>
        <v>164536</v>
      </c>
    </row>
    <row r="276" spans="1:19">
      <c r="A276" s="64">
        <v>1991</v>
      </c>
      <c r="B276" s="30" t="str">
        <f t="shared" ref="B276:K276" si="38">IF(AND(B225="-",B174="-",B123="-",B72="-"),"-",SUM(B225,B174,B123,B72))</f>
        <v>-</v>
      </c>
      <c r="C276" s="30" t="str">
        <f t="shared" si="38"/>
        <v>-</v>
      </c>
      <c r="D276" s="30">
        <f t="shared" si="38"/>
        <v>203</v>
      </c>
      <c r="E276" s="30">
        <f t="shared" si="38"/>
        <v>6895</v>
      </c>
      <c r="F276" s="30">
        <f t="shared" si="38"/>
        <v>5973</v>
      </c>
      <c r="G276" s="30">
        <f t="shared" si="38"/>
        <v>64</v>
      </c>
      <c r="H276" s="30">
        <f t="shared" si="38"/>
        <v>298</v>
      </c>
      <c r="I276" s="30">
        <f t="shared" si="38"/>
        <v>0</v>
      </c>
      <c r="J276" s="30" t="str">
        <f t="shared" si="38"/>
        <v>-</v>
      </c>
      <c r="K276" s="30">
        <f t="shared" si="38"/>
        <v>13433</v>
      </c>
      <c r="M276" s="30">
        <f t="shared" si="33"/>
        <v>866</v>
      </c>
      <c r="N276" s="30">
        <f t="shared" si="33"/>
        <v>51416</v>
      </c>
      <c r="O276" s="30">
        <f t="shared" si="33"/>
        <v>166033</v>
      </c>
      <c r="P276" s="30">
        <f t="shared" si="33"/>
        <v>513</v>
      </c>
      <c r="Q276" s="30">
        <f t="shared" si="33"/>
        <v>895</v>
      </c>
      <c r="R276" s="30" t="str">
        <f t="shared" si="33"/>
        <v>-</v>
      </c>
      <c r="S276" s="30">
        <f t="shared" si="33"/>
        <v>219723</v>
      </c>
    </row>
    <row r="277" spans="1:19">
      <c r="A277" s="64">
        <v>1992</v>
      </c>
      <c r="B277" s="30" t="str">
        <f t="shared" ref="B277:K277" si="39">IF(AND(B226="-",B175="-",B124="-",B73="-"),"-",SUM(B226,B175,B124,B73))</f>
        <v>-</v>
      </c>
      <c r="C277" s="30" t="str">
        <f t="shared" si="39"/>
        <v>-</v>
      </c>
      <c r="D277" s="30">
        <f t="shared" si="39"/>
        <v>248</v>
      </c>
      <c r="E277" s="30">
        <f t="shared" si="39"/>
        <v>2531</v>
      </c>
      <c r="F277" s="30">
        <f t="shared" si="39"/>
        <v>5903</v>
      </c>
      <c r="G277" s="30">
        <f t="shared" si="39"/>
        <v>1506</v>
      </c>
      <c r="H277" s="30">
        <f t="shared" si="39"/>
        <v>1173</v>
      </c>
      <c r="I277" s="30">
        <f t="shared" si="39"/>
        <v>704</v>
      </c>
      <c r="J277" s="30" t="str">
        <f t="shared" si="39"/>
        <v>-</v>
      </c>
      <c r="K277" s="30">
        <f t="shared" si="39"/>
        <v>12065</v>
      </c>
      <c r="M277" s="30">
        <f t="shared" si="33"/>
        <v>615</v>
      </c>
      <c r="N277" s="30">
        <f t="shared" si="33"/>
        <v>24685</v>
      </c>
      <c r="O277" s="30">
        <f t="shared" si="33"/>
        <v>92708</v>
      </c>
      <c r="P277" s="30">
        <f t="shared" si="33"/>
        <v>38737</v>
      </c>
      <c r="Q277" s="30">
        <f t="shared" si="33"/>
        <v>6818</v>
      </c>
      <c r="R277" s="30">
        <f t="shared" si="33"/>
        <v>2</v>
      </c>
      <c r="S277" s="30">
        <f t="shared" si="33"/>
        <v>163565</v>
      </c>
    </row>
    <row r="278" spans="1:19">
      <c r="A278" s="64">
        <v>1993</v>
      </c>
      <c r="B278" s="30" t="str">
        <f t="shared" ref="B278:K278" si="40">IF(AND(B227="-",B176="-",B125="-",B74="-"),"-",SUM(B227,B176,B125,B74))</f>
        <v>-</v>
      </c>
      <c r="C278" s="30" t="str">
        <f t="shared" si="40"/>
        <v>-</v>
      </c>
      <c r="D278" s="30">
        <f t="shared" si="40"/>
        <v>1293</v>
      </c>
      <c r="E278" s="30">
        <f t="shared" si="40"/>
        <v>239</v>
      </c>
      <c r="F278" s="30">
        <f t="shared" si="40"/>
        <v>1679</v>
      </c>
      <c r="G278" s="30">
        <f t="shared" si="40"/>
        <v>1905</v>
      </c>
      <c r="H278" s="30">
        <f t="shared" si="40"/>
        <v>468</v>
      </c>
      <c r="I278" s="30">
        <f t="shared" si="40"/>
        <v>0</v>
      </c>
      <c r="J278" s="30">
        <f t="shared" si="40"/>
        <v>0</v>
      </c>
      <c r="K278" s="30">
        <f t="shared" si="40"/>
        <v>5584</v>
      </c>
      <c r="M278" s="30">
        <f t="shared" si="33"/>
        <v>182</v>
      </c>
      <c r="N278" s="30">
        <f t="shared" si="33"/>
        <v>160</v>
      </c>
      <c r="O278" s="30">
        <f t="shared" si="33"/>
        <v>19915</v>
      </c>
      <c r="P278" s="30">
        <f t="shared" si="33"/>
        <v>16175</v>
      </c>
      <c r="Q278" s="30">
        <f t="shared" si="33"/>
        <v>500</v>
      </c>
      <c r="R278" s="30" t="str">
        <f t="shared" si="33"/>
        <v>-</v>
      </c>
      <c r="S278" s="30">
        <f t="shared" si="33"/>
        <v>36932</v>
      </c>
    </row>
    <row r="279" spans="1:19">
      <c r="A279" s="64">
        <v>1994</v>
      </c>
      <c r="B279" s="30" t="str">
        <f t="shared" ref="B279:K279" si="41">IF(AND(B228="-",B177="-",B126="-",B75="-"),"-",SUM(B228,B177,B126,B75))</f>
        <v>-</v>
      </c>
      <c r="C279" s="30" t="str">
        <f t="shared" si="41"/>
        <v>-</v>
      </c>
      <c r="D279" s="30">
        <f t="shared" si="41"/>
        <v>1948</v>
      </c>
      <c r="E279" s="30">
        <f t="shared" si="41"/>
        <v>251</v>
      </c>
      <c r="F279" s="30" t="str">
        <f t="shared" si="41"/>
        <v>-</v>
      </c>
      <c r="G279" s="30">
        <f t="shared" si="41"/>
        <v>272</v>
      </c>
      <c r="H279" s="30">
        <f t="shared" si="41"/>
        <v>284</v>
      </c>
      <c r="I279" s="30">
        <f t="shared" si="41"/>
        <v>3282</v>
      </c>
      <c r="J279" s="30">
        <f t="shared" si="41"/>
        <v>0</v>
      </c>
      <c r="K279" s="30">
        <f t="shared" si="41"/>
        <v>6037</v>
      </c>
      <c r="M279" s="30" t="str">
        <f t="shared" si="33"/>
        <v>-</v>
      </c>
      <c r="N279" s="30" t="str">
        <f t="shared" si="33"/>
        <v>-</v>
      </c>
      <c r="O279" s="30" t="str">
        <f t="shared" si="33"/>
        <v>-</v>
      </c>
      <c r="P279" s="30">
        <f t="shared" si="33"/>
        <v>13</v>
      </c>
      <c r="Q279" s="30">
        <f t="shared" si="33"/>
        <v>4</v>
      </c>
      <c r="R279" s="30" t="str">
        <f t="shared" si="33"/>
        <v>-</v>
      </c>
      <c r="S279" s="30">
        <f t="shared" si="33"/>
        <v>17</v>
      </c>
    </row>
    <row r="280" spans="1:19">
      <c r="A280" s="64">
        <v>1995</v>
      </c>
      <c r="B280" s="30" t="str">
        <f t="shared" ref="B280:K280" si="42">IF(AND(B229="-",B178="-",B127="-",B76="-"),"-",SUM(B229,B178,B127,B76))</f>
        <v>-</v>
      </c>
      <c r="C280" s="30" t="str">
        <f t="shared" si="42"/>
        <v>-</v>
      </c>
      <c r="D280" s="30">
        <f t="shared" si="42"/>
        <v>300</v>
      </c>
      <c r="E280" s="30">
        <f t="shared" si="42"/>
        <v>1829</v>
      </c>
      <c r="F280" s="30" t="str">
        <f t="shared" si="42"/>
        <v>-</v>
      </c>
      <c r="G280" s="30">
        <f t="shared" si="42"/>
        <v>472</v>
      </c>
      <c r="H280" s="30">
        <f t="shared" si="42"/>
        <v>2799</v>
      </c>
      <c r="I280" s="30">
        <f t="shared" si="42"/>
        <v>1133</v>
      </c>
      <c r="J280" s="30">
        <f t="shared" si="42"/>
        <v>84</v>
      </c>
      <c r="K280" s="30">
        <f t="shared" si="42"/>
        <v>6617</v>
      </c>
      <c r="M280" s="30" t="str">
        <f t="shared" si="33"/>
        <v>-</v>
      </c>
      <c r="N280" s="30">
        <f t="shared" si="33"/>
        <v>38</v>
      </c>
      <c r="O280" s="30" t="str">
        <f t="shared" si="33"/>
        <v>-</v>
      </c>
      <c r="P280" s="30">
        <f t="shared" si="33"/>
        <v>3</v>
      </c>
      <c r="Q280" s="30">
        <f t="shared" si="33"/>
        <v>96</v>
      </c>
      <c r="R280" s="30">
        <f t="shared" si="33"/>
        <v>3</v>
      </c>
      <c r="S280" s="30">
        <f t="shared" si="33"/>
        <v>140</v>
      </c>
    </row>
    <row r="281" spans="1:19">
      <c r="A281" s="64">
        <v>1996</v>
      </c>
      <c r="B281" s="30" t="str">
        <f t="shared" ref="B281:K281" si="43">IF(AND(B230="-",B179="-",B128="-",B77="-"),"-",SUM(B230,B179,B128,B77))</f>
        <v>-</v>
      </c>
      <c r="C281" s="30" t="str">
        <f t="shared" si="43"/>
        <v>-</v>
      </c>
      <c r="D281" s="30">
        <f t="shared" si="43"/>
        <v>712</v>
      </c>
      <c r="E281" s="30">
        <f t="shared" si="43"/>
        <v>2908</v>
      </c>
      <c r="F281" s="30">
        <f t="shared" si="43"/>
        <v>621</v>
      </c>
      <c r="G281" s="30">
        <f t="shared" si="43"/>
        <v>3478</v>
      </c>
      <c r="H281" s="30">
        <f t="shared" si="43"/>
        <v>1449</v>
      </c>
      <c r="I281" s="30">
        <f t="shared" si="43"/>
        <v>2014</v>
      </c>
      <c r="J281" s="30">
        <f t="shared" si="43"/>
        <v>0</v>
      </c>
      <c r="K281" s="30">
        <f t="shared" si="43"/>
        <v>11182</v>
      </c>
      <c r="M281" s="30" t="str">
        <f t="shared" ref="M281:S290" si="44">IF(AND(M230="-",M179="-",M128="-",M77="-"),"-",SUM(M230,M179,M128,M77))</f>
        <v>-</v>
      </c>
      <c r="N281" s="30">
        <f t="shared" si="44"/>
        <v>10</v>
      </c>
      <c r="O281" s="30">
        <f t="shared" si="44"/>
        <v>34</v>
      </c>
      <c r="P281" s="30">
        <f t="shared" si="44"/>
        <v>73</v>
      </c>
      <c r="Q281" s="30">
        <f t="shared" si="44"/>
        <v>36</v>
      </c>
      <c r="R281" s="30">
        <f t="shared" si="44"/>
        <v>12</v>
      </c>
      <c r="S281" s="30">
        <f t="shared" si="44"/>
        <v>165</v>
      </c>
    </row>
    <row r="282" spans="1:19">
      <c r="A282" s="64">
        <v>1997</v>
      </c>
      <c r="B282" s="30" t="str">
        <f t="shared" ref="B282:K282" si="45">IF(AND(B231="-",B180="-",B129="-",B78="-"),"-",SUM(B231,B180,B129,B78))</f>
        <v>-</v>
      </c>
      <c r="C282" s="30">
        <f t="shared" si="45"/>
        <v>2</v>
      </c>
      <c r="D282" s="30">
        <f t="shared" si="45"/>
        <v>924</v>
      </c>
      <c r="E282" s="30">
        <f t="shared" si="45"/>
        <v>935</v>
      </c>
      <c r="F282" s="30">
        <f t="shared" si="45"/>
        <v>1196</v>
      </c>
      <c r="G282" s="30">
        <f t="shared" si="45"/>
        <v>3018</v>
      </c>
      <c r="H282" s="30">
        <f t="shared" si="45"/>
        <v>458</v>
      </c>
      <c r="I282" s="30">
        <f t="shared" si="45"/>
        <v>962</v>
      </c>
      <c r="J282" s="30">
        <f t="shared" si="45"/>
        <v>0</v>
      </c>
      <c r="K282" s="30">
        <f t="shared" si="45"/>
        <v>7495</v>
      </c>
      <c r="M282" s="30">
        <f t="shared" si="44"/>
        <v>17</v>
      </c>
      <c r="N282" s="30">
        <f t="shared" si="44"/>
        <v>26</v>
      </c>
      <c r="O282" s="30">
        <f t="shared" si="44"/>
        <v>49</v>
      </c>
      <c r="P282" s="30">
        <f t="shared" si="44"/>
        <v>63</v>
      </c>
      <c r="Q282" s="30">
        <f t="shared" si="44"/>
        <v>10</v>
      </c>
      <c r="R282" s="30" t="str">
        <f t="shared" si="44"/>
        <v>-</v>
      </c>
      <c r="S282" s="30">
        <f t="shared" si="44"/>
        <v>165</v>
      </c>
    </row>
    <row r="283" spans="1:19">
      <c r="A283" s="64">
        <v>1998</v>
      </c>
      <c r="B283" s="30" t="str">
        <f t="shared" ref="B283:K283" si="46">IF(AND(B232="-",B181="-",B130="-",B79="-"),"-",SUM(B232,B181,B130,B79))</f>
        <v>-</v>
      </c>
      <c r="C283" s="30">
        <f t="shared" si="46"/>
        <v>0</v>
      </c>
      <c r="D283" s="30">
        <f t="shared" si="46"/>
        <v>319</v>
      </c>
      <c r="E283" s="30">
        <f t="shared" si="46"/>
        <v>424</v>
      </c>
      <c r="F283" s="30">
        <f t="shared" si="46"/>
        <v>493</v>
      </c>
      <c r="G283" s="30">
        <f t="shared" si="46"/>
        <v>1047</v>
      </c>
      <c r="H283" s="30">
        <f t="shared" si="46"/>
        <v>773</v>
      </c>
      <c r="I283" s="30">
        <f t="shared" si="46"/>
        <v>925</v>
      </c>
      <c r="J283" s="30">
        <f t="shared" si="46"/>
        <v>0</v>
      </c>
      <c r="K283" s="30">
        <f t="shared" si="46"/>
        <v>3981</v>
      </c>
      <c r="M283" s="30" t="str">
        <f t="shared" si="44"/>
        <v>-</v>
      </c>
      <c r="N283" s="30">
        <f t="shared" si="44"/>
        <v>6</v>
      </c>
      <c r="O283" s="30">
        <f t="shared" si="44"/>
        <v>8</v>
      </c>
      <c r="P283" s="30">
        <f t="shared" si="44"/>
        <v>97</v>
      </c>
      <c r="Q283" s="30">
        <f t="shared" si="44"/>
        <v>11</v>
      </c>
      <c r="R283" s="30">
        <f t="shared" si="44"/>
        <v>8</v>
      </c>
      <c r="S283" s="30">
        <f t="shared" si="44"/>
        <v>130</v>
      </c>
    </row>
    <row r="284" spans="1:19">
      <c r="A284" s="64">
        <v>1999</v>
      </c>
      <c r="B284" s="30" t="str">
        <f t="shared" ref="B284:K284" si="47">IF(AND(B233="-",B182="-",B131="-",B80="-"),"-",SUM(B233,B182,B131,B80))</f>
        <v>-</v>
      </c>
      <c r="C284" s="30">
        <f t="shared" si="47"/>
        <v>0</v>
      </c>
      <c r="D284" s="30">
        <f t="shared" si="47"/>
        <v>136</v>
      </c>
      <c r="E284" s="30">
        <f t="shared" si="47"/>
        <v>277</v>
      </c>
      <c r="F284" s="30">
        <f t="shared" si="47"/>
        <v>2220</v>
      </c>
      <c r="G284" s="30">
        <f t="shared" si="47"/>
        <v>2092</v>
      </c>
      <c r="H284" s="30">
        <f t="shared" si="47"/>
        <v>1179</v>
      </c>
      <c r="I284" s="30">
        <f t="shared" si="47"/>
        <v>875</v>
      </c>
      <c r="J284" s="30">
        <f t="shared" si="47"/>
        <v>8</v>
      </c>
      <c r="K284" s="30">
        <f t="shared" si="47"/>
        <v>6787</v>
      </c>
      <c r="M284" s="30" t="str">
        <f t="shared" si="44"/>
        <v>-</v>
      </c>
      <c r="N284" s="30">
        <f t="shared" si="44"/>
        <v>2</v>
      </c>
      <c r="O284" s="30">
        <f t="shared" si="44"/>
        <v>6039</v>
      </c>
      <c r="P284" s="30">
        <f t="shared" si="44"/>
        <v>34</v>
      </c>
      <c r="Q284" s="30">
        <f t="shared" si="44"/>
        <v>15</v>
      </c>
      <c r="R284" s="30">
        <f t="shared" si="44"/>
        <v>2</v>
      </c>
      <c r="S284" s="30">
        <f t="shared" si="44"/>
        <v>6092</v>
      </c>
    </row>
    <row r="285" spans="1:19">
      <c r="A285" s="64">
        <v>2000</v>
      </c>
      <c r="B285" s="30" t="str">
        <f t="shared" ref="B285:K285" si="48">IF(AND(B234="-",B183="-",B132="-",B81="-"),"-",SUM(B234,B183,B132,B81))</f>
        <v>-</v>
      </c>
      <c r="C285" s="30">
        <f t="shared" si="48"/>
        <v>4</v>
      </c>
      <c r="D285" s="30">
        <f t="shared" si="48"/>
        <v>79</v>
      </c>
      <c r="E285" s="30">
        <f t="shared" si="48"/>
        <v>475</v>
      </c>
      <c r="F285" s="30">
        <f t="shared" si="48"/>
        <v>10026</v>
      </c>
      <c r="G285" s="30">
        <f t="shared" si="48"/>
        <v>11025</v>
      </c>
      <c r="H285" s="30">
        <f t="shared" si="48"/>
        <v>1779</v>
      </c>
      <c r="I285" s="30">
        <f t="shared" si="48"/>
        <v>1245</v>
      </c>
      <c r="J285" s="30">
        <f t="shared" si="48"/>
        <v>63</v>
      </c>
      <c r="K285" s="30">
        <f t="shared" si="48"/>
        <v>24696</v>
      </c>
      <c r="M285" s="30" t="str">
        <f t="shared" si="44"/>
        <v>-</v>
      </c>
      <c r="N285" s="30" t="str">
        <f t="shared" si="44"/>
        <v>-</v>
      </c>
      <c r="O285" s="30">
        <f t="shared" si="44"/>
        <v>19330</v>
      </c>
      <c r="P285" s="30">
        <f t="shared" si="44"/>
        <v>104</v>
      </c>
      <c r="Q285" s="30">
        <f t="shared" si="44"/>
        <v>20</v>
      </c>
      <c r="R285" s="30">
        <f t="shared" si="44"/>
        <v>8</v>
      </c>
      <c r="S285" s="30">
        <f t="shared" si="44"/>
        <v>19462</v>
      </c>
    </row>
    <row r="286" spans="1:19">
      <c r="A286" s="64">
        <v>2001</v>
      </c>
      <c r="B286" s="30" t="str">
        <f t="shared" ref="B286:K286" si="49">IF(AND(B235="-",B184="-",B133="-",B82="-"),"-",SUM(B235,B184,B133,B82))</f>
        <v>-</v>
      </c>
      <c r="C286" s="30">
        <f t="shared" si="49"/>
        <v>0</v>
      </c>
      <c r="D286" s="30">
        <f t="shared" si="49"/>
        <v>1024</v>
      </c>
      <c r="E286" s="30">
        <f t="shared" si="49"/>
        <v>3034</v>
      </c>
      <c r="F286" s="30">
        <f t="shared" si="49"/>
        <v>9029</v>
      </c>
      <c r="G286" s="30">
        <f t="shared" si="49"/>
        <v>7743</v>
      </c>
      <c r="H286" s="30">
        <f t="shared" si="49"/>
        <v>2279</v>
      </c>
      <c r="I286" s="30">
        <f t="shared" si="49"/>
        <v>1450</v>
      </c>
      <c r="J286" s="30">
        <f t="shared" si="49"/>
        <v>23</v>
      </c>
      <c r="K286" s="30">
        <f t="shared" si="49"/>
        <v>24582</v>
      </c>
      <c r="M286" s="30">
        <f t="shared" si="44"/>
        <v>21</v>
      </c>
      <c r="N286" s="30">
        <f t="shared" si="44"/>
        <v>17687</v>
      </c>
      <c r="O286" s="30">
        <f t="shared" si="44"/>
        <v>37104</v>
      </c>
      <c r="P286" s="30">
        <f t="shared" si="44"/>
        <v>234</v>
      </c>
      <c r="Q286" s="30">
        <f t="shared" si="44"/>
        <v>76</v>
      </c>
      <c r="R286" s="30">
        <f t="shared" si="44"/>
        <v>35</v>
      </c>
      <c r="S286" s="30">
        <f t="shared" si="44"/>
        <v>55157</v>
      </c>
    </row>
    <row r="287" spans="1:19">
      <c r="A287" s="64">
        <v>2002</v>
      </c>
      <c r="B287" s="30" t="str">
        <f t="shared" ref="B287:K287" si="50">IF(AND(B236="-",B185="-",B134="-",B83="-"),"-",SUM(B236,B185,B134,B83))</f>
        <v>-</v>
      </c>
      <c r="C287" s="30">
        <f t="shared" si="50"/>
        <v>155</v>
      </c>
      <c r="D287" s="30">
        <f t="shared" si="50"/>
        <v>836</v>
      </c>
      <c r="E287" s="30">
        <f t="shared" si="50"/>
        <v>7676</v>
      </c>
      <c r="F287" s="30">
        <f t="shared" si="50"/>
        <v>16644</v>
      </c>
      <c r="G287" s="30">
        <f t="shared" si="50"/>
        <v>8649</v>
      </c>
      <c r="H287" s="30">
        <f t="shared" si="50"/>
        <v>7829</v>
      </c>
      <c r="I287" s="30">
        <f t="shared" si="50"/>
        <v>2937</v>
      </c>
      <c r="J287" s="30">
        <f t="shared" si="50"/>
        <v>0</v>
      </c>
      <c r="K287" s="30">
        <f t="shared" si="50"/>
        <v>44726</v>
      </c>
      <c r="M287" s="30" t="str">
        <f t="shared" si="44"/>
        <v>-</v>
      </c>
      <c r="N287" s="30">
        <f t="shared" si="44"/>
        <v>66</v>
      </c>
      <c r="O287" s="30">
        <f t="shared" si="44"/>
        <v>19717</v>
      </c>
      <c r="P287" s="30">
        <f t="shared" si="44"/>
        <v>2192</v>
      </c>
      <c r="Q287" s="30">
        <f t="shared" si="44"/>
        <v>135</v>
      </c>
      <c r="R287" s="30">
        <f t="shared" si="44"/>
        <v>24</v>
      </c>
      <c r="S287" s="30">
        <f t="shared" si="44"/>
        <v>22134</v>
      </c>
    </row>
    <row r="288" spans="1:19">
      <c r="A288" s="64">
        <v>2003</v>
      </c>
      <c r="B288" s="30">
        <f t="shared" ref="B288:K288" si="51">IF(AND(B237="-",B186="-",B135="-",B84="-"),"-",SUM(B237,B186,B135,B84))</f>
        <v>2</v>
      </c>
      <c r="C288" s="30">
        <f t="shared" si="51"/>
        <v>22</v>
      </c>
      <c r="D288" s="30">
        <f t="shared" si="51"/>
        <v>716</v>
      </c>
      <c r="E288" s="30">
        <f t="shared" si="51"/>
        <v>3252</v>
      </c>
      <c r="F288" s="30">
        <f t="shared" si="51"/>
        <v>16315</v>
      </c>
      <c r="G288" s="30">
        <f t="shared" si="51"/>
        <v>10589</v>
      </c>
      <c r="H288" s="30">
        <f t="shared" si="51"/>
        <v>5539</v>
      </c>
      <c r="I288" s="30">
        <f t="shared" si="51"/>
        <v>1825</v>
      </c>
      <c r="J288" s="30">
        <f t="shared" si="51"/>
        <v>64</v>
      </c>
      <c r="K288" s="30">
        <f t="shared" si="51"/>
        <v>38324</v>
      </c>
      <c r="M288" s="30">
        <f t="shared" si="44"/>
        <v>2</v>
      </c>
      <c r="N288" s="30">
        <f t="shared" si="44"/>
        <v>7583</v>
      </c>
      <c r="O288" s="30">
        <f t="shared" si="44"/>
        <v>50878</v>
      </c>
      <c r="P288" s="30">
        <f t="shared" si="44"/>
        <v>25335</v>
      </c>
      <c r="Q288" s="30">
        <f t="shared" si="44"/>
        <v>76</v>
      </c>
      <c r="R288" s="30">
        <f t="shared" si="44"/>
        <v>14</v>
      </c>
      <c r="S288" s="30">
        <f t="shared" si="44"/>
        <v>83888</v>
      </c>
    </row>
    <row r="289" spans="1:19">
      <c r="A289" s="64">
        <v>2004</v>
      </c>
      <c r="B289" s="30">
        <f t="shared" ref="B289:K289" si="52">IF(AND(B238="-",B187="-",B136="-",B85="-"),"-",SUM(B238,B187,B136,B85))</f>
        <v>2</v>
      </c>
      <c r="C289" s="30">
        <f t="shared" si="52"/>
        <v>24</v>
      </c>
      <c r="D289" s="30">
        <f t="shared" si="52"/>
        <v>846</v>
      </c>
      <c r="E289" s="30">
        <f t="shared" si="52"/>
        <v>6229</v>
      </c>
      <c r="F289" s="30">
        <f t="shared" si="52"/>
        <v>23034</v>
      </c>
      <c r="G289" s="30">
        <f t="shared" si="52"/>
        <v>16284</v>
      </c>
      <c r="H289" s="30">
        <f t="shared" si="52"/>
        <v>5622</v>
      </c>
      <c r="I289" s="30">
        <f t="shared" si="52"/>
        <v>2140</v>
      </c>
      <c r="J289" s="30">
        <f t="shared" si="52"/>
        <v>69</v>
      </c>
      <c r="K289" s="30">
        <f t="shared" si="52"/>
        <v>54250</v>
      </c>
      <c r="M289" s="30">
        <f t="shared" si="44"/>
        <v>4</v>
      </c>
      <c r="N289" s="30">
        <f t="shared" si="44"/>
        <v>5312</v>
      </c>
      <c r="O289" s="30">
        <f t="shared" si="44"/>
        <v>31622</v>
      </c>
      <c r="P289" s="30">
        <f t="shared" si="44"/>
        <v>11889</v>
      </c>
      <c r="Q289" s="30">
        <f t="shared" si="44"/>
        <v>484</v>
      </c>
      <c r="R289" s="30">
        <f t="shared" si="44"/>
        <v>26</v>
      </c>
      <c r="S289" s="30">
        <f t="shared" si="44"/>
        <v>49337</v>
      </c>
    </row>
    <row r="290" spans="1:19">
      <c r="A290" s="64">
        <v>2005</v>
      </c>
      <c r="B290" s="30">
        <f t="shared" ref="B290:K290" si="53">IF(AND(B239="-",B188="-",B137="-",B86="-"),"-",SUM(B239,B188,B137,B86))</f>
        <v>6</v>
      </c>
      <c r="C290" s="30">
        <f t="shared" si="53"/>
        <v>104</v>
      </c>
      <c r="D290" s="30">
        <f t="shared" si="53"/>
        <v>381</v>
      </c>
      <c r="E290" s="30">
        <f t="shared" si="53"/>
        <v>6600</v>
      </c>
      <c r="F290" s="30">
        <f t="shared" si="53"/>
        <v>4277</v>
      </c>
      <c r="G290" s="30">
        <f t="shared" si="53"/>
        <v>5553</v>
      </c>
      <c r="H290" s="30">
        <f t="shared" si="53"/>
        <v>6705</v>
      </c>
      <c r="I290" s="30">
        <f t="shared" si="53"/>
        <v>684</v>
      </c>
      <c r="J290" s="30">
        <f t="shared" si="53"/>
        <v>0</v>
      </c>
      <c r="K290" s="30">
        <f t="shared" si="53"/>
        <v>24310</v>
      </c>
      <c r="M290" s="30" t="str">
        <f t="shared" si="44"/>
        <v>-</v>
      </c>
      <c r="N290" s="30">
        <f t="shared" si="44"/>
        <v>2153</v>
      </c>
      <c r="O290" s="30">
        <f t="shared" si="44"/>
        <v>1422</v>
      </c>
      <c r="P290" s="30">
        <f t="shared" si="44"/>
        <v>49</v>
      </c>
      <c r="Q290" s="30">
        <f t="shared" si="44"/>
        <v>116</v>
      </c>
      <c r="R290" s="30" t="str">
        <f t="shared" si="44"/>
        <v>-</v>
      </c>
      <c r="S290" s="30">
        <f t="shared" si="44"/>
        <v>3740</v>
      </c>
    </row>
    <row r="291" spans="1:19">
      <c r="A291" s="64">
        <v>2006</v>
      </c>
      <c r="B291" s="30">
        <f t="shared" ref="B291:K291" si="54">IF(AND(B240="-",B189="-",B138="-",B87="-"),"-",SUM(B240,B189,B138,B87))</f>
        <v>2</v>
      </c>
      <c r="C291" s="30">
        <f t="shared" si="54"/>
        <v>4</v>
      </c>
      <c r="D291" s="30">
        <f t="shared" si="54"/>
        <v>120</v>
      </c>
      <c r="E291" s="30">
        <f t="shared" si="54"/>
        <v>1053</v>
      </c>
      <c r="F291" s="30">
        <f t="shared" si="54"/>
        <v>3941</v>
      </c>
      <c r="G291" s="30">
        <f t="shared" si="54"/>
        <v>982</v>
      </c>
      <c r="H291" s="30">
        <f t="shared" si="54"/>
        <v>2507</v>
      </c>
      <c r="I291" s="30">
        <f t="shared" si="54"/>
        <v>2421</v>
      </c>
      <c r="J291" s="30">
        <f t="shared" si="54"/>
        <v>49</v>
      </c>
      <c r="K291" s="30">
        <f t="shared" si="54"/>
        <v>11079</v>
      </c>
      <c r="M291" s="30">
        <f t="shared" ref="M291:S300" si="55">IF(AND(M240="-",M189="-",M138="-",M87="-"),"-",SUM(M240,M189,M138,M87))</f>
        <v>2</v>
      </c>
      <c r="N291" s="30">
        <f t="shared" si="55"/>
        <v>943</v>
      </c>
      <c r="O291" s="30">
        <f t="shared" si="55"/>
        <v>8463</v>
      </c>
      <c r="P291" s="30">
        <f t="shared" si="55"/>
        <v>36</v>
      </c>
      <c r="Q291" s="30">
        <f t="shared" si="55"/>
        <v>715</v>
      </c>
      <c r="R291" s="30">
        <f t="shared" si="55"/>
        <v>7</v>
      </c>
      <c r="S291" s="30">
        <f t="shared" si="55"/>
        <v>10166</v>
      </c>
    </row>
    <row r="292" spans="1:19">
      <c r="A292" s="64">
        <v>2007</v>
      </c>
      <c r="B292" s="30">
        <f t="shared" ref="B292:K292" si="56">IF(AND(B241="-",B190="-",B139="-",B88="-"),"-",SUM(B241,B190,B139,B88))</f>
        <v>3</v>
      </c>
      <c r="C292" s="30">
        <f t="shared" si="56"/>
        <v>0</v>
      </c>
      <c r="D292" s="30">
        <f t="shared" si="56"/>
        <v>86</v>
      </c>
      <c r="E292" s="30">
        <f t="shared" si="56"/>
        <v>297</v>
      </c>
      <c r="F292" s="30">
        <f t="shared" si="56"/>
        <v>920</v>
      </c>
      <c r="G292" s="30">
        <f t="shared" si="56"/>
        <v>3076</v>
      </c>
      <c r="H292" s="30">
        <f t="shared" si="56"/>
        <v>940</v>
      </c>
      <c r="I292" s="30">
        <f t="shared" si="56"/>
        <v>1009</v>
      </c>
      <c r="J292" s="30">
        <f t="shared" si="56"/>
        <v>16</v>
      </c>
      <c r="K292" s="30">
        <f t="shared" si="56"/>
        <v>6347</v>
      </c>
      <c r="M292" s="30">
        <f t="shared" si="55"/>
        <v>2</v>
      </c>
      <c r="N292" s="30">
        <f t="shared" si="55"/>
        <v>4866</v>
      </c>
      <c r="O292" s="30">
        <f t="shared" si="55"/>
        <v>19829</v>
      </c>
      <c r="P292" s="30">
        <f t="shared" si="55"/>
        <v>17226</v>
      </c>
      <c r="Q292" s="30">
        <f t="shared" si="55"/>
        <v>330</v>
      </c>
      <c r="R292" s="30">
        <f t="shared" si="55"/>
        <v>3</v>
      </c>
      <c r="S292" s="30">
        <f t="shared" si="55"/>
        <v>42256</v>
      </c>
    </row>
    <row r="293" spans="1:19">
      <c r="A293" s="64">
        <v>2008</v>
      </c>
      <c r="B293" s="30" t="str">
        <f t="shared" ref="B293:I307" si="57">IF(AND(B242="-",B191="-",B140="-",B89="-"),"-",SUM(B242,B191,B140,B89))</f>
        <v>-</v>
      </c>
      <c r="C293" s="30" t="str">
        <f t="shared" si="57"/>
        <v>-</v>
      </c>
      <c r="D293" s="30" t="str">
        <f t="shared" si="57"/>
        <v>-</v>
      </c>
      <c r="E293" s="30">
        <f t="shared" si="57"/>
        <v>9</v>
      </c>
      <c r="F293" s="30">
        <f t="shared" si="57"/>
        <v>6</v>
      </c>
      <c r="G293" s="30">
        <f t="shared" si="57"/>
        <v>3</v>
      </c>
      <c r="H293" s="30">
        <f t="shared" si="57"/>
        <v>262</v>
      </c>
      <c r="I293" s="30">
        <f t="shared" si="57"/>
        <v>481</v>
      </c>
      <c r="J293" s="99" t="s">
        <v>63</v>
      </c>
      <c r="K293" s="30">
        <f t="shared" ref="K293:K307" si="58">IF(AND(K242="-",K191="-",K140="-",K89="-"),"-",SUM(K242,K191,K140,K89))</f>
        <v>761</v>
      </c>
      <c r="M293" s="30" t="str">
        <f t="shared" si="55"/>
        <v>-</v>
      </c>
      <c r="N293" s="30">
        <f t="shared" si="55"/>
        <v>1219</v>
      </c>
      <c r="O293" s="30">
        <f t="shared" si="55"/>
        <v>4084</v>
      </c>
      <c r="P293" s="30">
        <f t="shared" si="55"/>
        <v>4540</v>
      </c>
      <c r="Q293" s="30">
        <f t="shared" si="55"/>
        <v>45</v>
      </c>
      <c r="R293" s="30">
        <f t="shared" si="55"/>
        <v>6</v>
      </c>
      <c r="S293" s="30">
        <f t="shared" si="55"/>
        <v>9894</v>
      </c>
    </row>
    <row r="294" spans="1:19">
      <c r="A294" s="64">
        <v>2009</v>
      </c>
      <c r="B294" s="30" t="str">
        <f t="shared" si="57"/>
        <v>-</v>
      </c>
      <c r="C294" s="30" t="str">
        <f t="shared" si="57"/>
        <v>-</v>
      </c>
      <c r="D294" s="30" t="str">
        <f t="shared" si="57"/>
        <v>-</v>
      </c>
      <c r="E294" s="30">
        <f t="shared" si="57"/>
        <v>9</v>
      </c>
      <c r="F294" s="30">
        <f t="shared" si="57"/>
        <v>45</v>
      </c>
      <c r="G294" s="30">
        <f t="shared" si="57"/>
        <v>70</v>
      </c>
      <c r="H294" s="30">
        <f t="shared" si="57"/>
        <v>255</v>
      </c>
      <c r="I294" s="30">
        <f t="shared" si="57"/>
        <v>226</v>
      </c>
      <c r="J294" s="99" t="s">
        <v>63</v>
      </c>
      <c r="K294" s="30">
        <f t="shared" si="58"/>
        <v>605</v>
      </c>
      <c r="M294" s="30" t="str">
        <f t="shared" si="55"/>
        <v>-</v>
      </c>
      <c r="N294" s="30">
        <f t="shared" si="55"/>
        <v>4865</v>
      </c>
      <c r="O294" s="30">
        <f t="shared" si="55"/>
        <v>39124</v>
      </c>
      <c r="P294" s="30">
        <f t="shared" si="55"/>
        <v>25384</v>
      </c>
      <c r="Q294" s="30">
        <f t="shared" si="55"/>
        <v>808</v>
      </c>
      <c r="R294" s="30">
        <f t="shared" si="55"/>
        <v>6</v>
      </c>
      <c r="S294" s="30">
        <f t="shared" si="55"/>
        <v>70187</v>
      </c>
    </row>
    <row r="295" spans="1:19">
      <c r="A295" s="64">
        <v>2010</v>
      </c>
      <c r="B295" s="30" t="str">
        <f t="shared" si="57"/>
        <v>-</v>
      </c>
      <c r="C295" s="30" t="str">
        <f t="shared" si="57"/>
        <v>-</v>
      </c>
      <c r="D295" s="30">
        <f t="shared" si="57"/>
        <v>82</v>
      </c>
      <c r="E295" s="30">
        <f t="shared" si="57"/>
        <v>209</v>
      </c>
      <c r="F295" s="30">
        <f t="shared" si="57"/>
        <v>383</v>
      </c>
      <c r="G295" s="30">
        <f t="shared" si="57"/>
        <v>1132</v>
      </c>
      <c r="H295" s="30">
        <f t="shared" si="57"/>
        <v>686</v>
      </c>
      <c r="I295" s="30">
        <f t="shared" si="57"/>
        <v>663</v>
      </c>
      <c r="J295" s="99" t="s">
        <v>63</v>
      </c>
      <c r="K295" s="30">
        <f t="shared" si="58"/>
        <v>3155</v>
      </c>
      <c r="M295" s="30" t="str">
        <f t="shared" si="55"/>
        <v>-</v>
      </c>
      <c r="N295" s="30">
        <f t="shared" si="55"/>
        <v>368</v>
      </c>
      <c r="O295" s="30">
        <f t="shared" si="55"/>
        <v>2200</v>
      </c>
      <c r="P295" s="30">
        <f t="shared" si="55"/>
        <v>8361</v>
      </c>
      <c r="Q295" s="30">
        <f t="shared" si="55"/>
        <v>1258</v>
      </c>
      <c r="R295" s="30" t="str">
        <f t="shared" si="55"/>
        <v>-</v>
      </c>
      <c r="S295" s="30">
        <f t="shared" si="55"/>
        <v>12187</v>
      </c>
    </row>
    <row r="296" spans="1:19">
      <c r="A296" s="64">
        <v>2011</v>
      </c>
      <c r="B296" s="30">
        <f t="shared" si="57"/>
        <v>0</v>
      </c>
      <c r="C296" s="30">
        <f t="shared" si="57"/>
        <v>7</v>
      </c>
      <c r="D296" s="30">
        <f t="shared" si="57"/>
        <v>204</v>
      </c>
      <c r="E296" s="30">
        <f t="shared" si="57"/>
        <v>185</v>
      </c>
      <c r="F296" s="30">
        <f t="shared" si="57"/>
        <v>500</v>
      </c>
      <c r="G296" s="30">
        <f t="shared" si="57"/>
        <v>951</v>
      </c>
      <c r="H296" s="30">
        <f t="shared" si="57"/>
        <v>1252</v>
      </c>
      <c r="I296" s="30">
        <f t="shared" si="57"/>
        <v>440</v>
      </c>
      <c r="J296" s="30">
        <f>IF(AND(J245="-",J194="-",J143="-",J92="-"),"-",SUM(J245,J194,J143,J92))</f>
        <v>6</v>
      </c>
      <c r="K296" s="30">
        <f t="shared" si="58"/>
        <v>3545</v>
      </c>
      <c r="M296" s="30" t="str">
        <f t="shared" si="55"/>
        <v>-</v>
      </c>
      <c r="N296" s="30">
        <f t="shared" si="55"/>
        <v>556</v>
      </c>
      <c r="O296" s="30">
        <f t="shared" si="55"/>
        <v>3580</v>
      </c>
      <c r="P296" s="30">
        <f t="shared" si="55"/>
        <v>2019</v>
      </c>
      <c r="Q296" s="30">
        <f t="shared" si="55"/>
        <v>6631</v>
      </c>
      <c r="R296" s="30" t="str">
        <f t="shared" si="55"/>
        <v>-</v>
      </c>
      <c r="S296" s="30">
        <f t="shared" si="55"/>
        <v>12786</v>
      </c>
    </row>
    <row r="297" spans="1:19">
      <c r="A297" s="64">
        <v>2012</v>
      </c>
      <c r="B297" s="30">
        <f t="shared" si="57"/>
        <v>21</v>
      </c>
      <c r="C297" s="30">
        <f t="shared" si="57"/>
        <v>108</v>
      </c>
      <c r="D297" s="30">
        <f t="shared" si="57"/>
        <v>864</v>
      </c>
      <c r="E297" s="30">
        <f t="shared" si="57"/>
        <v>1591</v>
      </c>
      <c r="F297" s="30">
        <f t="shared" si="57"/>
        <v>3187</v>
      </c>
      <c r="G297" s="30">
        <f t="shared" si="57"/>
        <v>6272</v>
      </c>
      <c r="H297" s="30">
        <f t="shared" si="57"/>
        <v>3999</v>
      </c>
      <c r="I297" s="30">
        <f t="shared" si="57"/>
        <v>1040</v>
      </c>
      <c r="J297" s="30">
        <f>IF(AND(J246="-",J195="-",J144="-",J93="-"),"-",SUM(J246,J195,J144,J93))</f>
        <v>8</v>
      </c>
      <c r="K297" s="30">
        <f t="shared" si="58"/>
        <v>17090</v>
      </c>
      <c r="M297" s="30" t="str">
        <f t="shared" si="55"/>
        <v>-</v>
      </c>
      <c r="N297" s="30">
        <f t="shared" si="55"/>
        <v>70</v>
      </c>
      <c r="O297" s="30">
        <f t="shared" si="55"/>
        <v>2395</v>
      </c>
      <c r="P297" s="30">
        <f t="shared" si="55"/>
        <v>4975</v>
      </c>
      <c r="Q297" s="30">
        <f t="shared" si="55"/>
        <v>6965</v>
      </c>
      <c r="R297" s="30">
        <f t="shared" si="55"/>
        <v>2</v>
      </c>
      <c r="S297" s="30">
        <f t="shared" si="55"/>
        <v>14407</v>
      </c>
    </row>
    <row r="298" spans="1:19">
      <c r="A298" s="64">
        <v>2013</v>
      </c>
      <c r="B298" s="30">
        <f t="shared" si="57"/>
        <v>257</v>
      </c>
      <c r="C298" s="30">
        <f t="shared" si="57"/>
        <v>196</v>
      </c>
      <c r="D298" s="30">
        <f t="shared" si="57"/>
        <v>213</v>
      </c>
      <c r="E298" s="30">
        <f t="shared" si="57"/>
        <v>3212</v>
      </c>
      <c r="F298" s="30">
        <f t="shared" si="57"/>
        <v>6419</v>
      </c>
      <c r="G298" s="30">
        <f t="shared" si="57"/>
        <v>14722</v>
      </c>
      <c r="H298" s="30">
        <f t="shared" si="57"/>
        <v>1691</v>
      </c>
      <c r="I298" s="30">
        <f t="shared" si="57"/>
        <v>1606</v>
      </c>
      <c r="J298" s="99" t="s">
        <v>63</v>
      </c>
      <c r="K298" s="30">
        <f t="shared" si="58"/>
        <v>28316</v>
      </c>
      <c r="M298" s="30" t="str">
        <f t="shared" si="55"/>
        <v>-</v>
      </c>
      <c r="N298" s="30">
        <f t="shared" si="55"/>
        <v>17</v>
      </c>
      <c r="O298" s="30">
        <f t="shared" si="55"/>
        <v>5050</v>
      </c>
      <c r="P298" s="30">
        <f t="shared" si="55"/>
        <v>2773</v>
      </c>
      <c r="Q298" s="30">
        <f t="shared" si="55"/>
        <v>2658</v>
      </c>
      <c r="R298" s="30">
        <f t="shared" si="55"/>
        <v>25</v>
      </c>
      <c r="S298" s="30">
        <f t="shared" si="55"/>
        <v>10523</v>
      </c>
    </row>
    <row r="299" spans="1:19">
      <c r="A299" s="64">
        <v>2014</v>
      </c>
      <c r="B299" s="30">
        <f t="shared" si="57"/>
        <v>10</v>
      </c>
      <c r="C299" s="30">
        <f t="shared" si="57"/>
        <v>32</v>
      </c>
      <c r="D299" s="30">
        <f t="shared" si="57"/>
        <v>1083</v>
      </c>
      <c r="E299" s="30">
        <f t="shared" si="57"/>
        <v>1303</v>
      </c>
      <c r="F299" s="30">
        <f t="shared" si="57"/>
        <v>6314</v>
      </c>
      <c r="G299" s="30">
        <f t="shared" si="57"/>
        <v>4294</v>
      </c>
      <c r="H299" s="30">
        <f t="shared" si="57"/>
        <v>1886</v>
      </c>
      <c r="I299" s="30">
        <f t="shared" si="57"/>
        <v>1252</v>
      </c>
      <c r="J299" s="99" t="s">
        <v>63</v>
      </c>
      <c r="K299" s="30">
        <f t="shared" si="58"/>
        <v>16174</v>
      </c>
      <c r="M299" s="30">
        <f t="shared" si="55"/>
        <v>4</v>
      </c>
      <c r="N299" s="30">
        <f t="shared" si="55"/>
        <v>3561</v>
      </c>
      <c r="O299" s="30">
        <f t="shared" si="55"/>
        <v>33379</v>
      </c>
      <c r="P299" s="30">
        <f t="shared" si="55"/>
        <v>19280</v>
      </c>
      <c r="Q299" s="30">
        <f t="shared" si="55"/>
        <v>26494</v>
      </c>
      <c r="R299" s="30">
        <f t="shared" si="55"/>
        <v>49</v>
      </c>
      <c r="S299" s="30">
        <f t="shared" si="55"/>
        <v>82767</v>
      </c>
    </row>
    <row r="300" spans="1:19">
      <c r="A300" s="64">
        <v>2015</v>
      </c>
      <c r="B300" s="30">
        <f t="shared" si="57"/>
        <v>30</v>
      </c>
      <c r="C300" s="30">
        <f t="shared" si="57"/>
        <v>8</v>
      </c>
      <c r="D300" s="30">
        <f t="shared" si="57"/>
        <v>181</v>
      </c>
      <c r="E300" s="30">
        <f t="shared" si="57"/>
        <v>364</v>
      </c>
      <c r="F300" s="30">
        <f t="shared" si="57"/>
        <v>550</v>
      </c>
      <c r="G300" s="30">
        <f t="shared" si="57"/>
        <v>423</v>
      </c>
      <c r="H300" s="30">
        <f t="shared" si="57"/>
        <v>2883</v>
      </c>
      <c r="I300" s="30">
        <f t="shared" si="57"/>
        <v>2246</v>
      </c>
      <c r="J300" s="99" t="s">
        <v>63</v>
      </c>
      <c r="K300" s="30">
        <f t="shared" si="58"/>
        <v>6685</v>
      </c>
      <c r="M300" s="30" t="str">
        <f t="shared" si="55"/>
        <v>-</v>
      </c>
      <c r="N300" s="30">
        <f t="shared" si="55"/>
        <v>463</v>
      </c>
      <c r="O300" s="30">
        <f t="shared" si="55"/>
        <v>11959</v>
      </c>
      <c r="P300" s="30">
        <f t="shared" si="55"/>
        <v>2562</v>
      </c>
      <c r="Q300" s="30">
        <f t="shared" si="55"/>
        <v>4430</v>
      </c>
      <c r="R300" s="30">
        <f t="shared" si="55"/>
        <v>28</v>
      </c>
      <c r="S300" s="30">
        <f t="shared" si="55"/>
        <v>19442</v>
      </c>
    </row>
    <row r="301" spans="1:19">
      <c r="A301" s="64">
        <v>2016</v>
      </c>
      <c r="B301" s="30">
        <f t="shared" si="57"/>
        <v>32</v>
      </c>
      <c r="C301" s="30">
        <f t="shared" si="57"/>
        <v>9</v>
      </c>
      <c r="D301" s="30">
        <f t="shared" si="57"/>
        <v>128</v>
      </c>
      <c r="E301" s="30">
        <f t="shared" si="57"/>
        <v>319</v>
      </c>
      <c r="F301" s="30">
        <f t="shared" si="57"/>
        <v>310</v>
      </c>
      <c r="G301" s="30">
        <f t="shared" si="57"/>
        <v>695</v>
      </c>
      <c r="H301" s="30">
        <f t="shared" si="57"/>
        <v>1199</v>
      </c>
      <c r="I301" s="30">
        <f t="shared" si="57"/>
        <v>363</v>
      </c>
      <c r="J301" s="99" t="s">
        <v>63</v>
      </c>
      <c r="K301" s="30">
        <f t="shared" si="58"/>
        <v>3055</v>
      </c>
      <c r="M301" s="30" t="str">
        <f t="shared" ref="M301:S307" si="59">IF(AND(M250="-",M199="-",M148="-",M97="-"),"-",SUM(M250,M199,M148,M97))</f>
        <v>-</v>
      </c>
      <c r="N301" s="30">
        <f t="shared" si="59"/>
        <v>256</v>
      </c>
      <c r="O301" s="30">
        <f t="shared" si="59"/>
        <v>1216</v>
      </c>
      <c r="P301" s="30">
        <f t="shared" si="59"/>
        <v>82</v>
      </c>
      <c r="Q301" s="30">
        <f t="shared" si="59"/>
        <v>4180</v>
      </c>
      <c r="R301" s="30">
        <f t="shared" si="59"/>
        <v>22</v>
      </c>
      <c r="S301" s="30">
        <f t="shared" si="59"/>
        <v>5756</v>
      </c>
    </row>
    <row r="302" spans="1:19">
      <c r="A302" s="64">
        <v>2017</v>
      </c>
      <c r="B302" s="30">
        <f t="shared" si="57"/>
        <v>0</v>
      </c>
      <c r="C302" s="30">
        <f t="shared" si="57"/>
        <v>6</v>
      </c>
      <c r="D302" s="30">
        <f t="shared" si="57"/>
        <v>89</v>
      </c>
      <c r="E302" s="30">
        <f t="shared" si="57"/>
        <v>139</v>
      </c>
      <c r="F302" s="30">
        <f t="shared" si="57"/>
        <v>508</v>
      </c>
      <c r="G302" s="30">
        <f t="shared" si="57"/>
        <v>807</v>
      </c>
      <c r="H302" s="30">
        <f t="shared" si="57"/>
        <v>592</v>
      </c>
      <c r="I302" s="30">
        <f t="shared" si="57"/>
        <v>545</v>
      </c>
      <c r="J302" s="99" t="s">
        <v>63</v>
      </c>
      <c r="K302" s="30">
        <f t="shared" si="58"/>
        <v>2686</v>
      </c>
      <c r="M302" s="30" t="str">
        <f t="shared" si="59"/>
        <v>-</v>
      </c>
      <c r="N302" s="30">
        <f t="shared" si="59"/>
        <v>363</v>
      </c>
      <c r="O302" s="30">
        <f t="shared" si="59"/>
        <v>5772</v>
      </c>
      <c r="P302" s="30">
        <f t="shared" si="59"/>
        <v>3940</v>
      </c>
      <c r="Q302" s="30">
        <f t="shared" si="59"/>
        <v>4590</v>
      </c>
      <c r="R302" s="30" t="str">
        <f t="shared" si="59"/>
        <v>-</v>
      </c>
      <c r="S302" s="30">
        <f t="shared" si="59"/>
        <v>14665</v>
      </c>
    </row>
    <row r="303" spans="1:19">
      <c r="A303" s="64">
        <v>2018</v>
      </c>
      <c r="B303" s="30">
        <f t="shared" si="57"/>
        <v>0</v>
      </c>
      <c r="C303" s="30">
        <f t="shared" si="57"/>
        <v>4</v>
      </c>
      <c r="D303" s="30">
        <f t="shared" si="57"/>
        <v>153</v>
      </c>
      <c r="E303" s="30">
        <f t="shared" si="57"/>
        <v>288</v>
      </c>
      <c r="F303" s="30">
        <f t="shared" si="57"/>
        <v>1113</v>
      </c>
      <c r="G303" s="30">
        <f t="shared" si="57"/>
        <v>1615</v>
      </c>
      <c r="H303" s="30">
        <f t="shared" si="57"/>
        <v>625</v>
      </c>
      <c r="I303" s="30">
        <f t="shared" si="57"/>
        <v>503</v>
      </c>
      <c r="J303" s="99" t="s">
        <v>63</v>
      </c>
      <c r="K303" s="30">
        <f t="shared" si="58"/>
        <v>4301</v>
      </c>
      <c r="M303" s="30" t="str">
        <f t="shared" si="59"/>
        <v>-</v>
      </c>
      <c r="N303" s="30">
        <f t="shared" si="59"/>
        <v>34</v>
      </c>
      <c r="O303" s="30">
        <f t="shared" si="59"/>
        <v>2981</v>
      </c>
      <c r="P303" s="30">
        <f t="shared" si="59"/>
        <v>8593</v>
      </c>
      <c r="Q303" s="30">
        <f t="shared" si="59"/>
        <v>6936</v>
      </c>
      <c r="R303" s="30" t="str">
        <f t="shared" si="59"/>
        <v>-</v>
      </c>
      <c r="S303" s="30">
        <f t="shared" si="59"/>
        <v>18544</v>
      </c>
    </row>
    <row r="304" spans="1:19">
      <c r="A304" s="64">
        <v>2019</v>
      </c>
      <c r="B304" s="30">
        <f t="shared" si="57"/>
        <v>10</v>
      </c>
      <c r="C304" s="30">
        <f t="shared" si="57"/>
        <v>3</v>
      </c>
      <c r="D304" s="30">
        <f t="shared" si="57"/>
        <v>112</v>
      </c>
      <c r="E304" s="30">
        <f t="shared" si="57"/>
        <v>647</v>
      </c>
      <c r="F304" s="30">
        <f t="shared" si="57"/>
        <v>2642</v>
      </c>
      <c r="G304" s="30">
        <f t="shared" si="57"/>
        <v>948</v>
      </c>
      <c r="H304" s="30">
        <f t="shared" si="57"/>
        <v>693</v>
      </c>
      <c r="I304" s="30">
        <f t="shared" si="57"/>
        <v>256</v>
      </c>
      <c r="J304" s="30" t="str">
        <f>IF(AND(J253="-",J202="-",J151="-",J100="-"),"-",SUM(J253,J202,J151,J100))</f>
        <v>-</v>
      </c>
      <c r="K304" s="30">
        <f t="shared" si="58"/>
        <v>5311</v>
      </c>
      <c r="M304" s="30" t="str">
        <f t="shared" si="59"/>
        <v>-</v>
      </c>
      <c r="N304" s="30">
        <f t="shared" si="59"/>
        <v>3944</v>
      </c>
      <c r="O304" s="30">
        <f t="shared" si="59"/>
        <v>27644</v>
      </c>
      <c r="P304" s="30">
        <f t="shared" si="59"/>
        <v>12426</v>
      </c>
      <c r="Q304" s="30">
        <f t="shared" si="59"/>
        <v>5070</v>
      </c>
      <c r="R304" s="30">
        <f t="shared" si="59"/>
        <v>5</v>
      </c>
      <c r="S304" s="30">
        <f t="shared" si="59"/>
        <v>49089</v>
      </c>
    </row>
    <row r="305" spans="1:19">
      <c r="A305" s="64">
        <v>2020</v>
      </c>
      <c r="B305" s="30">
        <f t="shared" si="57"/>
        <v>0</v>
      </c>
      <c r="C305" s="30">
        <f t="shared" si="57"/>
        <v>4</v>
      </c>
      <c r="D305" s="30">
        <f t="shared" si="57"/>
        <v>38</v>
      </c>
      <c r="E305" s="30">
        <f t="shared" si="57"/>
        <v>655</v>
      </c>
      <c r="F305" s="30">
        <f t="shared" si="57"/>
        <v>3798</v>
      </c>
      <c r="G305" s="30">
        <f t="shared" si="57"/>
        <v>976</v>
      </c>
      <c r="H305" s="30">
        <f t="shared" si="57"/>
        <v>1345</v>
      </c>
      <c r="I305" s="30">
        <f t="shared" si="57"/>
        <v>219</v>
      </c>
      <c r="J305" s="30" t="str">
        <f>IF(AND(J254="-",J203="-",J152="-",J101="-"),"-",SUM(J254,J203,J152,J101))</f>
        <v>-</v>
      </c>
      <c r="K305" s="30">
        <f t="shared" si="58"/>
        <v>7035</v>
      </c>
      <c r="M305" s="30" t="str">
        <f t="shared" si="59"/>
        <v>-</v>
      </c>
      <c r="N305" s="30">
        <f t="shared" si="59"/>
        <v>0</v>
      </c>
      <c r="O305" s="30">
        <f t="shared" si="59"/>
        <v>7714</v>
      </c>
      <c r="P305" s="30">
        <f t="shared" si="59"/>
        <v>5126</v>
      </c>
      <c r="Q305" s="30">
        <f t="shared" si="59"/>
        <v>4239</v>
      </c>
      <c r="R305" s="30" t="str">
        <f t="shared" si="59"/>
        <v>-</v>
      </c>
      <c r="S305" s="30">
        <f t="shared" si="59"/>
        <v>17079</v>
      </c>
    </row>
    <row r="306" spans="1:19">
      <c r="A306" s="64">
        <v>2021</v>
      </c>
      <c r="B306" s="30">
        <f t="shared" si="57"/>
        <v>12</v>
      </c>
      <c r="C306" s="30">
        <f t="shared" si="57"/>
        <v>136</v>
      </c>
      <c r="D306" s="30">
        <f t="shared" si="57"/>
        <v>174</v>
      </c>
      <c r="E306" s="30">
        <f t="shared" si="57"/>
        <v>852</v>
      </c>
      <c r="F306" s="30">
        <f t="shared" si="57"/>
        <v>3150</v>
      </c>
      <c r="G306" s="30">
        <f t="shared" si="57"/>
        <v>1244</v>
      </c>
      <c r="H306" s="30">
        <f t="shared" si="57"/>
        <v>863</v>
      </c>
      <c r="I306" s="30">
        <f t="shared" si="57"/>
        <v>9</v>
      </c>
      <c r="J306" s="30" t="str">
        <f>IF(AND(J255="-",J204="-",J153="-",J102="-"),"-",SUM(J255,J204,J153,J102))</f>
        <v>-</v>
      </c>
      <c r="K306" s="30">
        <f t="shared" si="58"/>
        <v>6440</v>
      </c>
      <c r="M306" s="30" t="str">
        <f t="shared" si="59"/>
        <v>-</v>
      </c>
      <c r="N306" s="30">
        <f t="shared" si="59"/>
        <v>2242</v>
      </c>
      <c r="O306" s="30">
        <f t="shared" si="59"/>
        <v>37903</v>
      </c>
      <c r="P306" s="30">
        <f t="shared" si="59"/>
        <v>27981</v>
      </c>
      <c r="Q306" s="30">
        <f t="shared" si="59"/>
        <v>10760</v>
      </c>
      <c r="R306" s="30">
        <f t="shared" si="59"/>
        <v>4</v>
      </c>
      <c r="S306" s="30">
        <f t="shared" si="59"/>
        <v>78890</v>
      </c>
    </row>
    <row r="307" spans="1:19">
      <c r="A307" s="64">
        <v>2022</v>
      </c>
      <c r="B307" s="30">
        <f t="shared" si="57"/>
        <v>31</v>
      </c>
      <c r="C307" s="30">
        <f t="shared" si="57"/>
        <v>95</v>
      </c>
      <c r="D307" s="30">
        <f t="shared" si="57"/>
        <v>226</v>
      </c>
      <c r="E307" s="30">
        <f t="shared" si="57"/>
        <v>1405</v>
      </c>
      <c r="F307" s="30">
        <f t="shared" si="57"/>
        <v>1531</v>
      </c>
      <c r="G307" s="30">
        <f t="shared" si="57"/>
        <v>875</v>
      </c>
      <c r="H307" s="30">
        <f t="shared" si="57"/>
        <v>797</v>
      </c>
      <c r="I307" s="30">
        <f t="shared" si="57"/>
        <v>62</v>
      </c>
      <c r="J307" s="30" t="str">
        <f>IF(AND(J256="-",J205="-",J154="-",J103="-"),"-",SUM(J256,J205,J154,J103))</f>
        <v>-</v>
      </c>
      <c r="K307" s="30">
        <f t="shared" si="58"/>
        <v>5022</v>
      </c>
      <c r="M307" s="30" t="str">
        <f t="shared" si="59"/>
        <v>-</v>
      </c>
      <c r="N307" s="30">
        <f t="shared" si="59"/>
        <v>3867</v>
      </c>
      <c r="O307" s="30">
        <f t="shared" si="59"/>
        <v>27568</v>
      </c>
      <c r="P307" s="30">
        <f t="shared" si="59"/>
        <v>9252</v>
      </c>
      <c r="Q307" s="30">
        <f t="shared" si="59"/>
        <v>17672</v>
      </c>
      <c r="R307" s="30">
        <f t="shared" si="59"/>
        <v>5</v>
      </c>
      <c r="S307" s="30">
        <f t="shared" si="59"/>
        <v>58364</v>
      </c>
    </row>
    <row r="308" spans="1:19">
      <c r="A308" s="64">
        <v>2023</v>
      </c>
      <c r="B308" s="30" t="str">
        <f t="shared" ref="B308:K309" si="60">IF(AND(B257="-",B206="-",B155="-",B104="-"),"-",SUM(B257,B206,B155,B104))</f>
        <v>-</v>
      </c>
      <c r="C308" s="30" t="str">
        <f t="shared" si="60"/>
        <v>-</v>
      </c>
      <c r="D308" s="30" t="str">
        <f t="shared" si="60"/>
        <v>-</v>
      </c>
      <c r="E308" s="30">
        <f t="shared" si="60"/>
        <v>2</v>
      </c>
      <c r="F308" s="30">
        <f t="shared" si="60"/>
        <v>6</v>
      </c>
      <c r="G308" s="30">
        <f t="shared" si="60"/>
        <v>8</v>
      </c>
      <c r="H308" s="30">
        <f t="shared" si="60"/>
        <v>1687</v>
      </c>
      <c r="I308" s="30">
        <f t="shared" si="60"/>
        <v>25</v>
      </c>
      <c r="J308" s="30">
        <f t="shared" si="60"/>
        <v>0</v>
      </c>
      <c r="K308" s="30">
        <f t="shared" si="60"/>
        <v>1728</v>
      </c>
      <c r="M308" s="30" t="str">
        <f t="shared" ref="M308:R309" si="61">IF(AND(M257="-",M206="-",M155="-",M104="-"),"-",SUM(M257,M206,M155,M104))</f>
        <v>-</v>
      </c>
      <c r="N308" s="30">
        <f t="shared" si="61"/>
        <v>718</v>
      </c>
      <c r="O308" s="30">
        <f t="shared" si="61"/>
        <v>14399</v>
      </c>
      <c r="P308" s="30">
        <f t="shared" si="61"/>
        <v>8545</v>
      </c>
      <c r="Q308" s="30">
        <f t="shared" si="61"/>
        <v>26966</v>
      </c>
      <c r="R308" s="30" t="str">
        <f t="shared" si="61"/>
        <v>-</v>
      </c>
      <c r="S308" s="30">
        <f>IF(AND(S257="-",S206="-",S155="-",S104="-"),"-",SUM(S257,S206,S155,S104))</f>
        <v>50628</v>
      </c>
    </row>
    <row r="309" spans="1:19" ht="11.4">
      <c r="A309" s="64" t="s">
        <v>347</v>
      </c>
      <c r="B309" s="30">
        <f t="shared" si="60"/>
        <v>8</v>
      </c>
      <c r="C309" s="30">
        <f t="shared" si="60"/>
        <v>102</v>
      </c>
      <c r="D309" s="30">
        <f t="shared" si="60"/>
        <v>203</v>
      </c>
      <c r="E309" s="30">
        <f t="shared" si="60"/>
        <v>172</v>
      </c>
      <c r="F309" s="30">
        <f t="shared" si="60"/>
        <v>274</v>
      </c>
      <c r="G309" s="30">
        <f t="shared" si="60"/>
        <v>1303</v>
      </c>
      <c r="H309" s="30">
        <f t="shared" si="60"/>
        <v>1023</v>
      </c>
      <c r="I309" s="30">
        <f t="shared" si="60"/>
        <v>110</v>
      </c>
      <c r="J309" s="30" t="str">
        <f t="shared" si="60"/>
        <v>-</v>
      </c>
      <c r="K309" s="30">
        <f t="shared" si="60"/>
        <v>3195</v>
      </c>
      <c r="M309" s="30" t="str">
        <f t="shared" si="61"/>
        <v>-</v>
      </c>
      <c r="N309" s="30">
        <f t="shared" si="61"/>
        <v>2124</v>
      </c>
      <c r="O309" s="30">
        <f t="shared" si="61"/>
        <v>8520</v>
      </c>
      <c r="P309" s="30">
        <f t="shared" si="61"/>
        <v>18366</v>
      </c>
      <c r="Q309" s="30">
        <f t="shared" si="61"/>
        <v>23551</v>
      </c>
      <c r="R309" s="30">
        <f t="shared" si="61"/>
        <v>5</v>
      </c>
      <c r="S309" s="30">
        <f>IF(AND(S258="-",S207="-",S156="-",S105="-"),"-",SUM(S258,S207,S156,S105))</f>
        <v>52566</v>
      </c>
    </row>
    <row r="311" spans="1:19">
      <c r="A311" s="62" t="s">
        <v>114</v>
      </c>
    </row>
    <row r="312" spans="1:19">
      <c r="A312" s="68">
        <v>1976</v>
      </c>
      <c r="B312" s="30" t="str">
        <f t="shared" ref="B312:K312" si="62">IF(AND(B6="-",B261="-"),"-",SUM(B6,B261))</f>
        <v>-</v>
      </c>
      <c r="C312" s="30">
        <f t="shared" si="62"/>
        <v>0</v>
      </c>
      <c r="D312" s="30">
        <f t="shared" si="62"/>
        <v>1987</v>
      </c>
      <c r="E312" s="30">
        <f t="shared" si="62"/>
        <v>12521</v>
      </c>
      <c r="F312" s="30">
        <f t="shared" si="62"/>
        <v>19614</v>
      </c>
      <c r="G312" s="30">
        <f t="shared" si="62"/>
        <v>35313</v>
      </c>
      <c r="H312" s="30">
        <f t="shared" si="62"/>
        <v>8635</v>
      </c>
      <c r="I312" s="30">
        <f t="shared" si="62"/>
        <v>844</v>
      </c>
      <c r="J312" s="30">
        <f t="shared" si="62"/>
        <v>152</v>
      </c>
      <c r="K312" s="30">
        <f t="shared" si="62"/>
        <v>79066</v>
      </c>
      <c r="M312" s="30">
        <f t="shared" ref="M312:S321" si="63">IF(AND(M6="-",M261="-"),"-",SUM(M6,M261))</f>
        <v>19217</v>
      </c>
      <c r="N312" s="30">
        <f t="shared" si="63"/>
        <v>75561</v>
      </c>
      <c r="O312" s="30">
        <f t="shared" si="63"/>
        <v>170085</v>
      </c>
      <c r="P312" s="30">
        <f t="shared" si="63"/>
        <v>192077</v>
      </c>
      <c r="Q312" s="30">
        <f t="shared" si="63"/>
        <v>38771</v>
      </c>
      <c r="R312" s="30">
        <f t="shared" si="63"/>
        <v>4301</v>
      </c>
      <c r="S312" s="30">
        <f t="shared" si="63"/>
        <v>500012</v>
      </c>
    </row>
    <row r="313" spans="1:19">
      <c r="A313" s="68">
        <v>1977</v>
      </c>
      <c r="B313" s="30" t="str">
        <f t="shared" ref="B313:K313" si="64">IF(AND(B7="-",B262="-"),"-",SUM(B7,B262))</f>
        <v>-</v>
      </c>
      <c r="C313" s="30">
        <f t="shared" si="64"/>
        <v>0</v>
      </c>
      <c r="D313" s="30">
        <f t="shared" si="64"/>
        <v>1357</v>
      </c>
      <c r="E313" s="30">
        <f t="shared" si="64"/>
        <v>8392</v>
      </c>
      <c r="F313" s="30">
        <f t="shared" si="64"/>
        <v>16727</v>
      </c>
      <c r="G313" s="30">
        <f t="shared" si="64"/>
        <v>24097</v>
      </c>
      <c r="H313" s="30">
        <f t="shared" si="64"/>
        <v>5818</v>
      </c>
      <c r="I313" s="30">
        <f t="shared" si="64"/>
        <v>1601</v>
      </c>
      <c r="J313" s="30">
        <f t="shared" si="64"/>
        <v>100</v>
      </c>
      <c r="K313" s="30">
        <f t="shared" si="64"/>
        <v>58092</v>
      </c>
      <c r="M313" s="30">
        <f t="shared" si="63"/>
        <v>15673</v>
      </c>
      <c r="N313" s="30">
        <f t="shared" si="63"/>
        <v>25282</v>
      </c>
      <c r="O313" s="30">
        <f t="shared" si="63"/>
        <v>78296</v>
      </c>
      <c r="P313" s="30">
        <f t="shared" si="63"/>
        <v>52004</v>
      </c>
      <c r="Q313" s="30">
        <f t="shared" si="63"/>
        <v>8216</v>
      </c>
      <c r="R313" s="30">
        <f t="shared" si="63"/>
        <v>435</v>
      </c>
      <c r="S313" s="30">
        <f t="shared" si="63"/>
        <v>179906</v>
      </c>
    </row>
    <row r="314" spans="1:19">
      <c r="A314" s="68">
        <v>1978</v>
      </c>
      <c r="B314" s="30" t="str">
        <f t="shared" ref="B314:K314" si="65">IF(AND(B8="-",B263="-"),"-",SUM(B8,B263))</f>
        <v>-</v>
      </c>
      <c r="C314" s="30">
        <f t="shared" si="65"/>
        <v>0</v>
      </c>
      <c r="D314" s="30">
        <f t="shared" si="65"/>
        <v>994</v>
      </c>
      <c r="E314" s="30">
        <f t="shared" si="65"/>
        <v>4702</v>
      </c>
      <c r="F314" s="30">
        <f t="shared" si="65"/>
        <v>4955</v>
      </c>
      <c r="G314" s="30">
        <f t="shared" si="65"/>
        <v>9544</v>
      </c>
      <c r="H314" s="30">
        <f t="shared" si="65"/>
        <v>1610</v>
      </c>
      <c r="I314" s="30">
        <f t="shared" si="65"/>
        <v>911</v>
      </c>
      <c r="J314" s="30">
        <f t="shared" si="65"/>
        <v>79</v>
      </c>
      <c r="K314" s="30">
        <f t="shared" si="65"/>
        <v>22795</v>
      </c>
      <c r="M314" s="30">
        <f t="shared" si="63"/>
        <v>5283</v>
      </c>
      <c r="N314" s="30">
        <f t="shared" si="63"/>
        <v>101444</v>
      </c>
      <c r="O314" s="30">
        <f t="shared" si="63"/>
        <v>71336</v>
      </c>
      <c r="P314" s="30">
        <f t="shared" si="63"/>
        <v>67690</v>
      </c>
      <c r="Q314" s="30">
        <f t="shared" si="63"/>
        <v>13202</v>
      </c>
      <c r="R314" s="30">
        <f t="shared" si="63"/>
        <v>394</v>
      </c>
      <c r="S314" s="30">
        <f t="shared" si="63"/>
        <v>259349</v>
      </c>
    </row>
    <row r="315" spans="1:19">
      <c r="A315" s="68">
        <v>1979</v>
      </c>
      <c r="B315" s="30" t="str">
        <f t="shared" ref="B315:K315" si="66">IF(AND(B9="-",B264="-"),"-",SUM(B9,B264))</f>
        <v>-</v>
      </c>
      <c r="C315" s="30" t="str">
        <f t="shared" si="66"/>
        <v>-</v>
      </c>
      <c r="D315" s="30">
        <f t="shared" si="66"/>
        <v>973</v>
      </c>
      <c r="E315" s="30">
        <f t="shared" si="66"/>
        <v>4593</v>
      </c>
      <c r="F315" s="30">
        <f t="shared" si="66"/>
        <v>6738</v>
      </c>
      <c r="G315" s="30">
        <f t="shared" si="66"/>
        <v>7741</v>
      </c>
      <c r="H315" s="30">
        <f t="shared" si="66"/>
        <v>200</v>
      </c>
      <c r="I315" s="30">
        <f t="shared" si="66"/>
        <v>597</v>
      </c>
      <c r="J315" s="30">
        <f t="shared" si="66"/>
        <v>60</v>
      </c>
      <c r="K315" s="30">
        <f t="shared" si="66"/>
        <v>20902</v>
      </c>
      <c r="M315" s="30">
        <f t="shared" si="63"/>
        <v>5667</v>
      </c>
      <c r="N315" s="30">
        <f t="shared" si="63"/>
        <v>35559</v>
      </c>
      <c r="O315" s="30">
        <f t="shared" si="63"/>
        <v>85768</v>
      </c>
      <c r="P315" s="30">
        <f t="shared" si="63"/>
        <v>52210</v>
      </c>
      <c r="Q315" s="30">
        <f t="shared" si="63"/>
        <v>1630</v>
      </c>
      <c r="R315" s="30" t="str">
        <f t="shared" si="63"/>
        <v>-</v>
      </c>
      <c r="S315" s="30">
        <f t="shared" si="63"/>
        <v>180834</v>
      </c>
    </row>
    <row r="316" spans="1:19">
      <c r="A316" s="68">
        <v>1980</v>
      </c>
      <c r="B316" s="30" t="str">
        <f t="shared" ref="B316:K316" si="67">IF(AND(B10="-",B265="-"),"-",SUM(B10,B265))</f>
        <v>-</v>
      </c>
      <c r="C316" s="30" t="str">
        <f t="shared" si="67"/>
        <v>-</v>
      </c>
      <c r="D316" s="30">
        <f t="shared" si="67"/>
        <v>313</v>
      </c>
      <c r="E316" s="30">
        <f t="shared" si="67"/>
        <v>4654</v>
      </c>
      <c r="F316" s="30">
        <f t="shared" si="67"/>
        <v>6912</v>
      </c>
      <c r="G316" s="30">
        <f t="shared" si="67"/>
        <v>5404</v>
      </c>
      <c r="H316" s="30">
        <f t="shared" si="67"/>
        <v>1349</v>
      </c>
      <c r="I316" s="30">
        <f t="shared" si="67"/>
        <v>319</v>
      </c>
      <c r="J316" s="30">
        <f t="shared" si="67"/>
        <v>63</v>
      </c>
      <c r="K316" s="30">
        <f t="shared" si="67"/>
        <v>19014</v>
      </c>
      <c r="M316" s="30">
        <f t="shared" si="63"/>
        <v>6025</v>
      </c>
      <c r="N316" s="30">
        <f t="shared" si="63"/>
        <v>114176</v>
      </c>
      <c r="O316" s="30">
        <f t="shared" si="63"/>
        <v>156114</v>
      </c>
      <c r="P316" s="30">
        <f t="shared" si="63"/>
        <v>45136</v>
      </c>
      <c r="Q316" s="30">
        <f t="shared" si="63"/>
        <v>4392</v>
      </c>
      <c r="R316" s="30" t="str">
        <f t="shared" si="63"/>
        <v>-</v>
      </c>
      <c r="S316" s="30">
        <f t="shared" si="63"/>
        <v>325843</v>
      </c>
    </row>
    <row r="317" spans="1:19">
      <c r="A317" s="68">
        <v>1981</v>
      </c>
      <c r="B317" s="30" t="str">
        <f t="shared" ref="B317:K317" si="68">IF(AND(B11="-",B266="-"),"-",SUM(B11,B266))</f>
        <v>-</v>
      </c>
      <c r="C317" s="30" t="str">
        <f t="shared" si="68"/>
        <v>-</v>
      </c>
      <c r="D317" s="30">
        <f t="shared" si="68"/>
        <v>700</v>
      </c>
      <c r="E317" s="30">
        <f t="shared" si="68"/>
        <v>3148</v>
      </c>
      <c r="F317" s="30">
        <f t="shared" si="68"/>
        <v>10309</v>
      </c>
      <c r="G317" s="30">
        <f t="shared" si="68"/>
        <v>12471</v>
      </c>
      <c r="H317" s="30">
        <f t="shared" si="68"/>
        <v>2248</v>
      </c>
      <c r="I317" s="30">
        <f t="shared" si="68"/>
        <v>289</v>
      </c>
      <c r="J317" s="30">
        <f t="shared" si="68"/>
        <v>10</v>
      </c>
      <c r="K317" s="30">
        <f t="shared" si="68"/>
        <v>29175</v>
      </c>
      <c r="M317" s="30">
        <f t="shared" si="63"/>
        <v>9181</v>
      </c>
      <c r="N317" s="30">
        <f t="shared" si="63"/>
        <v>26331</v>
      </c>
      <c r="O317" s="30">
        <f t="shared" si="63"/>
        <v>70778</v>
      </c>
      <c r="P317" s="30">
        <f t="shared" si="63"/>
        <v>80616</v>
      </c>
      <c r="Q317" s="30">
        <f t="shared" si="63"/>
        <v>12906</v>
      </c>
      <c r="R317" s="30" t="str">
        <f t="shared" si="63"/>
        <v>-</v>
      </c>
      <c r="S317" s="30">
        <f t="shared" si="63"/>
        <v>199812</v>
      </c>
    </row>
    <row r="318" spans="1:19">
      <c r="A318" s="68">
        <v>1982</v>
      </c>
      <c r="B318" s="30" t="str">
        <f t="shared" ref="B318:K318" si="69">IF(AND(B12="-",B267="-"),"-",SUM(B12,B267))</f>
        <v>-</v>
      </c>
      <c r="C318" s="30" t="str">
        <f t="shared" si="69"/>
        <v>-</v>
      </c>
      <c r="D318" s="30">
        <f t="shared" si="69"/>
        <v>7</v>
      </c>
      <c r="E318" s="30">
        <f t="shared" si="69"/>
        <v>4741</v>
      </c>
      <c r="F318" s="30">
        <f t="shared" si="69"/>
        <v>31945</v>
      </c>
      <c r="G318" s="30">
        <f t="shared" si="69"/>
        <v>1544</v>
      </c>
      <c r="H318" s="30">
        <f t="shared" si="69"/>
        <v>227</v>
      </c>
      <c r="I318" s="30">
        <f t="shared" si="69"/>
        <v>236</v>
      </c>
      <c r="J318" s="30">
        <f t="shared" si="69"/>
        <v>16</v>
      </c>
      <c r="K318" s="30">
        <f t="shared" si="69"/>
        <v>38716</v>
      </c>
      <c r="M318" s="30">
        <f t="shared" si="63"/>
        <v>5</v>
      </c>
      <c r="N318" s="30">
        <f t="shared" si="63"/>
        <v>24147</v>
      </c>
      <c r="O318" s="30">
        <f t="shared" si="63"/>
        <v>150976</v>
      </c>
      <c r="P318" s="30">
        <f t="shared" si="63"/>
        <v>0</v>
      </c>
      <c r="Q318" s="30" t="str">
        <f t="shared" si="63"/>
        <v>-</v>
      </c>
      <c r="R318" s="30" t="str">
        <f t="shared" si="63"/>
        <v>-</v>
      </c>
      <c r="S318" s="30">
        <f t="shared" si="63"/>
        <v>175128</v>
      </c>
    </row>
    <row r="319" spans="1:19">
      <c r="A319" s="68">
        <v>1983</v>
      </c>
      <c r="B319" s="30" t="str">
        <f t="shared" ref="B319:K319" si="70">IF(AND(B13="-",B268="-"),"-",SUM(B13,B268))</f>
        <v>-</v>
      </c>
      <c r="C319" s="30" t="str">
        <f t="shared" si="70"/>
        <v>-</v>
      </c>
      <c r="D319" s="30">
        <f t="shared" si="70"/>
        <v>504</v>
      </c>
      <c r="E319" s="30">
        <f t="shared" si="70"/>
        <v>6128</v>
      </c>
      <c r="F319" s="30">
        <f t="shared" si="70"/>
        <v>10141</v>
      </c>
      <c r="G319" s="30">
        <f t="shared" si="70"/>
        <v>3632</v>
      </c>
      <c r="H319" s="30">
        <f t="shared" si="70"/>
        <v>3256</v>
      </c>
      <c r="I319" s="30">
        <f t="shared" si="70"/>
        <v>999</v>
      </c>
      <c r="J319" s="30">
        <f t="shared" si="70"/>
        <v>17</v>
      </c>
      <c r="K319" s="30">
        <f t="shared" si="70"/>
        <v>24677</v>
      </c>
      <c r="M319" s="30">
        <f t="shared" si="63"/>
        <v>453</v>
      </c>
      <c r="N319" s="30">
        <f t="shared" si="63"/>
        <v>30022</v>
      </c>
      <c r="O319" s="30">
        <f t="shared" si="63"/>
        <v>75643</v>
      </c>
      <c r="P319" s="30">
        <f t="shared" si="63"/>
        <v>26400</v>
      </c>
      <c r="Q319" s="30">
        <f t="shared" si="63"/>
        <v>14386</v>
      </c>
      <c r="R319" s="30" t="str">
        <f t="shared" si="63"/>
        <v>-</v>
      </c>
      <c r="S319" s="30">
        <f t="shared" si="63"/>
        <v>146904</v>
      </c>
    </row>
    <row r="320" spans="1:19">
      <c r="A320" s="68">
        <v>1984</v>
      </c>
      <c r="B320" s="30" t="str">
        <f t="shared" ref="B320:K320" si="71">IF(AND(B14="-",B269="-"),"-",SUM(B14,B269))</f>
        <v>-</v>
      </c>
      <c r="C320" s="30" t="str">
        <f t="shared" si="71"/>
        <v>-</v>
      </c>
      <c r="D320" s="30" t="str">
        <f t="shared" si="71"/>
        <v>-</v>
      </c>
      <c r="E320" s="30">
        <f t="shared" si="71"/>
        <v>0</v>
      </c>
      <c r="F320" s="30">
        <f t="shared" si="71"/>
        <v>5818</v>
      </c>
      <c r="G320" s="30">
        <f t="shared" si="71"/>
        <v>9561</v>
      </c>
      <c r="H320" s="30">
        <f t="shared" si="71"/>
        <v>1165</v>
      </c>
      <c r="I320" s="30">
        <f t="shared" si="71"/>
        <v>448</v>
      </c>
      <c r="J320" s="30">
        <f t="shared" si="71"/>
        <v>0</v>
      </c>
      <c r="K320" s="30">
        <f t="shared" si="71"/>
        <v>16992</v>
      </c>
      <c r="M320" s="30" t="str">
        <f t="shared" si="63"/>
        <v>-</v>
      </c>
      <c r="N320" s="30" t="str">
        <f t="shared" si="63"/>
        <v>-</v>
      </c>
      <c r="O320" s="30">
        <f t="shared" si="63"/>
        <v>64570</v>
      </c>
      <c r="P320" s="30">
        <f t="shared" si="63"/>
        <v>57169</v>
      </c>
      <c r="Q320" s="30">
        <f t="shared" si="63"/>
        <v>894</v>
      </c>
      <c r="R320" s="30" t="str">
        <f t="shared" si="63"/>
        <v>-</v>
      </c>
      <c r="S320" s="30">
        <f t="shared" si="63"/>
        <v>122633</v>
      </c>
    </row>
    <row r="321" spans="1:19">
      <c r="A321" s="68">
        <v>1985</v>
      </c>
      <c r="B321" s="30" t="str">
        <f t="shared" ref="B321:K321" si="72">IF(AND(B15="-",B270="-"),"-",SUM(B15,B270))</f>
        <v>-</v>
      </c>
      <c r="C321" s="30" t="str">
        <f t="shared" si="72"/>
        <v>-</v>
      </c>
      <c r="D321" s="30">
        <f t="shared" si="72"/>
        <v>2450</v>
      </c>
      <c r="E321" s="30">
        <f t="shared" si="72"/>
        <v>27</v>
      </c>
      <c r="F321" s="30">
        <f t="shared" si="72"/>
        <v>31367</v>
      </c>
      <c r="G321" s="30">
        <f t="shared" si="72"/>
        <v>20817</v>
      </c>
      <c r="H321" s="30">
        <f t="shared" si="72"/>
        <v>600</v>
      </c>
      <c r="I321" s="30">
        <f t="shared" si="72"/>
        <v>606</v>
      </c>
      <c r="J321" s="30">
        <f t="shared" si="72"/>
        <v>0</v>
      </c>
      <c r="K321" s="30">
        <f t="shared" si="72"/>
        <v>55867</v>
      </c>
      <c r="M321" s="30">
        <f t="shared" si="63"/>
        <v>10</v>
      </c>
      <c r="N321" s="30">
        <f t="shared" si="63"/>
        <v>687</v>
      </c>
      <c r="O321" s="30">
        <f t="shared" si="63"/>
        <v>71143</v>
      </c>
      <c r="P321" s="30">
        <f t="shared" si="63"/>
        <v>108330</v>
      </c>
      <c r="Q321" s="30">
        <f t="shared" si="63"/>
        <v>2312</v>
      </c>
      <c r="R321" s="30">
        <f t="shared" si="63"/>
        <v>4</v>
      </c>
      <c r="S321" s="30">
        <f t="shared" si="63"/>
        <v>182486</v>
      </c>
    </row>
    <row r="322" spans="1:19">
      <c r="A322" s="64">
        <v>1986</v>
      </c>
      <c r="B322" s="30" t="str">
        <f t="shared" ref="B322:K322" si="73">IF(AND(B16="-",B271="-"),"-",SUM(B16,B271))</f>
        <v>-</v>
      </c>
      <c r="C322" s="30" t="str">
        <f t="shared" si="73"/>
        <v>-</v>
      </c>
      <c r="D322" s="30">
        <f t="shared" si="73"/>
        <v>1203</v>
      </c>
      <c r="E322" s="30">
        <f t="shared" si="73"/>
        <v>4032</v>
      </c>
      <c r="F322" s="30">
        <f t="shared" si="73"/>
        <v>11115</v>
      </c>
      <c r="G322" s="30">
        <f t="shared" si="73"/>
        <v>5402</v>
      </c>
      <c r="H322" s="30">
        <f t="shared" si="73"/>
        <v>15</v>
      </c>
      <c r="I322" s="30">
        <f t="shared" si="73"/>
        <v>611</v>
      </c>
      <c r="J322" s="30">
        <f t="shared" si="73"/>
        <v>0</v>
      </c>
      <c r="K322" s="30">
        <f t="shared" si="73"/>
        <v>22378</v>
      </c>
      <c r="M322" s="30">
        <f t="shared" ref="M322:S331" si="74">IF(AND(M16="-",M271="-"),"-",SUM(M16,M271))</f>
        <v>4035</v>
      </c>
      <c r="N322" s="30">
        <f t="shared" si="74"/>
        <v>22197</v>
      </c>
      <c r="O322" s="30">
        <f t="shared" si="74"/>
        <v>144909</v>
      </c>
      <c r="P322" s="30">
        <f t="shared" si="74"/>
        <v>40666</v>
      </c>
      <c r="Q322" s="30">
        <f t="shared" si="74"/>
        <v>0</v>
      </c>
      <c r="R322" s="30">
        <f t="shared" si="74"/>
        <v>3</v>
      </c>
      <c r="S322" s="30">
        <f t="shared" si="74"/>
        <v>211810</v>
      </c>
    </row>
    <row r="323" spans="1:19">
      <c r="A323" s="64">
        <v>1987</v>
      </c>
      <c r="B323" s="30" t="str">
        <f t="shared" ref="B323:K323" si="75">IF(AND(B17="-",B272="-"),"-",SUM(B17,B272))</f>
        <v>-</v>
      </c>
      <c r="C323" s="30" t="str">
        <f t="shared" si="75"/>
        <v>-</v>
      </c>
      <c r="D323" s="30">
        <f t="shared" si="75"/>
        <v>115</v>
      </c>
      <c r="E323" s="30">
        <f t="shared" si="75"/>
        <v>5039</v>
      </c>
      <c r="F323" s="30">
        <f t="shared" si="75"/>
        <v>25758</v>
      </c>
      <c r="G323" s="30">
        <f t="shared" si="75"/>
        <v>16127</v>
      </c>
      <c r="H323" s="30">
        <f t="shared" si="75"/>
        <v>11023</v>
      </c>
      <c r="I323" s="30">
        <f t="shared" si="75"/>
        <v>1133</v>
      </c>
      <c r="J323" s="30">
        <f t="shared" si="75"/>
        <v>0</v>
      </c>
      <c r="K323" s="30">
        <f t="shared" si="75"/>
        <v>59195</v>
      </c>
      <c r="M323" s="30">
        <f t="shared" si="74"/>
        <v>1</v>
      </c>
      <c r="N323" s="30">
        <f t="shared" si="74"/>
        <v>4295</v>
      </c>
      <c r="O323" s="30">
        <f t="shared" si="74"/>
        <v>124430</v>
      </c>
      <c r="P323" s="30">
        <f t="shared" si="74"/>
        <v>41248</v>
      </c>
      <c r="Q323" s="30">
        <f t="shared" si="74"/>
        <v>10532</v>
      </c>
      <c r="R323" s="30">
        <f t="shared" si="74"/>
        <v>28</v>
      </c>
      <c r="S323" s="30">
        <f t="shared" si="74"/>
        <v>180534</v>
      </c>
    </row>
    <row r="324" spans="1:19">
      <c r="A324" s="64">
        <v>1988</v>
      </c>
      <c r="B324" s="30" t="str">
        <f t="shared" ref="B324:K324" si="76">IF(AND(B18="-",B273="-"),"-",SUM(B18,B273))</f>
        <v>-</v>
      </c>
      <c r="C324" s="30" t="str">
        <f t="shared" si="76"/>
        <v>-</v>
      </c>
      <c r="D324" s="30">
        <f t="shared" si="76"/>
        <v>351</v>
      </c>
      <c r="E324" s="30">
        <f t="shared" si="76"/>
        <v>14964</v>
      </c>
      <c r="F324" s="30">
        <f t="shared" si="76"/>
        <v>12397</v>
      </c>
      <c r="G324" s="30">
        <f t="shared" si="76"/>
        <v>8728</v>
      </c>
      <c r="H324" s="30">
        <f t="shared" si="76"/>
        <v>1880</v>
      </c>
      <c r="I324" s="30">
        <f t="shared" si="76"/>
        <v>0</v>
      </c>
      <c r="J324" s="30">
        <f t="shared" si="76"/>
        <v>0</v>
      </c>
      <c r="K324" s="30">
        <f t="shared" si="76"/>
        <v>38320</v>
      </c>
      <c r="M324" s="30">
        <f t="shared" si="74"/>
        <v>325</v>
      </c>
      <c r="N324" s="30">
        <f t="shared" si="74"/>
        <v>19964</v>
      </c>
      <c r="O324" s="30">
        <f t="shared" si="74"/>
        <v>118152</v>
      </c>
      <c r="P324" s="30">
        <f t="shared" si="74"/>
        <v>76123</v>
      </c>
      <c r="Q324" s="30">
        <f t="shared" si="74"/>
        <v>12327</v>
      </c>
      <c r="R324" s="30" t="str">
        <f t="shared" si="74"/>
        <v>-</v>
      </c>
      <c r="S324" s="30">
        <f t="shared" si="74"/>
        <v>226891</v>
      </c>
    </row>
    <row r="325" spans="1:19">
      <c r="A325" s="64">
        <v>1989</v>
      </c>
      <c r="B325" s="30" t="str">
        <f t="shared" ref="B325:K325" si="77">IF(AND(B19="-",B274="-"),"-",SUM(B19,B274))</f>
        <v>-</v>
      </c>
      <c r="C325" s="30" t="str">
        <f t="shared" si="77"/>
        <v>-</v>
      </c>
      <c r="D325" s="30">
        <f t="shared" si="77"/>
        <v>615</v>
      </c>
      <c r="E325" s="30">
        <f t="shared" si="77"/>
        <v>6368</v>
      </c>
      <c r="F325" s="30">
        <f t="shared" si="77"/>
        <v>14724</v>
      </c>
      <c r="G325" s="30">
        <f t="shared" si="77"/>
        <v>9258</v>
      </c>
      <c r="H325" s="30">
        <f t="shared" si="77"/>
        <v>1158</v>
      </c>
      <c r="I325" s="30">
        <f t="shared" si="77"/>
        <v>0</v>
      </c>
      <c r="J325" s="30">
        <f t="shared" si="77"/>
        <v>0</v>
      </c>
      <c r="K325" s="30">
        <f t="shared" si="77"/>
        <v>32123</v>
      </c>
      <c r="M325" s="30">
        <f t="shared" si="74"/>
        <v>1646</v>
      </c>
      <c r="N325" s="30">
        <f t="shared" si="74"/>
        <v>55854</v>
      </c>
      <c r="O325" s="30">
        <f t="shared" si="74"/>
        <v>143399</v>
      </c>
      <c r="P325" s="30">
        <f t="shared" si="74"/>
        <v>70867</v>
      </c>
      <c r="Q325" s="30">
        <f t="shared" si="74"/>
        <v>1536</v>
      </c>
      <c r="R325" s="30" t="str">
        <f t="shared" si="74"/>
        <v>-</v>
      </c>
      <c r="S325" s="30">
        <f t="shared" si="74"/>
        <v>273302</v>
      </c>
    </row>
    <row r="326" spans="1:19">
      <c r="A326" s="64">
        <v>1990</v>
      </c>
      <c r="B326" s="30" t="str">
        <f t="shared" ref="B326:K326" si="78">IF(AND(B20="-",B275="-"),"-",SUM(B20,B275))</f>
        <v>-</v>
      </c>
      <c r="C326" s="30" t="str">
        <f t="shared" si="78"/>
        <v>-</v>
      </c>
      <c r="D326" s="30">
        <f t="shared" si="78"/>
        <v>420</v>
      </c>
      <c r="E326" s="30">
        <f t="shared" si="78"/>
        <v>5731</v>
      </c>
      <c r="F326" s="30">
        <f t="shared" si="78"/>
        <v>12143</v>
      </c>
      <c r="G326" s="30">
        <f t="shared" si="78"/>
        <v>6866</v>
      </c>
      <c r="H326" s="30">
        <f t="shared" si="78"/>
        <v>1388</v>
      </c>
      <c r="I326" s="30">
        <f t="shared" si="78"/>
        <v>0</v>
      </c>
      <c r="J326" s="30" t="str">
        <f t="shared" si="78"/>
        <v>-</v>
      </c>
      <c r="K326" s="30">
        <f t="shared" si="78"/>
        <v>26548</v>
      </c>
      <c r="M326" s="30">
        <f t="shared" si="74"/>
        <v>289</v>
      </c>
      <c r="N326" s="30">
        <f t="shared" si="74"/>
        <v>31042</v>
      </c>
      <c r="O326" s="30">
        <f t="shared" si="74"/>
        <v>89800</v>
      </c>
      <c r="P326" s="30">
        <f t="shared" si="74"/>
        <v>72974</v>
      </c>
      <c r="Q326" s="30">
        <f t="shared" si="74"/>
        <v>6541</v>
      </c>
      <c r="R326" s="30" t="str">
        <f t="shared" si="74"/>
        <v>-</v>
      </c>
      <c r="S326" s="30">
        <f t="shared" si="74"/>
        <v>200646</v>
      </c>
    </row>
    <row r="327" spans="1:19">
      <c r="A327" s="64">
        <v>1991</v>
      </c>
      <c r="B327" s="30" t="str">
        <f t="shared" ref="B327:K327" si="79">IF(AND(B21="-",B276="-"),"-",SUM(B21,B276))</f>
        <v>-</v>
      </c>
      <c r="C327" s="30" t="str">
        <f t="shared" si="79"/>
        <v>-</v>
      </c>
      <c r="D327" s="30">
        <f t="shared" si="79"/>
        <v>203</v>
      </c>
      <c r="E327" s="30">
        <f t="shared" si="79"/>
        <v>6976</v>
      </c>
      <c r="F327" s="30">
        <f t="shared" si="79"/>
        <v>6308</v>
      </c>
      <c r="G327" s="30">
        <f t="shared" si="79"/>
        <v>614</v>
      </c>
      <c r="H327" s="30">
        <f t="shared" si="79"/>
        <v>315</v>
      </c>
      <c r="I327" s="30">
        <f t="shared" si="79"/>
        <v>0</v>
      </c>
      <c r="J327" s="30" t="str">
        <f t="shared" si="79"/>
        <v>-</v>
      </c>
      <c r="K327" s="30">
        <f t="shared" si="79"/>
        <v>14416</v>
      </c>
      <c r="M327" s="30">
        <f t="shared" si="74"/>
        <v>866</v>
      </c>
      <c r="N327" s="30">
        <f t="shared" si="74"/>
        <v>53825</v>
      </c>
      <c r="O327" s="30">
        <f t="shared" si="74"/>
        <v>182401</v>
      </c>
      <c r="P327" s="30">
        <f t="shared" si="74"/>
        <v>17735</v>
      </c>
      <c r="Q327" s="30">
        <f t="shared" si="74"/>
        <v>4292</v>
      </c>
      <c r="R327" s="30" t="str">
        <f t="shared" si="74"/>
        <v>-</v>
      </c>
      <c r="S327" s="30">
        <f t="shared" si="74"/>
        <v>259119</v>
      </c>
    </row>
    <row r="328" spans="1:19">
      <c r="A328" s="64">
        <v>1992</v>
      </c>
      <c r="B328" s="30" t="str">
        <f t="shared" ref="B328:K328" si="80">IF(AND(B22="-",B277="-"),"-",SUM(B22,B277))</f>
        <v>-</v>
      </c>
      <c r="C328" s="30" t="str">
        <f t="shared" si="80"/>
        <v>-</v>
      </c>
      <c r="D328" s="30">
        <f t="shared" si="80"/>
        <v>248</v>
      </c>
      <c r="E328" s="30">
        <f t="shared" si="80"/>
        <v>2531</v>
      </c>
      <c r="F328" s="30">
        <f t="shared" si="80"/>
        <v>6210</v>
      </c>
      <c r="G328" s="30">
        <f t="shared" si="80"/>
        <v>1667</v>
      </c>
      <c r="H328" s="30">
        <f t="shared" si="80"/>
        <v>1213</v>
      </c>
      <c r="I328" s="30">
        <f t="shared" si="80"/>
        <v>704</v>
      </c>
      <c r="J328" s="30" t="str">
        <f t="shared" si="80"/>
        <v>-</v>
      </c>
      <c r="K328" s="30">
        <f t="shared" si="80"/>
        <v>12573</v>
      </c>
      <c r="M328" s="30">
        <f t="shared" si="74"/>
        <v>615</v>
      </c>
      <c r="N328" s="30">
        <f t="shared" si="74"/>
        <v>24685</v>
      </c>
      <c r="O328" s="30">
        <f t="shared" si="74"/>
        <v>110590</v>
      </c>
      <c r="P328" s="30">
        <f t="shared" si="74"/>
        <v>41742</v>
      </c>
      <c r="Q328" s="30">
        <f t="shared" si="74"/>
        <v>8211</v>
      </c>
      <c r="R328" s="30">
        <f t="shared" si="74"/>
        <v>2</v>
      </c>
      <c r="S328" s="30">
        <f t="shared" si="74"/>
        <v>185845</v>
      </c>
    </row>
    <row r="329" spans="1:19">
      <c r="A329" s="64">
        <v>1993</v>
      </c>
      <c r="B329" s="30" t="str">
        <f t="shared" ref="B329:K329" si="81">IF(AND(B23="-",B278="-"),"-",SUM(B23,B278))</f>
        <v>-</v>
      </c>
      <c r="C329" s="30" t="str">
        <f t="shared" si="81"/>
        <v>-</v>
      </c>
      <c r="D329" s="30">
        <f t="shared" si="81"/>
        <v>1293</v>
      </c>
      <c r="E329" s="30">
        <f t="shared" si="81"/>
        <v>239</v>
      </c>
      <c r="F329" s="30">
        <f t="shared" si="81"/>
        <v>1918</v>
      </c>
      <c r="G329" s="30">
        <f t="shared" si="81"/>
        <v>2310</v>
      </c>
      <c r="H329" s="30">
        <f t="shared" si="81"/>
        <v>660</v>
      </c>
      <c r="I329" s="30">
        <f t="shared" si="81"/>
        <v>0</v>
      </c>
      <c r="J329" s="30">
        <f t="shared" si="81"/>
        <v>0</v>
      </c>
      <c r="K329" s="30">
        <f t="shared" si="81"/>
        <v>6420</v>
      </c>
      <c r="M329" s="30">
        <f t="shared" si="74"/>
        <v>182</v>
      </c>
      <c r="N329" s="30">
        <f t="shared" si="74"/>
        <v>160</v>
      </c>
      <c r="O329" s="30">
        <f t="shared" si="74"/>
        <v>27013</v>
      </c>
      <c r="P329" s="30">
        <f t="shared" si="74"/>
        <v>26489</v>
      </c>
      <c r="Q329" s="30">
        <f t="shared" si="74"/>
        <v>4264</v>
      </c>
      <c r="R329" s="30" t="str">
        <f t="shared" si="74"/>
        <v>-</v>
      </c>
      <c r="S329" s="30">
        <f t="shared" si="74"/>
        <v>58108</v>
      </c>
    </row>
    <row r="330" spans="1:19">
      <c r="A330" s="64">
        <v>1994</v>
      </c>
      <c r="B330" s="30" t="str">
        <f t="shared" ref="B330:K330" si="82">IF(AND(B24="-",B279="-"),"-",SUM(B24,B279))</f>
        <v>-</v>
      </c>
      <c r="C330" s="30" t="str">
        <f t="shared" si="82"/>
        <v>-</v>
      </c>
      <c r="D330" s="30">
        <f t="shared" si="82"/>
        <v>1948</v>
      </c>
      <c r="E330" s="30">
        <f t="shared" si="82"/>
        <v>251</v>
      </c>
      <c r="F330" s="30" t="str">
        <f t="shared" si="82"/>
        <v>-</v>
      </c>
      <c r="G330" s="30">
        <f t="shared" si="82"/>
        <v>272</v>
      </c>
      <c r="H330" s="30">
        <f t="shared" si="82"/>
        <v>284</v>
      </c>
      <c r="I330" s="30">
        <f t="shared" si="82"/>
        <v>3282</v>
      </c>
      <c r="J330" s="30">
        <f t="shared" si="82"/>
        <v>0</v>
      </c>
      <c r="K330" s="30">
        <f t="shared" si="82"/>
        <v>6037</v>
      </c>
      <c r="M330" s="30" t="str">
        <f t="shared" si="74"/>
        <v>-</v>
      </c>
      <c r="N330" s="30" t="str">
        <f t="shared" si="74"/>
        <v>-</v>
      </c>
      <c r="O330" s="30" t="str">
        <f t="shared" si="74"/>
        <v>-</v>
      </c>
      <c r="P330" s="30">
        <f t="shared" si="74"/>
        <v>13</v>
      </c>
      <c r="Q330" s="30">
        <f t="shared" si="74"/>
        <v>4</v>
      </c>
      <c r="R330" s="30" t="str">
        <f t="shared" si="74"/>
        <v>-</v>
      </c>
      <c r="S330" s="30">
        <f t="shared" si="74"/>
        <v>17</v>
      </c>
    </row>
    <row r="331" spans="1:19">
      <c r="A331" s="64">
        <v>1995</v>
      </c>
      <c r="B331" s="30" t="str">
        <f t="shared" ref="B331:K331" si="83">IF(AND(B25="-",B280="-"),"-",SUM(B25,B280))</f>
        <v>-</v>
      </c>
      <c r="C331" s="30" t="str">
        <f t="shared" si="83"/>
        <v>-</v>
      </c>
      <c r="D331" s="30">
        <f t="shared" si="83"/>
        <v>300</v>
      </c>
      <c r="E331" s="30">
        <f t="shared" si="83"/>
        <v>1829</v>
      </c>
      <c r="F331" s="30">
        <f t="shared" si="83"/>
        <v>16</v>
      </c>
      <c r="G331" s="30">
        <f t="shared" si="83"/>
        <v>562</v>
      </c>
      <c r="H331" s="30">
        <f t="shared" si="83"/>
        <v>2802</v>
      </c>
      <c r="I331" s="30">
        <f t="shared" si="83"/>
        <v>1133</v>
      </c>
      <c r="J331" s="30">
        <f t="shared" si="83"/>
        <v>84</v>
      </c>
      <c r="K331" s="30">
        <f t="shared" si="83"/>
        <v>6726</v>
      </c>
      <c r="M331" s="30" t="str">
        <f t="shared" si="74"/>
        <v>-</v>
      </c>
      <c r="N331" s="30">
        <f t="shared" si="74"/>
        <v>38</v>
      </c>
      <c r="O331" s="30">
        <f t="shared" si="74"/>
        <v>1976</v>
      </c>
      <c r="P331" s="30">
        <f t="shared" si="74"/>
        <v>9031</v>
      </c>
      <c r="Q331" s="30">
        <f t="shared" si="74"/>
        <v>869</v>
      </c>
      <c r="R331" s="30">
        <f t="shared" si="74"/>
        <v>3</v>
      </c>
      <c r="S331" s="30">
        <f t="shared" si="74"/>
        <v>11917</v>
      </c>
    </row>
    <row r="332" spans="1:19">
      <c r="A332" s="64">
        <v>1996</v>
      </c>
      <c r="B332" s="30" t="str">
        <f t="shared" ref="B332:K332" si="84">IF(AND(B26="-",B281="-"),"-",SUM(B26,B281))</f>
        <v>-</v>
      </c>
      <c r="C332" s="30" t="str">
        <f t="shared" si="84"/>
        <v>-</v>
      </c>
      <c r="D332" s="30">
        <f t="shared" si="84"/>
        <v>712</v>
      </c>
      <c r="E332" s="30">
        <f t="shared" si="84"/>
        <v>2908</v>
      </c>
      <c r="F332" s="30">
        <f t="shared" si="84"/>
        <v>626</v>
      </c>
      <c r="G332" s="30">
        <f t="shared" si="84"/>
        <v>3491</v>
      </c>
      <c r="H332" s="30">
        <f t="shared" si="84"/>
        <v>1459</v>
      </c>
      <c r="I332" s="30">
        <f t="shared" si="84"/>
        <v>2014</v>
      </c>
      <c r="J332" s="30">
        <f t="shared" si="84"/>
        <v>0</v>
      </c>
      <c r="K332" s="30">
        <f t="shared" si="84"/>
        <v>11210</v>
      </c>
      <c r="M332" s="30" t="str">
        <f t="shared" ref="M332:S341" si="85">IF(AND(M26="-",M281="-"),"-",SUM(M26,M281))</f>
        <v>-</v>
      </c>
      <c r="N332" s="30">
        <f t="shared" si="85"/>
        <v>10</v>
      </c>
      <c r="O332" s="30">
        <f t="shared" si="85"/>
        <v>1463</v>
      </c>
      <c r="P332" s="30">
        <f t="shared" si="85"/>
        <v>4743</v>
      </c>
      <c r="Q332" s="30">
        <f t="shared" si="85"/>
        <v>972</v>
      </c>
      <c r="R332" s="30">
        <f t="shared" si="85"/>
        <v>12</v>
      </c>
      <c r="S332" s="30">
        <f t="shared" si="85"/>
        <v>7200</v>
      </c>
    </row>
    <row r="333" spans="1:19">
      <c r="A333" s="64">
        <v>1997</v>
      </c>
      <c r="B333" s="30" t="str">
        <f t="shared" ref="B333:K333" si="86">IF(AND(B27="-",B282="-"),"-",SUM(B27,B282))</f>
        <v>-</v>
      </c>
      <c r="C333" s="30">
        <f t="shared" si="86"/>
        <v>2</v>
      </c>
      <c r="D333" s="30">
        <f t="shared" si="86"/>
        <v>924</v>
      </c>
      <c r="E333" s="30">
        <f t="shared" si="86"/>
        <v>935</v>
      </c>
      <c r="F333" s="30">
        <f t="shared" si="86"/>
        <v>1324</v>
      </c>
      <c r="G333" s="30">
        <f t="shared" si="86"/>
        <v>3073</v>
      </c>
      <c r="H333" s="30">
        <f t="shared" si="86"/>
        <v>458</v>
      </c>
      <c r="I333" s="30">
        <f t="shared" si="86"/>
        <v>962</v>
      </c>
      <c r="J333" s="30">
        <f t="shared" si="86"/>
        <v>0</v>
      </c>
      <c r="K333" s="30">
        <f t="shared" si="86"/>
        <v>7678</v>
      </c>
      <c r="M333" s="30">
        <f t="shared" si="85"/>
        <v>17</v>
      </c>
      <c r="N333" s="30">
        <f t="shared" si="85"/>
        <v>26</v>
      </c>
      <c r="O333" s="30">
        <f t="shared" si="85"/>
        <v>4504</v>
      </c>
      <c r="P333" s="30">
        <f t="shared" si="85"/>
        <v>1415</v>
      </c>
      <c r="Q333" s="30">
        <f t="shared" si="85"/>
        <v>10</v>
      </c>
      <c r="R333" s="30" t="str">
        <f t="shared" si="85"/>
        <v>-</v>
      </c>
      <c r="S333" s="30">
        <f t="shared" si="85"/>
        <v>5972</v>
      </c>
    </row>
    <row r="334" spans="1:19">
      <c r="A334" s="64">
        <v>1998</v>
      </c>
      <c r="B334" s="30" t="str">
        <f t="shared" ref="B334:K334" si="87">IF(AND(B28="-",B283="-"),"-",SUM(B28,B283))</f>
        <v>-</v>
      </c>
      <c r="C334" s="30">
        <f t="shared" si="87"/>
        <v>0</v>
      </c>
      <c r="D334" s="30">
        <f t="shared" si="87"/>
        <v>319</v>
      </c>
      <c r="E334" s="30">
        <f t="shared" si="87"/>
        <v>424</v>
      </c>
      <c r="F334" s="30">
        <f t="shared" si="87"/>
        <v>493</v>
      </c>
      <c r="G334" s="30">
        <f t="shared" si="87"/>
        <v>1141</v>
      </c>
      <c r="H334" s="30">
        <f t="shared" si="87"/>
        <v>784</v>
      </c>
      <c r="I334" s="30">
        <f t="shared" si="87"/>
        <v>925</v>
      </c>
      <c r="J334" s="30">
        <f t="shared" si="87"/>
        <v>0</v>
      </c>
      <c r="K334" s="30">
        <f t="shared" si="87"/>
        <v>4086</v>
      </c>
      <c r="M334" s="30" t="str">
        <f t="shared" si="85"/>
        <v>-</v>
      </c>
      <c r="N334" s="30">
        <f t="shared" si="85"/>
        <v>6</v>
      </c>
      <c r="O334" s="30">
        <f t="shared" si="85"/>
        <v>8</v>
      </c>
      <c r="P334" s="30">
        <f t="shared" si="85"/>
        <v>2118</v>
      </c>
      <c r="Q334" s="30">
        <f t="shared" si="85"/>
        <v>161</v>
      </c>
      <c r="R334" s="30">
        <f t="shared" si="85"/>
        <v>8</v>
      </c>
      <c r="S334" s="30">
        <f t="shared" si="85"/>
        <v>2301</v>
      </c>
    </row>
    <row r="335" spans="1:19">
      <c r="A335" s="64">
        <v>1999</v>
      </c>
      <c r="B335" s="30" t="str">
        <f t="shared" ref="B335:K335" si="88">IF(AND(B29="-",B284="-"),"-",SUM(B29,B284))</f>
        <v>-</v>
      </c>
      <c r="C335" s="30">
        <f t="shared" si="88"/>
        <v>0</v>
      </c>
      <c r="D335" s="30">
        <f t="shared" si="88"/>
        <v>136</v>
      </c>
      <c r="E335" s="30">
        <f t="shared" si="88"/>
        <v>277</v>
      </c>
      <c r="F335" s="30">
        <f t="shared" si="88"/>
        <v>2439</v>
      </c>
      <c r="G335" s="30">
        <f t="shared" si="88"/>
        <v>2714</v>
      </c>
      <c r="H335" s="30">
        <f t="shared" si="88"/>
        <v>1272</v>
      </c>
      <c r="I335" s="30">
        <f t="shared" si="88"/>
        <v>875</v>
      </c>
      <c r="J335" s="30">
        <f t="shared" si="88"/>
        <v>8</v>
      </c>
      <c r="K335" s="30">
        <f t="shared" si="88"/>
        <v>7721</v>
      </c>
      <c r="M335" s="30" t="str">
        <f t="shared" si="85"/>
        <v>-</v>
      </c>
      <c r="N335" s="30">
        <f t="shared" si="85"/>
        <v>2</v>
      </c>
      <c r="O335" s="30">
        <f t="shared" si="85"/>
        <v>8504</v>
      </c>
      <c r="P335" s="30">
        <f t="shared" si="85"/>
        <v>3393</v>
      </c>
      <c r="Q335" s="30">
        <f t="shared" si="85"/>
        <v>1735</v>
      </c>
      <c r="R335" s="30">
        <f t="shared" si="85"/>
        <v>2</v>
      </c>
      <c r="S335" s="30">
        <f t="shared" si="85"/>
        <v>13636</v>
      </c>
    </row>
    <row r="336" spans="1:19">
      <c r="A336" s="64">
        <v>2000</v>
      </c>
      <c r="B336" s="30" t="str">
        <f t="shared" ref="B336:K336" si="89">IF(AND(B30="-",B285="-"),"-",SUM(B30,B285))</f>
        <v>-</v>
      </c>
      <c r="C336" s="30">
        <f t="shared" si="89"/>
        <v>4</v>
      </c>
      <c r="D336" s="30">
        <f t="shared" si="89"/>
        <v>79</v>
      </c>
      <c r="E336" s="30">
        <f t="shared" si="89"/>
        <v>475</v>
      </c>
      <c r="F336" s="30">
        <f t="shared" si="89"/>
        <v>10461</v>
      </c>
      <c r="G336" s="30">
        <f t="shared" si="89"/>
        <v>11354</v>
      </c>
      <c r="H336" s="30">
        <f t="shared" si="89"/>
        <v>1779</v>
      </c>
      <c r="I336" s="30">
        <f t="shared" si="89"/>
        <v>1245</v>
      </c>
      <c r="J336" s="30">
        <f t="shared" si="89"/>
        <v>63</v>
      </c>
      <c r="K336" s="30">
        <f t="shared" si="89"/>
        <v>25460</v>
      </c>
      <c r="M336" s="30" t="str">
        <f t="shared" si="85"/>
        <v>-</v>
      </c>
      <c r="N336" s="30" t="str">
        <f t="shared" si="85"/>
        <v>-</v>
      </c>
      <c r="O336" s="30">
        <f t="shared" si="85"/>
        <v>26081</v>
      </c>
      <c r="P336" s="30">
        <f t="shared" si="85"/>
        <v>7079</v>
      </c>
      <c r="Q336" s="30">
        <f t="shared" si="85"/>
        <v>20</v>
      </c>
      <c r="R336" s="30">
        <f t="shared" si="85"/>
        <v>8</v>
      </c>
      <c r="S336" s="30">
        <f t="shared" si="85"/>
        <v>33188</v>
      </c>
    </row>
    <row r="337" spans="1:19">
      <c r="A337" s="64">
        <v>2001</v>
      </c>
      <c r="B337" s="30" t="str">
        <f t="shared" ref="B337:K337" si="90">IF(AND(B31="-",B286="-"),"-",SUM(B31,B286))</f>
        <v>-</v>
      </c>
      <c r="C337" s="30">
        <f t="shared" si="90"/>
        <v>0</v>
      </c>
      <c r="D337" s="30">
        <f t="shared" si="90"/>
        <v>1024</v>
      </c>
      <c r="E337" s="30">
        <f t="shared" si="90"/>
        <v>3034</v>
      </c>
      <c r="F337" s="30">
        <f t="shared" si="90"/>
        <v>10029</v>
      </c>
      <c r="G337" s="30">
        <f t="shared" si="90"/>
        <v>9221</v>
      </c>
      <c r="H337" s="30">
        <f t="shared" si="90"/>
        <v>2419</v>
      </c>
      <c r="I337" s="30">
        <f t="shared" si="90"/>
        <v>1450</v>
      </c>
      <c r="J337" s="30">
        <f t="shared" si="90"/>
        <v>23</v>
      </c>
      <c r="K337" s="30">
        <f t="shared" si="90"/>
        <v>27200</v>
      </c>
      <c r="M337" s="30">
        <f t="shared" si="85"/>
        <v>21</v>
      </c>
      <c r="N337" s="30">
        <f t="shared" si="85"/>
        <v>17687</v>
      </c>
      <c r="O337" s="30">
        <f t="shared" si="85"/>
        <v>50641</v>
      </c>
      <c r="P337" s="30">
        <f t="shared" si="85"/>
        <v>22224</v>
      </c>
      <c r="Q337" s="30">
        <f t="shared" si="85"/>
        <v>3738</v>
      </c>
      <c r="R337" s="30">
        <f t="shared" si="85"/>
        <v>35</v>
      </c>
      <c r="S337" s="30">
        <f t="shared" si="85"/>
        <v>94346</v>
      </c>
    </row>
    <row r="338" spans="1:19">
      <c r="A338" s="64">
        <v>2002</v>
      </c>
      <c r="B338" s="30" t="str">
        <f t="shared" ref="B338:K338" si="91">IF(AND(B32="-",B287="-"),"-",SUM(B32,B287))</f>
        <v>-</v>
      </c>
      <c r="C338" s="30">
        <f t="shared" si="91"/>
        <v>155</v>
      </c>
      <c r="D338" s="30">
        <f t="shared" si="91"/>
        <v>869</v>
      </c>
      <c r="E338" s="30">
        <f t="shared" si="91"/>
        <v>8023</v>
      </c>
      <c r="F338" s="30">
        <f t="shared" si="91"/>
        <v>18184</v>
      </c>
      <c r="G338" s="30">
        <f t="shared" si="91"/>
        <v>9476</v>
      </c>
      <c r="H338" s="30">
        <f t="shared" si="91"/>
        <v>7833</v>
      </c>
      <c r="I338" s="30">
        <f t="shared" si="91"/>
        <v>2940</v>
      </c>
      <c r="J338" s="30">
        <f t="shared" si="91"/>
        <v>0</v>
      </c>
      <c r="K338" s="30">
        <f t="shared" si="91"/>
        <v>47480</v>
      </c>
      <c r="M338" s="30" t="str">
        <f t="shared" si="85"/>
        <v>-</v>
      </c>
      <c r="N338" s="30">
        <f t="shared" si="85"/>
        <v>66</v>
      </c>
      <c r="O338" s="30">
        <f t="shared" si="85"/>
        <v>24149</v>
      </c>
      <c r="P338" s="30">
        <f t="shared" si="85"/>
        <v>10722</v>
      </c>
      <c r="Q338" s="30">
        <f t="shared" si="85"/>
        <v>1576</v>
      </c>
      <c r="R338" s="30">
        <f t="shared" si="85"/>
        <v>24</v>
      </c>
      <c r="S338" s="30">
        <f t="shared" si="85"/>
        <v>36537</v>
      </c>
    </row>
    <row r="339" spans="1:19">
      <c r="A339" s="64">
        <v>2003</v>
      </c>
      <c r="B339" s="30">
        <f t="shared" ref="B339:K339" si="92">IF(AND(B33="-",B288="-"),"-",SUM(B33,B288))</f>
        <v>2</v>
      </c>
      <c r="C339" s="30">
        <f t="shared" si="92"/>
        <v>22</v>
      </c>
      <c r="D339" s="30">
        <f t="shared" si="92"/>
        <v>716</v>
      </c>
      <c r="E339" s="30">
        <f t="shared" si="92"/>
        <v>3260</v>
      </c>
      <c r="F339" s="30">
        <f t="shared" si="92"/>
        <v>16861</v>
      </c>
      <c r="G339" s="30">
        <f t="shared" si="92"/>
        <v>12248</v>
      </c>
      <c r="H339" s="30">
        <f t="shared" si="92"/>
        <v>5656</v>
      </c>
      <c r="I339" s="30">
        <f t="shared" si="92"/>
        <v>1825</v>
      </c>
      <c r="J339" s="30">
        <f t="shared" si="92"/>
        <v>64</v>
      </c>
      <c r="K339" s="30">
        <f t="shared" si="92"/>
        <v>40654</v>
      </c>
      <c r="M339" s="30">
        <f t="shared" si="85"/>
        <v>2</v>
      </c>
      <c r="N339" s="30">
        <f t="shared" si="85"/>
        <v>7638</v>
      </c>
      <c r="O339" s="30">
        <f t="shared" si="85"/>
        <v>59115</v>
      </c>
      <c r="P339" s="30">
        <f t="shared" si="85"/>
        <v>45226</v>
      </c>
      <c r="Q339" s="30">
        <f t="shared" si="85"/>
        <v>1664</v>
      </c>
      <c r="R339" s="30">
        <f t="shared" si="85"/>
        <v>14</v>
      </c>
      <c r="S339" s="30">
        <f t="shared" si="85"/>
        <v>113659</v>
      </c>
    </row>
    <row r="340" spans="1:19">
      <c r="A340" s="64">
        <v>2004</v>
      </c>
      <c r="B340" s="30">
        <f t="shared" ref="B340:K340" si="93">IF(AND(B34="-",B289="-"),"-",SUM(B34,B289))</f>
        <v>2</v>
      </c>
      <c r="C340" s="30">
        <f t="shared" si="93"/>
        <v>24</v>
      </c>
      <c r="D340" s="30">
        <f t="shared" si="93"/>
        <v>846</v>
      </c>
      <c r="E340" s="30">
        <f t="shared" si="93"/>
        <v>6254</v>
      </c>
      <c r="F340" s="30">
        <f t="shared" si="93"/>
        <v>23337</v>
      </c>
      <c r="G340" s="30">
        <f t="shared" si="93"/>
        <v>17710</v>
      </c>
      <c r="H340" s="30">
        <f t="shared" si="93"/>
        <v>6051</v>
      </c>
      <c r="I340" s="30">
        <f t="shared" si="93"/>
        <v>2140</v>
      </c>
      <c r="J340" s="30">
        <f t="shared" si="93"/>
        <v>69</v>
      </c>
      <c r="K340" s="30">
        <f t="shared" si="93"/>
        <v>56433</v>
      </c>
      <c r="M340" s="30">
        <f t="shared" si="85"/>
        <v>4</v>
      </c>
      <c r="N340" s="30">
        <f t="shared" si="85"/>
        <v>5680</v>
      </c>
      <c r="O340" s="30">
        <f t="shared" si="85"/>
        <v>38205</v>
      </c>
      <c r="P340" s="30">
        <f t="shared" si="85"/>
        <v>25490</v>
      </c>
      <c r="Q340" s="30">
        <f t="shared" si="85"/>
        <v>2430</v>
      </c>
      <c r="R340" s="30">
        <f t="shared" si="85"/>
        <v>26</v>
      </c>
      <c r="S340" s="30">
        <f t="shared" si="85"/>
        <v>71835</v>
      </c>
    </row>
    <row r="341" spans="1:19">
      <c r="A341" s="64">
        <v>2005</v>
      </c>
      <c r="B341" s="30">
        <f t="shared" ref="B341:K341" si="94">IF(AND(B35="-",B290="-"),"-",SUM(B35,B290))</f>
        <v>6</v>
      </c>
      <c r="C341" s="30">
        <f t="shared" si="94"/>
        <v>104</v>
      </c>
      <c r="D341" s="30">
        <f t="shared" si="94"/>
        <v>381</v>
      </c>
      <c r="E341" s="30">
        <f t="shared" si="94"/>
        <v>6600</v>
      </c>
      <c r="F341" s="30">
        <f t="shared" si="94"/>
        <v>4758</v>
      </c>
      <c r="G341" s="30">
        <f t="shared" si="94"/>
        <v>8190</v>
      </c>
      <c r="H341" s="30">
        <f t="shared" si="94"/>
        <v>7222</v>
      </c>
      <c r="I341" s="30">
        <f t="shared" si="94"/>
        <v>684</v>
      </c>
      <c r="J341" s="30">
        <f t="shared" si="94"/>
        <v>0</v>
      </c>
      <c r="K341" s="30">
        <f t="shared" si="94"/>
        <v>27945</v>
      </c>
      <c r="M341" s="30" t="str">
        <f t="shared" si="85"/>
        <v>-</v>
      </c>
      <c r="N341" s="30">
        <f t="shared" si="85"/>
        <v>2153</v>
      </c>
      <c r="O341" s="30">
        <f t="shared" si="85"/>
        <v>3587</v>
      </c>
      <c r="P341" s="30">
        <f t="shared" si="85"/>
        <v>6386</v>
      </c>
      <c r="Q341" s="30">
        <f t="shared" si="85"/>
        <v>1580</v>
      </c>
      <c r="R341" s="30" t="str">
        <f t="shared" si="85"/>
        <v>-</v>
      </c>
      <c r="S341" s="30">
        <f t="shared" si="85"/>
        <v>13706</v>
      </c>
    </row>
    <row r="342" spans="1:19">
      <c r="A342" s="64">
        <v>2006</v>
      </c>
      <c r="B342" s="30">
        <f t="shared" ref="B342:K342" si="95">IF(AND(B36="-",B291="-"),"-",SUM(B36,B291))</f>
        <v>2</v>
      </c>
      <c r="C342" s="30">
        <f t="shared" si="95"/>
        <v>4</v>
      </c>
      <c r="D342" s="30">
        <f t="shared" si="95"/>
        <v>120</v>
      </c>
      <c r="E342" s="30">
        <f t="shared" si="95"/>
        <v>1053</v>
      </c>
      <c r="F342" s="30">
        <f t="shared" si="95"/>
        <v>4022</v>
      </c>
      <c r="G342" s="30">
        <f t="shared" si="95"/>
        <v>1352</v>
      </c>
      <c r="H342" s="30">
        <f t="shared" si="95"/>
        <v>2565</v>
      </c>
      <c r="I342" s="30">
        <f t="shared" si="95"/>
        <v>2421</v>
      </c>
      <c r="J342" s="30">
        <f t="shared" si="95"/>
        <v>49</v>
      </c>
      <c r="K342" s="30">
        <f t="shared" si="95"/>
        <v>11588</v>
      </c>
      <c r="M342" s="30">
        <f t="shared" ref="M342:S351" si="96">IF(AND(M36="-",M291="-"),"-",SUM(M36,M291))</f>
        <v>2</v>
      </c>
      <c r="N342" s="30">
        <f t="shared" si="96"/>
        <v>943</v>
      </c>
      <c r="O342" s="30">
        <f t="shared" si="96"/>
        <v>10079</v>
      </c>
      <c r="P342" s="30">
        <f t="shared" si="96"/>
        <v>3596</v>
      </c>
      <c r="Q342" s="30">
        <f t="shared" si="96"/>
        <v>950</v>
      </c>
      <c r="R342" s="30">
        <f t="shared" si="96"/>
        <v>7</v>
      </c>
      <c r="S342" s="30">
        <f t="shared" si="96"/>
        <v>15577</v>
      </c>
    </row>
    <row r="343" spans="1:19">
      <c r="A343" s="64">
        <v>2007</v>
      </c>
      <c r="B343" s="30">
        <f t="shared" ref="B343:K343" si="97">IF(AND(B37="-",B292="-"),"-",SUM(B37,B292))</f>
        <v>3</v>
      </c>
      <c r="C343" s="30">
        <f t="shared" si="97"/>
        <v>0</v>
      </c>
      <c r="D343" s="30">
        <f t="shared" si="97"/>
        <v>86</v>
      </c>
      <c r="E343" s="30">
        <f t="shared" si="97"/>
        <v>297</v>
      </c>
      <c r="F343" s="30">
        <f t="shared" si="97"/>
        <v>1001</v>
      </c>
      <c r="G343" s="30">
        <f t="shared" si="97"/>
        <v>3533</v>
      </c>
      <c r="H343" s="30">
        <f t="shared" si="97"/>
        <v>996</v>
      </c>
      <c r="I343" s="30">
        <f t="shared" si="97"/>
        <v>1009</v>
      </c>
      <c r="J343" s="30">
        <f t="shared" si="97"/>
        <v>16</v>
      </c>
      <c r="K343" s="30">
        <f t="shared" si="97"/>
        <v>6941</v>
      </c>
      <c r="M343" s="30">
        <f t="shared" si="96"/>
        <v>2</v>
      </c>
      <c r="N343" s="30">
        <f t="shared" si="96"/>
        <v>4866</v>
      </c>
      <c r="O343" s="30">
        <f t="shared" si="96"/>
        <v>23641</v>
      </c>
      <c r="P343" s="30">
        <f t="shared" si="96"/>
        <v>31033</v>
      </c>
      <c r="Q343" s="30">
        <f t="shared" si="96"/>
        <v>1108</v>
      </c>
      <c r="R343" s="30">
        <f t="shared" si="96"/>
        <v>3</v>
      </c>
      <c r="S343" s="30">
        <f t="shared" si="96"/>
        <v>60653</v>
      </c>
    </row>
    <row r="344" spans="1:19">
      <c r="A344" s="64">
        <v>2008</v>
      </c>
      <c r="B344" s="30" t="str">
        <f t="shared" ref="B344:I358" si="98">IF(AND(B38="-",B293="-"),"-",SUM(B38,B293))</f>
        <v>-</v>
      </c>
      <c r="C344" s="30" t="str">
        <f t="shared" si="98"/>
        <v>-</v>
      </c>
      <c r="D344" s="30">
        <f t="shared" si="98"/>
        <v>17</v>
      </c>
      <c r="E344" s="30">
        <f t="shared" si="98"/>
        <v>161</v>
      </c>
      <c r="F344" s="30">
        <f t="shared" si="98"/>
        <v>349</v>
      </c>
      <c r="G344" s="30">
        <f t="shared" si="98"/>
        <v>308</v>
      </c>
      <c r="H344" s="30">
        <f t="shared" si="98"/>
        <v>262</v>
      </c>
      <c r="I344" s="30">
        <f t="shared" si="98"/>
        <v>481</v>
      </c>
      <c r="J344" s="99" t="s">
        <v>63</v>
      </c>
      <c r="K344" s="30">
        <f t="shared" ref="K344:K358" si="99">IF(AND(K38="-",K293="-"),"-",SUM(K38,K293))</f>
        <v>1578</v>
      </c>
      <c r="M344" s="30" t="str">
        <f t="shared" si="96"/>
        <v>-</v>
      </c>
      <c r="N344" s="30">
        <f t="shared" si="96"/>
        <v>1320</v>
      </c>
      <c r="O344" s="30">
        <f t="shared" si="96"/>
        <v>5192</v>
      </c>
      <c r="P344" s="30">
        <f t="shared" si="96"/>
        <v>5522</v>
      </c>
      <c r="Q344" s="30">
        <f t="shared" si="96"/>
        <v>45</v>
      </c>
      <c r="R344" s="30">
        <f t="shared" si="96"/>
        <v>6</v>
      </c>
      <c r="S344" s="30">
        <f t="shared" si="96"/>
        <v>12085</v>
      </c>
    </row>
    <row r="345" spans="1:19">
      <c r="A345" s="64">
        <v>2009</v>
      </c>
      <c r="B345" s="30" t="str">
        <f t="shared" si="98"/>
        <v>-</v>
      </c>
      <c r="C345" s="30" t="str">
        <f t="shared" si="98"/>
        <v>-</v>
      </c>
      <c r="D345" s="30" t="str">
        <f t="shared" si="98"/>
        <v>-</v>
      </c>
      <c r="E345" s="30">
        <f t="shared" si="98"/>
        <v>13</v>
      </c>
      <c r="F345" s="30">
        <f t="shared" si="98"/>
        <v>467</v>
      </c>
      <c r="G345" s="30">
        <f t="shared" si="98"/>
        <v>613</v>
      </c>
      <c r="H345" s="30">
        <f t="shared" si="98"/>
        <v>266</v>
      </c>
      <c r="I345" s="30">
        <f t="shared" si="98"/>
        <v>226</v>
      </c>
      <c r="J345" s="99" t="s">
        <v>63</v>
      </c>
      <c r="K345" s="30">
        <f t="shared" si="99"/>
        <v>1585</v>
      </c>
      <c r="M345" s="30" t="str">
        <f t="shared" si="96"/>
        <v>-</v>
      </c>
      <c r="N345" s="30">
        <f t="shared" si="96"/>
        <v>5003</v>
      </c>
      <c r="O345" s="30">
        <f t="shared" si="96"/>
        <v>48717</v>
      </c>
      <c r="P345" s="30">
        <f t="shared" si="96"/>
        <v>34714</v>
      </c>
      <c r="Q345" s="30">
        <f t="shared" si="96"/>
        <v>1166</v>
      </c>
      <c r="R345" s="30">
        <f t="shared" si="96"/>
        <v>6</v>
      </c>
      <c r="S345" s="30">
        <f t="shared" si="96"/>
        <v>89606</v>
      </c>
    </row>
    <row r="346" spans="1:19">
      <c r="A346" s="64">
        <v>2010</v>
      </c>
      <c r="B346" s="30" t="str">
        <f t="shared" si="98"/>
        <v>-</v>
      </c>
      <c r="C346" s="30" t="str">
        <f t="shared" si="98"/>
        <v>-</v>
      </c>
      <c r="D346" s="30">
        <f t="shared" si="98"/>
        <v>82</v>
      </c>
      <c r="E346" s="30">
        <f t="shared" si="98"/>
        <v>246</v>
      </c>
      <c r="F346" s="30">
        <f t="shared" si="98"/>
        <v>771</v>
      </c>
      <c r="G346" s="30">
        <f t="shared" si="98"/>
        <v>2453</v>
      </c>
      <c r="H346" s="30">
        <f t="shared" si="98"/>
        <v>752</v>
      </c>
      <c r="I346" s="30">
        <f t="shared" si="98"/>
        <v>663</v>
      </c>
      <c r="J346" s="99" t="s">
        <v>63</v>
      </c>
      <c r="K346" s="30">
        <f t="shared" si="99"/>
        <v>4967</v>
      </c>
      <c r="M346" s="30" t="str">
        <f t="shared" si="96"/>
        <v>-</v>
      </c>
      <c r="N346" s="30">
        <f t="shared" si="96"/>
        <v>380</v>
      </c>
      <c r="O346" s="30">
        <f t="shared" si="96"/>
        <v>3679</v>
      </c>
      <c r="P346" s="30">
        <f t="shared" si="96"/>
        <v>12765</v>
      </c>
      <c r="Q346" s="30">
        <f t="shared" si="96"/>
        <v>1471</v>
      </c>
      <c r="R346" s="30" t="str">
        <f t="shared" si="96"/>
        <v>-</v>
      </c>
      <c r="S346" s="30">
        <f t="shared" si="96"/>
        <v>18295</v>
      </c>
    </row>
    <row r="347" spans="1:19">
      <c r="A347" s="64">
        <v>2011</v>
      </c>
      <c r="B347" s="30">
        <f t="shared" si="98"/>
        <v>0</v>
      </c>
      <c r="C347" s="30">
        <f t="shared" si="98"/>
        <v>7</v>
      </c>
      <c r="D347" s="30">
        <f t="shared" si="98"/>
        <v>204</v>
      </c>
      <c r="E347" s="30">
        <f t="shared" si="98"/>
        <v>314</v>
      </c>
      <c r="F347" s="30">
        <f t="shared" si="98"/>
        <v>647</v>
      </c>
      <c r="G347" s="30">
        <f t="shared" si="98"/>
        <v>2215</v>
      </c>
      <c r="H347" s="30">
        <f t="shared" si="98"/>
        <v>1331</v>
      </c>
      <c r="I347" s="30">
        <f t="shared" si="98"/>
        <v>440</v>
      </c>
      <c r="J347" s="30">
        <f>IF(AND(J41="-",J296="-"),"-",SUM(J41,J296))</f>
        <v>6</v>
      </c>
      <c r="K347" s="30">
        <f t="shared" si="99"/>
        <v>5164</v>
      </c>
      <c r="M347" s="30" t="str">
        <f t="shared" si="96"/>
        <v>-</v>
      </c>
      <c r="N347" s="30">
        <f t="shared" si="96"/>
        <v>734</v>
      </c>
      <c r="O347" s="30">
        <f t="shared" si="96"/>
        <v>4561</v>
      </c>
      <c r="P347" s="30">
        <f t="shared" si="96"/>
        <v>6151</v>
      </c>
      <c r="Q347" s="30">
        <f t="shared" si="96"/>
        <v>7386</v>
      </c>
      <c r="R347" s="30" t="str">
        <f t="shared" si="96"/>
        <v>-</v>
      </c>
      <c r="S347" s="30">
        <f t="shared" si="96"/>
        <v>18832</v>
      </c>
    </row>
    <row r="348" spans="1:19">
      <c r="A348" s="64">
        <v>2012</v>
      </c>
      <c r="B348" s="30">
        <f t="shared" si="98"/>
        <v>21</v>
      </c>
      <c r="C348" s="30">
        <f t="shared" si="98"/>
        <v>108</v>
      </c>
      <c r="D348" s="30">
        <f t="shared" si="98"/>
        <v>864</v>
      </c>
      <c r="E348" s="30">
        <f t="shared" si="98"/>
        <v>2169</v>
      </c>
      <c r="F348" s="30">
        <f t="shared" si="98"/>
        <v>3837</v>
      </c>
      <c r="G348" s="30">
        <f t="shared" si="98"/>
        <v>6703</v>
      </c>
      <c r="H348" s="30">
        <f t="shared" si="98"/>
        <v>4044</v>
      </c>
      <c r="I348" s="30">
        <f t="shared" si="98"/>
        <v>1040</v>
      </c>
      <c r="J348" s="30">
        <f>IF(AND(J42="-",J297="-"),"-",SUM(J42,J297))</f>
        <v>8</v>
      </c>
      <c r="K348" s="30">
        <f t="shared" si="99"/>
        <v>18794</v>
      </c>
      <c r="M348" s="30" t="str">
        <f t="shared" si="96"/>
        <v>-</v>
      </c>
      <c r="N348" s="30">
        <f t="shared" si="96"/>
        <v>156</v>
      </c>
      <c r="O348" s="30">
        <f t="shared" si="96"/>
        <v>3010</v>
      </c>
      <c r="P348" s="30">
        <f t="shared" si="96"/>
        <v>5715</v>
      </c>
      <c r="Q348" s="30">
        <f t="shared" si="96"/>
        <v>7196</v>
      </c>
      <c r="R348" s="30">
        <f t="shared" si="96"/>
        <v>2</v>
      </c>
      <c r="S348" s="30">
        <f t="shared" si="96"/>
        <v>16079</v>
      </c>
    </row>
    <row r="349" spans="1:19">
      <c r="A349" s="64">
        <v>2013</v>
      </c>
      <c r="B349" s="30">
        <f t="shared" si="98"/>
        <v>257</v>
      </c>
      <c r="C349" s="30">
        <f t="shared" si="98"/>
        <v>196</v>
      </c>
      <c r="D349" s="30">
        <f t="shared" si="98"/>
        <v>213</v>
      </c>
      <c r="E349" s="30">
        <f t="shared" si="98"/>
        <v>3943</v>
      </c>
      <c r="F349" s="30">
        <f t="shared" si="98"/>
        <v>6742</v>
      </c>
      <c r="G349" s="30">
        <f t="shared" si="98"/>
        <v>15514</v>
      </c>
      <c r="H349" s="30">
        <f t="shared" si="98"/>
        <v>1763</v>
      </c>
      <c r="I349" s="30">
        <f t="shared" si="98"/>
        <v>1606</v>
      </c>
      <c r="J349" s="30" t="s">
        <v>63</v>
      </c>
      <c r="K349" s="30">
        <f t="shared" si="99"/>
        <v>30234</v>
      </c>
      <c r="M349" s="30" t="str">
        <f t="shared" si="96"/>
        <v>-</v>
      </c>
      <c r="N349" s="30">
        <f t="shared" si="96"/>
        <v>1160</v>
      </c>
      <c r="O349" s="30">
        <f t="shared" si="96"/>
        <v>6041</v>
      </c>
      <c r="P349" s="30">
        <f t="shared" si="96"/>
        <v>4479</v>
      </c>
      <c r="Q349" s="30">
        <f t="shared" si="96"/>
        <v>2831</v>
      </c>
      <c r="R349" s="30">
        <f t="shared" si="96"/>
        <v>25</v>
      </c>
      <c r="S349" s="30">
        <f t="shared" si="96"/>
        <v>14536</v>
      </c>
    </row>
    <row r="350" spans="1:19">
      <c r="A350" s="64">
        <v>2014</v>
      </c>
      <c r="B350" s="30">
        <f t="shared" si="98"/>
        <v>10</v>
      </c>
      <c r="C350" s="30">
        <f t="shared" si="98"/>
        <v>32</v>
      </c>
      <c r="D350" s="30">
        <f t="shared" si="98"/>
        <v>1104</v>
      </c>
      <c r="E350" s="30">
        <f t="shared" si="98"/>
        <v>1453</v>
      </c>
      <c r="F350" s="30">
        <f t="shared" si="98"/>
        <v>6942</v>
      </c>
      <c r="G350" s="30">
        <f t="shared" si="98"/>
        <v>5696</v>
      </c>
      <c r="H350" s="30">
        <f t="shared" si="98"/>
        <v>1991</v>
      </c>
      <c r="I350" s="30">
        <f t="shared" si="98"/>
        <v>1252</v>
      </c>
      <c r="J350" s="30" t="s">
        <v>63</v>
      </c>
      <c r="K350" s="30">
        <f t="shared" si="99"/>
        <v>18480</v>
      </c>
      <c r="M350" s="30">
        <f t="shared" si="96"/>
        <v>4</v>
      </c>
      <c r="N350" s="30">
        <f t="shared" si="96"/>
        <v>3952</v>
      </c>
      <c r="O350" s="30">
        <f t="shared" si="96"/>
        <v>38409</v>
      </c>
      <c r="P350" s="30">
        <f t="shared" si="96"/>
        <v>27783</v>
      </c>
      <c r="Q350" s="30">
        <f t="shared" si="96"/>
        <v>29310</v>
      </c>
      <c r="R350" s="30">
        <f t="shared" si="96"/>
        <v>49</v>
      </c>
      <c r="S350" s="30">
        <f t="shared" si="96"/>
        <v>99507</v>
      </c>
    </row>
    <row r="351" spans="1:19">
      <c r="A351" s="64">
        <v>2015</v>
      </c>
      <c r="B351" s="30">
        <f t="shared" si="98"/>
        <v>30</v>
      </c>
      <c r="C351" s="30">
        <f t="shared" si="98"/>
        <v>8</v>
      </c>
      <c r="D351" s="30">
        <f t="shared" si="98"/>
        <v>209</v>
      </c>
      <c r="E351" s="30">
        <f t="shared" si="98"/>
        <v>623</v>
      </c>
      <c r="F351" s="30">
        <f t="shared" si="98"/>
        <v>984</v>
      </c>
      <c r="G351" s="30">
        <f t="shared" si="98"/>
        <v>1453</v>
      </c>
      <c r="H351" s="30">
        <f t="shared" si="98"/>
        <v>3889</v>
      </c>
      <c r="I351" s="30">
        <f t="shared" si="98"/>
        <v>2246</v>
      </c>
      <c r="J351" s="30" t="s">
        <v>63</v>
      </c>
      <c r="K351" s="30">
        <f t="shared" si="99"/>
        <v>9442</v>
      </c>
      <c r="M351" s="30" t="str">
        <f t="shared" si="96"/>
        <v>-</v>
      </c>
      <c r="N351" s="30">
        <f t="shared" si="96"/>
        <v>1195</v>
      </c>
      <c r="O351" s="30">
        <f t="shared" si="96"/>
        <v>15723</v>
      </c>
      <c r="P351" s="30">
        <f t="shared" si="96"/>
        <v>5434</v>
      </c>
      <c r="Q351" s="30">
        <f t="shared" si="96"/>
        <v>5902</v>
      </c>
      <c r="R351" s="30">
        <f t="shared" si="96"/>
        <v>28</v>
      </c>
      <c r="S351" s="30">
        <f t="shared" si="96"/>
        <v>28282</v>
      </c>
    </row>
    <row r="352" spans="1:19">
      <c r="A352" s="64">
        <v>2016</v>
      </c>
      <c r="B352" s="30">
        <f t="shared" si="98"/>
        <v>32</v>
      </c>
      <c r="C352" s="30">
        <f t="shared" si="98"/>
        <v>9</v>
      </c>
      <c r="D352" s="30">
        <f t="shared" si="98"/>
        <v>128</v>
      </c>
      <c r="E352" s="30">
        <f t="shared" si="98"/>
        <v>319</v>
      </c>
      <c r="F352" s="30">
        <f t="shared" si="98"/>
        <v>963</v>
      </c>
      <c r="G352" s="30">
        <f t="shared" si="98"/>
        <v>1082</v>
      </c>
      <c r="H352" s="30">
        <f t="shared" si="98"/>
        <v>1199</v>
      </c>
      <c r="I352" s="30">
        <f t="shared" si="98"/>
        <v>363</v>
      </c>
      <c r="J352" s="30" t="s">
        <v>63</v>
      </c>
      <c r="K352" s="30">
        <f t="shared" si="99"/>
        <v>4095</v>
      </c>
      <c r="M352" s="30" t="str">
        <f t="shared" ref="M352:S358" si="100">IF(AND(M46="-",M301="-"),"-",SUM(M46,M301))</f>
        <v>-</v>
      </c>
      <c r="N352" s="30">
        <f t="shared" si="100"/>
        <v>256</v>
      </c>
      <c r="O352" s="30">
        <f t="shared" si="100"/>
        <v>2131</v>
      </c>
      <c r="P352" s="30">
        <f t="shared" si="100"/>
        <v>1821</v>
      </c>
      <c r="Q352" s="30">
        <f t="shared" si="100"/>
        <v>4180</v>
      </c>
      <c r="R352" s="30">
        <f t="shared" si="100"/>
        <v>22</v>
      </c>
      <c r="S352" s="30">
        <f t="shared" si="100"/>
        <v>8410</v>
      </c>
    </row>
    <row r="353" spans="1:19">
      <c r="A353" s="64">
        <v>2017</v>
      </c>
      <c r="B353" s="30">
        <f t="shared" si="98"/>
        <v>0</v>
      </c>
      <c r="C353" s="30">
        <f t="shared" si="98"/>
        <v>6</v>
      </c>
      <c r="D353" s="30">
        <f t="shared" si="98"/>
        <v>89</v>
      </c>
      <c r="E353" s="30">
        <f t="shared" si="98"/>
        <v>469</v>
      </c>
      <c r="F353" s="30">
        <f t="shared" si="98"/>
        <v>1075</v>
      </c>
      <c r="G353" s="30">
        <f t="shared" si="98"/>
        <v>1818</v>
      </c>
      <c r="H353" s="30">
        <f t="shared" si="98"/>
        <v>592</v>
      </c>
      <c r="I353" s="30">
        <f t="shared" si="98"/>
        <v>545</v>
      </c>
      <c r="J353" s="30" t="s">
        <v>63</v>
      </c>
      <c r="K353" s="30">
        <f t="shared" si="99"/>
        <v>4594</v>
      </c>
      <c r="M353" s="30" t="str">
        <f t="shared" si="100"/>
        <v>-</v>
      </c>
      <c r="N353" s="30">
        <f t="shared" si="100"/>
        <v>376</v>
      </c>
      <c r="O353" s="30">
        <f t="shared" si="100"/>
        <v>8021</v>
      </c>
      <c r="P353" s="30">
        <f t="shared" si="100"/>
        <v>8248</v>
      </c>
      <c r="Q353" s="30">
        <f t="shared" si="100"/>
        <v>4590</v>
      </c>
      <c r="R353" s="30" t="str">
        <f t="shared" si="100"/>
        <v>-</v>
      </c>
      <c r="S353" s="30">
        <f t="shared" si="100"/>
        <v>21235</v>
      </c>
    </row>
    <row r="354" spans="1:19">
      <c r="A354" s="64">
        <v>2018</v>
      </c>
      <c r="B354" s="30">
        <f t="shared" si="98"/>
        <v>0</v>
      </c>
      <c r="C354" s="30">
        <f t="shared" si="98"/>
        <v>4</v>
      </c>
      <c r="D354" s="30">
        <f t="shared" si="98"/>
        <v>153</v>
      </c>
      <c r="E354" s="30">
        <f t="shared" si="98"/>
        <v>408</v>
      </c>
      <c r="F354" s="30">
        <f t="shared" si="98"/>
        <v>1263</v>
      </c>
      <c r="G354" s="30">
        <f t="shared" si="98"/>
        <v>2032</v>
      </c>
      <c r="H354" s="30">
        <f t="shared" si="98"/>
        <v>627</v>
      </c>
      <c r="I354" s="30">
        <f t="shared" si="98"/>
        <v>503</v>
      </c>
      <c r="J354" s="30" t="s">
        <v>63</v>
      </c>
      <c r="K354" s="30">
        <f t="shared" si="99"/>
        <v>4990</v>
      </c>
      <c r="M354" s="30" t="str">
        <f t="shared" si="100"/>
        <v>-</v>
      </c>
      <c r="N354" s="30">
        <f t="shared" si="100"/>
        <v>70</v>
      </c>
      <c r="O354" s="30">
        <f t="shared" si="100"/>
        <v>4374</v>
      </c>
      <c r="P354" s="30">
        <f t="shared" si="100"/>
        <v>14287</v>
      </c>
      <c r="Q354" s="30">
        <f t="shared" si="100"/>
        <v>6941</v>
      </c>
      <c r="R354" s="30" t="str">
        <f t="shared" si="100"/>
        <v>-</v>
      </c>
      <c r="S354" s="30">
        <f t="shared" si="100"/>
        <v>25672</v>
      </c>
    </row>
    <row r="355" spans="1:19">
      <c r="A355" s="64">
        <v>2019</v>
      </c>
      <c r="B355" s="30">
        <f t="shared" si="98"/>
        <v>10</v>
      </c>
      <c r="C355" s="30">
        <f t="shared" si="98"/>
        <v>3</v>
      </c>
      <c r="D355" s="30">
        <f t="shared" si="98"/>
        <v>112</v>
      </c>
      <c r="E355" s="30">
        <f t="shared" si="98"/>
        <v>751</v>
      </c>
      <c r="F355" s="30">
        <f t="shared" si="98"/>
        <v>3310</v>
      </c>
      <c r="G355" s="30">
        <f t="shared" si="98"/>
        <v>1433</v>
      </c>
      <c r="H355" s="30">
        <f t="shared" si="98"/>
        <v>731</v>
      </c>
      <c r="I355" s="30">
        <f t="shared" si="98"/>
        <v>256</v>
      </c>
      <c r="J355" s="30" t="str">
        <f>IF(AND(J304="-",J253="-",J202="-",J151="-"),"-",SUM(J304,J253,J202,J151))</f>
        <v>-</v>
      </c>
      <c r="K355" s="30">
        <f t="shared" si="99"/>
        <v>6606</v>
      </c>
      <c r="M355" s="30" t="str">
        <f t="shared" si="100"/>
        <v>-</v>
      </c>
      <c r="N355" s="30">
        <f t="shared" si="100"/>
        <v>5796</v>
      </c>
      <c r="O355" s="30">
        <f t="shared" si="100"/>
        <v>34192</v>
      </c>
      <c r="P355" s="30">
        <f t="shared" si="100"/>
        <v>20969</v>
      </c>
      <c r="Q355" s="30">
        <f t="shared" si="100"/>
        <v>5351</v>
      </c>
      <c r="R355" s="30">
        <f t="shared" si="100"/>
        <v>5</v>
      </c>
      <c r="S355" s="30">
        <f t="shared" si="100"/>
        <v>66313</v>
      </c>
    </row>
    <row r="356" spans="1:19">
      <c r="A356" s="64">
        <v>2020</v>
      </c>
      <c r="B356" s="30">
        <f t="shared" si="98"/>
        <v>0</v>
      </c>
      <c r="C356" s="30">
        <f t="shared" si="98"/>
        <v>4</v>
      </c>
      <c r="D356" s="30">
        <f t="shared" si="98"/>
        <v>38</v>
      </c>
      <c r="E356" s="30">
        <f t="shared" si="98"/>
        <v>666</v>
      </c>
      <c r="F356" s="30">
        <f t="shared" si="98"/>
        <v>3940</v>
      </c>
      <c r="G356" s="30">
        <f t="shared" si="98"/>
        <v>976</v>
      </c>
      <c r="H356" s="30">
        <f t="shared" si="98"/>
        <v>1345</v>
      </c>
      <c r="I356" s="30">
        <f t="shared" si="98"/>
        <v>219</v>
      </c>
      <c r="J356" s="30" t="str">
        <f>IF(AND(J305="-",J254="-",J203="-",J152="-"),"-",SUM(J305,J254,J203,J152))</f>
        <v>-</v>
      </c>
      <c r="K356" s="30">
        <f t="shared" si="99"/>
        <v>7188</v>
      </c>
      <c r="M356" s="30" t="str">
        <f t="shared" si="100"/>
        <v>-</v>
      </c>
      <c r="N356" s="30">
        <f t="shared" si="100"/>
        <v>0</v>
      </c>
      <c r="O356" s="30">
        <f t="shared" si="100"/>
        <v>11435</v>
      </c>
      <c r="P356" s="30">
        <f t="shared" si="100"/>
        <v>5126</v>
      </c>
      <c r="Q356" s="30">
        <f t="shared" si="100"/>
        <v>4239</v>
      </c>
      <c r="R356" s="30" t="str">
        <f t="shared" si="100"/>
        <v>-</v>
      </c>
      <c r="S356" s="30">
        <f t="shared" si="100"/>
        <v>20800</v>
      </c>
    </row>
    <row r="357" spans="1:19">
      <c r="A357" s="64">
        <v>2021</v>
      </c>
      <c r="B357" s="30">
        <f t="shared" si="98"/>
        <v>12</v>
      </c>
      <c r="C357" s="30">
        <f t="shared" si="98"/>
        <v>136</v>
      </c>
      <c r="D357" s="30">
        <f t="shared" si="98"/>
        <v>174</v>
      </c>
      <c r="E357" s="30">
        <f t="shared" si="98"/>
        <v>912</v>
      </c>
      <c r="F357" s="30">
        <f t="shared" si="98"/>
        <v>3500</v>
      </c>
      <c r="G357" s="30">
        <f t="shared" si="98"/>
        <v>2671</v>
      </c>
      <c r="H357" s="30">
        <f t="shared" si="98"/>
        <v>863</v>
      </c>
      <c r="I357" s="30">
        <f t="shared" si="98"/>
        <v>9</v>
      </c>
      <c r="J357" s="30" t="str">
        <f>IF(AND(J306="-",J255="-",J204="-",J153="-"),"-",SUM(J306,J255,J204,J153))</f>
        <v>-</v>
      </c>
      <c r="K357" s="30">
        <f t="shared" si="99"/>
        <v>8277</v>
      </c>
      <c r="M357" s="30" t="str">
        <f t="shared" si="100"/>
        <v>-</v>
      </c>
      <c r="N357" s="30">
        <f t="shared" si="100"/>
        <v>2351</v>
      </c>
      <c r="O357" s="30">
        <f t="shared" si="100"/>
        <v>42558</v>
      </c>
      <c r="P357" s="30">
        <f t="shared" si="100"/>
        <v>37621</v>
      </c>
      <c r="Q357" s="30">
        <f t="shared" si="100"/>
        <v>10760</v>
      </c>
      <c r="R357" s="30">
        <f t="shared" si="100"/>
        <v>4</v>
      </c>
      <c r="S357" s="30">
        <f t="shared" si="100"/>
        <v>93294</v>
      </c>
    </row>
    <row r="358" spans="1:19">
      <c r="A358" s="64">
        <v>2022</v>
      </c>
      <c r="B358" s="30">
        <f t="shared" si="98"/>
        <v>31</v>
      </c>
      <c r="C358" s="30">
        <f t="shared" si="98"/>
        <v>95</v>
      </c>
      <c r="D358" s="30">
        <f t="shared" si="98"/>
        <v>226</v>
      </c>
      <c r="E358" s="30">
        <f t="shared" si="98"/>
        <v>1501</v>
      </c>
      <c r="F358" s="30">
        <f t="shared" si="98"/>
        <v>2231</v>
      </c>
      <c r="G358" s="30">
        <f t="shared" si="98"/>
        <v>3448</v>
      </c>
      <c r="H358" s="30">
        <f t="shared" si="98"/>
        <v>797</v>
      </c>
      <c r="I358" s="30">
        <f t="shared" si="98"/>
        <v>62</v>
      </c>
      <c r="J358" s="30" t="str">
        <f>IF(AND(J307="-",J256="-",J205="-",J154="-"),"-",SUM(J307,J256,J205,J154))</f>
        <v>-</v>
      </c>
      <c r="K358" s="30">
        <f t="shared" si="99"/>
        <v>8391</v>
      </c>
      <c r="M358" s="30" t="str">
        <f t="shared" si="100"/>
        <v>-</v>
      </c>
      <c r="N358" s="30">
        <f t="shared" si="100"/>
        <v>4873</v>
      </c>
      <c r="O358" s="30">
        <f t="shared" si="100"/>
        <v>33943</v>
      </c>
      <c r="P358" s="30">
        <f t="shared" si="100"/>
        <v>19652</v>
      </c>
      <c r="Q358" s="30">
        <f t="shared" si="100"/>
        <v>20436</v>
      </c>
      <c r="R358" s="30">
        <f t="shared" si="100"/>
        <v>5</v>
      </c>
      <c r="S358" s="30">
        <f t="shared" si="100"/>
        <v>78909</v>
      </c>
    </row>
    <row r="359" spans="1:19">
      <c r="A359" s="64">
        <v>2023</v>
      </c>
      <c r="B359" s="30" t="str">
        <f t="shared" ref="B359:I360" si="101">IF(AND(B53="-",B308="-"),"-",SUM(B53,B308))</f>
        <v>-</v>
      </c>
      <c r="C359" s="30" t="str">
        <f t="shared" si="101"/>
        <v>-</v>
      </c>
      <c r="D359" s="30" t="str">
        <f t="shared" si="101"/>
        <v>-</v>
      </c>
      <c r="E359" s="30">
        <f t="shared" si="101"/>
        <v>120</v>
      </c>
      <c r="F359" s="30">
        <f t="shared" si="101"/>
        <v>602</v>
      </c>
      <c r="G359" s="30">
        <f t="shared" si="101"/>
        <v>3482</v>
      </c>
      <c r="H359" s="30">
        <f t="shared" si="101"/>
        <v>2042</v>
      </c>
      <c r="I359" s="30">
        <f t="shared" si="101"/>
        <v>25</v>
      </c>
      <c r="J359" s="30">
        <f t="shared" ref="J359:J360" si="102">IF(AND(J308="-",J257="-",J206="-",J155="-"),"-",SUM(J308,J257,J206,J155))</f>
        <v>0</v>
      </c>
      <c r="K359" s="30">
        <f t="shared" ref="K359:K360" si="103">IF(AND(K53="-",K308="-"),"-",SUM(K53,K308))</f>
        <v>6271</v>
      </c>
      <c r="M359" s="30" t="str">
        <f t="shared" ref="M359:R360" si="104">IF(AND(M53="-",M308="-"),"-",SUM(M53,M308))</f>
        <v>-</v>
      </c>
      <c r="N359" s="30">
        <f t="shared" si="104"/>
        <v>1080</v>
      </c>
      <c r="O359" s="30">
        <f t="shared" si="104"/>
        <v>18619</v>
      </c>
      <c r="P359" s="30">
        <f t="shared" si="104"/>
        <v>12854</v>
      </c>
      <c r="Q359" s="30">
        <f t="shared" si="104"/>
        <v>30337</v>
      </c>
      <c r="R359" s="30" t="str">
        <f t="shared" si="104"/>
        <v>-</v>
      </c>
      <c r="S359" s="30">
        <f>IF(AND(S53="-",S308="-"),"-",SUM(S53,S308))</f>
        <v>62890</v>
      </c>
    </row>
    <row r="360" spans="1:19" ht="11.4">
      <c r="A360" s="64" t="s">
        <v>347</v>
      </c>
      <c r="B360" s="30">
        <f t="shared" si="101"/>
        <v>8</v>
      </c>
      <c r="C360" s="30">
        <f t="shared" si="101"/>
        <v>102</v>
      </c>
      <c r="D360" s="30">
        <f t="shared" si="101"/>
        <v>203</v>
      </c>
      <c r="E360" s="30">
        <f t="shared" si="101"/>
        <v>641</v>
      </c>
      <c r="F360" s="30">
        <f t="shared" si="101"/>
        <v>1079</v>
      </c>
      <c r="G360" s="30">
        <f t="shared" si="101"/>
        <v>2495</v>
      </c>
      <c r="H360" s="30">
        <f t="shared" si="101"/>
        <v>1027</v>
      </c>
      <c r="I360" s="30">
        <f t="shared" si="101"/>
        <v>110</v>
      </c>
      <c r="J360" s="30" t="str">
        <f t="shared" si="102"/>
        <v>-</v>
      </c>
      <c r="K360" s="30">
        <f t="shared" si="103"/>
        <v>5665</v>
      </c>
      <c r="M360" s="30" t="str">
        <f t="shared" si="104"/>
        <v>-</v>
      </c>
      <c r="N360" s="30">
        <f t="shared" si="104"/>
        <v>3291</v>
      </c>
      <c r="O360" s="30">
        <f t="shared" si="104"/>
        <v>15806</v>
      </c>
      <c r="P360" s="30">
        <f t="shared" si="104"/>
        <v>27118</v>
      </c>
      <c r="Q360" s="30">
        <f t="shared" si="104"/>
        <v>23719</v>
      </c>
      <c r="R360" s="30">
        <f t="shared" si="104"/>
        <v>5</v>
      </c>
      <c r="S360" s="30">
        <f>IF(AND(S54="-",S309="-"),"-",SUM(S54,S309))</f>
        <v>69939</v>
      </c>
    </row>
    <row r="361" spans="1:19" ht="12" customHeight="1">
      <c r="A361" s="304" t="s">
        <v>124</v>
      </c>
      <c r="B361" s="305"/>
      <c r="C361" s="305"/>
      <c r="D361" s="305"/>
      <c r="E361" s="305"/>
      <c r="F361" s="305"/>
      <c r="G361" s="305"/>
      <c r="H361" s="305"/>
      <c r="I361" s="305"/>
      <c r="J361" s="305"/>
      <c r="K361" s="305"/>
      <c r="L361" s="305"/>
      <c r="M361" s="305"/>
      <c r="N361" s="305"/>
      <c r="O361" s="305"/>
      <c r="P361" s="305"/>
      <c r="Q361" s="305"/>
      <c r="R361" s="305"/>
      <c r="S361" s="305"/>
    </row>
    <row r="362" spans="1:19">
      <c r="A362" s="306"/>
      <c r="B362" s="306"/>
      <c r="C362" s="306"/>
      <c r="D362" s="306"/>
      <c r="E362" s="306"/>
      <c r="F362" s="306"/>
      <c r="G362" s="306"/>
      <c r="H362" s="306"/>
      <c r="I362" s="306"/>
      <c r="J362" s="306"/>
      <c r="K362" s="306"/>
      <c r="L362" s="306"/>
      <c r="M362" s="306"/>
      <c r="N362" s="306"/>
      <c r="O362" s="306"/>
      <c r="P362" s="306"/>
      <c r="Q362" s="306"/>
      <c r="R362" s="306"/>
      <c r="S362" s="306"/>
    </row>
    <row r="363" spans="1:19">
      <c r="A363" s="306"/>
      <c r="B363" s="306"/>
      <c r="C363" s="306"/>
      <c r="D363" s="306"/>
      <c r="E363" s="306"/>
      <c r="F363" s="306"/>
      <c r="G363" s="306"/>
      <c r="H363" s="306"/>
      <c r="I363" s="306"/>
      <c r="J363" s="306"/>
      <c r="K363" s="306"/>
      <c r="L363" s="306"/>
      <c r="M363" s="306"/>
      <c r="N363" s="306"/>
      <c r="O363" s="306"/>
      <c r="P363" s="306"/>
      <c r="Q363" s="306"/>
      <c r="R363" s="306"/>
      <c r="S363" s="306"/>
    </row>
    <row r="364" spans="1:19" ht="11.25" customHeight="1">
      <c r="A364" s="302" t="s">
        <v>125</v>
      </c>
      <c r="B364" s="302"/>
      <c r="C364" s="302"/>
      <c r="D364" s="302"/>
      <c r="E364" s="302"/>
      <c r="F364" s="302"/>
      <c r="G364" s="302"/>
      <c r="H364" s="302"/>
      <c r="I364" s="302"/>
      <c r="J364" s="302"/>
      <c r="K364" s="302"/>
      <c r="L364" s="302"/>
      <c r="M364" s="302"/>
      <c r="N364" s="302"/>
      <c r="O364" s="302"/>
      <c r="P364" s="302"/>
      <c r="Q364" s="302"/>
      <c r="R364" s="302"/>
      <c r="S364" s="302"/>
    </row>
    <row r="365" spans="1:19">
      <c r="A365" s="302"/>
      <c r="B365" s="302"/>
      <c r="C365" s="302"/>
      <c r="D365" s="302"/>
      <c r="E365" s="302"/>
      <c r="F365" s="302"/>
      <c r="G365" s="302"/>
      <c r="H365" s="302"/>
      <c r="I365" s="302"/>
      <c r="J365" s="302"/>
      <c r="K365" s="302"/>
      <c r="L365" s="302"/>
      <c r="M365" s="302"/>
      <c r="N365" s="302"/>
      <c r="O365" s="302"/>
      <c r="P365" s="302"/>
      <c r="Q365" s="302"/>
      <c r="R365" s="302"/>
      <c r="S365" s="302"/>
    </row>
    <row r="366" spans="1:19">
      <c r="A366" s="297" t="s">
        <v>126</v>
      </c>
      <c r="B366" s="297"/>
      <c r="C366" s="297"/>
      <c r="D366" s="297"/>
      <c r="E366" s="297"/>
      <c r="F366" s="297"/>
      <c r="G366" s="297"/>
      <c r="H366" s="297"/>
      <c r="I366" s="297"/>
      <c r="J366" s="297"/>
      <c r="K366" s="297"/>
      <c r="L366" s="297"/>
      <c r="M366" s="297"/>
      <c r="N366" s="297"/>
      <c r="O366" s="297"/>
      <c r="P366" s="297"/>
      <c r="Q366" s="297"/>
      <c r="R366" s="297"/>
      <c r="S366" s="297"/>
    </row>
    <row r="370" spans="1:19" s="163" customFormat="1">
      <c r="A370" s="121"/>
      <c r="B370" s="145"/>
      <c r="C370" s="145"/>
      <c r="D370" s="145"/>
      <c r="E370" s="145"/>
      <c r="F370" s="145"/>
      <c r="G370" s="145"/>
      <c r="H370" s="145"/>
      <c r="I370" s="145"/>
      <c r="J370" s="145"/>
      <c r="K370" s="145"/>
      <c r="L370" s="145"/>
      <c r="M370" s="145"/>
      <c r="N370" s="145"/>
      <c r="O370" s="145"/>
      <c r="P370" s="145"/>
      <c r="Q370" s="145"/>
      <c r="R370" s="145"/>
      <c r="S370" s="145"/>
    </row>
    <row r="385" spans="1:19" ht="11.25" customHeight="1"/>
    <row r="386" spans="1:19" ht="11.25" customHeight="1">
      <c r="A386" s="300" t="s">
        <v>127</v>
      </c>
      <c r="B386" s="300"/>
      <c r="C386" s="300"/>
      <c r="D386" s="300"/>
      <c r="E386" s="300"/>
      <c r="F386" s="300"/>
      <c r="G386" s="300"/>
      <c r="H386" s="300"/>
      <c r="I386" s="300"/>
      <c r="J386" s="300"/>
      <c r="K386" s="300"/>
      <c r="L386" s="300"/>
      <c r="M386" s="300"/>
      <c r="N386" s="300"/>
      <c r="O386" s="300"/>
      <c r="P386" s="300"/>
      <c r="Q386" s="300"/>
      <c r="R386" s="300"/>
      <c r="S386" s="300"/>
    </row>
    <row r="387" spans="1:19" ht="11.25" customHeight="1">
      <c r="A387" s="77" t="s">
        <v>96</v>
      </c>
      <c r="B387" s="142" t="s">
        <v>61</v>
      </c>
      <c r="C387" s="142" t="s">
        <v>20</v>
      </c>
      <c r="D387" s="142" t="s">
        <v>21</v>
      </c>
      <c r="E387" s="142" t="s">
        <v>22</v>
      </c>
      <c r="F387" s="142" t="s">
        <v>23</v>
      </c>
      <c r="G387" s="142" t="s">
        <v>24</v>
      </c>
      <c r="H387" s="142" t="s">
        <v>25</v>
      </c>
      <c r="I387" s="142" t="s">
        <v>26</v>
      </c>
      <c r="J387" s="142" t="s">
        <v>62</v>
      </c>
      <c r="K387" s="142" t="s">
        <v>8</v>
      </c>
      <c r="L387" s="142"/>
      <c r="M387" s="142" t="s">
        <v>21</v>
      </c>
      <c r="N387" s="142" t="s">
        <v>22</v>
      </c>
      <c r="O387" s="142" t="s">
        <v>23</v>
      </c>
      <c r="P387" s="142" t="s">
        <v>24</v>
      </c>
      <c r="Q387" s="142" t="s">
        <v>25</v>
      </c>
      <c r="R387" s="142" t="s">
        <v>26</v>
      </c>
      <c r="S387" s="142" t="s">
        <v>8</v>
      </c>
    </row>
    <row r="388" spans="1:19" ht="11.25" customHeight="1">
      <c r="B388" s="290" t="s">
        <v>50</v>
      </c>
      <c r="C388" s="290"/>
      <c r="D388" s="290"/>
      <c r="E388" s="290"/>
      <c r="F388" s="290"/>
      <c r="G388" s="290"/>
      <c r="H388" s="290"/>
      <c r="I388" s="290"/>
      <c r="J388" s="290"/>
      <c r="K388" s="290"/>
      <c r="L388" s="136"/>
      <c r="M388" s="290" t="s">
        <v>51</v>
      </c>
      <c r="N388" s="290"/>
      <c r="O388" s="290"/>
      <c r="P388" s="290"/>
      <c r="Q388" s="290"/>
      <c r="R388" s="290"/>
      <c r="S388" s="290"/>
    </row>
    <row r="389" spans="1:19">
      <c r="A389" s="59" t="s">
        <v>80</v>
      </c>
      <c r="B389" s="21"/>
    </row>
    <row r="390" spans="1:19">
      <c r="A390" s="68" t="s">
        <v>102</v>
      </c>
      <c r="B390" s="21" t="str">
        <f t="shared" ref="B390:C392" si="105">B19</f>
        <v>-</v>
      </c>
      <c r="C390" s="21" t="str">
        <f t="shared" si="105"/>
        <v>-</v>
      </c>
      <c r="D390" s="21">
        <f t="shared" ref="D390:K390" si="106">AVERAGE(D11:D15)</f>
        <v>29</v>
      </c>
      <c r="E390" s="21">
        <f t="shared" si="106"/>
        <v>922</v>
      </c>
      <c r="F390" s="21">
        <f t="shared" si="106"/>
        <v>2427</v>
      </c>
      <c r="G390" s="21">
        <f t="shared" si="106"/>
        <v>1901.8</v>
      </c>
      <c r="H390" s="21">
        <f t="shared" si="106"/>
        <v>729</v>
      </c>
      <c r="I390" s="21" t="str">
        <f t="shared" ref="I390:J392" si="107">I19</f>
        <v>-</v>
      </c>
      <c r="J390" s="21" t="str">
        <f t="shared" si="107"/>
        <v>-</v>
      </c>
      <c r="K390" s="21">
        <f t="shared" si="106"/>
        <v>5363.8</v>
      </c>
      <c r="M390" s="21">
        <f t="shared" ref="M390:S390" si="108">AVERAGE(M11:M15)</f>
        <v>1699</v>
      </c>
      <c r="N390" s="21">
        <f t="shared" si="108"/>
        <v>4463</v>
      </c>
      <c r="O390" s="21">
        <f t="shared" si="108"/>
        <v>16455</v>
      </c>
      <c r="P390" s="21">
        <f t="shared" si="108"/>
        <v>11211</v>
      </c>
      <c r="Q390" s="21">
        <f t="shared" si="108"/>
        <v>5508.5</v>
      </c>
      <c r="R390" s="21" t="str">
        <f>R19</f>
        <v>-</v>
      </c>
      <c r="S390" s="103">
        <f t="shared" si="108"/>
        <v>33779.599999999999</v>
      </c>
    </row>
    <row r="391" spans="1:19">
      <c r="A391" s="68" t="s">
        <v>10</v>
      </c>
      <c r="B391" s="21" t="str">
        <f t="shared" si="105"/>
        <v>-</v>
      </c>
      <c r="C391" s="21" t="str">
        <f t="shared" si="105"/>
        <v>-</v>
      </c>
      <c r="D391" s="21">
        <f t="shared" ref="D391:K391" si="109">AVERAGE(D16:D20)</f>
        <v>29</v>
      </c>
      <c r="E391" s="21">
        <f t="shared" si="109"/>
        <v>127.25</v>
      </c>
      <c r="F391" s="21">
        <f t="shared" si="109"/>
        <v>953.8</v>
      </c>
      <c r="G391" s="21">
        <f t="shared" si="109"/>
        <v>1458.75</v>
      </c>
      <c r="H391" s="21">
        <f t="shared" si="109"/>
        <v>87</v>
      </c>
      <c r="I391" s="21" t="str">
        <f t="shared" si="107"/>
        <v>-</v>
      </c>
      <c r="J391" s="21" t="str">
        <f t="shared" si="107"/>
        <v>-</v>
      </c>
      <c r="K391" s="21">
        <f t="shared" si="109"/>
        <v>2245.8000000000002</v>
      </c>
      <c r="M391" s="21" t="str">
        <f>M20</f>
        <v>-</v>
      </c>
      <c r="N391" s="21">
        <f t="shared" ref="N391:S391" si="110">AVERAGE(N16:N20)</f>
        <v>1825</v>
      </c>
      <c r="O391" s="21">
        <f t="shared" si="110"/>
        <v>15219.6</v>
      </c>
      <c r="P391" s="21">
        <f t="shared" si="110"/>
        <v>14456.25</v>
      </c>
      <c r="Q391" s="21">
        <f t="shared" si="110"/>
        <v>1307</v>
      </c>
      <c r="R391" s="21" t="str">
        <f>R20</f>
        <v>-</v>
      </c>
      <c r="S391" s="103">
        <f t="shared" si="110"/>
        <v>28506</v>
      </c>
    </row>
    <row r="392" spans="1:19">
      <c r="A392" s="68" t="s">
        <v>11</v>
      </c>
      <c r="B392" s="21" t="str">
        <f t="shared" si="105"/>
        <v>-</v>
      </c>
      <c r="C392" s="21" t="str">
        <f t="shared" si="105"/>
        <v>-</v>
      </c>
      <c r="D392" s="21" t="str">
        <f>D21</f>
        <v>-</v>
      </c>
      <c r="E392" s="21">
        <f>AVERAGE(E21:E25)</f>
        <v>81</v>
      </c>
      <c r="F392" s="21">
        <f>AVERAGE(F21:F25)</f>
        <v>224.25</v>
      </c>
      <c r="G392" s="21">
        <f>AVERAGE(G21:G25)</f>
        <v>301.5</v>
      </c>
      <c r="H392" s="21">
        <f>AVERAGE(H21:H25)</f>
        <v>63</v>
      </c>
      <c r="I392" s="21" t="str">
        <f t="shared" si="107"/>
        <v>-</v>
      </c>
      <c r="J392" s="21" t="str">
        <f t="shared" si="107"/>
        <v>-</v>
      </c>
      <c r="K392" s="21">
        <f>AVERAGE(K21:K25)</f>
        <v>609</v>
      </c>
      <c r="M392" s="21" t="str">
        <f>M21</f>
        <v>-</v>
      </c>
      <c r="N392" s="21">
        <f>AVERAGE(N21:N25)</f>
        <v>2409</v>
      </c>
      <c r="O392" s="21">
        <f>AVERAGE(O21:O25)</f>
        <v>10831</v>
      </c>
      <c r="P392" s="21">
        <f>AVERAGE(P21:P25)</f>
        <v>9892.25</v>
      </c>
      <c r="Q392" s="21">
        <f>AVERAGE(Q21:Q25)</f>
        <v>2331.75</v>
      </c>
      <c r="R392" s="21" t="str">
        <f>R21</f>
        <v>-</v>
      </c>
      <c r="S392" s="103">
        <f>AVERAGE(S21:S25)</f>
        <v>23657.25</v>
      </c>
    </row>
    <row r="393" spans="1:19">
      <c r="A393" s="68" t="s">
        <v>12</v>
      </c>
      <c r="B393" s="21" t="str">
        <f>B26</f>
        <v>-</v>
      </c>
      <c r="C393" s="21" t="str">
        <f>C26</f>
        <v>-</v>
      </c>
      <c r="D393" s="21" t="str">
        <f>D26</f>
        <v>-</v>
      </c>
      <c r="E393" s="21" t="s">
        <v>15</v>
      </c>
      <c r="F393" s="21">
        <f>AVERAGE(F26:F30)</f>
        <v>196.75</v>
      </c>
      <c r="G393" s="21">
        <f>AVERAGE(G26:G30)</f>
        <v>222.6</v>
      </c>
      <c r="H393" s="21">
        <f>AVERAGE(H26:H30)</f>
        <v>38</v>
      </c>
      <c r="I393" s="21" t="str">
        <f>I26</f>
        <v>-</v>
      </c>
      <c r="J393" s="21" t="str">
        <f>J26</f>
        <v>-</v>
      </c>
      <c r="K393" s="21">
        <f>AVERAGE(K26:K30)</f>
        <v>402.8</v>
      </c>
      <c r="M393" s="21" t="str">
        <f>M26</f>
        <v>-</v>
      </c>
      <c r="N393" s="21" t="s">
        <v>15</v>
      </c>
      <c r="O393" s="21">
        <f>AVERAGE(O26:O30)</f>
        <v>3775</v>
      </c>
      <c r="P393" s="21">
        <f>AVERAGE(P26:P30)</f>
        <v>3675.4</v>
      </c>
      <c r="Q393" s="21">
        <f>AVERAGE(Q26:Q30)</f>
        <v>935.33333333333337</v>
      </c>
      <c r="R393" s="21" t="str">
        <f>R26</f>
        <v>-</v>
      </c>
      <c r="S393" s="103">
        <f>AVERAGE(S26:S30)</f>
        <v>7256.6</v>
      </c>
    </row>
    <row r="394" spans="1:19">
      <c r="A394" s="64" t="s">
        <v>13</v>
      </c>
      <c r="B394" s="21" t="str">
        <f>B31</f>
        <v>-</v>
      </c>
      <c r="C394" s="21" t="str">
        <f>C31</f>
        <v>-</v>
      </c>
      <c r="D394" s="21">
        <f t="shared" ref="D394:I394" si="111">AVERAGE(D31:D35)</f>
        <v>33</v>
      </c>
      <c r="E394" s="21">
        <f t="shared" si="111"/>
        <v>126.66666666666667</v>
      </c>
      <c r="F394" s="21">
        <f t="shared" si="111"/>
        <v>774</v>
      </c>
      <c r="G394" s="21">
        <f t="shared" si="111"/>
        <v>1605.4</v>
      </c>
      <c r="H394" s="21">
        <f t="shared" si="111"/>
        <v>241.4</v>
      </c>
      <c r="I394" s="21">
        <f t="shared" si="111"/>
        <v>3</v>
      </c>
      <c r="J394" s="21" t="str">
        <f>J31</f>
        <v>-</v>
      </c>
      <c r="K394" s="21">
        <f>AVERAGE(K31:K35)</f>
        <v>2704</v>
      </c>
      <c r="M394" s="21" t="str">
        <f>M31</f>
        <v>-</v>
      </c>
      <c r="N394" s="21">
        <f>AVERAGE(N31:N35)</f>
        <v>211.5</v>
      </c>
      <c r="O394" s="21">
        <f>AVERAGE(O31:O35)</f>
        <v>6990.8</v>
      </c>
      <c r="P394" s="21">
        <f>AVERAGE(P31:P35)</f>
        <v>14069.8</v>
      </c>
      <c r="Q394" s="21">
        <f>AVERAGE(Q31:Q35)</f>
        <v>2020.2</v>
      </c>
      <c r="R394" s="21" t="str">
        <f>R31</f>
        <v>-</v>
      </c>
      <c r="S394" s="14">
        <f>AVERAGE(S31:S35)</f>
        <v>23165.4</v>
      </c>
    </row>
    <row r="395" spans="1:19">
      <c r="A395" s="64" t="s">
        <v>14</v>
      </c>
      <c r="B395" s="21" t="str">
        <f>B36</f>
        <v>-</v>
      </c>
      <c r="C395" s="21" t="str">
        <f>C36</f>
        <v>-</v>
      </c>
      <c r="D395" s="21">
        <f>AVERAGE(D36:D40)</f>
        <v>17</v>
      </c>
      <c r="E395" s="21">
        <f t="shared" ref="E395:H395" si="112">AVERAGE(E36:E40)</f>
        <v>64.333333333333329</v>
      </c>
      <c r="F395" s="21">
        <f t="shared" si="112"/>
        <v>263</v>
      </c>
      <c r="G395" s="21">
        <f t="shared" si="112"/>
        <v>599.20000000000005</v>
      </c>
      <c r="H395" s="21">
        <f t="shared" si="112"/>
        <v>47.75</v>
      </c>
      <c r="I395" s="21" t="str">
        <f t="shared" ref="I395:J395" si="113">I36</f>
        <v>-</v>
      </c>
      <c r="J395" s="21" t="str">
        <f t="shared" si="113"/>
        <v>-</v>
      </c>
      <c r="K395" s="21">
        <f t="shared" ref="K395" si="114">AVERAGE(K36:K40)</f>
        <v>942.4</v>
      </c>
      <c r="M395" s="21" t="str">
        <f t="shared" ref="M395" si="115">M36</f>
        <v>-</v>
      </c>
      <c r="N395" s="21">
        <f t="shared" ref="N395:S395" si="116">AVERAGE(N36:N40)</f>
        <v>83.666666666666671</v>
      </c>
      <c r="O395" s="21">
        <f t="shared" si="116"/>
        <v>3521.6</v>
      </c>
      <c r="P395" s="21">
        <f t="shared" si="116"/>
        <v>6416.6</v>
      </c>
      <c r="Q395" s="21">
        <f t="shared" si="116"/>
        <v>396</v>
      </c>
      <c r="R395" s="21" t="str">
        <f t="shared" ref="R395" si="117">R36</f>
        <v>-</v>
      </c>
      <c r="S395" s="14">
        <f t="shared" si="116"/>
        <v>10305.200000000001</v>
      </c>
    </row>
    <row r="396" spans="1:19">
      <c r="A396" s="64">
        <v>2011</v>
      </c>
      <c r="B396" s="21" t="str">
        <f t="shared" ref="B396:K396" si="118">B41</f>
        <v>-</v>
      </c>
      <c r="C396" s="21" t="str">
        <f t="shared" si="118"/>
        <v>-</v>
      </c>
      <c r="D396" s="21" t="str">
        <f t="shared" si="118"/>
        <v>-</v>
      </c>
      <c r="E396" s="21">
        <f t="shared" si="118"/>
        <v>129</v>
      </c>
      <c r="F396" s="21">
        <f t="shared" si="118"/>
        <v>147</v>
      </c>
      <c r="G396" s="21">
        <f t="shared" si="118"/>
        <v>1264</v>
      </c>
      <c r="H396" s="21">
        <f t="shared" si="118"/>
        <v>79</v>
      </c>
      <c r="I396" s="21" t="str">
        <f t="shared" si="118"/>
        <v>-</v>
      </c>
      <c r="J396" s="21" t="str">
        <f t="shared" si="118"/>
        <v>-</v>
      </c>
      <c r="K396" s="21">
        <f t="shared" si="118"/>
        <v>1619</v>
      </c>
      <c r="M396" s="21" t="str">
        <f t="shared" ref="M396:S407" si="119">M41</f>
        <v>-</v>
      </c>
      <c r="N396" s="21">
        <f t="shared" si="119"/>
        <v>178</v>
      </c>
      <c r="O396" s="21">
        <f t="shared" si="119"/>
        <v>981</v>
      </c>
      <c r="P396" s="21">
        <f t="shared" si="119"/>
        <v>4132</v>
      </c>
      <c r="Q396" s="21">
        <f t="shared" si="119"/>
        <v>755</v>
      </c>
      <c r="R396" s="21" t="str">
        <f t="shared" si="119"/>
        <v>-</v>
      </c>
      <c r="S396" s="103">
        <f t="shared" si="119"/>
        <v>6046</v>
      </c>
    </row>
    <row r="397" spans="1:19">
      <c r="A397" s="64">
        <v>2012</v>
      </c>
      <c r="B397" s="21" t="str">
        <f t="shared" ref="B397:K397" si="120">B42</f>
        <v>-</v>
      </c>
      <c r="C397" s="21" t="str">
        <f t="shared" si="120"/>
        <v>-</v>
      </c>
      <c r="D397" s="21" t="str">
        <f t="shared" si="120"/>
        <v>-</v>
      </c>
      <c r="E397" s="21">
        <f t="shared" si="120"/>
        <v>578</v>
      </c>
      <c r="F397" s="21">
        <f t="shared" si="120"/>
        <v>650</v>
      </c>
      <c r="G397" s="21">
        <f t="shared" si="120"/>
        <v>431</v>
      </c>
      <c r="H397" s="21">
        <f t="shared" si="120"/>
        <v>45</v>
      </c>
      <c r="I397" s="21" t="str">
        <f t="shared" si="120"/>
        <v>-</v>
      </c>
      <c r="J397" s="21" t="str">
        <f t="shared" si="120"/>
        <v>-</v>
      </c>
      <c r="K397" s="21">
        <f t="shared" si="120"/>
        <v>1704</v>
      </c>
      <c r="M397" s="21" t="str">
        <f t="shared" si="119"/>
        <v>-</v>
      </c>
      <c r="N397" s="21">
        <f t="shared" si="119"/>
        <v>86</v>
      </c>
      <c r="O397" s="21">
        <f t="shared" si="119"/>
        <v>615</v>
      </c>
      <c r="P397" s="21">
        <f t="shared" si="119"/>
        <v>740</v>
      </c>
      <c r="Q397" s="21">
        <f t="shared" si="119"/>
        <v>231</v>
      </c>
      <c r="R397" s="21" t="str">
        <f t="shared" si="119"/>
        <v>-</v>
      </c>
      <c r="S397" s="103">
        <f t="shared" si="119"/>
        <v>1672</v>
      </c>
    </row>
    <row r="398" spans="1:19">
      <c r="A398" s="64">
        <v>2013</v>
      </c>
      <c r="B398" s="21" t="str">
        <f t="shared" ref="B398:K398" si="121">B43</f>
        <v>-</v>
      </c>
      <c r="C398" s="21" t="str">
        <f t="shared" si="121"/>
        <v>-</v>
      </c>
      <c r="D398" s="21" t="str">
        <f t="shared" si="121"/>
        <v>-</v>
      </c>
      <c r="E398" s="21">
        <f t="shared" si="121"/>
        <v>731</v>
      </c>
      <c r="F398" s="21">
        <f t="shared" si="121"/>
        <v>323</v>
      </c>
      <c r="G398" s="21">
        <f t="shared" si="121"/>
        <v>792</v>
      </c>
      <c r="H398" s="21">
        <f t="shared" si="121"/>
        <v>72</v>
      </c>
      <c r="I398" s="21" t="str">
        <f t="shared" si="121"/>
        <v>-</v>
      </c>
      <c r="J398" s="21" t="str">
        <f t="shared" si="121"/>
        <v>-</v>
      </c>
      <c r="K398" s="21">
        <f t="shared" si="121"/>
        <v>1918</v>
      </c>
      <c r="M398" s="21" t="str">
        <f t="shared" si="119"/>
        <v>-</v>
      </c>
      <c r="N398" s="21">
        <f t="shared" si="119"/>
        <v>1143</v>
      </c>
      <c r="O398" s="21">
        <f t="shared" si="119"/>
        <v>991</v>
      </c>
      <c r="P398" s="21">
        <f t="shared" si="119"/>
        <v>1706</v>
      </c>
      <c r="Q398" s="21">
        <f t="shared" si="119"/>
        <v>173</v>
      </c>
      <c r="R398" s="21" t="str">
        <f t="shared" si="119"/>
        <v>-</v>
      </c>
      <c r="S398" s="103">
        <f t="shared" si="119"/>
        <v>4013</v>
      </c>
    </row>
    <row r="399" spans="1:19">
      <c r="A399" s="64">
        <v>2014</v>
      </c>
      <c r="B399" s="21" t="str">
        <f t="shared" ref="B399:K399" si="122">B44</f>
        <v>-</v>
      </c>
      <c r="C399" s="21" t="str">
        <f t="shared" si="122"/>
        <v>-</v>
      </c>
      <c r="D399" s="21">
        <f t="shared" si="122"/>
        <v>21</v>
      </c>
      <c r="E399" s="21">
        <f t="shared" si="122"/>
        <v>150</v>
      </c>
      <c r="F399" s="21">
        <f t="shared" si="122"/>
        <v>628</v>
      </c>
      <c r="G399" s="21">
        <f t="shared" si="122"/>
        <v>1402</v>
      </c>
      <c r="H399" s="21">
        <f t="shared" si="122"/>
        <v>105</v>
      </c>
      <c r="I399" s="21" t="str">
        <f t="shared" si="122"/>
        <v>-</v>
      </c>
      <c r="J399" s="21" t="str">
        <f t="shared" si="122"/>
        <v>-</v>
      </c>
      <c r="K399" s="21">
        <f t="shared" si="122"/>
        <v>2306</v>
      </c>
      <c r="M399" s="21" t="str">
        <f t="shared" si="119"/>
        <v>-</v>
      </c>
      <c r="N399" s="21">
        <f t="shared" si="119"/>
        <v>391</v>
      </c>
      <c r="O399" s="21">
        <f t="shared" si="119"/>
        <v>5030</v>
      </c>
      <c r="P399" s="21">
        <f t="shared" si="119"/>
        <v>8503</v>
      </c>
      <c r="Q399" s="21">
        <f t="shared" si="119"/>
        <v>2816</v>
      </c>
      <c r="R399" s="21" t="str">
        <f t="shared" si="119"/>
        <v>-</v>
      </c>
      <c r="S399" s="103">
        <f t="shared" si="119"/>
        <v>16740</v>
      </c>
    </row>
    <row r="400" spans="1:19">
      <c r="A400" s="64">
        <v>2015</v>
      </c>
      <c r="B400" s="21" t="str">
        <f t="shared" ref="B400:K400" si="123">B45</f>
        <v>-</v>
      </c>
      <c r="C400" s="21" t="str">
        <f t="shared" si="123"/>
        <v>-</v>
      </c>
      <c r="D400" s="21">
        <f t="shared" si="123"/>
        <v>28</v>
      </c>
      <c r="E400" s="21">
        <f t="shared" si="123"/>
        <v>259</v>
      </c>
      <c r="F400" s="21">
        <f t="shared" si="123"/>
        <v>434</v>
      </c>
      <c r="G400" s="21">
        <f t="shared" si="123"/>
        <v>1030</v>
      </c>
      <c r="H400" s="21">
        <f t="shared" si="123"/>
        <v>1006</v>
      </c>
      <c r="I400" s="21" t="str">
        <f t="shared" si="123"/>
        <v>-</v>
      </c>
      <c r="J400" s="21" t="str">
        <f t="shared" si="123"/>
        <v>-</v>
      </c>
      <c r="K400" s="21">
        <f t="shared" si="123"/>
        <v>2757</v>
      </c>
      <c r="M400" s="21" t="str">
        <f t="shared" si="119"/>
        <v>-</v>
      </c>
      <c r="N400" s="21">
        <f t="shared" si="119"/>
        <v>732</v>
      </c>
      <c r="O400" s="21">
        <f t="shared" si="119"/>
        <v>3764</v>
      </c>
      <c r="P400" s="21">
        <f t="shared" si="119"/>
        <v>2872</v>
      </c>
      <c r="Q400" s="21">
        <f t="shared" si="119"/>
        <v>1472</v>
      </c>
      <c r="R400" s="21" t="str">
        <f t="shared" si="119"/>
        <v>-</v>
      </c>
      <c r="S400" s="103">
        <f t="shared" si="119"/>
        <v>8840</v>
      </c>
    </row>
    <row r="401" spans="1:19">
      <c r="A401" s="64">
        <v>2016</v>
      </c>
      <c r="B401" s="21" t="str">
        <f t="shared" ref="B401:K401" si="124">B46</f>
        <v>-</v>
      </c>
      <c r="C401" s="21" t="str">
        <f t="shared" si="124"/>
        <v>-</v>
      </c>
      <c r="D401" s="21" t="str">
        <f t="shared" si="124"/>
        <v>-</v>
      </c>
      <c r="E401" s="21" t="str">
        <f t="shared" si="124"/>
        <v>-</v>
      </c>
      <c r="F401" s="21">
        <f t="shared" si="124"/>
        <v>653</v>
      </c>
      <c r="G401" s="21">
        <f t="shared" si="124"/>
        <v>387</v>
      </c>
      <c r="H401" s="21" t="str">
        <f t="shared" si="124"/>
        <v>-</v>
      </c>
      <c r="I401" s="21" t="str">
        <f t="shared" si="124"/>
        <v>-</v>
      </c>
      <c r="J401" s="21" t="str">
        <f t="shared" si="124"/>
        <v>-</v>
      </c>
      <c r="K401" s="21">
        <f t="shared" si="124"/>
        <v>1040</v>
      </c>
      <c r="M401" s="21" t="str">
        <f t="shared" si="119"/>
        <v>-</v>
      </c>
      <c r="N401" s="21" t="str">
        <f t="shared" si="119"/>
        <v>-</v>
      </c>
      <c r="O401" s="21">
        <f t="shared" si="119"/>
        <v>915</v>
      </c>
      <c r="P401" s="21">
        <f t="shared" si="119"/>
        <v>1739</v>
      </c>
      <c r="Q401" s="21" t="str">
        <f t="shared" si="119"/>
        <v>-</v>
      </c>
      <c r="R401" s="21" t="str">
        <f t="shared" si="119"/>
        <v>-</v>
      </c>
      <c r="S401" s="103">
        <f t="shared" si="119"/>
        <v>2654</v>
      </c>
    </row>
    <row r="402" spans="1:19">
      <c r="A402" s="64">
        <v>2017</v>
      </c>
      <c r="B402" s="21" t="str">
        <f t="shared" ref="B402:K402" si="125">B47</f>
        <v>-</v>
      </c>
      <c r="C402" s="21" t="str">
        <f t="shared" si="125"/>
        <v>-</v>
      </c>
      <c r="D402" s="21" t="str">
        <f t="shared" si="125"/>
        <v>-</v>
      </c>
      <c r="E402" s="21">
        <f t="shared" si="125"/>
        <v>330</v>
      </c>
      <c r="F402" s="21">
        <f t="shared" si="125"/>
        <v>567</v>
      </c>
      <c r="G402" s="21">
        <f t="shared" si="125"/>
        <v>1011</v>
      </c>
      <c r="H402" s="21" t="str">
        <f t="shared" si="125"/>
        <v>-</v>
      </c>
      <c r="I402" s="21" t="str">
        <f t="shared" si="125"/>
        <v>-</v>
      </c>
      <c r="J402" s="21" t="str">
        <f t="shared" si="125"/>
        <v>-</v>
      </c>
      <c r="K402" s="21">
        <f t="shared" si="125"/>
        <v>1908</v>
      </c>
      <c r="M402" s="21" t="str">
        <f t="shared" si="119"/>
        <v>-</v>
      </c>
      <c r="N402" s="21">
        <f t="shared" si="119"/>
        <v>13</v>
      </c>
      <c r="O402" s="21">
        <f t="shared" si="119"/>
        <v>2249</v>
      </c>
      <c r="P402" s="21">
        <f t="shared" si="119"/>
        <v>4308</v>
      </c>
      <c r="Q402" s="21" t="str">
        <f t="shared" si="119"/>
        <v>-</v>
      </c>
      <c r="R402" s="21" t="str">
        <f t="shared" si="119"/>
        <v>-</v>
      </c>
      <c r="S402" s="103">
        <f t="shared" si="119"/>
        <v>6570</v>
      </c>
    </row>
    <row r="403" spans="1:19">
      <c r="A403" s="64">
        <v>2018</v>
      </c>
      <c r="B403" s="21" t="str">
        <f t="shared" ref="B403:K403" si="126">B48</f>
        <v>-</v>
      </c>
      <c r="C403" s="21" t="str">
        <f t="shared" si="126"/>
        <v>-</v>
      </c>
      <c r="D403" s="21" t="str">
        <f t="shared" si="126"/>
        <v>-</v>
      </c>
      <c r="E403" s="21">
        <f t="shared" si="126"/>
        <v>120</v>
      </c>
      <c r="F403" s="21">
        <f t="shared" si="126"/>
        <v>150</v>
      </c>
      <c r="G403" s="21">
        <f t="shared" si="126"/>
        <v>417</v>
      </c>
      <c r="H403" s="21">
        <f t="shared" si="126"/>
        <v>2</v>
      </c>
      <c r="I403" s="21" t="str">
        <f t="shared" si="126"/>
        <v>-</v>
      </c>
      <c r="J403" s="21" t="str">
        <f t="shared" si="126"/>
        <v>-</v>
      </c>
      <c r="K403" s="21">
        <f t="shared" si="126"/>
        <v>689</v>
      </c>
      <c r="M403" s="21" t="str">
        <f t="shared" si="119"/>
        <v>-</v>
      </c>
      <c r="N403" s="21">
        <f t="shared" si="119"/>
        <v>36</v>
      </c>
      <c r="O403" s="21">
        <f t="shared" si="119"/>
        <v>1393</v>
      </c>
      <c r="P403" s="21">
        <f t="shared" si="119"/>
        <v>5694</v>
      </c>
      <c r="Q403" s="21">
        <f t="shared" si="119"/>
        <v>5</v>
      </c>
      <c r="R403" s="21" t="str">
        <f t="shared" si="119"/>
        <v>-</v>
      </c>
      <c r="S403" s="103">
        <f t="shared" si="119"/>
        <v>7128</v>
      </c>
    </row>
    <row r="404" spans="1:19">
      <c r="A404" s="64">
        <v>2019</v>
      </c>
      <c r="B404" s="21" t="str">
        <f t="shared" ref="B404:K404" si="127">B49</f>
        <v>-</v>
      </c>
      <c r="C404" s="21" t="str">
        <f t="shared" si="127"/>
        <v>-</v>
      </c>
      <c r="D404" s="21" t="str">
        <f t="shared" si="127"/>
        <v>-</v>
      </c>
      <c r="E404" s="21">
        <f t="shared" si="127"/>
        <v>104</v>
      </c>
      <c r="F404" s="21">
        <f t="shared" si="127"/>
        <v>668</v>
      </c>
      <c r="G404" s="21">
        <f t="shared" si="127"/>
        <v>485</v>
      </c>
      <c r="H404" s="21">
        <f t="shared" si="127"/>
        <v>38</v>
      </c>
      <c r="I404" s="21" t="str">
        <f t="shared" si="127"/>
        <v>-</v>
      </c>
      <c r="J404" s="21" t="str">
        <f t="shared" si="127"/>
        <v>-</v>
      </c>
      <c r="K404" s="21">
        <f t="shared" si="127"/>
        <v>1295</v>
      </c>
      <c r="M404" s="21" t="str">
        <f t="shared" si="119"/>
        <v>-</v>
      </c>
      <c r="N404" s="21">
        <f t="shared" si="119"/>
        <v>1852</v>
      </c>
      <c r="O404" s="21">
        <f t="shared" si="119"/>
        <v>6548</v>
      </c>
      <c r="P404" s="21">
        <f t="shared" si="119"/>
        <v>8543</v>
      </c>
      <c r="Q404" s="21">
        <f t="shared" si="119"/>
        <v>281</v>
      </c>
      <c r="R404" s="21" t="str">
        <f t="shared" si="119"/>
        <v>-</v>
      </c>
      <c r="S404" s="103">
        <f t="shared" si="119"/>
        <v>17224</v>
      </c>
    </row>
    <row r="405" spans="1:19">
      <c r="A405" s="64">
        <v>2020</v>
      </c>
      <c r="B405" s="21" t="str">
        <f t="shared" ref="B405:K405" si="128">B50</f>
        <v>-</v>
      </c>
      <c r="C405" s="21" t="str">
        <f t="shared" si="128"/>
        <v>-</v>
      </c>
      <c r="D405" s="21" t="str">
        <f t="shared" si="128"/>
        <v>-</v>
      </c>
      <c r="E405" s="21">
        <f t="shared" si="128"/>
        <v>11</v>
      </c>
      <c r="F405" s="21">
        <f t="shared" si="128"/>
        <v>142</v>
      </c>
      <c r="G405" s="21" t="str">
        <f t="shared" si="128"/>
        <v>-</v>
      </c>
      <c r="H405" s="21" t="str">
        <f t="shared" si="128"/>
        <v>-</v>
      </c>
      <c r="I405" s="21" t="str">
        <f t="shared" si="128"/>
        <v>-</v>
      </c>
      <c r="J405" s="21" t="str">
        <f t="shared" si="128"/>
        <v>-</v>
      </c>
      <c r="K405" s="21">
        <f t="shared" si="128"/>
        <v>153</v>
      </c>
      <c r="M405" s="21" t="str">
        <f t="shared" si="119"/>
        <v>-</v>
      </c>
      <c r="N405" s="21">
        <f t="shared" si="119"/>
        <v>0</v>
      </c>
      <c r="O405" s="21">
        <f t="shared" si="119"/>
        <v>3721</v>
      </c>
      <c r="P405" s="21" t="str">
        <f t="shared" si="119"/>
        <v>-</v>
      </c>
      <c r="Q405" s="21" t="str">
        <f t="shared" si="119"/>
        <v>-</v>
      </c>
      <c r="R405" s="21" t="str">
        <f t="shared" si="119"/>
        <v>-</v>
      </c>
      <c r="S405" s="103">
        <f t="shared" si="119"/>
        <v>3721</v>
      </c>
    </row>
    <row r="406" spans="1:19">
      <c r="A406" s="64">
        <v>2021</v>
      </c>
      <c r="B406" s="21" t="str">
        <f t="shared" ref="B406:K406" si="129">B51</f>
        <v>-</v>
      </c>
      <c r="C406" s="21" t="str">
        <f t="shared" si="129"/>
        <v>-</v>
      </c>
      <c r="D406" s="21" t="str">
        <f t="shared" si="129"/>
        <v>-</v>
      </c>
      <c r="E406" s="21">
        <f t="shared" si="129"/>
        <v>60</v>
      </c>
      <c r="F406" s="21">
        <f t="shared" si="129"/>
        <v>350</v>
      </c>
      <c r="G406" s="21">
        <f t="shared" si="129"/>
        <v>1427</v>
      </c>
      <c r="H406" s="21" t="str">
        <f t="shared" si="129"/>
        <v>-</v>
      </c>
      <c r="I406" s="21" t="str">
        <f t="shared" si="129"/>
        <v>-</v>
      </c>
      <c r="J406" s="21" t="str">
        <f t="shared" si="129"/>
        <v>-</v>
      </c>
      <c r="K406" s="21">
        <f t="shared" si="129"/>
        <v>1837</v>
      </c>
      <c r="M406" s="21" t="str">
        <f t="shared" si="119"/>
        <v>-</v>
      </c>
      <c r="N406" s="21">
        <f t="shared" si="119"/>
        <v>109</v>
      </c>
      <c r="O406" s="21">
        <f t="shared" si="119"/>
        <v>4655</v>
      </c>
      <c r="P406" s="21">
        <f t="shared" si="119"/>
        <v>9640</v>
      </c>
      <c r="Q406" s="21" t="str">
        <f t="shared" si="119"/>
        <v>-</v>
      </c>
      <c r="R406" s="21" t="str">
        <f t="shared" si="119"/>
        <v>-</v>
      </c>
      <c r="S406" s="103">
        <f t="shared" si="119"/>
        <v>14404</v>
      </c>
    </row>
    <row r="407" spans="1:19">
      <c r="A407" s="64">
        <v>2022</v>
      </c>
      <c r="B407" s="21" t="str">
        <f t="shared" ref="B407:K407" si="130">B52</f>
        <v>-</v>
      </c>
      <c r="C407" s="21" t="str">
        <f t="shared" si="130"/>
        <v>-</v>
      </c>
      <c r="D407" s="21" t="str">
        <f t="shared" si="130"/>
        <v>-</v>
      </c>
      <c r="E407" s="21">
        <f t="shared" si="130"/>
        <v>96</v>
      </c>
      <c r="F407" s="21">
        <f t="shared" si="130"/>
        <v>700</v>
      </c>
      <c r="G407" s="21">
        <f t="shared" si="130"/>
        <v>2573</v>
      </c>
      <c r="H407" s="21" t="str">
        <f t="shared" si="130"/>
        <v>-</v>
      </c>
      <c r="I407" s="21" t="str">
        <f t="shared" si="130"/>
        <v>-</v>
      </c>
      <c r="J407" s="21" t="str">
        <f t="shared" si="130"/>
        <v>-</v>
      </c>
      <c r="K407" s="21">
        <f t="shared" si="130"/>
        <v>3369</v>
      </c>
      <c r="M407" s="21" t="str">
        <f t="shared" si="119"/>
        <v>-</v>
      </c>
      <c r="N407" s="21">
        <f t="shared" si="119"/>
        <v>1006</v>
      </c>
      <c r="O407" s="21">
        <f t="shared" si="119"/>
        <v>6375</v>
      </c>
      <c r="P407" s="21">
        <f t="shared" si="119"/>
        <v>10400</v>
      </c>
      <c r="Q407" s="21">
        <f t="shared" si="119"/>
        <v>2764</v>
      </c>
      <c r="R407" s="21" t="str">
        <f t="shared" si="119"/>
        <v>-</v>
      </c>
      <c r="S407" s="103">
        <f t="shared" si="119"/>
        <v>20545</v>
      </c>
    </row>
    <row r="408" spans="1:19" ht="11.4">
      <c r="A408" s="64" t="s">
        <v>92</v>
      </c>
      <c r="B408" s="21" t="str">
        <f t="shared" ref="B408:K409" si="131">B53</f>
        <v>-</v>
      </c>
      <c r="C408" s="21" t="str">
        <f t="shared" si="131"/>
        <v>-</v>
      </c>
      <c r="D408" s="21" t="str">
        <f t="shared" si="131"/>
        <v>-</v>
      </c>
      <c r="E408" s="21">
        <f t="shared" si="131"/>
        <v>118</v>
      </c>
      <c r="F408" s="21">
        <f t="shared" si="131"/>
        <v>596</v>
      </c>
      <c r="G408" s="21">
        <f t="shared" si="131"/>
        <v>3474</v>
      </c>
      <c r="H408" s="21">
        <f t="shared" si="131"/>
        <v>355</v>
      </c>
      <c r="I408" s="21" t="str">
        <f t="shared" si="131"/>
        <v>-</v>
      </c>
      <c r="J408" s="21" t="str">
        <f t="shared" si="131"/>
        <v>-</v>
      </c>
      <c r="K408" s="21">
        <f t="shared" si="131"/>
        <v>4543</v>
      </c>
      <c r="M408" s="21" t="str">
        <f t="shared" ref="M408:S409" si="132">M53</f>
        <v>-</v>
      </c>
      <c r="N408" s="21">
        <f t="shared" si="132"/>
        <v>362</v>
      </c>
      <c r="O408" s="21">
        <f t="shared" si="132"/>
        <v>4220</v>
      </c>
      <c r="P408" s="21">
        <f t="shared" si="132"/>
        <v>4309</v>
      </c>
      <c r="Q408" s="21">
        <f t="shared" si="132"/>
        <v>3371</v>
      </c>
      <c r="R408" s="21" t="str">
        <f t="shared" si="132"/>
        <v>-</v>
      </c>
      <c r="S408" s="103">
        <f t="shared" si="132"/>
        <v>12262</v>
      </c>
    </row>
    <row r="409" spans="1:19" ht="11.4">
      <c r="A409" s="64" t="s">
        <v>346</v>
      </c>
      <c r="B409" s="21" t="str">
        <f t="shared" si="131"/>
        <v>-</v>
      </c>
      <c r="C409" s="21" t="str">
        <f t="shared" si="131"/>
        <v>-</v>
      </c>
      <c r="D409" s="21" t="str">
        <f t="shared" si="131"/>
        <v>-</v>
      </c>
      <c r="E409" s="21">
        <f t="shared" si="131"/>
        <v>469</v>
      </c>
      <c r="F409" s="21">
        <f t="shared" si="131"/>
        <v>805</v>
      </c>
      <c r="G409" s="21">
        <f t="shared" si="131"/>
        <v>1192</v>
      </c>
      <c r="H409" s="21">
        <f t="shared" si="131"/>
        <v>4</v>
      </c>
      <c r="I409" s="21" t="str">
        <f t="shared" si="131"/>
        <v>-</v>
      </c>
      <c r="J409" s="21" t="str">
        <f t="shared" si="131"/>
        <v>-</v>
      </c>
      <c r="K409" s="21">
        <f t="shared" si="131"/>
        <v>2470</v>
      </c>
      <c r="M409" s="21" t="str">
        <f t="shared" si="132"/>
        <v>-</v>
      </c>
      <c r="N409" s="21">
        <f t="shared" si="132"/>
        <v>1167</v>
      </c>
      <c r="O409" s="21">
        <f t="shared" si="132"/>
        <v>7286</v>
      </c>
      <c r="P409" s="21">
        <f t="shared" si="132"/>
        <v>8752</v>
      </c>
      <c r="Q409" s="21">
        <f t="shared" si="132"/>
        <v>168</v>
      </c>
      <c r="R409" s="21" t="str">
        <f t="shared" si="132"/>
        <v>-</v>
      </c>
      <c r="S409" s="103">
        <f t="shared" si="132"/>
        <v>17373</v>
      </c>
    </row>
    <row r="410" spans="1:19">
      <c r="A410" s="68"/>
      <c r="B410" s="21"/>
      <c r="C410" s="21"/>
      <c r="D410" s="21"/>
      <c r="E410" s="21"/>
      <c r="F410" s="21"/>
      <c r="G410" s="21"/>
      <c r="H410" s="21"/>
      <c r="I410" s="21"/>
      <c r="J410" s="21"/>
      <c r="K410" s="21"/>
      <c r="M410" s="21"/>
      <c r="N410" s="21"/>
      <c r="O410" s="21"/>
      <c r="P410" s="21"/>
      <c r="Q410" s="21"/>
      <c r="R410" s="21"/>
      <c r="S410" s="103"/>
    </row>
    <row r="411" spans="1:19">
      <c r="A411" s="63" t="str">
        <f>A56</f>
        <v>Tillamook</v>
      </c>
      <c r="B411" s="21"/>
      <c r="C411" s="21"/>
      <c r="D411" s="21"/>
      <c r="E411" s="21"/>
      <c r="F411" s="21"/>
      <c r="G411" s="21"/>
      <c r="H411" s="21"/>
      <c r="I411" s="21"/>
      <c r="J411" s="21"/>
      <c r="K411" s="21"/>
      <c r="M411" s="21"/>
      <c r="N411" s="21"/>
      <c r="O411" s="21"/>
      <c r="P411" s="21"/>
      <c r="Q411" s="21"/>
      <c r="R411" s="21"/>
      <c r="S411" s="103"/>
    </row>
    <row r="412" spans="1:19">
      <c r="A412" s="68" t="s">
        <v>102</v>
      </c>
      <c r="B412" s="21" t="str">
        <f t="shared" ref="B412:C414" si="133">B58</f>
        <v>-</v>
      </c>
      <c r="C412" s="21">
        <f t="shared" si="133"/>
        <v>0</v>
      </c>
      <c r="D412" s="21">
        <f t="shared" ref="D412:I412" si="134">AVERAGE(D62:D66)</f>
        <v>18</v>
      </c>
      <c r="E412" s="21">
        <f t="shared" si="134"/>
        <v>28.4</v>
      </c>
      <c r="F412" s="21">
        <f t="shared" si="134"/>
        <v>790.4</v>
      </c>
      <c r="G412" s="21">
        <f t="shared" si="134"/>
        <v>582.20000000000005</v>
      </c>
      <c r="H412" s="21">
        <f t="shared" si="134"/>
        <v>116.8</v>
      </c>
      <c r="I412" s="21">
        <f t="shared" si="134"/>
        <v>42</v>
      </c>
      <c r="J412" s="21" t="str">
        <f>J58</f>
        <v>-</v>
      </c>
      <c r="K412" s="21">
        <f>AVERAGE(K62:K66)</f>
        <v>1533.4</v>
      </c>
      <c r="M412" s="21">
        <f>AVERAGE(M62:M66)</f>
        <v>88.666666666666671</v>
      </c>
      <c r="N412" s="21">
        <f>AVERAGE(N62:N66)</f>
        <v>855</v>
      </c>
      <c r="O412" s="21">
        <f>AVERAGE(O62:O66)</f>
        <v>10321.200000000001</v>
      </c>
      <c r="P412" s="21">
        <f>AVERAGE(P62:P66)</f>
        <v>8670.7999999999993</v>
      </c>
      <c r="Q412" s="21">
        <f>AVERAGE(Q62:Q66)</f>
        <v>765.5</v>
      </c>
      <c r="R412" s="21">
        <f>R58</f>
        <v>3</v>
      </c>
      <c r="S412" s="103">
        <f>AVERAGE(S62:S66)</f>
        <v>20170.599999999999</v>
      </c>
    </row>
    <row r="413" spans="1:19">
      <c r="A413" s="68" t="s">
        <v>10</v>
      </c>
      <c r="B413" s="21" t="str">
        <f t="shared" si="133"/>
        <v>-</v>
      </c>
      <c r="C413" s="21">
        <f t="shared" si="133"/>
        <v>0</v>
      </c>
      <c r="D413" s="21">
        <f>AVERAGE(D67:D71)</f>
        <v>9.6666666666666661</v>
      </c>
      <c r="E413" s="21">
        <f>AVERAGE(E67:E71)</f>
        <v>67</v>
      </c>
      <c r="F413" s="21">
        <f>AVERAGE(F67:F71)</f>
        <v>441.4</v>
      </c>
      <c r="G413" s="21">
        <f>AVERAGE(G67:G71)</f>
        <v>863.6</v>
      </c>
      <c r="H413" s="21">
        <f>AVERAGE(H67:H71)</f>
        <v>485.75</v>
      </c>
      <c r="I413" s="165" t="s">
        <v>63</v>
      </c>
      <c r="J413" s="165" t="s">
        <v>63</v>
      </c>
      <c r="K413" s="21">
        <f>AVERAGE(K67:K71)</f>
        <v>1766.4</v>
      </c>
      <c r="M413" s="21">
        <f>AVERAGE(M67:M71)</f>
        <v>29</v>
      </c>
      <c r="N413" s="21">
        <f>AVERAGE(N67:N71)</f>
        <v>1993</v>
      </c>
      <c r="O413" s="21">
        <f>AVERAGE(O67:O71)</f>
        <v>12423</v>
      </c>
      <c r="P413" s="21">
        <f>AVERAGE(P67:P71)</f>
        <v>8725.6</v>
      </c>
      <c r="Q413" s="21">
        <f>AVERAGE(Q67:Q71)</f>
        <v>1827</v>
      </c>
      <c r="R413" s="21">
        <f>R59</f>
        <v>63</v>
      </c>
      <c r="S413" s="103">
        <f>AVERAGE(S67:S71)</f>
        <v>24620.6</v>
      </c>
    </row>
    <row r="414" spans="1:19">
      <c r="A414" s="68" t="s">
        <v>11</v>
      </c>
      <c r="B414" s="21" t="str">
        <f t="shared" si="133"/>
        <v>-</v>
      </c>
      <c r="C414" s="21" t="str">
        <f t="shared" si="133"/>
        <v>-</v>
      </c>
      <c r="D414" s="21">
        <f t="shared" ref="D414:I414" si="135">AVERAGE(D72:D76)</f>
        <v>62.4</v>
      </c>
      <c r="E414" s="21">
        <f t="shared" si="135"/>
        <v>140.19999999999999</v>
      </c>
      <c r="F414" s="21">
        <f t="shared" si="135"/>
        <v>380</v>
      </c>
      <c r="G414" s="21">
        <f t="shared" si="135"/>
        <v>185.5</v>
      </c>
      <c r="H414" s="21">
        <f t="shared" si="135"/>
        <v>169</v>
      </c>
      <c r="I414" s="21">
        <f t="shared" si="135"/>
        <v>1236.5</v>
      </c>
      <c r="J414" s="21" t="str">
        <f>J60</f>
        <v>-</v>
      </c>
      <c r="K414" s="21">
        <f>AVERAGE(K72:K76)</f>
        <v>1083.8</v>
      </c>
      <c r="M414" s="21">
        <f>AVERAGE(M72:M76)</f>
        <v>25.666666666666668</v>
      </c>
      <c r="N414" s="21">
        <f>AVERAGE(N72:N76)</f>
        <v>1456.6666666666667</v>
      </c>
      <c r="O414" s="21">
        <f>AVERAGE(O72:O76)</f>
        <v>11796.333333333334</v>
      </c>
      <c r="P414" s="21">
        <f>AVERAGE(P72:P76)</f>
        <v>3732</v>
      </c>
      <c r="Q414" s="21">
        <f>AVERAGE(Q72:Q76)</f>
        <v>717</v>
      </c>
      <c r="R414" s="21" t="str">
        <f>R60</f>
        <v>-</v>
      </c>
      <c r="S414" s="103">
        <f>AVERAGE(S72:S76)</f>
        <v>12183.5</v>
      </c>
    </row>
    <row r="415" spans="1:19">
      <c r="A415" s="68" t="s">
        <v>12</v>
      </c>
      <c r="B415" s="21" t="str">
        <f>B65</f>
        <v>-</v>
      </c>
      <c r="C415" s="21" t="str">
        <f>C65</f>
        <v>-</v>
      </c>
      <c r="D415" s="21">
        <f t="shared" ref="D415:I415" si="136">AVERAGE(D77:D81)</f>
        <v>70.400000000000006</v>
      </c>
      <c r="E415" s="21">
        <f t="shared" si="136"/>
        <v>9.8000000000000007</v>
      </c>
      <c r="F415" s="21">
        <f t="shared" si="136"/>
        <v>65.400000000000006</v>
      </c>
      <c r="G415" s="21">
        <f t="shared" si="136"/>
        <v>31.4</v>
      </c>
      <c r="H415" s="21">
        <f t="shared" si="136"/>
        <v>501.8</v>
      </c>
      <c r="I415" s="21">
        <f t="shared" si="136"/>
        <v>494.4</v>
      </c>
      <c r="J415" s="165" t="s">
        <v>63</v>
      </c>
      <c r="K415" s="21">
        <f>AVERAGE(K77:K81)</f>
        <v>1187.8</v>
      </c>
      <c r="M415" s="21" t="s">
        <v>15</v>
      </c>
      <c r="N415" s="21" t="s">
        <v>15</v>
      </c>
      <c r="O415" s="21">
        <f>AVERAGE(O77:O81)</f>
        <v>976</v>
      </c>
      <c r="P415" s="21">
        <f>AVERAGE(P77:P81)</f>
        <v>6.25</v>
      </c>
      <c r="Q415" s="21">
        <f>AVERAGE(Q77:Q81)</f>
        <v>8.6</v>
      </c>
      <c r="R415" s="21" t="str">
        <f>R65</f>
        <v>-</v>
      </c>
      <c r="S415" s="103">
        <f>AVERAGE(S77:S81)</f>
        <v>601.79999999999995</v>
      </c>
    </row>
    <row r="416" spans="1:19">
      <c r="A416" s="64" t="s">
        <v>13</v>
      </c>
      <c r="B416" s="21">
        <f t="shared" ref="B416:K416" si="137">AVERAGE(B82:B86)</f>
        <v>6</v>
      </c>
      <c r="C416" s="21">
        <f t="shared" si="137"/>
        <v>4</v>
      </c>
      <c r="D416" s="21">
        <f t="shared" si="137"/>
        <v>51.2</v>
      </c>
      <c r="E416" s="21">
        <f t="shared" si="137"/>
        <v>330.8</v>
      </c>
      <c r="F416" s="21">
        <f t="shared" si="137"/>
        <v>1890.2</v>
      </c>
      <c r="G416" s="21">
        <f t="shared" si="137"/>
        <v>1239.8</v>
      </c>
      <c r="H416" s="21">
        <f t="shared" si="137"/>
        <v>1181.4000000000001</v>
      </c>
      <c r="I416" s="21">
        <f t="shared" si="137"/>
        <v>939.4</v>
      </c>
      <c r="J416" s="21">
        <f t="shared" si="137"/>
        <v>31.2</v>
      </c>
      <c r="K416" s="21">
        <f t="shared" si="137"/>
        <v>5668.4</v>
      </c>
      <c r="M416" s="21">
        <f t="shared" ref="M416:S416" si="138">AVERAGE(M82:M86)</f>
        <v>2</v>
      </c>
      <c r="N416" s="21">
        <f t="shared" si="138"/>
        <v>1663.25</v>
      </c>
      <c r="O416" s="21">
        <f t="shared" si="138"/>
        <v>7353.6</v>
      </c>
      <c r="P416" s="21">
        <f t="shared" si="138"/>
        <v>2212.1999999999998</v>
      </c>
      <c r="Q416" s="21">
        <f t="shared" si="138"/>
        <v>65.8</v>
      </c>
      <c r="R416" s="21">
        <f t="shared" si="138"/>
        <v>20.25</v>
      </c>
      <c r="S416" s="14">
        <f t="shared" si="138"/>
        <v>10978.8</v>
      </c>
    </row>
    <row r="417" spans="1:19">
      <c r="A417" s="64" t="s">
        <v>14</v>
      </c>
      <c r="B417" s="21">
        <f>AVERAGE(B87:B91)</f>
        <v>0</v>
      </c>
      <c r="C417" s="21">
        <f t="shared" ref="C417:S417" si="139">AVERAGE(C87:C91)</f>
        <v>0</v>
      </c>
      <c r="D417" s="21">
        <f t="shared" si="139"/>
        <v>31</v>
      </c>
      <c r="E417" s="21">
        <f t="shared" si="139"/>
        <v>42.2</v>
      </c>
      <c r="F417" s="21">
        <f t="shared" si="139"/>
        <v>112</v>
      </c>
      <c r="G417" s="21">
        <f t="shared" si="139"/>
        <v>93.6</v>
      </c>
      <c r="H417" s="21">
        <f t="shared" si="139"/>
        <v>452.6</v>
      </c>
      <c r="I417" s="21">
        <f t="shared" si="139"/>
        <v>593.4</v>
      </c>
      <c r="J417" s="21">
        <f t="shared" si="139"/>
        <v>49</v>
      </c>
      <c r="K417" s="21">
        <f t="shared" si="139"/>
        <v>1299.8</v>
      </c>
      <c r="M417" s="21">
        <f t="shared" si="139"/>
        <v>2</v>
      </c>
      <c r="N417" s="21">
        <f t="shared" si="139"/>
        <v>579.4</v>
      </c>
      <c r="O417" s="21">
        <f t="shared" si="139"/>
        <v>3928.8</v>
      </c>
      <c r="P417" s="21">
        <f t="shared" si="139"/>
        <v>4675.5</v>
      </c>
      <c r="Q417" s="21">
        <f t="shared" si="139"/>
        <v>173.2</v>
      </c>
      <c r="R417" s="21">
        <f t="shared" si="139"/>
        <v>4.5</v>
      </c>
      <c r="S417" s="14">
        <f t="shared" si="139"/>
        <v>8424</v>
      </c>
    </row>
    <row r="418" spans="1:19">
      <c r="A418" s="64">
        <v>2011</v>
      </c>
      <c r="B418" s="21">
        <f t="shared" ref="B418:K418" si="140">B92</f>
        <v>0</v>
      </c>
      <c r="C418" s="21">
        <f t="shared" si="140"/>
        <v>0</v>
      </c>
      <c r="D418" s="21">
        <f t="shared" si="140"/>
        <v>4</v>
      </c>
      <c r="E418" s="21">
        <f t="shared" si="140"/>
        <v>29</v>
      </c>
      <c r="F418" s="21">
        <f t="shared" si="140"/>
        <v>128</v>
      </c>
      <c r="G418" s="21">
        <f t="shared" si="140"/>
        <v>182</v>
      </c>
      <c r="H418" s="21">
        <f t="shared" si="140"/>
        <v>574</v>
      </c>
      <c r="I418" s="21">
        <f t="shared" si="140"/>
        <v>207</v>
      </c>
      <c r="J418" s="21" t="str">
        <f t="shared" si="140"/>
        <v>-</v>
      </c>
      <c r="K418" s="21">
        <f t="shared" si="140"/>
        <v>1124</v>
      </c>
      <c r="M418" s="21" t="str">
        <f t="shared" ref="M418:S429" si="141">M92</f>
        <v>-</v>
      </c>
      <c r="N418" s="21">
        <f t="shared" si="141"/>
        <v>366</v>
      </c>
      <c r="O418" s="21">
        <f t="shared" si="141"/>
        <v>1535</v>
      </c>
      <c r="P418" s="21">
        <f t="shared" si="141"/>
        <v>1288</v>
      </c>
      <c r="Q418" s="21">
        <f t="shared" si="141"/>
        <v>2532</v>
      </c>
      <c r="R418" s="21" t="str">
        <f t="shared" si="141"/>
        <v>-</v>
      </c>
      <c r="S418" s="103">
        <f t="shared" si="141"/>
        <v>5721</v>
      </c>
    </row>
    <row r="419" spans="1:19">
      <c r="A419" s="64">
        <v>2012</v>
      </c>
      <c r="B419" s="21">
        <f t="shared" ref="B419:K419" si="142">B93</f>
        <v>0</v>
      </c>
      <c r="C419" s="21">
        <f t="shared" si="142"/>
        <v>1</v>
      </c>
      <c r="D419" s="21">
        <f t="shared" si="142"/>
        <v>79</v>
      </c>
      <c r="E419" s="21">
        <f t="shared" si="142"/>
        <v>102</v>
      </c>
      <c r="F419" s="21">
        <f t="shared" si="142"/>
        <v>133</v>
      </c>
      <c r="G419" s="21">
        <f t="shared" si="142"/>
        <v>429</v>
      </c>
      <c r="H419" s="21">
        <f t="shared" si="142"/>
        <v>1008</v>
      </c>
      <c r="I419" s="21">
        <f t="shared" si="142"/>
        <v>419</v>
      </c>
      <c r="J419" s="21" t="str">
        <f t="shared" si="142"/>
        <v>-</v>
      </c>
      <c r="K419" s="21">
        <f t="shared" si="142"/>
        <v>2171</v>
      </c>
      <c r="M419" s="21" t="str">
        <f t="shared" si="141"/>
        <v>-</v>
      </c>
      <c r="N419" s="21">
        <f t="shared" si="141"/>
        <v>13</v>
      </c>
      <c r="O419" s="21">
        <f t="shared" si="141"/>
        <v>423</v>
      </c>
      <c r="P419" s="21">
        <f t="shared" si="141"/>
        <v>1302</v>
      </c>
      <c r="Q419" s="21">
        <f t="shared" si="141"/>
        <v>1424</v>
      </c>
      <c r="R419" s="21" t="str">
        <f t="shared" si="141"/>
        <v>-</v>
      </c>
      <c r="S419" s="103">
        <f t="shared" si="141"/>
        <v>3162</v>
      </c>
    </row>
    <row r="420" spans="1:19">
      <c r="A420" s="64">
        <v>2013</v>
      </c>
      <c r="B420" s="21">
        <f t="shared" ref="B420:K420" si="143">B94</f>
        <v>0</v>
      </c>
      <c r="C420" s="21">
        <f t="shared" si="143"/>
        <v>21</v>
      </c>
      <c r="D420" s="21">
        <f t="shared" si="143"/>
        <v>28</v>
      </c>
      <c r="E420" s="21">
        <f t="shared" si="143"/>
        <v>82</v>
      </c>
      <c r="F420" s="21">
        <f t="shared" si="143"/>
        <v>189</v>
      </c>
      <c r="G420" s="21">
        <f t="shared" si="143"/>
        <v>156</v>
      </c>
      <c r="H420" s="21">
        <f t="shared" si="143"/>
        <v>709</v>
      </c>
      <c r="I420" s="21">
        <f t="shared" si="143"/>
        <v>712</v>
      </c>
      <c r="J420" s="21" t="str">
        <f t="shared" si="143"/>
        <v>-</v>
      </c>
      <c r="K420" s="21">
        <f t="shared" si="143"/>
        <v>1897</v>
      </c>
      <c r="M420" s="21" t="str">
        <f t="shared" si="141"/>
        <v>-</v>
      </c>
      <c r="N420" s="21" t="str">
        <f t="shared" si="141"/>
        <v>-</v>
      </c>
      <c r="O420" s="21">
        <f t="shared" si="141"/>
        <v>2034</v>
      </c>
      <c r="P420" s="21">
        <f t="shared" si="141"/>
        <v>777</v>
      </c>
      <c r="Q420" s="21">
        <f t="shared" si="141"/>
        <v>812</v>
      </c>
      <c r="R420" s="21">
        <f t="shared" si="141"/>
        <v>12</v>
      </c>
      <c r="S420" s="103">
        <f t="shared" si="141"/>
        <v>3635</v>
      </c>
    </row>
    <row r="421" spans="1:19">
      <c r="A421" s="64">
        <v>2014</v>
      </c>
      <c r="B421" s="21">
        <f t="shared" ref="B421:K421" si="144">B95</f>
        <v>0</v>
      </c>
      <c r="C421" s="21">
        <f t="shared" si="144"/>
        <v>0</v>
      </c>
      <c r="D421" s="21">
        <f t="shared" si="144"/>
        <v>84</v>
      </c>
      <c r="E421" s="21">
        <f t="shared" si="144"/>
        <v>16</v>
      </c>
      <c r="F421" s="21">
        <f t="shared" si="144"/>
        <v>385</v>
      </c>
      <c r="G421" s="21">
        <f t="shared" si="144"/>
        <v>236</v>
      </c>
      <c r="H421" s="21">
        <f t="shared" si="144"/>
        <v>703</v>
      </c>
      <c r="I421" s="21">
        <f t="shared" si="144"/>
        <v>111</v>
      </c>
      <c r="J421" s="21" t="str">
        <f t="shared" si="144"/>
        <v>-</v>
      </c>
      <c r="K421" s="21">
        <f t="shared" si="144"/>
        <v>1535</v>
      </c>
      <c r="M421" s="21" t="str">
        <f t="shared" si="141"/>
        <v>-</v>
      </c>
      <c r="N421" s="21">
        <f t="shared" si="141"/>
        <v>641</v>
      </c>
      <c r="O421" s="21">
        <f t="shared" si="141"/>
        <v>10479</v>
      </c>
      <c r="P421" s="21">
        <f t="shared" si="141"/>
        <v>5817</v>
      </c>
      <c r="Q421" s="21">
        <f t="shared" si="141"/>
        <v>9692</v>
      </c>
      <c r="R421" s="21">
        <f t="shared" si="141"/>
        <v>49</v>
      </c>
      <c r="S421" s="103">
        <f t="shared" si="141"/>
        <v>26678</v>
      </c>
    </row>
    <row r="422" spans="1:19">
      <c r="A422" s="64">
        <v>2015</v>
      </c>
      <c r="B422" s="21">
        <f t="shared" ref="B422:K422" si="145">B96</f>
        <v>0</v>
      </c>
      <c r="C422" s="21">
        <f t="shared" si="145"/>
        <v>2</v>
      </c>
      <c r="D422" s="21">
        <f t="shared" si="145"/>
        <v>88</v>
      </c>
      <c r="E422" s="21">
        <f t="shared" si="145"/>
        <v>26</v>
      </c>
      <c r="F422" s="21">
        <f t="shared" si="145"/>
        <v>63</v>
      </c>
      <c r="G422" s="21">
        <f t="shared" si="145"/>
        <v>140</v>
      </c>
      <c r="H422" s="21">
        <f t="shared" si="145"/>
        <v>1677</v>
      </c>
      <c r="I422" s="21">
        <f t="shared" si="145"/>
        <v>1437</v>
      </c>
      <c r="J422" s="21" t="str">
        <f t="shared" si="145"/>
        <v>-</v>
      </c>
      <c r="K422" s="21">
        <f t="shared" si="145"/>
        <v>3433</v>
      </c>
      <c r="M422" s="21" t="str">
        <f t="shared" si="141"/>
        <v>-</v>
      </c>
      <c r="N422" s="21">
        <f t="shared" si="141"/>
        <v>37</v>
      </c>
      <c r="O422" s="21">
        <f t="shared" si="141"/>
        <v>2453</v>
      </c>
      <c r="P422" s="21">
        <f t="shared" si="141"/>
        <v>1465</v>
      </c>
      <c r="Q422" s="21">
        <f t="shared" si="141"/>
        <v>1000</v>
      </c>
      <c r="R422" s="21">
        <f t="shared" si="141"/>
        <v>19</v>
      </c>
      <c r="S422" s="103">
        <f t="shared" si="141"/>
        <v>4974</v>
      </c>
    </row>
    <row r="423" spans="1:19">
      <c r="A423" s="64">
        <v>2016</v>
      </c>
      <c r="B423" s="21">
        <f t="shared" ref="B423:K423" si="146">B97</f>
        <v>0</v>
      </c>
      <c r="C423" s="21">
        <f t="shared" si="146"/>
        <v>0</v>
      </c>
      <c r="D423" s="21">
        <f t="shared" si="146"/>
        <v>124</v>
      </c>
      <c r="E423" s="21">
        <f t="shared" si="146"/>
        <v>179</v>
      </c>
      <c r="F423" s="21">
        <f t="shared" si="146"/>
        <v>30</v>
      </c>
      <c r="G423" s="21">
        <f t="shared" si="146"/>
        <v>131</v>
      </c>
      <c r="H423" s="21">
        <f t="shared" si="146"/>
        <v>687</v>
      </c>
      <c r="I423" s="21">
        <f t="shared" si="146"/>
        <v>70</v>
      </c>
      <c r="J423" s="21" t="str">
        <f t="shared" si="146"/>
        <v>-</v>
      </c>
      <c r="K423" s="21">
        <f t="shared" si="146"/>
        <v>1221</v>
      </c>
      <c r="M423" s="21" t="str">
        <f t="shared" si="141"/>
        <v>-</v>
      </c>
      <c r="N423" s="21">
        <f t="shared" si="141"/>
        <v>158</v>
      </c>
      <c r="O423" s="21">
        <f t="shared" si="141"/>
        <v>188</v>
      </c>
      <c r="P423" s="21">
        <f t="shared" si="141"/>
        <v>2</v>
      </c>
      <c r="Q423" s="21">
        <f t="shared" si="141"/>
        <v>1426</v>
      </c>
      <c r="R423" s="21">
        <f t="shared" si="141"/>
        <v>22</v>
      </c>
      <c r="S423" s="103">
        <f t="shared" si="141"/>
        <v>1796</v>
      </c>
    </row>
    <row r="424" spans="1:19">
      <c r="A424" s="64">
        <v>2017</v>
      </c>
      <c r="B424" s="21">
        <f t="shared" ref="B424:K424" si="147">B98</f>
        <v>0</v>
      </c>
      <c r="C424" s="21">
        <f t="shared" si="147"/>
        <v>0</v>
      </c>
      <c r="D424" s="21">
        <f t="shared" si="147"/>
        <v>76</v>
      </c>
      <c r="E424" s="21">
        <f t="shared" si="147"/>
        <v>80</v>
      </c>
      <c r="F424" s="21">
        <f t="shared" si="147"/>
        <v>89</v>
      </c>
      <c r="G424" s="21">
        <f t="shared" si="147"/>
        <v>141</v>
      </c>
      <c r="H424" s="21">
        <f t="shared" si="147"/>
        <v>424</v>
      </c>
      <c r="I424" s="21">
        <f t="shared" si="147"/>
        <v>35</v>
      </c>
      <c r="J424" s="21" t="str">
        <f t="shared" si="147"/>
        <v>-</v>
      </c>
      <c r="K424" s="21">
        <f t="shared" si="147"/>
        <v>845</v>
      </c>
      <c r="M424" s="21" t="str">
        <f t="shared" si="141"/>
        <v>-</v>
      </c>
      <c r="N424" s="21">
        <f t="shared" si="141"/>
        <v>86</v>
      </c>
      <c r="O424" s="21">
        <f t="shared" si="141"/>
        <v>901</v>
      </c>
      <c r="P424" s="21">
        <f t="shared" si="141"/>
        <v>1440</v>
      </c>
      <c r="Q424" s="21">
        <f t="shared" si="141"/>
        <v>1252</v>
      </c>
      <c r="R424" s="21" t="str">
        <f t="shared" si="141"/>
        <v>-</v>
      </c>
      <c r="S424" s="103">
        <f t="shared" si="141"/>
        <v>3679</v>
      </c>
    </row>
    <row r="425" spans="1:19">
      <c r="A425" s="64">
        <v>2018</v>
      </c>
      <c r="B425" s="21">
        <f t="shared" ref="B425:K425" si="148">B99</f>
        <v>0</v>
      </c>
      <c r="C425" s="21">
        <f t="shared" si="148"/>
        <v>4</v>
      </c>
      <c r="D425" s="21">
        <f t="shared" si="148"/>
        <v>19</v>
      </c>
      <c r="E425" s="21">
        <f t="shared" si="148"/>
        <v>28</v>
      </c>
      <c r="F425" s="21">
        <f t="shared" si="148"/>
        <v>66</v>
      </c>
      <c r="G425" s="21">
        <f t="shared" si="148"/>
        <v>366</v>
      </c>
      <c r="H425" s="21">
        <f t="shared" si="148"/>
        <v>160</v>
      </c>
      <c r="I425" s="21">
        <f t="shared" si="148"/>
        <v>63</v>
      </c>
      <c r="J425" s="21" t="str">
        <f t="shared" si="148"/>
        <v>-</v>
      </c>
      <c r="K425" s="21">
        <f t="shared" si="148"/>
        <v>706</v>
      </c>
      <c r="M425" s="21" t="str">
        <f t="shared" si="141"/>
        <v>-</v>
      </c>
      <c r="N425" s="21">
        <f t="shared" si="141"/>
        <v>25</v>
      </c>
      <c r="O425" s="21">
        <f t="shared" si="141"/>
        <v>274</v>
      </c>
      <c r="P425" s="21">
        <f t="shared" si="141"/>
        <v>1652</v>
      </c>
      <c r="Q425" s="21">
        <f t="shared" si="141"/>
        <v>858</v>
      </c>
      <c r="R425" s="21" t="str">
        <f t="shared" si="141"/>
        <v>-</v>
      </c>
      <c r="S425" s="103">
        <f t="shared" si="141"/>
        <v>2809</v>
      </c>
    </row>
    <row r="426" spans="1:19">
      <c r="A426" s="64">
        <v>2019</v>
      </c>
      <c r="B426" s="21">
        <f t="shared" ref="B426:K426" si="149">B100</f>
        <v>8</v>
      </c>
      <c r="C426" s="21">
        <f t="shared" si="149"/>
        <v>0</v>
      </c>
      <c r="D426" s="21">
        <f t="shared" si="149"/>
        <v>37</v>
      </c>
      <c r="E426" s="21">
        <f t="shared" si="149"/>
        <v>95</v>
      </c>
      <c r="F426" s="21">
        <f t="shared" si="149"/>
        <v>422</v>
      </c>
      <c r="G426" s="21">
        <f t="shared" si="149"/>
        <v>212</v>
      </c>
      <c r="H426" s="21">
        <f t="shared" si="149"/>
        <v>293</v>
      </c>
      <c r="I426" s="21">
        <f t="shared" si="149"/>
        <v>239</v>
      </c>
      <c r="J426" s="21" t="str">
        <f t="shared" si="149"/>
        <v>-</v>
      </c>
      <c r="K426" s="21">
        <f t="shared" si="149"/>
        <v>1306</v>
      </c>
      <c r="M426" s="21" t="str">
        <f t="shared" si="141"/>
        <v>-</v>
      </c>
      <c r="N426" s="21">
        <f t="shared" si="141"/>
        <v>609</v>
      </c>
      <c r="O426" s="21">
        <f t="shared" si="141"/>
        <v>6201</v>
      </c>
      <c r="P426" s="21">
        <f t="shared" si="141"/>
        <v>2749</v>
      </c>
      <c r="Q426" s="21">
        <f t="shared" si="141"/>
        <v>1156</v>
      </c>
      <c r="R426" s="21">
        <f t="shared" si="141"/>
        <v>5</v>
      </c>
      <c r="S426" s="103">
        <f t="shared" si="141"/>
        <v>10720</v>
      </c>
    </row>
    <row r="427" spans="1:19">
      <c r="A427" s="64">
        <v>2020</v>
      </c>
      <c r="B427" s="21">
        <f t="shared" ref="B427:K427" si="150">B101</f>
        <v>0</v>
      </c>
      <c r="C427" s="21">
        <f t="shared" si="150"/>
        <v>0</v>
      </c>
      <c r="D427" s="21">
        <f t="shared" si="150"/>
        <v>12</v>
      </c>
      <c r="E427" s="21">
        <f t="shared" si="150"/>
        <v>52</v>
      </c>
      <c r="F427" s="21">
        <f t="shared" si="150"/>
        <v>231</v>
      </c>
      <c r="G427" s="21">
        <f t="shared" si="150"/>
        <v>213</v>
      </c>
      <c r="H427" s="21">
        <f t="shared" si="150"/>
        <v>767</v>
      </c>
      <c r="I427" s="21">
        <f t="shared" si="150"/>
        <v>184</v>
      </c>
      <c r="J427" s="21" t="str">
        <f t="shared" si="150"/>
        <v>-</v>
      </c>
      <c r="K427" s="21">
        <f t="shared" si="150"/>
        <v>1459</v>
      </c>
      <c r="M427" s="21" t="str">
        <f t="shared" si="141"/>
        <v>-</v>
      </c>
      <c r="N427" s="21">
        <f t="shared" si="141"/>
        <v>0</v>
      </c>
      <c r="O427" s="21">
        <f t="shared" si="141"/>
        <v>1059</v>
      </c>
      <c r="P427" s="21">
        <f t="shared" si="141"/>
        <v>1020</v>
      </c>
      <c r="Q427" s="21">
        <f t="shared" si="141"/>
        <v>634</v>
      </c>
      <c r="R427" s="21" t="str">
        <f t="shared" si="141"/>
        <v>-</v>
      </c>
      <c r="S427" s="103">
        <f t="shared" si="141"/>
        <v>2713</v>
      </c>
    </row>
    <row r="428" spans="1:19">
      <c r="A428" s="64">
        <v>2021</v>
      </c>
      <c r="B428" s="21">
        <f t="shared" ref="B428:K428" si="151">B102</f>
        <v>0</v>
      </c>
      <c r="C428" s="21">
        <f t="shared" si="151"/>
        <v>0</v>
      </c>
      <c r="D428" s="21">
        <f t="shared" si="151"/>
        <v>145</v>
      </c>
      <c r="E428" s="21">
        <f t="shared" si="151"/>
        <v>86</v>
      </c>
      <c r="F428" s="21">
        <f t="shared" si="151"/>
        <v>216</v>
      </c>
      <c r="G428" s="21">
        <f t="shared" si="151"/>
        <v>246</v>
      </c>
      <c r="H428" s="21">
        <f t="shared" si="151"/>
        <v>636</v>
      </c>
      <c r="I428" s="21">
        <f t="shared" si="151"/>
        <v>9</v>
      </c>
      <c r="J428" s="21" t="str">
        <f t="shared" si="151"/>
        <v>-</v>
      </c>
      <c r="K428" s="21">
        <f t="shared" si="151"/>
        <v>1338</v>
      </c>
      <c r="M428" s="21" t="str">
        <f t="shared" si="141"/>
        <v>-</v>
      </c>
      <c r="N428" s="21">
        <f t="shared" si="141"/>
        <v>104</v>
      </c>
      <c r="O428" s="21">
        <f t="shared" si="141"/>
        <v>7350</v>
      </c>
      <c r="P428" s="21">
        <f t="shared" si="141"/>
        <v>3590</v>
      </c>
      <c r="Q428" s="21">
        <f t="shared" si="141"/>
        <v>2262</v>
      </c>
      <c r="R428" s="21">
        <f t="shared" si="141"/>
        <v>4</v>
      </c>
      <c r="S428" s="103">
        <f t="shared" si="141"/>
        <v>13310</v>
      </c>
    </row>
    <row r="429" spans="1:19">
      <c r="A429" s="64">
        <v>2022</v>
      </c>
      <c r="B429" s="21">
        <f t="shared" ref="B429:K429" si="152">B103</f>
        <v>0</v>
      </c>
      <c r="C429" s="21">
        <f t="shared" si="152"/>
        <v>0</v>
      </c>
      <c r="D429" s="21">
        <f t="shared" si="152"/>
        <v>103</v>
      </c>
      <c r="E429" s="21">
        <f t="shared" si="152"/>
        <v>788</v>
      </c>
      <c r="F429" s="21">
        <f t="shared" si="152"/>
        <v>268</v>
      </c>
      <c r="G429" s="21">
        <f t="shared" si="152"/>
        <v>196</v>
      </c>
      <c r="H429" s="21">
        <f t="shared" si="152"/>
        <v>422</v>
      </c>
      <c r="I429" s="21">
        <f t="shared" si="152"/>
        <v>56</v>
      </c>
      <c r="J429" s="21" t="str">
        <f t="shared" si="152"/>
        <v>-</v>
      </c>
      <c r="K429" s="21">
        <f t="shared" si="152"/>
        <v>1833</v>
      </c>
      <c r="M429" s="21" t="str">
        <f t="shared" si="141"/>
        <v>-</v>
      </c>
      <c r="N429" s="21">
        <f t="shared" si="141"/>
        <v>849</v>
      </c>
      <c r="O429" s="21">
        <f t="shared" si="141"/>
        <v>6174</v>
      </c>
      <c r="P429" s="21">
        <f t="shared" si="141"/>
        <v>3821</v>
      </c>
      <c r="Q429" s="21">
        <f t="shared" si="141"/>
        <v>5650</v>
      </c>
      <c r="R429" s="21">
        <f t="shared" si="141"/>
        <v>5</v>
      </c>
      <c r="S429" s="103">
        <f t="shared" si="141"/>
        <v>16499</v>
      </c>
    </row>
    <row r="430" spans="1:19">
      <c r="A430" s="64">
        <v>2023</v>
      </c>
      <c r="B430" s="21" t="str">
        <f t="shared" ref="B430:K431" si="153">B104</f>
        <v>-</v>
      </c>
      <c r="C430" s="21" t="str">
        <f t="shared" si="153"/>
        <v>-</v>
      </c>
      <c r="D430" s="21" t="str">
        <f t="shared" si="153"/>
        <v>-</v>
      </c>
      <c r="E430" s="21">
        <f t="shared" si="153"/>
        <v>0</v>
      </c>
      <c r="F430" s="21">
        <f t="shared" si="153"/>
        <v>3</v>
      </c>
      <c r="G430" s="21">
        <f t="shared" si="153"/>
        <v>6</v>
      </c>
      <c r="H430" s="21">
        <f t="shared" si="153"/>
        <v>777</v>
      </c>
      <c r="I430" s="21">
        <f t="shared" si="153"/>
        <v>25</v>
      </c>
      <c r="J430" s="21" t="str">
        <f t="shared" si="153"/>
        <v>-</v>
      </c>
      <c r="K430" s="21">
        <f t="shared" si="153"/>
        <v>811</v>
      </c>
      <c r="M430" s="21" t="str">
        <f t="shared" ref="M430:S431" si="154">M104</f>
        <v>-</v>
      </c>
      <c r="N430" s="21">
        <f t="shared" si="154"/>
        <v>359</v>
      </c>
      <c r="O430" s="21">
        <f t="shared" si="154"/>
        <v>3714</v>
      </c>
      <c r="P430" s="21">
        <f t="shared" si="154"/>
        <v>2003</v>
      </c>
      <c r="Q430" s="21">
        <f t="shared" si="154"/>
        <v>4075</v>
      </c>
      <c r="R430" s="21" t="str">
        <f t="shared" si="154"/>
        <v>-</v>
      </c>
      <c r="S430" s="103">
        <f t="shared" si="154"/>
        <v>10151</v>
      </c>
    </row>
    <row r="431" spans="1:19" ht="11.4">
      <c r="A431" s="64" t="s">
        <v>346</v>
      </c>
      <c r="B431" s="21" t="str">
        <f t="shared" si="153"/>
        <v>-</v>
      </c>
      <c r="C431" s="21" t="str">
        <f t="shared" si="153"/>
        <v>-</v>
      </c>
      <c r="D431" s="21">
        <f t="shared" si="153"/>
        <v>44</v>
      </c>
      <c r="E431" s="21">
        <f t="shared" si="153"/>
        <v>74</v>
      </c>
      <c r="F431" s="21">
        <f t="shared" si="153"/>
        <v>82</v>
      </c>
      <c r="G431" s="21">
        <f t="shared" si="153"/>
        <v>306</v>
      </c>
      <c r="H431" s="21">
        <f t="shared" si="153"/>
        <v>336</v>
      </c>
      <c r="I431" s="21">
        <f t="shared" si="153"/>
        <v>108</v>
      </c>
      <c r="J431" s="21" t="str">
        <f t="shared" si="153"/>
        <v>-</v>
      </c>
      <c r="K431" s="21">
        <f t="shared" si="153"/>
        <v>950</v>
      </c>
      <c r="M431" s="21" t="str">
        <f t="shared" si="154"/>
        <v>-</v>
      </c>
      <c r="N431" s="21">
        <f t="shared" si="154"/>
        <v>1361</v>
      </c>
      <c r="O431" s="21">
        <f t="shared" si="154"/>
        <v>3010</v>
      </c>
      <c r="P431" s="21">
        <f t="shared" si="154"/>
        <v>3716</v>
      </c>
      <c r="Q431" s="21">
        <f t="shared" si="154"/>
        <v>4990</v>
      </c>
      <c r="R431" s="21">
        <f t="shared" si="154"/>
        <v>5</v>
      </c>
      <c r="S431" s="103">
        <f t="shared" si="154"/>
        <v>13082</v>
      </c>
    </row>
    <row r="432" spans="1:19">
      <c r="B432" s="21"/>
      <c r="C432" s="21"/>
      <c r="D432" s="21"/>
      <c r="E432" s="21"/>
      <c r="F432" s="21"/>
      <c r="G432" s="21"/>
      <c r="H432" s="21"/>
      <c r="I432" s="21"/>
      <c r="J432" s="21"/>
      <c r="K432" s="21"/>
      <c r="M432" s="21"/>
      <c r="N432" s="21"/>
      <c r="O432" s="21"/>
      <c r="P432" s="21"/>
      <c r="Q432" s="21"/>
      <c r="R432" s="21"/>
      <c r="S432" s="103"/>
    </row>
    <row r="433" spans="1:19" ht="11.4">
      <c r="A433" s="299" t="s">
        <v>128</v>
      </c>
      <c r="B433" s="299"/>
      <c r="C433" s="299"/>
      <c r="D433" s="299"/>
      <c r="E433" s="299"/>
      <c r="F433" s="299"/>
      <c r="G433" s="299"/>
      <c r="H433" s="299"/>
      <c r="I433" s="299"/>
      <c r="J433" s="299"/>
      <c r="K433" s="299"/>
      <c r="L433" s="299"/>
      <c r="M433" s="299"/>
      <c r="N433" s="299"/>
      <c r="O433" s="299"/>
      <c r="P433" s="299"/>
      <c r="Q433" s="299"/>
      <c r="R433" s="299"/>
      <c r="S433" s="299"/>
    </row>
    <row r="434" spans="1:19">
      <c r="A434" s="69" t="s">
        <v>96</v>
      </c>
      <c r="B434" s="106" t="s">
        <v>61</v>
      </c>
      <c r="C434" s="106" t="s">
        <v>20</v>
      </c>
      <c r="D434" s="106" t="s">
        <v>21</v>
      </c>
      <c r="E434" s="106" t="s">
        <v>22</v>
      </c>
      <c r="F434" s="106" t="s">
        <v>23</v>
      </c>
      <c r="G434" s="106" t="s">
        <v>24</v>
      </c>
      <c r="H434" s="106" t="s">
        <v>25</v>
      </c>
      <c r="I434" s="106" t="s">
        <v>26</v>
      </c>
      <c r="J434" s="106" t="s">
        <v>62</v>
      </c>
      <c r="K434" s="106" t="s">
        <v>8</v>
      </c>
      <c r="L434" s="106"/>
      <c r="M434" s="106" t="s">
        <v>21</v>
      </c>
      <c r="N434" s="106" t="s">
        <v>22</v>
      </c>
      <c r="O434" s="106" t="s">
        <v>23</v>
      </c>
      <c r="P434" s="106" t="s">
        <v>24</v>
      </c>
      <c r="Q434" s="106" t="s">
        <v>25</v>
      </c>
      <c r="R434" s="106" t="s">
        <v>26</v>
      </c>
      <c r="S434" s="106" t="s">
        <v>8</v>
      </c>
    </row>
    <row r="435" spans="1:19">
      <c r="B435" s="290" t="s">
        <v>50</v>
      </c>
      <c r="C435" s="290"/>
      <c r="D435" s="290"/>
      <c r="E435" s="290"/>
      <c r="F435" s="290"/>
      <c r="G435" s="290"/>
      <c r="H435" s="290"/>
      <c r="I435" s="290"/>
      <c r="J435" s="290"/>
      <c r="K435" s="290"/>
      <c r="L435" s="136"/>
      <c r="M435" s="290" t="s">
        <v>51</v>
      </c>
      <c r="N435" s="290"/>
      <c r="O435" s="290"/>
      <c r="P435" s="290"/>
      <c r="Q435" s="290"/>
      <c r="R435" s="290"/>
      <c r="S435" s="290"/>
    </row>
    <row r="436" spans="1:19" ht="3.75" customHeight="1">
      <c r="A436" s="68"/>
      <c r="B436" s="21"/>
      <c r="C436" s="21"/>
      <c r="D436" s="21"/>
      <c r="E436" s="21"/>
      <c r="F436" s="21"/>
      <c r="G436" s="21"/>
      <c r="H436" s="21"/>
      <c r="I436" s="21"/>
      <c r="J436" s="21"/>
      <c r="K436" s="21"/>
      <c r="M436" s="21"/>
      <c r="N436" s="21"/>
      <c r="O436" s="21"/>
      <c r="P436" s="21"/>
      <c r="Q436" s="21"/>
      <c r="R436" s="21"/>
      <c r="S436" s="21"/>
    </row>
    <row r="437" spans="1:19">
      <c r="A437" s="200" t="str">
        <f>A107</f>
        <v>Newport</v>
      </c>
      <c r="B437" s="21"/>
      <c r="C437" s="21"/>
      <c r="D437" s="21"/>
      <c r="E437" s="21"/>
      <c r="F437" s="21"/>
      <c r="G437" s="21"/>
      <c r="H437" s="21"/>
      <c r="I437" s="21"/>
      <c r="J437" s="21"/>
      <c r="K437" s="21"/>
      <c r="M437" s="21"/>
      <c r="N437" s="21"/>
      <c r="O437" s="21"/>
      <c r="P437" s="21"/>
      <c r="Q437" s="21"/>
      <c r="R437" s="21"/>
      <c r="S437" s="21"/>
    </row>
    <row r="438" spans="1:19">
      <c r="A438" s="68" t="s">
        <v>102</v>
      </c>
      <c r="B438" s="21" t="str">
        <f t="shared" ref="B438:C440" si="155">B121</f>
        <v>-</v>
      </c>
      <c r="C438" s="21" t="str">
        <f t="shared" si="155"/>
        <v>-</v>
      </c>
      <c r="D438" s="21">
        <f>AVERAGE(D113:D117)</f>
        <v>18</v>
      </c>
      <c r="E438" s="21">
        <f>AVERAGE(E113:E117)</f>
        <v>343.66666666666669</v>
      </c>
      <c r="F438" s="21">
        <f>AVERAGE(F113:F117)</f>
        <v>1461.6</v>
      </c>
      <c r="G438" s="21">
        <f>AVERAGE(G113:G117)</f>
        <v>941.8</v>
      </c>
      <c r="H438" s="21">
        <f>AVERAGE(H113:H117)</f>
        <v>89</v>
      </c>
      <c r="I438" s="165" t="s">
        <v>63</v>
      </c>
      <c r="J438" s="21" t="str">
        <f>J112</f>
        <v>-</v>
      </c>
      <c r="K438" s="21">
        <f>AVERAGE(K113:K117)</f>
        <v>2705.8</v>
      </c>
      <c r="M438" s="21">
        <f>AVERAGE(M113:M117)</f>
        <v>126</v>
      </c>
      <c r="N438" s="21">
        <f>AVERAGE(N113:N117)</f>
        <v>3483.6666666666665</v>
      </c>
      <c r="O438" s="21">
        <f>AVERAGE(O113:O117)</f>
        <v>22849.200000000001</v>
      </c>
      <c r="P438" s="21">
        <f>AVERAGE(P113:P117)</f>
        <v>19231.8</v>
      </c>
      <c r="Q438" s="21">
        <f>AVERAGE(Q113:Q117)</f>
        <v>2241</v>
      </c>
      <c r="R438" s="21" t="str">
        <f>R112</f>
        <v>-</v>
      </c>
      <c r="S438" s="103">
        <f>AVERAGE(S113:S117)</f>
        <v>46039.6</v>
      </c>
    </row>
    <row r="439" spans="1:19">
      <c r="A439" s="68" t="s">
        <v>10</v>
      </c>
      <c r="B439" s="21" t="str">
        <f t="shared" si="155"/>
        <v>-</v>
      </c>
      <c r="C439" s="21" t="str">
        <f t="shared" si="155"/>
        <v>-</v>
      </c>
      <c r="D439" s="21">
        <f>AVERAGE(D118:D122)</f>
        <v>67.75</v>
      </c>
      <c r="E439" s="21">
        <f>AVERAGE(E118:E122)</f>
        <v>497</v>
      </c>
      <c r="F439" s="21">
        <f>AVERAGE(F118:F122)</f>
        <v>1687.2</v>
      </c>
      <c r="G439" s="21">
        <f>AVERAGE(G118:G122)</f>
        <v>1029.4000000000001</v>
      </c>
      <c r="H439" s="21">
        <f>AVERAGE(H118:H122)</f>
        <v>600.5</v>
      </c>
      <c r="I439" s="21" t="str">
        <f>I113</f>
        <v>-</v>
      </c>
      <c r="J439" s="21" t="str">
        <f>J113</f>
        <v>-</v>
      </c>
      <c r="K439" s="21">
        <f>AVERAGE(K118:K122)</f>
        <v>3648.8</v>
      </c>
      <c r="M439" s="21">
        <f>AVERAGE(M118:M122)</f>
        <v>661.5</v>
      </c>
      <c r="N439" s="21">
        <f>AVERAGE(N118:N122)</f>
        <v>9012.6</v>
      </c>
      <c r="O439" s="21">
        <f>AVERAGE(O118:O122)</f>
        <v>46079</v>
      </c>
      <c r="P439" s="21">
        <f>AVERAGE(P118:P122)</f>
        <v>23916.799999999999</v>
      </c>
      <c r="Q439" s="21">
        <f>AVERAGE(Q118:Q122)</f>
        <v>3428.75</v>
      </c>
      <c r="R439" s="21" t="str">
        <f>R113</f>
        <v>-</v>
      </c>
      <c r="S439" s="103">
        <f>AVERAGE(S118:S122)</f>
        <v>82280.600000000006</v>
      </c>
    </row>
    <row r="440" spans="1:19">
      <c r="A440" s="68" t="s">
        <v>11</v>
      </c>
      <c r="B440" s="21" t="str">
        <f t="shared" si="155"/>
        <v>-</v>
      </c>
      <c r="C440" s="21" t="str">
        <f t="shared" si="155"/>
        <v>-</v>
      </c>
      <c r="D440" s="21">
        <f t="shared" ref="D440:I440" si="156">AVERAGE(D123:D127)</f>
        <v>43.8</v>
      </c>
      <c r="E440" s="21">
        <f t="shared" si="156"/>
        <v>142.6</v>
      </c>
      <c r="F440" s="21">
        <f t="shared" si="156"/>
        <v>1154.6666666666667</v>
      </c>
      <c r="G440" s="21">
        <f t="shared" si="156"/>
        <v>506.5</v>
      </c>
      <c r="H440" s="21">
        <f t="shared" si="156"/>
        <v>64.5</v>
      </c>
      <c r="I440" s="21">
        <f t="shared" si="156"/>
        <v>28</v>
      </c>
      <c r="J440" s="21" t="str">
        <f>J114</f>
        <v>-</v>
      </c>
      <c r="K440" s="21">
        <f>AVERAGE(K123:K127)</f>
        <v>1113.2</v>
      </c>
      <c r="M440" s="21">
        <f>AVERAGE(M123:M127)</f>
        <v>31.333333333333332</v>
      </c>
      <c r="N440" s="21">
        <f>AVERAGE(N123:N127)</f>
        <v>8315.3333333333339</v>
      </c>
      <c r="O440" s="21">
        <f>AVERAGE(O123:O127)</f>
        <v>36626</v>
      </c>
      <c r="P440" s="21">
        <f>AVERAGE(P123:P127)</f>
        <v>11924.5</v>
      </c>
      <c r="Q440" s="21">
        <f>AVERAGE(Q123:Q127)</f>
        <v>1118.5</v>
      </c>
      <c r="R440" s="21" t="str">
        <f>R114</f>
        <v>-</v>
      </c>
      <c r="S440" s="103">
        <f>AVERAGE(S123:S127)</f>
        <v>40251</v>
      </c>
    </row>
    <row r="441" spans="1:19">
      <c r="A441" s="68" t="s">
        <v>12</v>
      </c>
      <c r="B441" s="21" t="str">
        <f>B128</f>
        <v>-</v>
      </c>
      <c r="C441" s="21" t="str">
        <f>C128</f>
        <v>-</v>
      </c>
      <c r="D441" s="21">
        <f t="shared" ref="D441:I441" si="157">AVERAGE(D128:D132)</f>
        <v>26</v>
      </c>
      <c r="E441" s="21">
        <f t="shared" si="157"/>
        <v>43.6</v>
      </c>
      <c r="F441" s="21">
        <f t="shared" si="157"/>
        <v>261.8</v>
      </c>
      <c r="G441" s="21">
        <f t="shared" si="157"/>
        <v>408.4</v>
      </c>
      <c r="H441" s="21">
        <f t="shared" si="157"/>
        <v>94.8</v>
      </c>
      <c r="I441" s="21">
        <f t="shared" si="157"/>
        <v>3.3333333333333335</v>
      </c>
      <c r="J441" s="21" t="str">
        <f>J119</f>
        <v>-</v>
      </c>
      <c r="K441" s="21">
        <f>AVERAGE(K128:K132)</f>
        <v>836.6</v>
      </c>
      <c r="M441" s="21" t="s">
        <v>15</v>
      </c>
      <c r="N441" s="21" t="s">
        <v>15</v>
      </c>
      <c r="O441" s="21">
        <f>AVERAGE(O128:O132)</f>
        <v>8150.5</v>
      </c>
      <c r="P441" s="21">
        <f>AVERAGE(P128:P132)</f>
        <v>29.5</v>
      </c>
      <c r="Q441" s="21">
        <f>AVERAGE(Q128:Q132)</f>
        <v>6.5</v>
      </c>
      <c r="R441" s="21" t="str">
        <f>R119</f>
        <v>-</v>
      </c>
      <c r="S441" s="103">
        <f>AVERAGE(S128:S132)</f>
        <v>3286.4</v>
      </c>
    </row>
    <row r="442" spans="1:19">
      <c r="A442" s="64" t="s">
        <v>13</v>
      </c>
      <c r="B442" s="21">
        <f t="shared" ref="B442:I442" si="158">AVERAGE(B133:B137)</f>
        <v>0</v>
      </c>
      <c r="C442" s="21">
        <f t="shared" si="158"/>
        <v>25.2</v>
      </c>
      <c r="D442" s="21">
        <f t="shared" si="158"/>
        <v>78.8</v>
      </c>
      <c r="E442" s="21">
        <f t="shared" si="158"/>
        <v>475</v>
      </c>
      <c r="F442" s="21">
        <f t="shared" si="158"/>
        <v>3828.6</v>
      </c>
      <c r="G442" s="21">
        <f t="shared" si="158"/>
        <v>3125.8</v>
      </c>
      <c r="H442" s="21">
        <f t="shared" si="158"/>
        <v>1445.2</v>
      </c>
      <c r="I442" s="21">
        <f t="shared" si="158"/>
        <v>375</v>
      </c>
      <c r="J442" s="21" t="str">
        <f>J133</f>
        <v>-</v>
      </c>
      <c r="K442" s="21">
        <f>AVERAGE(K133:K137)</f>
        <v>9353.6</v>
      </c>
      <c r="M442" s="21">
        <f t="shared" ref="M442:S442" si="159">AVERAGE(M133:M137)</f>
        <v>2</v>
      </c>
      <c r="N442" s="21">
        <f t="shared" si="159"/>
        <v>3465.75</v>
      </c>
      <c r="O442" s="21">
        <f t="shared" si="159"/>
        <v>12245.2</v>
      </c>
      <c r="P442" s="21">
        <f t="shared" si="159"/>
        <v>4402.2</v>
      </c>
      <c r="Q442" s="21">
        <f t="shared" si="159"/>
        <v>79</v>
      </c>
      <c r="R442" s="21">
        <f t="shared" si="159"/>
        <v>2</v>
      </c>
      <c r="S442" s="14">
        <f t="shared" si="159"/>
        <v>19484</v>
      </c>
    </row>
    <row r="443" spans="1:19">
      <c r="A443" s="64" t="s">
        <v>14</v>
      </c>
      <c r="B443" s="21">
        <f>AVERAGE(B138:B142)</f>
        <v>1.5</v>
      </c>
      <c r="C443" s="21">
        <f t="shared" ref="C443:S443" si="160">AVERAGE(C138:C142)</f>
        <v>0.5</v>
      </c>
      <c r="D443" s="21">
        <f t="shared" si="160"/>
        <v>28.333333333333332</v>
      </c>
      <c r="E443" s="21">
        <f t="shared" si="160"/>
        <v>53.25</v>
      </c>
      <c r="F443" s="21">
        <f t="shared" si="160"/>
        <v>124</v>
      </c>
      <c r="G443" s="21">
        <f t="shared" si="160"/>
        <v>175.75</v>
      </c>
      <c r="H443" s="21">
        <f t="shared" si="160"/>
        <v>81.333333333333329</v>
      </c>
      <c r="I443" s="21">
        <f t="shared" si="160"/>
        <v>40</v>
      </c>
      <c r="J443" s="21">
        <f t="shared" si="160"/>
        <v>16</v>
      </c>
      <c r="K443" s="21">
        <f t="shared" si="160"/>
        <v>393</v>
      </c>
      <c r="M443" s="21" t="str">
        <f>M138</f>
        <v>-</v>
      </c>
      <c r="N443" s="21">
        <f t="shared" si="160"/>
        <v>1102.5999999999999</v>
      </c>
      <c r="O443" s="21">
        <f t="shared" si="160"/>
        <v>5927</v>
      </c>
      <c r="P443" s="21">
        <f t="shared" si="160"/>
        <v>5757.8</v>
      </c>
      <c r="Q443" s="21">
        <f t="shared" si="160"/>
        <v>515.25</v>
      </c>
      <c r="R443" s="21" t="str">
        <f>R138</f>
        <v>-</v>
      </c>
      <c r="S443" s="14">
        <f t="shared" si="160"/>
        <v>13199.6</v>
      </c>
    </row>
    <row r="444" spans="1:19">
      <c r="A444" s="64">
        <v>2011</v>
      </c>
      <c r="B444" s="21">
        <f t="shared" ref="B444:K444" si="161">B143</f>
        <v>0</v>
      </c>
      <c r="C444" s="21">
        <f t="shared" si="161"/>
        <v>6</v>
      </c>
      <c r="D444" s="21">
        <f t="shared" si="161"/>
        <v>21</v>
      </c>
      <c r="E444" s="21">
        <f t="shared" si="161"/>
        <v>44</v>
      </c>
      <c r="F444" s="21">
        <f t="shared" si="161"/>
        <v>111</v>
      </c>
      <c r="G444" s="21">
        <f t="shared" si="161"/>
        <v>52</v>
      </c>
      <c r="H444" s="21">
        <f t="shared" si="161"/>
        <v>234</v>
      </c>
      <c r="I444" s="21" t="str">
        <f t="shared" si="161"/>
        <v>-</v>
      </c>
      <c r="J444" s="21" t="str">
        <f t="shared" si="161"/>
        <v>-</v>
      </c>
      <c r="K444" s="21">
        <f t="shared" si="161"/>
        <v>468</v>
      </c>
      <c r="M444" s="21" t="str">
        <f t="shared" ref="M444:S455" si="162">M143</f>
        <v>-</v>
      </c>
      <c r="N444" s="21">
        <f t="shared" si="162"/>
        <v>179</v>
      </c>
      <c r="O444" s="21">
        <f t="shared" si="162"/>
        <v>1703</v>
      </c>
      <c r="P444" s="21">
        <f t="shared" si="162"/>
        <v>385</v>
      </c>
      <c r="Q444" s="21">
        <f t="shared" si="162"/>
        <v>3680</v>
      </c>
      <c r="R444" s="21" t="str">
        <f t="shared" si="162"/>
        <v>-</v>
      </c>
      <c r="S444" s="103">
        <f t="shared" si="162"/>
        <v>5947</v>
      </c>
    </row>
    <row r="445" spans="1:19">
      <c r="A445" s="64">
        <v>2012</v>
      </c>
      <c r="B445" s="21">
        <f t="shared" ref="B445:K445" si="163">B144</f>
        <v>21</v>
      </c>
      <c r="C445" s="21">
        <f t="shared" si="163"/>
        <v>95</v>
      </c>
      <c r="D445" s="21">
        <f t="shared" si="163"/>
        <v>60</v>
      </c>
      <c r="E445" s="21">
        <f t="shared" si="163"/>
        <v>56</v>
      </c>
      <c r="F445" s="21">
        <f t="shared" si="163"/>
        <v>223</v>
      </c>
      <c r="G445" s="21">
        <f t="shared" si="163"/>
        <v>481</v>
      </c>
      <c r="H445" s="21">
        <f t="shared" si="163"/>
        <v>1034</v>
      </c>
      <c r="I445" s="21">
        <f t="shared" si="163"/>
        <v>27</v>
      </c>
      <c r="J445" s="21" t="str">
        <f t="shared" si="163"/>
        <v>-</v>
      </c>
      <c r="K445" s="21">
        <f t="shared" si="163"/>
        <v>1997</v>
      </c>
      <c r="M445" s="21" t="str">
        <f t="shared" si="162"/>
        <v>-</v>
      </c>
      <c r="N445" s="21">
        <f t="shared" si="162"/>
        <v>11</v>
      </c>
      <c r="O445" s="21">
        <f t="shared" si="162"/>
        <v>1046</v>
      </c>
      <c r="P445" s="21">
        <f t="shared" si="162"/>
        <v>2796</v>
      </c>
      <c r="Q445" s="21">
        <f t="shared" si="162"/>
        <v>4727</v>
      </c>
      <c r="R445" s="21" t="str">
        <f t="shared" si="162"/>
        <v>-</v>
      </c>
      <c r="S445" s="103">
        <f t="shared" si="162"/>
        <v>8580</v>
      </c>
    </row>
    <row r="446" spans="1:19">
      <c r="A446" s="64">
        <v>2013</v>
      </c>
      <c r="B446" s="21">
        <f t="shared" ref="B446:K446" si="164">B145</f>
        <v>231</v>
      </c>
      <c r="C446" s="21">
        <f t="shared" si="164"/>
        <v>123</v>
      </c>
      <c r="D446" s="21">
        <f t="shared" si="164"/>
        <v>28</v>
      </c>
      <c r="E446" s="21">
        <f t="shared" si="164"/>
        <v>126</v>
      </c>
      <c r="F446" s="21">
        <f t="shared" si="164"/>
        <v>498</v>
      </c>
      <c r="G446" s="21">
        <f t="shared" si="164"/>
        <v>251</v>
      </c>
      <c r="H446" s="21">
        <f t="shared" si="164"/>
        <v>305</v>
      </c>
      <c r="I446" s="21">
        <f t="shared" si="164"/>
        <v>76</v>
      </c>
      <c r="J446" s="21" t="str">
        <f t="shared" si="164"/>
        <v>-</v>
      </c>
      <c r="K446" s="21">
        <f t="shared" si="164"/>
        <v>1638</v>
      </c>
      <c r="M446" s="21" t="str">
        <f t="shared" si="162"/>
        <v>-</v>
      </c>
      <c r="N446" s="21" t="str">
        <f t="shared" si="162"/>
        <v>-</v>
      </c>
      <c r="O446" s="21">
        <f t="shared" si="162"/>
        <v>2648</v>
      </c>
      <c r="P446" s="21">
        <f t="shared" si="162"/>
        <v>1779</v>
      </c>
      <c r="Q446" s="21">
        <f t="shared" si="162"/>
        <v>1517</v>
      </c>
      <c r="R446" s="21">
        <f t="shared" si="162"/>
        <v>7</v>
      </c>
      <c r="S446" s="103">
        <f t="shared" si="162"/>
        <v>5951</v>
      </c>
    </row>
    <row r="447" spans="1:19">
      <c r="A447" s="64">
        <v>2014</v>
      </c>
      <c r="B447" s="21">
        <f t="shared" ref="B447:K447" si="165">B146</f>
        <v>10</v>
      </c>
      <c r="C447" s="21">
        <f t="shared" si="165"/>
        <v>23</v>
      </c>
      <c r="D447" s="21">
        <f t="shared" si="165"/>
        <v>113</v>
      </c>
      <c r="E447" s="21">
        <f t="shared" si="165"/>
        <v>43</v>
      </c>
      <c r="F447" s="21">
        <f t="shared" si="165"/>
        <v>723</v>
      </c>
      <c r="G447" s="21">
        <f t="shared" si="165"/>
        <v>606</v>
      </c>
      <c r="H447" s="21">
        <f t="shared" si="165"/>
        <v>431</v>
      </c>
      <c r="I447" s="21">
        <f t="shared" si="165"/>
        <v>20</v>
      </c>
      <c r="J447" s="21" t="str">
        <f t="shared" si="165"/>
        <v>-</v>
      </c>
      <c r="K447" s="21">
        <f t="shared" si="165"/>
        <v>1969</v>
      </c>
      <c r="M447" s="21" t="str">
        <f t="shared" si="162"/>
        <v>-</v>
      </c>
      <c r="N447" s="21">
        <f t="shared" si="162"/>
        <v>2269</v>
      </c>
      <c r="O447" s="21">
        <f t="shared" si="162"/>
        <v>18001</v>
      </c>
      <c r="P447" s="21">
        <f t="shared" si="162"/>
        <v>11786</v>
      </c>
      <c r="Q447" s="21">
        <f t="shared" si="162"/>
        <v>13547</v>
      </c>
      <c r="R447" s="21" t="str">
        <f t="shared" si="162"/>
        <v>-</v>
      </c>
      <c r="S447" s="103">
        <f t="shared" si="162"/>
        <v>45603</v>
      </c>
    </row>
    <row r="448" spans="1:19">
      <c r="A448" s="64">
        <v>2015</v>
      </c>
      <c r="B448" s="21">
        <f t="shared" ref="B448:K448" si="166">B147</f>
        <v>30</v>
      </c>
      <c r="C448" s="21">
        <f t="shared" si="166"/>
        <v>3</v>
      </c>
      <c r="D448" s="21">
        <f t="shared" si="166"/>
        <v>45</v>
      </c>
      <c r="E448" s="21">
        <f t="shared" si="166"/>
        <v>32</v>
      </c>
      <c r="F448" s="21">
        <f t="shared" si="166"/>
        <v>151</v>
      </c>
      <c r="G448" s="21">
        <f t="shared" si="166"/>
        <v>39</v>
      </c>
      <c r="H448" s="21">
        <f t="shared" si="166"/>
        <v>393</v>
      </c>
      <c r="I448" s="21">
        <f t="shared" si="166"/>
        <v>14</v>
      </c>
      <c r="J448" s="21" t="str">
        <f t="shared" si="166"/>
        <v>-</v>
      </c>
      <c r="K448" s="21">
        <f t="shared" si="166"/>
        <v>707</v>
      </c>
      <c r="M448" s="21" t="str">
        <f t="shared" si="162"/>
        <v>-</v>
      </c>
      <c r="N448" s="21">
        <f t="shared" si="162"/>
        <v>213</v>
      </c>
      <c r="O448" s="21">
        <f t="shared" si="162"/>
        <v>6755</v>
      </c>
      <c r="P448" s="21">
        <f t="shared" si="162"/>
        <v>1011</v>
      </c>
      <c r="Q448" s="21">
        <f t="shared" si="162"/>
        <v>1695</v>
      </c>
      <c r="R448" s="21">
        <f t="shared" si="162"/>
        <v>3</v>
      </c>
      <c r="S448" s="103">
        <f t="shared" si="162"/>
        <v>9677</v>
      </c>
    </row>
    <row r="449" spans="1:19">
      <c r="A449" s="64">
        <v>2016</v>
      </c>
      <c r="B449" s="21">
        <f t="shared" ref="B449:K449" si="167">B148</f>
        <v>28</v>
      </c>
      <c r="C449" s="21">
        <f t="shared" si="167"/>
        <v>5</v>
      </c>
      <c r="D449" s="21">
        <f t="shared" si="167"/>
        <v>2</v>
      </c>
      <c r="E449" s="21">
        <f t="shared" si="167"/>
        <v>14</v>
      </c>
      <c r="F449" s="21">
        <f t="shared" si="167"/>
        <v>117</v>
      </c>
      <c r="G449" s="21">
        <f t="shared" si="167"/>
        <v>348</v>
      </c>
      <c r="H449" s="21">
        <f t="shared" si="167"/>
        <v>135</v>
      </c>
      <c r="I449" s="21">
        <f t="shared" si="167"/>
        <v>6</v>
      </c>
      <c r="J449" s="21" t="str">
        <f t="shared" si="167"/>
        <v>-</v>
      </c>
      <c r="K449" s="21">
        <f t="shared" si="167"/>
        <v>655</v>
      </c>
      <c r="M449" s="21" t="str">
        <f t="shared" si="162"/>
        <v>-</v>
      </c>
      <c r="N449" s="21">
        <f t="shared" si="162"/>
        <v>29</v>
      </c>
      <c r="O449" s="21">
        <f t="shared" si="162"/>
        <v>582</v>
      </c>
      <c r="P449" s="21">
        <f t="shared" si="162"/>
        <v>18</v>
      </c>
      <c r="Q449" s="21">
        <f t="shared" si="162"/>
        <v>1793</v>
      </c>
      <c r="R449" s="21" t="str">
        <f t="shared" si="162"/>
        <v>-</v>
      </c>
      <c r="S449" s="103">
        <f t="shared" si="162"/>
        <v>2422</v>
      </c>
    </row>
    <row r="450" spans="1:19">
      <c r="A450" s="64">
        <v>2017</v>
      </c>
      <c r="B450" s="21">
        <f t="shared" ref="B450:K450" si="168">B149</f>
        <v>0</v>
      </c>
      <c r="C450" s="21">
        <f t="shared" si="168"/>
        <v>0</v>
      </c>
      <c r="D450" s="21">
        <f t="shared" si="168"/>
        <v>6</v>
      </c>
      <c r="E450" s="21">
        <f t="shared" si="168"/>
        <v>31</v>
      </c>
      <c r="F450" s="21">
        <f t="shared" si="168"/>
        <v>207</v>
      </c>
      <c r="G450" s="21">
        <f t="shared" si="168"/>
        <v>467</v>
      </c>
      <c r="H450" s="21">
        <f t="shared" si="168"/>
        <v>47</v>
      </c>
      <c r="I450" s="21">
        <f t="shared" si="168"/>
        <v>4</v>
      </c>
      <c r="J450" s="21" t="str">
        <f t="shared" si="168"/>
        <v>-</v>
      </c>
      <c r="K450" s="21">
        <f t="shared" si="168"/>
        <v>762</v>
      </c>
      <c r="M450" s="21" t="str">
        <f t="shared" si="162"/>
        <v>-</v>
      </c>
      <c r="N450" s="21">
        <f t="shared" si="162"/>
        <v>36</v>
      </c>
      <c r="O450" s="21">
        <f t="shared" si="162"/>
        <v>3419</v>
      </c>
      <c r="P450" s="21">
        <f t="shared" si="162"/>
        <v>1943</v>
      </c>
      <c r="Q450" s="21">
        <f t="shared" si="162"/>
        <v>2192</v>
      </c>
      <c r="R450" s="21" t="str">
        <f t="shared" si="162"/>
        <v>-</v>
      </c>
      <c r="S450" s="103">
        <f t="shared" si="162"/>
        <v>7590</v>
      </c>
    </row>
    <row r="451" spans="1:19">
      <c r="A451" s="64">
        <v>2018</v>
      </c>
      <c r="B451" s="21">
        <f t="shared" ref="B451:K451" si="169">B150</f>
        <v>0</v>
      </c>
      <c r="C451" s="21">
        <f t="shared" si="169"/>
        <v>0</v>
      </c>
      <c r="D451" s="21">
        <f t="shared" si="169"/>
        <v>23</v>
      </c>
      <c r="E451" s="21">
        <f t="shared" si="169"/>
        <v>59</v>
      </c>
      <c r="F451" s="21">
        <f t="shared" si="169"/>
        <v>409</v>
      </c>
      <c r="G451" s="21">
        <f t="shared" si="169"/>
        <v>490</v>
      </c>
      <c r="H451" s="21">
        <f t="shared" si="169"/>
        <v>217</v>
      </c>
      <c r="I451" s="21">
        <f t="shared" si="169"/>
        <v>11</v>
      </c>
      <c r="J451" s="21" t="str">
        <f t="shared" si="169"/>
        <v>-</v>
      </c>
      <c r="K451" s="21">
        <f t="shared" si="169"/>
        <v>1209</v>
      </c>
      <c r="M451" s="21" t="str">
        <f t="shared" si="162"/>
        <v>-</v>
      </c>
      <c r="N451" s="21">
        <f t="shared" si="162"/>
        <v>2</v>
      </c>
      <c r="O451" s="21">
        <f t="shared" si="162"/>
        <v>2125</v>
      </c>
      <c r="P451" s="21">
        <f t="shared" si="162"/>
        <v>6042</v>
      </c>
      <c r="Q451" s="21">
        <f t="shared" si="162"/>
        <v>3095</v>
      </c>
      <c r="R451" s="21" t="str">
        <f t="shared" si="162"/>
        <v>-</v>
      </c>
      <c r="S451" s="103">
        <f t="shared" si="162"/>
        <v>11264</v>
      </c>
    </row>
    <row r="452" spans="1:19">
      <c r="A452" s="64">
        <v>2019</v>
      </c>
      <c r="B452" s="21">
        <f t="shared" ref="B452:K452" si="170">B151</f>
        <v>2</v>
      </c>
      <c r="C452" s="21">
        <f t="shared" si="170"/>
        <v>3</v>
      </c>
      <c r="D452" s="21">
        <f t="shared" si="170"/>
        <v>66</v>
      </c>
      <c r="E452" s="21">
        <f t="shared" si="170"/>
        <v>348</v>
      </c>
      <c r="F452" s="21">
        <f t="shared" si="170"/>
        <v>1405</v>
      </c>
      <c r="G452" s="21">
        <f t="shared" si="170"/>
        <v>277</v>
      </c>
      <c r="H452" s="21">
        <f t="shared" si="170"/>
        <v>84</v>
      </c>
      <c r="I452" s="21">
        <f t="shared" si="170"/>
        <v>17</v>
      </c>
      <c r="J452" s="21" t="str">
        <f t="shared" si="170"/>
        <v>-</v>
      </c>
      <c r="K452" s="21">
        <f t="shared" si="170"/>
        <v>2202</v>
      </c>
      <c r="M452" s="21" t="str">
        <f t="shared" si="162"/>
        <v>-</v>
      </c>
      <c r="N452" s="21">
        <f t="shared" si="162"/>
        <v>1931</v>
      </c>
      <c r="O452" s="21">
        <f t="shared" si="162"/>
        <v>16778</v>
      </c>
      <c r="P452" s="21">
        <f t="shared" si="162"/>
        <v>7594</v>
      </c>
      <c r="Q452" s="21">
        <f t="shared" si="162"/>
        <v>1934</v>
      </c>
      <c r="R452" s="21" t="str">
        <f t="shared" si="162"/>
        <v>-</v>
      </c>
      <c r="S452" s="103">
        <f t="shared" si="162"/>
        <v>28237</v>
      </c>
    </row>
    <row r="453" spans="1:19">
      <c r="A453" s="64">
        <v>2020</v>
      </c>
      <c r="B453" s="21">
        <f t="shared" ref="B453:K453" si="171">B152</f>
        <v>0</v>
      </c>
      <c r="C453" s="21">
        <f t="shared" si="171"/>
        <v>4</v>
      </c>
      <c r="D453" s="21">
        <f t="shared" si="171"/>
        <v>19</v>
      </c>
      <c r="E453" s="21">
        <f t="shared" si="171"/>
        <v>37</v>
      </c>
      <c r="F453" s="21">
        <f t="shared" si="171"/>
        <v>1460</v>
      </c>
      <c r="G453" s="21">
        <f t="shared" si="171"/>
        <v>231</v>
      </c>
      <c r="H453" s="21">
        <f t="shared" si="171"/>
        <v>217</v>
      </c>
      <c r="I453" s="21">
        <f t="shared" si="171"/>
        <v>24</v>
      </c>
      <c r="J453" s="21" t="str">
        <f t="shared" si="171"/>
        <v>-</v>
      </c>
      <c r="K453" s="21">
        <f t="shared" si="171"/>
        <v>1992</v>
      </c>
      <c r="M453" s="21" t="str">
        <f t="shared" si="162"/>
        <v>-</v>
      </c>
      <c r="N453" s="21">
        <f t="shared" si="162"/>
        <v>0</v>
      </c>
      <c r="O453" s="21">
        <f t="shared" si="162"/>
        <v>4050</v>
      </c>
      <c r="P453" s="21">
        <f t="shared" si="162"/>
        <v>3302</v>
      </c>
      <c r="Q453" s="21">
        <f t="shared" si="162"/>
        <v>3152</v>
      </c>
      <c r="R453" s="21" t="str">
        <f t="shared" si="162"/>
        <v>-</v>
      </c>
      <c r="S453" s="103">
        <f t="shared" si="162"/>
        <v>10504</v>
      </c>
    </row>
    <row r="454" spans="1:19">
      <c r="A454" s="64">
        <v>2021</v>
      </c>
      <c r="B454" s="21">
        <f t="shared" ref="B454:K454" si="172">B153</f>
        <v>12</v>
      </c>
      <c r="C454" s="21">
        <f t="shared" si="172"/>
        <v>54</v>
      </c>
      <c r="D454" s="21">
        <f t="shared" si="172"/>
        <v>16</v>
      </c>
      <c r="E454" s="21">
        <f t="shared" si="172"/>
        <v>369</v>
      </c>
      <c r="F454" s="21">
        <f t="shared" si="172"/>
        <v>1833</v>
      </c>
      <c r="G454" s="21">
        <f t="shared" si="172"/>
        <v>557</v>
      </c>
      <c r="H454" s="21">
        <f t="shared" si="172"/>
        <v>90</v>
      </c>
      <c r="I454" s="21">
        <f t="shared" si="172"/>
        <v>0</v>
      </c>
      <c r="J454" s="21" t="str">
        <f t="shared" si="172"/>
        <v>-</v>
      </c>
      <c r="K454" s="21">
        <f t="shared" si="172"/>
        <v>2931</v>
      </c>
      <c r="M454" s="21" t="str">
        <f t="shared" si="162"/>
        <v>-</v>
      </c>
      <c r="N454" s="21">
        <f t="shared" si="162"/>
        <v>539</v>
      </c>
      <c r="O454" s="21">
        <f t="shared" si="162"/>
        <v>23359</v>
      </c>
      <c r="P454" s="21">
        <f t="shared" si="162"/>
        <v>20642</v>
      </c>
      <c r="Q454" s="21">
        <f t="shared" si="162"/>
        <v>6807</v>
      </c>
      <c r="R454" s="21" t="str">
        <f t="shared" si="162"/>
        <v>-</v>
      </c>
      <c r="S454" s="103">
        <f t="shared" si="162"/>
        <v>51347</v>
      </c>
    </row>
    <row r="455" spans="1:19">
      <c r="A455" s="64">
        <v>2022</v>
      </c>
      <c r="B455" s="21">
        <f t="shared" ref="B455:K455" si="173">B154</f>
        <v>31</v>
      </c>
      <c r="C455" s="21">
        <f t="shared" si="173"/>
        <v>68</v>
      </c>
      <c r="D455" s="21">
        <f t="shared" si="173"/>
        <v>74</v>
      </c>
      <c r="E455" s="21">
        <f t="shared" si="173"/>
        <v>275</v>
      </c>
      <c r="F455" s="21">
        <f t="shared" si="173"/>
        <v>615</v>
      </c>
      <c r="G455" s="21">
        <f t="shared" si="173"/>
        <v>259</v>
      </c>
      <c r="H455" s="21">
        <f t="shared" si="173"/>
        <v>89</v>
      </c>
      <c r="I455" s="21">
        <f t="shared" si="173"/>
        <v>6</v>
      </c>
      <c r="J455" s="21" t="str">
        <f t="shared" si="173"/>
        <v>-</v>
      </c>
      <c r="K455" s="21">
        <f t="shared" si="173"/>
        <v>1417</v>
      </c>
      <c r="M455" s="21" t="str">
        <f t="shared" si="162"/>
        <v>-</v>
      </c>
      <c r="N455" s="21">
        <f t="shared" si="162"/>
        <v>1496</v>
      </c>
      <c r="O455" s="21">
        <f t="shared" si="162"/>
        <v>14729</v>
      </c>
      <c r="P455" s="21">
        <f t="shared" si="162"/>
        <v>5000</v>
      </c>
      <c r="Q455" s="21">
        <f t="shared" si="162"/>
        <v>5408</v>
      </c>
      <c r="R455" s="21" t="str">
        <f t="shared" si="162"/>
        <v>-</v>
      </c>
      <c r="S455" s="103">
        <f t="shared" si="162"/>
        <v>26633</v>
      </c>
    </row>
    <row r="456" spans="1:19">
      <c r="A456" s="64">
        <v>2023</v>
      </c>
      <c r="B456" s="21" t="str">
        <f t="shared" ref="B456:K457" si="174">B155</f>
        <v>-</v>
      </c>
      <c r="C456" s="21" t="str">
        <f t="shared" si="174"/>
        <v>-</v>
      </c>
      <c r="D456" s="21" t="str">
        <f t="shared" si="174"/>
        <v>-</v>
      </c>
      <c r="E456" s="21">
        <f t="shared" si="174"/>
        <v>2</v>
      </c>
      <c r="F456" s="21">
        <f t="shared" si="174"/>
        <v>3</v>
      </c>
      <c r="G456" s="21">
        <f t="shared" si="174"/>
        <v>2</v>
      </c>
      <c r="H456" s="21">
        <f t="shared" si="174"/>
        <v>339</v>
      </c>
      <c r="I456" s="21" t="str">
        <f t="shared" si="174"/>
        <v>-</v>
      </c>
      <c r="J456" s="21" t="str">
        <f t="shared" si="174"/>
        <v>-</v>
      </c>
      <c r="K456" s="21">
        <f t="shared" si="174"/>
        <v>346</v>
      </c>
      <c r="M456" s="21" t="str">
        <f t="shared" ref="M456:S457" si="175">M155</f>
        <v>-</v>
      </c>
      <c r="N456" s="21">
        <f t="shared" si="175"/>
        <v>15</v>
      </c>
      <c r="O456" s="21">
        <f t="shared" si="175"/>
        <v>9419</v>
      </c>
      <c r="P456" s="21">
        <f t="shared" si="175"/>
        <v>5812</v>
      </c>
      <c r="Q456" s="21">
        <f t="shared" si="175"/>
        <v>17203</v>
      </c>
      <c r="R456" s="21" t="str">
        <f t="shared" si="175"/>
        <v>-</v>
      </c>
      <c r="S456" s="103">
        <f t="shared" si="175"/>
        <v>32449</v>
      </c>
    </row>
    <row r="457" spans="1:19" ht="11.4">
      <c r="A457" s="64" t="s">
        <v>346</v>
      </c>
      <c r="B457" s="21">
        <f t="shared" si="174"/>
        <v>8</v>
      </c>
      <c r="C457" s="21">
        <f t="shared" si="174"/>
        <v>44</v>
      </c>
      <c r="D457" s="21">
        <f t="shared" si="174"/>
        <v>153</v>
      </c>
      <c r="E457" s="21">
        <f t="shared" si="174"/>
        <v>48</v>
      </c>
      <c r="F457" s="21">
        <f t="shared" si="174"/>
        <v>108</v>
      </c>
      <c r="G457" s="21">
        <f t="shared" si="174"/>
        <v>425</v>
      </c>
      <c r="H457" s="21">
        <f t="shared" si="174"/>
        <v>291</v>
      </c>
      <c r="I457" s="21">
        <f t="shared" si="174"/>
        <v>2</v>
      </c>
      <c r="J457" s="21" t="str">
        <f t="shared" si="174"/>
        <v>-</v>
      </c>
      <c r="K457" s="21">
        <f t="shared" si="174"/>
        <v>1079</v>
      </c>
      <c r="M457" s="21" t="str">
        <f t="shared" si="175"/>
        <v>-</v>
      </c>
      <c r="N457" s="21">
        <f t="shared" si="175"/>
        <v>145</v>
      </c>
      <c r="O457" s="21">
        <f t="shared" si="175"/>
        <v>3914</v>
      </c>
      <c r="P457" s="21">
        <f t="shared" si="175"/>
        <v>10009</v>
      </c>
      <c r="Q457" s="21">
        <f t="shared" si="175"/>
        <v>11138</v>
      </c>
      <c r="R457" s="21" t="str">
        <f t="shared" si="175"/>
        <v>-</v>
      </c>
      <c r="S457" s="103">
        <f t="shared" si="175"/>
        <v>25206</v>
      </c>
    </row>
    <row r="458" spans="1:19" ht="10.5" customHeight="1">
      <c r="A458" s="68"/>
      <c r="B458" s="21"/>
      <c r="C458" s="21"/>
      <c r="D458" s="21"/>
      <c r="E458" s="21"/>
      <c r="F458" s="21"/>
      <c r="G458" s="21"/>
      <c r="H458" s="21"/>
      <c r="I458" s="21"/>
      <c r="J458" s="21"/>
      <c r="K458" s="21"/>
      <c r="M458" s="21"/>
      <c r="N458" s="21"/>
      <c r="O458" s="21"/>
      <c r="P458" s="21"/>
      <c r="Q458" s="21"/>
      <c r="R458" s="21"/>
      <c r="S458" s="103"/>
    </row>
    <row r="459" spans="1:19">
      <c r="A459" s="200" t="str">
        <f>A158</f>
        <v>Coos Bay</v>
      </c>
      <c r="B459" s="21"/>
      <c r="C459" s="21"/>
      <c r="D459" s="21"/>
      <c r="E459" s="21"/>
      <c r="F459" s="21"/>
      <c r="G459" s="21"/>
      <c r="H459" s="21"/>
      <c r="I459" s="21"/>
      <c r="J459" s="21"/>
      <c r="K459" s="21"/>
      <c r="M459" s="21"/>
      <c r="N459" s="21"/>
      <c r="O459" s="21"/>
      <c r="P459" s="21"/>
      <c r="Q459" s="21"/>
      <c r="R459" s="21"/>
      <c r="S459" s="103"/>
    </row>
    <row r="460" spans="1:19">
      <c r="A460" s="68" t="s">
        <v>102</v>
      </c>
      <c r="B460" s="21" t="s">
        <v>15</v>
      </c>
      <c r="C460" s="21" t="s">
        <v>15</v>
      </c>
      <c r="D460" s="21">
        <f>AVERAGE(D164:D168)</f>
        <v>36.75</v>
      </c>
      <c r="E460" s="21">
        <f>AVERAGE(E164:E168)</f>
        <v>920.66666666666663</v>
      </c>
      <c r="F460" s="21">
        <f>AVERAGE(F164:F168)</f>
        <v>4075.2</v>
      </c>
      <c r="G460" s="21">
        <f>AVERAGE(G164:G168)</f>
        <v>1994</v>
      </c>
      <c r="H460" s="21">
        <f>AVERAGE(H164:H168)</f>
        <v>436.2</v>
      </c>
      <c r="I460" s="165" t="s">
        <v>63</v>
      </c>
      <c r="J460" s="165" t="s">
        <v>63</v>
      </c>
      <c r="K460" s="21">
        <f>AVERAGE(K164:K168)</f>
        <v>7087.2</v>
      </c>
      <c r="M460" s="21">
        <f>AVERAGE(M164:M168)</f>
        <v>2106</v>
      </c>
      <c r="N460" s="21">
        <f>AVERAGE(N164:N168)</f>
        <v>13671</v>
      </c>
      <c r="O460" s="21">
        <f>AVERAGE(O164:O168)</f>
        <v>29455.4</v>
      </c>
      <c r="P460" s="21">
        <f>AVERAGE(P164:P168)</f>
        <v>13019.8</v>
      </c>
      <c r="Q460" s="21">
        <f>AVERAGE(Q164:Q168)</f>
        <v>1699.25</v>
      </c>
      <c r="R460" s="165" t="s">
        <v>63</v>
      </c>
      <c r="S460" s="103">
        <f>AVERAGE(S164:S168)</f>
        <v>53300.800000000003</v>
      </c>
    </row>
    <row r="461" spans="1:19">
      <c r="A461" s="68" t="s">
        <v>10</v>
      </c>
      <c r="B461" s="21" t="s">
        <v>15</v>
      </c>
      <c r="C461" s="21" t="s">
        <v>15</v>
      </c>
      <c r="D461" s="21">
        <f>AVERAGE(D169:D173)</f>
        <v>75.25</v>
      </c>
      <c r="E461" s="21">
        <f>AVERAGE(E169:E173)</f>
        <v>1213.4000000000001</v>
      </c>
      <c r="F461" s="21">
        <f>AVERAGE(F169:F173)</f>
        <v>4999.2</v>
      </c>
      <c r="G461" s="21">
        <f>AVERAGE(G169:G173)</f>
        <v>2205.8000000000002</v>
      </c>
      <c r="H461" s="21">
        <f>AVERAGE(H169:H173)</f>
        <v>962.5</v>
      </c>
      <c r="I461" s="165" t="s">
        <v>63</v>
      </c>
      <c r="J461" s="165" t="s">
        <v>63</v>
      </c>
      <c r="K461" s="21">
        <f>AVERAGE(K169:K173)</f>
        <v>9248.6</v>
      </c>
      <c r="M461" s="21">
        <f>AVERAGE(M169:M173)</f>
        <v>453</v>
      </c>
      <c r="N461" s="21">
        <f>AVERAGE(N169:N173)</f>
        <v>10859.2</v>
      </c>
      <c r="O461" s="21">
        <f>AVERAGE(O169:O173)</f>
        <v>39002.6</v>
      </c>
      <c r="P461" s="21">
        <f>AVERAGE(P169:P173)</f>
        <v>12888</v>
      </c>
      <c r="Q461" s="21">
        <f>AVERAGE(Q169:Q173)</f>
        <v>1567.75</v>
      </c>
      <c r="R461" s="21" t="s">
        <v>15</v>
      </c>
      <c r="S461" s="103">
        <f>AVERAGE(S169:S173)</f>
        <v>64366.400000000001</v>
      </c>
    </row>
    <row r="462" spans="1:19">
      <c r="A462" s="68" t="s">
        <v>11</v>
      </c>
      <c r="B462" s="21" t="s">
        <v>15</v>
      </c>
      <c r="C462" s="21" t="s">
        <v>15</v>
      </c>
      <c r="D462" s="21">
        <f t="shared" ref="D462:I462" si="176">AVERAGE(D174:D178)</f>
        <v>39.799999999999997</v>
      </c>
      <c r="E462" s="21">
        <f t="shared" si="176"/>
        <v>861.6</v>
      </c>
      <c r="F462" s="21">
        <f t="shared" si="176"/>
        <v>1495</v>
      </c>
      <c r="G462" s="21">
        <f t="shared" si="176"/>
        <v>351.5</v>
      </c>
      <c r="H462" s="21">
        <f t="shared" si="176"/>
        <v>231</v>
      </c>
      <c r="I462" s="21">
        <f t="shared" si="176"/>
        <v>7</v>
      </c>
      <c r="J462" s="165" t="s">
        <v>63</v>
      </c>
      <c r="K462" s="21">
        <f>AVERAGE(K174:K178)</f>
        <v>2032.8</v>
      </c>
      <c r="M462" s="21">
        <f>AVERAGE(M174:M178)</f>
        <v>465</v>
      </c>
      <c r="N462" s="21">
        <f>AVERAGE(N174:N178)</f>
        <v>12213</v>
      </c>
      <c r="O462" s="21">
        <f>AVERAGE(O174:O178)</f>
        <v>39345</v>
      </c>
      <c r="P462" s="21">
        <f>AVERAGE(P174:P178)</f>
        <v>10077</v>
      </c>
      <c r="Q462" s="21">
        <f>AVERAGE(Q174:Q178)</f>
        <v>2713</v>
      </c>
      <c r="R462" s="21" t="s">
        <v>15</v>
      </c>
      <c r="S462" s="103">
        <f>AVERAGE(S174:S178)</f>
        <v>59645.333333333336</v>
      </c>
    </row>
    <row r="463" spans="1:19">
      <c r="A463" s="68" t="s">
        <v>12</v>
      </c>
      <c r="B463" s="21" t="s">
        <v>15</v>
      </c>
      <c r="C463" s="21" t="s">
        <v>15</v>
      </c>
      <c r="D463" s="21">
        <f t="shared" ref="D463:I463" si="177">AVERAGE(D179:D183)</f>
        <v>10.8</v>
      </c>
      <c r="E463" s="21">
        <f t="shared" si="177"/>
        <v>89</v>
      </c>
      <c r="F463" s="21">
        <f t="shared" si="177"/>
        <v>1659.8</v>
      </c>
      <c r="G463" s="21">
        <f t="shared" si="177"/>
        <v>793.2</v>
      </c>
      <c r="H463" s="21">
        <f t="shared" si="177"/>
        <v>141.80000000000001</v>
      </c>
      <c r="I463" s="21">
        <f t="shared" si="177"/>
        <v>15.5</v>
      </c>
      <c r="J463" s="165" t="s">
        <v>63</v>
      </c>
      <c r="K463" s="21">
        <f>AVERAGE(K179:K183)</f>
        <v>2701.6</v>
      </c>
      <c r="M463" s="21" t="s">
        <v>15</v>
      </c>
      <c r="N463" s="21" t="s">
        <v>15</v>
      </c>
      <c r="O463" s="21">
        <f>AVERAGE(O179:O183)</f>
        <v>2042</v>
      </c>
      <c r="P463" s="21">
        <f>AVERAGE(P179:P183)</f>
        <v>22.333333333333332</v>
      </c>
      <c r="Q463" s="21">
        <f>AVERAGE(Q179:Q183)</f>
        <v>3</v>
      </c>
      <c r="R463" s="21" t="s">
        <v>15</v>
      </c>
      <c r="S463" s="103">
        <f>AVERAGE(S179:S183)</f>
        <v>1549</v>
      </c>
    </row>
    <row r="464" spans="1:19">
      <c r="A464" s="64" t="s">
        <v>13</v>
      </c>
      <c r="B464" s="21">
        <f t="shared" ref="B464:I464" si="178">AVERAGE(B184:B188)</f>
        <v>1.3333333333333333</v>
      </c>
      <c r="C464" s="21">
        <f t="shared" si="178"/>
        <v>32.6</v>
      </c>
      <c r="D464" s="21">
        <f t="shared" si="178"/>
        <v>136.19999999999999</v>
      </c>
      <c r="E464" s="21">
        <f t="shared" si="178"/>
        <v>2737.8</v>
      </c>
      <c r="F464" s="21">
        <f t="shared" si="178"/>
        <v>7333.6</v>
      </c>
      <c r="G464" s="21">
        <f t="shared" si="178"/>
        <v>3466.6</v>
      </c>
      <c r="H464" s="21">
        <f t="shared" si="178"/>
        <v>1458.4</v>
      </c>
      <c r="I464" s="21">
        <f t="shared" si="178"/>
        <v>23.6</v>
      </c>
      <c r="J464" s="21" t="str">
        <f>J184</f>
        <v>--</v>
      </c>
      <c r="K464" s="21">
        <f>AVERAGE(K184:K188)</f>
        <v>15189.6</v>
      </c>
      <c r="M464" s="21">
        <f>AVERAGE(M184:M188)</f>
        <v>10.5</v>
      </c>
      <c r="N464" s="21">
        <f>AVERAGE(N184:N188)</f>
        <v>2357.4</v>
      </c>
      <c r="O464" s="21">
        <f>AVERAGE(O184:O188)</f>
        <v>8406.4</v>
      </c>
      <c r="P464" s="21">
        <f>AVERAGE(P184:P188)</f>
        <v>1263.5999999999999</v>
      </c>
      <c r="Q464" s="21">
        <f>AVERAGE(Q184:Q188)</f>
        <v>34.200000000000003</v>
      </c>
      <c r="R464" s="21" t="s">
        <v>15</v>
      </c>
      <c r="S464" s="103">
        <f>AVERAGE(S184:S188)</f>
        <v>12065.8</v>
      </c>
    </row>
    <row r="465" spans="1:19">
      <c r="A465" s="64" t="s">
        <v>14</v>
      </c>
      <c r="B465" s="21">
        <f>AVERAGE(B189:B193)</f>
        <v>1</v>
      </c>
      <c r="C465" s="21">
        <f t="shared" ref="C465:K465" si="179">AVERAGE(C189:C193)</f>
        <v>1.5</v>
      </c>
      <c r="D465" s="21">
        <f t="shared" si="179"/>
        <v>12.333333333333334</v>
      </c>
      <c r="E465" s="21">
        <f t="shared" si="179"/>
        <v>119.2</v>
      </c>
      <c r="F465" s="21">
        <f t="shared" si="179"/>
        <v>782.6</v>
      </c>
      <c r="G465" s="21">
        <f t="shared" si="179"/>
        <v>511.25</v>
      </c>
      <c r="H465" s="21">
        <f t="shared" si="179"/>
        <v>248.66666666666666</v>
      </c>
      <c r="I465" s="21">
        <f t="shared" si="179"/>
        <v>0</v>
      </c>
      <c r="J465" s="21" t="str">
        <f>J189</f>
        <v>--</v>
      </c>
      <c r="K465" s="21">
        <f t="shared" si="179"/>
        <v>1468.4</v>
      </c>
      <c r="M465" s="21" t="str">
        <f>M189</f>
        <v>-</v>
      </c>
      <c r="N465" s="21">
        <f t="shared" ref="N465:S465" si="180">AVERAGE(N189:N193)</f>
        <v>558</v>
      </c>
      <c r="O465" s="21">
        <f t="shared" si="180"/>
        <v>4256.6000000000004</v>
      </c>
      <c r="P465" s="21">
        <f t="shared" si="180"/>
        <v>1350.8</v>
      </c>
      <c r="Q465" s="21">
        <f t="shared" si="180"/>
        <v>26</v>
      </c>
      <c r="R465" s="21" t="str">
        <f>R189</f>
        <v>-</v>
      </c>
      <c r="S465" s="103">
        <f t="shared" si="180"/>
        <v>6186.2</v>
      </c>
    </row>
    <row r="466" spans="1:19">
      <c r="A466" s="64">
        <v>2011</v>
      </c>
      <c r="B466" s="21">
        <f t="shared" ref="B466:K466" si="181">B194</f>
        <v>0</v>
      </c>
      <c r="C466" s="21">
        <f t="shared" si="181"/>
        <v>1</v>
      </c>
      <c r="D466" s="21">
        <f t="shared" si="181"/>
        <v>31</v>
      </c>
      <c r="E466" s="21">
        <f t="shared" si="181"/>
        <v>88</v>
      </c>
      <c r="F466" s="21">
        <f t="shared" si="181"/>
        <v>254</v>
      </c>
      <c r="G466" s="21">
        <f t="shared" si="181"/>
        <v>389</v>
      </c>
      <c r="H466" s="21">
        <f t="shared" si="181"/>
        <v>248</v>
      </c>
      <c r="I466" s="21" t="str">
        <f t="shared" si="181"/>
        <v>-</v>
      </c>
      <c r="J466" s="21">
        <f t="shared" si="181"/>
        <v>6</v>
      </c>
      <c r="K466" s="21">
        <f t="shared" si="181"/>
        <v>1017</v>
      </c>
      <c r="M466" s="21" t="str">
        <f t="shared" ref="M466:S477" si="182">M194</f>
        <v>-</v>
      </c>
      <c r="N466" s="21">
        <f t="shared" si="182"/>
        <v>11</v>
      </c>
      <c r="O466" s="21">
        <f t="shared" si="182"/>
        <v>330</v>
      </c>
      <c r="P466" s="21">
        <f t="shared" si="182"/>
        <v>338</v>
      </c>
      <c r="Q466" s="21">
        <f t="shared" si="182"/>
        <v>411</v>
      </c>
      <c r="R466" s="21" t="str">
        <f t="shared" si="182"/>
        <v>-</v>
      </c>
      <c r="S466" s="103">
        <f t="shared" si="182"/>
        <v>1090</v>
      </c>
    </row>
    <row r="467" spans="1:19">
      <c r="A467" s="64">
        <v>2012</v>
      </c>
      <c r="B467" s="21">
        <f t="shared" ref="B467:K467" si="183">B195</f>
        <v>0</v>
      </c>
      <c r="C467" s="21">
        <f t="shared" si="183"/>
        <v>12</v>
      </c>
      <c r="D467" s="21">
        <f t="shared" si="183"/>
        <v>391</v>
      </c>
      <c r="E467" s="21">
        <f t="shared" si="183"/>
        <v>529</v>
      </c>
      <c r="F467" s="21">
        <f t="shared" si="183"/>
        <v>502</v>
      </c>
      <c r="G467" s="21">
        <f t="shared" si="183"/>
        <v>1348</v>
      </c>
      <c r="H467" s="21">
        <f t="shared" si="183"/>
        <v>749</v>
      </c>
      <c r="I467" s="21">
        <f t="shared" si="183"/>
        <v>60</v>
      </c>
      <c r="J467" s="21">
        <f t="shared" si="183"/>
        <v>8</v>
      </c>
      <c r="K467" s="21">
        <f t="shared" si="183"/>
        <v>3599</v>
      </c>
      <c r="M467" s="21" t="str">
        <f t="shared" si="182"/>
        <v>-</v>
      </c>
      <c r="N467" s="21">
        <f t="shared" si="182"/>
        <v>31</v>
      </c>
      <c r="O467" s="21">
        <f t="shared" si="182"/>
        <v>782</v>
      </c>
      <c r="P467" s="21">
        <f t="shared" si="182"/>
        <v>829</v>
      </c>
      <c r="Q467" s="21">
        <f t="shared" si="182"/>
        <v>814</v>
      </c>
      <c r="R467" s="21" t="str">
        <f t="shared" si="182"/>
        <v>-</v>
      </c>
      <c r="S467" s="103">
        <f t="shared" si="182"/>
        <v>2456</v>
      </c>
    </row>
    <row r="468" spans="1:19">
      <c r="A468" s="64">
        <v>2013</v>
      </c>
      <c r="B468" s="21">
        <f t="shared" ref="B468:K468" si="184">B196</f>
        <v>26</v>
      </c>
      <c r="C468" s="21">
        <f t="shared" si="184"/>
        <v>52</v>
      </c>
      <c r="D468" s="21">
        <f t="shared" si="184"/>
        <v>135</v>
      </c>
      <c r="E468" s="21">
        <f t="shared" si="184"/>
        <v>1189</v>
      </c>
      <c r="F468" s="21">
        <f t="shared" si="184"/>
        <v>790</v>
      </c>
      <c r="G468" s="21">
        <f t="shared" si="184"/>
        <v>11479</v>
      </c>
      <c r="H468" s="21">
        <f t="shared" si="184"/>
        <v>657</v>
      </c>
      <c r="I468" s="21">
        <f t="shared" si="184"/>
        <v>4</v>
      </c>
      <c r="J468" s="21" t="str">
        <f t="shared" si="184"/>
        <v>--</v>
      </c>
      <c r="K468" s="21">
        <f t="shared" si="184"/>
        <v>14332</v>
      </c>
      <c r="M468" s="21" t="str">
        <f t="shared" si="182"/>
        <v>-</v>
      </c>
      <c r="N468" s="21">
        <f t="shared" si="182"/>
        <v>9</v>
      </c>
      <c r="O468" s="21">
        <f t="shared" si="182"/>
        <v>66</v>
      </c>
      <c r="P468" s="21">
        <f t="shared" si="182"/>
        <v>94</v>
      </c>
      <c r="Q468" s="21">
        <f t="shared" si="182"/>
        <v>329</v>
      </c>
      <c r="R468" s="21" t="str">
        <f t="shared" si="182"/>
        <v>-</v>
      </c>
      <c r="S468" s="103">
        <f t="shared" si="182"/>
        <v>498</v>
      </c>
    </row>
    <row r="469" spans="1:19">
      <c r="A469" s="64">
        <v>2014</v>
      </c>
      <c r="B469" s="21">
        <f t="shared" ref="B469:K469" si="185">B197</f>
        <v>0</v>
      </c>
      <c r="C469" s="21">
        <f t="shared" si="185"/>
        <v>9</v>
      </c>
      <c r="D469" s="21">
        <f t="shared" si="185"/>
        <v>69</v>
      </c>
      <c r="E469" s="21">
        <f t="shared" si="185"/>
        <v>767</v>
      </c>
      <c r="F469" s="21">
        <f t="shared" si="185"/>
        <v>1865</v>
      </c>
      <c r="G469" s="21">
        <f t="shared" si="185"/>
        <v>2399</v>
      </c>
      <c r="H469" s="21">
        <f t="shared" si="185"/>
        <v>736</v>
      </c>
      <c r="I469" s="21">
        <f t="shared" si="185"/>
        <v>6</v>
      </c>
      <c r="J469" s="21" t="str">
        <f t="shared" si="185"/>
        <v>--</v>
      </c>
      <c r="K469" s="21">
        <f t="shared" si="185"/>
        <v>5851</v>
      </c>
      <c r="M469" s="21">
        <f t="shared" si="182"/>
        <v>1</v>
      </c>
      <c r="N469" s="21">
        <f t="shared" si="182"/>
        <v>620</v>
      </c>
      <c r="O469" s="21">
        <f t="shared" si="182"/>
        <v>4371</v>
      </c>
      <c r="P469" s="21">
        <f t="shared" si="182"/>
        <v>1672</v>
      </c>
      <c r="Q469" s="21">
        <f t="shared" si="182"/>
        <v>3255</v>
      </c>
      <c r="R469" s="21" t="str">
        <f t="shared" si="182"/>
        <v>-</v>
      </c>
      <c r="S469" s="103">
        <f t="shared" si="182"/>
        <v>9919</v>
      </c>
    </row>
    <row r="470" spans="1:19">
      <c r="A470" s="64">
        <v>2015</v>
      </c>
      <c r="B470" s="21">
        <f t="shared" ref="B470:K470" si="186">B198</f>
        <v>0</v>
      </c>
      <c r="C470" s="21">
        <f t="shared" si="186"/>
        <v>3</v>
      </c>
      <c r="D470" s="21">
        <f t="shared" si="186"/>
        <v>18</v>
      </c>
      <c r="E470" s="21">
        <f t="shared" si="186"/>
        <v>209</v>
      </c>
      <c r="F470" s="21">
        <f t="shared" si="186"/>
        <v>187</v>
      </c>
      <c r="G470" s="21">
        <f t="shared" si="186"/>
        <v>197</v>
      </c>
      <c r="H470" s="21">
        <f t="shared" si="186"/>
        <v>744</v>
      </c>
      <c r="I470" s="21">
        <f t="shared" si="186"/>
        <v>3</v>
      </c>
      <c r="J470" s="21" t="str">
        <f t="shared" si="186"/>
        <v>--</v>
      </c>
      <c r="K470" s="21">
        <f t="shared" si="186"/>
        <v>1361</v>
      </c>
      <c r="M470" s="21" t="str">
        <f t="shared" si="182"/>
        <v>-</v>
      </c>
      <c r="N470" s="21">
        <f t="shared" si="182"/>
        <v>208</v>
      </c>
      <c r="O470" s="21">
        <f t="shared" si="182"/>
        <v>2633</v>
      </c>
      <c r="P470" s="21">
        <f t="shared" si="182"/>
        <v>81</v>
      </c>
      <c r="Q470" s="21">
        <f t="shared" si="182"/>
        <v>1731</v>
      </c>
      <c r="R470" s="21" t="str">
        <f t="shared" si="182"/>
        <v>-</v>
      </c>
      <c r="S470" s="103">
        <f t="shared" si="182"/>
        <v>4653</v>
      </c>
    </row>
    <row r="471" spans="1:19">
      <c r="A471" s="64">
        <v>2016</v>
      </c>
      <c r="B471" s="21">
        <f t="shared" ref="B471:K471" si="187">B199</f>
        <v>4</v>
      </c>
      <c r="C471" s="21">
        <f t="shared" si="187"/>
        <v>4</v>
      </c>
      <c r="D471" s="21">
        <f t="shared" si="187"/>
        <v>2</v>
      </c>
      <c r="E471" s="21">
        <f t="shared" si="187"/>
        <v>44</v>
      </c>
      <c r="F471" s="21">
        <f t="shared" si="187"/>
        <v>91</v>
      </c>
      <c r="G471" s="21">
        <f t="shared" si="187"/>
        <v>213</v>
      </c>
      <c r="H471" s="21">
        <f t="shared" si="187"/>
        <v>318</v>
      </c>
      <c r="I471" s="21">
        <f t="shared" si="187"/>
        <v>0</v>
      </c>
      <c r="J471" s="21" t="str">
        <f t="shared" si="187"/>
        <v>--</v>
      </c>
      <c r="K471" s="21">
        <f t="shared" si="187"/>
        <v>676</v>
      </c>
      <c r="M471" s="21" t="str">
        <f t="shared" si="182"/>
        <v>-</v>
      </c>
      <c r="N471" s="21">
        <f t="shared" si="182"/>
        <v>58</v>
      </c>
      <c r="O471" s="21">
        <f t="shared" si="182"/>
        <v>410</v>
      </c>
      <c r="P471" s="21">
        <f t="shared" si="182"/>
        <v>59</v>
      </c>
      <c r="Q471" s="21">
        <f t="shared" si="182"/>
        <v>959</v>
      </c>
      <c r="R471" s="21" t="str">
        <f t="shared" si="182"/>
        <v>-</v>
      </c>
      <c r="S471" s="103">
        <f t="shared" si="182"/>
        <v>1486</v>
      </c>
    </row>
    <row r="472" spans="1:19">
      <c r="A472" s="64">
        <v>2017</v>
      </c>
      <c r="B472" s="21">
        <f t="shared" ref="B472:K472" si="188">B200</f>
        <v>0</v>
      </c>
      <c r="C472" s="21">
        <f t="shared" si="188"/>
        <v>6</v>
      </c>
      <c r="D472" s="21">
        <f t="shared" si="188"/>
        <v>7</v>
      </c>
      <c r="E472" s="21">
        <f t="shared" si="188"/>
        <v>28</v>
      </c>
      <c r="F472" s="21">
        <f t="shared" si="188"/>
        <v>212</v>
      </c>
      <c r="G472" s="21">
        <f t="shared" si="188"/>
        <v>199</v>
      </c>
      <c r="H472" s="21">
        <f t="shared" si="188"/>
        <v>121</v>
      </c>
      <c r="I472" s="21">
        <f t="shared" si="188"/>
        <v>0</v>
      </c>
      <c r="J472" s="21" t="str">
        <f t="shared" si="188"/>
        <v>--</v>
      </c>
      <c r="K472" s="21">
        <f t="shared" si="188"/>
        <v>573</v>
      </c>
      <c r="M472" s="21" t="str">
        <f t="shared" si="182"/>
        <v>-</v>
      </c>
      <c r="N472" s="21">
        <f t="shared" si="182"/>
        <v>241</v>
      </c>
      <c r="O472" s="21">
        <f t="shared" si="182"/>
        <v>1452</v>
      </c>
      <c r="P472" s="21">
        <f t="shared" si="182"/>
        <v>557</v>
      </c>
      <c r="Q472" s="21">
        <f t="shared" si="182"/>
        <v>1146</v>
      </c>
      <c r="R472" s="21" t="str">
        <f t="shared" si="182"/>
        <v>-</v>
      </c>
      <c r="S472" s="103">
        <f t="shared" si="182"/>
        <v>3396</v>
      </c>
    </row>
    <row r="473" spans="1:19">
      <c r="A473" s="64">
        <v>2018</v>
      </c>
      <c r="B473" s="21">
        <f t="shared" ref="B473:K473" si="189">B201</f>
        <v>0</v>
      </c>
      <c r="C473" s="21">
        <f t="shared" si="189"/>
        <v>0</v>
      </c>
      <c r="D473" s="21">
        <f t="shared" si="189"/>
        <v>6</v>
      </c>
      <c r="E473" s="21">
        <f t="shared" si="189"/>
        <v>52</v>
      </c>
      <c r="F473" s="21">
        <f t="shared" si="189"/>
        <v>180</v>
      </c>
      <c r="G473" s="21">
        <f t="shared" si="189"/>
        <v>311</v>
      </c>
      <c r="H473" s="21">
        <f t="shared" si="189"/>
        <v>244</v>
      </c>
      <c r="I473" s="21">
        <f t="shared" si="189"/>
        <v>0</v>
      </c>
      <c r="J473" s="21" t="str">
        <f t="shared" si="189"/>
        <v>--</v>
      </c>
      <c r="K473" s="21">
        <f t="shared" si="189"/>
        <v>793</v>
      </c>
      <c r="M473" s="21" t="str">
        <f t="shared" si="182"/>
        <v>-</v>
      </c>
      <c r="N473" s="21">
        <f t="shared" si="182"/>
        <v>4</v>
      </c>
      <c r="O473" s="21">
        <f t="shared" si="182"/>
        <v>579</v>
      </c>
      <c r="P473" s="21">
        <f t="shared" si="182"/>
        <v>887</v>
      </c>
      <c r="Q473" s="21">
        <f t="shared" si="182"/>
        <v>2983</v>
      </c>
      <c r="R473" s="21" t="str">
        <f t="shared" si="182"/>
        <v>-</v>
      </c>
      <c r="S473" s="103">
        <f t="shared" si="182"/>
        <v>4453</v>
      </c>
    </row>
    <row r="474" spans="1:19">
      <c r="A474" s="64">
        <v>2019</v>
      </c>
      <c r="B474" s="21">
        <f t="shared" ref="B474:K474" si="190">B202</f>
        <v>0</v>
      </c>
      <c r="C474" s="21">
        <f t="shared" si="190"/>
        <v>0</v>
      </c>
      <c r="D474" s="21">
        <f t="shared" si="190"/>
        <v>0</v>
      </c>
      <c r="E474" s="21">
        <f t="shared" si="190"/>
        <v>87</v>
      </c>
      <c r="F474" s="21">
        <f t="shared" si="190"/>
        <v>603</v>
      </c>
      <c r="G474" s="21">
        <f t="shared" si="190"/>
        <v>236</v>
      </c>
      <c r="H474" s="21">
        <f t="shared" si="190"/>
        <v>305</v>
      </c>
      <c r="I474" s="21" t="str">
        <f t="shared" si="190"/>
        <v>-</v>
      </c>
      <c r="J474" s="21" t="str">
        <f t="shared" si="190"/>
        <v>-</v>
      </c>
      <c r="K474" s="21">
        <f t="shared" si="190"/>
        <v>1231</v>
      </c>
      <c r="M474" s="21" t="str">
        <f t="shared" si="182"/>
        <v>-</v>
      </c>
      <c r="N474" s="21">
        <f t="shared" si="182"/>
        <v>1265</v>
      </c>
      <c r="O474" s="21">
        <f t="shared" si="182"/>
        <v>4322</v>
      </c>
      <c r="P474" s="21">
        <f t="shared" si="182"/>
        <v>2023</v>
      </c>
      <c r="Q474" s="21">
        <f t="shared" si="182"/>
        <v>1980</v>
      </c>
      <c r="R474" s="21" t="str">
        <f t="shared" si="182"/>
        <v>-</v>
      </c>
      <c r="S474" s="103">
        <f t="shared" si="182"/>
        <v>9590</v>
      </c>
    </row>
    <row r="475" spans="1:19">
      <c r="A475" s="64">
        <v>2020</v>
      </c>
      <c r="B475" s="21">
        <f t="shared" ref="B475:K475" si="191">B203</f>
        <v>0</v>
      </c>
      <c r="C475" s="21">
        <f t="shared" si="191"/>
        <v>0</v>
      </c>
      <c r="D475" s="21">
        <f t="shared" si="191"/>
        <v>7</v>
      </c>
      <c r="E475" s="21">
        <f t="shared" si="191"/>
        <v>0</v>
      </c>
      <c r="F475" s="21">
        <f t="shared" si="191"/>
        <v>1151</v>
      </c>
      <c r="G475" s="21">
        <f t="shared" si="191"/>
        <v>419</v>
      </c>
      <c r="H475" s="21">
        <f t="shared" si="191"/>
        <v>361</v>
      </c>
      <c r="I475" s="21">
        <f t="shared" si="191"/>
        <v>11</v>
      </c>
      <c r="J475" s="21" t="str">
        <f t="shared" si="191"/>
        <v>-</v>
      </c>
      <c r="K475" s="21">
        <f t="shared" si="191"/>
        <v>1949</v>
      </c>
      <c r="M475" s="21" t="str">
        <f t="shared" si="182"/>
        <v>-</v>
      </c>
      <c r="N475" s="21">
        <f t="shared" si="182"/>
        <v>0</v>
      </c>
      <c r="O475" s="21">
        <f t="shared" si="182"/>
        <v>2605</v>
      </c>
      <c r="P475" s="21">
        <f t="shared" si="182"/>
        <v>804</v>
      </c>
      <c r="Q475" s="21">
        <f t="shared" si="182"/>
        <v>453</v>
      </c>
      <c r="R475" s="21" t="str">
        <f t="shared" si="182"/>
        <v>-</v>
      </c>
      <c r="S475" s="103">
        <f t="shared" si="182"/>
        <v>3862</v>
      </c>
    </row>
    <row r="476" spans="1:19">
      <c r="A476" s="64">
        <v>2021</v>
      </c>
      <c r="B476" s="21">
        <f t="shared" ref="B476:K476" si="192">B204</f>
        <v>0</v>
      </c>
      <c r="C476" s="21">
        <f t="shared" si="192"/>
        <v>82</v>
      </c>
      <c r="D476" s="21">
        <f t="shared" si="192"/>
        <v>13</v>
      </c>
      <c r="E476" s="21">
        <f t="shared" si="192"/>
        <v>149</v>
      </c>
      <c r="F476" s="21">
        <f t="shared" si="192"/>
        <v>632</v>
      </c>
      <c r="G476" s="21">
        <f t="shared" si="192"/>
        <v>263</v>
      </c>
      <c r="H476" s="21">
        <f t="shared" si="192"/>
        <v>137</v>
      </c>
      <c r="I476" s="21">
        <f t="shared" si="192"/>
        <v>0</v>
      </c>
      <c r="J476" s="21" t="str">
        <f t="shared" si="192"/>
        <v>-</v>
      </c>
      <c r="K476" s="21">
        <f t="shared" si="192"/>
        <v>1276</v>
      </c>
      <c r="M476" s="21" t="str">
        <f t="shared" si="182"/>
        <v>-</v>
      </c>
      <c r="N476" s="21">
        <f t="shared" si="182"/>
        <v>1149</v>
      </c>
      <c r="O476" s="21">
        <f t="shared" si="182"/>
        <v>7073</v>
      </c>
      <c r="P476" s="21">
        <f t="shared" si="182"/>
        <v>3554</v>
      </c>
      <c r="Q476" s="21">
        <f t="shared" si="182"/>
        <v>1691</v>
      </c>
      <c r="R476" s="21" t="str">
        <f t="shared" si="182"/>
        <v>-</v>
      </c>
      <c r="S476" s="103">
        <f t="shared" si="182"/>
        <v>13467</v>
      </c>
    </row>
    <row r="477" spans="1:19">
      <c r="A477" s="64">
        <v>2022</v>
      </c>
      <c r="B477" s="21">
        <f t="shared" ref="B477:K477" si="193">B205</f>
        <v>0</v>
      </c>
      <c r="C477" s="21">
        <f t="shared" si="193"/>
        <v>27</v>
      </c>
      <c r="D477" s="21">
        <f t="shared" si="193"/>
        <v>49</v>
      </c>
      <c r="E477" s="21">
        <f t="shared" si="193"/>
        <v>178</v>
      </c>
      <c r="F477" s="21">
        <f t="shared" si="193"/>
        <v>585</v>
      </c>
      <c r="G477" s="21">
        <f t="shared" si="193"/>
        <v>251</v>
      </c>
      <c r="H477" s="21">
        <f t="shared" si="193"/>
        <v>286</v>
      </c>
      <c r="I477" s="21">
        <f t="shared" si="193"/>
        <v>0</v>
      </c>
      <c r="J477" s="21" t="str">
        <f t="shared" si="193"/>
        <v>-</v>
      </c>
      <c r="K477" s="21">
        <f t="shared" si="193"/>
        <v>1376</v>
      </c>
      <c r="M477" s="21" t="str">
        <f t="shared" si="182"/>
        <v>-</v>
      </c>
      <c r="N477" s="21">
        <f t="shared" si="182"/>
        <v>978</v>
      </c>
      <c r="O477" s="21">
        <f t="shared" si="182"/>
        <v>6264</v>
      </c>
      <c r="P477" s="21">
        <f t="shared" si="182"/>
        <v>424</v>
      </c>
      <c r="Q477" s="21">
        <f t="shared" si="182"/>
        <v>6612</v>
      </c>
      <c r="R477" s="21" t="str">
        <f t="shared" si="182"/>
        <v>-</v>
      </c>
      <c r="S477" s="103">
        <f t="shared" si="182"/>
        <v>14278</v>
      </c>
    </row>
    <row r="478" spans="1:19">
      <c r="A478" s="64">
        <v>2023</v>
      </c>
      <c r="B478" s="21" t="str">
        <f t="shared" ref="B478:K479" si="194">B206</f>
        <v>-</v>
      </c>
      <c r="C478" s="21" t="str">
        <f t="shared" si="194"/>
        <v>-</v>
      </c>
      <c r="D478" s="21" t="str">
        <f t="shared" si="194"/>
        <v>-</v>
      </c>
      <c r="E478" s="21" t="str">
        <f t="shared" si="194"/>
        <v>-</v>
      </c>
      <c r="F478" s="21" t="str">
        <f t="shared" si="194"/>
        <v>-</v>
      </c>
      <c r="G478" s="21" t="str">
        <f t="shared" si="194"/>
        <v>-</v>
      </c>
      <c r="H478" s="21">
        <f t="shared" si="194"/>
        <v>571</v>
      </c>
      <c r="I478" s="21">
        <f t="shared" si="194"/>
        <v>0</v>
      </c>
      <c r="J478" s="21" t="str">
        <f t="shared" si="194"/>
        <v>--</v>
      </c>
      <c r="K478" s="21">
        <f t="shared" si="194"/>
        <v>571</v>
      </c>
      <c r="M478" s="21" t="str">
        <f t="shared" ref="M478:S479" si="195">M206</f>
        <v>-</v>
      </c>
      <c r="N478" s="21">
        <f t="shared" si="195"/>
        <v>336</v>
      </c>
      <c r="O478" s="21">
        <f t="shared" si="195"/>
        <v>1258</v>
      </c>
      <c r="P478" s="21">
        <f t="shared" si="195"/>
        <v>722</v>
      </c>
      <c r="Q478" s="21">
        <f t="shared" si="195"/>
        <v>5688</v>
      </c>
      <c r="R478" s="21" t="str">
        <f t="shared" si="195"/>
        <v>-</v>
      </c>
      <c r="S478" s="103">
        <f t="shared" si="195"/>
        <v>8004</v>
      </c>
    </row>
    <row r="479" spans="1:19" ht="11.4">
      <c r="A479" s="64" t="s">
        <v>346</v>
      </c>
      <c r="B479" s="21">
        <f t="shared" si="194"/>
        <v>0</v>
      </c>
      <c r="C479" s="21">
        <f t="shared" si="194"/>
        <v>58</v>
      </c>
      <c r="D479" s="21">
        <f t="shared" si="194"/>
        <v>4</v>
      </c>
      <c r="E479" s="21">
        <f t="shared" si="194"/>
        <v>11</v>
      </c>
      <c r="F479" s="21">
        <f t="shared" si="194"/>
        <v>22</v>
      </c>
      <c r="G479" s="21">
        <f t="shared" si="194"/>
        <v>508</v>
      </c>
      <c r="H479" s="21">
        <f t="shared" si="194"/>
        <v>396</v>
      </c>
      <c r="I479" s="21">
        <f t="shared" si="194"/>
        <v>0</v>
      </c>
      <c r="J479" s="21" t="str">
        <f t="shared" si="194"/>
        <v>-</v>
      </c>
      <c r="K479" s="21">
        <f t="shared" si="194"/>
        <v>999</v>
      </c>
      <c r="M479" s="21" t="str">
        <f t="shared" si="195"/>
        <v>-</v>
      </c>
      <c r="N479" s="21">
        <f t="shared" si="195"/>
        <v>301</v>
      </c>
      <c r="O479" s="21">
        <f t="shared" si="195"/>
        <v>1147</v>
      </c>
      <c r="P479" s="21">
        <f t="shared" si="195"/>
        <v>4567</v>
      </c>
      <c r="Q479" s="21">
        <f t="shared" si="195"/>
        <v>7423</v>
      </c>
      <c r="R479" s="21" t="str">
        <f t="shared" si="195"/>
        <v>-</v>
      </c>
      <c r="S479" s="103">
        <f t="shared" si="195"/>
        <v>13438</v>
      </c>
    </row>
    <row r="480" spans="1:19">
      <c r="B480" s="21"/>
      <c r="C480" s="21"/>
      <c r="D480" s="21"/>
      <c r="E480" s="21"/>
      <c r="F480" s="21"/>
      <c r="G480" s="21"/>
      <c r="H480" s="21"/>
      <c r="I480" s="21"/>
      <c r="J480" s="21"/>
      <c r="K480" s="21"/>
      <c r="M480" s="21"/>
      <c r="N480" s="21"/>
      <c r="O480" s="21"/>
      <c r="P480" s="21"/>
      <c r="Q480" s="21"/>
      <c r="R480" s="21"/>
      <c r="S480" s="103"/>
    </row>
    <row r="481" spans="1:19" ht="11.4">
      <c r="A481" s="299" t="s">
        <v>129</v>
      </c>
      <c r="B481" s="299"/>
      <c r="C481" s="299"/>
      <c r="D481" s="299"/>
      <c r="E481" s="299"/>
      <c r="F481" s="299"/>
      <c r="G481" s="299"/>
      <c r="H481" s="299"/>
      <c r="I481" s="299"/>
      <c r="J481" s="299"/>
      <c r="K481" s="299"/>
      <c r="L481" s="299"/>
      <c r="M481" s="299"/>
      <c r="N481" s="299"/>
      <c r="O481" s="299"/>
      <c r="P481" s="299"/>
      <c r="Q481" s="299"/>
      <c r="R481" s="299"/>
      <c r="S481" s="299"/>
    </row>
    <row r="482" spans="1:19">
      <c r="A482" s="69" t="s">
        <v>96</v>
      </c>
      <c r="B482" s="106" t="s">
        <v>61</v>
      </c>
      <c r="C482" s="106" t="s">
        <v>20</v>
      </c>
      <c r="D482" s="106" t="s">
        <v>21</v>
      </c>
      <c r="E482" s="106" t="s">
        <v>22</v>
      </c>
      <c r="F482" s="106" t="s">
        <v>23</v>
      </c>
      <c r="G482" s="106" t="s">
        <v>24</v>
      </c>
      <c r="H482" s="106" t="s">
        <v>25</v>
      </c>
      <c r="I482" s="106" t="s">
        <v>26</v>
      </c>
      <c r="J482" s="106" t="s">
        <v>62</v>
      </c>
      <c r="K482" s="106" t="s">
        <v>8</v>
      </c>
      <c r="L482" s="106"/>
      <c r="M482" s="106" t="s">
        <v>21</v>
      </c>
      <c r="N482" s="106" t="s">
        <v>22</v>
      </c>
      <c r="O482" s="106" t="s">
        <v>23</v>
      </c>
      <c r="P482" s="106" t="s">
        <v>24</v>
      </c>
      <c r="Q482" s="106" t="s">
        <v>25</v>
      </c>
      <c r="R482" s="106" t="s">
        <v>26</v>
      </c>
      <c r="S482" s="106" t="s">
        <v>8</v>
      </c>
    </row>
    <row r="483" spans="1:19">
      <c r="B483" s="290" t="s">
        <v>50</v>
      </c>
      <c r="C483" s="290"/>
      <c r="D483" s="290"/>
      <c r="E483" s="290"/>
      <c r="F483" s="290"/>
      <c r="G483" s="290"/>
      <c r="H483" s="290"/>
      <c r="I483" s="290"/>
      <c r="J483" s="290"/>
      <c r="K483" s="290"/>
      <c r="L483" s="136"/>
      <c r="M483" s="290" t="s">
        <v>51</v>
      </c>
      <c r="N483" s="290"/>
      <c r="O483" s="290"/>
      <c r="P483" s="290"/>
      <c r="Q483" s="290"/>
      <c r="R483" s="290"/>
      <c r="S483" s="290"/>
    </row>
    <row r="484" spans="1:19" ht="10.5" customHeight="1">
      <c r="A484" s="68"/>
      <c r="B484" s="21"/>
      <c r="C484" s="21"/>
      <c r="D484" s="21"/>
      <c r="E484" s="21"/>
      <c r="F484" s="21"/>
      <c r="G484" s="21"/>
      <c r="H484" s="21"/>
      <c r="I484" s="21"/>
      <c r="J484" s="21"/>
      <c r="K484" s="21"/>
      <c r="M484" s="21"/>
      <c r="N484" s="21"/>
      <c r="O484" s="21"/>
      <c r="P484" s="21"/>
      <c r="Q484" s="21"/>
      <c r="R484" s="21"/>
      <c r="S484" s="21"/>
    </row>
    <row r="485" spans="1:19">
      <c r="A485" s="200" t="str">
        <f>A209</f>
        <v>Brookings</v>
      </c>
      <c r="B485" s="21"/>
      <c r="C485" s="21"/>
      <c r="D485" s="21"/>
      <c r="E485" s="21"/>
      <c r="F485" s="21"/>
      <c r="G485" s="21"/>
      <c r="H485" s="21"/>
      <c r="I485" s="21"/>
      <c r="J485" s="21"/>
      <c r="K485" s="21"/>
      <c r="M485" s="21"/>
      <c r="N485" s="21"/>
      <c r="O485" s="21"/>
      <c r="P485" s="21"/>
      <c r="Q485" s="21"/>
      <c r="R485" s="21"/>
      <c r="S485" s="21"/>
    </row>
    <row r="486" spans="1:19">
      <c r="A486" s="68" t="s">
        <v>102</v>
      </c>
      <c r="B486" s="21" t="s">
        <v>15</v>
      </c>
      <c r="C486" s="21" t="s">
        <v>15</v>
      </c>
      <c r="D486" s="21">
        <f t="shared" ref="D486:K486" si="196">AVERAGE(D215:D219)</f>
        <v>853.25</v>
      </c>
      <c r="E486" s="21">
        <f t="shared" si="196"/>
        <v>2140.3333333333335</v>
      </c>
      <c r="F486" s="21">
        <f t="shared" si="196"/>
        <v>9161.7999999999993</v>
      </c>
      <c r="G486" s="21">
        <f t="shared" si="196"/>
        <v>4185.2</v>
      </c>
      <c r="H486" s="21">
        <f t="shared" si="196"/>
        <v>565.6</v>
      </c>
      <c r="I486" s="21">
        <f t="shared" si="196"/>
        <v>507.2</v>
      </c>
      <c r="J486" s="21">
        <f t="shared" si="196"/>
        <v>14.333333333333334</v>
      </c>
      <c r="K486" s="21">
        <f t="shared" si="196"/>
        <v>16395.2</v>
      </c>
      <c r="M486" s="21">
        <f t="shared" ref="M486:S486" si="197">AVERAGE(M215:M219)</f>
        <v>247</v>
      </c>
      <c r="N486" s="21">
        <f t="shared" si="197"/>
        <v>3102</v>
      </c>
      <c r="O486" s="21">
        <f t="shared" si="197"/>
        <v>7541.2</v>
      </c>
      <c r="P486" s="21">
        <f t="shared" si="197"/>
        <v>2962</v>
      </c>
      <c r="Q486" s="21">
        <f t="shared" si="197"/>
        <v>164.5</v>
      </c>
      <c r="R486" s="21">
        <f t="shared" si="197"/>
        <v>4</v>
      </c>
      <c r="S486" s="103">
        <f t="shared" si="197"/>
        <v>12102</v>
      </c>
    </row>
    <row r="487" spans="1:19">
      <c r="A487" s="68" t="s">
        <v>10</v>
      </c>
      <c r="B487" s="21" t="s">
        <v>15</v>
      </c>
      <c r="C487" s="21" t="s">
        <v>15</v>
      </c>
      <c r="D487" s="21">
        <f t="shared" ref="D487:I487" si="198">AVERAGE(D220:D224)</f>
        <v>414.8</v>
      </c>
      <c r="E487" s="21">
        <f t="shared" si="198"/>
        <v>5447</v>
      </c>
      <c r="F487" s="21">
        <f t="shared" si="198"/>
        <v>7145.8</v>
      </c>
      <c r="G487" s="21">
        <f t="shared" si="198"/>
        <v>4010.4</v>
      </c>
      <c r="H487" s="21">
        <f t="shared" si="198"/>
        <v>1436.4</v>
      </c>
      <c r="I487" s="21">
        <f t="shared" si="198"/>
        <v>872</v>
      </c>
      <c r="J487" s="21" t="s">
        <v>15</v>
      </c>
      <c r="K487" s="21">
        <f>AVERAGE(K220:K224)</f>
        <v>18803.2</v>
      </c>
      <c r="M487" s="21">
        <f t="shared" ref="M487:S487" si="199">AVERAGE(M220:M224)</f>
        <v>350.2</v>
      </c>
      <c r="N487" s="21">
        <f t="shared" si="199"/>
        <v>3345.6</v>
      </c>
      <c r="O487" s="21">
        <f t="shared" si="199"/>
        <v>11413.8</v>
      </c>
      <c r="P487" s="21">
        <f t="shared" si="199"/>
        <v>3280.2</v>
      </c>
      <c r="Q487" s="21">
        <f t="shared" si="199"/>
        <v>467</v>
      </c>
      <c r="R487" s="21">
        <f t="shared" si="199"/>
        <v>15.5</v>
      </c>
      <c r="S487" s="103">
        <f t="shared" si="199"/>
        <v>18863</v>
      </c>
    </row>
    <row r="488" spans="1:19">
      <c r="A488" s="68" t="s">
        <v>11</v>
      </c>
      <c r="B488" s="21" t="s">
        <v>15</v>
      </c>
      <c r="C488" s="21" t="s">
        <v>15</v>
      </c>
      <c r="D488" s="21">
        <f t="shared" ref="D488:I488" si="200">AVERAGE(D225:D229)</f>
        <v>815.5</v>
      </c>
      <c r="E488" s="21">
        <f t="shared" si="200"/>
        <v>1505.75</v>
      </c>
      <c r="F488" s="21">
        <f t="shared" si="200"/>
        <v>1488.6666666666667</v>
      </c>
      <c r="G488" s="21">
        <f t="shared" si="200"/>
        <v>533</v>
      </c>
      <c r="H488" s="21">
        <f t="shared" si="200"/>
        <v>818.6</v>
      </c>
      <c r="I488" s="21">
        <f t="shared" si="200"/>
        <v>870.33333333333337</v>
      </c>
      <c r="J488" s="21" t="s">
        <v>15</v>
      </c>
      <c r="K488" s="21">
        <f>AVERAGE(K225:K229)</f>
        <v>4517.3999999999996</v>
      </c>
      <c r="M488" s="21">
        <f t="shared" ref="M488:S488" si="201">AVERAGE(M225:M229)</f>
        <v>97</v>
      </c>
      <c r="N488" s="21">
        <f t="shared" si="201"/>
        <v>3448</v>
      </c>
      <c r="O488" s="21">
        <f t="shared" si="201"/>
        <v>5118</v>
      </c>
      <c r="P488" s="21">
        <f t="shared" si="201"/>
        <v>993.5</v>
      </c>
      <c r="Q488" s="21">
        <f t="shared" si="201"/>
        <v>385.8</v>
      </c>
      <c r="R488" s="21">
        <f t="shared" si="201"/>
        <v>2.5</v>
      </c>
      <c r="S488" s="103">
        <f t="shared" si="201"/>
        <v>6340.6</v>
      </c>
    </row>
    <row r="489" spans="1:19">
      <c r="A489" s="68" t="s">
        <v>12</v>
      </c>
      <c r="B489" s="21" t="s">
        <v>15</v>
      </c>
      <c r="C489" s="21" t="s">
        <v>15</v>
      </c>
      <c r="D489" s="21">
        <f t="shared" ref="D489:I489" si="202">AVERAGE(D230:D234)</f>
        <v>326.8</v>
      </c>
      <c r="E489" s="21">
        <f t="shared" si="202"/>
        <v>861.4</v>
      </c>
      <c r="F489" s="21">
        <f t="shared" si="202"/>
        <v>924.2</v>
      </c>
      <c r="G489" s="21">
        <f t="shared" si="202"/>
        <v>2899</v>
      </c>
      <c r="H489" s="21">
        <f t="shared" si="202"/>
        <v>389.2</v>
      </c>
      <c r="I489" s="21">
        <f t="shared" si="202"/>
        <v>701.6</v>
      </c>
      <c r="J489" s="21" t="s">
        <v>15</v>
      </c>
      <c r="K489" s="21">
        <f>AVERAGE(K230:K234)</f>
        <v>6102.2</v>
      </c>
      <c r="M489" s="21">
        <f t="shared" ref="M489:S489" si="203">AVERAGE(M230:M234)</f>
        <v>17</v>
      </c>
      <c r="N489" s="21">
        <f t="shared" si="203"/>
        <v>11</v>
      </c>
      <c r="O489" s="21">
        <f t="shared" si="203"/>
        <v>21</v>
      </c>
      <c r="P489" s="21">
        <f t="shared" si="203"/>
        <v>32.200000000000003</v>
      </c>
      <c r="Q489" s="21">
        <f t="shared" si="203"/>
        <v>11</v>
      </c>
      <c r="R489" s="21">
        <f t="shared" si="203"/>
        <v>8.5</v>
      </c>
      <c r="S489" s="103">
        <f t="shared" si="203"/>
        <v>75.400000000000006</v>
      </c>
    </row>
    <row r="490" spans="1:19">
      <c r="A490" s="64" t="s">
        <v>13</v>
      </c>
      <c r="B490" s="21" t="str">
        <f>B235</f>
        <v>-</v>
      </c>
      <c r="C490" s="21" t="str">
        <f>C235</f>
        <v>-</v>
      </c>
      <c r="D490" s="21">
        <f t="shared" ref="D490:I490" si="204">AVERAGE(D235:D239)</f>
        <v>494.4</v>
      </c>
      <c r="E490" s="21">
        <f t="shared" si="204"/>
        <v>1814.6</v>
      </c>
      <c r="F490" s="21">
        <f t="shared" si="204"/>
        <v>807.4</v>
      </c>
      <c r="G490" s="21">
        <f t="shared" si="204"/>
        <v>1931.4</v>
      </c>
      <c r="H490" s="21">
        <f t="shared" si="204"/>
        <v>1509.8</v>
      </c>
      <c r="I490" s="21">
        <f t="shared" si="204"/>
        <v>469.2</v>
      </c>
      <c r="J490" s="21" t="str">
        <f>J235</f>
        <v>-</v>
      </c>
      <c r="K490" s="21">
        <f>AVERAGE(K235:K239)</f>
        <v>7026.8</v>
      </c>
      <c r="M490" s="21" t="str">
        <f>M235</f>
        <v>-</v>
      </c>
      <c r="N490" s="21">
        <f t="shared" ref="N490:S490" si="205">AVERAGE(N235:N239)</f>
        <v>99.6</v>
      </c>
      <c r="O490" s="21">
        <f t="shared" si="205"/>
        <v>143.4</v>
      </c>
      <c r="P490" s="21">
        <f t="shared" si="205"/>
        <v>61.8</v>
      </c>
      <c r="Q490" s="21">
        <f t="shared" si="205"/>
        <v>17.75</v>
      </c>
      <c r="R490" s="21">
        <f t="shared" si="205"/>
        <v>8</v>
      </c>
      <c r="S490" s="103">
        <f t="shared" si="205"/>
        <v>322.60000000000002</v>
      </c>
    </row>
    <row r="491" spans="1:19">
      <c r="A491" s="64" t="s">
        <v>14</v>
      </c>
      <c r="B491" s="21" t="str">
        <f>B240</f>
        <v>-</v>
      </c>
      <c r="C491" s="21" t="str">
        <f>C240</f>
        <v>-</v>
      </c>
      <c r="D491" s="21">
        <f>AVERAGE(D239:D244)</f>
        <v>63.25</v>
      </c>
      <c r="E491" s="21">
        <f t="shared" ref="E491:S491" si="206">AVERAGE(E239:E244)</f>
        <v>865.25</v>
      </c>
      <c r="F491" s="21">
        <f t="shared" si="206"/>
        <v>72.599999999999994</v>
      </c>
      <c r="G491" s="21">
        <f t="shared" si="206"/>
        <v>759</v>
      </c>
      <c r="H491" s="21">
        <f t="shared" si="206"/>
        <v>515.6</v>
      </c>
      <c r="I491" s="21">
        <f t="shared" si="206"/>
        <v>431.4</v>
      </c>
      <c r="J491" s="21" t="str">
        <f>J240</f>
        <v>-</v>
      </c>
      <c r="K491" s="21">
        <f t="shared" si="206"/>
        <v>1974.6666666666667</v>
      </c>
      <c r="M491" s="21">
        <f t="shared" si="206"/>
        <v>2</v>
      </c>
      <c r="N491" s="21">
        <f t="shared" si="206"/>
        <v>230</v>
      </c>
      <c r="O491" s="21">
        <f t="shared" si="206"/>
        <v>523</v>
      </c>
      <c r="P491" s="21">
        <f t="shared" si="206"/>
        <v>262.8</v>
      </c>
      <c r="Q491" s="21">
        <f t="shared" si="206"/>
        <v>26.8</v>
      </c>
      <c r="R491" s="21">
        <f t="shared" si="206"/>
        <v>4.333333333333333</v>
      </c>
      <c r="S491" s="103">
        <f t="shared" si="206"/>
        <v>958.5</v>
      </c>
    </row>
    <row r="492" spans="1:19">
      <c r="A492" s="64">
        <v>2011</v>
      </c>
      <c r="B492" s="21" t="str">
        <f t="shared" ref="B492:K492" si="207">B245</f>
        <v>-</v>
      </c>
      <c r="C492" s="21" t="str">
        <f t="shared" si="207"/>
        <v>-</v>
      </c>
      <c r="D492" s="21">
        <f t="shared" si="207"/>
        <v>148</v>
      </c>
      <c r="E492" s="21">
        <f t="shared" si="207"/>
        <v>24</v>
      </c>
      <c r="F492" s="21">
        <f t="shared" si="207"/>
        <v>7</v>
      </c>
      <c r="G492" s="21">
        <f t="shared" si="207"/>
        <v>328</v>
      </c>
      <c r="H492" s="21">
        <f t="shared" si="207"/>
        <v>196</v>
      </c>
      <c r="I492" s="21">
        <f t="shared" si="207"/>
        <v>233</v>
      </c>
      <c r="J492" s="21" t="str">
        <f t="shared" si="207"/>
        <v>-</v>
      </c>
      <c r="K492" s="21">
        <f t="shared" si="207"/>
        <v>936</v>
      </c>
      <c r="M492" s="21" t="str">
        <f t="shared" ref="M492:S503" si="208">M245</f>
        <v>-</v>
      </c>
      <c r="N492" s="21" t="str">
        <f t="shared" si="208"/>
        <v>-</v>
      </c>
      <c r="O492" s="21">
        <f t="shared" si="208"/>
        <v>12</v>
      </c>
      <c r="P492" s="21">
        <f t="shared" si="208"/>
        <v>8</v>
      </c>
      <c r="Q492" s="21">
        <f t="shared" si="208"/>
        <v>8</v>
      </c>
      <c r="R492" s="21" t="str">
        <f t="shared" si="208"/>
        <v>-</v>
      </c>
      <c r="S492" s="103">
        <f t="shared" si="208"/>
        <v>28</v>
      </c>
    </row>
    <row r="493" spans="1:19">
      <c r="A493" s="64">
        <v>2012</v>
      </c>
      <c r="B493" s="21" t="str">
        <f t="shared" ref="B493:K493" si="209">B246</f>
        <v>-</v>
      </c>
      <c r="C493" s="21" t="str">
        <f t="shared" si="209"/>
        <v>-</v>
      </c>
      <c r="D493" s="21">
        <f t="shared" si="209"/>
        <v>334</v>
      </c>
      <c r="E493" s="21">
        <f t="shared" si="209"/>
        <v>904</v>
      </c>
      <c r="F493" s="21">
        <f t="shared" si="209"/>
        <v>2329</v>
      </c>
      <c r="G493" s="21">
        <f t="shared" si="209"/>
        <v>4014</v>
      </c>
      <c r="H493" s="21">
        <f t="shared" si="209"/>
        <v>1208</v>
      </c>
      <c r="I493" s="21">
        <f t="shared" si="209"/>
        <v>534</v>
      </c>
      <c r="J493" s="21" t="str">
        <f t="shared" si="209"/>
        <v>-</v>
      </c>
      <c r="K493" s="21">
        <f t="shared" si="209"/>
        <v>9323</v>
      </c>
      <c r="M493" s="21" t="str">
        <f t="shared" si="208"/>
        <v>-</v>
      </c>
      <c r="N493" s="21">
        <f t="shared" si="208"/>
        <v>15</v>
      </c>
      <c r="O493" s="21">
        <f t="shared" si="208"/>
        <v>144</v>
      </c>
      <c r="P493" s="21">
        <f t="shared" si="208"/>
        <v>48</v>
      </c>
      <c r="Q493" s="21" t="str">
        <f t="shared" si="208"/>
        <v>-</v>
      </c>
      <c r="R493" s="21">
        <f t="shared" si="208"/>
        <v>2</v>
      </c>
      <c r="S493" s="103">
        <f t="shared" si="208"/>
        <v>209</v>
      </c>
    </row>
    <row r="494" spans="1:19">
      <c r="A494" s="64">
        <v>2013</v>
      </c>
      <c r="B494" s="21" t="str">
        <f t="shared" ref="B494:K494" si="210">B247</f>
        <v>-</v>
      </c>
      <c r="C494" s="21" t="str">
        <f t="shared" si="210"/>
        <v>-</v>
      </c>
      <c r="D494" s="21">
        <f t="shared" si="210"/>
        <v>22</v>
      </c>
      <c r="E494" s="21">
        <f t="shared" si="210"/>
        <v>1815</v>
      </c>
      <c r="F494" s="21">
        <f t="shared" si="210"/>
        <v>4942</v>
      </c>
      <c r="G494" s="21">
        <f t="shared" si="210"/>
        <v>2836</v>
      </c>
      <c r="H494" s="21">
        <f t="shared" si="210"/>
        <v>20</v>
      </c>
      <c r="I494" s="21">
        <f t="shared" si="210"/>
        <v>814</v>
      </c>
      <c r="J494" s="21" t="str">
        <f t="shared" si="210"/>
        <v>-</v>
      </c>
      <c r="K494" s="21">
        <f t="shared" si="210"/>
        <v>10449</v>
      </c>
      <c r="M494" s="21" t="str">
        <f t="shared" si="208"/>
        <v>-</v>
      </c>
      <c r="N494" s="21">
        <f t="shared" si="208"/>
        <v>8</v>
      </c>
      <c r="O494" s="21">
        <f t="shared" si="208"/>
        <v>302</v>
      </c>
      <c r="P494" s="21">
        <f t="shared" si="208"/>
        <v>123</v>
      </c>
      <c r="Q494" s="21" t="str">
        <f t="shared" si="208"/>
        <v>-</v>
      </c>
      <c r="R494" s="21">
        <f t="shared" si="208"/>
        <v>6</v>
      </c>
      <c r="S494" s="103">
        <f t="shared" si="208"/>
        <v>439</v>
      </c>
    </row>
    <row r="495" spans="1:19">
      <c r="A495" s="64">
        <v>2014</v>
      </c>
      <c r="B495" s="21" t="str">
        <f t="shared" ref="B495:K495" si="211">B248</f>
        <v>-</v>
      </c>
      <c r="C495" s="21" t="str">
        <f t="shared" si="211"/>
        <v>-</v>
      </c>
      <c r="D495" s="21">
        <f t="shared" si="211"/>
        <v>817</v>
      </c>
      <c r="E495" s="21">
        <f t="shared" si="211"/>
        <v>477</v>
      </c>
      <c r="F495" s="21">
        <f t="shared" si="211"/>
        <v>3341</v>
      </c>
      <c r="G495" s="21">
        <f t="shared" si="211"/>
        <v>1053</v>
      </c>
      <c r="H495" s="21">
        <f t="shared" si="211"/>
        <v>16</v>
      </c>
      <c r="I495" s="21">
        <f t="shared" si="211"/>
        <v>1115</v>
      </c>
      <c r="J495" s="21" t="str">
        <f t="shared" si="211"/>
        <v>-</v>
      </c>
      <c r="K495" s="21">
        <f t="shared" si="211"/>
        <v>6819</v>
      </c>
      <c r="M495" s="21">
        <f t="shared" si="208"/>
        <v>3</v>
      </c>
      <c r="N495" s="21">
        <f t="shared" si="208"/>
        <v>31</v>
      </c>
      <c r="O495" s="21">
        <f t="shared" si="208"/>
        <v>528</v>
      </c>
      <c r="P495" s="21">
        <f t="shared" si="208"/>
        <v>5</v>
      </c>
      <c r="Q495" s="21" t="str">
        <f t="shared" si="208"/>
        <v>-</v>
      </c>
      <c r="R495" s="21" t="str">
        <f t="shared" si="208"/>
        <v>-</v>
      </c>
      <c r="S495" s="103">
        <f t="shared" si="208"/>
        <v>567</v>
      </c>
    </row>
    <row r="496" spans="1:19">
      <c r="A496" s="64">
        <v>2015</v>
      </c>
      <c r="B496" s="21" t="str">
        <f t="shared" ref="B496:K496" si="212">B249</f>
        <v>-</v>
      </c>
      <c r="C496" s="21" t="str">
        <f t="shared" si="212"/>
        <v>-</v>
      </c>
      <c r="D496" s="21">
        <f t="shared" si="212"/>
        <v>30</v>
      </c>
      <c r="E496" s="21">
        <f t="shared" si="212"/>
        <v>97</v>
      </c>
      <c r="F496" s="21">
        <f t="shared" si="212"/>
        <v>149</v>
      </c>
      <c r="G496" s="21">
        <f t="shared" si="212"/>
        <v>47</v>
      </c>
      <c r="H496" s="21">
        <f t="shared" si="212"/>
        <v>69</v>
      </c>
      <c r="I496" s="21">
        <f t="shared" si="212"/>
        <v>792</v>
      </c>
      <c r="J496" s="21" t="str">
        <f t="shared" si="212"/>
        <v>-</v>
      </c>
      <c r="K496" s="21">
        <f t="shared" si="212"/>
        <v>1184</v>
      </c>
      <c r="M496" s="21" t="str">
        <f t="shared" si="208"/>
        <v>-</v>
      </c>
      <c r="N496" s="21">
        <f t="shared" si="208"/>
        <v>5</v>
      </c>
      <c r="O496" s="21">
        <f t="shared" si="208"/>
        <v>118</v>
      </c>
      <c r="P496" s="21">
        <f t="shared" si="208"/>
        <v>5</v>
      </c>
      <c r="Q496" s="21">
        <f t="shared" si="208"/>
        <v>4</v>
      </c>
      <c r="R496" s="21">
        <f t="shared" si="208"/>
        <v>6</v>
      </c>
      <c r="S496" s="103">
        <f t="shared" si="208"/>
        <v>138</v>
      </c>
    </row>
    <row r="497" spans="1:19">
      <c r="A497" s="64">
        <v>2016</v>
      </c>
      <c r="B497" s="21" t="str">
        <f t="shared" ref="B497:K497" si="213">B250</f>
        <v>-</v>
      </c>
      <c r="C497" s="21" t="str">
        <f t="shared" si="213"/>
        <v>-</v>
      </c>
      <c r="D497" s="21">
        <f t="shared" si="213"/>
        <v>0</v>
      </c>
      <c r="E497" s="21">
        <f t="shared" si="213"/>
        <v>82</v>
      </c>
      <c r="F497" s="21">
        <f t="shared" si="213"/>
        <v>72</v>
      </c>
      <c r="G497" s="21">
        <f t="shared" si="213"/>
        <v>3</v>
      </c>
      <c r="H497" s="21">
        <f t="shared" si="213"/>
        <v>59</v>
      </c>
      <c r="I497" s="21">
        <f t="shared" si="213"/>
        <v>287</v>
      </c>
      <c r="J497" s="21" t="str">
        <f t="shared" si="213"/>
        <v>-</v>
      </c>
      <c r="K497" s="21">
        <f t="shared" si="213"/>
        <v>503</v>
      </c>
      <c r="M497" s="21" t="str">
        <f t="shared" si="208"/>
        <v>-</v>
      </c>
      <c r="N497" s="21">
        <f t="shared" si="208"/>
        <v>11</v>
      </c>
      <c r="O497" s="21">
        <f t="shared" si="208"/>
        <v>36</v>
      </c>
      <c r="P497" s="21">
        <f t="shared" si="208"/>
        <v>3</v>
      </c>
      <c r="Q497" s="21">
        <f t="shared" si="208"/>
        <v>2</v>
      </c>
      <c r="R497" s="21" t="str">
        <f t="shared" si="208"/>
        <v>-</v>
      </c>
      <c r="S497" s="103">
        <f t="shared" si="208"/>
        <v>52</v>
      </c>
    </row>
    <row r="498" spans="1:19">
      <c r="A498" s="64">
        <v>2017</v>
      </c>
      <c r="B498" s="21" t="str">
        <f t="shared" ref="B498:K498" si="214">B251</f>
        <v>-</v>
      </c>
      <c r="C498" s="21" t="str">
        <f t="shared" si="214"/>
        <v>-</v>
      </c>
      <c r="D498" s="21" t="str">
        <f t="shared" si="214"/>
        <v>-</v>
      </c>
      <c r="E498" s="21" t="str">
        <f t="shared" si="214"/>
        <v>-</v>
      </c>
      <c r="F498" s="21" t="str">
        <f t="shared" si="214"/>
        <v>-</v>
      </c>
      <c r="G498" s="21" t="str">
        <f t="shared" si="214"/>
        <v>-</v>
      </c>
      <c r="H498" s="21" t="str">
        <f t="shared" si="214"/>
        <v>-</v>
      </c>
      <c r="I498" s="21">
        <f t="shared" si="214"/>
        <v>506</v>
      </c>
      <c r="J498" s="21" t="str">
        <f t="shared" si="214"/>
        <v>-</v>
      </c>
      <c r="K498" s="21">
        <f t="shared" si="214"/>
        <v>506</v>
      </c>
      <c r="M498" s="21" t="str">
        <f t="shared" si="208"/>
        <v>-</v>
      </c>
      <c r="N498" s="21" t="str">
        <f t="shared" si="208"/>
        <v>-</v>
      </c>
      <c r="O498" s="21" t="str">
        <f t="shared" si="208"/>
        <v>-</v>
      </c>
      <c r="P498" s="21" t="str">
        <f t="shared" si="208"/>
        <v>-</v>
      </c>
      <c r="Q498" s="21" t="str">
        <f t="shared" si="208"/>
        <v>-</v>
      </c>
      <c r="R498" s="21" t="str">
        <f t="shared" si="208"/>
        <v>-</v>
      </c>
      <c r="S498" s="103" t="str">
        <f t="shared" si="208"/>
        <v>-</v>
      </c>
    </row>
    <row r="499" spans="1:19">
      <c r="A499" s="64">
        <v>2018</v>
      </c>
      <c r="B499" s="21" t="str">
        <f t="shared" ref="B499:K499" si="215">B252</f>
        <v>-</v>
      </c>
      <c r="C499" s="21" t="str">
        <f t="shared" si="215"/>
        <v>-</v>
      </c>
      <c r="D499" s="21">
        <f t="shared" si="215"/>
        <v>105</v>
      </c>
      <c r="E499" s="21">
        <f t="shared" si="215"/>
        <v>149</v>
      </c>
      <c r="F499" s="21">
        <f t="shared" si="215"/>
        <v>458</v>
      </c>
      <c r="G499" s="21">
        <f t="shared" si="215"/>
        <v>448</v>
      </c>
      <c r="H499" s="21">
        <f t="shared" si="215"/>
        <v>4</v>
      </c>
      <c r="I499" s="21">
        <f t="shared" si="215"/>
        <v>429</v>
      </c>
      <c r="J499" s="21" t="str">
        <f t="shared" si="215"/>
        <v>-</v>
      </c>
      <c r="K499" s="21">
        <f t="shared" si="215"/>
        <v>1593</v>
      </c>
      <c r="M499" s="21" t="str">
        <f t="shared" si="208"/>
        <v>-</v>
      </c>
      <c r="N499" s="21">
        <f t="shared" si="208"/>
        <v>3</v>
      </c>
      <c r="O499" s="21">
        <f t="shared" si="208"/>
        <v>3</v>
      </c>
      <c r="P499" s="21">
        <f t="shared" si="208"/>
        <v>12</v>
      </c>
      <c r="Q499" s="21" t="str">
        <f t="shared" si="208"/>
        <v>-</v>
      </c>
      <c r="R499" s="21" t="str">
        <f t="shared" si="208"/>
        <v>-</v>
      </c>
      <c r="S499" s="103">
        <f t="shared" si="208"/>
        <v>18</v>
      </c>
    </row>
    <row r="500" spans="1:19">
      <c r="A500" s="64">
        <v>2019</v>
      </c>
      <c r="B500" s="21" t="str">
        <f t="shared" ref="B500:K500" si="216">B253</f>
        <v>-</v>
      </c>
      <c r="C500" s="21" t="str">
        <f t="shared" si="216"/>
        <v>-</v>
      </c>
      <c r="D500" s="21">
        <f t="shared" si="216"/>
        <v>9</v>
      </c>
      <c r="E500" s="21">
        <f t="shared" si="216"/>
        <v>117</v>
      </c>
      <c r="F500" s="21">
        <f t="shared" si="216"/>
        <v>212</v>
      </c>
      <c r="G500" s="21">
        <f t="shared" si="216"/>
        <v>223</v>
      </c>
      <c r="H500" s="21">
        <f t="shared" si="216"/>
        <v>11</v>
      </c>
      <c r="I500" s="21" t="str">
        <f t="shared" si="216"/>
        <v>-</v>
      </c>
      <c r="J500" s="21" t="str">
        <f t="shared" si="216"/>
        <v>-</v>
      </c>
      <c r="K500" s="21">
        <f t="shared" si="216"/>
        <v>572</v>
      </c>
      <c r="M500" s="21" t="str">
        <f t="shared" si="208"/>
        <v>-</v>
      </c>
      <c r="N500" s="21">
        <f t="shared" si="208"/>
        <v>139</v>
      </c>
      <c r="O500" s="21">
        <f t="shared" si="208"/>
        <v>343</v>
      </c>
      <c r="P500" s="21">
        <f t="shared" si="208"/>
        <v>60</v>
      </c>
      <c r="Q500" s="21" t="str">
        <f t="shared" si="208"/>
        <v>-</v>
      </c>
      <c r="R500" s="21" t="str">
        <f t="shared" si="208"/>
        <v>-</v>
      </c>
      <c r="S500" s="103">
        <f t="shared" si="208"/>
        <v>542</v>
      </c>
    </row>
    <row r="501" spans="1:19">
      <c r="A501" s="64">
        <v>2020</v>
      </c>
      <c r="B501" s="21" t="str">
        <f t="shared" ref="B501:K501" si="217">B254</f>
        <v>-</v>
      </c>
      <c r="C501" s="21" t="str">
        <f t="shared" si="217"/>
        <v>-</v>
      </c>
      <c r="D501" s="21" t="str">
        <f t="shared" si="217"/>
        <v>-</v>
      </c>
      <c r="E501" s="21">
        <f t="shared" si="217"/>
        <v>566</v>
      </c>
      <c r="F501" s="21">
        <f t="shared" si="217"/>
        <v>956</v>
      </c>
      <c r="G501" s="21">
        <f t="shared" si="217"/>
        <v>113</v>
      </c>
      <c r="H501" s="21" t="str">
        <f t="shared" si="217"/>
        <v>-</v>
      </c>
      <c r="I501" s="21" t="str">
        <f t="shared" si="217"/>
        <v>-</v>
      </c>
      <c r="J501" s="21" t="str">
        <f t="shared" si="217"/>
        <v>-</v>
      </c>
      <c r="K501" s="21">
        <f t="shared" si="217"/>
        <v>1635</v>
      </c>
      <c r="M501" s="21" t="str">
        <f t="shared" si="208"/>
        <v>-</v>
      </c>
      <c r="N501" s="21" t="str">
        <f t="shared" si="208"/>
        <v>-</v>
      </c>
      <c r="O501" s="21" t="str">
        <f t="shared" si="208"/>
        <v>-</v>
      </c>
      <c r="P501" s="21" t="str">
        <f t="shared" si="208"/>
        <v>-</v>
      </c>
      <c r="Q501" s="21" t="str">
        <f t="shared" si="208"/>
        <v>-</v>
      </c>
      <c r="R501" s="21" t="str">
        <f t="shared" si="208"/>
        <v>-</v>
      </c>
      <c r="S501" s="103" t="str">
        <f t="shared" si="208"/>
        <v>-</v>
      </c>
    </row>
    <row r="502" spans="1:19">
      <c r="A502" s="64">
        <v>2021</v>
      </c>
      <c r="B502" s="21" t="str">
        <f t="shared" ref="B502:K502" si="218">B255</f>
        <v>-</v>
      </c>
      <c r="C502" s="21" t="str">
        <f t="shared" si="218"/>
        <v>-</v>
      </c>
      <c r="D502" s="21" t="str">
        <f t="shared" si="218"/>
        <v>-</v>
      </c>
      <c r="E502" s="21">
        <f t="shared" si="218"/>
        <v>248</v>
      </c>
      <c r="F502" s="21">
        <f t="shared" si="218"/>
        <v>469</v>
      </c>
      <c r="G502" s="21">
        <f t="shared" si="218"/>
        <v>178</v>
      </c>
      <c r="H502" s="21" t="str">
        <f t="shared" si="218"/>
        <v>-</v>
      </c>
      <c r="I502" s="21" t="str">
        <f t="shared" si="218"/>
        <v>-</v>
      </c>
      <c r="J502" s="21" t="str">
        <f t="shared" si="218"/>
        <v>-</v>
      </c>
      <c r="K502" s="21">
        <f t="shared" si="218"/>
        <v>895</v>
      </c>
      <c r="M502" s="21" t="str">
        <f t="shared" si="208"/>
        <v>-</v>
      </c>
      <c r="N502" s="21">
        <f t="shared" si="208"/>
        <v>450</v>
      </c>
      <c r="O502" s="21">
        <f t="shared" si="208"/>
        <v>121</v>
      </c>
      <c r="P502" s="21">
        <f t="shared" si="208"/>
        <v>195</v>
      </c>
      <c r="Q502" s="21" t="str">
        <f t="shared" si="208"/>
        <v>-</v>
      </c>
      <c r="R502" s="21" t="str">
        <f t="shared" si="208"/>
        <v>-</v>
      </c>
      <c r="S502" s="103">
        <f t="shared" si="208"/>
        <v>766</v>
      </c>
    </row>
    <row r="503" spans="1:19">
      <c r="A503" s="64">
        <v>2022</v>
      </c>
      <c r="B503" s="21" t="str">
        <f t="shared" ref="B503:K503" si="219">B256</f>
        <v>-</v>
      </c>
      <c r="C503" s="21" t="str">
        <f t="shared" si="219"/>
        <v>-</v>
      </c>
      <c r="D503" s="21" t="str">
        <f t="shared" si="219"/>
        <v>-</v>
      </c>
      <c r="E503" s="21">
        <f t="shared" si="219"/>
        <v>164</v>
      </c>
      <c r="F503" s="21">
        <f t="shared" si="219"/>
        <v>63</v>
      </c>
      <c r="G503" s="21">
        <f t="shared" si="219"/>
        <v>169</v>
      </c>
      <c r="H503" s="21" t="str">
        <f t="shared" si="219"/>
        <v>-</v>
      </c>
      <c r="I503" s="21" t="str">
        <f t="shared" si="219"/>
        <v>-</v>
      </c>
      <c r="J503" s="21" t="str">
        <f t="shared" si="219"/>
        <v>-</v>
      </c>
      <c r="K503" s="21">
        <f t="shared" si="219"/>
        <v>396</v>
      </c>
      <c r="M503" s="21" t="str">
        <f t="shared" si="208"/>
        <v>-</v>
      </c>
      <c r="N503" s="21">
        <f t="shared" si="208"/>
        <v>544</v>
      </c>
      <c r="O503" s="21">
        <f t="shared" si="208"/>
        <v>401</v>
      </c>
      <c r="P503" s="21">
        <f t="shared" si="208"/>
        <v>7</v>
      </c>
      <c r="Q503" s="21">
        <f t="shared" si="208"/>
        <v>2</v>
      </c>
      <c r="R503" s="21" t="str">
        <f t="shared" si="208"/>
        <v>-</v>
      </c>
      <c r="S503" s="103">
        <f t="shared" si="208"/>
        <v>954</v>
      </c>
    </row>
    <row r="504" spans="1:19">
      <c r="A504" s="64">
        <v>2023</v>
      </c>
      <c r="B504" s="21" t="str">
        <f t="shared" ref="B504:K505" si="220">B257</f>
        <v>-</v>
      </c>
      <c r="C504" s="21" t="str">
        <f t="shared" si="220"/>
        <v>-</v>
      </c>
      <c r="D504" s="21" t="str">
        <f t="shared" si="220"/>
        <v>-</v>
      </c>
      <c r="E504" s="21" t="str">
        <f t="shared" si="220"/>
        <v>-</v>
      </c>
      <c r="F504" s="21" t="str">
        <f t="shared" si="220"/>
        <v>-</v>
      </c>
      <c r="G504" s="21" t="str">
        <f t="shared" si="220"/>
        <v>-</v>
      </c>
      <c r="H504" s="21" t="str">
        <f t="shared" si="220"/>
        <v>-</v>
      </c>
      <c r="I504" s="21" t="str">
        <f t="shared" si="220"/>
        <v>-</v>
      </c>
      <c r="J504" s="21" t="str">
        <f t="shared" si="220"/>
        <v>-</v>
      </c>
      <c r="K504" s="21">
        <f t="shared" si="220"/>
        <v>0</v>
      </c>
      <c r="M504" s="21" t="str">
        <f t="shared" ref="M504:S505" si="221">M257</f>
        <v>-</v>
      </c>
      <c r="N504" s="21">
        <f t="shared" si="221"/>
        <v>8</v>
      </c>
      <c r="O504" s="21">
        <f t="shared" si="221"/>
        <v>8</v>
      </c>
      <c r="P504" s="21">
        <f t="shared" si="221"/>
        <v>8</v>
      </c>
      <c r="Q504" s="21" t="str">
        <f t="shared" si="221"/>
        <v>-</v>
      </c>
      <c r="R504" s="21" t="str">
        <f t="shared" si="221"/>
        <v>-</v>
      </c>
      <c r="S504" s="103">
        <f t="shared" si="221"/>
        <v>24</v>
      </c>
    </row>
    <row r="505" spans="1:19" ht="11.4">
      <c r="A505" s="64" t="s">
        <v>346</v>
      </c>
      <c r="B505" s="21" t="str">
        <f t="shared" si="220"/>
        <v>-</v>
      </c>
      <c r="C505" s="21" t="str">
        <f t="shared" si="220"/>
        <v>-</v>
      </c>
      <c r="D505" s="21">
        <f t="shared" si="220"/>
        <v>2</v>
      </c>
      <c r="E505" s="21">
        <f t="shared" si="220"/>
        <v>39</v>
      </c>
      <c r="F505" s="21">
        <f t="shared" si="220"/>
        <v>62</v>
      </c>
      <c r="G505" s="21">
        <f t="shared" si="220"/>
        <v>64</v>
      </c>
      <c r="H505" s="21" t="str">
        <f t="shared" si="220"/>
        <v>-</v>
      </c>
      <c r="I505" s="21" t="str">
        <f t="shared" si="220"/>
        <v>-</v>
      </c>
      <c r="J505" s="21" t="str">
        <f t="shared" si="220"/>
        <v>-</v>
      </c>
      <c r="K505" s="21">
        <f t="shared" si="220"/>
        <v>167</v>
      </c>
      <c r="M505" s="21" t="str">
        <f t="shared" si="221"/>
        <v>-</v>
      </c>
      <c r="N505" s="21">
        <f t="shared" si="221"/>
        <v>317</v>
      </c>
      <c r="O505" s="21">
        <f t="shared" si="221"/>
        <v>449</v>
      </c>
      <c r="P505" s="21">
        <f t="shared" si="221"/>
        <v>74</v>
      </c>
      <c r="Q505" s="21" t="str">
        <f t="shared" si="221"/>
        <v>-</v>
      </c>
      <c r="R505" s="21" t="str">
        <f t="shared" si="221"/>
        <v>-</v>
      </c>
      <c r="S505" s="103">
        <f t="shared" si="221"/>
        <v>840</v>
      </c>
    </row>
    <row r="506" spans="1:19">
      <c r="A506" s="68"/>
      <c r="B506" s="21"/>
      <c r="C506" s="21"/>
      <c r="D506" s="21"/>
      <c r="E506" s="21"/>
      <c r="F506" s="21"/>
      <c r="G506" s="21"/>
      <c r="H506" s="21"/>
      <c r="I506" s="21"/>
      <c r="J506" s="21"/>
      <c r="K506" s="21"/>
      <c r="M506" s="21"/>
      <c r="N506" s="21"/>
      <c r="O506" s="21"/>
      <c r="P506" s="21"/>
      <c r="Q506" s="21"/>
      <c r="R506" s="21"/>
      <c r="S506" s="103"/>
    </row>
    <row r="507" spans="1:19">
      <c r="A507" s="201" t="s">
        <v>98</v>
      </c>
      <c r="B507" s="21"/>
      <c r="C507" s="21"/>
      <c r="D507" s="21"/>
      <c r="E507" s="21"/>
      <c r="F507" s="21"/>
      <c r="G507" s="21"/>
      <c r="H507" s="21"/>
      <c r="I507" s="21"/>
      <c r="J507" s="21"/>
      <c r="K507" s="21"/>
      <c r="M507" s="21"/>
      <c r="N507" s="21"/>
      <c r="O507" s="21"/>
      <c r="P507" s="21"/>
      <c r="Q507" s="21"/>
      <c r="R507" s="21"/>
      <c r="S507" s="103"/>
    </row>
    <row r="508" spans="1:19">
      <c r="A508" s="68" t="s">
        <v>102</v>
      </c>
      <c r="B508" s="21" t="s">
        <v>15</v>
      </c>
      <c r="C508" s="21" t="s">
        <v>15</v>
      </c>
      <c r="D508" s="21">
        <f t="shared" ref="D508:K508" si="222">AVERAGE(D266:D270)</f>
        <v>908</v>
      </c>
      <c r="E508" s="21">
        <f t="shared" si="222"/>
        <v>2071.1999999999998</v>
      </c>
      <c r="F508" s="21">
        <f t="shared" si="222"/>
        <v>15489</v>
      </c>
      <c r="G508" s="21">
        <f t="shared" si="222"/>
        <v>7703.2</v>
      </c>
      <c r="H508" s="21">
        <f t="shared" si="222"/>
        <v>1207.5999999999999</v>
      </c>
      <c r="I508" s="21">
        <f t="shared" si="222"/>
        <v>515.6</v>
      </c>
      <c r="J508" s="21">
        <f t="shared" si="222"/>
        <v>8.6</v>
      </c>
      <c r="K508" s="21">
        <f t="shared" si="222"/>
        <v>27721.599999999999</v>
      </c>
      <c r="M508" s="21">
        <f t="shared" ref="M508:S508" si="223">AVERAGE(M266:M270)</f>
        <v>1987.5</v>
      </c>
      <c r="N508" s="21">
        <f t="shared" si="223"/>
        <v>21111.666666666668</v>
      </c>
      <c r="O508" s="21">
        <f t="shared" si="223"/>
        <v>70167</v>
      </c>
      <c r="P508" s="21">
        <f t="shared" si="223"/>
        <v>43292</v>
      </c>
      <c r="Q508" s="21">
        <f t="shared" si="223"/>
        <v>4870.25</v>
      </c>
      <c r="R508" s="21">
        <f t="shared" si="223"/>
        <v>4</v>
      </c>
      <c r="S508" s="103">
        <f t="shared" si="223"/>
        <v>131613</v>
      </c>
    </row>
    <row r="509" spans="1:19">
      <c r="A509" s="68" t="s">
        <v>10</v>
      </c>
      <c r="B509" s="21" t="s">
        <v>15</v>
      </c>
      <c r="C509" s="21" t="s">
        <v>15</v>
      </c>
      <c r="D509" s="21">
        <f t="shared" ref="D509:I509" si="224">AVERAGE(D271:D275)</f>
        <v>535</v>
      </c>
      <c r="E509" s="21">
        <f t="shared" si="224"/>
        <v>7125</v>
      </c>
      <c r="F509" s="21">
        <f t="shared" si="224"/>
        <v>14273.6</v>
      </c>
      <c r="G509" s="21">
        <f t="shared" si="224"/>
        <v>8109.2</v>
      </c>
      <c r="H509" s="21">
        <f t="shared" si="224"/>
        <v>3075.4</v>
      </c>
      <c r="I509" s="21">
        <f t="shared" si="224"/>
        <v>348.8</v>
      </c>
      <c r="J509" s="165" t="s">
        <v>63</v>
      </c>
      <c r="K509" s="21">
        <f>AVERAGE(K271:K275)</f>
        <v>33467</v>
      </c>
      <c r="M509" s="21">
        <f t="shared" ref="M509:S509" si="225">AVERAGE(M271:M275)</f>
        <v>1259.2</v>
      </c>
      <c r="N509" s="21">
        <f t="shared" si="225"/>
        <v>25210.400000000001</v>
      </c>
      <c r="O509" s="21">
        <f t="shared" si="225"/>
        <v>108918.39999999999</v>
      </c>
      <c r="P509" s="21">
        <f t="shared" si="225"/>
        <v>48810.6</v>
      </c>
      <c r="Q509" s="21">
        <f t="shared" si="225"/>
        <v>5925.8</v>
      </c>
      <c r="R509" s="21">
        <f t="shared" si="225"/>
        <v>15.5</v>
      </c>
      <c r="S509" s="103">
        <f t="shared" si="225"/>
        <v>190130.6</v>
      </c>
    </row>
    <row r="510" spans="1:19">
      <c r="A510" s="68" t="s">
        <v>11</v>
      </c>
      <c r="B510" s="21" t="s">
        <v>15</v>
      </c>
      <c r="C510" s="21" t="s">
        <v>15</v>
      </c>
      <c r="D510" s="21">
        <f t="shared" ref="D510:K510" si="226">AVERAGE(D276:D280)</f>
        <v>798.4</v>
      </c>
      <c r="E510" s="21">
        <f t="shared" si="226"/>
        <v>2349</v>
      </c>
      <c r="F510" s="21">
        <f t="shared" si="226"/>
        <v>4518.333333333333</v>
      </c>
      <c r="G510" s="21">
        <f t="shared" si="226"/>
        <v>843.8</v>
      </c>
      <c r="H510" s="21">
        <f t="shared" si="226"/>
        <v>1004.4</v>
      </c>
      <c r="I510" s="21">
        <f t="shared" si="226"/>
        <v>1023.8</v>
      </c>
      <c r="J510" s="21">
        <f t="shared" si="226"/>
        <v>28</v>
      </c>
      <c r="K510" s="21">
        <f t="shared" si="226"/>
        <v>8747.2000000000007</v>
      </c>
      <c r="M510" s="21">
        <f t="shared" ref="M510:S510" si="227">AVERAGE(M276:M280)</f>
        <v>554.33333333333337</v>
      </c>
      <c r="N510" s="21">
        <f t="shared" si="227"/>
        <v>19074.75</v>
      </c>
      <c r="O510" s="21">
        <f t="shared" si="227"/>
        <v>92885.333333333328</v>
      </c>
      <c r="P510" s="21">
        <f t="shared" si="227"/>
        <v>11088.2</v>
      </c>
      <c r="Q510" s="21">
        <f t="shared" si="227"/>
        <v>1662.6</v>
      </c>
      <c r="R510" s="21">
        <f t="shared" si="227"/>
        <v>2.5</v>
      </c>
      <c r="S510" s="103">
        <f t="shared" si="227"/>
        <v>84075.4</v>
      </c>
    </row>
    <row r="511" spans="1:19">
      <c r="A511" s="68" t="s">
        <v>12</v>
      </c>
      <c r="B511" s="21" t="s">
        <v>15</v>
      </c>
      <c r="C511" s="21" t="s">
        <v>15</v>
      </c>
      <c r="D511" s="21">
        <f t="shared" ref="D511:K511" si="228">AVERAGE(D281:D285)</f>
        <v>434</v>
      </c>
      <c r="E511" s="21">
        <f t="shared" si="228"/>
        <v>1003.8</v>
      </c>
      <c r="F511" s="21">
        <f t="shared" si="228"/>
        <v>2911.2</v>
      </c>
      <c r="G511" s="21">
        <f t="shared" si="228"/>
        <v>4132</v>
      </c>
      <c r="H511" s="21">
        <f t="shared" si="228"/>
        <v>1127.5999999999999</v>
      </c>
      <c r="I511" s="21">
        <f t="shared" si="228"/>
        <v>1204.2</v>
      </c>
      <c r="J511" s="21">
        <f t="shared" si="228"/>
        <v>14.2</v>
      </c>
      <c r="K511" s="21">
        <f t="shared" si="228"/>
        <v>10828.2</v>
      </c>
      <c r="M511" s="21">
        <f t="shared" ref="M511:S511" si="229">AVERAGE(M281:M285)</f>
        <v>17</v>
      </c>
      <c r="N511" s="21">
        <f t="shared" si="229"/>
        <v>11</v>
      </c>
      <c r="O511" s="21">
        <f t="shared" si="229"/>
        <v>5092</v>
      </c>
      <c r="P511" s="21">
        <f t="shared" si="229"/>
        <v>74.2</v>
      </c>
      <c r="Q511" s="21">
        <f t="shared" si="229"/>
        <v>18.399999999999999</v>
      </c>
      <c r="R511" s="21">
        <f t="shared" si="229"/>
        <v>7.5</v>
      </c>
      <c r="S511" s="103">
        <f t="shared" si="229"/>
        <v>5202.8</v>
      </c>
    </row>
    <row r="512" spans="1:19">
      <c r="A512" s="64" t="s">
        <v>13</v>
      </c>
      <c r="B512" s="21">
        <f t="shared" ref="B512:K512" si="230">AVERAGE(B286:B290)</f>
        <v>3.3333333333333335</v>
      </c>
      <c r="C512" s="21">
        <f t="shared" si="230"/>
        <v>61</v>
      </c>
      <c r="D512" s="21">
        <f t="shared" si="230"/>
        <v>760.6</v>
      </c>
      <c r="E512" s="21">
        <f t="shared" si="230"/>
        <v>5358.2</v>
      </c>
      <c r="F512" s="21">
        <f t="shared" si="230"/>
        <v>13859.8</v>
      </c>
      <c r="G512" s="21">
        <f t="shared" si="230"/>
        <v>9763.6</v>
      </c>
      <c r="H512" s="21">
        <f t="shared" si="230"/>
        <v>5594.8</v>
      </c>
      <c r="I512" s="21">
        <f t="shared" si="230"/>
        <v>1807.2</v>
      </c>
      <c r="J512" s="21">
        <f t="shared" si="230"/>
        <v>31.2</v>
      </c>
      <c r="K512" s="21">
        <f t="shared" si="230"/>
        <v>37238.400000000001</v>
      </c>
      <c r="L512" s="21"/>
      <c r="M512" s="21">
        <f t="shared" ref="M512:S512" si="231">AVERAGE(M286:M290)</f>
        <v>9</v>
      </c>
      <c r="N512" s="21">
        <f t="shared" si="231"/>
        <v>6560.2</v>
      </c>
      <c r="O512" s="21">
        <f t="shared" si="231"/>
        <v>28148.6</v>
      </c>
      <c r="P512" s="21">
        <f t="shared" si="231"/>
        <v>7939.8</v>
      </c>
      <c r="Q512" s="21">
        <f t="shared" si="231"/>
        <v>177.4</v>
      </c>
      <c r="R512" s="21">
        <f t="shared" si="231"/>
        <v>24.75</v>
      </c>
      <c r="S512" s="103">
        <f t="shared" si="231"/>
        <v>42851.199999999997</v>
      </c>
    </row>
    <row r="513" spans="1:20">
      <c r="A513" s="64" t="s">
        <v>14</v>
      </c>
      <c r="B513" s="21">
        <f>AVERAGE(B291:B295)</f>
        <v>2.5</v>
      </c>
      <c r="C513" s="21">
        <f t="shared" ref="C513:S513" si="232">AVERAGE(C291:C295)</f>
        <v>2</v>
      </c>
      <c r="D513" s="21">
        <f t="shared" si="232"/>
        <v>96</v>
      </c>
      <c r="E513" s="21">
        <f t="shared" si="232"/>
        <v>315.39999999999998</v>
      </c>
      <c r="F513" s="21">
        <f t="shared" si="232"/>
        <v>1059</v>
      </c>
      <c r="G513" s="21">
        <f t="shared" si="232"/>
        <v>1052.5999999999999</v>
      </c>
      <c r="H513" s="21">
        <f t="shared" si="232"/>
        <v>930</v>
      </c>
      <c r="I513" s="21">
        <f t="shared" si="232"/>
        <v>960</v>
      </c>
      <c r="J513" s="21">
        <f t="shared" si="232"/>
        <v>32.5</v>
      </c>
      <c r="K513" s="21">
        <f t="shared" si="232"/>
        <v>4389.3999999999996</v>
      </c>
      <c r="L513" s="21"/>
      <c r="M513" s="21">
        <f t="shared" si="232"/>
        <v>2</v>
      </c>
      <c r="N513" s="21">
        <f t="shared" si="232"/>
        <v>2452.1999999999998</v>
      </c>
      <c r="O513" s="21">
        <f t="shared" si="232"/>
        <v>14740</v>
      </c>
      <c r="P513" s="21">
        <f t="shared" si="232"/>
        <v>11109.4</v>
      </c>
      <c r="Q513" s="21">
        <f t="shared" si="232"/>
        <v>631.20000000000005</v>
      </c>
      <c r="R513" s="21">
        <f t="shared" si="232"/>
        <v>5.5</v>
      </c>
      <c r="S513" s="103">
        <f t="shared" si="232"/>
        <v>28938</v>
      </c>
    </row>
    <row r="514" spans="1:20">
      <c r="A514" s="64">
        <v>2011</v>
      </c>
      <c r="B514" s="21">
        <f t="shared" ref="B514:K514" si="233">B296</f>
        <v>0</v>
      </c>
      <c r="C514" s="21">
        <f t="shared" si="233"/>
        <v>7</v>
      </c>
      <c r="D514" s="21">
        <f t="shared" si="233"/>
        <v>204</v>
      </c>
      <c r="E514" s="21">
        <f t="shared" si="233"/>
        <v>185</v>
      </c>
      <c r="F514" s="21">
        <f t="shared" si="233"/>
        <v>500</v>
      </c>
      <c r="G514" s="21">
        <f t="shared" si="233"/>
        <v>951</v>
      </c>
      <c r="H514" s="21">
        <f t="shared" si="233"/>
        <v>1252</v>
      </c>
      <c r="I514" s="21">
        <f t="shared" si="233"/>
        <v>440</v>
      </c>
      <c r="J514" s="21">
        <f t="shared" si="233"/>
        <v>6</v>
      </c>
      <c r="K514" s="21">
        <f t="shared" si="233"/>
        <v>3545</v>
      </c>
      <c r="M514" s="21" t="str">
        <f t="shared" ref="M514:S525" si="234">M296</f>
        <v>-</v>
      </c>
      <c r="N514" s="21">
        <f t="shared" si="234"/>
        <v>556</v>
      </c>
      <c r="O514" s="21">
        <f t="shared" si="234"/>
        <v>3580</v>
      </c>
      <c r="P514" s="21">
        <f t="shared" si="234"/>
        <v>2019</v>
      </c>
      <c r="Q514" s="21">
        <f t="shared" si="234"/>
        <v>6631</v>
      </c>
      <c r="R514" s="21" t="str">
        <f t="shared" si="234"/>
        <v>-</v>
      </c>
      <c r="S514" s="103">
        <f t="shared" si="234"/>
        <v>12786</v>
      </c>
    </row>
    <row r="515" spans="1:20">
      <c r="A515" s="64">
        <v>2012</v>
      </c>
      <c r="B515" s="21">
        <f t="shared" ref="B515:K515" si="235">B297</f>
        <v>21</v>
      </c>
      <c r="C515" s="21">
        <f t="shared" si="235"/>
        <v>108</v>
      </c>
      <c r="D515" s="21">
        <f t="shared" si="235"/>
        <v>864</v>
      </c>
      <c r="E515" s="21">
        <f t="shared" si="235"/>
        <v>1591</v>
      </c>
      <c r="F515" s="21">
        <f t="shared" si="235"/>
        <v>3187</v>
      </c>
      <c r="G515" s="21">
        <f t="shared" si="235"/>
        <v>6272</v>
      </c>
      <c r="H515" s="21">
        <f t="shared" si="235"/>
        <v>3999</v>
      </c>
      <c r="I515" s="21">
        <f t="shared" si="235"/>
        <v>1040</v>
      </c>
      <c r="J515" s="21">
        <f t="shared" si="235"/>
        <v>8</v>
      </c>
      <c r="K515" s="21">
        <f t="shared" si="235"/>
        <v>17090</v>
      </c>
      <c r="M515" s="21" t="str">
        <f t="shared" si="234"/>
        <v>-</v>
      </c>
      <c r="N515" s="21">
        <f t="shared" si="234"/>
        <v>70</v>
      </c>
      <c r="O515" s="21">
        <f t="shared" si="234"/>
        <v>2395</v>
      </c>
      <c r="P515" s="21">
        <f t="shared" si="234"/>
        <v>4975</v>
      </c>
      <c r="Q515" s="21">
        <f t="shared" si="234"/>
        <v>6965</v>
      </c>
      <c r="R515" s="21">
        <f t="shared" si="234"/>
        <v>2</v>
      </c>
      <c r="S515" s="103">
        <f t="shared" si="234"/>
        <v>14407</v>
      </c>
    </row>
    <row r="516" spans="1:20">
      <c r="A516" s="64">
        <v>2013</v>
      </c>
      <c r="B516" s="21">
        <f t="shared" ref="B516:K516" si="236">B298</f>
        <v>257</v>
      </c>
      <c r="C516" s="21">
        <f t="shared" si="236"/>
        <v>196</v>
      </c>
      <c r="D516" s="21">
        <f t="shared" si="236"/>
        <v>213</v>
      </c>
      <c r="E516" s="21">
        <f t="shared" si="236"/>
        <v>3212</v>
      </c>
      <c r="F516" s="21">
        <f t="shared" si="236"/>
        <v>6419</v>
      </c>
      <c r="G516" s="21">
        <f t="shared" si="236"/>
        <v>14722</v>
      </c>
      <c r="H516" s="21">
        <f t="shared" si="236"/>
        <v>1691</v>
      </c>
      <c r="I516" s="21">
        <f t="shared" si="236"/>
        <v>1606</v>
      </c>
      <c r="J516" s="21" t="str">
        <f t="shared" si="236"/>
        <v>--</v>
      </c>
      <c r="K516" s="21">
        <f t="shared" si="236"/>
        <v>28316</v>
      </c>
      <c r="M516" s="21" t="str">
        <f t="shared" si="234"/>
        <v>-</v>
      </c>
      <c r="N516" s="21">
        <f t="shared" si="234"/>
        <v>17</v>
      </c>
      <c r="O516" s="21">
        <f t="shared" si="234"/>
        <v>5050</v>
      </c>
      <c r="P516" s="21">
        <f t="shared" si="234"/>
        <v>2773</v>
      </c>
      <c r="Q516" s="21">
        <f t="shared" si="234"/>
        <v>2658</v>
      </c>
      <c r="R516" s="21">
        <f t="shared" si="234"/>
        <v>25</v>
      </c>
      <c r="S516" s="103">
        <f t="shared" si="234"/>
        <v>10523</v>
      </c>
    </row>
    <row r="517" spans="1:20">
      <c r="A517" s="64">
        <v>2014</v>
      </c>
      <c r="B517" s="21">
        <f t="shared" ref="B517:K517" si="237">B299</f>
        <v>10</v>
      </c>
      <c r="C517" s="21">
        <f t="shared" si="237"/>
        <v>32</v>
      </c>
      <c r="D517" s="21">
        <f t="shared" si="237"/>
        <v>1083</v>
      </c>
      <c r="E517" s="21">
        <f t="shared" si="237"/>
        <v>1303</v>
      </c>
      <c r="F517" s="21">
        <f t="shared" si="237"/>
        <v>6314</v>
      </c>
      <c r="G517" s="21">
        <f t="shared" si="237"/>
        <v>4294</v>
      </c>
      <c r="H517" s="21">
        <f t="shared" si="237"/>
        <v>1886</v>
      </c>
      <c r="I517" s="21">
        <f t="shared" si="237"/>
        <v>1252</v>
      </c>
      <c r="J517" s="21" t="str">
        <f t="shared" si="237"/>
        <v>--</v>
      </c>
      <c r="K517" s="21">
        <f t="shared" si="237"/>
        <v>16174</v>
      </c>
      <c r="M517" s="21">
        <f t="shared" si="234"/>
        <v>4</v>
      </c>
      <c r="N517" s="21">
        <f t="shared" si="234"/>
        <v>3561</v>
      </c>
      <c r="O517" s="21">
        <f t="shared" si="234"/>
        <v>33379</v>
      </c>
      <c r="P517" s="21">
        <f t="shared" si="234"/>
        <v>19280</v>
      </c>
      <c r="Q517" s="21">
        <f t="shared" si="234"/>
        <v>26494</v>
      </c>
      <c r="R517" s="21">
        <f t="shared" si="234"/>
        <v>49</v>
      </c>
      <c r="S517" s="103">
        <f t="shared" si="234"/>
        <v>82767</v>
      </c>
    </row>
    <row r="518" spans="1:20">
      <c r="A518" s="64">
        <v>2015</v>
      </c>
      <c r="B518" s="21">
        <f t="shared" ref="B518:K518" si="238">B300</f>
        <v>30</v>
      </c>
      <c r="C518" s="21">
        <f t="shared" si="238"/>
        <v>8</v>
      </c>
      <c r="D518" s="21">
        <f t="shared" si="238"/>
        <v>181</v>
      </c>
      <c r="E518" s="21">
        <f t="shared" si="238"/>
        <v>364</v>
      </c>
      <c r="F518" s="21">
        <f t="shared" si="238"/>
        <v>550</v>
      </c>
      <c r="G518" s="21">
        <f t="shared" si="238"/>
        <v>423</v>
      </c>
      <c r="H518" s="21">
        <f t="shared" si="238"/>
        <v>2883</v>
      </c>
      <c r="I518" s="21">
        <f t="shared" si="238"/>
        <v>2246</v>
      </c>
      <c r="J518" s="21" t="str">
        <f t="shared" si="238"/>
        <v>--</v>
      </c>
      <c r="K518" s="21">
        <f t="shared" si="238"/>
        <v>6685</v>
      </c>
      <c r="M518" s="21" t="str">
        <f t="shared" si="234"/>
        <v>-</v>
      </c>
      <c r="N518" s="21">
        <f t="shared" si="234"/>
        <v>463</v>
      </c>
      <c r="O518" s="21">
        <f t="shared" si="234"/>
        <v>11959</v>
      </c>
      <c r="P518" s="21">
        <f t="shared" si="234"/>
        <v>2562</v>
      </c>
      <c r="Q518" s="21">
        <f t="shared" si="234"/>
        <v>4430</v>
      </c>
      <c r="R518" s="21">
        <f t="shared" si="234"/>
        <v>28</v>
      </c>
      <c r="S518" s="103">
        <f t="shared" si="234"/>
        <v>19442</v>
      </c>
      <c r="T518" s="105"/>
    </row>
    <row r="519" spans="1:20">
      <c r="A519" s="64">
        <v>2016</v>
      </c>
      <c r="B519" s="21">
        <f t="shared" ref="B519:K519" si="239">B301</f>
        <v>32</v>
      </c>
      <c r="C519" s="21">
        <f t="shared" si="239"/>
        <v>9</v>
      </c>
      <c r="D519" s="21">
        <f t="shared" si="239"/>
        <v>128</v>
      </c>
      <c r="E519" s="21">
        <f t="shared" si="239"/>
        <v>319</v>
      </c>
      <c r="F519" s="21">
        <f t="shared" si="239"/>
        <v>310</v>
      </c>
      <c r="G519" s="21">
        <f t="shared" si="239"/>
        <v>695</v>
      </c>
      <c r="H519" s="21">
        <f t="shared" si="239"/>
        <v>1199</v>
      </c>
      <c r="I519" s="21">
        <f t="shared" si="239"/>
        <v>363</v>
      </c>
      <c r="J519" s="21" t="str">
        <f t="shared" si="239"/>
        <v>--</v>
      </c>
      <c r="K519" s="21">
        <f t="shared" si="239"/>
        <v>3055</v>
      </c>
      <c r="M519" s="21" t="str">
        <f t="shared" si="234"/>
        <v>-</v>
      </c>
      <c r="N519" s="21">
        <f t="shared" si="234"/>
        <v>256</v>
      </c>
      <c r="O519" s="21">
        <f t="shared" si="234"/>
        <v>1216</v>
      </c>
      <c r="P519" s="21">
        <f t="shared" si="234"/>
        <v>82</v>
      </c>
      <c r="Q519" s="21">
        <f t="shared" si="234"/>
        <v>4180</v>
      </c>
      <c r="R519" s="21">
        <f t="shared" si="234"/>
        <v>22</v>
      </c>
      <c r="S519" s="103">
        <f t="shared" si="234"/>
        <v>5756</v>
      </c>
      <c r="T519" s="105"/>
    </row>
    <row r="520" spans="1:20">
      <c r="A520" s="64">
        <v>2017</v>
      </c>
      <c r="B520" s="21">
        <f t="shared" ref="B520:K520" si="240">B302</f>
        <v>0</v>
      </c>
      <c r="C520" s="21">
        <f t="shared" si="240"/>
        <v>6</v>
      </c>
      <c r="D520" s="21">
        <f t="shared" si="240"/>
        <v>89</v>
      </c>
      <c r="E520" s="21">
        <f t="shared" si="240"/>
        <v>139</v>
      </c>
      <c r="F520" s="21">
        <f t="shared" si="240"/>
        <v>508</v>
      </c>
      <c r="G520" s="21">
        <f t="shared" si="240"/>
        <v>807</v>
      </c>
      <c r="H520" s="21">
        <f t="shared" si="240"/>
        <v>592</v>
      </c>
      <c r="I520" s="21">
        <f t="shared" si="240"/>
        <v>545</v>
      </c>
      <c r="J520" s="21" t="str">
        <f t="shared" si="240"/>
        <v>--</v>
      </c>
      <c r="K520" s="21">
        <f t="shared" si="240"/>
        <v>2686</v>
      </c>
      <c r="M520" s="21" t="str">
        <f t="shared" si="234"/>
        <v>-</v>
      </c>
      <c r="N520" s="21">
        <f t="shared" si="234"/>
        <v>363</v>
      </c>
      <c r="O520" s="21">
        <f t="shared" si="234"/>
        <v>5772</v>
      </c>
      <c r="P520" s="21">
        <f t="shared" si="234"/>
        <v>3940</v>
      </c>
      <c r="Q520" s="21">
        <f t="shared" si="234"/>
        <v>4590</v>
      </c>
      <c r="R520" s="21" t="str">
        <f t="shared" si="234"/>
        <v>-</v>
      </c>
      <c r="S520" s="103">
        <f t="shared" si="234"/>
        <v>14665</v>
      </c>
      <c r="T520" s="105"/>
    </row>
    <row r="521" spans="1:20">
      <c r="A521" s="64">
        <v>2018</v>
      </c>
      <c r="B521" s="21">
        <f t="shared" ref="B521:K521" si="241">B303</f>
        <v>0</v>
      </c>
      <c r="C521" s="21">
        <f t="shared" si="241"/>
        <v>4</v>
      </c>
      <c r="D521" s="21">
        <f t="shared" si="241"/>
        <v>153</v>
      </c>
      <c r="E521" s="21">
        <f t="shared" si="241"/>
        <v>288</v>
      </c>
      <c r="F521" s="21">
        <f t="shared" si="241"/>
        <v>1113</v>
      </c>
      <c r="G521" s="21">
        <f t="shared" si="241"/>
        <v>1615</v>
      </c>
      <c r="H521" s="21">
        <f t="shared" si="241"/>
        <v>625</v>
      </c>
      <c r="I521" s="21">
        <f t="shared" si="241"/>
        <v>503</v>
      </c>
      <c r="J521" s="21" t="str">
        <f t="shared" si="241"/>
        <v>--</v>
      </c>
      <c r="K521" s="21">
        <f t="shared" si="241"/>
        <v>4301</v>
      </c>
      <c r="M521" s="21" t="str">
        <f t="shared" si="234"/>
        <v>-</v>
      </c>
      <c r="N521" s="21">
        <f t="shared" si="234"/>
        <v>34</v>
      </c>
      <c r="O521" s="21">
        <f t="shared" si="234"/>
        <v>2981</v>
      </c>
      <c r="P521" s="21">
        <f t="shared" si="234"/>
        <v>8593</v>
      </c>
      <c r="Q521" s="21">
        <f t="shared" si="234"/>
        <v>6936</v>
      </c>
      <c r="R521" s="21" t="str">
        <f t="shared" si="234"/>
        <v>-</v>
      </c>
      <c r="S521" s="103">
        <f t="shared" si="234"/>
        <v>18544</v>
      </c>
      <c r="T521" s="105"/>
    </row>
    <row r="522" spans="1:20">
      <c r="A522" s="64">
        <v>2019</v>
      </c>
      <c r="B522" s="21">
        <f t="shared" ref="B522:K522" si="242">B304</f>
        <v>10</v>
      </c>
      <c r="C522" s="21">
        <f t="shared" si="242"/>
        <v>3</v>
      </c>
      <c r="D522" s="21">
        <f t="shared" si="242"/>
        <v>112</v>
      </c>
      <c r="E522" s="21">
        <f t="shared" si="242"/>
        <v>647</v>
      </c>
      <c r="F522" s="21">
        <f t="shared" si="242"/>
        <v>2642</v>
      </c>
      <c r="G522" s="21">
        <f t="shared" si="242"/>
        <v>948</v>
      </c>
      <c r="H522" s="21">
        <f t="shared" si="242"/>
        <v>693</v>
      </c>
      <c r="I522" s="21">
        <f t="shared" si="242"/>
        <v>256</v>
      </c>
      <c r="J522" s="21" t="str">
        <f t="shared" si="242"/>
        <v>-</v>
      </c>
      <c r="K522" s="21">
        <f t="shared" si="242"/>
        <v>5311</v>
      </c>
      <c r="M522" s="21" t="str">
        <f t="shared" si="234"/>
        <v>-</v>
      </c>
      <c r="N522" s="21">
        <f t="shared" si="234"/>
        <v>3944</v>
      </c>
      <c r="O522" s="21">
        <f t="shared" si="234"/>
        <v>27644</v>
      </c>
      <c r="P522" s="21">
        <f t="shared" si="234"/>
        <v>12426</v>
      </c>
      <c r="Q522" s="21">
        <f t="shared" si="234"/>
        <v>5070</v>
      </c>
      <c r="R522" s="21">
        <f t="shared" si="234"/>
        <v>5</v>
      </c>
      <c r="S522" s="103">
        <f t="shared" si="234"/>
        <v>49089</v>
      </c>
      <c r="T522" s="105"/>
    </row>
    <row r="523" spans="1:20">
      <c r="A523" s="64">
        <v>2020</v>
      </c>
      <c r="B523" s="21">
        <f t="shared" ref="B523:K523" si="243">B305</f>
        <v>0</v>
      </c>
      <c r="C523" s="21">
        <f t="shared" si="243"/>
        <v>4</v>
      </c>
      <c r="D523" s="21">
        <f t="shared" si="243"/>
        <v>38</v>
      </c>
      <c r="E523" s="21">
        <f t="shared" si="243"/>
        <v>655</v>
      </c>
      <c r="F523" s="21">
        <f t="shared" si="243"/>
        <v>3798</v>
      </c>
      <c r="G523" s="21">
        <f t="shared" si="243"/>
        <v>976</v>
      </c>
      <c r="H523" s="21">
        <f t="shared" si="243"/>
        <v>1345</v>
      </c>
      <c r="I523" s="21">
        <f t="shared" si="243"/>
        <v>219</v>
      </c>
      <c r="J523" s="21" t="str">
        <f t="shared" si="243"/>
        <v>-</v>
      </c>
      <c r="K523" s="21">
        <f t="shared" si="243"/>
        <v>7035</v>
      </c>
      <c r="M523" s="21" t="str">
        <f t="shared" si="234"/>
        <v>-</v>
      </c>
      <c r="N523" s="21">
        <f t="shared" si="234"/>
        <v>0</v>
      </c>
      <c r="O523" s="21">
        <f t="shared" si="234"/>
        <v>7714</v>
      </c>
      <c r="P523" s="21">
        <f t="shared" si="234"/>
        <v>5126</v>
      </c>
      <c r="Q523" s="21">
        <f t="shared" si="234"/>
        <v>4239</v>
      </c>
      <c r="R523" s="21" t="str">
        <f t="shared" si="234"/>
        <v>-</v>
      </c>
      <c r="S523" s="103">
        <f t="shared" si="234"/>
        <v>17079</v>
      </c>
      <c r="T523" s="105"/>
    </row>
    <row r="524" spans="1:20">
      <c r="A524" s="64">
        <v>2021</v>
      </c>
      <c r="B524" s="21">
        <f t="shared" ref="B524:K524" si="244">B306</f>
        <v>12</v>
      </c>
      <c r="C524" s="21">
        <f t="shared" si="244"/>
        <v>136</v>
      </c>
      <c r="D524" s="21">
        <f t="shared" si="244"/>
        <v>174</v>
      </c>
      <c r="E524" s="21">
        <f t="shared" si="244"/>
        <v>852</v>
      </c>
      <c r="F524" s="21">
        <f t="shared" si="244"/>
        <v>3150</v>
      </c>
      <c r="G524" s="21">
        <f t="shared" si="244"/>
        <v>1244</v>
      </c>
      <c r="H524" s="21">
        <f t="shared" si="244"/>
        <v>863</v>
      </c>
      <c r="I524" s="21">
        <f t="shared" si="244"/>
        <v>9</v>
      </c>
      <c r="J524" s="21" t="str">
        <f t="shared" si="244"/>
        <v>-</v>
      </c>
      <c r="K524" s="21">
        <f t="shared" si="244"/>
        <v>6440</v>
      </c>
      <c r="M524" s="21" t="str">
        <f t="shared" si="234"/>
        <v>-</v>
      </c>
      <c r="N524" s="21">
        <f t="shared" si="234"/>
        <v>2242</v>
      </c>
      <c r="O524" s="21">
        <f t="shared" si="234"/>
        <v>37903</v>
      </c>
      <c r="P524" s="21">
        <f t="shared" si="234"/>
        <v>27981</v>
      </c>
      <c r="Q524" s="21">
        <f t="shared" si="234"/>
        <v>10760</v>
      </c>
      <c r="R524" s="21">
        <f t="shared" si="234"/>
        <v>4</v>
      </c>
      <c r="S524" s="103">
        <f t="shared" si="234"/>
        <v>78890</v>
      </c>
      <c r="T524" s="105"/>
    </row>
    <row r="525" spans="1:20">
      <c r="A525" s="64">
        <v>2022</v>
      </c>
      <c r="B525" s="21">
        <f t="shared" ref="B525:K525" si="245">B307</f>
        <v>31</v>
      </c>
      <c r="C525" s="21">
        <f t="shared" si="245"/>
        <v>95</v>
      </c>
      <c r="D525" s="21">
        <f t="shared" si="245"/>
        <v>226</v>
      </c>
      <c r="E525" s="21">
        <f t="shared" si="245"/>
        <v>1405</v>
      </c>
      <c r="F525" s="21">
        <f t="shared" si="245"/>
        <v>1531</v>
      </c>
      <c r="G525" s="21">
        <f t="shared" si="245"/>
        <v>875</v>
      </c>
      <c r="H525" s="21">
        <f t="shared" si="245"/>
        <v>797</v>
      </c>
      <c r="I525" s="21">
        <f t="shared" si="245"/>
        <v>62</v>
      </c>
      <c r="J525" s="21" t="str">
        <f t="shared" si="245"/>
        <v>-</v>
      </c>
      <c r="K525" s="21">
        <f t="shared" si="245"/>
        <v>5022</v>
      </c>
      <c r="M525" s="21" t="str">
        <f t="shared" si="234"/>
        <v>-</v>
      </c>
      <c r="N525" s="21">
        <f t="shared" si="234"/>
        <v>3867</v>
      </c>
      <c r="O525" s="21">
        <f t="shared" si="234"/>
        <v>27568</v>
      </c>
      <c r="P525" s="21">
        <f t="shared" si="234"/>
        <v>9252</v>
      </c>
      <c r="Q525" s="21">
        <f t="shared" si="234"/>
        <v>17672</v>
      </c>
      <c r="R525" s="21">
        <f t="shared" si="234"/>
        <v>5</v>
      </c>
      <c r="S525" s="103">
        <f t="shared" si="234"/>
        <v>58364</v>
      </c>
      <c r="T525" s="105"/>
    </row>
    <row r="526" spans="1:20">
      <c r="A526" s="64">
        <v>2023</v>
      </c>
      <c r="B526" s="21" t="str">
        <f t="shared" ref="B526:K527" si="246">B308</f>
        <v>-</v>
      </c>
      <c r="C526" s="21" t="str">
        <f t="shared" si="246"/>
        <v>-</v>
      </c>
      <c r="D526" s="21" t="str">
        <f t="shared" si="246"/>
        <v>-</v>
      </c>
      <c r="E526" s="21">
        <f t="shared" si="246"/>
        <v>2</v>
      </c>
      <c r="F526" s="21">
        <f t="shared" si="246"/>
        <v>6</v>
      </c>
      <c r="G526" s="21">
        <f t="shared" si="246"/>
        <v>8</v>
      </c>
      <c r="H526" s="21">
        <f t="shared" si="246"/>
        <v>1687</v>
      </c>
      <c r="I526" s="21">
        <f t="shared" si="246"/>
        <v>25</v>
      </c>
      <c r="J526" s="21">
        <f t="shared" si="246"/>
        <v>0</v>
      </c>
      <c r="K526" s="21">
        <f t="shared" si="246"/>
        <v>1728</v>
      </c>
      <c r="M526" s="21" t="str">
        <f t="shared" ref="M526:S527" si="247">M308</f>
        <v>-</v>
      </c>
      <c r="N526" s="21">
        <f t="shared" si="247"/>
        <v>718</v>
      </c>
      <c r="O526" s="21">
        <f t="shared" si="247"/>
        <v>14399</v>
      </c>
      <c r="P526" s="21">
        <f t="shared" si="247"/>
        <v>8545</v>
      </c>
      <c r="Q526" s="21">
        <f t="shared" si="247"/>
        <v>26966</v>
      </c>
      <c r="R526" s="21" t="str">
        <f>R308</f>
        <v>-</v>
      </c>
      <c r="S526" s="103">
        <f t="shared" si="247"/>
        <v>50628</v>
      </c>
      <c r="T526" s="105"/>
    </row>
    <row r="527" spans="1:20" ht="11.4">
      <c r="A527" s="64" t="s">
        <v>346</v>
      </c>
      <c r="B527" s="21">
        <f t="shared" si="246"/>
        <v>8</v>
      </c>
      <c r="C527" s="21">
        <f t="shared" si="246"/>
        <v>102</v>
      </c>
      <c r="D527" s="21">
        <f t="shared" si="246"/>
        <v>203</v>
      </c>
      <c r="E527" s="21">
        <f t="shared" si="246"/>
        <v>172</v>
      </c>
      <c r="F527" s="21">
        <f t="shared" si="246"/>
        <v>274</v>
      </c>
      <c r="G527" s="21">
        <f t="shared" si="246"/>
        <v>1303</v>
      </c>
      <c r="H527" s="21">
        <f t="shared" si="246"/>
        <v>1023</v>
      </c>
      <c r="I527" s="21">
        <f t="shared" si="246"/>
        <v>110</v>
      </c>
      <c r="J527" s="21" t="str">
        <f t="shared" si="246"/>
        <v>-</v>
      </c>
      <c r="K527" s="21">
        <f t="shared" si="246"/>
        <v>3195</v>
      </c>
      <c r="M527" s="21" t="str">
        <f t="shared" si="247"/>
        <v>-</v>
      </c>
      <c r="N527" s="21">
        <f t="shared" si="247"/>
        <v>2124</v>
      </c>
      <c r="O527" s="21">
        <f t="shared" si="247"/>
        <v>8520</v>
      </c>
      <c r="P527" s="21">
        <f t="shared" si="247"/>
        <v>18366</v>
      </c>
      <c r="Q527" s="21">
        <f t="shared" si="247"/>
        <v>23551</v>
      </c>
      <c r="R527" s="21">
        <f>R309</f>
        <v>5</v>
      </c>
      <c r="S527" s="103">
        <f t="shared" si="247"/>
        <v>52566</v>
      </c>
      <c r="T527" s="105"/>
    </row>
    <row r="528" spans="1:20">
      <c r="B528" s="21"/>
      <c r="C528" s="21"/>
      <c r="D528" s="21"/>
      <c r="E528" s="21"/>
      <c r="F528" s="21"/>
      <c r="G528" s="21"/>
      <c r="H528" s="21"/>
      <c r="I528" s="21"/>
      <c r="J528" s="21"/>
      <c r="K528" s="21"/>
      <c r="M528" s="21"/>
      <c r="N528" s="21"/>
      <c r="O528" s="21"/>
      <c r="P528" s="21"/>
      <c r="Q528" s="21"/>
      <c r="R528" s="21"/>
      <c r="S528" s="103"/>
    </row>
    <row r="529" spans="1:19" ht="11.4">
      <c r="A529" s="299" t="s">
        <v>130</v>
      </c>
      <c r="B529" s="299"/>
      <c r="C529" s="299"/>
      <c r="D529" s="299"/>
      <c r="E529" s="299"/>
      <c r="F529" s="299"/>
      <c r="G529" s="299"/>
      <c r="H529" s="299"/>
      <c r="I529" s="299"/>
      <c r="J529" s="299"/>
      <c r="K529" s="299"/>
      <c r="L529" s="299"/>
      <c r="M529" s="299"/>
      <c r="N529" s="299"/>
      <c r="O529" s="299"/>
      <c r="P529" s="299"/>
      <c r="Q529" s="299"/>
      <c r="R529" s="299"/>
      <c r="S529" s="299"/>
    </row>
    <row r="530" spans="1:19">
      <c r="A530" s="69" t="s">
        <v>96</v>
      </c>
      <c r="B530" s="106" t="s">
        <v>61</v>
      </c>
      <c r="C530" s="106" t="s">
        <v>20</v>
      </c>
      <c r="D530" s="106" t="s">
        <v>21</v>
      </c>
      <c r="E530" s="106" t="s">
        <v>22</v>
      </c>
      <c r="F530" s="106" t="s">
        <v>23</v>
      </c>
      <c r="G530" s="106" t="s">
        <v>24</v>
      </c>
      <c r="H530" s="106" t="s">
        <v>25</v>
      </c>
      <c r="I530" s="106" t="s">
        <v>26</v>
      </c>
      <c r="J530" s="106" t="s">
        <v>62</v>
      </c>
      <c r="K530" s="106" t="s">
        <v>8</v>
      </c>
      <c r="L530" s="106"/>
      <c r="M530" s="106" t="s">
        <v>21</v>
      </c>
      <c r="N530" s="106" t="s">
        <v>22</v>
      </c>
      <c r="O530" s="106" t="s">
        <v>23</v>
      </c>
      <c r="P530" s="106" t="s">
        <v>24</v>
      </c>
      <c r="Q530" s="106" t="s">
        <v>25</v>
      </c>
      <c r="R530" s="106" t="s">
        <v>26</v>
      </c>
      <c r="S530" s="106" t="s">
        <v>8</v>
      </c>
    </row>
    <row r="531" spans="1:19">
      <c r="B531" s="290" t="s">
        <v>50</v>
      </c>
      <c r="C531" s="290"/>
      <c r="D531" s="290"/>
      <c r="E531" s="290"/>
      <c r="F531" s="290"/>
      <c r="G531" s="290"/>
      <c r="H531" s="290"/>
      <c r="I531" s="290"/>
      <c r="J531" s="290"/>
      <c r="K531" s="290"/>
      <c r="L531" s="136"/>
      <c r="M531" s="290" t="s">
        <v>51</v>
      </c>
      <c r="N531" s="290"/>
      <c r="O531" s="290"/>
      <c r="P531" s="290"/>
      <c r="Q531" s="290"/>
      <c r="R531" s="290"/>
      <c r="S531" s="290"/>
    </row>
    <row r="532" spans="1:19" ht="4.5" customHeight="1">
      <c r="A532" s="68"/>
      <c r="B532" s="21"/>
      <c r="C532" s="21"/>
      <c r="D532" s="21"/>
      <c r="E532" s="21"/>
      <c r="F532" s="21"/>
      <c r="G532" s="21"/>
      <c r="H532" s="21"/>
      <c r="I532" s="21"/>
      <c r="J532" s="21"/>
      <c r="K532" s="21"/>
      <c r="M532" s="21"/>
      <c r="N532" s="21"/>
      <c r="O532" s="21"/>
      <c r="P532" s="21"/>
      <c r="Q532" s="21"/>
      <c r="R532" s="21"/>
      <c r="S532" s="21"/>
    </row>
    <row r="533" spans="1:19">
      <c r="A533" s="201" t="str">
        <f>A311</f>
        <v>Total All Areas</v>
      </c>
      <c r="B533" s="21"/>
      <c r="C533" s="21"/>
      <c r="D533" s="21"/>
      <c r="E533" s="21"/>
      <c r="F533" s="21"/>
      <c r="G533" s="21"/>
      <c r="H533" s="21"/>
      <c r="I533" s="21"/>
      <c r="J533" s="21"/>
      <c r="K533" s="21"/>
      <c r="M533" s="21"/>
      <c r="N533" s="21"/>
      <c r="O533" s="21"/>
      <c r="P533" s="21"/>
      <c r="Q533" s="21"/>
      <c r="R533" s="21"/>
      <c r="S533" s="21"/>
    </row>
    <row r="534" spans="1:19">
      <c r="A534" s="68" t="s">
        <v>102</v>
      </c>
      <c r="B534" s="21" t="s">
        <v>15</v>
      </c>
      <c r="C534" s="21" t="s">
        <v>15</v>
      </c>
      <c r="D534" s="21">
        <f t="shared" ref="D534:K534" si="248">AVERAGE(D317:D321)</f>
        <v>915.25</v>
      </c>
      <c r="E534" s="21">
        <f t="shared" si="248"/>
        <v>2808.8</v>
      </c>
      <c r="F534" s="21">
        <f t="shared" si="248"/>
        <v>17916</v>
      </c>
      <c r="G534" s="21">
        <f t="shared" si="248"/>
        <v>9605</v>
      </c>
      <c r="H534" s="21">
        <f t="shared" si="248"/>
        <v>1499.2</v>
      </c>
      <c r="I534" s="21">
        <f t="shared" si="248"/>
        <v>515.6</v>
      </c>
      <c r="J534" s="21">
        <f t="shared" si="248"/>
        <v>8.6</v>
      </c>
      <c r="K534" s="21">
        <f t="shared" si="248"/>
        <v>33085.4</v>
      </c>
      <c r="M534" s="21">
        <f t="shared" ref="M534:S534" si="249">AVERAGE(M317:M321)</f>
        <v>2412.25</v>
      </c>
      <c r="N534" s="21">
        <f t="shared" si="249"/>
        <v>20296.75</v>
      </c>
      <c r="O534" s="30">
        <f t="shared" si="249"/>
        <v>86622</v>
      </c>
      <c r="P534" s="21">
        <f t="shared" si="249"/>
        <v>54503</v>
      </c>
      <c r="Q534" s="21">
        <f t="shared" si="249"/>
        <v>7624.5</v>
      </c>
      <c r="R534" s="21">
        <f>AVERAGE(R317:R321)</f>
        <v>4</v>
      </c>
      <c r="S534" s="103">
        <f t="shared" si="249"/>
        <v>165392.6</v>
      </c>
    </row>
    <row r="535" spans="1:19">
      <c r="A535" s="68" t="s">
        <v>10</v>
      </c>
      <c r="B535" s="21" t="s">
        <v>15</v>
      </c>
      <c r="C535" s="21" t="s">
        <v>15</v>
      </c>
      <c r="D535" s="21">
        <f t="shared" ref="D535:I535" si="250">AVERAGE(D322:D326)</f>
        <v>540.79999999999995</v>
      </c>
      <c r="E535" s="21">
        <f t="shared" si="250"/>
        <v>7226.8</v>
      </c>
      <c r="F535" s="21">
        <f t="shared" si="250"/>
        <v>15227.4</v>
      </c>
      <c r="G535" s="21">
        <f t="shared" si="250"/>
        <v>9276.2000000000007</v>
      </c>
      <c r="H535" s="21">
        <f t="shared" si="250"/>
        <v>3092.8</v>
      </c>
      <c r="I535" s="21">
        <f t="shared" si="250"/>
        <v>348.8</v>
      </c>
      <c r="J535" s="165" t="s">
        <v>63</v>
      </c>
      <c r="K535" s="21">
        <f>AVERAGE(K322:K326)</f>
        <v>35712.800000000003</v>
      </c>
      <c r="M535" s="21">
        <f t="shared" ref="M535:S535" si="251">AVERAGE(M322:M326)</f>
        <v>1259.2</v>
      </c>
      <c r="N535" s="21">
        <f t="shared" si="251"/>
        <v>26670.400000000001</v>
      </c>
      <c r="O535" s="30">
        <f t="shared" si="251"/>
        <v>124138</v>
      </c>
      <c r="P535" s="21">
        <f t="shared" si="251"/>
        <v>60375.6</v>
      </c>
      <c r="Q535" s="21">
        <f t="shared" si="251"/>
        <v>6187.2</v>
      </c>
      <c r="R535" s="21">
        <f t="shared" si="251"/>
        <v>15.5</v>
      </c>
      <c r="S535" s="103">
        <f t="shared" si="251"/>
        <v>218636.6</v>
      </c>
    </row>
    <row r="536" spans="1:19">
      <c r="A536" s="68" t="s">
        <v>11</v>
      </c>
      <c r="B536" s="21" t="s">
        <v>15</v>
      </c>
      <c r="C536" s="21" t="s">
        <v>15</v>
      </c>
      <c r="D536" s="21">
        <f>AVERAGE(D327:D331)</f>
        <v>798.4</v>
      </c>
      <c r="E536" s="21">
        <f t="shared" ref="E536:K536" si="252">AVERAGE(E327:E331)</f>
        <v>2365.1999999999998</v>
      </c>
      <c r="F536" s="21">
        <f t="shared" si="252"/>
        <v>3613</v>
      </c>
      <c r="G536" s="21">
        <f t="shared" si="252"/>
        <v>1085</v>
      </c>
      <c r="H536" s="21">
        <f t="shared" si="252"/>
        <v>1054.8</v>
      </c>
      <c r="I536" s="21">
        <f t="shared" si="252"/>
        <v>1023.8</v>
      </c>
      <c r="J536" s="21">
        <f t="shared" si="252"/>
        <v>28</v>
      </c>
      <c r="K536" s="21">
        <f t="shared" si="252"/>
        <v>9234.4</v>
      </c>
      <c r="M536" s="21">
        <f t="shared" ref="M536:S536" si="253">AVERAGE(M327:M331)</f>
        <v>554.33333333333337</v>
      </c>
      <c r="N536" s="21">
        <f t="shared" si="253"/>
        <v>19677</v>
      </c>
      <c r="O536" s="21">
        <f t="shared" si="253"/>
        <v>80495</v>
      </c>
      <c r="P536" s="21">
        <f t="shared" si="253"/>
        <v>19002</v>
      </c>
      <c r="Q536" s="21">
        <f t="shared" si="253"/>
        <v>3528</v>
      </c>
      <c r="R536" s="21">
        <f t="shared" si="253"/>
        <v>2.5</v>
      </c>
      <c r="S536" s="103">
        <f t="shared" si="253"/>
        <v>103001.2</v>
      </c>
    </row>
    <row r="537" spans="1:19">
      <c r="A537" s="68" t="s">
        <v>12</v>
      </c>
      <c r="B537" s="21" t="s">
        <v>15</v>
      </c>
      <c r="C537" s="21" t="s">
        <v>15</v>
      </c>
      <c r="D537" s="21">
        <f>AVERAGE(D332:D336)</f>
        <v>434</v>
      </c>
      <c r="E537" s="21">
        <f t="shared" ref="E537:K537" si="254">AVERAGE(E332:E336)</f>
        <v>1003.8</v>
      </c>
      <c r="F537" s="21">
        <f t="shared" si="254"/>
        <v>3068.6</v>
      </c>
      <c r="G537" s="21">
        <f t="shared" si="254"/>
        <v>4354.6000000000004</v>
      </c>
      <c r="H537" s="21">
        <f t="shared" si="254"/>
        <v>1150.4000000000001</v>
      </c>
      <c r="I537" s="21">
        <f t="shared" si="254"/>
        <v>1204.2</v>
      </c>
      <c r="J537" s="21">
        <f t="shared" si="254"/>
        <v>14.2</v>
      </c>
      <c r="K537" s="21">
        <f t="shared" si="254"/>
        <v>11231</v>
      </c>
      <c r="M537" s="21">
        <f t="shared" ref="M537:S537" si="255">AVERAGE(M332:M336)</f>
        <v>17</v>
      </c>
      <c r="N537" s="21">
        <f t="shared" si="255"/>
        <v>11</v>
      </c>
      <c r="O537" s="21">
        <f t="shared" si="255"/>
        <v>8112</v>
      </c>
      <c r="P537" s="21">
        <f t="shared" si="255"/>
        <v>3749.6</v>
      </c>
      <c r="Q537" s="21">
        <f t="shared" si="255"/>
        <v>579.6</v>
      </c>
      <c r="R537" s="21">
        <f t="shared" si="255"/>
        <v>7.5</v>
      </c>
      <c r="S537" s="103">
        <f t="shared" si="255"/>
        <v>12459.4</v>
      </c>
    </row>
    <row r="538" spans="1:19">
      <c r="A538" s="64" t="s">
        <v>13</v>
      </c>
      <c r="B538" s="21">
        <f>AVERAGE(B337:B341)</f>
        <v>3.3333333333333335</v>
      </c>
      <c r="C538" s="21">
        <f>AVERAGE(C337:C341)</f>
        <v>61</v>
      </c>
      <c r="D538" s="21">
        <f>AVERAGE(D337:D341)</f>
        <v>767.2</v>
      </c>
      <c r="E538" s="21">
        <f>AVERAGE(E337:E341)</f>
        <v>5434.2</v>
      </c>
      <c r="F538" s="21">
        <f t="shared" ref="F538:S538" si="256">AVERAGE(F337:F341)</f>
        <v>14633.8</v>
      </c>
      <c r="G538" s="21">
        <f t="shared" si="256"/>
        <v>11369</v>
      </c>
      <c r="H538" s="21">
        <f t="shared" si="256"/>
        <v>5836.2</v>
      </c>
      <c r="I538" s="21">
        <f t="shared" si="256"/>
        <v>1807.8</v>
      </c>
      <c r="J538" s="21">
        <f t="shared" si="256"/>
        <v>31.2</v>
      </c>
      <c r="K538" s="21">
        <f t="shared" si="256"/>
        <v>39942.400000000001</v>
      </c>
      <c r="L538" s="21" t="e">
        <f t="shared" si="256"/>
        <v>#DIV/0!</v>
      </c>
      <c r="M538" s="21">
        <f t="shared" si="256"/>
        <v>9</v>
      </c>
      <c r="N538" s="21">
        <f t="shared" si="256"/>
        <v>6644.8</v>
      </c>
      <c r="O538" s="21">
        <f t="shared" si="256"/>
        <v>35139.4</v>
      </c>
      <c r="P538" s="21">
        <f t="shared" si="256"/>
        <v>22009.599999999999</v>
      </c>
      <c r="Q538" s="21">
        <f t="shared" si="256"/>
        <v>2197.6</v>
      </c>
      <c r="R538" s="21">
        <f t="shared" si="256"/>
        <v>24.75</v>
      </c>
      <c r="S538" s="14">
        <f t="shared" si="256"/>
        <v>66016.600000000006</v>
      </c>
    </row>
    <row r="539" spans="1:19">
      <c r="A539" s="64" t="s">
        <v>14</v>
      </c>
      <c r="B539" s="21">
        <f>AVERAGE(B342:B346)</f>
        <v>2.5</v>
      </c>
      <c r="C539" s="21">
        <f t="shared" ref="C539:S539" si="257">AVERAGE(C342:C346)</f>
        <v>2</v>
      </c>
      <c r="D539" s="21">
        <f t="shared" si="257"/>
        <v>76.25</v>
      </c>
      <c r="E539" s="21">
        <f t="shared" si="257"/>
        <v>354</v>
      </c>
      <c r="F539" s="21">
        <f t="shared" si="257"/>
        <v>1322</v>
      </c>
      <c r="G539" s="21">
        <f t="shared" si="257"/>
        <v>1651.8</v>
      </c>
      <c r="H539" s="21">
        <f t="shared" si="257"/>
        <v>968.2</v>
      </c>
      <c r="I539" s="21">
        <f t="shared" si="257"/>
        <v>960</v>
      </c>
      <c r="J539" s="21">
        <f t="shared" si="257"/>
        <v>32.5</v>
      </c>
      <c r="K539" s="21">
        <f t="shared" si="257"/>
        <v>5331.8</v>
      </c>
      <c r="L539" s="21"/>
      <c r="M539" s="21">
        <f t="shared" si="257"/>
        <v>2</v>
      </c>
      <c r="N539" s="21">
        <f t="shared" si="257"/>
        <v>2502.4</v>
      </c>
      <c r="O539" s="21">
        <f t="shared" si="257"/>
        <v>18261.599999999999</v>
      </c>
      <c r="P539" s="21">
        <f t="shared" si="257"/>
        <v>17526</v>
      </c>
      <c r="Q539" s="21">
        <f t="shared" si="257"/>
        <v>948</v>
      </c>
      <c r="R539" s="21">
        <f t="shared" si="257"/>
        <v>5.5</v>
      </c>
      <c r="S539" s="14">
        <f t="shared" si="257"/>
        <v>39243.199999999997</v>
      </c>
    </row>
    <row r="540" spans="1:19">
      <c r="A540" s="64">
        <v>2011</v>
      </c>
      <c r="B540" s="21">
        <f t="shared" ref="B540:K540" si="258">B347</f>
        <v>0</v>
      </c>
      <c r="C540" s="21">
        <f t="shared" si="258"/>
        <v>7</v>
      </c>
      <c r="D540" s="21">
        <f t="shared" si="258"/>
        <v>204</v>
      </c>
      <c r="E540" s="21">
        <f t="shared" si="258"/>
        <v>314</v>
      </c>
      <c r="F540" s="21">
        <f t="shared" si="258"/>
        <v>647</v>
      </c>
      <c r="G540" s="21">
        <f t="shared" si="258"/>
        <v>2215</v>
      </c>
      <c r="H540" s="21">
        <f t="shared" si="258"/>
        <v>1331</v>
      </c>
      <c r="I540" s="21">
        <f t="shared" si="258"/>
        <v>440</v>
      </c>
      <c r="J540" s="21">
        <f t="shared" si="258"/>
        <v>6</v>
      </c>
      <c r="K540" s="21">
        <f t="shared" si="258"/>
        <v>5164</v>
      </c>
      <c r="M540" s="21" t="str">
        <f t="shared" ref="M540:S551" si="259">M347</f>
        <v>-</v>
      </c>
      <c r="N540" s="21">
        <f t="shared" si="259"/>
        <v>734</v>
      </c>
      <c r="O540" s="30">
        <f t="shared" si="259"/>
        <v>4561</v>
      </c>
      <c r="P540" s="21">
        <f t="shared" si="259"/>
        <v>6151</v>
      </c>
      <c r="Q540" s="21">
        <f t="shared" si="259"/>
        <v>7386</v>
      </c>
      <c r="R540" s="21" t="str">
        <f t="shared" si="259"/>
        <v>-</v>
      </c>
      <c r="S540" s="103">
        <f t="shared" si="259"/>
        <v>18832</v>
      </c>
    </row>
    <row r="541" spans="1:19">
      <c r="A541" s="64">
        <v>2012</v>
      </c>
      <c r="B541" s="21">
        <f t="shared" ref="B541:K541" si="260">B348</f>
        <v>21</v>
      </c>
      <c r="C541" s="21">
        <f t="shared" si="260"/>
        <v>108</v>
      </c>
      <c r="D541" s="21">
        <f t="shared" si="260"/>
        <v>864</v>
      </c>
      <c r="E541" s="21">
        <f t="shared" si="260"/>
        <v>2169</v>
      </c>
      <c r="F541" s="21">
        <f t="shared" si="260"/>
        <v>3837</v>
      </c>
      <c r="G541" s="21">
        <f t="shared" si="260"/>
        <v>6703</v>
      </c>
      <c r="H541" s="21">
        <f t="shared" si="260"/>
        <v>4044</v>
      </c>
      <c r="I541" s="21">
        <f t="shared" si="260"/>
        <v>1040</v>
      </c>
      <c r="J541" s="21">
        <f t="shared" si="260"/>
        <v>8</v>
      </c>
      <c r="K541" s="21">
        <f t="shared" si="260"/>
        <v>18794</v>
      </c>
      <c r="M541" s="21" t="str">
        <f t="shared" si="259"/>
        <v>-</v>
      </c>
      <c r="N541" s="21">
        <f t="shared" si="259"/>
        <v>156</v>
      </c>
      <c r="O541" s="30">
        <f t="shared" si="259"/>
        <v>3010</v>
      </c>
      <c r="P541" s="21">
        <f t="shared" si="259"/>
        <v>5715</v>
      </c>
      <c r="Q541" s="21">
        <f t="shared" si="259"/>
        <v>7196</v>
      </c>
      <c r="R541" s="21">
        <f t="shared" si="259"/>
        <v>2</v>
      </c>
      <c r="S541" s="103">
        <f t="shared" si="259"/>
        <v>16079</v>
      </c>
    </row>
    <row r="542" spans="1:19">
      <c r="A542" s="64">
        <v>2013</v>
      </c>
      <c r="B542" s="21">
        <f t="shared" ref="B542:I551" si="261">B349</f>
        <v>257</v>
      </c>
      <c r="C542" s="21">
        <f t="shared" si="261"/>
        <v>196</v>
      </c>
      <c r="D542" s="21">
        <f t="shared" si="261"/>
        <v>213</v>
      </c>
      <c r="E542" s="21">
        <f t="shared" si="261"/>
        <v>3943</v>
      </c>
      <c r="F542" s="21">
        <f t="shared" si="261"/>
        <v>6742</v>
      </c>
      <c r="G542" s="21">
        <f t="shared" si="261"/>
        <v>15514</v>
      </c>
      <c r="H542" s="21">
        <f t="shared" si="261"/>
        <v>1763</v>
      </c>
      <c r="I542" s="21">
        <f t="shared" si="261"/>
        <v>1606</v>
      </c>
      <c r="J542" s="203" t="s">
        <v>63</v>
      </c>
      <c r="K542" s="21">
        <f t="shared" ref="K542:K551" si="262">K349</f>
        <v>30234</v>
      </c>
      <c r="M542" s="21" t="str">
        <f t="shared" si="259"/>
        <v>-</v>
      </c>
      <c r="N542" s="21">
        <f t="shared" si="259"/>
        <v>1160</v>
      </c>
      <c r="O542" s="30">
        <f t="shared" si="259"/>
        <v>6041</v>
      </c>
      <c r="P542" s="21">
        <f t="shared" si="259"/>
        <v>4479</v>
      </c>
      <c r="Q542" s="21">
        <f t="shared" si="259"/>
        <v>2831</v>
      </c>
      <c r="R542" s="21">
        <f t="shared" si="259"/>
        <v>25</v>
      </c>
      <c r="S542" s="103">
        <f t="shared" si="259"/>
        <v>14536</v>
      </c>
    </row>
    <row r="543" spans="1:19">
      <c r="A543" s="64">
        <v>2014</v>
      </c>
      <c r="B543" s="21">
        <f t="shared" si="261"/>
        <v>10</v>
      </c>
      <c r="C543" s="21">
        <f t="shared" si="261"/>
        <v>32</v>
      </c>
      <c r="D543" s="21">
        <f t="shared" si="261"/>
        <v>1104</v>
      </c>
      <c r="E543" s="21">
        <f t="shared" si="261"/>
        <v>1453</v>
      </c>
      <c r="F543" s="21">
        <f t="shared" si="261"/>
        <v>6942</v>
      </c>
      <c r="G543" s="21">
        <f t="shared" si="261"/>
        <v>5696</v>
      </c>
      <c r="H543" s="21">
        <f t="shared" si="261"/>
        <v>1991</v>
      </c>
      <c r="I543" s="21">
        <f t="shared" si="261"/>
        <v>1252</v>
      </c>
      <c r="J543" s="203" t="s">
        <v>63</v>
      </c>
      <c r="K543" s="21">
        <f t="shared" si="262"/>
        <v>18480</v>
      </c>
      <c r="M543" s="21">
        <f t="shared" si="259"/>
        <v>4</v>
      </c>
      <c r="N543" s="21">
        <f t="shared" si="259"/>
        <v>3952</v>
      </c>
      <c r="O543" s="30">
        <f t="shared" si="259"/>
        <v>38409</v>
      </c>
      <c r="P543" s="21">
        <f t="shared" si="259"/>
        <v>27783</v>
      </c>
      <c r="Q543" s="21">
        <f t="shared" si="259"/>
        <v>29310</v>
      </c>
      <c r="R543" s="21">
        <f t="shared" si="259"/>
        <v>49</v>
      </c>
      <c r="S543" s="103">
        <f t="shared" si="259"/>
        <v>99507</v>
      </c>
    </row>
    <row r="544" spans="1:19">
      <c r="A544" s="64">
        <v>2015</v>
      </c>
      <c r="B544" s="21">
        <f t="shared" si="261"/>
        <v>30</v>
      </c>
      <c r="C544" s="21">
        <f t="shared" si="261"/>
        <v>8</v>
      </c>
      <c r="D544" s="21">
        <f t="shared" si="261"/>
        <v>209</v>
      </c>
      <c r="E544" s="21">
        <f t="shared" si="261"/>
        <v>623</v>
      </c>
      <c r="F544" s="21">
        <f t="shared" si="261"/>
        <v>984</v>
      </c>
      <c r="G544" s="21">
        <f t="shared" si="261"/>
        <v>1453</v>
      </c>
      <c r="H544" s="21">
        <f t="shared" si="261"/>
        <v>3889</v>
      </c>
      <c r="I544" s="21">
        <f t="shared" si="261"/>
        <v>2246</v>
      </c>
      <c r="J544" s="203" t="s">
        <v>63</v>
      </c>
      <c r="K544" s="21">
        <f t="shared" si="262"/>
        <v>9442</v>
      </c>
      <c r="M544" s="21" t="str">
        <f t="shared" si="259"/>
        <v>-</v>
      </c>
      <c r="N544" s="21">
        <f t="shared" si="259"/>
        <v>1195</v>
      </c>
      <c r="O544" s="30">
        <f t="shared" si="259"/>
        <v>15723</v>
      </c>
      <c r="P544" s="21">
        <f t="shared" si="259"/>
        <v>5434</v>
      </c>
      <c r="Q544" s="21">
        <f t="shared" si="259"/>
        <v>5902</v>
      </c>
      <c r="R544" s="21">
        <f t="shared" si="259"/>
        <v>28</v>
      </c>
      <c r="S544" s="103">
        <f t="shared" si="259"/>
        <v>28282</v>
      </c>
    </row>
    <row r="545" spans="1:19">
      <c r="A545" s="64">
        <v>2016</v>
      </c>
      <c r="B545" s="21">
        <f t="shared" si="261"/>
        <v>32</v>
      </c>
      <c r="C545" s="21">
        <f t="shared" si="261"/>
        <v>9</v>
      </c>
      <c r="D545" s="21">
        <f t="shared" si="261"/>
        <v>128</v>
      </c>
      <c r="E545" s="21">
        <f t="shared" si="261"/>
        <v>319</v>
      </c>
      <c r="F545" s="21">
        <f t="shared" si="261"/>
        <v>963</v>
      </c>
      <c r="G545" s="21">
        <f t="shared" si="261"/>
        <v>1082</v>
      </c>
      <c r="H545" s="21">
        <f t="shared" si="261"/>
        <v>1199</v>
      </c>
      <c r="I545" s="21">
        <f t="shared" si="261"/>
        <v>363</v>
      </c>
      <c r="J545" s="203" t="s">
        <v>63</v>
      </c>
      <c r="K545" s="21">
        <f t="shared" si="262"/>
        <v>4095</v>
      </c>
      <c r="M545" s="21" t="str">
        <f t="shared" si="259"/>
        <v>-</v>
      </c>
      <c r="N545" s="21">
        <f t="shared" si="259"/>
        <v>256</v>
      </c>
      <c r="O545" s="30">
        <f t="shared" si="259"/>
        <v>2131</v>
      </c>
      <c r="P545" s="21">
        <f t="shared" si="259"/>
        <v>1821</v>
      </c>
      <c r="Q545" s="21">
        <f t="shared" si="259"/>
        <v>4180</v>
      </c>
      <c r="R545" s="21">
        <f t="shared" si="259"/>
        <v>22</v>
      </c>
      <c r="S545" s="103">
        <f t="shared" si="259"/>
        <v>8410</v>
      </c>
    </row>
    <row r="546" spans="1:19">
      <c r="A546" s="64">
        <v>2017</v>
      </c>
      <c r="B546" s="21">
        <f t="shared" si="261"/>
        <v>0</v>
      </c>
      <c r="C546" s="21">
        <f t="shared" si="261"/>
        <v>6</v>
      </c>
      <c r="D546" s="21">
        <f t="shared" si="261"/>
        <v>89</v>
      </c>
      <c r="E546" s="21">
        <f t="shared" si="261"/>
        <v>469</v>
      </c>
      <c r="F546" s="21">
        <f t="shared" si="261"/>
        <v>1075</v>
      </c>
      <c r="G546" s="21">
        <f t="shared" si="261"/>
        <v>1818</v>
      </c>
      <c r="H546" s="21">
        <f t="shared" si="261"/>
        <v>592</v>
      </c>
      <c r="I546" s="21">
        <f t="shared" si="261"/>
        <v>545</v>
      </c>
      <c r="J546" s="203" t="s">
        <v>63</v>
      </c>
      <c r="K546" s="21">
        <f t="shared" si="262"/>
        <v>4594</v>
      </c>
      <c r="M546" s="21" t="str">
        <f t="shared" si="259"/>
        <v>-</v>
      </c>
      <c r="N546" s="21">
        <f t="shared" si="259"/>
        <v>376</v>
      </c>
      <c r="O546" s="30">
        <f t="shared" si="259"/>
        <v>8021</v>
      </c>
      <c r="P546" s="21">
        <f t="shared" si="259"/>
        <v>8248</v>
      </c>
      <c r="Q546" s="21">
        <f t="shared" si="259"/>
        <v>4590</v>
      </c>
      <c r="R546" s="21" t="str">
        <f t="shared" si="259"/>
        <v>-</v>
      </c>
      <c r="S546" s="103">
        <f t="shared" si="259"/>
        <v>21235</v>
      </c>
    </row>
    <row r="547" spans="1:19">
      <c r="A547" s="64">
        <v>2018</v>
      </c>
      <c r="B547" s="21">
        <f t="shared" si="261"/>
        <v>0</v>
      </c>
      <c r="C547" s="21">
        <f t="shared" si="261"/>
        <v>4</v>
      </c>
      <c r="D547" s="21">
        <f t="shared" si="261"/>
        <v>153</v>
      </c>
      <c r="E547" s="21">
        <f t="shared" si="261"/>
        <v>408</v>
      </c>
      <c r="F547" s="21">
        <f t="shared" si="261"/>
        <v>1263</v>
      </c>
      <c r="G547" s="21">
        <f t="shared" si="261"/>
        <v>2032</v>
      </c>
      <c r="H547" s="21">
        <f t="shared" si="261"/>
        <v>627</v>
      </c>
      <c r="I547" s="21">
        <f t="shared" si="261"/>
        <v>503</v>
      </c>
      <c r="J547" s="203" t="s">
        <v>63</v>
      </c>
      <c r="K547" s="21">
        <f t="shared" si="262"/>
        <v>4990</v>
      </c>
      <c r="M547" s="21" t="str">
        <f t="shared" si="259"/>
        <v>-</v>
      </c>
      <c r="N547" s="21">
        <f t="shared" si="259"/>
        <v>70</v>
      </c>
      <c r="O547" s="30">
        <f t="shared" si="259"/>
        <v>4374</v>
      </c>
      <c r="P547" s="21">
        <f t="shared" si="259"/>
        <v>14287</v>
      </c>
      <c r="Q547" s="21">
        <f t="shared" si="259"/>
        <v>6941</v>
      </c>
      <c r="R547" s="21" t="str">
        <f t="shared" si="259"/>
        <v>-</v>
      </c>
      <c r="S547" s="103">
        <f t="shared" si="259"/>
        <v>25672</v>
      </c>
    </row>
    <row r="548" spans="1:19">
      <c r="A548" s="64">
        <v>2019</v>
      </c>
      <c r="B548" s="21">
        <f t="shared" si="261"/>
        <v>10</v>
      </c>
      <c r="C548" s="21">
        <f t="shared" si="261"/>
        <v>3</v>
      </c>
      <c r="D548" s="21">
        <f t="shared" si="261"/>
        <v>112</v>
      </c>
      <c r="E548" s="21">
        <f t="shared" si="261"/>
        <v>751</v>
      </c>
      <c r="F548" s="21">
        <f t="shared" si="261"/>
        <v>3310</v>
      </c>
      <c r="G548" s="21">
        <f t="shared" si="261"/>
        <v>1433</v>
      </c>
      <c r="H548" s="21">
        <f t="shared" si="261"/>
        <v>731</v>
      </c>
      <c r="I548" s="21">
        <f t="shared" si="261"/>
        <v>256</v>
      </c>
      <c r="J548" s="203" t="s">
        <v>63</v>
      </c>
      <c r="K548" s="21">
        <f t="shared" si="262"/>
        <v>6606</v>
      </c>
      <c r="M548" s="21" t="str">
        <f t="shared" si="259"/>
        <v>-</v>
      </c>
      <c r="N548" s="21">
        <f t="shared" si="259"/>
        <v>5796</v>
      </c>
      <c r="O548" s="30">
        <f t="shared" si="259"/>
        <v>34192</v>
      </c>
      <c r="P548" s="21">
        <f t="shared" si="259"/>
        <v>20969</v>
      </c>
      <c r="Q548" s="21">
        <f t="shared" si="259"/>
        <v>5351</v>
      </c>
      <c r="R548" s="21">
        <f t="shared" si="259"/>
        <v>5</v>
      </c>
      <c r="S548" s="103">
        <f t="shared" si="259"/>
        <v>66313</v>
      </c>
    </row>
    <row r="549" spans="1:19">
      <c r="A549" s="64">
        <v>2020</v>
      </c>
      <c r="B549" s="21">
        <f t="shared" si="261"/>
        <v>0</v>
      </c>
      <c r="C549" s="21">
        <f t="shared" si="261"/>
        <v>4</v>
      </c>
      <c r="D549" s="21">
        <f t="shared" si="261"/>
        <v>38</v>
      </c>
      <c r="E549" s="21">
        <f t="shared" si="261"/>
        <v>666</v>
      </c>
      <c r="F549" s="21">
        <f t="shared" si="261"/>
        <v>3940</v>
      </c>
      <c r="G549" s="21">
        <f t="shared" si="261"/>
        <v>976</v>
      </c>
      <c r="H549" s="21">
        <f t="shared" si="261"/>
        <v>1345</v>
      </c>
      <c r="I549" s="21">
        <f t="shared" si="261"/>
        <v>219</v>
      </c>
      <c r="J549" s="203" t="s">
        <v>63</v>
      </c>
      <c r="K549" s="21">
        <f t="shared" si="262"/>
        <v>7188</v>
      </c>
      <c r="M549" s="21" t="str">
        <f t="shared" si="259"/>
        <v>-</v>
      </c>
      <c r="N549" s="21">
        <f t="shared" si="259"/>
        <v>0</v>
      </c>
      <c r="O549" s="30">
        <f t="shared" si="259"/>
        <v>11435</v>
      </c>
      <c r="P549" s="21">
        <f t="shared" si="259"/>
        <v>5126</v>
      </c>
      <c r="Q549" s="21">
        <f t="shared" si="259"/>
        <v>4239</v>
      </c>
      <c r="R549" s="21" t="str">
        <f t="shared" si="259"/>
        <v>-</v>
      </c>
      <c r="S549" s="103">
        <f t="shared" si="259"/>
        <v>20800</v>
      </c>
    </row>
    <row r="550" spans="1:19">
      <c r="A550" s="64">
        <v>2021</v>
      </c>
      <c r="B550" s="21">
        <f t="shared" si="261"/>
        <v>12</v>
      </c>
      <c r="C550" s="21">
        <f t="shared" si="261"/>
        <v>136</v>
      </c>
      <c r="D550" s="21">
        <f t="shared" si="261"/>
        <v>174</v>
      </c>
      <c r="E550" s="21">
        <f t="shared" si="261"/>
        <v>912</v>
      </c>
      <c r="F550" s="21">
        <f t="shared" si="261"/>
        <v>3500</v>
      </c>
      <c r="G550" s="21">
        <f t="shared" si="261"/>
        <v>2671</v>
      </c>
      <c r="H550" s="21">
        <f t="shared" si="261"/>
        <v>863</v>
      </c>
      <c r="I550" s="21">
        <f t="shared" si="261"/>
        <v>9</v>
      </c>
      <c r="J550" s="203" t="s">
        <v>63</v>
      </c>
      <c r="K550" s="21">
        <f t="shared" si="262"/>
        <v>8277</v>
      </c>
      <c r="M550" s="21" t="str">
        <f t="shared" si="259"/>
        <v>-</v>
      </c>
      <c r="N550" s="21">
        <f t="shared" si="259"/>
        <v>2351</v>
      </c>
      <c r="O550" s="30">
        <f t="shared" si="259"/>
        <v>42558</v>
      </c>
      <c r="P550" s="21">
        <f t="shared" si="259"/>
        <v>37621</v>
      </c>
      <c r="Q550" s="21">
        <f t="shared" si="259"/>
        <v>10760</v>
      </c>
      <c r="R550" s="21">
        <f t="shared" si="259"/>
        <v>4</v>
      </c>
      <c r="S550" s="103">
        <f t="shared" si="259"/>
        <v>93294</v>
      </c>
    </row>
    <row r="551" spans="1:19">
      <c r="A551" s="64">
        <v>2022</v>
      </c>
      <c r="B551" s="21">
        <f t="shared" si="261"/>
        <v>31</v>
      </c>
      <c r="C551" s="21">
        <f t="shared" si="261"/>
        <v>95</v>
      </c>
      <c r="D551" s="21">
        <f t="shared" si="261"/>
        <v>226</v>
      </c>
      <c r="E551" s="21">
        <f t="shared" si="261"/>
        <v>1501</v>
      </c>
      <c r="F551" s="21">
        <f t="shared" si="261"/>
        <v>2231</v>
      </c>
      <c r="G551" s="21">
        <f t="shared" si="261"/>
        <v>3448</v>
      </c>
      <c r="H551" s="21">
        <f t="shared" si="261"/>
        <v>797</v>
      </c>
      <c r="I551" s="21">
        <f t="shared" si="261"/>
        <v>62</v>
      </c>
      <c r="J551" s="203" t="s">
        <v>63</v>
      </c>
      <c r="K551" s="21">
        <f t="shared" si="262"/>
        <v>8391</v>
      </c>
      <c r="M551" s="21" t="str">
        <f t="shared" si="259"/>
        <v>-</v>
      </c>
      <c r="N551" s="21">
        <f t="shared" si="259"/>
        <v>4873</v>
      </c>
      <c r="O551" s="30">
        <f t="shared" si="259"/>
        <v>33943</v>
      </c>
      <c r="P551" s="21">
        <f t="shared" si="259"/>
        <v>19652</v>
      </c>
      <c r="Q551" s="21">
        <f t="shared" si="259"/>
        <v>20436</v>
      </c>
      <c r="R551" s="21">
        <f t="shared" si="259"/>
        <v>5</v>
      </c>
      <c r="S551" s="103">
        <f t="shared" si="259"/>
        <v>78909</v>
      </c>
    </row>
    <row r="552" spans="1:19">
      <c r="A552" s="64">
        <v>2023</v>
      </c>
      <c r="B552" s="21" t="str">
        <f t="shared" ref="B552:K553" si="263">B359</f>
        <v>-</v>
      </c>
      <c r="C552" s="21" t="str">
        <f t="shared" si="263"/>
        <v>-</v>
      </c>
      <c r="D552" s="21" t="str">
        <f t="shared" si="263"/>
        <v>-</v>
      </c>
      <c r="E552" s="21">
        <f t="shared" si="263"/>
        <v>120</v>
      </c>
      <c r="F552" s="21">
        <f t="shared" si="263"/>
        <v>602</v>
      </c>
      <c r="G552" s="21">
        <f t="shared" si="263"/>
        <v>3482</v>
      </c>
      <c r="H552" s="21">
        <f t="shared" si="263"/>
        <v>2042</v>
      </c>
      <c r="I552" s="21">
        <f t="shared" si="263"/>
        <v>25</v>
      </c>
      <c r="J552" s="203" t="s">
        <v>63</v>
      </c>
      <c r="K552" s="21">
        <f t="shared" si="263"/>
        <v>6271</v>
      </c>
      <c r="M552" s="21" t="str">
        <f t="shared" ref="M552:S553" si="264">M359</f>
        <v>-</v>
      </c>
      <c r="N552" s="21">
        <f t="shared" si="264"/>
        <v>1080</v>
      </c>
      <c r="O552" s="30">
        <f t="shared" si="264"/>
        <v>18619</v>
      </c>
      <c r="P552" s="21">
        <f t="shared" si="264"/>
        <v>12854</v>
      </c>
      <c r="Q552" s="21">
        <f t="shared" si="264"/>
        <v>30337</v>
      </c>
      <c r="R552" s="21" t="str">
        <f>R359</f>
        <v>-</v>
      </c>
      <c r="S552" s="103">
        <f t="shared" si="264"/>
        <v>62890</v>
      </c>
    </row>
    <row r="553" spans="1:19" ht="11.4">
      <c r="A553" s="64" t="s">
        <v>346</v>
      </c>
      <c r="B553" s="21">
        <f t="shared" si="263"/>
        <v>8</v>
      </c>
      <c r="C553" s="21">
        <f t="shared" si="263"/>
        <v>102</v>
      </c>
      <c r="D553" s="21">
        <f t="shared" si="263"/>
        <v>203</v>
      </c>
      <c r="E553" s="21">
        <f t="shared" si="263"/>
        <v>641</v>
      </c>
      <c r="F553" s="21">
        <f t="shared" si="263"/>
        <v>1079</v>
      </c>
      <c r="G553" s="21">
        <f t="shared" si="263"/>
        <v>2495</v>
      </c>
      <c r="H553" s="21">
        <f t="shared" si="263"/>
        <v>1027</v>
      </c>
      <c r="I553" s="21">
        <f t="shared" si="263"/>
        <v>110</v>
      </c>
      <c r="J553" s="203" t="s">
        <v>63</v>
      </c>
      <c r="K553" s="21">
        <f t="shared" si="263"/>
        <v>5665</v>
      </c>
      <c r="M553" s="21" t="str">
        <f t="shared" si="264"/>
        <v>-</v>
      </c>
      <c r="N553" s="21">
        <f t="shared" si="264"/>
        <v>3291</v>
      </c>
      <c r="O553" s="30">
        <f t="shared" si="264"/>
        <v>15806</v>
      </c>
      <c r="P553" s="21">
        <f t="shared" si="264"/>
        <v>27118</v>
      </c>
      <c r="Q553" s="21">
        <f t="shared" si="264"/>
        <v>23719</v>
      </c>
      <c r="R553" s="21">
        <f>R360</f>
        <v>5</v>
      </c>
      <c r="S553" s="103">
        <f t="shared" si="264"/>
        <v>69939</v>
      </c>
    </row>
    <row r="554" spans="1:19" ht="11.25" customHeight="1">
      <c r="A554" s="278" t="s">
        <v>131</v>
      </c>
      <c r="B554" s="278"/>
      <c r="C554" s="278"/>
      <c r="D554" s="278"/>
      <c r="E554" s="278"/>
      <c r="F554" s="278"/>
      <c r="G554" s="278"/>
      <c r="H554" s="278"/>
      <c r="I554" s="278"/>
      <c r="J554" s="278"/>
      <c r="K554" s="278"/>
      <c r="L554" s="278"/>
      <c r="M554" s="278"/>
      <c r="N554" s="278"/>
      <c r="O554" s="278"/>
      <c r="P554" s="278"/>
      <c r="Q554" s="278"/>
      <c r="R554" s="278"/>
      <c r="S554" s="278"/>
    </row>
    <row r="555" spans="1:19">
      <c r="A555" s="287"/>
      <c r="B555" s="287"/>
      <c r="C555" s="287"/>
      <c r="D555" s="287"/>
      <c r="E555" s="287"/>
      <c r="F555" s="287"/>
      <c r="G555" s="287"/>
      <c r="H555" s="287"/>
      <c r="I555" s="287"/>
      <c r="J555" s="287"/>
      <c r="K555" s="287"/>
      <c r="L555" s="287"/>
      <c r="M555" s="287"/>
      <c r="N555" s="287"/>
      <c r="O555" s="287"/>
      <c r="P555" s="287"/>
      <c r="Q555" s="287"/>
      <c r="R555" s="287"/>
      <c r="S555" s="287"/>
    </row>
    <row r="556" spans="1:19">
      <c r="A556" s="287"/>
      <c r="B556" s="287"/>
      <c r="C556" s="287"/>
      <c r="D556" s="287"/>
      <c r="E556" s="287"/>
      <c r="F556" s="287"/>
      <c r="G556" s="287"/>
      <c r="H556" s="287"/>
      <c r="I556" s="287"/>
      <c r="J556" s="287"/>
      <c r="K556" s="287"/>
      <c r="L556" s="287"/>
      <c r="M556" s="287"/>
      <c r="N556" s="287"/>
      <c r="O556" s="287"/>
      <c r="P556" s="287"/>
      <c r="Q556" s="287"/>
      <c r="R556" s="287"/>
      <c r="S556" s="287"/>
    </row>
    <row r="557" spans="1:19">
      <c r="A557" s="8" t="s">
        <v>73</v>
      </c>
      <c r="B557" s="8"/>
      <c r="C557" s="8"/>
      <c r="D557" s="8"/>
      <c r="E557" s="8"/>
      <c r="F557" s="8"/>
      <c r="G557" s="8"/>
      <c r="H557" s="8"/>
      <c r="I557" s="8"/>
      <c r="J557" s="8"/>
      <c r="K557" s="8"/>
      <c r="L557" s="8"/>
      <c r="M557" s="8"/>
      <c r="N557" s="8"/>
      <c r="O557" s="8"/>
      <c r="P557" s="8"/>
      <c r="Q557" s="8"/>
      <c r="R557" s="8"/>
      <c r="S557" s="8"/>
    </row>
    <row r="558" spans="1:19">
      <c r="A558" s="297"/>
      <c r="B558" s="297"/>
      <c r="C558" s="297"/>
      <c r="D558" s="297"/>
      <c r="E558" s="297"/>
      <c r="F558" s="297"/>
      <c r="G558" s="297"/>
      <c r="H558" s="297"/>
      <c r="I558" s="297"/>
      <c r="J558" s="297"/>
      <c r="K558" s="297"/>
      <c r="L558" s="297"/>
      <c r="M558" s="297"/>
      <c r="N558" s="297"/>
      <c r="O558" s="297"/>
      <c r="P558" s="297"/>
      <c r="Q558" s="297"/>
      <c r="R558" s="297"/>
      <c r="S558" s="297"/>
    </row>
    <row r="559" spans="1:19">
      <c r="A559" s="297"/>
      <c r="B559" s="297"/>
      <c r="C559" s="297"/>
      <c r="D559" s="297"/>
      <c r="E559" s="297"/>
      <c r="F559" s="297"/>
      <c r="G559" s="297"/>
      <c r="H559" s="297"/>
      <c r="I559" s="297"/>
      <c r="J559" s="297"/>
      <c r="K559" s="297"/>
      <c r="L559" s="297"/>
      <c r="M559" s="297"/>
      <c r="N559" s="297"/>
      <c r="O559" s="297"/>
      <c r="P559" s="297"/>
      <c r="Q559" s="297"/>
      <c r="R559" s="297"/>
      <c r="S559" s="297"/>
    </row>
    <row r="560" spans="1:19">
      <c r="A560" s="297"/>
      <c r="B560" s="297"/>
      <c r="C560" s="297"/>
      <c r="D560" s="297"/>
      <c r="E560" s="297"/>
      <c r="F560" s="297"/>
      <c r="G560" s="297"/>
      <c r="H560" s="297"/>
      <c r="I560" s="297"/>
      <c r="J560" s="297"/>
      <c r="K560" s="297"/>
      <c r="L560" s="297"/>
      <c r="M560" s="297"/>
      <c r="N560" s="297"/>
      <c r="O560" s="297"/>
      <c r="P560" s="297"/>
      <c r="Q560" s="297"/>
      <c r="R560" s="297"/>
      <c r="S560" s="297"/>
    </row>
    <row r="561" spans="1:19">
      <c r="A561" s="297"/>
      <c r="B561" s="297"/>
      <c r="C561" s="297"/>
      <c r="D561" s="297"/>
      <c r="E561" s="297"/>
      <c r="F561" s="297"/>
      <c r="G561" s="297"/>
      <c r="H561" s="297"/>
      <c r="I561" s="297"/>
      <c r="J561" s="297"/>
      <c r="K561" s="297"/>
      <c r="L561" s="297"/>
      <c r="M561" s="297"/>
      <c r="N561" s="297"/>
      <c r="O561" s="297"/>
      <c r="P561" s="297"/>
      <c r="Q561" s="297"/>
      <c r="R561" s="297"/>
      <c r="S561" s="297"/>
    </row>
    <row r="562" spans="1:19">
      <c r="A562" s="297"/>
      <c r="B562" s="297"/>
      <c r="C562" s="297"/>
      <c r="D562" s="297"/>
      <c r="E562" s="297"/>
      <c r="F562" s="297"/>
      <c r="G562" s="297"/>
      <c r="H562" s="297"/>
      <c r="I562" s="297"/>
      <c r="J562" s="297"/>
      <c r="K562" s="297"/>
      <c r="L562" s="297"/>
      <c r="M562" s="297"/>
      <c r="N562" s="297"/>
      <c r="O562" s="297"/>
      <c r="P562" s="297"/>
      <c r="Q562" s="297"/>
      <c r="R562" s="297"/>
      <c r="S562" s="297"/>
    </row>
  </sheetData>
  <mergeCells count="24">
    <mergeCell ref="A562:S562"/>
    <mergeCell ref="A481:S481"/>
    <mergeCell ref="B483:K483"/>
    <mergeCell ref="M483:S483"/>
    <mergeCell ref="A529:S529"/>
    <mergeCell ref="B531:K531"/>
    <mergeCell ref="M531:S531"/>
    <mergeCell ref="A554:S556"/>
    <mergeCell ref="A558:S558"/>
    <mergeCell ref="A559:S559"/>
    <mergeCell ref="A560:S560"/>
    <mergeCell ref="A561:S561"/>
    <mergeCell ref="A386:S386"/>
    <mergeCell ref="B388:K388"/>
    <mergeCell ref="M388:S388"/>
    <mergeCell ref="A433:S433"/>
    <mergeCell ref="B435:K435"/>
    <mergeCell ref="M435:S435"/>
    <mergeCell ref="A366:S366"/>
    <mergeCell ref="A1:S1"/>
    <mergeCell ref="B3:K3"/>
    <mergeCell ref="M3:S3"/>
    <mergeCell ref="A361:S363"/>
    <mergeCell ref="A364:S365"/>
  </mergeCells>
  <pageMargins left="0.7" right="0.7" top="0.75" bottom="0.75" header="0.3" footer="0.3"/>
  <pageSetup scale="92" orientation="landscape" r:id="rId1"/>
  <rowBreaks count="3" manualBreakCount="3">
    <brk id="432" max="18" man="1"/>
    <brk id="480" max="18" man="1"/>
    <brk id="528"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4"/>
  <dimension ref="A1:M187"/>
  <sheetViews>
    <sheetView showGridLines="0" zoomScale="110" zoomScaleNormal="110" zoomScaleSheetLayoutView="120" workbookViewId="0">
      <selection activeCell="L10" sqref="L10"/>
    </sheetView>
  </sheetViews>
  <sheetFormatPr defaultRowHeight="15.6"/>
  <cols>
    <col min="12" max="12" width="32.3984375" customWidth="1"/>
  </cols>
  <sheetData>
    <row r="1" spans="1:13" ht="11.25" customHeight="1">
      <c r="A1" s="286" t="s">
        <v>132</v>
      </c>
      <c r="B1" s="286"/>
      <c r="C1" s="286"/>
      <c r="D1" s="286"/>
      <c r="E1" s="286"/>
      <c r="F1" s="286"/>
      <c r="G1" s="286"/>
      <c r="H1" s="286"/>
      <c r="I1" s="287"/>
      <c r="J1" s="287"/>
      <c r="K1" s="235"/>
    </row>
    <row r="2" spans="1:13" ht="11.25" customHeight="1">
      <c r="A2" s="287"/>
      <c r="B2" s="287"/>
      <c r="C2" s="287"/>
      <c r="D2" s="287"/>
      <c r="E2" s="287"/>
      <c r="F2" s="287"/>
      <c r="G2" s="287"/>
      <c r="H2" s="287"/>
      <c r="I2" s="287"/>
      <c r="J2" s="287"/>
      <c r="K2" s="235"/>
    </row>
    <row r="3" spans="1:13" ht="11.25" customHeight="1">
      <c r="A3" s="149" t="s">
        <v>78</v>
      </c>
      <c r="B3" s="149"/>
      <c r="C3" s="149"/>
      <c r="D3" s="149"/>
      <c r="E3" s="170"/>
      <c r="F3" s="170" t="s">
        <v>87</v>
      </c>
      <c r="G3" s="170"/>
      <c r="H3" s="170"/>
      <c r="I3" s="170"/>
      <c r="J3" s="170"/>
    </row>
    <row r="4" spans="1:13" ht="12.6" customHeight="1">
      <c r="A4" s="171" t="s">
        <v>133</v>
      </c>
      <c r="B4" s="172" t="s">
        <v>134</v>
      </c>
      <c r="C4" s="172" t="s">
        <v>135</v>
      </c>
      <c r="D4" s="172" t="s">
        <v>136</v>
      </c>
      <c r="E4" s="172" t="s">
        <v>137</v>
      </c>
      <c r="F4" s="172" t="s">
        <v>85</v>
      </c>
      <c r="G4" s="172" t="s">
        <v>7</v>
      </c>
      <c r="H4" s="172" t="s">
        <v>88</v>
      </c>
      <c r="I4" s="172" t="s">
        <v>86</v>
      </c>
      <c r="J4" s="172" t="s">
        <v>89</v>
      </c>
    </row>
    <row r="5" spans="1:13" ht="11.25" customHeight="1">
      <c r="A5" s="307" t="s">
        <v>9</v>
      </c>
      <c r="B5" s="307"/>
      <c r="C5" s="307"/>
      <c r="D5" s="307"/>
      <c r="E5" s="307"/>
      <c r="F5" s="307"/>
      <c r="G5" s="307"/>
      <c r="H5" s="307"/>
      <c r="I5" s="307"/>
      <c r="J5" s="307"/>
    </row>
    <row r="6" spans="1:13" ht="11.25" customHeight="1">
      <c r="A6" s="8" t="s">
        <v>91</v>
      </c>
      <c r="B6" s="30">
        <f>'A-12'!H280</f>
        <v>3111.4</v>
      </c>
      <c r="C6" s="30">
        <f>'A-12'!H302</f>
        <v>1552.6</v>
      </c>
      <c r="D6" s="30">
        <f>'A-12'!H324</f>
        <v>5193.8</v>
      </c>
      <c r="E6" s="30">
        <f>'A-12'!H350</f>
        <v>1961.4</v>
      </c>
      <c r="F6" s="30">
        <f>'A-12'!H372</f>
        <v>11819.2</v>
      </c>
      <c r="G6" s="30">
        <v>244</v>
      </c>
      <c r="H6" s="30">
        <v>18</v>
      </c>
      <c r="I6" s="30">
        <v>25</v>
      </c>
      <c r="J6" s="30">
        <f>SUM(F6:I6)</f>
        <v>12106.2</v>
      </c>
      <c r="K6" s="105"/>
    </row>
    <row r="7" spans="1:13" ht="11.25" customHeight="1">
      <c r="A7" s="8" t="s">
        <v>10</v>
      </c>
      <c r="B7" s="30">
        <f>'A-12'!H281</f>
        <v>928.2</v>
      </c>
      <c r="C7" s="30">
        <f>'A-12'!H303</f>
        <v>300.2</v>
      </c>
      <c r="D7" s="30">
        <f>'A-12'!H325</f>
        <v>2619</v>
      </c>
      <c r="E7" s="30">
        <f>'A-12'!H351</f>
        <v>871</v>
      </c>
      <c r="F7" s="30">
        <f>'A-12'!H373</f>
        <v>4718.3999999999996</v>
      </c>
      <c r="G7" s="30">
        <v>100</v>
      </c>
      <c r="H7" s="30">
        <v>0</v>
      </c>
      <c r="I7" s="30">
        <v>3</v>
      </c>
      <c r="J7" s="30">
        <f t="shared" ref="J7:J10" si="0">SUM(F7:I7)</f>
        <v>4821.3999999999996</v>
      </c>
      <c r="K7" s="105"/>
    </row>
    <row r="8" spans="1:13" ht="11.25" customHeight="1">
      <c r="A8" s="8" t="s">
        <v>11</v>
      </c>
      <c r="B8" s="30">
        <f>'A-12'!H282</f>
        <v>1421</v>
      </c>
      <c r="C8" s="30">
        <f>'A-12'!H304</f>
        <v>243</v>
      </c>
      <c r="D8" s="30">
        <f>'A-12'!H326</f>
        <v>2079.3333333333335</v>
      </c>
      <c r="E8" s="30">
        <f>'A-12'!H352</f>
        <v>335</v>
      </c>
      <c r="F8" s="30">
        <f>'A-12'!H374</f>
        <v>3474.75</v>
      </c>
      <c r="G8" s="30">
        <v>100</v>
      </c>
      <c r="H8" s="30">
        <v>0</v>
      </c>
      <c r="I8" s="30">
        <v>3</v>
      </c>
      <c r="J8" s="30">
        <f t="shared" si="0"/>
        <v>3577.75</v>
      </c>
      <c r="K8" s="105"/>
    </row>
    <row r="9" spans="1:13" ht="11.25" customHeight="1">
      <c r="A9" s="8" t="s">
        <v>12</v>
      </c>
      <c r="B9" s="30">
        <f>'A-12'!H283</f>
        <v>235.2</v>
      </c>
      <c r="C9" s="30">
        <f>'A-12'!H305</f>
        <v>55.4</v>
      </c>
      <c r="D9" s="30">
        <f>'A-12'!H327</f>
        <v>128.19999999999999</v>
      </c>
      <c r="E9" s="30">
        <f>'A-12'!H353</f>
        <v>19.666666666666668</v>
      </c>
      <c r="F9" s="30">
        <f>'A-12'!H375</f>
        <v>430.6</v>
      </c>
      <c r="G9" s="30">
        <f>AVERAGE(67,46,0,6,30)</f>
        <v>29.8</v>
      </c>
      <c r="H9" s="30">
        <v>0</v>
      </c>
      <c r="I9" s="30">
        <v>0</v>
      </c>
      <c r="J9" s="30">
        <f t="shared" si="0"/>
        <v>460.40000000000003</v>
      </c>
      <c r="K9" s="105"/>
    </row>
    <row r="10" spans="1:13" ht="11.25" customHeight="1">
      <c r="A10" s="8" t="s">
        <v>13</v>
      </c>
      <c r="B10" s="30">
        <f>'A-12'!H284</f>
        <v>454</v>
      </c>
      <c r="C10" s="30">
        <f>'A-12'!H306</f>
        <v>194.8</v>
      </c>
      <c r="D10" s="30">
        <f>'A-12'!H328</f>
        <v>593</v>
      </c>
      <c r="E10" s="30">
        <f>'A-12'!H354</f>
        <v>82</v>
      </c>
      <c r="F10" s="30">
        <f>'A-12'!H376</f>
        <v>1323.8</v>
      </c>
      <c r="G10" s="30">
        <f>AVERAGE(67,46,0,6,30)</f>
        <v>29.8</v>
      </c>
      <c r="H10" s="30">
        <v>0</v>
      </c>
      <c r="I10" s="30">
        <v>0</v>
      </c>
      <c r="J10" s="30">
        <f t="shared" si="0"/>
        <v>1353.6</v>
      </c>
      <c r="K10" s="105"/>
      <c r="L10" s="105"/>
      <c r="M10" s="48"/>
    </row>
    <row r="11" spans="1:13" ht="11.25" customHeight="1">
      <c r="A11" s="8" t="s">
        <v>14</v>
      </c>
      <c r="B11" s="30">
        <f>'A-12'!H285</f>
        <v>208.6</v>
      </c>
      <c r="C11" s="30">
        <f>'A-12'!H307</f>
        <v>470.8</v>
      </c>
      <c r="D11" s="30">
        <f>'A-12'!H329</f>
        <v>884.8</v>
      </c>
      <c r="E11" s="30">
        <f>'A-12'!H355</f>
        <v>108.2</v>
      </c>
      <c r="F11" s="30">
        <f>'A-12'!H377</f>
        <v>1672.4</v>
      </c>
      <c r="G11" s="30">
        <f>AVERAGE(67,46,0,6,30)</f>
        <v>29.8</v>
      </c>
      <c r="H11" s="30">
        <v>0</v>
      </c>
      <c r="I11" s="30">
        <v>0</v>
      </c>
      <c r="J11" s="30">
        <f t="shared" ref="J11" si="1">SUM(F11:I11)</f>
        <v>1702.2</v>
      </c>
      <c r="K11" s="105"/>
      <c r="L11" s="105"/>
      <c r="M11" s="48"/>
    </row>
    <row r="12" spans="1:13" ht="11.25" customHeight="1">
      <c r="A12" s="8">
        <v>2011</v>
      </c>
      <c r="B12" s="30">
        <f>'A-12'!H40</f>
        <v>170</v>
      </c>
      <c r="C12" s="30">
        <f>'A-12'!H91</f>
        <v>669</v>
      </c>
      <c r="D12" s="30">
        <f>'A-12'!H142</f>
        <v>1133</v>
      </c>
      <c r="E12" s="30">
        <f>'A-12'!H193</f>
        <v>92</v>
      </c>
      <c r="F12" s="30">
        <f>'A-12'!H244</f>
        <v>2064</v>
      </c>
      <c r="G12" s="30" t="s">
        <v>15</v>
      </c>
      <c r="H12" s="30" t="s">
        <v>15</v>
      </c>
      <c r="I12" s="30">
        <v>0</v>
      </c>
      <c r="J12" s="30">
        <f t="shared" ref="J12:J25" si="2">SUM(F12:I12)</f>
        <v>2064</v>
      </c>
      <c r="K12" s="105"/>
      <c r="L12" s="105"/>
      <c r="M12" s="48"/>
    </row>
    <row r="13" spans="1:13" ht="11.25" customHeight="1">
      <c r="A13" s="8">
        <v>2012</v>
      </c>
      <c r="B13" s="30">
        <f>'A-12'!H41</f>
        <v>254</v>
      </c>
      <c r="C13" s="30">
        <f>'A-12'!H92</f>
        <v>1045</v>
      </c>
      <c r="D13" s="30">
        <f>'A-12'!H143</f>
        <v>654</v>
      </c>
      <c r="E13" s="30">
        <f>'A-12'!H194</f>
        <v>107</v>
      </c>
      <c r="F13" s="30">
        <f>'A-12'!H245</f>
        <v>2060</v>
      </c>
      <c r="G13" s="30" t="s">
        <v>15</v>
      </c>
      <c r="H13" s="30" t="s">
        <v>15</v>
      </c>
      <c r="I13" s="30">
        <v>0</v>
      </c>
      <c r="J13" s="30">
        <f t="shared" si="2"/>
        <v>2060</v>
      </c>
      <c r="K13" s="105"/>
      <c r="L13" s="105"/>
      <c r="M13" s="48"/>
    </row>
    <row r="14" spans="1:13" ht="11.25" customHeight="1">
      <c r="A14" s="8">
        <v>2013</v>
      </c>
      <c r="B14" s="30">
        <f>'A-12'!H42</f>
        <v>245</v>
      </c>
      <c r="C14" s="30">
        <f>'A-12'!H93</f>
        <v>435</v>
      </c>
      <c r="D14" s="30">
        <f>'A-12'!H144</f>
        <v>1498</v>
      </c>
      <c r="E14" s="30">
        <f>'A-12'!H195</f>
        <v>130</v>
      </c>
      <c r="F14" s="30">
        <f>'A-12'!H246</f>
        <v>2308</v>
      </c>
      <c r="G14" s="30" t="s">
        <v>15</v>
      </c>
      <c r="H14" s="30" t="s">
        <v>15</v>
      </c>
      <c r="I14" s="30">
        <v>0</v>
      </c>
      <c r="J14" s="30">
        <f t="shared" si="2"/>
        <v>2308</v>
      </c>
      <c r="K14" s="105"/>
      <c r="L14" s="105"/>
      <c r="M14" s="48"/>
    </row>
    <row r="15" spans="1:13" ht="11.25" customHeight="1">
      <c r="A15" s="8">
        <v>2014</v>
      </c>
      <c r="B15" s="30">
        <f>'A-12'!H43</f>
        <v>121</v>
      </c>
      <c r="C15" s="30">
        <f>'A-12'!H94</f>
        <v>716</v>
      </c>
      <c r="D15" s="30">
        <f>'A-12'!H145</f>
        <v>791</v>
      </c>
      <c r="E15" s="30">
        <f>'A-12'!H196</f>
        <v>394</v>
      </c>
      <c r="F15" s="30">
        <f>'A-12'!H247</f>
        <v>2022</v>
      </c>
      <c r="G15" s="30" t="s">
        <v>15</v>
      </c>
      <c r="H15" s="30" t="s">
        <v>15</v>
      </c>
      <c r="I15" s="30">
        <v>0</v>
      </c>
      <c r="J15" s="30">
        <f t="shared" si="2"/>
        <v>2022</v>
      </c>
      <c r="K15" s="105"/>
      <c r="L15" s="105"/>
      <c r="M15" s="48"/>
    </row>
    <row r="16" spans="1:13" ht="11.25" customHeight="1">
      <c r="A16" s="8">
        <v>2015</v>
      </c>
      <c r="B16" s="30">
        <f>'A-12'!H44</f>
        <v>266</v>
      </c>
      <c r="C16" s="30">
        <f>'A-12'!H95</f>
        <v>657</v>
      </c>
      <c r="D16" s="30">
        <f>'A-12'!H146</f>
        <v>1447</v>
      </c>
      <c r="E16" s="30">
        <f>'A-12'!H197</f>
        <v>275</v>
      </c>
      <c r="F16" s="30">
        <f>'A-12'!H248</f>
        <v>2645</v>
      </c>
      <c r="G16" s="30" t="s">
        <v>15</v>
      </c>
      <c r="H16" s="30" t="s">
        <v>15</v>
      </c>
      <c r="I16" s="30">
        <v>0</v>
      </c>
      <c r="J16" s="30">
        <f t="shared" si="2"/>
        <v>2645</v>
      </c>
      <c r="K16" s="105"/>
      <c r="L16" s="105"/>
      <c r="M16" s="48"/>
    </row>
    <row r="17" spans="1:13" ht="11.25" customHeight="1">
      <c r="A17" s="8">
        <v>2016</v>
      </c>
      <c r="B17" s="30">
        <f>'A-12'!H45</f>
        <v>148</v>
      </c>
      <c r="C17" s="30">
        <f>'A-12'!H96</f>
        <v>411</v>
      </c>
      <c r="D17" s="30">
        <f>'A-12'!H147</f>
        <v>881</v>
      </c>
      <c r="E17" s="30">
        <f>'A-12'!H198</f>
        <v>188</v>
      </c>
      <c r="F17" s="30">
        <f>'A-12'!H249</f>
        <v>1628</v>
      </c>
      <c r="G17" s="30" t="s">
        <v>15</v>
      </c>
      <c r="H17" s="30" t="s">
        <v>15</v>
      </c>
      <c r="I17" s="30">
        <v>0</v>
      </c>
      <c r="J17" s="30">
        <f t="shared" si="2"/>
        <v>1628</v>
      </c>
      <c r="K17" s="105"/>
      <c r="L17" s="105"/>
      <c r="M17" s="48"/>
    </row>
    <row r="18" spans="1:13" ht="11.25" customHeight="1">
      <c r="A18" s="8">
        <v>2017</v>
      </c>
      <c r="B18" s="30">
        <f>'A-12'!H46</f>
        <v>367</v>
      </c>
      <c r="C18" s="30">
        <f>'A-12'!H97</f>
        <v>502</v>
      </c>
      <c r="D18" s="30">
        <f>'A-12'!H148</f>
        <v>1411</v>
      </c>
      <c r="E18" s="30">
        <f>'A-12'!H199</f>
        <v>93</v>
      </c>
      <c r="F18" s="30">
        <f>'A-12'!H250</f>
        <v>2373</v>
      </c>
      <c r="G18" s="30" t="s">
        <v>15</v>
      </c>
      <c r="H18" s="30" t="s">
        <v>15</v>
      </c>
      <c r="I18" s="30">
        <v>0</v>
      </c>
      <c r="J18" s="30">
        <f t="shared" si="2"/>
        <v>2373</v>
      </c>
      <c r="K18" s="105"/>
      <c r="L18" s="105"/>
      <c r="M18" s="48"/>
    </row>
    <row r="19" spans="1:13" ht="11.25" customHeight="1">
      <c r="A19" s="64">
        <v>2018</v>
      </c>
      <c r="B19" s="30">
        <f>'A-12'!H47</f>
        <v>541</v>
      </c>
      <c r="C19" s="30">
        <f>'A-12'!H98</f>
        <v>360</v>
      </c>
      <c r="D19" s="30">
        <f>'A-12'!H149</f>
        <v>1194</v>
      </c>
      <c r="E19" s="30">
        <f>'A-12'!H200</f>
        <v>54</v>
      </c>
      <c r="F19" s="30">
        <f>'A-12'!H251</f>
        <v>2149</v>
      </c>
      <c r="G19" s="30" t="s">
        <v>15</v>
      </c>
      <c r="H19" s="30" t="s">
        <v>15</v>
      </c>
      <c r="I19" s="30">
        <v>0</v>
      </c>
      <c r="J19" s="30">
        <f t="shared" si="2"/>
        <v>2149</v>
      </c>
      <c r="K19" s="105"/>
      <c r="L19" s="105"/>
      <c r="M19" s="48"/>
    </row>
    <row r="20" spans="1:13" ht="11.25" customHeight="1">
      <c r="A20" s="64">
        <v>2019</v>
      </c>
      <c r="B20" s="30">
        <f>'A-12'!H48</f>
        <v>942</v>
      </c>
      <c r="C20" s="30">
        <f>'A-12'!H99</f>
        <v>429</v>
      </c>
      <c r="D20" s="30">
        <f>'A-12'!H150</f>
        <v>290</v>
      </c>
      <c r="E20" s="30">
        <f>'A-12'!H201</f>
        <v>77</v>
      </c>
      <c r="F20" s="30">
        <f>'A-12'!H252</f>
        <v>1738</v>
      </c>
      <c r="G20" s="30" t="s">
        <v>15</v>
      </c>
      <c r="H20" s="30" t="s">
        <v>15</v>
      </c>
      <c r="I20" s="30">
        <v>0</v>
      </c>
      <c r="J20" s="30">
        <f t="shared" ref="J20:J24" si="3">SUM(F20:I20)</f>
        <v>1738</v>
      </c>
      <c r="K20" s="105"/>
      <c r="L20" s="105"/>
      <c r="M20" s="48"/>
    </row>
    <row r="21" spans="1:13" ht="11.25" customHeight="1">
      <c r="A21" s="64">
        <v>2020</v>
      </c>
      <c r="B21" s="30">
        <f>'A-12'!H49</f>
        <v>137</v>
      </c>
      <c r="C21" s="30">
        <f>'A-12'!H100</f>
        <v>336</v>
      </c>
      <c r="D21" s="30">
        <f>'A-12'!H151</f>
        <v>446</v>
      </c>
      <c r="E21" s="30">
        <f>'A-12'!H202</f>
        <v>57</v>
      </c>
      <c r="F21" s="30">
        <f>'A-12'!H253</f>
        <v>976</v>
      </c>
      <c r="G21" s="30" t="s">
        <v>15</v>
      </c>
      <c r="H21" s="30" t="s">
        <v>15</v>
      </c>
      <c r="I21" s="30">
        <v>0</v>
      </c>
      <c r="J21" s="30">
        <f t="shared" si="3"/>
        <v>976</v>
      </c>
      <c r="K21" s="105"/>
      <c r="L21" s="105"/>
      <c r="M21" s="48"/>
    </row>
    <row r="22" spans="1:13" ht="11.25" customHeight="1">
      <c r="A22" s="64">
        <v>2021</v>
      </c>
      <c r="B22" s="30">
        <f>'A-12'!H50</f>
        <v>126</v>
      </c>
      <c r="C22" s="30">
        <f>'A-12'!H101</f>
        <v>301</v>
      </c>
      <c r="D22" s="30">
        <f>'A-12'!H152</f>
        <v>1135</v>
      </c>
      <c r="E22" s="30">
        <f>'A-12'!H203</f>
        <v>38</v>
      </c>
      <c r="F22" s="30">
        <f>'A-12'!H254</f>
        <v>1600</v>
      </c>
      <c r="G22" s="30" t="s">
        <v>15</v>
      </c>
      <c r="H22" s="30" t="s">
        <v>15</v>
      </c>
      <c r="I22" s="30">
        <v>0</v>
      </c>
      <c r="J22" s="30">
        <f t="shared" si="3"/>
        <v>1600</v>
      </c>
      <c r="K22" s="105"/>
      <c r="L22" s="105"/>
      <c r="M22" s="48"/>
    </row>
    <row r="23" spans="1:13" ht="11.25" customHeight="1">
      <c r="A23" s="64">
        <v>2022</v>
      </c>
      <c r="B23" s="30">
        <f>'A-12'!H51</f>
        <v>29</v>
      </c>
      <c r="C23" s="30">
        <f>'A-12'!H102</f>
        <v>301</v>
      </c>
      <c r="D23" s="30">
        <f>'A-12'!H153</f>
        <v>849</v>
      </c>
      <c r="E23" s="30">
        <f>'A-12'!H204</f>
        <v>69</v>
      </c>
      <c r="F23" s="30">
        <f>'A-12'!H255</f>
        <v>1248</v>
      </c>
      <c r="G23" s="30" t="s">
        <v>15</v>
      </c>
      <c r="H23" s="30" t="s">
        <v>15</v>
      </c>
      <c r="I23" s="30">
        <v>0</v>
      </c>
      <c r="J23" s="30">
        <f t="shared" si="3"/>
        <v>1248</v>
      </c>
      <c r="K23" s="105"/>
      <c r="L23" s="105"/>
      <c r="M23" s="48"/>
    </row>
    <row r="24" spans="1:13" ht="11.25" customHeight="1">
      <c r="A24" s="64">
        <v>2023</v>
      </c>
      <c r="B24" s="30">
        <f>'A-12'!H52</f>
        <v>107</v>
      </c>
      <c r="C24" s="30">
        <f>'A-12'!H103</f>
        <v>376</v>
      </c>
      <c r="D24" s="30">
        <f>'A-12'!H154</f>
        <v>1494</v>
      </c>
      <c r="E24" s="30">
        <f>'A-12'!H205</f>
        <v>89</v>
      </c>
      <c r="F24" s="30">
        <f>'A-12'!H256</f>
        <v>2066</v>
      </c>
      <c r="G24" s="30" t="s">
        <v>15</v>
      </c>
      <c r="H24" s="30" t="s">
        <v>15</v>
      </c>
      <c r="I24" s="30">
        <v>0</v>
      </c>
      <c r="J24" s="30">
        <f t="shared" si="3"/>
        <v>2066</v>
      </c>
      <c r="K24" s="105"/>
      <c r="L24" s="105"/>
      <c r="M24" s="48"/>
    </row>
    <row r="25" spans="1:13" ht="11.25" customHeight="1">
      <c r="A25" s="64" t="s">
        <v>346</v>
      </c>
      <c r="B25" s="30">
        <f>'A-12'!H53</f>
        <v>17</v>
      </c>
      <c r="C25" s="30">
        <f>'A-12'!H104</f>
        <v>540</v>
      </c>
      <c r="D25" s="30">
        <f>'A-12'!H155</f>
        <v>1320</v>
      </c>
      <c r="E25" s="30">
        <f>'A-12'!H206</f>
        <v>143</v>
      </c>
      <c r="F25" s="30">
        <f>'A-12'!H257</f>
        <v>2020</v>
      </c>
      <c r="G25" s="30" t="s">
        <v>15</v>
      </c>
      <c r="H25" s="30" t="s">
        <v>15</v>
      </c>
      <c r="I25" s="30">
        <v>0</v>
      </c>
      <c r="J25" s="30">
        <f t="shared" si="2"/>
        <v>2020</v>
      </c>
      <c r="K25" s="105"/>
      <c r="L25" s="105"/>
      <c r="M25" s="48"/>
    </row>
    <row r="26" spans="1:13" ht="11.25" customHeight="1">
      <c r="A26" s="8"/>
      <c r="B26" s="8"/>
      <c r="C26" s="8"/>
      <c r="D26" s="8"/>
      <c r="E26" s="30"/>
      <c r="F26" s="30"/>
      <c r="G26" s="30"/>
      <c r="H26" s="30"/>
      <c r="I26" s="30"/>
      <c r="J26" s="30"/>
    </row>
    <row r="27" spans="1:13" ht="11.25" customHeight="1">
      <c r="A27" s="307" t="s">
        <v>16</v>
      </c>
      <c r="B27" s="307"/>
      <c r="C27" s="307"/>
      <c r="D27" s="307"/>
      <c r="E27" s="307"/>
      <c r="F27" s="307"/>
      <c r="G27" s="307"/>
      <c r="H27" s="307"/>
      <c r="I27" s="307"/>
      <c r="J27" s="307"/>
    </row>
    <row r="28" spans="1:13" ht="11.25" customHeight="1">
      <c r="A28" s="8" t="s">
        <v>91</v>
      </c>
      <c r="B28" s="30">
        <f>'A-13'!G275</f>
        <v>10074.200000000001</v>
      </c>
      <c r="C28" s="30">
        <f>'A-13'!G297</f>
        <v>7061</v>
      </c>
      <c r="D28" s="30">
        <f>'A-13'!G322</f>
        <v>34995.4</v>
      </c>
      <c r="E28" s="30">
        <f>'A-13'!G344</f>
        <v>9172.4</v>
      </c>
      <c r="F28" s="30">
        <f>'A-13'!G369</f>
        <v>61303</v>
      </c>
      <c r="G28" s="30">
        <v>901</v>
      </c>
      <c r="H28" s="30">
        <v>184</v>
      </c>
      <c r="I28" s="30">
        <v>203</v>
      </c>
      <c r="J28" s="30">
        <f>SUM(F28:I28)</f>
        <v>62591</v>
      </c>
      <c r="K28" s="105"/>
      <c r="L28" s="105"/>
    </row>
    <row r="29" spans="1:13" ht="11.25" customHeight="1">
      <c r="A29" s="8" t="s">
        <v>10</v>
      </c>
      <c r="B29" s="30">
        <f>'A-13'!G276</f>
        <v>9600.6</v>
      </c>
      <c r="C29" s="30">
        <f>'A-13'!G298</f>
        <v>4251</v>
      </c>
      <c r="D29" s="30">
        <f>'A-13'!G323</f>
        <v>27281.200000000001</v>
      </c>
      <c r="E29" s="30">
        <f>'A-13'!G345</f>
        <v>5089.2</v>
      </c>
      <c r="F29" s="30">
        <f>'A-13'!G370</f>
        <v>46222</v>
      </c>
      <c r="G29" s="30">
        <v>1431</v>
      </c>
      <c r="H29" s="30">
        <v>0</v>
      </c>
      <c r="I29" s="30">
        <v>1</v>
      </c>
      <c r="J29" s="30">
        <f t="shared" ref="J29:J32" si="4">SUM(F29:I29)</f>
        <v>47654</v>
      </c>
      <c r="K29" s="105"/>
      <c r="L29" s="105"/>
    </row>
    <row r="30" spans="1:13" ht="11.25" customHeight="1">
      <c r="A30" s="8" t="s">
        <v>11</v>
      </c>
      <c r="B30" s="30">
        <f>'A-13'!G277</f>
        <v>12081.75</v>
      </c>
      <c r="C30" s="30">
        <f>'A-13'!G299</f>
        <v>2769</v>
      </c>
      <c r="D30" s="30">
        <f>'A-13'!G324</f>
        <v>13906.666666666666</v>
      </c>
      <c r="E30" s="30">
        <f>'A-13'!G346</f>
        <v>1386</v>
      </c>
      <c r="F30" s="30">
        <f>'A-13'!G371</f>
        <v>25628</v>
      </c>
      <c r="G30" s="30">
        <v>1431</v>
      </c>
      <c r="H30" s="30">
        <v>0</v>
      </c>
      <c r="I30" s="30">
        <v>1</v>
      </c>
      <c r="J30" s="30">
        <f t="shared" si="4"/>
        <v>27060</v>
      </c>
      <c r="K30" s="105"/>
      <c r="L30" s="105"/>
    </row>
    <row r="31" spans="1:13" ht="11.25" customHeight="1">
      <c r="A31" s="8" t="s">
        <v>12</v>
      </c>
      <c r="B31" s="30">
        <f>'A-13'!G278</f>
        <v>7047.75</v>
      </c>
      <c r="C31" s="30">
        <f>'A-13'!G300</f>
        <v>1502.75</v>
      </c>
      <c r="D31" s="30">
        <f>'A-13'!G325</f>
        <v>1329.25</v>
      </c>
      <c r="E31" s="30">
        <f>'A-13'!G347</f>
        <v>184.33333333333334</v>
      </c>
      <c r="F31" s="30">
        <f>'A-13'!G372</f>
        <v>10018</v>
      </c>
      <c r="G31" s="30">
        <f>AVERAGE(1490,1362,0,172,1035)</f>
        <v>811.8</v>
      </c>
      <c r="H31" s="30">
        <v>0</v>
      </c>
      <c r="I31" s="30">
        <v>0</v>
      </c>
      <c r="J31" s="30">
        <f t="shared" si="4"/>
        <v>10829.8</v>
      </c>
      <c r="K31" s="105"/>
      <c r="L31" s="105"/>
    </row>
    <row r="32" spans="1:13" ht="11.25" customHeight="1">
      <c r="A32" s="8" t="s">
        <v>13</v>
      </c>
      <c r="B32" s="30">
        <f>'A-13'!G279</f>
        <v>17310</v>
      </c>
      <c r="C32" s="30">
        <f>'A-13'!G301</f>
        <v>4480.6000000000004</v>
      </c>
      <c r="D32" s="30">
        <f>'A-13'!G326</f>
        <v>17254.2</v>
      </c>
      <c r="E32" s="30">
        <f>'A-13'!G348</f>
        <v>1292.8</v>
      </c>
      <c r="F32" s="30">
        <f>'A-13'!G373</f>
        <v>40337.599999999999</v>
      </c>
      <c r="G32" s="30">
        <f>AVERAGE(1490,1362,0,172,1035)</f>
        <v>811.8</v>
      </c>
      <c r="H32" s="30">
        <v>0</v>
      </c>
      <c r="I32" s="30">
        <v>0</v>
      </c>
      <c r="J32" s="30">
        <f t="shared" si="4"/>
        <v>41149.4</v>
      </c>
      <c r="K32" s="105"/>
      <c r="L32" s="105"/>
    </row>
    <row r="33" spans="1:12" ht="11.25" customHeight="1">
      <c r="A33" s="8" t="s">
        <v>14</v>
      </c>
      <c r="B33" s="30">
        <f>'A-13'!G280</f>
        <v>2119.1999999999998</v>
      </c>
      <c r="C33" s="30">
        <f>'A-13'!G302</f>
        <v>4767</v>
      </c>
      <c r="D33" s="30">
        <f>'A-13'!G327</f>
        <v>11528.8</v>
      </c>
      <c r="E33" s="30">
        <f>'A-13'!G349</f>
        <v>1002.6</v>
      </c>
      <c r="F33" s="30">
        <f>'A-13'!G374</f>
        <v>19417.599999999999</v>
      </c>
      <c r="G33" s="30" t="s">
        <v>15</v>
      </c>
      <c r="H33" s="30" t="s">
        <v>15</v>
      </c>
      <c r="I33" s="30">
        <v>0</v>
      </c>
      <c r="J33" s="30">
        <f t="shared" ref="J33" si="5">SUM(F33:I33)</f>
        <v>19417.599999999999</v>
      </c>
      <c r="K33" s="105"/>
      <c r="L33" s="105"/>
    </row>
    <row r="34" spans="1:12" ht="11.25" customHeight="1">
      <c r="A34" s="8">
        <v>2011</v>
      </c>
      <c r="B34" s="30">
        <f>'A-13'!G41</f>
        <v>2934</v>
      </c>
      <c r="C34" s="30">
        <f>'A-13'!G92</f>
        <v>10418</v>
      </c>
      <c r="D34" s="30">
        <f>'A-13'!G143</f>
        <v>12518</v>
      </c>
      <c r="E34" s="30">
        <f>'A-13'!G194</f>
        <v>1032</v>
      </c>
      <c r="F34" s="30">
        <f>'A-13'!G375</f>
        <v>26902</v>
      </c>
      <c r="G34" s="30" t="s">
        <v>15</v>
      </c>
      <c r="H34" s="30" t="s">
        <v>15</v>
      </c>
      <c r="I34" s="30">
        <v>0</v>
      </c>
      <c r="J34" s="30">
        <f>SUM(F34:I34)</f>
        <v>26902</v>
      </c>
      <c r="K34" s="105"/>
      <c r="L34" s="105"/>
    </row>
    <row r="35" spans="1:12" ht="11.25" customHeight="1">
      <c r="A35" s="8">
        <v>2012</v>
      </c>
      <c r="B35" s="30">
        <f>'A-13'!G42</f>
        <v>6102</v>
      </c>
      <c r="C35" s="30">
        <f>'A-13'!G93</f>
        <v>19722</v>
      </c>
      <c r="D35" s="30">
        <f>'A-13'!G144</f>
        <v>8781</v>
      </c>
      <c r="E35" s="30">
        <f>'A-13'!G195</f>
        <v>2250</v>
      </c>
      <c r="F35" s="30">
        <f>'A-13'!G376</f>
        <v>36855</v>
      </c>
      <c r="G35" s="30" t="s">
        <v>15</v>
      </c>
      <c r="H35" s="30" t="s">
        <v>15</v>
      </c>
      <c r="I35" s="30">
        <v>0</v>
      </c>
      <c r="J35" s="30">
        <f t="shared" ref="J35:J41" si="6">SUM(F35:I35)</f>
        <v>36855</v>
      </c>
      <c r="K35" s="105"/>
      <c r="L35" s="105"/>
    </row>
    <row r="36" spans="1:12" ht="11.25" customHeight="1">
      <c r="A36" s="8">
        <v>2013</v>
      </c>
      <c r="B36" s="30">
        <f>'A-13'!G43</f>
        <v>5971</v>
      </c>
      <c r="C36" s="30">
        <f>'A-13'!G94</f>
        <v>8388</v>
      </c>
      <c r="D36" s="30">
        <f>'A-13'!G145</f>
        <v>25171</v>
      </c>
      <c r="E36" s="30">
        <f>'A-13'!G196</f>
        <v>560</v>
      </c>
      <c r="F36" s="30">
        <f>'A-13'!G377</f>
        <v>40090</v>
      </c>
      <c r="G36" s="30" t="s">
        <v>15</v>
      </c>
      <c r="H36" s="30" t="s">
        <v>15</v>
      </c>
      <c r="I36" s="30">
        <v>0</v>
      </c>
      <c r="J36" s="30">
        <f t="shared" si="6"/>
        <v>40090</v>
      </c>
      <c r="K36" s="105"/>
      <c r="L36" s="105"/>
    </row>
    <row r="37" spans="1:12" ht="11.25" customHeight="1">
      <c r="A37" s="8">
        <v>2014</v>
      </c>
      <c r="B37" s="30">
        <f>'A-13'!G44</f>
        <v>3326</v>
      </c>
      <c r="C37" s="30">
        <f>'A-13'!G95</f>
        <v>13851</v>
      </c>
      <c r="D37" s="30">
        <f>'A-13'!G146</f>
        <v>12550</v>
      </c>
      <c r="E37" s="30">
        <f>'A-13'!G197</f>
        <v>8980</v>
      </c>
      <c r="F37" s="30">
        <f>'A-13'!G378</f>
        <v>38707</v>
      </c>
      <c r="G37" s="30" t="s">
        <v>15</v>
      </c>
      <c r="H37" s="30" t="s">
        <v>15</v>
      </c>
      <c r="I37" s="30">
        <v>0</v>
      </c>
      <c r="J37" s="30">
        <f t="shared" si="6"/>
        <v>38707</v>
      </c>
      <c r="K37" s="105"/>
      <c r="L37" s="105"/>
    </row>
    <row r="38" spans="1:12" ht="11.25" customHeight="1">
      <c r="A38" s="8">
        <v>2015</v>
      </c>
      <c r="B38" s="30">
        <f>'A-13'!G45</f>
        <v>4698</v>
      </c>
      <c r="C38" s="30">
        <f>'A-13'!G96</f>
        <v>13180</v>
      </c>
      <c r="D38" s="30">
        <f>'A-13'!G147</f>
        <v>33410</v>
      </c>
      <c r="E38" s="30">
        <f>'A-13'!G198</f>
        <v>4025</v>
      </c>
      <c r="F38" s="30">
        <f>'A-13'!G379</f>
        <v>55313</v>
      </c>
      <c r="G38" s="30" t="s">
        <v>15</v>
      </c>
      <c r="H38" s="30" t="s">
        <v>15</v>
      </c>
      <c r="I38" s="30">
        <v>0</v>
      </c>
      <c r="J38" s="30">
        <f t="shared" si="6"/>
        <v>55313</v>
      </c>
      <c r="K38" s="105"/>
      <c r="L38" s="105"/>
    </row>
    <row r="39" spans="1:12" ht="11.25" customHeight="1">
      <c r="A39" s="8">
        <v>2016</v>
      </c>
      <c r="B39" s="30">
        <f>'A-13'!G46</f>
        <v>1788</v>
      </c>
      <c r="C39" s="30">
        <f>'A-13'!G97</f>
        <v>4173</v>
      </c>
      <c r="D39" s="30">
        <f>'A-13'!G148</f>
        <v>9724</v>
      </c>
      <c r="E39" s="30">
        <f>'A-13'!G199</f>
        <v>1659</v>
      </c>
      <c r="F39" s="30">
        <f>'A-13'!G380</f>
        <v>17344</v>
      </c>
      <c r="G39" s="30" t="s">
        <v>15</v>
      </c>
      <c r="H39" s="30" t="s">
        <v>15</v>
      </c>
      <c r="I39" s="30">
        <v>0</v>
      </c>
      <c r="J39" s="30">
        <f t="shared" si="6"/>
        <v>17344</v>
      </c>
      <c r="K39" s="105"/>
      <c r="L39" s="105"/>
    </row>
    <row r="40" spans="1:12" ht="11.25" customHeight="1">
      <c r="A40" s="8">
        <v>2017</v>
      </c>
      <c r="B40" s="30">
        <f>'A-13'!G47</f>
        <v>6351</v>
      </c>
      <c r="C40" s="30">
        <f>'A-13'!G98</f>
        <v>4831</v>
      </c>
      <c r="D40" s="30">
        <f>'A-13'!G149</f>
        <v>21177</v>
      </c>
      <c r="E40" s="30">
        <f>'A-13'!G200</f>
        <v>574</v>
      </c>
      <c r="F40" s="30">
        <f>'A-13'!G381</f>
        <v>32933</v>
      </c>
      <c r="G40" s="30" t="s">
        <v>15</v>
      </c>
      <c r="H40" s="30" t="s">
        <v>15</v>
      </c>
      <c r="I40" s="30">
        <v>0</v>
      </c>
      <c r="J40" s="30">
        <f t="shared" si="6"/>
        <v>32933</v>
      </c>
      <c r="K40" s="105"/>
      <c r="L40" s="105"/>
    </row>
    <row r="41" spans="1:12" ht="11.25" customHeight="1">
      <c r="A41" s="64">
        <v>2018</v>
      </c>
      <c r="B41" s="30">
        <f>'A-13'!G48</f>
        <v>7276</v>
      </c>
      <c r="C41" s="30">
        <f>'A-13'!G99</f>
        <v>3208</v>
      </c>
      <c r="D41" s="30">
        <f>'A-13'!G150</f>
        <v>12941</v>
      </c>
      <c r="E41" s="30">
        <f>'A-13'!G201</f>
        <v>131</v>
      </c>
      <c r="F41" s="30">
        <f>'A-13'!G382</f>
        <v>23556</v>
      </c>
      <c r="G41" s="30" t="s">
        <v>15</v>
      </c>
      <c r="H41" s="30" t="s">
        <v>15</v>
      </c>
      <c r="I41" s="30">
        <v>0</v>
      </c>
      <c r="J41" s="30">
        <f t="shared" si="6"/>
        <v>23556</v>
      </c>
      <c r="K41" s="105"/>
      <c r="L41" s="105"/>
    </row>
    <row r="42" spans="1:12" ht="11.25" customHeight="1">
      <c r="A42" s="64">
        <v>2019</v>
      </c>
      <c r="B42" s="30">
        <f>'A-13'!G49</f>
        <v>13823</v>
      </c>
      <c r="C42" s="30">
        <f>'A-13'!G100</f>
        <v>6385</v>
      </c>
      <c r="D42" s="30">
        <f>'A-13'!G151</f>
        <v>2339</v>
      </c>
      <c r="E42" s="30">
        <f>'A-13'!G202</f>
        <v>229</v>
      </c>
      <c r="F42" s="30">
        <f>'A-13'!G383</f>
        <v>22776</v>
      </c>
      <c r="G42" s="30" t="s">
        <v>15</v>
      </c>
      <c r="H42" s="30" t="s">
        <v>15</v>
      </c>
      <c r="I42" s="30">
        <v>0</v>
      </c>
      <c r="J42" s="30">
        <f t="shared" ref="J42:J47" si="7">SUM(F42:I42)</f>
        <v>22776</v>
      </c>
      <c r="K42" s="105"/>
      <c r="L42" s="105"/>
    </row>
    <row r="43" spans="1:12" ht="11.25" customHeight="1">
      <c r="A43" s="64">
        <v>2020</v>
      </c>
      <c r="B43" s="30">
        <f>'A-13'!G50</f>
        <v>1418</v>
      </c>
      <c r="C43" s="30">
        <f>'A-13'!G101</f>
        <v>4647</v>
      </c>
      <c r="D43" s="30">
        <f>'A-13'!G152</f>
        <v>5867</v>
      </c>
      <c r="E43" s="30">
        <f>'A-13'!G203</f>
        <v>378</v>
      </c>
      <c r="F43" s="30">
        <f>'A-13'!G384</f>
        <v>12310</v>
      </c>
      <c r="G43" s="30" t="s">
        <v>15</v>
      </c>
      <c r="H43" s="30" t="s">
        <v>15</v>
      </c>
      <c r="I43" s="30">
        <v>0</v>
      </c>
      <c r="J43" s="30">
        <f t="shared" si="7"/>
        <v>12310</v>
      </c>
      <c r="K43" s="105"/>
      <c r="L43" s="105"/>
    </row>
    <row r="44" spans="1:12" ht="11.25" customHeight="1">
      <c r="A44" s="64">
        <v>2021</v>
      </c>
      <c r="B44" s="30">
        <f>'A-13'!G51</f>
        <v>940</v>
      </c>
      <c r="C44" s="30">
        <f>'A-13'!G102</f>
        <v>3255</v>
      </c>
      <c r="D44" s="30">
        <f>'A-13'!G153</f>
        <v>14744</v>
      </c>
      <c r="E44" s="30">
        <f>'A-13'!G204</f>
        <v>146</v>
      </c>
      <c r="F44" s="30">
        <f>'A-13'!G385</f>
        <v>19085</v>
      </c>
      <c r="G44" s="30" t="s">
        <v>15</v>
      </c>
      <c r="H44" s="30" t="s">
        <v>15</v>
      </c>
      <c r="I44" s="30">
        <v>0</v>
      </c>
      <c r="J44" s="30">
        <f t="shared" si="7"/>
        <v>19085</v>
      </c>
      <c r="K44" s="105"/>
      <c r="L44" s="105"/>
    </row>
    <row r="45" spans="1:12" ht="11.25" customHeight="1">
      <c r="A45" s="64">
        <v>2022</v>
      </c>
      <c r="B45" s="30">
        <f>'A-13'!G52</f>
        <v>370</v>
      </c>
      <c r="C45" s="30">
        <f>'A-13'!G103</f>
        <v>4244</v>
      </c>
      <c r="D45" s="30">
        <f>'A-13'!G154</f>
        <v>18688</v>
      </c>
      <c r="E45" s="30">
        <f>'A-13'!G205</f>
        <v>677</v>
      </c>
      <c r="F45" s="30">
        <f>'A-13'!G386</f>
        <v>23979</v>
      </c>
      <c r="G45" s="30" t="s">
        <v>15</v>
      </c>
      <c r="H45" s="30" t="s">
        <v>15</v>
      </c>
      <c r="I45" s="30">
        <v>0</v>
      </c>
      <c r="J45" s="30">
        <f t="shared" si="7"/>
        <v>23979</v>
      </c>
      <c r="K45" s="105"/>
      <c r="L45" s="105"/>
    </row>
    <row r="46" spans="1:12" ht="11.25" customHeight="1">
      <c r="A46" s="64">
        <v>2023</v>
      </c>
      <c r="B46" s="30">
        <f>'A-13'!G53</f>
        <v>2269</v>
      </c>
      <c r="C46" s="30">
        <f>'A-13'!G104</f>
        <v>5911</v>
      </c>
      <c r="D46" s="30">
        <f>'A-13'!G155</f>
        <v>27014</v>
      </c>
      <c r="E46" s="30">
        <f>'A-13'!G206</f>
        <v>898</v>
      </c>
      <c r="F46" s="30">
        <f>'A-13'!G387</f>
        <v>36092</v>
      </c>
      <c r="G46" s="30" t="s">
        <v>15</v>
      </c>
      <c r="H46" s="30" t="s">
        <v>15</v>
      </c>
      <c r="I46" s="30">
        <v>0</v>
      </c>
      <c r="J46" s="30">
        <f t="shared" si="7"/>
        <v>36092</v>
      </c>
      <c r="K46" s="105"/>
      <c r="L46" s="105"/>
    </row>
    <row r="47" spans="1:12" ht="11.25" customHeight="1">
      <c r="A47" s="64" t="s">
        <v>346</v>
      </c>
      <c r="B47" s="30">
        <f>'A-13'!G54</f>
        <v>177</v>
      </c>
      <c r="C47" s="30">
        <f>'A-13'!G105</f>
        <v>7558</v>
      </c>
      <c r="D47" s="30">
        <f>'A-13'!G156</f>
        <v>26290</v>
      </c>
      <c r="E47" s="30">
        <f>'A-13'!G207</f>
        <v>2647</v>
      </c>
      <c r="F47" s="30">
        <f>'A-13'!G388</f>
        <v>36672</v>
      </c>
      <c r="G47" s="30" t="s">
        <v>15</v>
      </c>
      <c r="H47" s="30" t="s">
        <v>15</v>
      </c>
      <c r="I47" s="30">
        <v>0</v>
      </c>
      <c r="J47" s="30">
        <f t="shared" si="7"/>
        <v>36672</v>
      </c>
      <c r="K47" s="105"/>
      <c r="L47" s="105"/>
    </row>
    <row r="48" spans="1:12" ht="11.25" customHeight="1"/>
    <row r="49" spans="1:12" ht="11.25" customHeight="1">
      <c r="A49" s="298" t="s">
        <v>138</v>
      </c>
      <c r="B49" s="298"/>
      <c r="C49" s="298"/>
      <c r="D49" s="298"/>
      <c r="E49" s="298"/>
      <c r="F49" s="298"/>
      <c r="G49" s="298"/>
      <c r="H49" s="298"/>
      <c r="I49" s="298"/>
      <c r="J49" s="298"/>
    </row>
    <row r="50" spans="1:12" ht="11.25" customHeight="1">
      <c r="A50" s="291"/>
      <c r="B50" s="291"/>
      <c r="C50" s="291"/>
      <c r="D50" s="291"/>
      <c r="E50" s="291"/>
      <c r="F50" s="291"/>
      <c r="G50" s="291"/>
      <c r="H50" s="291"/>
      <c r="I50" s="291"/>
      <c r="J50" s="291"/>
    </row>
    <row r="51" spans="1:12" ht="11.25" customHeight="1">
      <c r="A51" s="149" t="s">
        <v>78</v>
      </c>
      <c r="B51" s="149"/>
      <c r="C51" s="149"/>
      <c r="D51" s="149"/>
      <c r="E51" s="170"/>
      <c r="F51" s="170" t="s">
        <v>87</v>
      </c>
      <c r="G51" s="170"/>
      <c r="H51" s="170"/>
      <c r="I51" s="170"/>
      <c r="J51" s="170"/>
    </row>
    <row r="52" spans="1:12" ht="12.6" customHeight="1">
      <c r="A52" s="171" t="s">
        <v>133</v>
      </c>
      <c r="B52" s="172" t="s">
        <v>134</v>
      </c>
      <c r="C52" s="172" t="s">
        <v>135</v>
      </c>
      <c r="D52" s="172" t="s">
        <v>136</v>
      </c>
      <c r="E52" s="172" t="s">
        <v>137</v>
      </c>
      <c r="F52" s="172" t="s">
        <v>85</v>
      </c>
      <c r="G52" s="172" t="s">
        <v>7</v>
      </c>
      <c r="H52" s="172" t="s">
        <v>88</v>
      </c>
      <c r="I52" s="172" t="s">
        <v>86</v>
      </c>
      <c r="J52" s="172" t="s">
        <v>89</v>
      </c>
    </row>
    <row r="53" spans="1:12" ht="11.25" customHeight="1">
      <c r="A53" s="307" t="s">
        <v>17</v>
      </c>
      <c r="B53" s="307"/>
      <c r="C53" s="307"/>
      <c r="D53" s="307"/>
      <c r="E53" s="307"/>
      <c r="F53" s="307"/>
      <c r="G53" s="307"/>
      <c r="H53" s="307"/>
      <c r="I53" s="307"/>
      <c r="J53" s="307"/>
    </row>
    <row r="54" spans="1:12" ht="11.25" customHeight="1">
      <c r="A54" s="8" t="s">
        <v>91</v>
      </c>
      <c r="B54" s="30">
        <f>'A-13'!N275</f>
        <v>42272</v>
      </c>
      <c r="C54" s="30">
        <f>'A-13'!N297</f>
        <v>34019.5</v>
      </c>
      <c r="D54" s="30">
        <f>'A-13'!N322</f>
        <v>63632.5</v>
      </c>
      <c r="E54" s="30">
        <f>'A-13'!N344</f>
        <v>32086.799999999999</v>
      </c>
      <c r="F54" s="30">
        <f>'A-13'!N369</f>
        <v>152480.4</v>
      </c>
      <c r="G54" s="30">
        <v>8260</v>
      </c>
      <c r="H54" s="30">
        <v>33</v>
      </c>
      <c r="I54" s="30">
        <v>876</v>
      </c>
      <c r="J54" s="30">
        <f>SUM(F54:I54)</f>
        <v>161649.4</v>
      </c>
      <c r="K54" s="105"/>
      <c r="L54" s="105"/>
    </row>
    <row r="55" spans="1:12" ht="11.25" customHeight="1">
      <c r="A55" s="8" t="s">
        <v>10</v>
      </c>
      <c r="B55" s="30">
        <f>'A-13'!N276</f>
        <v>19563.2</v>
      </c>
      <c r="C55" s="30">
        <f>'A-13'!N298</f>
        <v>4139.25</v>
      </c>
      <c r="D55" s="30">
        <f>'A-13'!N323</f>
        <v>15615.5</v>
      </c>
      <c r="E55" s="30">
        <f>'A-13'!N345</f>
        <v>23764.5</v>
      </c>
      <c r="F55" s="30">
        <f>'A-13'!N370</f>
        <v>54378.6</v>
      </c>
      <c r="G55" s="30">
        <v>1501</v>
      </c>
      <c r="H55" s="30">
        <v>0</v>
      </c>
      <c r="I55" s="30">
        <v>103</v>
      </c>
      <c r="J55" s="30">
        <f t="shared" ref="J55:J59" si="8">SUM(F55:I55)</f>
        <v>55982.6</v>
      </c>
      <c r="K55" s="105"/>
      <c r="L55" s="105"/>
    </row>
    <row r="56" spans="1:12" ht="11.25" customHeight="1">
      <c r="A56" s="8" t="s">
        <v>11</v>
      </c>
      <c r="B56" s="30">
        <f>'A-13'!N277</f>
        <v>13939</v>
      </c>
      <c r="C56" s="30">
        <f>'A-13'!N299</f>
        <v>2876.25</v>
      </c>
      <c r="D56" s="30">
        <f>'A-13'!N324</f>
        <v>8689</v>
      </c>
      <c r="E56" s="30">
        <f>'A-13'!N346</f>
        <v>5956.666666666667</v>
      </c>
      <c r="F56" s="30">
        <f>'A-13'!N371</f>
        <v>27799.5</v>
      </c>
      <c r="G56" s="30">
        <v>1501</v>
      </c>
      <c r="H56" s="30">
        <v>0</v>
      </c>
      <c r="I56" s="30">
        <v>103</v>
      </c>
      <c r="J56" s="30">
        <f t="shared" si="8"/>
        <v>29403.5</v>
      </c>
      <c r="K56" s="105"/>
      <c r="L56" s="105"/>
    </row>
    <row r="57" spans="1:12" ht="11.25" customHeight="1">
      <c r="A57" s="8" t="s">
        <v>12</v>
      </c>
      <c r="B57" s="30">
        <f>'A-13'!N278</f>
        <v>7477.5</v>
      </c>
      <c r="C57" s="30">
        <f>'A-13'!N300</f>
        <v>850.5</v>
      </c>
      <c r="D57" s="30">
        <f>'A-13'!N325</f>
        <v>2387</v>
      </c>
      <c r="E57" s="30">
        <f>'A-13'!N347</f>
        <v>1413</v>
      </c>
      <c r="F57" s="30">
        <f>'A-13'!N372</f>
        <v>8881</v>
      </c>
      <c r="G57" s="30">
        <f>AVERAGE(0,0,0,0,0)</f>
        <v>0</v>
      </c>
      <c r="H57" s="30" t="s">
        <v>15</v>
      </c>
      <c r="I57" s="30">
        <v>103</v>
      </c>
      <c r="J57" s="30">
        <f t="shared" si="8"/>
        <v>8984</v>
      </c>
      <c r="K57" s="105"/>
      <c r="L57" s="105"/>
    </row>
    <row r="58" spans="1:12" ht="11.25" customHeight="1">
      <c r="A58" s="8" t="s">
        <v>13</v>
      </c>
      <c r="B58" s="30">
        <f>'A-13'!N279</f>
        <v>1230.75</v>
      </c>
      <c r="C58" s="30">
        <f>'A-13'!N301</f>
        <v>1554.5</v>
      </c>
      <c r="D58" s="30">
        <f>'A-13'!N326</f>
        <v>3240</v>
      </c>
      <c r="E58" s="30">
        <f>'A-13'!N348</f>
        <v>928.6</v>
      </c>
      <c r="F58" s="30">
        <f>'A-13'!N373</f>
        <v>6396.8</v>
      </c>
      <c r="G58" s="30">
        <f>AVERAGE(0,0,0,0,0)</f>
        <v>0</v>
      </c>
      <c r="H58" s="30" t="s">
        <v>15</v>
      </c>
      <c r="I58" s="30">
        <v>103</v>
      </c>
      <c r="J58" s="30">
        <f t="shared" si="8"/>
        <v>6499.8</v>
      </c>
      <c r="K58" s="105"/>
      <c r="L58" s="105"/>
    </row>
    <row r="59" spans="1:12" ht="11.25" customHeight="1">
      <c r="A59" s="8" t="s">
        <v>14</v>
      </c>
      <c r="B59" s="30">
        <f>'A-13'!N280</f>
        <v>213.2</v>
      </c>
      <c r="C59" s="30">
        <f>'A-13'!N302</f>
        <v>1942.6</v>
      </c>
      <c r="D59" s="30">
        <f>'A-13'!N327</f>
        <v>2963.2</v>
      </c>
      <c r="E59" s="30">
        <f>'A-13'!N349</f>
        <v>1084.2</v>
      </c>
      <c r="F59" s="30">
        <f>'A-13'!N374</f>
        <v>6203.2</v>
      </c>
      <c r="G59" s="30" t="s">
        <v>15</v>
      </c>
      <c r="H59" s="30" t="s">
        <v>15</v>
      </c>
      <c r="I59" s="30">
        <v>0</v>
      </c>
      <c r="J59" s="30">
        <f t="shared" si="8"/>
        <v>6203.2</v>
      </c>
      <c r="K59" s="105"/>
      <c r="L59" s="105"/>
    </row>
    <row r="60" spans="1:12" ht="11.25" customHeight="1">
      <c r="A60" s="8">
        <v>2011</v>
      </c>
      <c r="B60" s="30">
        <f>'A-13'!N281</f>
        <v>140</v>
      </c>
      <c r="C60" s="30">
        <f>'A-13'!N303</f>
        <v>1167</v>
      </c>
      <c r="D60" s="30">
        <f>'A-13'!N328</f>
        <v>1708</v>
      </c>
      <c r="E60" s="30">
        <f>'A-13'!N350</f>
        <v>38</v>
      </c>
      <c r="F60" s="30">
        <f>'A-13'!N375</f>
        <v>3053</v>
      </c>
      <c r="G60" s="30" t="s">
        <v>15</v>
      </c>
      <c r="H60" s="30" t="s">
        <v>15</v>
      </c>
      <c r="I60" s="30">
        <v>0</v>
      </c>
      <c r="J60" s="30">
        <f t="shared" ref="J60:J64" si="9">SUM(F60:I60)</f>
        <v>3053</v>
      </c>
      <c r="K60" s="105"/>
      <c r="L60" s="105"/>
    </row>
    <row r="61" spans="1:12" ht="11.25" customHeight="1">
      <c r="A61" s="8">
        <v>2012</v>
      </c>
      <c r="B61" s="30">
        <f>'A-13'!N282</f>
        <v>204</v>
      </c>
      <c r="C61" s="30">
        <f>'A-13'!N304</f>
        <v>2119</v>
      </c>
      <c r="D61" s="30">
        <f>'A-13'!N329</f>
        <v>856</v>
      </c>
      <c r="E61" s="30">
        <f>'A-13'!N351</f>
        <v>89</v>
      </c>
      <c r="F61" s="30">
        <f>'A-13'!N376</f>
        <v>3268</v>
      </c>
      <c r="G61" s="30" t="s">
        <v>15</v>
      </c>
      <c r="H61" s="30" t="s">
        <v>15</v>
      </c>
      <c r="I61" s="30">
        <v>0</v>
      </c>
      <c r="J61" s="30">
        <f t="shared" si="9"/>
        <v>3268</v>
      </c>
      <c r="K61" s="105"/>
      <c r="L61" s="105"/>
    </row>
    <row r="62" spans="1:12" ht="11.25" customHeight="1">
      <c r="A62" s="8">
        <v>2013</v>
      </c>
      <c r="B62" s="30">
        <f>'A-13'!N283</f>
        <v>309</v>
      </c>
      <c r="C62" s="30">
        <f>'A-13'!N305</f>
        <v>1846</v>
      </c>
      <c r="D62" s="30">
        <f>'A-13'!N330</f>
        <v>3759</v>
      </c>
      <c r="E62" s="30">
        <f>'A-13'!N352</f>
        <v>127</v>
      </c>
      <c r="F62" s="30">
        <f>'A-13'!N377</f>
        <v>6041</v>
      </c>
      <c r="G62" s="30" t="s">
        <v>15</v>
      </c>
      <c r="H62" s="30" t="s">
        <v>15</v>
      </c>
      <c r="I62" s="30">
        <v>0</v>
      </c>
      <c r="J62" s="30">
        <f t="shared" si="9"/>
        <v>6041</v>
      </c>
      <c r="K62" s="105"/>
      <c r="L62" s="105"/>
    </row>
    <row r="63" spans="1:12" ht="11.25" customHeight="1">
      <c r="A63" s="8">
        <v>2014</v>
      </c>
      <c r="B63" s="30">
        <f>'A-13'!N284</f>
        <v>41</v>
      </c>
      <c r="C63" s="30">
        <f>'A-13'!N306</f>
        <v>4602</v>
      </c>
      <c r="D63" s="30">
        <f>'A-13'!N331</f>
        <v>8525</v>
      </c>
      <c r="E63" s="30">
        <f>'A-13'!N353</f>
        <v>2239</v>
      </c>
      <c r="F63" s="30">
        <f>'A-13'!N378</f>
        <v>15407</v>
      </c>
      <c r="G63" s="30" t="s">
        <v>15</v>
      </c>
      <c r="H63" s="30" t="s">
        <v>15</v>
      </c>
      <c r="I63" s="30">
        <v>0</v>
      </c>
      <c r="J63" s="30">
        <f t="shared" si="9"/>
        <v>15407</v>
      </c>
      <c r="K63" s="105"/>
      <c r="L63" s="105"/>
    </row>
    <row r="64" spans="1:12" ht="11.25" customHeight="1">
      <c r="A64" s="8">
        <v>2015</v>
      </c>
      <c r="B64" s="30">
        <f>'A-13'!N285</f>
        <v>34</v>
      </c>
      <c r="C64" s="30">
        <f>'A-13'!N307</f>
        <v>309</v>
      </c>
      <c r="D64" s="30">
        <f>'A-13'!N332</f>
        <v>1839</v>
      </c>
      <c r="E64" s="30">
        <f>'A-13'!N354</f>
        <v>690</v>
      </c>
      <c r="F64" s="30">
        <f>'A-13'!N379</f>
        <v>2872</v>
      </c>
      <c r="G64" s="30" t="s">
        <v>15</v>
      </c>
      <c r="H64" s="30" t="s">
        <v>15</v>
      </c>
      <c r="I64" s="30">
        <v>0</v>
      </c>
      <c r="J64" s="30">
        <f t="shared" si="9"/>
        <v>2872</v>
      </c>
      <c r="K64" s="105"/>
      <c r="L64" s="105"/>
    </row>
    <row r="65" spans="1:12" ht="11.25" customHeight="1">
      <c r="A65" s="8">
        <v>2016</v>
      </c>
      <c r="B65" s="30" t="s">
        <v>15</v>
      </c>
      <c r="C65" s="30" t="s">
        <v>15</v>
      </c>
      <c r="D65" s="30" t="s">
        <v>15</v>
      </c>
      <c r="E65" s="30" t="s">
        <v>15</v>
      </c>
      <c r="F65" s="30" t="s">
        <v>15</v>
      </c>
      <c r="G65" s="30" t="s">
        <v>15</v>
      </c>
      <c r="H65" s="30" t="s">
        <v>15</v>
      </c>
      <c r="I65" s="30" t="s">
        <v>15</v>
      </c>
      <c r="J65" s="30" t="s">
        <v>15</v>
      </c>
      <c r="K65" s="105"/>
      <c r="L65" s="105"/>
    </row>
    <row r="66" spans="1:12" ht="11.25" customHeight="1">
      <c r="A66" s="8">
        <v>2017</v>
      </c>
      <c r="B66" s="30">
        <f>'A-13'!N287</f>
        <v>311</v>
      </c>
      <c r="C66" s="30">
        <f>'A-13'!N309</f>
        <v>402</v>
      </c>
      <c r="D66" s="30">
        <f>'A-13'!N334</f>
        <v>524</v>
      </c>
      <c r="E66" s="30">
        <f>'A-13'!N356</f>
        <v>131</v>
      </c>
      <c r="F66" s="30">
        <f>'A-13'!N381</f>
        <v>1368</v>
      </c>
      <c r="G66" s="30" t="s">
        <v>15</v>
      </c>
      <c r="H66" s="30" t="s">
        <v>15</v>
      </c>
      <c r="I66" s="30" t="s">
        <v>15</v>
      </c>
      <c r="J66" s="30">
        <f t="shared" ref="J66:J73" si="10">SUM(F66:I66)</f>
        <v>1368</v>
      </c>
      <c r="K66" s="105"/>
      <c r="L66" s="105"/>
    </row>
    <row r="67" spans="1:12" ht="12" customHeight="1">
      <c r="A67" s="64">
        <v>2018</v>
      </c>
      <c r="B67" s="30">
        <f>'A-13'!N288</f>
        <v>405</v>
      </c>
      <c r="C67" s="30">
        <f>'A-13'!N310</f>
        <v>488</v>
      </c>
      <c r="D67" s="30">
        <f>'A-13'!N335</f>
        <v>366</v>
      </c>
      <c r="E67" s="30">
        <f>'A-13'!N357</f>
        <v>33</v>
      </c>
      <c r="F67" s="30">
        <f>'A-13'!N382</f>
        <v>1292</v>
      </c>
      <c r="G67" s="30" t="s">
        <v>15</v>
      </c>
      <c r="H67" s="30" t="s">
        <v>15</v>
      </c>
      <c r="I67" s="30" t="s">
        <v>15</v>
      </c>
      <c r="J67" s="30">
        <f t="shared" si="10"/>
        <v>1292</v>
      </c>
      <c r="K67" s="105"/>
      <c r="L67" s="105"/>
    </row>
    <row r="68" spans="1:12" ht="12" customHeight="1">
      <c r="A68" s="64">
        <v>2019</v>
      </c>
      <c r="B68" s="30">
        <f>'A-13'!N289</f>
        <v>1117</v>
      </c>
      <c r="C68" s="30">
        <f>'A-13'!N311</f>
        <v>1290</v>
      </c>
      <c r="D68" s="30">
        <f>'A-13'!N336</f>
        <v>1331</v>
      </c>
      <c r="E68" s="30">
        <f>'A-13'!N358</f>
        <v>259</v>
      </c>
      <c r="F68" s="30">
        <f>'A-13'!N383</f>
        <v>3997</v>
      </c>
      <c r="G68" s="30" t="s">
        <v>15</v>
      </c>
      <c r="H68" s="30" t="s">
        <v>15</v>
      </c>
      <c r="I68" s="30" t="s">
        <v>15</v>
      </c>
      <c r="J68" s="30">
        <f t="shared" si="10"/>
        <v>3997</v>
      </c>
      <c r="K68" s="105"/>
      <c r="L68" s="105"/>
    </row>
    <row r="69" spans="1:12" ht="12" customHeight="1">
      <c r="A69" s="64">
        <v>2020</v>
      </c>
      <c r="B69" s="30">
        <f>'A-13'!N290</f>
        <v>45</v>
      </c>
      <c r="C69" s="30">
        <f>'A-13'!N312</f>
        <v>204</v>
      </c>
      <c r="D69" s="30">
        <f>'A-13'!N337</f>
        <v>373</v>
      </c>
      <c r="E69" s="30">
        <f>'A-13'!N359</f>
        <v>15</v>
      </c>
      <c r="F69" s="30">
        <f>'A-13'!N384</f>
        <v>637</v>
      </c>
      <c r="G69" s="30" t="s">
        <v>15</v>
      </c>
      <c r="H69" s="30" t="s">
        <v>15</v>
      </c>
      <c r="I69" s="30" t="s">
        <v>15</v>
      </c>
      <c r="J69" s="30">
        <f t="shared" si="10"/>
        <v>637</v>
      </c>
      <c r="K69" s="105"/>
      <c r="L69" s="105"/>
    </row>
    <row r="70" spans="1:12" ht="12" customHeight="1">
      <c r="A70" s="64">
        <v>2021</v>
      </c>
      <c r="B70" s="30">
        <f>'A-13'!N291</f>
        <v>67</v>
      </c>
      <c r="C70" s="30">
        <f>'A-13'!N313</f>
        <v>417</v>
      </c>
      <c r="D70" s="30">
        <f>'A-13'!N338</f>
        <v>2763</v>
      </c>
      <c r="E70" s="30">
        <f>'A-13'!N360</f>
        <v>123</v>
      </c>
      <c r="F70" s="30">
        <f>'A-13'!N385</f>
        <v>3370</v>
      </c>
      <c r="G70" s="30" t="s">
        <v>15</v>
      </c>
      <c r="H70" s="30" t="s">
        <v>15</v>
      </c>
      <c r="I70" s="30" t="s">
        <v>15</v>
      </c>
      <c r="J70" s="30">
        <f t="shared" si="10"/>
        <v>3370</v>
      </c>
      <c r="K70" s="105"/>
      <c r="L70" s="105"/>
    </row>
    <row r="71" spans="1:12" ht="12" customHeight="1">
      <c r="A71" s="64">
        <v>2022</v>
      </c>
      <c r="B71" s="30">
        <f>'A-13'!N292</f>
        <v>24</v>
      </c>
      <c r="C71" s="30">
        <f>'A-13'!N314</f>
        <v>2940</v>
      </c>
      <c r="D71" s="30">
        <f>'A-13'!N339</f>
        <v>6321</v>
      </c>
      <c r="E71" s="30">
        <f>'A-13'!N361</f>
        <v>1922</v>
      </c>
      <c r="F71" s="30">
        <f>'A-13'!N386</f>
        <v>11207</v>
      </c>
      <c r="G71" s="30" t="s">
        <v>15</v>
      </c>
      <c r="H71" s="30" t="s">
        <v>15</v>
      </c>
      <c r="I71" s="30" t="s">
        <v>15</v>
      </c>
      <c r="J71" s="30">
        <f t="shared" ref="J71:J72" si="11">SUM(F71:I71)</f>
        <v>11207</v>
      </c>
      <c r="K71" s="105"/>
      <c r="L71" s="105"/>
    </row>
    <row r="72" spans="1:12" ht="12" customHeight="1">
      <c r="A72" s="64">
        <v>2023</v>
      </c>
      <c r="B72" s="30">
        <f>'A-13'!N293</f>
        <v>132</v>
      </c>
      <c r="C72" s="30">
        <f>'A-13'!N315</f>
        <v>1783</v>
      </c>
      <c r="D72" s="30">
        <f>'A-13'!N340</f>
        <v>5620</v>
      </c>
      <c r="E72" s="30">
        <f>'A-13'!N362</f>
        <v>895</v>
      </c>
      <c r="F72" s="30">
        <f>'A-13'!N387</f>
        <v>8430</v>
      </c>
      <c r="G72" s="30" t="s">
        <v>15</v>
      </c>
      <c r="H72" s="30" t="s">
        <v>15</v>
      </c>
      <c r="I72" s="30" t="s">
        <v>15</v>
      </c>
      <c r="J72" s="30">
        <f t="shared" si="11"/>
        <v>8430</v>
      </c>
      <c r="K72" s="105"/>
      <c r="L72" s="105"/>
    </row>
    <row r="73" spans="1:12" ht="12" customHeight="1">
      <c r="A73" s="64" t="s">
        <v>346</v>
      </c>
      <c r="B73" s="30">
        <f>'A-13'!N294</f>
        <v>0</v>
      </c>
      <c r="C73" s="30">
        <f>'A-13'!N316</f>
        <v>2090</v>
      </c>
      <c r="D73" s="30">
        <f>'A-13'!N341</f>
        <v>7252</v>
      </c>
      <c r="E73" s="30">
        <f>'A-13'!N363</f>
        <v>369</v>
      </c>
      <c r="F73" s="30">
        <f>'A-13'!N388</f>
        <v>9711</v>
      </c>
      <c r="G73" s="30" t="s">
        <v>15</v>
      </c>
      <c r="H73" s="30" t="s">
        <v>15</v>
      </c>
      <c r="I73" s="30" t="s">
        <v>15</v>
      </c>
      <c r="J73" s="30">
        <f t="shared" si="10"/>
        <v>9711</v>
      </c>
      <c r="K73" s="105"/>
      <c r="L73" s="105"/>
    </row>
    <row r="74" spans="1:12" ht="11.25" customHeight="1">
      <c r="A74" s="8"/>
      <c r="B74" s="8"/>
      <c r="C74" s="8"/>
      <c r="D74" s="30"/>
      <c r="E74" s="30"/>
      <c r="F74" s="30"/>
      <c r="G74" s="30"/>
      <c r="H74" s="30"/>
      <c r="I74" s="30"/>
      <c r="J74" s="30"/>
    </row>
    <row r="75" spans="1:12" ht="11.25" customHeight="1">
      <c r="A75" s="307" t="s">
        <v>139</v>
      </c>
      <c r="B75" s="307"/>
      <c r="C75" s="307"/>
      <c r="D75" s="307"/>
      <c r="E75" s="307"/>
      <c r="F75" s="307"/>
      <c r="G75" s="307"/>
      <c r="H75" s="307"/>
      <c r="I75" s="307"/>
      <c r="J75" s="307"/>
    </row>
    <row r="76" spans="1:12" ht="11.25" customHeight="1">
      <c r="A76" s="8" t="s">
        <v>91</v>
      </c>
      <c r="B76" s="30">
        <f>'A-13'!U275</f>
        <v>107619.66666666667</v>
      </c>
      <c r="C76" s="30">
        <f>'A-13'!U297</f>
        <v>22914.333333333332</v>
      </c>
      <c r="D76" s="30">
        <f>'A-13'!U322</f>
        <v>7588.666666666667</v>
      </c>
      <c r="E76" s="30">
        <f>'A-13'!U344</f>
        <v>1271.6666666666667</v>
      </c>
      <c r="F76" s="30">
        <f>'A-13'!U369</f>
        <v>139394.33333333334</v>
      </c>
      <c r="G76" s="30">
        <v>342</v>
      </c>
      <c r="H76" s="30">
        <v>1</v>
      </c>
      <c r="I76" s="30">
        <v>263</v>
      </c>
      <c r="J76" s="30">
        <f>SUM(F76:I76)</f>
        <v>140000.33333333334</v>
      </c>
    </row>
    <row r="77" spans="1:12" ht="11.25" customHeight="1">
      <c r="A77" s="8" t="s">
        <v>10</v>
      </c>
      <c r="B77" s="30">
        <f>'A-13'!U276</f>
        <v>18893.5</v>
      </c>
      <c r="C77" s="30">
        <f>'A-13'!U298</f>
        <v>364</v>
      </c>
      <c r="D77" s="30">
        <f>'A-13'!U323</f>
        <v>412</v>
      </c>
      <c r="E77" s="30">
        <f>'A-13'!U345</f>
        <v>44.5</v>
      </c>
      <c r="F77" s="30">
        <f>'A-13'!U370</f>
        <v>19714</v>
      </c>
      <c r="G77" s="30">
        <v>19</v>
      </c>
      <c r="H77" s="30">
        <v>0</v>
      </c>
      <c r="I77" s="30">
        <v>0</v>
      </c>
      <c r="J77" s="30">
        <f t="shared" ref="J77:J80" si="12">SUM(F77:I77)</f>
        <v>19733</v>
      </c>
    </row>
    <row r="78" spans="1:12" ht="11.25" customHeight="1">
      <c r="A78" s="8" t="s">
        <v>11</v>
      </c>
      <c r="B78" s="30">
        <f>'A-13'!U277</f>
        <v>23992</v>
      </c>
      <c r="C78" s="30">
        <f>'A-13'!U299</f>
        <v>1773</v>
      </c>
      <c r="D78" s="30">
        <f>'A-13'!U324</f>
        <v>11</v>
      </c>
      <c r="E78" s="30">
        <f>'A-13'!U346</f>
        <v>29.5</v>
      </c>
      <c r="F78" s="30">
        <f>'A-13'!U371</f>
        <v>25792</v>
      </c>
      <c r="G78" s="30">
        <v>19</v>
      </c>
      <c r="H78" s="30">
        <v>0</v>
      </c>
      <c r="I78" s="30">
        <v>0</v>
      </c>
      <c r="J78" s="30">
        <f t="shared" si="12"/>
        <v>25811</v>
      </c>
    </row>
    <row r="79" spans="1:12" ht="11.25" customHeight="1">
      <c r="A79" s="8" t="s">
        <v>12</v>
      </c>
      <c r="B79" s="30">
        <f>'A-13'!U278</f>
        <v>21</v>
      </c>
      <c r="C79" s="30">
        <f>'A-13'!U300</f>
        <v>6.5</v>
      </c>
      <c r="D79" s="30">
        <f>'A-13'!U325</f>
        <v>1.5</v>
      </c>
      <c r="E79" s="30">
        <f>'A-13'!U347</f>
        <v>0</v>
      </c>
      <c r="F79" s="30">
        <f>'A-13'!U372</f>
        <v>29</v>
      </c>
      <c r="G79" s="30">
        <v>19</v>
      </c>
      <c r="H79" s="30">
        <v>0</v>
      </c>
      <c r="I79" s="30">
        <v>0</v>
      </c>
      <c r="J79" s="30">
        <f t="shared" si="12"/>
        <v>48</v>
      </c>
    </row>
    <row r="80" spans="1:12" ht="11.25" customHeight="1">
      <c r="A80" s="8" t="s">
        <v>13</v>
      </c>
      <c r="B80" s="30">
        <f>'A-13'!U279</f>
        <v>28.666666666666668</v>
      </c>
      <c r="C80" s="30">
        <f>'A-13'!U301</f>
        <v>37.666666666666664</v>
      </c>
      <c r="D80" s="30">
        <f>'A-13'!U326</f>
        <v>18</v>
      </c>
      <c r="E80" s="30">
        <f>'A-13'!U348</f>
        <v>12.666666666666666</v>
      </c>
      <c r="F80" s="30">
        <f>'A-13'!U373</f>
        <v>97</v>
      </c>
      <c r="G80" s="30">
        <v>19</v>
      </c>
      <c r="H80" s="30">
        <v>0</v>
      </c>
      <c r="I80" s="30">
        <v>0</v>
      </c>
      <c r="J80" s="30">
        <f t="shared" si="12"/>
        <v>116</v>
      </c>
    </row>
    <row r="81" spans="1:10" ht="11.25" customHeight="1">
      <c r="A81" s="8" t="s">
        <v>14</v>
      </c>
      <c r="B81" s="30">
        <f>'A-13'!U280</f>
        <v>16.5</v>
      </c>
      <c r="C81" s="30">
        <f>'A-13'!U302</f>
        <v>119.5</v>
      </c>
      <c r="D81" s="30">
        <f>'A-13'!U327</f>
        <v>5</v>
      </c>
      <c r="E81" s="30">
        <f>'A-13'!U349</f>
        <v>0</v>
      </c>
      <c r="F81" s="30">
        <f>'A-13'!U374</f>
        <v>141</v>
      </c>
      <c r="G81" s="30" t="s">
        <v>15</v>
      </c>
      <c r="H81" s="30" t="s">
        <v>15</v>
      </c>
      <c r="I81" s="30">
        <v>0</v>
      </c>
      <c r="J81" s="30">
        <f t="shared" ref="J81" si="13">SUM(F81:I81)</f>
        <v>141</v>
      </c>
    </row>
    <row r="82" spans="1:10" ht="11.25" customHeight="1">
      <c r="A82" s="8">
        <v>2011</v>
      </c>
      <c r="B82" s="30">
        <f>'A-13'!U41</f>
        <v>7</v>
      </c>
      <c r="C82" s="30">
        <f>'A-13'!U92</f>
        <v>98</v>
      </c>
      <c r="D82" s="30">
        <f>'A-13'!U143</f>
        <v>110</v>
      </c>
      <c r="E82" s="30">
        <f>'A-13'!U194</f>
        <v>0</v>
      </c>
      <c r="F82" s="30">
        <f>'A-13'!U375</f>
        <v>215</v>
      </c>
      <c r="G82" s="30" t="s">
        <v>15</v>
      </c>
      <c r="H82" s="30" t="s">
        <v>15</v>
      </c>
      <c r="I82" s="30">
        <v>0</v>
      </c>
      <c r="J82" s="30">
        <f>SUM(F82:I82)</f>
        <v>215</v>
      </c>
    </row>
    <row r="83" spans="1:10" ht="11.25" customHeight="1">
      <c r="A83" s="8">
        <v>2012</v>
      </c>
      <c r="B83" s="30">
        <f>'A-13'!U42</f>
        <v>0</v>
      </c>
      <c r="C83" s="30">
        <f>'A-13'!U93</f>
        <v>0</v>
      </c>
      <c r="D83" s="30">
        <f>'A-13'!U144</f>
        <v>0</v>
      </c>
      <c r="E83" s="30">
        <f>'A-13'!U195</f>
        <v>0</v>
      </c>
      <c r="F83" s="30">
        <f>'A-13'!U376</f>
        <v>0</v>
      </c>
      <c r="G83" s="30" t="s">
        <v>15</v>
      </c>
      <c r="H83" s="30" t="s">
        <v>15</v>
      </c>
      <c r="I83" s="30">
        <v>0</v>
      </c>
      <c r="J83" s="30">
        <f t="shared" ref="J83:J89" si="14">SUM(F83:I83)</f>
        <v>0</v>
      </c>
    </row>
    <row r="84" spans="1:10" ht="11.25" customHeight="1">
      <c r="A84" s="8">
        <v>2013</v>
      </c>
      <c r="B84" s="30">
        <f>'A-13'!U43</f>
        <v>27</v>
      </c>
      <c r="C84" s="30">
        <f>'A-13'!U94</f>
        <v>99</v>
      </c>
      <c r="D84" s="30">
        <f>'A-13'!U145</f>
        <v>15</v>
      </c>
      <c r="E84" s="30">
        <f>'A-13'!U196</f>
        <v>0</v>
      </c>
      <c r="F84" s="30">
        <f>'A-13'!U377</f>
        <v>141</v>
      </c>
      <c r="G84" s="30" t="s">
        <v>15</v>
      </c>
      <c r="H84" s="30" t="s">
        <v>15</v>
      </c>
      <c r="I84" s="30">
        <v>0</v>
      </c>
      <c r="J84" s="30">
        <f t="shared" si="14"/>
        <v>141</v>
      </c>
    </row>
    <row r="85" spans="1:10" ht="11.25" customHeight="1">
      <c r="A85" s="8">
        <v>2014</v>
      </c>
      <c r="B85" s="30">
        <f>'A-13'!U44</f>
        <v>0</v>
      </c>
      <c r="C85" s="30">
        <f>'A-13'!U95</f>
        <v>0</v>
      </c>
      <c r="D85" s="30">
        <f>'A-13'!U146</f>
        <v>0</v>
      </c>
      <c r="E85" s="30">
        <f>'A-13'!U197</f>
        <v>0</v>
      </c>
      <c r="F85" s="30">
        <f>'A-13'!U378</f>
        <v>0</v>
      </c>
      <c r="G85" s="30" t="s">
        <v>15</v>
      </c>
      <c r="H85" s="30" t="s">
        <v>15</v>
      </c>
      <c r="I85" s="30">
        <v>0</v>
      </c>
      <c r="J85" s="30">
        <f t="shared" si="14"/>
        <v>0</v>
      </c>
    </row>
    <row r="86" spans="1:10" ht="11.25" customHeight="1">
      <c r="A86" s="8">
        <v>2015</v>
      </c>
      <c r="B86" s="30">
        <f>'A-13'!U45</f>
        <v>20</v>
      </c>
      <c r="C86" s="30">
        <f>'A-13'!U96</f>
        <v>36</v>
      </c>
      <c r="D86" s="30">
        <f>'A-13'!U147</f>
        <v>12</v>
      </c>
      <c r="E86" s="30">
        <f>'A-13'!U198</f>
        <v>0</v>
      </c>
      <c r="F86" s="30">
        <f>'A-13'!U379</f>
        <v>68</v>
      </c>
      <c r="G86" s="30" t="s">
        <v>15</v>
      </c>
      <c r="H86" s="30" t="s">
        <v>15</v>
      </c>
      <c r="I86" s="30">
        <v>0</v>
      </c>
      <c r="J86" s="30">
        <f t="shared" si="14"/>
        <v>68</v>
      </c>
    </row>
    <row r="87" spans="1:10" ht="11.25" customHeight="1">
      <c r="A87" s="8">
        <v>2016</v>
      </c>
      <c r="B87" s="30">
        <f>'A-13'!U46</f>
        <v>0</v>
      </c>
      <c r="C87" s="30">
        <f>'A-13'!U97</f>
        <v>0</v>
      </c>
      <c r="D87" s="30">
        <f>'A-13'!U148</f>
        <v>0</v>
      </c>
      <c r="E87" s="30">
        <f>'A-13'!U199</f>
        <v>0</v>
      </c>
      <c r="F87" s="30">
        <f>'A-13'!U380</f>
        <v>0</v>
      </c>
      <c r="G87" s="30" t="s">
        <v>15</v>
      </c>
      <c r="H87" s="30" t="s">
        <v>15</v>
      </c>
      <c r="I87" s="30">
        <v>0</v>
      </c>
      <c r="J87" s="30">
        <f t="shared" si="14"/>
        <v>0</v>
      </c>
    </row>
    <row r="88" spans="1:10" ht="11.25" customHeight="1">
      <c r="A88" s="8">
        <v>2017</v>
      </c>
      <c r="B88" s="30">
        <f>'A-13'!U47</f>
        <v>11</v>
      </c>
      <c r="C88" s="30">
        <f>'A-13'!U98</f>
        <v>2</v>
      </c>
      <c r="D88" s="30">
        <f>'A-13'!U149</f>
        <v>0</v>
      </c>
      <c r="E88" s="30">
        <f>'A-13'!U200</f>
        <v>0</v>
      </c>
      <c r="F88" s="30">
        <f>'A-13'!U381</f>
        <v>13</v>
      </c>
      <c r="G88" s="30" t="s">
        <v>15</v>
      </c>
      <c r="H88" s="30" t="s">
        <v>15</v>
      </c>
      <c r="I88" s="30">
        <v>0</v>
      </c>
      <c r="J88" s="30">
        <f t="shared" si="14"/>
        <v>13</v>
      </c>
    </row>
    <row r="89" spans="1:10" ht="11.25" customHeight="1">
      <c r="A89" s="64">
        <v>2018</v>
      </c>
      <c r="B89" s="30">
        <f>'A-13'!U48</f>
        <v>0</v>
      </c>
      <c r="C89" s="30">
        <f>'A-13'!U99</f>
        <v>0</v>
      </c>
      <c r="D89" s="30">
        <f>'A-13'!U150</f>
        <v>0</v>
      </c>
      <c r="E89" s="30">
        <f>'A-13'!U201</f>
        <v>0</v>
      </c>
      <c r="F89" s="30">
        <f>'A-13'!U382</f>
        <v>0</v>
      </c>
      <c r="G89" s="30" t="s">
        <v>15</v>
      </c>
      <c r="H89" s="30" t="s">
        <v>15</v>
      </c>
      <c r="I89" s="30">
        <v>0</v>
      </c>
      <c r="J89" s="30">
        <f t="shared" si="14"/>
        <v>0</v>
      </c>
    </row>
    <row r="90" spans="1:10" ht="11.25" customHeight="1">
      <c r="A90" s="64">
        <v>2019</v>
      </c>
      <c r="B90" s="30">
        <f>'A-13'!U49</f>
        <v>230</v>
      </c>
      <c r="C90" s="30">
        <f>'A-13'!U100</f>
        <v>230</v>
      </c>
      <c r="D90" s="30">
        <f>'A-13'!U151</f>
        <v>23</v>
      </c>
      <c r="E90" s="30">
        <f>'A-13'!U202</f>
        <v>2</v>
      </c>
      <c r="F90" s="30">
        <f>'A-13'!U383</f>
        <v>485</v>
      </c>
      <c r="G90" s="30" t="s">
        <v>15</v>
      </c>
      <c r="H90" s="30" t="s">
        <v>15</v>
      </c>
      <c r="I90" s="30">
        <v>0</v>
      </c>
      <c r="J90" s="30">
        <f t="shared" ref="J90:J95" si="15">SUM(F90:I90)</f>
        <v>485</v>
      </c>
    </row>
    <row r="91" spans="1:10" ht="11.25" customHeight="1">
      <c r="A91" s="64">
        <v>2020</v>
      </c>
      <c r="B91" s="30">
        <f>'A-13'!U50</f>
        <v>0</v>
      </c>
      <c r="C91" s="30">
        <f>'A-13'!U101</f>
        <v>0</v>
      </c>
      <c r="D91" s="30">
        <f>'A-13'!U152</f>
        <v>0</v>
      </c>
      <c r="E91" s="30">
        <f>'A-13'!U203</f>
        <v>0</v>
      </c>
      <c r="F91" s="30">
        <f>'A-13'!U384</f>
        <v>0</v>
      </c>
      <c r="G91" s="30" t="s">
        <v>15</v>
      </c>
      <c r="H91" s="30" t="s">
        <v>15</v>
      </c>
      <c r="I91" s="30">
        <v>0</v>
      </c>
      <c r="J91" s="30">
        <f t="shared" si="15"/>
        <v>0</v>
      </c>
    </row>
    <row r="92" spans="1:10" ht="11.25" customHeight="1">
      <c r="A92" s="64">
        <v>2021</v>
      </c>
      <c r="B92" s="30">
        <f>'A-13'!U51</f>
        <v>15</v>
      </c>
      <c r="C92" s="30">
        <f>'A-13'!U102</f>
        <v>16</v>
      </c>
      <c r="D92" s="30">
        <f>'A-13'!U153</f>
        <v>2</v>
      </c>
      <c r="E92" s="30">
        <f>'A-13'!U204</f>
        <v>0</v>
      </c>
      <c r="F92" s="30">
        <f>'A-13'!U385</f>
        <v>33</v>
      </c>
      <c r="G92" s="30" t="s">
        <v>15</v>
      </c>
      <c r="H92" s="30" t="s">
        <v>15</v>
      </c>
      <c r="I92" s="30">
        <v>0</v>
      </c>
      <c r="J92" s="30">
        <f t="shared" si="15"/>
        <v>33</v>
      </c>
    </row>
    <row r="93" spans="1:10" ht="11.25" customHeight="1">
      <c r="A93" s="64">
        <v>2022</v>
      </c>
      <c r="B93" s="30">
        <f>'A-13'!U52</f>
        <v>0</v>
      </c>
      <c r="C93" s="30">
        <f>'A-13'!U103</f>
        <v>0</v>
      </c>
      <c r="D93" s="30">
        <f>'A-13'!U154</f>
        <v>0</v>
      </c>
      <c r="E93" s="30">
        <f>'A-13'!U205</f>
        <v>0</v>
      </c>
      <c r="F93" s="30">
        <f>'A-13'!U386</f>
        <v>0</v>
      </c>
      <c r="G93" s="30" t="s">
        <v>15</v>
      </c>
      <c r="H93" s="30" t="s">
        <v>15</v>
      </c>
      <c r="I93" s="30">
        <v>0</v>
      </c>
      <c r="J93" s="30">
        <f t="shared" si="15"/>
        <v>0</v>
      </c>
    </row>
    <row r="94" spans="1:10" ht="11.25" customHeight="1">
      <c r="A94" s="64">
        <v>2023</v>
      </c>
      <c r="B94" s="30">
        <f>'A-13'!U53</f>
        <v>0</v>
      </c>
      <c r="C94" s="30">
        <f>'A-13'!U104</f>
        <v>46</v>
      </c>
      <c r="D94" s="30">
        <f>'A-13'!U155</f>
        <v>0</v>
      </c>
      <c r="E94" s="30">
        <f>'A-13'!U206</f>
        <v>0</v>
      </c>
      <c r="F94" s="30">
        <f>'A-13'!U387</f>
        <v>46</v>
      </c>
      <c r="G94" s="30" t="s">
        <v>15</v>
      </c>
      <c r="H94" s="30" t="s">
        <v>15</v>
      </c>
      <c r="I94" s="30">
        <v>0</v>
      </c>
      <c r="J94" s="30">
        <f t="shared" si="15"/>
        <v>46</v>
      </c>
    </row>
    <row r="95" spans="1:10" ht="11.25" customHeight="1">
      <c r="A95" s="64" t="s">
        <v>346</v>
      </c>
      <c r="B95" s="30">
        <f>'A-13'!U54</f>
        <v>0</v>
      </c>
      <c r="C95" s="30">
        <f>'A-13'!U105</f>
        <v>0</v>
      </c>
      <c r="D95" s="30">
        <f>'A-13'!U156</f>
        <v>0</v>
      </c>
      <c r="E95" s="30">
        <f>'A-13'!U207</f>
        <v>0</v>
      </c>
      <c r="F95" s="30">
        <f>'A-13'!U388</f>
        <v>0</v>
      </c>
      <c r="G95" s="30" t="s">
        <v>15</v>
      </c>
      <c r="H95" s="30" t="s">
        <v>15</v>
      </c>
      <c r="I95" s="30">
        <v>0</v>
      </c>
      <c r="J95" s="30">
        <f t="shared" si="15"/>
        <v>0</v>
      </c>
    </row>
    <row r="96" spans="1:10" ht="11.25" customHeight="1">
      <c r="A96" s="149" t="s">
        <v>140</v>
      </c>
      <c r="B96" s="149"/>
      <c r="C96" s="149"/>
      <c r="D96" s="149"/>
      <c r="E96" s="149"/>
      <c r="F96" s="149"/>
      <c r="G96" s="149"/>
      <c r="H96" s="149"/>
      <c r="I96" s="149"/>
      <c r="J96" s="149"/>
    </row>
    <row r="97" spans="1:10" ht="11.25" customHeight="1">
      <c r="A97" s="8" t="s">
        <v>73</v>
      </c>
      <c r="B97" s="8"/>
      <c r="C97" s="8"/>
      <c r="D97" s="8"/>
      <c r="E97" s="8"/>
      <c r="F97" s="8"/>
      <c r="G97" s="8"/>
      <c r="H97" s="8"/>
      <c r="I97" s="8"/>
      <c r="J97" s="8"/>
    </row>
    <row r="98" spans="1:10" ht="11.25" customHeight="1">
      <c r="A98" s="8" t="s">
        <v>141</v>
      </c>
      <c r="B98" s="8"/>
      <c r="C98" s="8"/>
      <c r="D98" s="8"/>
      <c r="E98" s="8"/>
      <c r="F98" s="8"/>
      <c r="G98" s="8"/>
      <c r="H98" s="8"/>
      <c r="I98" s="8"/>
      <c r="J98" s="8"/>
    </row>
    <row r="99" spans="1:10" ht="11.25" customHeight="1"/>
    <row r="100" spans="1:10" ht="11.25" customHeight="1"/>
    <row r="101" spans="1:10" ht="11.25" customHeight="1"/>
    <row r="102" spans="1:10" ht="11.25" customHeight="1"/>
    <row r="103" spans="1:10" ht="11.25" customHeight="1"/>
    <row r="104" spans="1:10" ht="11.25" customHeight="1"/>
    <row r="105" spans="1:10" ht="11.25" customHeight="1"/>
    <row r="106" spans="1:10" ht="11.25" customHeight="1"/>
    <row r="107" spans="1:10" ht="11.25" customHeight="1"/>
    <row r="108" spans="1:10" ht="11.25" customHeight="1"/>
    <row r="109" spans="1:10" ht="11.25" customHeight="1"/>
    <row r="110" spans="1:10" ht="11.25" customHeight="1"/>
    <row r="111" spans="1:10" ht="11.25" customHeight="1"/>
    <row r="112" spans="1:10"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87" spans="1:4">
      <c r="A187" s="8"/>
      <c r="B187" s="8"/>
      <c r="C187" s="8"/>
      <c r="D187" s="8"/>
    </row>
  </sheetData>
  <mergeCells count="6">
    <mergeCell ref="A1:J2"/>
    <mergeCell ref="A5:J5"/>
    <mergeCell ref="A27:J27"/>
    <mergeCell ref="A53:J53"/>
    <mergeCell ref="A75:J75"/>
    <mergeCell ref="A49:J50"/>
  </mergeCells>
  <phoneticPr fontId="9" type="noConversion"/>
  <pageMargins left="0.7" right="0.7" top="0.75" bottom="0.75" header="0.3" footer="0.3"/>
  <pageSetup scale="94" orientation="landscape" r:id="rId1"/>
  <rowBreaks count="2" manualBreakCount="2">
    <brk id="48" max="9" man="1"/>
    <brk id="95"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5"/>
  <dimension ref="A2:M481"/>
  <sheetViews>
    <sheetView showGridLines="0" topLeftCell="A275" zoomScale="115" zoomScaleNormal="115" zoomScaleSheetLayoutView="93" workbookViewId="0"/>
  </sheetViews>
  <sheetFormatPr defaultColWidth="9" defaultRowHeight="10.199999999999999"/>
  <cols>
    <col min="1" max="1" width="9.09765625" style="51" customWidth="1"/>
    <col min="2" max="6" width="9.09765625" style="15" customWidth="1"/>
    <col min="7" max="7" width="8.3984375" style="15" customWidth="1"/>
    <col min="8" max="8" width="9.09765625" style="15" customWidth="1"/>
    <col min="9" max="13" width="9" style="14"/>
    <col min="14" max="16384" width="9" style="1"/>
  </cols>
  <sheetData>
    <row r="2" spans="1:13">
      <c r="A2" s="308" t="s">
        <v>142</v>
      </c>
      <c r="B2" s="308"/>
      <c r="C2" s="308"/>
      <c r="D2" s="308"/>
      <c r="E2" s="308"/>
      <c r="F2" s="308"/>
      <c r="G2" s="308"/>
      <c r="H2" s="308"/>
    </row>
    <row r="3" spans="1:13" s="84" customFormat="1" ht="13.5" customHeight="1">
      <c r="A3" s="2" t="s">
        <v>1</v>
      </c>
      <c r="B3" s="70" t="s">
        <v>21</v>
      </c>
      <c r="C3" s="70" t="s">
        <v>22</v>
      </c>
      <c r="D3" s="70" t="s">
        <v>23</v>
      </c>
      <c r="E3" s="70" t="s">
        <v>24</v>
      </c>
      <c r="F3" s="70" t="s">
        <v>143</v>
      </c>
      <c r="G3" s="70" t="s">
        <v>26</v>
      </c>
      <c r="H3" s="70" t="s">
        <v>8</v>
      </c>
      <c r="I3" s="83"/>
      <c r="J3" s="83"/>
      <c r="K3" s="83"/>
      <c r="L3" s="83"/>
      <c r="M3" s="83"/>
    </row>
    <row r="4" spans="1:13" ht="13.5" customHeight="1">
      <c r="A4" s="71" t="s">
        <v>144</v>
      </c>
    </row>
    <row r="5" spans="1:13" ht="12" customHeight="1">
      <c r="A5" s="51">
        <v>1976</v>
      </c>
      <c r="B5" s="16">
        <v>144</v>
      </c>
      <c r="C5" s="16">
        <v>680</v>
      </c>
      <c r="D5" s="16">
        <v>2876</v>
      </c>
      <c r="E5" s="16">
        <v>3760</v>
      </c>
      <c r="F5" s="16">
        <v>2173</v>
      </c>
      <c r="G5" s="16" t="s">
        <v>15</v>
      </c>
      <c r="H5" s="16">
        <f t="shared" ref="H5:H22" si="0">SUM(B5:G5)</f>
        <v>9633</v>
      </c>
    </row>
    <row r="6" spans="1:13" ht="12" customHeight="1">
      <c r="A6" s="51">
        <v>1977</v>
      </c>
      <c r="B6" s="16">
        <v>406</v>
      </c>
      <c r="C6" s="16">
        <v>540</v>
      </c>
      <c r="D6" s="16">
        <v>3550</v>
      </c>
      <c r="E6" s="16">
        <v>4786</v>
      </c>
      <c r="F6" s="16">
        <v>2461</v>
      </c>
      <c r="G6" s="16" t="s">
        <v>15</v>
      </c>
      <c r="H6" s="16">
        <f t="shared" si="0"/>
        <v>11743</v>
      </c>
    </row>
    <row r="7" spans="1:13" ht="12" customHeight="1">
      <c r="A7" s="51">
        <v>1978</v>
      </c>
      <c r="B7" s="16">
        <v>353</v>
      </c>
      <c r="C7" s="16">
        <v>558</v>
      </c>
      <c r="D7" s="16">
        <v>3247</v>
      </c>
      <c r="E7" s="16">
        <v>3645</v>
      </c>
      <c r="F7" s="16">
        <v>2241</v>
      </c>
      <c r="G7" s="16" t="s">
        <v>15</v>
      </c>
      <c r="H7" s="16">
        <f t="shared" si="0"/>
        <v>10044</v>
      </c>
    </row>
    <row r="8" spans="1:13" ht="12" customHeight="1">
      <c r="A8" s="51">
        <v>1979</v>
      </c>
      <c r="B8" s="16">
        <v>1155</v>
      </c>
      <c r="C8" s="16">
        <v>54</v>
      </c>
      <c r="D8" s="16">
        <v>3708</v>
      </c>
      <c r="E8" s="16">
        <v>6117</v>
      </c>
      <c r="F8" s="16">
        <v>59</v>
      </c>
      <c r="G8" s="16" t="s">
        <v>15</v>
      </c>
      <c r="H8" s="16">
        <f t="shared" si="0"/>
        <v>11093</v>
      </c>
    </row>
    <row r="9" spans="1:13" ht="12" customHeight="1">
      <c r="A9" s="51">
        <v>1980</v>
      </c>
      <c r="B9" s="16">
        <v>1224</v>
      </c>
      <c r="C9" s="16">
        <v>176</v>
      </c>
      <c r="D9" s="16">
        <v>1939</v>
      </c>
      <c r="E9" s="16">
        <v>2682</v>
      </c>
      <c r="F9" s="16" t="s">
        <v>15</v>
      </c>
      <c r="G9" s="16" t="s">
        <v>15</v>
      </c>
      <c r="H9" s="16">
        <f t="shared" si="0"/>
        <v>6021</v>
      </c>
    </row>
    <row r="10" spans="1:13" ht="12" customHeight="1">
      <c r="A10" s="51">
        <v>1981</v>
      </c>
      <c r="B10" s="16">
        <v>920</v>
      </c>
      <c r="C10" s="16">
        <v>63</v>
      </c>
      <c r="D10" s="16">
        <v>2569</v>
      </c>
      <c r="E10" s="16">
        <v>3654</v>
      </c>
      <c r="F10" s="16" t="s">
        <v>15</v>
      </c>
      <c r="G10" s="16" t="s">
        <v>15</v>
      </c>
      <c r="H10" s="16">
        <f t="shared" si="0"/>
        <v>7206</v>
      </c>
    </row>
    <row r="11" spans="1:13" ht="12" customHeight="1">
      <c r="A11" s="51">
        <v>1982</v>
      </c>
      <c r="B11" s="16">
        <v>356</v>
      </c>
      <c r="C11" s="16">
        <v>65</v>
      </c>
      <c r="D11" s="16">
        <v>2898</v>
      </c>
      <c r="E11" s="16">
        <v>389</v>
      </c>
      <c r="F11" s="16" t="s">
        <v>15</v>
      </c>
      <c r="G11" s="16" t="s">
        <v>15</v>
      </c>
      <c r="H11" s="16">
        <f t="shared" si="0"/>
        <v>3708</v>
      </c>
    </row>
    <row r="12" spans="1:13" ht="12" customHeight="1">
      <c r="A12" s="51">
        <v>1983</v>
      </c>
      <c r="B12" s="16">
        <v>464</v>
      </c>
      <c r="C12" s="16">
        <v>30</v>
      </c>
      <c r="D12" s="16">
        <v>1027</v>
      </c>
      <c r="E12" s="16">
        <v>1014</v>
      </c>
      <c r="F12" s="16" t="s">
        <v>15</v>
      </c>
      <c r="G12" s="16" t="s">
        <v>15</v>
      </c>
      <c r="H12" s="16">
        <f t="shared" si="0"/>
        <v>2535</v>
      </c>
    </row>
    <row r="13" spans="1:13" ht="12" customHeight="1">
      <c r="A13" s="51">
        <v>1984</v>
      </c>
      <c r="B13" s="16">
        <v>121</v>
      </c>
      <c r="C13" s="16" t="s">
        <v>15</v>
      </c>
      <c r="D13" s="16" t="s">
        <v>15</v>
      </c>
      <c r="E13" s="16">
        <v>309</v>
      </c>
      <c r="F13" s="16" t="s">
        <v>15</v>
      </c>
      <c r="G13" s="16" t="s">
        <v>15</v>
      </c>
      <c r="H13" s="16">
        <f t="shared" si="0"/>
        <v>430</v>
      </c>
    </row>
    <row r="14" spans="1:13" ht="12" customHeight="1">
      <c r="A14" s="51">
        <v>1985</v>
      </c>
      <c r="B14" s="16">
        <v>220</v>
      </c>
      <c r="C14" s="16" t="s">
        <v>15</v>
      </c>
      <c r="D14" s="16">
        <v>152</v>
      </c>
      <c r="E14" s="16">
        <v>1292</v>
      </c>
      <c r="F14" s="16">
        <v>14</v>
      </c>
      <c r="G14" s="16" t="s">
        <v>15</v>
      </c>
      <c r="H14" s="16">
        <f t="shared" si="0"/>
        <v>1678</v>
      </c>
    </row>
    <row r="15" spans="1:13" ht="12" customHeight="1">
      <c r="A15" s="51">
        <v>1986</v>
      </c>
      <c r="B15" s="16">
        <v>233</v>
      </c>
      <c r="C15" s="16">
        <v>4</v>
      </c>
      <c r="D15" s="16" t="s">
        <v>15</v>
      </c>
      <c r="E15" s="16">
        <v>623</v>
      </c>
      <c r="F15" s="16" t="s">
        <v>15</v>
      </c>
      <c r="G15" s="16" t="s">
        <v>15</v>
      </c>
      <c r="H15" s="16">
        <f t="shared" si="0"/>
        <v>860</v>
      </c>
    </row>
    <row r="16" spans="1:13" ht="12" customHeight="1">
      <c r="A16" s="51">
        <v>1987</v>
      </c>
      <c r="B16" s="16">
        <v>263</v>
      </c>
      <c r="C16" s="16" t="s">
        <v>15</v>
      </c>
      <c r="D16" s="16">
        <v>12</v>
      </c>
      <c r="E16" s="44">
        <v>7</v>
      </c>
      <c r="F16" s="16" t="s">
        <v>15</v>
      </c>
      <c r="G16" s="16" t="s">
        <v>15</v>
      </c>
      <c r="H16" s="16">
        <f t="shared" si="0"/>
        <v>282</v>
      </c>
    </row>
    <row r="17" spans="1:8" ht="12" customHeight="1">
      <c r="A17" s="51">
        <v>1988</v>
      </c>
      <c r="B17" s="16">
        <v>576</v>
      </c>
      <c r="C17" s="16">
        <v>464</v>
      </c>
      <c r="D17" s="44">
        <v>3</v>
      </c>
      <c r="E17" s="44">
        <v>24</v>
      </c>
      <c r="F17" s="16" t="s">
        <v>15</v>
      </c>
      <c r="G17" s="16" t="s">
        <v>15</v>
      </c>
      <c r="H17" s="16">
        <f t="shared" si="0"/>
        <v>1067</v>
      </c>
    </row>
    <row r="18" spans="1:8" ht="12" customHeight="1">
      <c r="A18" s="51">
        <v>1989</v>
      </c>
      <c r="B18" s="16" t="s">
        <v>15</v>
      </c>
      <c r="C18" s="16" t="s">
        <v>15</v>
      </c>
      <c r="D18" s="16" t="s">
        <v>15</v>
      </c>
      <c r="E18" s="16">
        <v>861</v>
      </c>
      <c r="F18" s="16" t="s">
        <v>15</v>
      </c>
      <c r="G18" s="16" t="s">
        <v>15</v>
      </c>
      <c r="H18" s="16">
        <f t="shared" si="0"/>
        <v>861</v>
      </c>
    </row>
    <row r="19" spans="1:8" ht="12" customHeight="1">
      <c r="A19" s="51">
        <v>1990</v>
      </c>
      <c r="B19" s="16">
        <v>848</v>
      </c>
      <c r="C19" s="16">
        <v>66</v>
      </c>
      <c r="D19" s="16" t="s">
        <v>15</v>
      </c>
      <c r="E19" s="16">
        <v>657</v>
      </c>
      <c r="F19" s="16" t="s">
        <v>15</v>
      </c>
      <c r="G19" s="16" t="s">
        <v>15</v>
      </c>
      <c r="H19" s="16">
        <f t="shared" si="0"/>
        <v>1571</v>
      </c>
    </row>
    <row r="20" spans="1:8" ht="12" customHeight="1">
      <c r="A20" s="51">
        <v>1991</v>
      </c>
      <c r="B20" s="16">
        <v>786</v>
      </c>
      <c r="C20" s="16">
        <v>343</v>
      </c>
      <c r="D20" s="16" t="s">
        <v>15</v>
      </c>
      <c r="E20" s="16">
        <v>958</v>
      </c>
      <c r="F20" s="16">
        <v>207</v>
      </c>
      <c r="G20" s="16" t="s">
        <v>15</v>
      </c>
      <c r="H20" s="16">
        <f t="shared" si="0"/>
        <v>2294</v>
      </c>
    </row>
    <row r="21" spans="1:8" ht="12" customHeight="1">
      <c r="A21" s="51">
        <v>1992</v>
      </c>
      <c r="B21" s="16">
        <v>569</v>
      </c>
      <c r="C21" s="16">
        <v>486</v>
      </c>
      <c r="D21" s="16">
        <v>290</v>
      </c>
      <c r="E21" s="16">
        <v>174</v>
      </c>
      <c r="F21" s="16" t="s">
        <v>15</v>
      </c>
      <c r="G21" s="16" t="s">
        <v>15</v>
      </c>
      <c r="H21" s="16">
        <f t="shared" si="0"/>
        <v>1519</v>
      </c>
    </row>
    <row r="22" spans="1:8" ht="12" customHeight="1">
      <c r="A22" s="51">
        <v>1993</v>
      </c>
      <c r="B22" s="16">
        <v>602</v>
      </c>
      <c r="C22" s="16">
        <v>420</v>
      </c>
      <c r="D22" s="16">
        <v>302</v>
      </c>
      <c r="E22" s="16">
        <v>146</v>
      </c>
      <c r="F22" s="16" t="s">
        <v>15</v>
      </c>
      <c r="G22" s="44" t="s">
        <v>15</v>
      </c>
      <c r="H22" s="16">
        <f t="shared" si="0"/>
        <v>1470</v>
      </c>
    </row>
    <row r="23" spans="1:8" ht="12" customHeight="1">
      <c r="A23" s="51">
        <v>1994</v>
      </c>
      <c r="B23" s="16" t="s">
        <v>15</v>
      </c>
      <c r="C23" s="16" t="s">
        <v>15</v>
      </c>
      <c r="D23" s="16" t="s">
        <v>15</v>
      </c>
      <c r="E23" s="16" t="s">
        <v>15</v>
      </c>
      <c r="F23" s="16" t="s">
        <v>15</v>
      </c>
      <c r="G23" s="16" t="s">
        <v>15</v>
      </c>
      <c r="H23" s="16" t="s">
        <v>15</v>
      </c>
    </row>
    <row r="24" spans="1:8" ht="12" customHeight="1">
      <c r="A24" s="51">
        <v>1995</v>
      </c>
      <c r="B24" s="16" t="s">
        <v>15</v>
      </c>
      <c r="C24" s="16" t="s">
        <v>15</v>
      </c>
      <c r="D24" s="16" t="s">
        <v>15</v>
      </c>
      <c r="E24" s="16">
        <v>345</v>
      </c>
      <c r="F24" s="16">
        <v>56</v>
      </c>
      <c r="G24" s="16" t="s">
        <v>15</v>
      </c>
      <c r="H24" s="16">
        <f t="shared" ref="H24:H42" si="1">SUM(B24:G24)</f>
        <v>401</v>
      </c>
    </row>
    <row r="25" spans="1:8" ht="12" customHeight="1">
      <c r="A25" s="51">
        <v>1996</v>
      </c>
      <c r="B25" s="16" t="s">
        <v>15</v>
      </c>
      <c r="C25" s="16" t="s">
        <v>15</v>
      </c>
      <c r="D25" s="16">
        <v>108</v>
      </c>
      <c r="E25" s="16">
        <v>147</v>
      </c>
      <c r="F25" s="16" t="s">
        <v>15</v>
      </c>
      <c r="G25" s="16" t="s">
        <v>15</v>
      </c>
      <c r="H25" s="16">
        <f t="shared" si="1"/>
        <v>255</v>
      </c>
    </row>
    <row r="26" spans="1:8" ht="12" customHeight="1">
      <c r="A26" s="51">
        <v>1997</v>
      </c>
      <c r="B26" s="16">
        <v>168</v>
      </c>
      <c r="C26" s="16">
        <v>62</v>
      </c>
      <c r="D26" s="16" t="s">
        <v>15</v>
      </c>
      <c r="E26" s="16" t="s">
        <v>15</v>
      </c>
      <c r="F26" s="16" t="s">
        <v>15</v>
      </c>
      <c r="G26" s="16" t="s">
        <v>15</v>
      </c>
      <c r="H26" s="16">
        <f t="shared" si="1"/>
        <v>230</v>
      </c>
    </row>
    <row r="27" spans="1:8" ht="12" customHeight="1">
      <c r="A27" s="51">
        <v>1998</v>
      </c>
      <c r="B27" s="16">
        <v>87</v>
      </c>
      <c r="C27" s="16">
        <v>8</v>
      </c>
      <c r="D27" s="16" t="s">
        <v>15</v>
      </c>
      <c r="E27" s="16" t="s">
        <v>15</v>
      </c>
      <c r="F27" s="16" t="s">
        <v>15</v>
      </c>
      <c r="G27" s="16" t="s">
        <v>15</v>
      </c>
      <c r="H27" s="16">
        <f t="shared" si="1"/>
        <v>95</v>
      </c>
    </row>
    <row r="28" spans="1:8" ht="12" customHeight="1">
      <c r="A28" s="51">
        <v>1999</v>
      </c>
      <c r="B28" s="16">
        <v>154</v>
      </c>
      <c r="C28" s="16">
        <v>105</v>
      </c>
      <c r="D28" s="16">
        <v>84</v>
      </c>
      <c r="E28" s="16">
        <v>29</v>
      </c>
      <c r="F28" s="16" t="s">
        <v>15</v>
      </c>
      <c r="G28" s="16" t="s">
        <v>15</v>
      </c>
      <c r="H28" s="16">
        <f t="shared" si="1"/>
        <v>372</v>
      </c>
    </row>
    <row r="29" spans="1:8" ht="12" customHeight="1">
      <c r="A29" s="51">
        <v>2000</v>
      </c>
      <c r="B29" s="16">
        <v>149</v>
      </c>
      <c r="C29" s="16">
        <v>75</v>
      </c>
      <c r="D29" s="16" t="s">
        <v>15</v>
      </c>
      <c r="E29" s="16" t="s">
        <v>15</v>
      </c>
      <c r="F29" s="16" t="s">
        <v>15</v>
      </c>
      <c r="G29" s="16" t="s">
        <v>15</v>
      </c>
      <c r="H29" s="16">
        <f t="shared" si="1"/>
        <v>224</v>
      </c>
    </row>
    <row r="30" spans="1:8" ht="12" customHeight="1">
      <c r="A30" s="51">
        <v>2001</v>
      </c>
      <c r="B30" s="16">
        <v>84</v>
      </c>
      <c r="C30" s="16">
        <v>81</v>
      </c>
      <c r="D30" s="16">
        <v>49</v>
      </c>
      <c r="E30" s="16" t="s">
        <v>15</v>
      </c>
      <c r="F30" s="16" t="s">
        <v>15</v>
      </c>
      <c r="G30" s="16" t="s">
        <v>15</v>
      </c>
      <c r="H30" s="16">
        <f t="shared" si="1"/>
        <v>214</v>
      </c>
    </row>
    <row r="31" spans="1:8" ht="12" customHeight="1">
      <c r="A31" s="51">
        <v>2002</v>
      </c>
      <c r="B31" s="16">
        <v>97</v>
      </c>
      <c r="C31" s="16">
        <v>81</v>
      </c>
      <c r="D31" s="44">
        <v>139</v>
      </c>
      <c r="E31" s="44">
        <v>80</v>
      </c>
      <c r="F31" s="44" t="s">
        <v>15</v>
      </c>
      <c r="G31" s="44" t="s">
        <v>15</v>
      </c>
      <c r="H31" s="44">
        <f t="shared" si="1"/>
        <v>397</v>
      </c>
    </row>
    <row r="32" spans="1:8" ht="12" customHeight="1">
      <c r="A32" s="51">
        <v>2003</v>
      </c>
      <c r="B32" s="16">
        <v>280</v>
      </c>
      <c r="C32" s="16">
        <v>92</v>
      </c>
      <c r="D32" s="16">
        <v>150</v>
      </c>
      <c r="E32" s="16">
        <v>132</v>
      </c>
      <c r="F32" s="16">
        <v>14</v>
      </c>
      <c r="G32" s="16" t="s">
        <v>15</v>
      </c>
      <c r="H32" s="16">
        <f t="shared" si="1"/>
        <v>668</v>
      </c>
    </row>
    <row r="33" spans="1:8" ht="12" customHeight="1">
      <c r="A33" s="51">
        <v>2004</v>
      </c>
      <c r="B33" s="16">
        <v>198</v>
      </c>
      <c r="C33" s="16">
        <v>1</v>
      </c>
      <c r="D33" s="16">
        <v>160</v>
      </c>
      <c r="E33" s="16">
        <v>116</v>
      </c>
      <c r="F33" s="16">
        <v>33</v>
      </c>
      <c r="G33" s="16" t="s">
        <v>15</v>
      </c>
      <c r="H33" s="16">
        <f t="shared" si="1"/>
        <v>508</v>
      </c>
    </row>
    <row r="34" spans="1:8" ht="12" customHeight="1">
      <c r="A34" s="51">
        <v>2005</v>
      </c>
      <c r="B34" s="16">
        <v>164</v>
      </c>
      <c r="C34" s="16">
        <v>24</v>
      </c>
      <c r="D34" s="16">
        <v>149</v>
      </c>
      <c r="E34" s="16">
        <v>146</v>
      </c>
      <c r="F34" s="44" t="s">
        <v>15</v>
      </c>
      <c r="G34" s="16" t="s">
        <v>15</v>
      </c>
      <c r="H34" s="16">
        <f t="shared" si="1"/>
        <v>483</v>
      </c>
    </row>
    <row r="35" spans="1:8" ht="12" customHeight="1">
      <c r="A35" s="51">
        <v>2006</v>
      </c>
      <c r="B35" s="16">
        <v>144</v>
      </c>
      <c r="C35" s="16">
        <v>89</v>
      </c>
      <c r="D35" s="16">
        <v>15</v>
      </c>
      <c r="E35" s="16">
        <v>54</v>
      </c>
      <c r="F35" s="44">
        <v>38</v>
      </c>
      <c r="G35" s="16" t="s">
        <v>15</v>
      </c>
      <c r="H35" s="16">
        <f t="shared" si="1"/>
        <v>340</v>
      </c>
    </row>
    <row r="36" spans="1:8" ht="12" customHeight="1">
      <c r="A36" s="51">
        <v>2007</v>
      </c>
      <c r="B36" s="33">
        <v>49</v>
      </c>
      <c r="C36" s="33">
        <v>10</v>
      </c>
      <c r="D36" s="33">
        <v>37</v>
      </c>
      <c r="E36" s="33">
        <v>2</v>
      </c>
      <c r="F36" s="45">
        <v>2</v>
      </c>
      <c r="G36" s="33" t="s">
        <v>15</v>
      </c>
      <c r="H36" s="33">
        <f t="shared" si="1"/>
        <v>100</v>
      </c>
    </row>
    <row r="37" spans="1:8" ht="12" customHeight="1">
      <c r="A37" s="51">
        <v>2008</v>
      </c>
      <c r="B37" s="33">
        <v>34</v>
      </c>
      <c r="C37" s="33">
        <v>65</v>
      </c>
      <c r="D37" s="33">
        <v>1</v>
      </c>
      <c r="E37" s="33">
        <v>9</v>
      </c>
      <c r="F37" s="45">
        <v>0</v>
      </c>
      <c r="G37" s="33" t="s">
        <v>15</v>
      </c>
      <c r="H37" s="33">
        <f t="shared" si="1"/>
        <v>109</v>
      </c>
    </row>
    <row r="38" spans="1:8" ht="12" customHeight="1">
      <c r="A38" s="51">
        <v>2009</v>
      </c>
      <c r="B38" s="33">
        <v>68</v>
      </c>
      <c r="C38" s="33">
        <v>74</v>
      </c>
      <c r="D38" s="33">
        <v>50</v>
      </c>
      <c r="E38" s="33">
        <v>2</v>
      </c>
      <c r="F38" s="45">
        <v>2</v>
      </c>
      <c r="G38" s="33" t="s">
        <v>15</v>
      </c>
      <c r="H38" s="33">
        <f t="shared" si="1"/>
        <v>196</v>
      </c>
    </row>
    <row r="39" spans="1:8" ht="12" customHeight="1">
      <c r="A39" s="51">
        <v>2010</v>
      </c>
      <c r="B39" s="33">
        <v>139</v>
      </c>
      <c r="C39" s="33">
        <v>97</v>
      </c>
      <c r="D39" s="33">
        <v>44</v>
      </c>
      <c r="E39" s="33">
        <v>18</v>
      </c>
      <c r="F39" s="45">
        <v>0</v>
      </c>
      <c r="G39" s="33" t="s">
        <v>15</v>
      </c>
      <c r="H39" s="33">
        <f t="shared" si="1"/>
        <v>298</v>
      </c>
    </row>
    <row r="40" spans="1:8" ht="12" customHeight="1">
      <c r="A40" s="51">
        <v>2011</v>
      </c>
      <c r="B40" s="33">
        <v>107</v>
      </c>
      <c r="C40" s="33">
        <v>34</v>
      </c>
      <c r="D40" s="33">
        <v>17</v>
      </c>
      <c r="E40" s="33">
        <v>3</v>
      </c>
      <c r="F40" s="45">
        <v>9</v>
      </c>
      <c r="G40" s="33" t="s">
        <v>15</v>
      </c>
      <c r="H40" s="33">
        <f t="shared" si="1"/>
        <v>170</v>
      </c>
    </row>
    <row r="41" spans="1:8" ht="12" customHeight="1">
      <c r="A41" s="51">
        <v>2012</v>
      </c>
      <c r="B41" s="33">
        <v>114</v>
      </c>
      <c r="C41" s="33">
        <v>83</v>
      </c>
      <c r="D41" s="33">
        <v>21</v>
      </c>
      <c r="E41" s="33">
        <v>21</v>
      </c>
      <c r="F41" s="45">
        <v>15</v>
      </c>
      <c r="G41" s="33" t="s">
        <v>15</v>
      </c>
      <c r="H41" s="33">
        <f t="shared" si="1"/>
        <v>254</v>
      </c>
    </row>
    <row r="42" spans="1:8" ht="12" customHeight="1">
      <c r="A42" s="51">
        <v>2013</v>
      </c>
      <c r="B42" s="33">
        <v>151</v>
      </c>
      <c r="C42" s="33" t="s">
        <v>15</v>
      </c>
      <c r="D42" s="33">
        <v>90</v>
      </c>
      <c r="E42" s="33">
        <v>4</v>
      </c>
      <c r="F42" s="33" t="s">
        <v>15</v>
      </c>
      <c r="G42" s="33" t="s">
        <v>15</v>
      </c>
      <c r="H42" s="33">
        <f t="shared" si="1"/>
        <v>245</v>
      </c>
    </row>
    <row r="43" spans="1:8" ht="12" customHeight="1">
      <c r="A43" s="51">
        <v>2014</v>
      </c>
      <c r="B43" s="33">
        <v>109</v>
      </c>
      <c r="C43" s="33">
        <v>1</v>
      </c>
      <c r="D43" s="33">
        <v>6</v>
      </c>
      <c r="E43" s="33">
        <v>5</v>
      </c>
      <c r="F43" s="33" t="s">
        <v>15</v>
      </c>
      <c r="G43" s="33" t="s">
        <v>15</v>
      </c>
      <c r="H43" s="33">
        <f t="shared" ref="H43:H53" si="2">SUM(B43:G43)</f>
        <v>121</v>
      </c>
    </row>
    <row r="44" spans="1:8" ht="12" customHeight="1">
      <c r="A44" s="51">
        <v>2015</v>
      </c>
      <c r="B44" s="33">
        <v>180</v>
      </c>
      <c r="C44" s="33">
        <v>66</v>
      </c>
      <c r="D44" s="33">
        <v>14</v>
      </c>
      <c r="E44" s="33">
        <v>3</v>
      </c>
      <c r="F44" s="33">
        <v>3</v>
      </c>
      <c r="G44" s="33" t="s">
        <v>15</v>
      </c>
      <c r="H44" s="33">
        <f t="shared" si="2"/>
        <v>266</v>
      </c>
    </row>
    <row r="45" spans="1:8" ht="12" customHeight="1">
      <c r="A45" s="51">
        <v>2016</v>
      </c>
      <c r="B45" s="33">
        <v>85</v>
      </c>
      <c r="C45" s="33">
        <v>56</v>
      </c>
      <c r="D45" s="33">
        <v>3</v>
      </c>
      <c r="E45" s="33">
        <v>4</v>
      </c>
      <c r="F45" s="33" t="s">
        <v>15</v>
      </c>
      <c r="G45" s="33" t="s">
        <v>15</v>
      </c>
      <c r="H45" s="33">
        <f t="shared" si="2"/>
        <v>148</v>
      </c>
    </row>
    <row r="46" spans="1:8" ht="12" customHeight="1">
      <c r="A46" s="51">
        <v>2017</v>
      </c>
      <c r="B46" s="33">
        <v>41</v>
      </c>
      <c r="C46" s="33">
        <v>40</v>
      </c>
      <c r="D46" s="33">
        <v>140</v>
      </c>
      <c r="E46" s="33">
        <v>112</v>
      </c>
      <c r="F46" s="33">
        <v>34</v>
      </c>
      <c r="G46" s="33" t="s">
        <v>15</v>
      </c>
      <c r="H46" s="33">
        <f t="shared" si="2"/>
        <v>367</v>
      </c>
    </row>
    <row r="47" spans="1:8">
      <c r="A47" s="51">
        <v>2018</v>
      </c>
      <c r="B47" s="33">
        <v>234</v>
      </c>
      <c r="C47" s="33">
        <v>121</v>
      </c>
      <c r="D47" s="33">
        <v>149</v>
      </c>
      <c r="E47" s="33">
        <v>22</v>
      </c>
      <c r="F47" s="33">
        <v>15</v>
      </c>
      <c r="G47" s="33" t="s">
        <v>15</v>
      </c>
      <c r="H47" s="33">
        <f t="shared" si="2"/>
        <v>541</v>
      </c>
    </row>
    <row r="48" spans="1:8">
      <c r="A48" s="51">
        <v>2019</v>
      </c>
      <c r="B48" s="33">
        <v>138</v>
      </c>
      <c r="C48" s="33">
        <v>271</v>
      </c>
      <c r="D48" s="33">
        <v>498</v>
      </c>
      <c r="E48" s="33">
        <v>25</v>
      </c>
      <c r="F48" s="33">
        <v>10</v>
      </c>
      <c r="G48" s="33" t="s">
        <v>15</v>
      </c>
      <c r="H48" s="33">
        <f t="shared" ref="H48:H52" si="3">SUM(B48:G48)</f>
        <v>942</v>
      </c>
    </row>
    <row r="49" spans="1:8">
      <c r="A49" s="51">
        <v>2020</v>
      </c>
      <c r="B49" s="33">
        <v>25</v>
      </c>
      <c r="C49" s="33">
        <v>49</v>
      </c>
      <c r="D49" s="33">
        <v>47</v>
      </c>
      <c r="E49" s="33">
        <v>16</v>
      </c>
      <c r="F49" s="33">
        <v>0</v>
      </c>
      <c r="G49" s="33" t="s">
        <v>15</v>
      </c>
      <c r="H49" s="33">
        <f t="shared" si="3"/>
        <v>137</v>
      </c>
    </row>
    <row r="50" spans="1:8">
      <c r="A50" s="51">
        <v>2021</v>
      </c>
      <c r="B50" s="33">
        <v>32</v>
      </c>
      <c r="C50" s="33">
        <v>38</v>
      </c>
      <c r="D50" s="33">
        <v>41</v>
      </c>
      <c r="E50" s="33">
        <v>11</v>
      </c>
      <c r="F50" s="33">
        <v>4</v>
      </c>
      <c r="G50" s="33" t="s">
        <v>15</v>
      </c>
      <c r="H50" s="33">
        <f t="shared" si="3"/>
        <v>126</v>
      </c>
    </row>
    <row r="51" spans="1:8">
      <c r="A51" s="51">
        <v>2022</v>
      </c>
      <c r="B51" s="33">
        <v>9</v>
      </c>
      <c r="C51" s="33">
        <v>5</v>
      </c>
      <c r="D51" s="33">
        <v>13</v>
      </c>
      <c r="E51" s="33">
        <v>2</v>
      </c>
      <c r="F51" s="33">
        <v>0</v>
      </c>
      <c r="G51" s="33" t="s">
        <v>15</v>
      </c>
      <c r="H51" s="33">
        <f t="shared" si="3"/>
        <v>29</v>
      </c>
    </row>
    <row r="52" spans="1:8">
      <c r="A52" s="51">
        <v>2023</v>
      </c>
      <c r="B52" s="33">
        <v>87</v>
      </c>
      <c r="C52" s="33">
        <v>5</v>
      </c>
      <c r="D52" s="33">
        <v>11</v>
      </c>
      <c r="E52" s="33">
        <v>2</v>
      </c>
      <c r="F52" s="33">
        <v>2</v>
      </c>
      <c r="G52" s="33" t="s">
        <v>15</v>
      </c>
      <c r="H52" s="33">
        <f t="shared" si="3"/>
        <v>107</v>
      </c>
    </row>
    <row r="53" spans="1:8" ht="11.4">
      <c r="A53" s="51" t="s">
        <v>348</v>
      </c>
      <c r="B53" s="254">
        <v>12</v>
      </c>
      <c r="C53" s="254">
        <v>5</v>
      </c>
      <c r="D53" s="254">
        <v>0</v>
      </c>
      <c r="E53" s="254">
        <v>0</v>
      </c>
      <c r="F53" s="254">
        <v>0</v>
      </c>
      <c r="G53" s="16" t="s">
        <v>15</v>
      </c>
      <c r="H53" s="16">
        <f t="shared" si="2"/>
        <v>17</v>
      </c>
    </row>
    <row r="54" spans="1:8" ht="12" customHeight="1">
      <c r="B54" s="16"/>
      <c r="C54" s="16"/>
      <c r="D54" s="16"/>
      <c r="E54" s="16"/>
      <c r="F54" s="16"/>
      <c r="G54" s="16"/>
      <c r="H54" s="16"/>
    </row>
    <row r="55" spans="1:8" ht="12" customHeight="1">
      <c r="A55" s="71" t="s">
        <v>135</v>
      </c>
      <c r="B55" s="16"/>
      <c r="C55" s="16"/>
      <c r="D55" s="16"/>
      <c r="E55" s="16"/>
      <c r="F55" s="16"/>
      <c r="G55" s="16"/>
      <c r="H55" s="16"/>
    </row>
    <row r="56" spans="1:8" ht="12" customHeight="1">
      <c r="A56" s="51">
        <v>1976</v>
      </c>
      <c r="B56" s="16">
        <v>439</v>
      </c>
      <c r="C56" s="16">
        <v>1513</v>
      </c>
      <c r="D56" s="16">
        <v>4478</v>
      </c>
      <c r="E56" s="16">
        <v>4575</v>
      </c>
      <c r="F56" s="16">
        <v>2069</v>
      </c>
      <c r="G56" s="16" t="s">
        <v>15</v>
      </c>
      <c r="H56" s="16">
        <f t="shared" ref="H56:H73" si="4">SUM(B56:G56)</f>
        <v>13074</v>
      </c>
    </row>
    <row r="57" spans="1:8" ht="12" customHeight="1">
      <c r="A57" s="51">
        <v>1977</v>
      </c>
      <c r="B57" s="16">
        <v>745</v>
      </c>
      <c r="C57" s="16">
        <v>600</v>
      </c>
      <c r="D57" s="16">
        <v>4990</v>
      </c>
      <c r="E57" s="16">
        <v>3612</v>
      </c>
      <c r="F57" s="16">
        <v>1016</v>
      </c>
      <c r="G57" s="16" t="s">
        <v>15</v>
      </c>
      <c r="H57" s="16">
        <f t="shared" si="4"/>
        <v>10963</v>
      </c>
    </row>
    <row r="58" spans="1:8" ht="12" customHeight="1">
      <c r="A58" s="51">
        <v>1978</v>
      </c>
      <c r="B58" s="16">
        <v>412</v>
      </c>
      <c r="C58" s="16">
        <v>486</v>
      </c>
      <c r="D58" s="16">
        <v>3995</v>
      </c>
      <c r="E58" s="16">
        <v>2962</v>
      </c>
      <c r="F58" s="16">
        <v>1442</v>
      </c>
      <c r="G58" s="16" t="s">
        <v>15</v>
      </c>
      <c r="H58" s="16">
        <f t="shared" si="4"/>
        <v>9297</v>
      </c>
    </row>
    <row r="59" spans="1:8" ht="12" customHeight="1">
      <c r="A59" s="51">
        <v>1979</v>
      </c>
      <c r="B59" s="16">
        <v>876</v>
      </c>
      <c r="C59" s="16">
        <v>88</v>
      </c>
      <c r="D59" s="16">
        <v>3112</v>
      </c>
      <c r="E59" s="16">
        <v>4325</v>
      </c>
      <c r="F59" s="16">
        <v>45</v>
      </c>
      <c r="G59" s="16" t="s">
        <v>15</v>
      </c>
      <c r="H59" s="16">
        <f t="shared" si="4"/>
        <v>8446</v>
      </c>
    </row>
    <row r="60" spans="1:8" ht="12" customHeight="1">
      <c r="A60" s="51">
        <v>1980</v>
      </c>
      <c r="B60" s="16">
        <v>380</v>
      </c>
      <c r="C60" s="16">
        <v>16</v>
      </c>
      <c r="D60" s="16">
        <v>2486</v>
      </c>
      <c r="E60" s="16">
        <v>2570</v>
      </c>
      <c r="F60" s="16" t="s">
        <v>15</v>
      </c>
      <c r="G60" s="16" t="s">
        <v>15</v>
      </c>
      <c r="H60" s="16">
        <f t="shared" si="4"/>
        <v>5452</v>
      </c>
    </row>
    <row r="61" spans="1:8" ht="12" customHeight="1">
      <c r="A61" s="51">
        <v>1981</v>
      </c>
      <c r="B61" s="16">
        <v>513</v>
      </c>
      <c r="C61" s="16">
        <v>7</v>
      </c>
      <c r="D61" s="16">
        <v>1786</v>
      </c>
      <c r="E61" s="16">
        <v>1720</v>
      </c>
      <c r="F61" s="16" t="s">
        <v>15</v>
      </c>
      <c r="G61" s="16" t="s">
        <v>15</v>
      </c>
      <c r="H61" s="16">
        <f t="shared" si="4"/>
        <v>4026</v>
      </c>
    </row>
    <row r="62" spans="1:8" ht="12" customHeight="1">
      <c r="A62" s="51">
        <v>1982</v>
      </c>
      <c r="B62" s="16">
        <v>94</v>
      </c>
      <c r="C62" s="16">
        <v>55</v>
      </c>
      <c r="D62" s="16">
        <v>1857</v>
      </c>
      <c r="E62" s="16" t="s">
        <v>15</v>
      </c>
      <c r="F62" s="16" t="s">
        <v>15</v>
      </c>
      <c r="G62" s="16" t="s">
        <v>15</v>
      </c>
      <c r="H62" s="16">
        <f t="shared" si="4"/>
        <v>2006</v>
      </c>
    </row>
    <row r="63" spans="1:8" ht="12" customHeight="1">
      <c r="A63" s="51">
        <v>1983</v>
      </c>
      <c r="B63" s="16">
        <v>208</v>
      </c>
      <c r="C63" s="16">
        <v>14</v>
      </c>
      <c r="D63" s="16">
        <v>504</v>
      </c>
      <c r="E63" s="44">
        <v>156</v>
      </c>
      <c r="F63" s="16" t="s">
        <v>15</v>
      </c>
      <c r="G63" s="16" t="s">
        <v>15</v>
      </c>
      <c r="H63" s="16">
        <f t="shared" si="4"/>
        <v>882</v>
      </c>
    </row>
    <row r="64" spans="1:8" ht="12" customHeight="1">
      <c r="A64" s="51">
        <v>1984</v>
      </c>
      <c r="B64" s="16">
        <v>21</v>
      </c>
      <c r="C64" s="16" t="s">
        <v>15</v>
      </c>
      <c r="D64" s="16" t="s">
        <v>15</v>
      </c>
      <c r="E64" s="16">
        <v>4</v>
      </c>
      <c r="F64" s="16" t="s">
        <v>15</v>
      </c>
      <c r="G64" s="16" t="s">
        <v>15</v>
      </c>
      <c r="H64" s="16">
        <f t="shared" si="4"/>
        <v>25</v>
      </c>
    </row>
    <row r="65" spans="1:8" ht="12" customHeight="1">
      <c r="A65" s="51">
        <v>1985</v>
      </c>
      <c r="B65" s="16">
        <v>37</v>
      </c>
      <c r="C65" s="16" t="s">
        <v>15</v>
      </c>
      <c r="D65" s="16">
        <v>647</v>
      </c>
      <c r="E65" s="16">
        <v>140</v>
      </c>
      <c r="F65" s="16" t="s">
        <v>15</v>
      </c>
      <c r="G65" s="16" t="s">
        <v>15</v>
      </c>
      <c r="H65" s="16">
        <f t="shared" si="4"/>
        <v>824</v>
      </c>
    </row>
    <row r="66" spans="1:8" ht="12" customHeight="1">
      <c r="A66" s="51">
        <v>1986</v>
      </c>
      <c r="B66" s="16">
        <v>141</v>
      </c>
      <c r="C66" s="16">
        <v>9</v>
      </c>
      <c r="D66" s="16" t="s">
        <v>15</v>
      </c>
      <c r="E66" s="16">
        <v>199</v>
      </c>
      <c r="F66" s="16" t="s">
        <v>15</v>
      </c>
      <c r="G66" s="16" t="s">
        <v>15</v>
      </c>
      <c r="H66" s="16">
        <f t="shared" si="4"/>
        <v>349</v>
      </c>
    </row>
    <row r="67" spans="1:8" ht="12" customHeight="1">
      <c r="A67" s="51">
        <v>1987</v>
      </c>
      <c r="B67" s="16">
        <v>126</v>
      </c>
      <c r="C67" s="16" t="s">
        <v>15</v>
      </c>
      <c r="D67" s="16">
        <v>5</v>
      </c>
      <c r="E67" s="16" t="s">
        <v>15</v>
      </c>
      <c r="F67" s="16" t="s">
        <v>15</v>
      </c>
      <c r="G67" s="16" t="s">
        <v>15</v>
      </c>
      <c r="H67" s="16">
        <f t="shared" si="4"/>
        <v>131</v>
      </c>
    </row>
    <row r="68" spans="1:8" ht="12" customHeight="1">
      <c r="A68" s="51">
        <v>1988</v>
      </c>
      <c r="B68" s="16">
        <v>405</v>
      </c>
      <c r="C68" s="16">
        <v>307</v>
      </c>
      <c r="D68" s="16" t="s">
        <v>15</v>
      </c>
      <c r="E68" s="16" t="s">
        <v>15</v>
      </c>
      <c r="F68" s="16" t="s">
        <v>15</v>
      </c>
      <c r="G68" s="16" t="s">
        <v>15</v>
      </c>
      <c r="H68" s="16">
        <f t="shared" si="4"/>
        <v>712</v>
      </c>
    </row>
    <row r="69" spans="1:8" ht="12" customHeight="1">
      <c r="A69" s="51">
        <v>1989</v>
      </c>
      <c r="B69" s="16" t="s">
        <v>15</v>
      </c>
      <c r="C69" s="16" t="s">
        <v>15</v>
      </c>
      <c r="D69" s="16" t="s">
        <v>15</v>
      </c>
      <c r="E69" s="16">
        <v>0</v>
      </c>
      <c r="F69" s="16" t="s">
        <v>15</v>
      </c>
      <c r="G69" s="16" t="s">
        <v>15</v>
      </c>
      <c r="H69" s="16">
        <f t="shared" si="4"/>
        <v>0</v>
      </c>
    </row>
    <row r="70" spans="1:8" ht="12" customHeight="1">
      <c r="A70" s="51">
        <v>1990</v>
      </c>
      <c r="B70" s="16">
        <v>72</v>
      </c>
      <c r="C70" s="16">
        <v>13</v>
      </c>
      <c r="D70" s="16" t="s">
        <v>15</v>
      </c>
      <c r="E70" s="16">
        <v>209</v>
      </c>
      <c r="F70" s="16">
        <v>15</v>
      </c>
      <c r="G70" s="16" t="s">
        <v>15</v>
      </c>
      <c r="H70" s="16">
        <f t="shared" si="4"/>
        <v>309</v>
      </c>
    </row>
    <row r="71" spans="1:8" ht="12" customHeight="1">
      <c r="A71" s="51">
        <v>1991</v>
      </c>
      <c r="B71" s="16">
        <v>70</v>
      </c>
      <c r="C71" s="16">
        <v>39</v>
      </c>
      <c r="D71" s="16" t="s">
        <v>15</v>
      </c>
      <c r="E71" s="16">
        <v>52</v>
      </c>
      <c r="F71" s="16">
        <v>13</v>
      </c>
      <c r="G71" s="16" t="s">
        <v>15</v>
      </c>
      <c r="H71" s="16">
        <f t="shared" si="4"/>
        <v>174</v>
      </c>
    </row>
    <row r="72" spans="1:8" ht="12" customHeight="1">
      <c r="A72" s="51">
        <v>1992</v>
      </c>
      <c r="B72" s="16">
        <v>103</v>
      </c>
      <c r="C72" s="16">
        <v>170</v>
      </c>
      <c r="D72" s="16">
        <v>133</v>
      </c>
      <c r="E72" s="16">
        <v>82</v>
      </c>
      <c r="F72" s="16" t="s">
        <v>15</v>
      </c>
      <c r="G72" s="16" t="s">
        <v>15</v>
      </c>
      <c r="H72" s="16">
        <f t="shared" si="4"/>
        <v>488</v>
      </c>
    </row>
    <row r="73" spans="1:8" ht="12" customHeight="1">
      <c r="A73" s="51">
        <v>1993</v>
      </c>
      <c r="B73" s="16">
        <v>49</v>
      </c>
      <c r="C73" s="16">
        <v>47</v>
      </c>
      <c r="D73" s="16">
        <v>121</v>
      </c>
      <c r="E73" s="16">
        <v>23</v>
      </c>
      <c r="F73" s="16" t="s">
        <v>15</v>
      </c>
      <c r="G73" s="16" t="s">
        <v>15</v>
      </c>
      <c r="H73" s="16">
        <f t="shared" si="4"/>
        <v>240</v>
      </c>
    </row>
    <row r="74" spans="1:8" ht="12" customHeight="1">
      <c r="A74" s="51">
        <v>1994</v>
      </c>
      <c r="B74" s="16" t="s">
        <v>15</v>
      </c>
      <c r="C74" s="16" t="s">
        <v>15</v>
      </c>
      <c r="D74" s="16" t="s">
        <v>15</v>
      </c>
      <c r="E74" s="16" t="s">
        <v>15</v>
      </c>
      <c r="F74" s="16" t="s">
        <v>15</v>
      </c>
      <c r="G74" s="16" t="s">
        <v>15</v>
      </c>
      <c r="H74" s="16" t="s">
        <v>15</v>
      </c>
    </row>
    <row r="75" spans="1:8" ht="12" customHeight="1">
      <c r="A75" s="51">
        <v>1995</v>
      </c>
      <c r="B75" s="16" t="s">
        <v>15</v>
      </c>
      <c r="C75" s="16" t="s">
        <v>15</v>
      </c>
      <c r="D75" s="16" t="s">
        <v>15</v>
      </c>
      <c r="E75" s="16">
        <v>52</v>
      </c>
      <c r="F75" s="16">
        <v>18</v>
      </c>
      <c r="G75" s="16" t="s">
        <v>15</v>
      </c>
      <c r="H75" s="16">
        <f t="shared" ref="H75:H93" si="5">SUM(B75:G75)</f>
        <v>70</v>
      </c>
    </row>
    <row r="76" spans="1:8" ht="12" customHeight="1">
      <c r="A76" s="51">
        <v>1996</v>
      </c>
      <c r="B76" s="16" t="s">
        <v>15</v>
      </c>
      <c r="C76" s="16" t="s">
        <v>15</v>
      </c>
      <c r="D76" s="16">
        <v>11</v>
      </c>
      <c r="E76" s="16">
        <v>7</v>
      </c>
      <c r="F76" s="16" t="s">
        <v>15</v>
      </c>
      <c r="G76" s="16" t="s">
        <v>15</v>
      </c>
      <c r="H76" s="16">
        <f t="shared" si="5"/>
        <v>18</v>
      </c>
    </row>
    <row r="77" spans="1:8" ht="12" customHeight="1">
      <c r="A77" s="51">
        <v>1997</v>
      </c>
      <c r="B77" s="16">
        <v>54</v>
      </c>
      <c r="C77" s="16">
        <v>66</v>
      </c>
      <c r="D77" s="16" t="s">
        <v>15</v>
      </c>
      <c r="E77" s="16" t="s">
        <v>15</v>
      </c>
      <c r="F77" s="16" t="s">
        <v>15</v>
      </c>
      <c r="G77" s="16" t="s">
        <v>15</v>
      </c>
      <c r="H77" s="16">
        <f t="shared" si="5"/>
        <v>120</v>
      </c>
    </row>
    <row r="78" spans="1:8" ht="12" customHeight="1">
      <c r="A78" s="51">
        <v>1998</v>
      </c>
      <c r="B78" s="16">
        <v>34</v>
      </c>
      <c r="C78" s="44">
        <v>4</v>
      </c>
      <c r="D78" s="16" t="s">
        <v>15</v>
      </c>
      <c r="E78" s="16" t="s">
        <v>15</v>
      </c>
      <c r="F78" s="16" t="s">
        <v>15</v>
      </c>
      <c r="G78" s="16" t="s">
        <v>15</v>
      </c>
      <c r="H78" s="16">
        <f t="shared" si="5"/>
        <v>38</v>
      </c>
    </row>
    <row r="79" spans="1:8" ht="12" customHeight="1">
      <c r="A79" s="51">
        <v>1999</v>
      </c>
      <c r="B79" s="16">
        <v>11</v>
      </c>
      <c r="C79" s="44">
        <v>0</v>
      </c>
      <c r="D79" s="16">
        <v>12</v>
      </c>
      <c r="E79" s="16">
        <v>9</v>
      </c>
      <c r="F79" s="16">
        <v>5</v>
      </c>
      <c r="G79" s="16" t="s">
        <v>15</v>
      </c>
      <c r="H79" s="16">
        <f t="shared" si="5"/>
        <v>37</v>
      </c>
    </row>
    <row r="80" spans="1:8" ht="12" customHeight="1">
      <c r="A80" s="51">
        <v>2000</v>
      </c>
      <c r="B80" s="16">
        <v>44</v>
      </c>
      <c r="C80" s="16">
        <v>20</v>
      </c>
      <c r="D80" s="16" t="s">
        <v>15</v>
      </c>
      <c r="E80" s="16" t="s">
        <v>15</v>
      </c>
      <c r="F80" s="16" t="s">
        <v>15</v>
      </c>
      <c r="G80" s="16" t="s">
        <v>15</v>
      </c>
      <c r="H80" s="16">
        <f t="shared" si="5"/>
        <v>64</v>
      </c>
    </row>
    <row r="81" spans="1:8" ht="12" customHeight="1">
      <c r="A81" s="51">
        <v>2001</v>
      </c>
      <c r="B81" s="16">
        <v>29</v>
      </c>
      <c r="C81" s="16">
        <v>4</v>
      </c>
      <c r="D81" s="16">
        <v>6</v>
      </c>
      <c r="E81" s="44" t="s">
        <v>15</v>
      </c>
      <c r="F81" s="16" t="s">
        <v>15</v>
      </c>
      <c r="G81" s="16" t="s">
        <v>15</v>
      </c>
      <c r="H81" s="16">
        <f t="shared" si="5"/>
        <v>39</v>
      </c>
    </row>
    <row r="82" spans="1:8" ht="12" customHeight="1">
      <c r="A82" s="51">
        <v>2002</v>
      </c>
      <c r="B82" s="44">
        <v>0</v>
      </c>
      <c r="C82" s="16">
        <v>3</v>
      </c>
      <c r="D82" s="44">
        <v>53</v>
      </c>
      <c r="E82" s="44">
        <v>38</v>
      </c>
      <c r="F82" s="44" t="s">
        <v>15</v>
      </c>
      <c r="G82" s="44" t="s">
        <v>15</v>
      </c>
      <c r="H82" s="44">
        <f t="shared" si="5"/>
        <v>94</v>
      </c>
    </row>
    <row r="83" spans="1:8" ht="12" customHeight="1">
      <c r="A83" s="51">
        <v>2003</v>
      </c>
      <c r="B83" s="16">
        <v>42</v>
      </c>
      <c r="C83" s="16">
        <v>24</v>
      </c>
      <c r="D83" s="16">
        <v>148</v>
      </c>
      <c r="E83" s="16">
        <v>91</v>
      </c>
      <c r="F83" s="16">
        <v>8</v>
      </c>
      <c r="G83" s="16" t="s">
        <v>15</v>
      </c>
      <c r="H83" s="16">
        <f t="shared" si="5"/>
        <v>313</v>
      </c>
    </row>
    <row r="84" spans="1:8" ht="12" customHeight="1">
      <c r="A84" s="51">
        <v>2004</v>
      </c>
      <c r="B84" s="16">
        <v>17</v>
      </c>
      <c r="C84" s="16">
        <v>4</v>
      </c>
      <c r="D84" s="16">
        <v>105</v>
      </c>
      <c r="E84" s="16">
        <v>99</v>
      </c>
      <c r="F84" s="16">
        <v>21</v>
      </c>
      <c r="G84" s="16" t="s">
        <v>15</v>
      </c>
      <c r="H84" s="16">
        <f t="shared" si="5"/>
        <v>246</v>
      </c>
    </row>
    <row r="85" spans="1:8" ht="12" customHeight="1">
      <c r="A85" s="51">
        <v>2005</v>
      </c>
      <c r="B85" s="16">
        <v>65</v>
      </c>
      <c r="C85" s="16">
        <v>23</v>
      </c>
      <c r="D85" s="16">
        <v>69</v>
      </c>
      <c r="E85" s="16">
        <v>125</v>
      </c>
      <c r="F85" s="16" t="s">
        <v>15</v>
      </c>
      <c r="G85" s="16" t="s">
        <v>15</v>
      </c>
      <c r="H85" s="16">
        <f t="shared" si="5"/>
        <v>282</v>
      </c>
    </row>
    <row r="86" spans="1:8" ht="12" customHeight="1">
      <c r="A86" s="51">
        <v>2006</v>
      </c>
      <c r="B86" s="16">
        <v>39</v>
      </c>
      <c r="C86" s="16">
        <v>179</v>
      </c>
      <c r="D86" s="16">
        <v>63</v>
      </c>
      <c r="E86" s="16">
        <v>209</v>
      </c>
      <c r="F86" s="16">
        <v>107</v>
      </c>
      <c r="G86" s="16" t="s">
        <v>15</v>
      </c>
      <c r="H86" s="16">
        <f t="shared" si="5"/>
        <v>597</v>
      </c>
    </row>
    <row r="87" spans="1:8" ht="12" customHeight="1">
      <c r="A87" s="51">
        <v>2007</v>
      </c>
      <c r="B87" s="33">
        <v>29</v>
      </c>
      <c r="C87" s="33">
        <v>180</v>
      </c>
      <c r="D87" s="33">
        <v>168</v>
      </c>
      <c r="E87" s="33">
        <v>57</v>
      </c>
      <c r="F87" s="33">
        <v>2</v>
      </c>
      <c r="G87" s="33" t="s">
        <v>15</v>
      </c>
      <c r="H87" s="33">
        <f t="shared" si="5"/>
        <v>436</v>
      </c>
    </row>
    <row r="88" spans="1:8" ht="12" customHeight="1">
      <c r="A88" s="51">
        <v>2008</v>
      </c>
      <c r="B88" s="33">
        <v>10</v>
      </c>
      <c r="C88" s="33">
        <v>118</v>
      </c>
      <c r="D88" s="33">
        <v>119</v>
      </c>
      <c r="E88" s="33">
        <v>73</v>
      </c>
      <c r="F88" s="33">
        <v>11</v>
      </c>
      <c r="G88" s="33" t="s">
        <v>15</v>
      </c>
      <c r="H88" s="33">
        <f t="shared" si="5"/>
        <v>331</v>
      </c>
    </row>
    <row r="89" spans="1:8" ht="12" customHeight="1">
      <c r="A89" s="51">
        <v>2009</v>
      </c>
      <c r="B89" s="33">
        <v>123</v>
      </c>
      <c r="C89" s="33">
        <v>114</v>
      </c>
      <c r="D89" s="33">
        <v>173</v>
      </c>
      <c r="E89" s="33">
        <v>124</v>
      </c>
      <c r="F89" s="33">
        <v>30</v>
      </c>
      <c r="G89" s="33" t="s">
        <v>15</v>
      </c>
      <c r="H89" s="33">
        <f t="shared" si="5"/>
        <v>564</v>
      </c>
    </row>
    <row r="90" spans="1:8" ht="12" customHeight="1">
      <c r="A90" s="51">
        <v>2010</v>
      </c>
      <c r="B90" s="33">
        <v>154</v>
      </c>
      <c r="C90" s="33">
        <v>93</v>
      </c>
      <c r="D90" s="33">
        <v>95</v>
      </c>
      <c r="E90" s="33">
        <v>81</v>
      </c>
      <c r="F90" s="33">
        <v>3</v>
      </c>
      <c r="G90" s="33" t="s">
        <v>15</v>
      </c>
      <c r="H90" s="33">
        <f t="shared" si="5"/>
        <v>426</v>
      </c>
    </row>
    <row r="91" spans="1:8" ht="12" customHeight="1">
      <c r="A91" s="51">
        <v>2011</v>
      </c>
      <c r="B91" s="33">
        <v>199</v>
      </c>
      <c r="C91" s="33">
        <v>236</v>
      </c>
      <c r="D91" s="33">
        <v>139</v>
      </c>
      <c r="E91" s="33">
        <v>70</v>
      </c>
      <c r="F91" s="33">
        <v>25</v>
      </c>
      <c r="G91" s="33" t="s">
        <v>15</v>
      </c>
      <c r="H91" s="33">
        <f t="shared" si="5"/>
        <v>669</v>
      </c>
    </row>
    <row r="92" spans="1:8" ht="12" customHeight="1">
      <c r="A92" s="51">
        <v>2012</v>
      </c>
      <c r="B92" s="33">
        <v>124</v>
      </c>
      <c r="C92" s="33">
        <v>286</v>
      </c>
      <c r="D92" s="33">
        <v>229</v>
      </c>
      <c r="E92" s="33">
        <v>246</v>
      </c>
      <c r="F92" s="33">
        <v>160</v>
      </c>
      <c r="G92" s="33" t="s">
        <v>15</v>
      </c>
      <c r="H92" s="33">
        <f t="shared" si="5"/>
        <v>1045</v>
      </c>
    </row>
    <row r="93" spans="1:8" ht="12" customHeight="1">
      <c r="A93" s="51">
        <v>2013</v>
      </c>
      <c r="B93" s="33">
        <v>190</v>
      </c>
      <c r="C93" s="33" t="s">
        <v>15</v>
      </c>
      <c r="D93" s="33">
        <v>175</v>
      </c>
      <c r="E93" s="33">
        <v>70</v>
      </c>
      <c r="F93" s="33" t="s">
        <v>15</v>
      </c>
      <c r="G93" s="33" t="s">
        <v>15</v>
      </c>
      <c r="H93" s="33">
        <f t="shared" si="5"/>
        <v>435</v>
      </c>
    </row>
    <row r="94" spans="1:8" ht="12" customHeight="1">
      <c r="A94" s="51">
        <v>2014</v>
      </c>
      <c r="B94" s="33">
        <v>291</v>
      </c>
      <c r="C94" s="33">
        <v>84</v>
      </c>
      <c r="D94" s="33">
        <v>169</v>
      </c>
      <c r="E94" s="33">
        <v>140</v>
      </c>
      <c r="F94" s="33">
        <v>32</v>
      </c>
      <c r="G94" s="33" t="s">
        <v>15</v>
      </c>
      <c r="H94" s="33">
        <f t="shared" ref="H94:H98" si="6">SUM(B94:G94)</f>
        <v>716</v>
      </c>
    </row>
    <row r="95" spans="1:8" ht="12" customHeight="1">
      <c r="A95" s="51">
        <v>2015</v>
      </c>
      <c r="B95" s="33">
        <v>227</v>
      </c>
      <c r="C95" s="33" t="s">
        <v>15</v>
      </c>
      <c r="D95" s="33">
        <v>194</v>
      </c>
      <c r="E95" s="33">
        <v>174</v>
      </c>
      <c r="F95" s="33">
        <v>62</v>
      </c>
      <c r="G95" s="33" t="s">
        <v>15</v>
      </c>
      <c r="H95" s="33">
        <f t="shared" si="6"/>
        <v>657</v>
      </c>
    </row>
    <row r="96" spans="1:8" ht="12" customHeight="1">
      <c r="A96" s="51">
        <v>2016</v>
      </c>
      <c r="B96" s="33">
        <v>213</v>
      </c>
      <c r="C96" s="33">
        <v>56</v>
      </c>
      <c r="D96" s="33">
        <v>111</v>
      </c>
      <c r="E96" s="33">
        <v>31</v>
      </c>
      <c r="F96" s="33" t="s">
        <v>15</v>
      </c>
      <c r="G96" s="33" t="s">
        <v>15</v>
      </c>
      <c r="H96" s="33">
        <f t="shared" si="6"/>
        <v>411</v>
      </c>
    </row>
    <row r="97" spans="1:8" ht="12" customHeight="1">
      <c r="A97" s="51">
        <v>2017</v>
      </c>
      <c r="B97" s="33">
        <v>194</v>
      </c>
      <c r="C97" s="33">
        <v>89</v>
      </c>
      <c r="D97" s="33">
        <v>33</v>
      </c>
      <c r="E97" s="33">
        <v>129</v>
      </c>
      <c r="F97" s="33">
        <v>57</v>
      </c>
      <c r="G97" s="33" t="s">
        <v>15</v>
      </c>
      <c r="H97" s="33">
        <f t="shared" si="6"/>
        <v>502</v>
      </c>
    </row>
    <row r="98" spans="1:8" ht="12" customHeight="1">
      <c r="A98" s="51">
        <v>2018</v>
      </c>
      <c r="B98" s="33">
        <v>160</v>
      </c>
      <c r="C98" s="33">
        <v>14</v>
      </c>
      <c r="D98" s="33">
        <v>36</v>
      </c>
      <c r="E98" s="33">
        <v>103</v>
      </c>
      <c r="F98" s="33">
        <v>47</v>
      </c>
      <c r="G98" s="33" t="s">
        <v>15</v>
      </c>
      <c r="H98" s="33">
        <f t="shared" si="6"/>
        <v>360</v>
      </c>
    </row>
    <row r="99" spans="1:8" ht="12" customHeight="1">
      <c r="A99" s="51">
        <v>2019</v>
      </c>
      <c r="B99" s="33">
        <v>52</v>
      </c>
      <c r="C99" s="33">
        <v>12</v>
      </c>
      <c r="D99" s="33">
        <v>133</v>
      </c>
      <c r="E99" s="33">
        <v>152</v>
      </c>
      <c r="F99" s="33">
        <v>80</v>
      </c>
      <c r="G99" s="33" t="s">
        <v>15</v>
      </c>
      <c r="H99" s="33">
        <f t="shared" ref="H99:H104" si="7">SUM(B99:G99)</f>
        <v>429</v>
      </c>
    </row>
    <row r="100" spans="1:8" ht="12" customHeight="1">
      <c r="A100" s="51">
        <v>2020</v>
      </c>
      <c r="B100" s="33">
        <v>25</v>
      </c>
      <c r="C100" s="33">
        <v>43</v>
      </c>
      <c r="D100" s="33">
        <v>147</v>
      </c>
      <c r="E100" s="33">
        <v>108</v>
      </c>
      <c r="F100" s="33">
        <v>13</v>
      </c>
      <c r="G100" s="33" t="s">
        <v>15</v>
      </c>
      <c r="H100" s="33">
        <f t="shared" si="7"/>
        <v>336</v>
      </c>
    </row>
    <row r="101" spans="1:8" ht="12" customHeight="1">
      <c r="A101" s="51">
        <v>2021</v>
      </c>
      <c r="B101" s="33">
        <v>41</v>
      </c>
      <c r="C101" s="33">
        <v>43</v>
      </c>
      <c r="D101" s="33">
        <v>95</v>
      </c>
      <c r="E101" s="33">
        <v>74</v>
      </c>
      <c r="F101" s="33">
        <v>48</v>
      </c>
      <c r="G101" s="33" t="s">
        <v>15</v>
      </c>
      <c r="H101" s="33">
        <f t="shared" si="7"/>
        <v>301</v>
      </c>
    </row>
    <row r="102" spans="1:8" ht="12" customHeight="1">
      <c r="A102" s="51">
        <v>2022</v>
      </c>
      <c r="B102" s="33">
        <v>78</v>
      </c>
      <c r="C102" s="33">
        <v>56</v>
      </c>
      <c r="D102" s="33">
        <v>96</v>
      </c>
      <c r="E102" s="33">
        <v>46</v>
      </c>
      <c r="F102" s="33">
        <v>25</v>
      </c>
      <c r="G102" s="33" t="s">
        <v>15</v>
      </c>
      <c r="H102" s="33">
        <f t="shared" ref="H102:H103" si="8">SUM(B102:G102)</f>
        <v>301</v>
      </c>
    </row>
    <row r="103" spans="1:8" ht="12" customHeight="1">
      <c r="A103" s="51">
        <v>2023</v>
      </c>
      <c r="B103" s="33">
        <v>148</v>
      </c>
      <c r="C103" s="33">
        <v>67</v>
      </c>
      <c r="D103" s="33">
        <v>90</v>
      </c>
      <c r="E103" s="33">
        <v>25</v>
      </c>
      <c r="F103" s="33">
        <v>46</v>
      </c>
      <c r="G103" s="33" t="s">
        <v>15</v>
      </c>
      <c r="H103" s="33">
        <f t="shared" si="8"/>
        <v>376</v>
      </c>
    </row>
    <row r="104" spans="1:8" ht="12" customHeight="1">
      <c r="A104" s="51" t="s">
        <v>348</v>
      </c>
      <c r="B104" s="254">
        <v>104</v>
      </c>
      <c r="C104" s="254">
        <v>139</v>
      </c>
      <c r="D104" s="254">
        <v>163</v>
      </c>
      <c r="E104" s="254">
        <v>83</v>
      </c>
      <c r="F104" s="254">
        <v>51</v>
      </c>
      <c r="G104" s="16" t="s">
        <v>15</v>
      </c>
      <c r="H104" s="33">
        <f t="shared" si="7"/>
        <v>540</v>
      </c>
    </row>
    <row r="105" spans="1:8" ht="12" customHeight="1">
      <c r="B105" s="16"/>
      <c r="C105" s="16"/>
      <c r="D105" s="16"/>
      <c r="E105" s="16"/>
      <c r="F105" s="16"/>
      <c r="G105" s="16"/>
      <c r="H105" s="16"/>
    </row>
    <row r="106" spans="1:8" ht="12" customHeight="1">
      <c r="A106" s="71" t="s">
        <v>136</v>
      </c>
      <c r="B106" s="16"/>
      <c r="C106" s="16"/>
      <c r="D106" s="16"/>
      <c r="E106" s="16"/>
      <c r="F106" s="16"/>
      <c r="G106" s="16"/>
      <c r="H106" s="16"/>
    </row>
    <row r="107" spans="1:8" ht="12" customHeight="1">
      <c r="A107" s="51">
        <v>1976</v>
      </c>
      <c r="B107" s="16">
        <v>2850</v>
      </c>
      <c r="C107" s="16">
        <v>3537</v>
      </c>
      <c r="D107" s="16">
        <v>6288</v>
      </c>
      <c r="E107" s="16">
        <v>4912</v>
      </c>
      <c r="F107" s="16">
        <v>4716</v>
      </c>
      <c r="G107" s="16" t="s">
        <v>15</v>
      </c>
      <c r="H107" s="16">
        <f t="shared" ref="H107:H124" si="9">SUM(B107:G107)</f>
        <v>22303</v>
      </c>
    </row>
    <row r="108" spans="1:8" ht="12" customHeight="1">
      <c r="A108" s="51">
        <v>1977</v>
      </c>
      <c r="B108" s="16">
        <v>2114</v>
      </c>
      <c r="C108" s="16">
        <v>1633</v>
      </c>
      <c r="D108" s="16">
        <v>6410</v>
      </c>
      <c r="E108" s="16">
        <v>4018</v>
      </c>
      <c r="F108" s="16">
        <v>3729</v>
      </c>
      <c r="G108" s="16" t="s">
        <v>15</v>
      </c>
      <c r="H108" s="16">
        <f t="shared" si="9"/>
        <v>17904</v>
      </c>
    </row>
    <row r="109" spans="1:8" ht="12" customHeight="1">
      <c r="A109" s="51">
        <v>1978</v>
      </c>
      <c r="B109" s="16">
        <v>1948</v>
      </c>
      <c r="C109" s="16">
        <v>1405</v>
      </c>
      <c r="D109" s="16">
        <v>4398</v>
      </c>
      <c r="E109" s="16">
        <v>2449</v>
      </c>
      <c r="F109" s="16">
        <v>2620</v>
      </c>
      <c r="G109" s="16" t="s">
        <v>15</v>
      </c>
      <c r="H109" s="16">
        <f t="shared" si="9"/>
        <v>12820</v>
      </c>
    </row>
    <row r="110" spans="1:8" ht="12" customHeight="1">
      <c r="A110" s="51">
        <v>1979</v>
      </c>
      <c r="B110" s="16">
        <v>2107</v>
      </c>
      <c r="C110" s="16">
        <v>11</v>
      </c>
      <c r="D110" s="16">
        <v>4734</v>
      </c>
      <c r="E110" s="16">
        <v>6213</v>
      </c>
      <c r="F110" s="16">
        <v>18</v>
      </c>
      <c r="G110" s="16" t="s">
        <v>15</v>
      </c>
      <c r="H110" s="16">
        <f t="shared" si="9"/>
        <v>13083</v>
      </c>
    </row>
    <row r="111" spans="1:8" ht="12" customHeight="1">
      <c r="A111" s="51">
        <v>1980</v>
      </c>
      <c r="B111" s="16">
        <v>2256</v>
      </c>
      <c r="C111" s="16">
        <v>13</v>
      </c>
      <c r="D111" s="16">
        <v>3170</v>
      </c>
      <c r="E111" s="16">
        <v>3562</v>
      </c>
      <c r="F111" s="16">
        <v>5</v>
      </c>
      <c r="G111" s="16" t="s">
        <v>15</v>
      </c>
      <c r="H111" s="16">
        <f t="shared" si="9"/>
        <v>9006</v>
      </c>
    </row>
    <row r="112" spans="1:8" ht="12" customHeight="1">
      <c r="A112" s="51">
        <v>1981</v>
      </c>
      <c r="B112" s="16">
        <v>2686</v>
      </c>
      <c r="C112" s="16">
        <v>130</v>
      </c>
      <c r="D112" s="16">
        <v>3833</v>
      </c>
      <c r="E112" s="16">
        <v>3210</v>
      </c>
      <c r="F112" s="16" t="s">
        <v>15</v>
      </c>
      <c r="G112" s="16" t="s">
        <v>15</v>
      </c>
      <c r="H112" s="16">
        <f t="shared" si="9"/>
        <v>9859</v>
      </c>
    </row>
    <row r="113" spans="1:8" ht="12" customHeight="1">
      <c r="A113" s="51">
        <v>1982</v>
      </c>
      <c r="B113" s="16">
        <v>2864</v>
      </c>
      <c r="C113" s="16">
        <v>476</v>
      </c>
      <c r="D113" s="16">
        <v>4908</v>
      </c>
      <c r="E113" s="16">
        <v>7</v>
      </c>
      <c r="F113" s="16" t="s">
        <v>15</v>
      </c>
      <c r="G113" s="16" t="s">
        <v>15</v>
      </c>
      <c r="H113" s="16">
        <f t="shared" si="9"/>
        <v>8255</v>
      </c>
    </row>
    <row r="114" spans="1:8" ht="12" customHeight="1">
      <c r="A114" s="51">
        <v>1983</v>
      </c>
      <c r="B114" s="16">
        <v>2687</v>
      </c>
      <c r="C114" s="16">
        <v>375</v>
      </c>
      <c r="D114" s="16">
        <v>1177</v>
      </c>
      <c r="E114" s="16">
        <v>45</v>
      </c>
      <c r="F114" s="16" t="s">
        <v>15</v>
      </c>
      <c r="G114" s="16" t="s">
        <v>15</v>
      </c>
      <c r="H114" s="16">
        <f t="shared" si="9"/>
        <v>4284</v>
      </c>
    </row>
    <row r="115" spans="1:8" ht="12" customHeight="1">
      <c r="A115" s="51">
        <v>1984</v>
      </c>
      <c r="B115" s="16">
        <v>404</v>
      </c>
      <c r="C115" s="16" t="s">
        <v>15</v>
      </c>
      <c r="D115" s="16" t="s">
        <v>15</v>
      </c>
      <c r="E115" s="16" t="s">
        <v>15</v>
      </c>
      <c r="F115" s="16" t="s">
        <v>15</v>
      </c>
      <c r="G115" s="16" t="s">
        <v>15</v>
      </c>
      <c r="H115" s="16">
        <f t="shared" si="9"/>
        <v>404</v>
      </c>
    </row>
    <row r="116" spans="1:8" ht="12" customHeight="1">
      <c r="A116" s="51">
        <v>1985</v>
      </c>
      <c r="B116" s="16">
        <v>1905</v>
      </c>
      <c r="C116" s="16">
        <v>20</v>
      </c>
      <c r="D116" s="16">
        <v>1242</v>
      </c>
      <c r="E116" s="16" t="s">
        <v>15</v>
      </c>
      <c r="F116" s="16" t="s">
        <v>15</v>
      </c>
      <c r="G116" s="16" t="s">
        <v>15</v>
      </c>
      <c r="H116" s="16">
        <f t="shared" si="9"/>
        <v>3167</v>
      </c>
    </row>
    <row r="117" spans="1:8" ht="12" customHeight="1">
      <c r="A117" s="51">
        <v>1986</v>
      </c>
      <c r="B117" s="16">
        <v>1504</v>
      </c>
      <c r="C117" s="16">
        <v>2</v>
      </c>
      <c r="D117" s="16" t="s">
        <v>15</v>
      </c>
      <c r="E117" s="16">
        <v>105</v>
      </c>
      <c r="F117" s="16" t="s">
        <v>15</v>
      </c>
      <c r="G117" s="16" t="s">
        <v>15</v>
      </c>
      <c r="H117" s="16">
        <f t="shared" si="9"/>
        <v>1611</v>
      </c>
    </row>
    <row r="118" spans="1:8" ht="12" customHeight="1">
      <c r="A118" s="51">
        <v>1987</v>
      </c>
      <c r="B118" s="16">
        <v>1379</v>
      </c>
      <c r="C118" s="16" t="s">
        <v>15</v>
      </c>
      <c r="D118" s="16">
        <v>855</v>
      </c>
      <c r="E118" s="16" t="s">
        <v>15</v>
      </c>
      <c r="F118" s="16" t="s">
        <v>15</v>
      </c>
      <c r="G118" s="16" t="s">
        <v>15</v>
      </c>
      <c r="H118" s="16">
        <f t="shared" si="9"/>
        <v>2234</v>
      </c>
    </row>
    <row r="119" spans="1:8" ht="12" customHeight="1">
      <c r="A119" s="51">
        <v>1988</v>
      </c>
      <c r="B119" s="16">
        <v>2443</v>
      </c>
      <c r="C119" s="16">
        <v>1255</v>
      </c>
      <c r="D119" s="16" t="s">
        <v>15</v>
      </c>
      <c r="E119" s="16" t="s">
        <v>15</v>
      </c>
      <c r="F119" s="16" t="s">
        <v>15</v>
      </c>
      <c r="G119" s="16" t="s">
        <v>15</v>
      </c>
      <c r="H119" s="16">
        <f t="shared" si="9"/>
        <v>3698</v>
      </c>
    </row>
    <row r="120" spans="1:8" ht="12" customHeight="1">
      <c r="A120" s="51">
        <v>1989</v>
      </c>
      <c r="B120" s="16">
        <v>2151</v>
      </c>
      <c r="C120" s="16">
        <v>1068</v>
      </c>
      <c r="D120" s="16" t="s">
        <v>15</v>
      </c>
      <c r="E120" s="16">
        <v>2</v>
      </c>
      <c r="F120" s="16" t="s">
        <v>15</v>
      </c>
      <c r="G120" s="16" t="s">
        <v>15</v>
      </c>
      <c r="H120" s="16">
        <f t="shared" si="9"/>
        <v>3221</v>
      </c>
    </row>
    <row r="121" spans="1:8" ht="12" customHeight="1">
      <c r="A121" s="51">
        <v>1990</v>
      </c>
      <c r="B121" s="16">
        <v>1136</v>
      </c>
      <c r="C121" s="16">
        <v>132</v>
      </c>
      <c r="D121" s="16" t="s">
        <v>15</v>
      </c>
      <c r="E121" s="16">
        <v>1063</v>
      </c>
      <c r="F121" s="16" t="s">
        <v>15</v>
      </c>
      <c r="G121" s="16" t="s">
        <v>15</v>
      </c>
      <c r="H121" s="16">
        <f t="shared" si="9"/>
        <v>2331</v>
      </c>
    </row>
    <row r="122" spans="1:8" ht="12" customHeight="1">
      <c r="A122" s="51">
        <v>1991</v>
      </c>
      <c r="B122" s="16">
        <v>755</v>
      </c>
      <c r="C122" s="16">
        <v>603</v>
      </c>
      <c r="D122" s="16" t="s">
        <v>15</v>
      </c>
      <c r="E122" s="44">
        <v>171</v>
      </c>
      <c r="F122" s="16">
        <v>230</v>
      </c>
      <c r="G122" s="16" t="s">
        <v>15</v>
      </c>
      <c r="H122" s="16">
        <f t="shared" si="9"/>
        <v>1759</v>
      </c>
    </row>
    <row r="123" spans="1:8" ht="12" customHeight="1">
      <c r="A123" s="51">
        <v>1992</v>
      </c>
      <c r="B123" s="16">
        <v>1216</v>
      </c>
      <c r="C123" s="16">
        <v>583</v>
      </c>
      <c r="D123" s="16">
        <v>429</v>
      </c>
      <c r="E123" s="16">
        <v>342</v>
      </c>
      <c r="F123" s="16" t="s">
        <v>15</v>
      </c>
      <c r="G123" s="16" t="s">
        <v>15</v>
      </c>
      <c r="H123" s="16">
        <f t="shared" si="9"/>
        <v>2570</v>
      </c>
    </row>
    <row r="124" spans="1:8" ht="12" customHeight="1">
      <c r="A124" s="51">
        <v>1993</v>
      </c>
      <c r="B124" s="16">
        <v>585</v>
      </c>
      <c r="C124" s="16">
        <v>470</v>
      </c>
      <c r="D124" s="16">
        <v>274</v>
      </c>
      <c r="E124" s="16">
        <v>193</v>
      </c>
      <c r="F124" s="16">
        <v>387</v>
      </c>
      <c r="G124" s="16" t="s">
        <v>15</v>
      </c>
      <c r="H124" s="16">
        <f t="shared" si="9"/>
        <v>1909</v>
      </c>
    </row>
    <row r="125" spans="1:8" ht="12" customHeight="1">
      <c r="A125" s="51">
        <v>1994</v>
      </c>
      <c r="B125" s="16" t="s">
        <v>15</v>
      </c>
      <c r="C125" s="16" t="s">
        <v>15</v>
      </c>
      <c r="D125" s="16" t="s">
        <v>15</v>
      </c>
      <c r="E125" s="16" t="s">
        <v>15</v>
      </c>
      <c r="F125" s="16" t="s">
        <v>15</v>
      </c>
      <c r="G125" s="16" t="s">
        <v>15</v>
      </c>
      <c r="H125" s="16" t="s">
        <v>15</v>
      </c>
    </row>
    <row r="126" spans="1:8" ht="12" customHeight="1">
      <c r="A126" s="51">
        <v>1995</v>
      </c>
      <c r="B126" s="16" t="s">
        <v>15</v>
      </c>
      <c r="C126" s="16" t="s">
        <v>15</v>
      </c>
      <c r="D126" s="16" t="s">
        <v>15</v>
      </c>
      <c r="E126" s="16" t="s">
        <v>15</v>
      </c>
      <c r="F126" s="16" t="s">
        <v>15</v>
      </c>
      <c r="G126" s="16" t="s">
        <v>15</v>
      </c>
      <c r="H126" s="16" t="s">
        <v>15</v>
      </c>
    </row>
    <row r="127" spans="1:8" ht="12" customHeight="1">
      <c r="A127" s="51">
        <v>1996</v>
      </c>
      <c r="B127" s="16" t="s">
        <v>15</v>
      </c>
      <c r="C127" s="16" t="s">
        <v>15</v>
      </c>
      <c r="D127" s="16">
        <v>62</v>
      </c>
      <c r="E127" s="16">
        <v>77</v>
      </c>
      <c r="F127" s="16" t="s">
        <v>15</v>
      </c>
      <c r="G127" s="16" t="s">
        <v>15</v>
      </c>
      <c r="H127" s="16">
        <f t="shared" ref="H127:H144" si="10">SUM(B127:G127)</f>
        <v>139</v>
      </c>
    </row>
    <row r="128" spans="1:8" ht="12" customHeight="1">
      <c r="A128" s="51">
        <v>1997</v>
      </c>
      <c r="B128" s="16">
        <v>72</v>
      </c>
      <c r="C128" s="16">
        <v>30</v>
      </c>
      <c r="D128" s="16" t="s">
        <v>15</v>
      </c>
      <c r="E128" s="16" t="s">
        <v>15</v>
      </c>
      <c r="F128" s="16" t="s">
        <v>15</v>
      </c>
      <c r="G128" s="16" t="s">
        <v>15</v>
      </c>
      <c r="H128" s="16">
        <f t="shared" si="10"/>
        <v>102</v>
      </c>
    </row>
    <row r="129" spans="1:8" ht="12" customHeight="1">
      <c r="A129" s="51">
        <v>1998</v>
      </c>
      <c r="B129" s="44">
        <v>6</v>
      </c>
      <c r="C129" s="44">
        <v>0</v>
      </c>
      <c r="D129" s="16" t="s">
        <v>15</v>
      </c>
      <c r="E129" s="16" t="s">
        <v>15</v>
      </c>
      <c r="F129" s="16" t="s">
        <v>15</v>
      </c>
      <c r="G129" s="16" t="s">
        <v>15</v>
      </c>
      <c r="H129" s="16">
        <f t="shared" si="10"/>
        <v>6</v>
      </c>
    </row>
    <row r="130" spans="1:8" ht="12" customHeight="1">
      <c r="A130" s="51">
        <v>1999</v>
      </c>
      <c r="B130" s="44">
        <v>106</v>
      </c>
      <c r="C130" s="44">
        <v>126</v>
      </c>
      <c r="D130" s="16">
        <v>39</v>
      </c>
      <c r="E130" s="16">
        <v>48</v>
      </c>
      <c r="F130" s="16">
        <v>1</v>
      </c>
      <c r="G130" s="16" t="s">
        <v>15</v>
      </c>
      <c r="H130" s="16">
        <f t="shared" si="10"/>
        <v>320</v>
      </c>
    </row>
    <row r="131" spans="1:8" ht="12" customHeight="1">
      <c r="A131" s="51">
        <v>2000</v>
      </c>
      <c r="B131" s="44">
        <v>0</v>
      </c>
      <c r="C131" s="44">
        <v>0</v>
      </c>
      <c r="D131" s="16" t="s">
        <v>15</v>
      </c>
      <c r="E131" s="16">
        <v>71</v>
      </c>
      <c r="F131" s="16">
        <v>3</v>
      </c>
      <c r="G131" s="16" t="s">
        <v>15</v>
      </c>
      <c r="H131" s="16">
        <f t="shared" si="10"/>
        <v>74</v>
      </c>
    </row>
    <row r="132" spans="1:8" ht="12" customHeight="1">
      <c r="A132" s="51">
        <v>2001</v>
      </c>
      <c r="B132" s="16">
        <v>96</v>
      </c>
      <c r="C132" s="16">
        <v>127</v>
      </c>
      <c r="D132" s="16">
        <v>104</v>
      </c>
      <c r="E132" s="16">
        <f>62+8</f>
        <v>70</v>
      </c>
      <c r="F132" s="16">
        <v>38</v>
      </c>
      <c r="G132" s="16" t="s">
        <v>15</v>
      </c>
      <c r="H132" s="16">
        <f t="shared" si="10"/>
        <v>435</v>
      </c>
    </row>
    <row r="133" spans="1:8" ht="12" customHeight="1">
      <c r="A133" s="51">
        <v>2002</v>
      </c>
      <c r="B133" s="16">
        <v>331</v>
      </c>
      <c r="C133" s="16">
        <v>99</v>
      </c>
      <c r="D133" s="16">
        <v>228</v>
      </c>
      <c r="E133" s="16">
        <v>124</v>
      </c>
      <c r="F133" s="16" t="s">
        <v>15</v>
      </c>
      <c r="G133" s="16" t="s">
        <v>15</v>
      </c>
      <c r="H133" s="16">
        <f t="shared" si="10"/>
        <v>782</v>
      </c>
    </row>
    <row r="134" spans="1:8" ht="12" customHeight="1">
      <c r="A134" s="51">
        <v>2003</v>
      </c>
      <c r="B134" s="16">
        <v>99</v>
      </c>
      <c r="C134" s="16">
        <v>79</v>
      </c>
      <c r="D134" s="16">
        <v>178</v>
      </c>
      <c r="E134" s="16">
        <v>192</v>
      </c>
      <c r="F134" s="16">
        <v>55</v>
      </c>
      <c r="G134" s="16" t="s">
        <v>15</v>
      </c>
      <c r="H134" s="16">
        <f t="shared" si="10"/>
        <v>603</v>
      </c>
    </row>
    <row r="135" spans="1:8" ht="12" customHeight="1">
      <c r="A135" s="51">
        <v>2004</v>
      </c>
      <c r="B135" s="16">
        <v>245</v>
      </c>
      <c r="C135" s="16">
        <v>5</v>
      </c>
      <c r="D135" s="16">
        <v>127</v>
      </c>
      <c r="E135" s="16">
        <v>127</v>
      </c>
      <c r="F135" s="16">
        <v>71</v>
      </c>
      <c r="G135" s="16" t="s">
        <v>15</v>
      </c>
      <c r="H135" s="16">
        <f t="shared" si="10"/>
        <v>575</v>
      </c>
    </row>
    <row r="136" spans="1:8" ht="12" customHeight="1">
      <c r="A136" s="51">
        <v>2005</v>
      </c>
      <c r="B136" s="16">
        <v>263</v>
      </c>
      <c r="C136" s="16">
        <v>57</v>
      </c>
      <c r="D136" s="16">
        <v>119</v>
      </c>
      <c r="E136" s="16">
        <v>131</v>
      </c>
      <c r="F136" s="16" t="s">
        <v>15</v>
      </c>
      <c r="G136" s="16" t="s">
        <v>15</v>
      </c>
      <c r="H136" s="16">
        <f t="shared" si="10"/>
        <v>570</v>
      </c>
    </row>
    <row r="137" spans="1:8" ht="12" customHeight="1">
      <c r="A137" s="51">
        <v>2006</v>
      </c>
      <c r="B137" s="16">
        <v>176</v>
      </c>
      <c r="C137" s="16">
        <v>113</v>
      </c>
      <c r="D137" s="16">
        <v>21</v>
      </c>
      <c r="E137" s="16">
        <v>33</v>
      </c>
      <c r="F137" s="16">
        <v>24</v>
      </c>
      <c r="G137" s="16" t="s">
        <v>15</v>
      </c>
      <c r="H137" s="16">
        <f t="shared" si="10"/>
        <v>367</v>
      </c>
    </row>
    <row r="138" spans="1:8" ht="12" customHeight="1">
      <c r="A138" s="51">
        <v>2007</v>
      </c>
      <c r="B138" s="33">
        <v>367</v>
      </c>
      <c r="C138" s="33">
        <v>63</v>
      </c>
      <c r="D138" s="33">
        <v>149</v>
      </c>
      <c r="E138" s="33">
        <v>55</v>
      </c>
      <c r="F138" s="33">
        <v>4</v>
      </c>
      <c r="G138" s="33" t="s">
        <v>15</v>
      </c>
      <c r="H138" s="33">
        <f t="shared" si="10"/>
        <v>638</v>
      </c>
    </row>
    <row r="139" spans="1:8" ht="12" customHeight="1">
      <c r="A139" s="51">
        <v>2008</v>
      </c>
      <c r="B139" s="33">
        <v>202</v>
      </c>
      <c r="C139" s="33">
        <v>170</v>
      </c>
      <c r="D139" s="33">
        <v>103</v>
      </c>
      <c r="E139" s="33">
        <v>131</v>
      </c>
      <c r="F139" s="33">
        <v>49</v>
      </c>
      <c r="G139" s="33" t="s">
        <v>15</v>
      </c>
      <c r="H139" s="33">
        <f t="shared" si="10"/>
        <v>655</v>
      </c>
    </row>
    <row r="140" spans="1:8" ht="12" customHeight="1">
      <c r="A140" s="51">
        <v>2009</v>
      </c>
      <c r="B140" s="33">
        <v>276</v>
      </c>
      <c r="C140" s="33">
        <v>363</v>
      </c>
      <c r="D140" s="33">
        <v>209</v>
      </c>
      <c r="E140" s="33">
        <v>194</v>
      </c>
      <c r="F140" s="33">
        <v>102</v>
      </c>
      <c r="G140" s="33" t="s">
        <v>15</v>
      </c>
      <c r="H140" s="33">
        <f t="shared" si="10"/>
        <v>1144</v>
      </c>
    </row>
    <row r="141" spans="1:8" ht="12" customHeight="1">
      <c r="A141" s="51">
        <v>2010</v>
      </c>
      <c r="B141" s="33">
        <v>218</v>
      </c>
      <c r="C141" s="33">
        <v>668</v>
      </c>
      <c r="D141" s="33">
        <v>362</v>
      </c>
      <c r="E141" s="33">
        <v>329</v>
      </c>
      <c r="F141" s="33">
        <v>43</v>
      </c>
      <c r="G141" s="33" t="s">
        <v>15</v>
      </c>
      <c r="H141" s="33">
        <f t="shared" si="10"/>
        <v>1620</v>
      </c>
    </row>
    <row r="142" spans="1:8" ht="12" customHeight="1">
      <c r="A142" s="51">
        <v>2011</v>
      </c>
      <c r="B142" s="33">
        <v>300</v>
      </c>
      <c r="C142" s="33">
        <v>386</v>
      </c>
      <c r="D142" s="33">
        <v>292</v>
      </c>
      <c r="E142" s="33">
        <v>135</v>
      </c>
      <c r="F142" s="33">
        <v>20</v>
      </c>
      <c r="G142" s="33" t="s">
        <v>15</v>
      </c>
      <c r="H142" s="33">
        <f t="shared" si="10"/>
        <v>1133</v>
      </c>
    </row>
    <row r="143" spans="1:8" ht="12" customHeight="1">
      <c r="A143" s="51">
        <v>2012</v>
      </c>
      <c r="B143" s="33">
        <v>126</v>
      </c>
      <c r="C143" s="33">
        <v>264</v>
      </c>
      <c r="D143" s="33">
        <v>202</v>
      </c>
      <c r="E143" s="33">
        <v>39</v>
      </c>
      <c r="F143" s="33">
        <v>23</v>
      </c>
      <c r="G143" s="33" t="s">
        <v>15</v>
      </c>
      <c r="H143" s="33">
        <f t="shared" si="10"/>
        <v>654</v>
      </c>
    </row>
    <row r="144" spans="1:8" ht="12" customHeight="1">
      <c r="A144" s="51">
        <v>2013</v>
      </c>
      <c r="B144" s="33">
        <v>380</v>
      </c>
      <c r="C144" s="33">
        <v>498</v>
      </c>
      <c r="D144" s="33">
        <v>206</v>
      </c>
      <c r="E144" s="33">
        <v>331</v>
      </c>
      <c r="F144" s="33">
        <v>83</v>
      </c>
      <c r="G144" s="33" t="s">
        <v>15</v>
      </c>
      <c r="H144" s="33">
        <f t="shared" si="10"/>
        <v>1498</v>
      </c>
    </row>
    <row r="145" spans="1:8" ht="12" customHeight="1">
      <c r="A145" s="51">
        <v>2014</v>
      </c>
      <c r="B145" s="33">
        <v>189</v>
      </c>
      <c r="C145" s="33">
        <v>103</v>
      </c>
      <c r="D145" s="33">
        <v>222</v>
      </c>
      <c r="E145" s="33">
        <v>192</v>
      </c>
      <c r="F145" s="33">
        <v>85</v>
      </c>
      <c r="G145" s="33" t="s">
        <v>15</v>
      </c>
      <c r="H145" s="33">
        <f t="shared" ref="H145:H155" si="11">SUM(B145:G145)</f>
        <v>791</v>
      </c>
    </row>
    <row r="146" spans="1:8" ht="12" customHeight="1">
      <c r="A146" s="51">
        <v>2015</v>
      </c>
      <c r="B146" s="33">
        <v>411</v>
      </c>
      <c r="C146" s="33">
        <v>418</v>
      </c>
      <c r="D146" s="33">
        <v>283</v>
      </c>
      <c r="E146" s="33">
        <v>273</v>
      </c>
      <c r="F146" s="33">
        <v>62</v>
      </c>
      <c r="G146" s="33" t="s">
        <v>15</v>
      </c>
      <c r="H146" s="33">
        <f t="shared" si="11"/>
        <v>1447</v>
      </c>
    </row>
    <row r="147" spans="1:8" ht="12" customHeight="1">
      <c r="A147" s="51">
        <v>2016</v>
      </c>
      <c r="B147" s="33">
        <v>349</v>
      </c>
      <c r="C147" s="33">
        <v>247</v>
      </c>
      <c r="D147" s="33">
        <v>134</v>
      </c>
      <c r="E147" s="33">
        <v>151</v>
      </c>
      <c r="F147" s="33" t="s">
        <v>15</v>
      </c>
      <c r="G147" s="33" t="s">
        <v>15</v>
      </c>
      <c r="H147" s="33">
        <f t="shared" si="11"/>
        <v>881</v>
      </c>
    </row>
    <row r="148" spans="1:8" ht="12" customHeight="1">
      <c r="A148" s="51">
        <v>2017</v>
      </c>
      <c r="B148" s="33">
        <v>527</v>
      </c>
      <c r="C148" s="33">
        <v>477</v>
      </c>
      <c r="D148" s="33">
        <v>207</v>
      </c>
      <c r="E148" s="33">
        <v>170</v>
      </c>
      <c r="F148" s="33">
        <v>30</v>
      </c>
      <c r="G148" s="33" t="s">
        <v>15</v>
      </c>
      <c r="H148" s="33">
        <f t="shared" si="11"/>
        <v>1411</v>
      </c>
    </row>
    <row r="149" spans="1:8" ht="12" customHeight="1">
      <c r="A149" s="51">
        <v>2018</v>
      </c>
      <c r="B149" s="33">
        <v>347</v>
      </c>
      <c r="C149" s="33">
        <v>539</v>
      </c>
      <c r="D149" s="33">
        <v>237</v>
      </c>
      <c r="E149" s="33">
        <v>64</v>
      </c>
      <c r="F149" s="33">
        <v>7</v>
      </c>
      <c r="G149" s="33" t="s">
        <v>15</v>
      </c>
      <c r="H149" s="33">
        <f t="shared" si="11"/>
        <v>1194</v>
      </c>
    </row>
    <row r="150" spans="1:8" ht="12" customHeight="1">
      <c r="A150" s="51">
        <v>2019</v>
      </c>
      <c r="B150" s="33">
        <v>171</v>
      </c>
      <c r="C150" s="33">
        <v>52</v>
      </c>
      <c r="D150" s="33">
        <v>30</v>
      </c>
      <c r="E150" s="33">
        <v>14</v>
      </c>
      <c r="F150" s="33">
        <v>23</v>
      </c>
      <c r="G150" s="33" t="s">
        <v>15</v>
      </c>
      <c r="H150" s="33">
        <f t="shared" ref="H150:H154" si="12">SUM(B150:G150)</f>
        <v>290</v>
      </c>
    </row>
    <row r="151" spans="1:8" ht="12" customHeight="1">
      <c r="A151" s="51">
        <v>2020</v>
      </c>
      <c r="B151" s="33">
        <v>23</v>
      </c>
      <c r="C151" s="33">
        <v>44</v>
      </c>
      <c r="D151" s="33">
        <v>270</v>
      </c>
      <c r="E151" s="33">
        <v>103</v>
      </c>
      <c r="F151" s="33">
        <v>6</v>
      </c>
      <c r="G151" s="33" t="s">
        <v>15</v>
      </c>
      <c r="H151" s="33">
        <f t="shared" si="12"/>
        <v>446</v>
      </c>
    </row>
    <row r="152" spans="1:8" ht="12" customHeight="1">
      <c r="A152" s="51">
        <v>2021</v>
      </c>
      <c r="B152" s="33">
        <v>177</v>
      </c>
      <c r="C152" s="33">
        <v>377</v>
      </c>
      <c r="D152" s="33">
        <v>359</v>
      </c>
      <c r="E152" s="33">
        <v>155</v>
      </c>
      <c r="F152" s="33">
        <v>67</v>
      </c>
      <c r="G152" s="33" t="s">
        <v>15</v>
      </c>
      <c r="H152" s="33">
        <f t="shared" si="12"/>
        <v>1135</v>
      </c>
    </row>
    <row r="153" spans="1:8" ht="12" customHeight="1">
      <c r="A153" s="51">
        <v>2022</v>
      </c>
      <c r="B153" s="33">
        <v>403</v>
      </c>
      <c r="C153" s="33">
        <v>124</v>
      </c>
      <c r="D153" s="33">
        <v>158</v>
      </c>
      <c r="E153" s="33">
        <v>89</v>
      </c>
      <c r="F153" s="33">
        <v>75</v>
      </c>
      <c r="G153" s="33" t="s">
        <v>15</v>
      </c>
      <c r="H153" s="33">
        <f t="shared" si="12"/>
        <v>849</v>
      </c>
    </row>
    <row r="154" spans="1:8" ht="12" customHeight="1">
      <c r="A154" s="51">
        <v>2023</v>
      </c>
      <c r="B154" s="33">
        <v>309</v>
      </c>
      <c r="C154" s="33">
        <v>663</v>
      </c>
      <c r="D154" s="33">
        <v>417</v>
      </c>
      <c r="E154" s="33">
        <v>38</v>
      </c>
      <c r="F154" s="33">
        <v>67</v>
      </c>
      <c r="G154" s="33" t="s">
        <v>15</v>
      </c>
      <c r="H154" s="33">
        <f t="shared" si="12"/>
        <v>1494</v>
      </c>
    </row>
    <row r="155" spans="1:8" ht="12" customHeight="1">
      <c r="A155" s="51" t="s">
        <v>348</v>
      </c>
      <c r="B155" s="254">
        <v>364</v>
      </c>
      <c r="C155" s="254">
        <v>373</v>
      </c>
      <c r="D155" s="254">
        <v>381</v>
      </c>
      <c r="E155" s="254">
        <v>191</v>
      </c>
      <c r="F155" s="254">
        <v>11</v>
      </c>
      <c r="G155" s="16" t="s">
        <v>15</v>
      </c>
      <c r="H155" s="16">
        <f t="shared" si="11"/>
        <v>1320</v>
      </c>
    </row>
    <row r="156" spans="1:8" ht="12" customHeight="1">
      <c r="B156" s="16"/>
      <c r="C156" s="16"/>
      <c r="D156" s="16"/>
      <c r="E156" s="16"/>
      <c r="F156" s="16"/>
      <c r="G156" s="16"/>
      <c r="H156" s="16"/>
    </row>
    <row r="157" spans="1:8" ht="12" customHeight="1">
      <c r="A157" s="71" t="s">
        <v>137</v>
      </c>
      <c r="B157" s="16"/>
      <c r="C157" s="16"/>
      <c r="D157" s="16"/>
      <c r="E157" s="16"/>
      <c r="F157" s="16"/>
      <c r="G157" s="16"/>
      <c r="H157" s="16"/>
    </row>
    <row r="158" spans="1:8" ht="12" customHeight="1">
      <c r="A158" s="51">
        <v>1976</v>
      </c>
      <c r="B158" s="16">
        <v>948</v>
      </c>
      <c r="C158" s="16">
        <v>1852</v>
      </c>
      <c r="D158" s="16">
        <v>4373</v>
      </c>
      <c r="E158" s="16">
        <v>3745</v>
      </c>
      <c r="F158" s="16">
        <v>2977</v>
      </c>
      <c r="G158" s="16" t="s">
        <v>15</v>
      </c>
      <c r="H158" s="16">
        <f t="shared" ref="H158:H175" si="13">SUM(B158:G158)</f>
        <v>13895</v>
      </c>
    </row>
    <row r="159" spans="1:8" ht="12" customHeight="1">
      <c r="A159" s="51">
        <v>1977</v>
      </c>
      <c r="B159" s="16">
        <v>1194</v>
      </c>
      <c r="C159" s="16">
        <v>432</v>
      </c>
      <c r="D159" s="16">
        <v>3958</v>
      </c>
      <c r="E159" s="16">
        <v>3116</v>
      </c>
      <c r="F159" s="16">
        <v>2527</v>
      </c>
      <c r="G159" s="16" t="s">
        <v>15</v>
      </c>
      <c r="H159" s="16">
        <f t="shared" si="13"/>
        <v>11227</v>
      </c>
    </row>
    <row r="160" spans="1:8" ht="12" customHeight="1">
      <c r="A160" s="51">
        <v>1978</v>
      </c>
      <c r="B160" s="16">
        <v>164</v>
      </c>
      <c r="C160" s="16">
        <v>400</v>
      </c>
      <c r="D160" s="16">
        <v>2962</v>
      </c>
      <c r="E160" s="16">
        <v>1622</v>
      </c>
      <c r="F160" s="16">
        <v>2284</v>
      </c>
      <c r="G160" s="16" t="s">
        <v>15</v>
      </c>
      <c r="H160" s="16">
        <f t="shared" si="13"/>
        <v>7432</v>
      </c>
    </row>
    <row r="161" spans="1:8" ht="12" customHeight="1">
      <c r="A161" s="51">
        <v>1979</v>
      </c>
      <c r="B161" s="16">
        <v>511</v>
      </c>
      <c r="C161" s="16">
        <v>8</v>
      </c>
      <c r="D161" s="16">
        <v>3333</v>
      </c>
      <c r="E161" s="16">
        <v>3787</v>
      </c>
      <c r="F161" s="16">
        <v>40</v>
      </c>
      <c r="G161" s="16" t="s">
        <v>15</v>
      </c>
      <c r="H161" s="16">
        <f t="shared" si="13"/>
        <v>7679</v>
      </c>
    </row>
    <row r="162" spans="1:8" ht="12" customHeight="1">
      <c r="A162" s="51">
        <v>1980</v>
      </c>
      <c r="B162" s="16">
        <v>659</v>
      </c>
      <c r="C162" s="16" t="s">
        <v>15</v>
      </c>
      <c r="D162" s="16">
        <v>1367</v>
      </c>
      <c r="E162" s="16">
        <v>2264</v>
      </c>
      <c r="F162" s="16">
        <v>514</v>
      </c>
      <c r="G162" s="16" t="s">
        <v>15</v>
      </c>
      <c r="H162" s="16">
        <f t="shared" si="13"/>
        <v>4804</v>
      </c>
    </row>
    <row r="163" spans="1:8" ht="12" customHeight="1">
      <c r="A163" s="51">
        <v>1981</v>
      </c>
      <c r="B163" s="16">
        <v>859</v>
      </c>
      <c r="C163" s="16">
        <v>7</v>
      </c>
      <c r="D163" s="16">
        <v>1876</v>
      </c>
      <c r="E163" s="16">
        <v>1747</v>
      </c>
      <c r="F163" s="16" t="s">
        <v>15</v>
      </c>
      <c r="G163" s="16" t="s">
        <v>15</v>
      </c>
      <c r="H163" s="16">
        <f t="shared" si="13"/>
        <v>4489</v>
      </c>
    </row>
    <row r="164" spans="1:8" ht="12" customHeight="1">
      <c r="A164" s="51">
        <v>1982</v>
      </c>
      <c r="B164" s="16">
        <v>889</v>
      </c>
      <c r="C164" s="16">
        <v>80</v>
      </c>
      <c r="D164" s="16">
        <v>1286</v>
      </c>
      <c r="E164" s="16" t="s">
        <v>15</v>
      </c>
      <c r="F164" s="16" t="s">
        <v>15</v>
      </c>
      <c r="G164" s="16" t="s">
        <v>15</v>
      </c>
      <c r="H164" s="16">
        <f t="shared" si="13"/>
        <v>2255</v>
      </c>
    </row>
    <row r="165" spans="1:8" ht="12" customHeight="1">
      <c r="A165" s="51">
        <v>1983</v>
      </c>
      <c r="B165" s="16">
        <v>562</v>
      </c>
      <c r="C165" s="16">
        <v>204</v>
      </c>
      <c r="D165" s="16">
        <v>113</v>
      </c>
      <c r="E165" s="44">
        <v>639</v>
      </c>
      <c r="F165" s="44">
        <v>568</v>
      </c>
      <c r="G165" s="16" t="s">
        <v>15</v>
      </c>
      <c r="H165" s="16">
        <f t="shared" si="13"/>
        <v>2086</v>
      </c>
    </row>
    <row r="166" spans="1:8" ht="12" customHeight="1">
      <c r="A166" s="51">
        <v>1984</v>
      </c>
      <c r="B166" s="16">
        <v>47</v>
      </c>
      <c r="C166" s="16" t="s">
        <v>15</v>
      </c>
      <c r="D166" s="16" t="s">
        <v>15</v>
      </c>
      <c r="E166" s="44">
        <v>186</v>
      </c>
      <c r="F166" s="44" t="s">
        <v>15</v>
      </c>
      <c r="G166" s="16" t="s">
        <v>15</v>
      </c>
      <c r="H166" s="16">
        <f t="shared" si="13"/>
        <v>233</v>
      </c>
    </row>
    <row r="167" spans="1:8" ht="12" customHeight="1">
      <c r="A167" s="51">
        <v>1985</v>
      </c>
      <c r="B167" s="16">
        <v>475</v>
      </c>
      <c r="C167" s="16" t="s">
        <v>15</v>
      </c>
      <c r="D167" s="16" t="s">
        <v>15</v>
      </c>
      <c r="E167" s="44">
        <v>269</v>
      </c>
      <c r="F167" s="44" t="s">
        <v>15</v>
      </c>
      <c r="G167" s="16" t="s">
        <v>15</v>
      </c>
      <c r="H167" s="16">
        <f t="shared" si="13"/>
        <v>744</v>
      </c>
    </row>
    <row r="168" spans="1:8" ht="12" customHeight="1">
      <c r="A168" s="51">
        <v>1986</v>
      </c>
      <c r="B168" s="16">
        <v>482</v>
      </c>
      <c r="C168" s="16" t="s">
        <v>15</v>
      </c>
      <c r="D168" s="16" t="s">
        <v>15</v>
      </c>
      <c r="E168" s="16">
        <v>953</v>
      </c>
      <c r="F168" s="16" t="s">
        <v>15</v>
      </c>
      <c r="G168" s="16" t="s">
        <v>15</v>
      </c>
      <c r="H168" s="16">
        <f t="shared" si="13"/>
        <v>1435</v>
      </c>
    </row>
    <row r="169" spans="1:8" ht="12" customHeight="1">
      <c r="A169" s="51">
        <v>1987</v>
      </c>
      <c r="B169" s="16">
        <v>194</v>
      </c>
      <c r="C169" s="16" t="s">
        <v>15</v>
      </c>
      <c r="D169" s="16">
        <v>284</v>
      </c>
      <c r="E169" s="16" t="s">
        <v>15</v>
      </c>
      <c r="F169" s="16" t="s">
        <v>15</v>
      </c>
      <c r="G169" s="16" t="s">
        <v>15</v>
      </c>
      <c r="H169" s="16">
        <f t="shared" si="13"/>
        <v>478</v>
      </c>
    </row>
    <row r="170" spans="1:8" ht="12" customHeight="1">
      <c r="A170" s="51">
        <v>1988</v>
      </c>
      <c r="B170" s="16">
        <v>189</v>
      </c>
      <c r="C170" s="16">
        <v>128</v>
      </c>
      <c r="D170" s="16" t="s">
        <v>15</v>
      </c>
      <c r="E170" s="16" t="s">
        <v>15</v>
      </c>
      <c r="F170" s="16" t="s">
        <v>15</v>
      </c>
      <c r="G170" s="16" t="s">
        <v>15</v>
      </c>
      <c r="H170" s="16">
        <f t="shared" si="13"/>
        <v>317</v>
      </c>
    </row>
    <row r="171" spans="1:8" ht="12" customHeight="1">
      <c r="A171" s="51">
        <v>1989</v>
      </c>
      <c r="B171" s="16">
        <v>98</v>
      </c>
      <c r="C171" s="16">
        <v>42</v>
      </c>
      <c r="D171" s="16" t="s">
        <v>15</v>
      </c>
      <c r="E171" s="16">
        <v>302</v>
      </c>
      <c r="F171" s="16">
        <v>480</v>
      </c>
      <c r="G171" s="16" t="s">
        <v>15</v>
      </c>
      <c r="H171" s="16">
        <f t="shared" si="13"/>
        <v>922</v>
      </c>
    </row>
    <row r="172" spans="1:8" ht="12" customHeight="1">
      <c r="A172" s="51">
        <v>1990</v>
      </c>
      <c r="B172" s="16">
        <v>21</v>
      </c>
      <c r="C172" s="16">
        <v>12</v>
      </c>
      <c r="D172" s="16" t="s">
        <v>15</v>
      </c>
      <c r="E172" s="16">
        <v>495</v>
      </c>
      <c r="F172" s="16">
        <v>675</v>
      </c>
      <c r="G172" s="16" t="s">
        <v>15</v>
      </c>
      <c r="H172" s="16">
        <f t="shared" si="13"/>
        <v>1203</v>
      </c>
    </row>
    <row r="173" spans="1:8" ht="12" customHeight="1">
      <c r="A173" s="51">
        <v>1991</v>
      </c>
      <c r="B173" s="16">
        <v>135</v>
      </c>
      <c r="C173" s="16">
        <v>16</v>
      </c>
      <c r="D173" s="16" t="s">
        <v>15</v>
      </c>
      <c r="E173" s="16">
        <v>438</v>
      </c>
      <c r="F173" s="44">
        <v>56</v>
      </c>
      <c r="G173" s="44" t="s">
        <v>15</v>
      </c>
      <c r="H173" s="16">
        <f t="shared" si="13"/>
        <v>645</v>
      </c>
    </row>
    <row r="174" spans="1:8" ht="12" customHeight="1">
      <c r="A174" s="51">
        <v>1992</v>
      </c>
      <c r="B174" s="16">
        <v>146</v>
      </c>
      <c r="C174" s="16">
        <v>10</v>
      </c>
      <c r="D174" s="16">
        <v>83</v>
      </c>
      <c r="E174" s="16">
        <v>33</v>
      </c>
      <c r="F174" s="16" t="s">
        <v>15</v>
      </c>
      <c r="G174" s="16" t="s">
        <v>15</v>
      </c>
      <c r="H174" s="16">
        <f t="shared" si="13"/>
        <v>272</v>
      </c>
    </row>
    <row r="175" spans="1:8" ht="12" customHeight="1">
      <c r="A175" s="51">
        <v>1993</v>
      </c>
      <c r="B175" s="16">
        <v>3</v>
      </c>
      <c r="C175" s="16">
        <v>2</v>
      </c>
      <c r="D175" s="16">
        <v>43</v>
      </c>
      <c r="E175" s="16">
        <v>9</v>
      </c>
      <c r="F175" s="16">
        <v>31</v>
      </c>
      <c r="G175" s="16" t="s">
        <v>15</v>
      </c>
      <c r="H175" s="16">
        <f t="shared" si="13"/>
        <v>88</v>
      </c>
    </row>
    <row r="176" spans="1:8" ht="12" customHeight="1">
      <c r="A176" s="51">
        <v>1994</v>
      </c>
      <c r="B176" s="16" t="s">
        <v>15</v>
      </c>
      <c r="C176" s="16" t="s">
        <v>15</v>
      </c>
      <c r="D176" s="16" t="s">
        <v>15</v>
      </c>
      <c r="E176" s="16" t="s">
        <v>15</v>
      </c>
      <c r="F176" s="16" t="s">
        <v>15</v>
      </c>
      <c r="G176" s="16" t="s">
        <v>15</v>
      </c>
      <c r="H176" s="16" t="s">
        <v>15</v>
      </c>
    </row>
    <row r="177" spans="1:8" ht="12" customHeight="1">
      <c r="A177" s="51">
        <v>1995</v>
      </c>
      <c r="B177" s="16" t="s">
        <v>15</v>
      </c>
      <c r="C177" s="16" t="s">
        <v>15</v>
      </c>
      <c r="D177" s="16" t="s">
        <v>15</v>
      </c>
      <c r="E177" s="16" t="s">
        <v>15</v>
      </c>
      <c r="F177" s="16" t="s">
        <v>15</v>
      </c>
      <c r="G177" s="16" t="s">
        <v>15</v>
      </c>
      <c r="H177" s="16" t="s">
        <v>15</v>
      </c>
    </row>
    <row r="178" spans="1:8" ht="12" customHeight="1">
      <c r="A178" s="51">
        <v>1996</v>
      </c>
      <c r="B178" s="16" t="s">
        <v>15</v>
      </c>
      <c r="C178" s="16" t="s">
        <v>15</v>
      </c>
      <c r="D178" s="16" t="s">
        <v>15</v>
      </c>
      <c r="E178" s="16" t="s">
        <v>15</v>
      </c>
      <c r="F178" s="16" t="s">
        <v>15</v>
      </c>
      <c r="G178" s="16" t="s">
        <v>15</v>
      </c>
      <c r="H178" s="16" t="s">
        <v>15</v>
      </c>
    </row>
    <row r="179" spans="1:8" ht="12" customHeight="1">
      <c r="A179" s="51">
        <v>1997</v>
      </c>
      <c r="B179" s="44">
        <v>0</v>
      </c>
      <c r="C179" s="44">
        <v>0</v>
      </c>
      <c r="D179" s="16" t="s">
        <v>15</v>
      </c>
      <c r="E179" s="16" t="s">
        <v>15</v>
      </c>
      <c r="F179" s="16" t="s">
        <v>15</v>
      </c>
      <c r="G179" s="16" t="s">
        <v>15</v>
      </c>
      <c r="H179" s="16">
        <f>SUM(B179:G179)</f>
        <v>0</v>
      </c>
    </row>
    <row r="180" spans="1:8" ht="12" customHeight="1">
      <c r="A180" s="51">
        <v>1998</v>
      </c>
      <c r="B180" s="44">
        <v>0</v>
      </c>
      <c r="C180" s="44">
        <v>0</v>
      </c>
      <c r="D180" s="16" t="s">
        <v>15</v>
      </c>
      <c r="E180" s="16" t="s">
        <v>15</v>
      </c>
      <c r="F180" s="16" t="s">
        <v>15</v>
      </c>
      <c r="G180" s="16" t="s">
        <v>15</v>
      </c>
      <c r="H180" s="16" t="s">
        <v>15</v>
      </c>
    </row>
    <row r="181" spans="1:8" ht="12" customHeight="1">
      <c r="A181" s="51">
        <v>1999</v>
      </c>
      <c r="B181" s="44">
        <v>0</v>
      </c>
      <c r="C181" s="44">
        <v>0</v>
      </c>
      <c r="D181" s="16" t="s">
        <v>15</v>
      </c>
      <c r="E181" s="16" t="s">
        <v>15</v>
      </c>
      <c r="F181" s="16" t="s">
        <v>15</v>
      </c>
      <c r="G181" s="16" t="s">
        <v>15</v>
      </c>
      <c r="H181" s="16">
        <f t="shared" ref="H181:H195" si="14">SUM(B181:G181)</f>
        <v>0</v>
      </c>
    </row>
    <row r="182" spans="1:8" ht="12" customHeight="1">
      <c r="A182" s="51">
        <v>2000</v>
      </c>
      <c r="B182" s="44">
        <v>0</v>
      </c>
      <c r="C182" s="44">
        <v>0</v>
      </c>
      <c r="D182" s="16" t="s">
        <v>15</v>
      </c>
      <c r="E182" s="16">
        <v>48</v>
      </c>
      <c r="F182" s="16">
        <v>11</v>
      </c>
      <c r="G182" s="16" t="s">
        <v>15</v>
      </c>
      <c r="H182" s="16">
        <f t="shared" si="14"/>
        <v>59</v>
      </c>
    </row>
    <row r="183" spans="1:8" ht="12" customHeight="1">
      <c r="A183" s="51">
        <v>2001</v>
      </c>
      <c r="B183" s="16">
        <v>24</v>
      </c>
      <c r="C183" s="16">
        <v>1</v>
      </c>
      <c r="D183" s="16">
        <v>13</v>
      </c>
      <c r="E183" s="16">
        <v>26</v>
      </c>
      <c r="F183" s="16">
        <v>12</v>
      </c>
      <c r="G183" s="16" t="s">
        <v>15</v>
      </c>
      <c r="H183" s="16">
        <f t="shared" si="14"/>
        <v>76</v>
      </c>
    </row>
    <row r="184" spans="1:8" ht="12" customHeight="1">
      <c r="A184" s="51">
        <v>2002</v>
      </c>
      <c r="B184" s="16">
        <v>16</v>
      </c>
      <c r="C184" s="16">
        <v>1</v>
      </c>
      <c r="D184" s="16">
        <v>26</v>
      </c>
      <c r="E184" s="16">
        <v>22</v>
      </c>
      <c r="F184" s="16" t="s">
        <v>15</v>
      </c>
      <c r="G184" s="16" t="s">
        <v>15</v>
      </c>
      <c r="H184" s="16">
        <f t="shared" si="14"/>
        <v>65</v>
      </c>
    </row>
    <row r="185" spans="1:8" ht="12" customHeight="1">
      <c r="A185" s="51">
        <v>2003</v>
      </c>
      <c r="B185" s="16">
        <v>18</v>
      </c>
      <c r="C185" s="16">
        <v>4</v>
      </c>
      <c r="D185" s="16">
        <v>41</v>
      </c>
      <c r="E185" s="16">
        <v>32</v>
      </c>
      <c r="F185" s="16">
        <v>19</v>
      </c>
      <c r="G185" s="16" t="s">
        <v>15</v>
      </c>
      <c r="H185" s="16">
        <f t="shared" si="14"/>
        <v>114</v>
      </c>
    </row>
    <row r="186" spans="1:8" ht="12" customHeight="1">
      <c r="A186" s="51">
        <v>2004</v>
      </c>
      <c r="B186" s="16">
        <v>3</v>
      </c>
      <c r="C186" s="16">
        <v>3</v>
      </c>
      <c r="D186" s="16">
        <v>16</v>
      </c>
      <c r="E186" s="16">
        <v>18</v>
      </c>
      <c r="F186" s="16">
        <v>12</v>
      </c>
      <c r="G186" s="16" t="s">
        <v>15</v>
      </c>
      <c r="H186" s="16">
        <f t="shared" si="14"/>
        <v>52</v>
      </c>
    </row>
    <row r="187" spans="1:8" ht="12" customHeight="1">
      <c r="A187" s="51">
        <v>2005</v>
      </c>
      <c r="B187" s="16">
        <v>14</v>
      </c>
      <c r="C187" s="16">
        <v>15</v>
      </c>
      <c r="D187" s="16">
        <v>25</v>
      </c>
      <c r="E187" s="16">
        <v>49</v>
      </c>
      <c r="F187" s="16" t="s">
        <v>15</v>
      </c>
      <c r="G187" s="16" t="s">
        <v>15</v>
      </c>
      <c r="H187" s="16">
        <f t="shared" si="14"/>
        <v>103</v>
      </c>
    </row>
    <row r="188" spans="1:8" ht="12" customHeight="1">
      <c r="A188" s="51">
        <v>2006</v>
      </c>
      <c r="B188" s="16">
        <v>71</v>
      </c>
      <c r="C188" s="16">
        <v>54</v>
      </c>
      <c r="D188" s="16">
        <v>1</v>
      </c>
      <c r="E188" s="16">
        <v>2</v>
      </c>
      <c r="F188" s="16">
        <v>6</v>
      </c>
      <c r="G188" s="16" t="s">
        <v>15</v>
      </c>
      <c r="H188" s="16">
        <f t="shared" si="14"/>
        <v>134</v>
      </c>
    </row>
    <row r="189" spans="1:8" ht="12" customHeight="1">
      <c r="A189" s="51">
        <v>2007</v>
      </c>
      <c r="B189" s="33">
        <v>22</v>
      </c>
      <c r="C189" s="33">
        <v>27</v>
      </c>
      <c r="D189" s="33">
        <v>10</v>
      </c>
      <c r="E189" s="33">
        <v>31</v>
      </c>
      <c r="F189" s="33">
        <v>10</v>
      </c>
      <c r="G189" s="33" t="s">
        <v>15</v>
      </c>
      <c r="H189" s="33">
        <f t="shared" si="14"/>
        <v>100</v>
      </c>
    </row>
    <row r="190" spans="1:8" ht="12" customHeight="1">
      <c r="A190" s="51">
        <v>2008</v>
      </c>
      <c r="B190" s="33">
        <v>34</v>
      </c>
      <c r="C190" s="33">
        <v>80</v>
      </c>
      <c r="D190" s="33">
        <v>3</v>
      </c>
      <c r="E190" s="33">
        <v>8</v>
      </c>
      <c r="F190" s="33">
        <v>3</v>
      </c>
      <c r="G190" s="33" t="s">
        <v>15</v>
      </c>
      <c r="H190" s="33">
        <f t="shared" si="14"/>
        <v>128</v>
      </c>
    </row>
    <row r="191" spans="1:8" ht="12" customHeight="1">
      <c r="A191" s="51">
        <v>2009</v>
      </c>
      <c r="B191" s="33">
        <v>7</v>
      </c>
      <c r="C191" s="33">
        <v>13</v>
      </c>
      <c r="D191" s="33">
        <v>20</v>
      </c>
      <c r="E191" s="33">
        <v>43</v>
      </c>
      <c r="F191" s="33">
        <v>4</v>
      </c>
      <c r="G191" s="33" t="s">
        <v>15</v>
      </c>
      <c r="H191" s="33">
        <f t="shared" si="14"/>
        <v>87</v>
      </c>
    </row>
    <row r="192" spans="1:8" ht="12" customHeight="1">
      <c r="A192" s="51">
        <v>2010</v>
      </c>
      <c r="B192" s="33">
        <v>23</v>
      </c>
      <c r="C192" s="33">
        <v>22</v>
      </c>
      <c r="D192" s="33">
        <v>23</v>
      </c>
      <c r="E192" s="33">
        <v>17</v>
      </c>
      <c r="F192" s="33">
        <v>7</v>
      </c>
      <c r="G192" s="33" t="s">
        <v>15</v>
      </c>
      <c r="H192" s="33">
        <f t="shared" si="14"/>
        <v>92</v>
      </c>
    </row>
    <row r="193" spans="1:8" ht="12" customHeight="1">
      <c r="A193" s="51">
        <v>2011</v>
      </c>
      <c r="B193" s="33">
        <v>42</v>
      </c>
      <c r="C193" s="33">
        <v>43</v>
      </c>
      <c r="D193" s="33">
        <v>1</v>
      </c>
      <c r="E193" s="33">
        <v>3</v>
      </c>
      <c r="F193" s="33">
        <v>3</v>
      </c>
      <c r="G193" s="33" t="s">
        <v>15</v>
      </c>
      <c r="H193" s="33">
        <f t="shared" si="14"/>
        <v>92</v>
      </c>
    </row>
    <row r="194" spans="1:8" ht="12" customHeight="1">
      <c r="A194" s="51">
        <v>2012</v>
      </c>
      <c r="B194" s="33">
        <v>5</v>
      </c>
      <c r="C194" s="33">
        <v>76</v>
      </c>
      <c r="D194" s="33">
        <v>14</v>
      </c>
      <c r="E194" s="33">
        <v>2</v>
      </c>
      <c r="F194" s="33">
        <v>10</v>
      </c>
      <c r="G194" s="33" t="s">
        <v>15</v>
      </c>
      <c r="H194" s="33">
        <f t="shared" si="14"/>
        <v>107</v>
      </c>
    </row>
    <row r="195" spans="1:8" ht="12" customHeight="1">
      <c r="A195" s="51">
        <v>2013</v>
      </c>
      <c r="B195" s="33">
        <v>47</v>
      </c>
      <c r="C195" s="33">
        <v>51</v>
      </c>
      <c r="D195" s="33">
        <v>15</v>
      </c>
      <c r="E195" s="33">
        <v>10</v>
      </c>
      <c r="F195" s="33">
        <v>7</v>
      </c>
      <c r="G195" s="33" t="s">
        <v>15</v>
      </c>
      <c r="H195" s="33">
        <f t="shared" si="14"/>
        <v>130</v>
      </c>
    </row>
    <row r="196" spans="1:8" ht="12" customHeight="1">
      <c r="A196" s="51">
        <v>2014</v>
      </c>
      <c r="B196" s="33">
        <v>250</v>
      </c>
      <c r="C196" s="33">
        <v>49</v>
      </c>
      <c r="D196" s="33">
        <v>42</v>
      </c>
      <c r="E196" s="33">
        <v>35</v>
      </c>
      <c r="F196" s="33">
        <v>18</v>
      </c>
      <c r="G196" s="33" t="s">
        <v>15</v>
      </c>
      <c r="H196" s="33">
        <f t="shared" ref="H196:H206" si="15">SUM(B196:G196)</f>
        <v>394</v>
      </c>
    </row>
    <row r="197" spans="1:8" ht="12" customHeight="1">
      <c r="A197" s="51">
        <v>2015</v>
      </c>
      <c r="B197" s="33">
        <v>177</v>
      </c>
      <c r="C197" s="33">
        <v>26</v>
      </c>
      <c r="D197" s="33">
        <v>11</v>
      </c>
      <c r="E197" s="33">
        <v>26</v>
      </c>
      <c r="F197" s="33">
        <v>35</v>
      </c>
      <c r="G197" s="33" t="s">
        <v>15</v>
      </c>
      <c r="H197" s="33">
        <f t="shared" si="15"/>
        <v>275</v>
      </c>
    </row>
    <row r="198" spans="1:8" ht="12" customHeight="1">
      <c r="A198" s="51">
        <v>2016</v>
      </c>
      <c r="B198" s="33">
        <v>78</v>
      </c>
      <c r="C198" s="33">
        <v>48</v>
      </c>
      <c r="D198" s="33">
        <v>30</v>
      </c>
      <c r="E198" s="33">
        <v>32</v>
      </c>
      <c r="F198" s="33" t="s">
        <v>15</v>
      </c>
      <c r="G198" s="33" t="s">
        <v>15</v>
      </c>
      <c r="H198" s="33">
        <f t="shared" si="15"/>
        <v>188</v>
      </c>
    </row>
    <row r="199" spans="1:8" ht="12" customHeight="1">
      <c r="A199" s="51">
        <v>2017</v>
      </c>
      <c r="B199" s="33">
        <v>16</v>
      </c>
      <c r="C199" s="33">
        <v>24</v>
      </c>
      <c r="D199" s="33">
        <v>15</v>
      </c>
      <c r="E199" s="33">
        <v>15</v>
      </c>
      <c r="F199" s="33">
        <v>23</v>
      </c>
      <c r="G199" s="33" t="s">
        <v>15</v>
      </c>
      <c r="H199" s="33">
        <f t="shared" si="15"/>
        <v>93</v>
      </c>
    </row>
    <row r="200" spans="1:8" ht="12" customHeight="1">
      <c r="A200" s="51">
        <v>2018</v>
      </c>
      <c r="B200" s="33">
        <v>13</v>
      </c>
      <c r="C200" s="33">
        <v>17</v>
      </c>
      <c r="D200" s="33">
        <v>15</v>
      </c>
      <c r="E200" s="33">
        <v>7</v>
      </c>
      <c r="F200" s="33">
        <v>2</v>
      </c>
      <c r="G200" s="33" t="s">
        <v>15</v>
      </c>
      <c r="H200" s="33">
        <f t="shared" si="15"/>
        <v>54</v>
      </c>
    </row>
    <row r="201" spans="1:8" ht="12" customHeight="1">
      <c r="A201" s="51">
        <v>2019</v>
      </c>
      <c r="B201" s="33">
        <v>42</v>
      </c>
      <c r="C201" s="33">
        <v>9</v>
      </c>
      <c r="D201" s="33">
        <v>12</v>
      </c>
      <c r="E201" s="33">
        <v>14</v>
      </c>
      <c r="F201" s="33">
        <v>0</v>
      </c>
      <c r="G201" s="33" t="s">
        <v>15</v>
      </c>
      <c r="H201" s="33">
        <f t="shared" ref="H201:H205" si="16">SUM(B201:G201)</f>
        <v>77</v>
      </c>
    </row>
    <row r="202" spans="1:8" ht="12" customHeight="1">
      <c r="A202" s="51">
        <v>2020</v>
      </c>
      <c r="B202" s="33">
        <v>17</v>
      </c>
      <c r="C202" s="33">
        <v>25</v>
      </c>
      <c r="D202" s="33">
        <v>0</v>
      </c>
      <c r="E202" s="33">
        <v>10</v>
      </c>
      <c r="F202" s="33">
        <v>5</v>
      </c>
      <c r="G202" s="33" t="s">
        <v>15</v>
      </c>
      <c r="H202" s="33">
        <f t="shared" si="16"/>
        <v>57</v>
      </c>
    </row>
    <row r="203" spans="1:8" ht="12" customHeight="1">
      <c r="A203" s="51">
        <v>2021</v>
      </c>
      <c r="B203" s="33">
        <v>8</v>
      </c>
      <c r="C203" s="33">
        <v>15</v>
      </c>
      <c r="D203" s="33">
        <v>1</v>
      </c>
      <c r="E203" s="33">
        <v>5</v>
      </c>
      <c r="F203" s="33">
        <v>9</v>
      </c>
      <c r="G203" s="33" t="s">
        <v>15</v>
      </c>
      <c r="H203" s="33">
        <f t="shared" si="16"/>
        <v>38</v>
      </c>
    </row>
    <row r="204" spans="1:8" ht="12" customHeight="1">
      <c r="A204" s="51">
        <v>2022</v>
      </c>
      <c r="B204" s="33">
        <v>0</v>
      </c>
      <c r="C204" s="33">
        <v>21</v>
      </c>
      <c r="D204" s="33">
        <v>28</v>
      </c>
      <c r="E204" s="33">
        <v>0</v>
      </c>
      <c r="F204" s="33">
        <v>20</v>
      </c>
      <c r="G204" s="33" t="s">
        <v>15</v>
      </c>
      <c r="H204" s="33">
        <f t="shared" si="16"/>
        <v>69</v>
      </c>
    </row>
    <row r="205" spans="1:8" ht="12" customHeight="1">
      <c r="A205" s="51">
        <v>2023</v>
      </c>
      <c r="B205" s="33">
        <v>15</v>
      </c>
      <c r="C205" s="33">
        <v>17</v>
      </c>
      <c r="D205" s="33">
        <v>28</v>
      </c>
      <c r="E205" s="33">
        <v>11</v>
      </c>
      <c r="F205" s="33">
        <v>18</v>
      </c>
      <c r="G205" s="33" t="s">
        <v>15</v>
      </c>
      <c r="H205" s="33">
        <f t="shared" si="16"/>
        <v>89</v>
      </c>
    </row>
    <row r="206" spans="1:8" ht="12" customHeight="1">
      <c r="A206" s="51" t="s">
        <v>348</v>
      </c>
      <c r="B206" s="16">
        <v>78</v>
      </c>
      <c r="C206" s="16">
        <v>35</v>
      </c>
      <c r="D206" s="16">
        <v>15</v>
      </c>
      <c r="E206" s="16">
        <v>12</v>
      </c>
      <c r="F206" s="16">
        <v>3</v>
      </c>
      <c r="G206" s="16" t="s">
        <v>15</v>
      </c>
      <c r="H206" s="16">
        <f t="shared" si="15"/>
        <v>143</v>
      </c>
    </row>
    <row r="207" spans="1:8" ht="12" customHeight="1">
      <c r="B207" s="16"/>
      <c r="C207" s="16"/>
      <c r="D207" s="16"/>
      <c r="E207" s="16"/>
      <c r="F207" s="16"/>
      <c r="G207" s="16"/>
      <c r="H207" s="16"/>
    </row>
    <row r="208" spans="1:8" ht="12" customHeight="1">
      <c r="A208" s="72" t="s">
        <v>99</v>
      </c>
      <c r="B208" s="16"/>
      <c r="C208" s="16"/>
      <c r="D208" s="16"/>
      <c r="E208" s="16"/>
      <c r="F208" s="16"/>
      <c r="G208" s="16"/>
      <c r="H208" s="16"/>
    </row>
    <row r="209" spans="1:8" ht="12" customHeight="1">
      <c r="A209" s="51">
        <v>1976</v>
      </c>
      <c r="B209" s="16">
        <f t="shared" ref="B209:G218" si="17">IF(AND(B158="-",B107="-",B56="-",B5="-"),"-",SUM(B158,B107,B56,B5))</f>
        <v>4381</v>
      </c>
      <c r="C209" s="16">
        <f t="shared" si="17"/>
        <v>7582</v>
      </c>
      <c r="D209" s="16">
        <f t="shared" si="17"/>
        <v>18015</v>
      </c>
      <c r="E209" s="16">
        <f t="shared" si="17"/>
        <v>16992</v>
      </c>
      <c r="F209" s="16">
        <f t="shared" si="17"/>
        <v>11935</v>
      </c>
      <c r="G209" s="16" t="str">
        <f t="shared" si="17"/>
        <v>-</v>
      </c>
      <c r="H209" s="16">
        <f t="shared" ref="H209:H226" si="18">SUM(H158,H107,H56,H5)</f>
        <v>58905</v>
      </c>
    </row>
    <row r="210" spans="1:8" ht="12" customHeight="1">
      <c r="A210" s="51">
        <v>1977</v>
      </c>
      <c r="B210" s="16">
        <f t="shared" si="17"/>
        <v>4459</v>
      </c>
      <c r="C210" s="16">
        <f t="shared" si="17"/>
        <v>3205</v>
      </c>
      <c r="D210" s="16">
        <f t="shared" si="17"/>
        <v>18908</v>
      </c>
      <c r="E210" s="16">
        <f t="shared" si="17"/>
        <v>15532</v>
      </c>
      <c r="F210" s="16">
        <f t="shared" si="17"/>
        <v>9733</v>
      </c>
      <c r="G210" s="16" t="str">
        <f t="shared" si="17"/>
        <v>-</v>
      </c>
      <c r="H210" s="16">
        <f t="shared" si="18"/>
        <v>51837</v>
      </c>
    </row>
    <row r="211" spans="1:8" ht="12" customHeight="1">
      <c r="A211" s="51">
        <v>1978</v>
      </c>
      <c r="B211" s="16">
        <f t="shared" si="17"/>
        <v>2877</v>
      </c>
      <c r="C211" s="16">
        <f t="shared" si="17"/>
        <v>2849</v>
      </c>
      <c r="D211" s="16">
        <f t="shared" si="17"/>
        <v>14602</v>
      </c>
      <c r="E211" s="16">
        <f t="shared" si="17"/>
        <v>10678</v>
      </c>
      <c r="F211" s="16">
        <f t="shared" si="17"/>
        <v>8587</v>
      </c>
      <c r="G211" s="16" t="str">
        <f t="shared" si="17"/>
        <v>-</v>
      </c>
      <c r="H211" s="16">
        <f t="shared" si="18"/>
        <v>39593</v>
      </c>
    </row>
    <row r="212" spans="1:8" ht="12" customHeight="1">
      <c r="A212" s="51">
        <v>1979</v>
      </c>
      <c r="B212" s="16">
        <f t="shared" si="17"/>
        <v>4649</v>
      </c>
      <c r="C212" s="16">
        <f t="shared" si="17"/>
        <v>161</v>
      </c>
      <c r="D212" s="16">
        <f t="shared" si="17"/>
        <v>14887</v>
      </c>
      <c r="E212" s="16">
        <f t="shared" si="17"/>
        <v>20442</v>
      </c>
      <c r="F212" s="16">
        <f t="shared" si="17"/>
        <v>162</v>
      </c>
      <c r="G212" s="16" t="str">
        <f t="shared" si="17"/>
        <v>-</v>
      </c>
      <c r="H212" s="16">
        <f t="shared" si="18"/>
        <v>40301</v>
      </c>
    </row>
    <row r="213" spans="1:8" ht="12" customHeight="1">
      <c r="A213" s="51">
        <v>1980</v>
      </c>
      <c r="B213" s="16">
        <f t="shared" si="17"/>
        <v>4519</v>
      </c>
      <c r="C213" s="16">
        <f t="shared" si="17"/>
        <v>205</v>
      </c>
      <c r="D213" s="16">
        <f t="shared" si="17"/>
        <v>8962</v>
      </c>
      <c r="E213" s="16">
        <f t="shared" si="17"/>
        <v>11078</v>
      </c>
      <c r="F213" s="16">
        <f t="shared" si="17"/>
        <v>519</v>
      </c>
      <c r="G213" s="16" t="str">
        <f t="shared" si="17"/>
        <v>-</v>
      </c>
      <c r="H213" s="16">
        <f t="shared" si="18"/>
        <v>25283</v>
      </c>
    </row>
    <row r="214" spans="1:8" ht="12" customHeight="1">
      <c r="A214" s="51">
        <v>1981</v>
      </c>
      <c r="B214" s="16">
        <f t="shared" si="17"/>
        <v>4978</v>
      </c>
      <c r="C214" s="16">
        <f t="shared" si="17"/>
        <v>207</v>
      </c>
      <c r="D214" s="16">
        <f t="shared" si="17"/>
        <v>10064</v>
      </c>
      <c r="E214" s="16">
        <f t="shared" si="17"/>
        <v>10331</v>
      </c>
      <c r="F214" s="16" t="str">
        <f t="shared" si="17"/>
        <v>-</v>
      </c>
      <c r="G214" s="16" t="str">
        <f t="shared" si="17"/>
        <v>-</v>
      </c>
      <c r="H214" s="16">
        <f t="shared" si="18"/>
        <v>25580</v>
      </c>
    </row>
    <row r="215" spans="1:8" ht="12" customHeight="1">
      <c r="A215" s="51">
        <v>1982</v>
      </c>
      <c r="B215" s="16">
        <f t="shared" si="17"/>
        <v>4203</v>
      </c>
      <c r="C215" s="16">
        <f t="shared" si="17"/>
        <v>676</v>
      </c>
      <c r="D215" s="16">
        <f t="shared" si="17"/>
        <v>10949</v>
      </c>
      <c r="E215" s="16">
        <f t="shared" si="17"/>
        <v>396</v>
      </c>
      <c r="F215" s="16" t="str">
        <f t="shared" si="17"/>
        <v>-</v>
      </c>
      <c r="G215" s="16" t="str">
        <f t="shared" si="17"/>
        <v>-</v>
      </c>
      <c r="H215" s="16">
        <f t="shared" si="18"/>
        <v>16224</v>
      </c>
    </row>
    <row r="216" spans="1:8" ht="12" customHeight="1">
      <c r="A216" s="51">
        <v>1983</v>
      </c>
      <c r="B216" s="16">
        <f t="shared" si="17"/>
        <v>3921</v>
      </c>
      <c r="C216" s="16">
        <f t="shared" si="17"/>
        <v>623</v>
      </c>
      <c r="D216" s="16">
        <f t="shared" si="17"/>
        <v>2821</v>
      </c>
      <c r="E216" s="16">
        <f t="shared" si="17"/>
        <v>1854</v>
      </c>
      <c r="F216" s="16">
        <f t="shared" si="17"/>
        <v>568</v>
      </c>
      <c r="G216" s="16" t="str">
        <f t="shared" si="17"/>
        <v>-</v>
      </c>
      <c r="H216" s="16">
        <f t="shared" si="18"/>
        <v>9787</v>
      </c>
    </row>
    <row r="217" spans="1:8" ht="12" customHeight="1">
      <c r="A217" s="51">
        <v>1984</v>
      </c>
      <c r="B217" s="16">
        <f t="shared" si="17"/>
        <v>593</v>
      </c>
      <c r="C217" s="16" t="str">
        <f t="shared" si="17"/>
        <v>-</v>
      </c>
      <c r="D217" s="16" t="str">
        <f t="shared" si="17"/>
        <v>-</v>
      </c>
      <c r="E217" s="16">
        <f t="shared" si="17"/>
        <v>499</v>
      </c>
      <c r="F217" s="16" t="str">
        <f t="shared" si="17"/>
        <v>-</v>
      </c>
      <c r="G217" s="16" t="str">
        <f t="shared" si="17"/>
        <v>-</v>
      </c>
      <c r="H217" s="16">
        <f t="shared" si="18"/>
        <v>1092</v>
      </c>
    </row>
    <row r="218" spans="1:8" ht="12" customHeight="1">
      <c r="A218" s="51">
        <v>1985</v>
      </c>
      <c r="B218" s="16">
        <f t="shared" si="17"/>
        <v>2637</v>
      </c>
      <c r="C218" s="16">
        <f t="shared" si="17"/>
        <v>20</v>
      </c>
      <c r="D218" s="16">
        <f t="shared" si="17"/>
        <v>2041</v>
      </c>
      <c r="E218" s="16">
        <f t="shared" si="17"/>
        <v>1701</v>
      </c>
      <c r="F218" s="16">
        <f t="shared" si="17"/>
        <v>14</v>
      </c>
      <c r="G218" s="16" t="str">
        <f t="shared" si="17"/>
        <v>-</v>
      </c>
      <c r="H218" s="16">
        <f t="shared" si="18"/>
        <v>6413</v>
      </c>
    </row>
    <row r="219" spans="1:8" ht="12" customHeight="1">
      <c r="A219" s="51">
        <v>1986</v>
      </c>
      <c r="B219" s="16">
        <f t="shared" ref="B219:G228" si="19">IF(AND(B168="-",B117="-",B66="-",B15="-"),"-",SUM(B168,B117,B66,B15))</f>
        <v>2360</v>
      </c>
      <c r="C219" s="16">
        <f t="shared" si="19"/>
        <v>15</v>
      </c>
      <c r="D219" s="16" t="str">
        <f t="shared" si="19"/>
        <v>-</v>
      </c>
      <c r="E219" s="16">
        <f t="shared" si="19"/>
        <v>1880</v>
      </c>
      <c r="F219" s="16" t="str">
        <f t="shared" si="19"/>
        <v>-</v>
      </c>
      <c r="G219" s="16" t="str">
        <f t="shared" si="19"/>
        <v>-</v>
      </c>
      <c r="H219" s="16">
        <f t="shared" si="18"/>
        <v>4255</v>
      </c>
    </row>
    <row r="220" spans="1:8" ht="12" customHeight="1">
      <c r="A220" s="51">
        <v>1987</v>
      </c>
      <c r="B220" s="16">
        <f t="shared" si="19"/>
        <v>1962</v>
      </c>
      <c r="C220" s="16" t="str">
        <f t="shared" si="19"/>
        <v>-</v>
      </c>
      <c r="D220" s="16">
        <f t="shared" si="19"/>
        <v>1156</v>
      </c>
      <c r="E220" s="16">
        <f t="shared" si="19"/>
        <v>7</v>
      </c>
      <c r="F220" s="16" t="str">
        <f t="shared" si="19"/>
        <v>-</v>
      </c>
      <c r="G220" s="16" t="str">
        <f t="shared" si="19"/>
        <v>-</v>
      </c>
      <c r="H220" s="16">
        <f t="shared" si="18"/>
        <v>3125</v>
      </c>
    </row>
    <row r="221" spans="1:8" ht="12" customHeight="1">
      <c r="A221" s="51">
        <v>1988</v>
      </c>
      <c r="B221" s="16">
        <f t="shared" si="19"/>
        <v>3613</v>
      </c>
      <c r="C221" s="16">
        <f t="shared" si="19"/>
        <v>2154</v>
      </c>
      <c r="D221" s="16">
        <f t="shared" si="19"/>
        <v>3</v>
      </c>
      <c r="E221" s="16">
        <f t="shared" si="19"/>
        <v>24</v>
      </c>
      <c r="F221" s="16" t="str">
        <f t="shared" si="19"/>
        <v>-</v>
      </c>
      <c r="G221" s="16" t="str">
        <f t="shared" si="19"/>
        <v>-</v>
      </c>
      <c r="H221" s="16">
        <f t="shared" si="18"/>
        <v>5794</v>
      </c>
    </row>
    <row r="222" spans="1:8" ht="12" customHeight="1">
      <c r="A222" s="51">
        <v>1989</v>
      </c>
      <c r="B222" s="16">
        <f t="shared" si="19"/>
        <v>2249</v>
      </c>
      <c r="C222" s="16">
        <f t="shared" si="19"/>
        <v>1110</v>
      </c>
      <c r="D222" s="16" t="str">
        <f t="shared" si="19"/>
        <v>-</v>
      </c>
      <c r="E222" s="16">
        <f t="shared" si="19"/>
        <v>1165</v>
      </c>
      <c r="F222" s="16">
        <f t="shared" si="19"/>
        <v>480</v>
      </c>
      <c r="G222" s="16" t="str">
        <f t="shared" si="19"/>
        <v>-</v>
      </c>
      <c r="H222" s="16">
        <f t="shared" si="18"/>
        <v>5004</v>
      </c>
    </row>
    <row r="223" spans="1:8" ht="12" customHeight="1">
      <c r="A223" s="51">
        <v>1990</v>
      </c>
      <c r="B223" s="16">
        <f t="shared" si="19"/>
        <v>2077</v>
      </c>
      <c r="C223" s="16">
        <f t="shared" si="19"/>
        <v>223</v>
      </c>
      <c r="D223" s="16" t="str">
        <f t="shared" si="19"/>
        <v>-</v>
      </c>
      <c r="E223" s="16">
        <f t="shared" si="19"/>
        <v>2424</v>
      </c>
      <c r="F223" s="16">
        <f t="shared" si="19"/>
        <v>690</v>
      </c>
      <c r="G223" s="16" t="str">
        <f t="shared" si="19"/>
        <v>-</v>
      </c>
      <c r="H223" s="16">
        <f t="shared" si="18"/>
        <v>5414</v>
      </c>
    </row>
    <row r="224" spans="1:8" ht="12" customHeight="1">
      <c r="A224" s="51">
        <v>1991</v>
      </c>
      <c r="B224" s="16">
        <f t="shared" si="19"/>
        <v>1746</v>
      </c>
      <c r="C224" s="16">
        <f t="shared" si="19"/>
        <v>1001</v>
      </c>
      <c r="D224" s="16" t="str">
        <f t="shared" si="19"/>
        <v>-</v>
      </c>
      <c r="E224" s="16">
        <f t="shared" si="19"/>
        <v>1619</v>
      </c>
      <c r="F224" s="16">
        <f t="shared" si="19"/>
        <v>506</v>
      </c>
      <c r="G224" s="16" t="str">
        <f t="shared" si="19"/>
        <v>-</v>
      </c>
      <c r="H224" s="16">
        <f t="shared" si="18"/>
        <v>4872</v>
      </c>
    </row>
    <row r="225" spans="1:9" ht="12" customHeight="1">
      <c r="A225" s="51">
        <v>1992</v>
      </c>
      <c r="B225" s="16">
        <f t="shared" si="19"/>
        <v>2034</v>
      </c>
      <c r="C225" s="16">
        <f t="shared" si="19"/>
        <v>1249</v>
      </c>
      <c r="D225" s="16">
        <f t="shared" si="19"/>
        <v>935</v>
      </c>
      <c r="E225" s="16">
        <f t="shared" si="19"/>
        <v>631</v>
      </c>
      <c r="F225" s="16" t="str">
        <f t="shared" si="19"/>
        <v>-</v>
      </c>
      <c r="G225" s="16" t="str">
        <f t="shared" si="19"/>
        <v>-</v>
      </c>
      <c r="H225" s="16">
        <f t="shared" si="18"/>
        <v>4849</v>
      </c>
    </row>
    <row r="226" spans="1:9" ht="12" customHeight="1">
      <c r="A226" s="51">
        <v>1993</v>
      </c>
      <c r="B226" s="16">
        <f t="shared" si="19"/>
        <v>1239</v>
      </c>
      <c r="C226" s="16">
        <f t="shared" si="19"/>
        <v>939</v>
      </c>
      <c r="D226" s="16">
        <f t="shared" si="19"/>
        <v>740</v>
      </c>
      <c r="E226" s="16">
        <f t="shared" si="19"/>
        <v>371</v>
      </c>
      <c r="F226" s="16">
        <f t="shared" si="19"/>
        <v>418</v>
      </c>
      <c r="G226" s="16" t="str">
        <f t="shared" si="19"/>
        <v>-</v>
      </c>
      <c r="H226" s="16">
        <f t="shared" si="18"/>
        <v>3707</v>
      </c>
    </row>
    <row r="227" spans="1:9" ht="12" customHeight="1">
      <c r="A227" s="51">
        <v>1994</v>
      </c>
      <c r="B227" s="16" t="str">
        <f t="shared" si="19"/>
        <v>-</v>
      </c>
      <c r="C227" s="16" t="str">
        <f t="shared" si="19"/>
        <v>-</v>
      </c>
      <c r="D227" s="16" t="str">
        <f t="shared" si="19"/>
        <v>-</v>
      </c>
      <c r="E227" s="16" t="str">
        <f t="shared" si="19"/>
        <v>-</v>
      </c>
      <c r="F227" s="16" t="str">
        <f t="shared" si="19"/>
        <v>-</v>
      </c>
      <c r="G227" s="16" t="str">
        <f t="shared" si="19"/>
        <v>-</v>
      </c>
      <c r="H227" s="16" t="s">
        <v>15</v>
      </c>
    </row>
    <row r="228" spans="1:9" ht="12" customHeight="1">
      <c r="A228" s="51">
        <v>1995</v>
      </c>
      <c r="B228" s="16" t="str">
        <f t="shared" si="19"/>
        <v>-</v>
      </c>
      <c r="C228" s="16" t="str">
        <f t="shared" si="19"/>
        <v>-</v>
      </c>
      <c r="D228" s="16" t="str">
        <f t="shared" si="19"/>
        <v>-</v>
      </c>
      <c r="E228" s="16">
        <f t="shared" si="19"/>
        <v>397</v>
      </c>
      <c r="F228" s="16">
        <f t="shared" si="19"/>
        <v>74</v>
      </c>
      <c r="G228" s="16" t="str">
        <f t="shared" si="19"/>
        <v>-</v>
      </c>
      <c r="H228" s="16">
        <f t="shared" ref="H228:H235" si="20">SUM(H177,H126,H75,H24)</f>
        <v>471</v>
      </c>
    </row>
    <row r="229" spans="1:9" ht="12" customHeight="1">
      <c r="A229" s="51">
        <v>1996</v>
      </c>
      <c r="B229" s="16" t="str">
        <f t="shared" ref="B229:G238" si="21">IF(AND(B178="-",B127="-",B76="-",B25="-"),"-",SUM(B178,B127,B76,B25))</f>
        <v>-</v>
      </c>
      <c r="C229" s="16" t="str">
        <f t="shared" si="21"/>
        <v>-</v>
      </c>
      <c r="D229" s="16">
        <f t="shared" si="21"/>
        <v>181</v>
      </c>
      <c r="E229" s="16">
        <f t="shared" si="21"/>
        <v>231</v>
      </c>
      <c r="F229" s="16" t="str">
        <f t="shared" si="21"/>
        <v>-</v>
      </c>
      <c r="G229" s="16" t="str">
        <f t="shared" si="21"/>
        <v>-</v>
      </c>
      <c r="H229" s="16">
        <f t="shared" si="20"/>
        <v>412</v>
      </c>
    </row>
    <row r="230" spans="1:9" ht="12" customHeight="1">
      <c r="A230" s="51">
        <v>1997</v>
      </c>
      <c r="B230" s="16">
        <f t="shared" si="21"/>
        <v>294</v>
      </c>
      <c r="C230" s="16">
        <f t="shared" si="21"/>
        <v>158</v>
      </c>
      <c r="D230" s="16" t="str">
        <f t="shared" si="21"/>
        <v>-</v>
      </c>
      <c r="E230" s="16" t="str">
        <f t="shared" si="21"/>
        <v>-</v>
      </c>
      <c r="F230" s="16" t="str">
        <f t="shared" si="21"/>
        <v>-</v>
      </c>
      <c r="G230" s="16" t="str">
        <f t="shared" si="21"/>
        <v>-</v>
      </c>
      <c r="H230" s="16">
        <f t="shared" si="20"/>
        <v>452</v>
      </c>
    </row>
    <row r="231" spans="1:9" ht="12" customHeight="1">
      <c r="A231" s="51">
        <v>1998</v>
      </c>
      <c r="B231" s="16">
        <f t="shared" si="21"/>
        <v>127</v>
      </c>
      <c r="C231" s="16">
        <f t="shared" si="21"/>
        <v>12</v>
      </c>
      <c r="D231" s="16" t="str">
        <f t="shared" si="21"/>
        <v>-</v>
      </c>
      <c r="E231" s="16" t="str">
        <f t="shared" si="21"/>
        <v>-</v>
      </c>
      <c r="F231" s="16" t="str">
        <f t="shared" si="21"/>
        <v>-</v>
      </c>
      <c r="G231" s="16" t="str">
        <f t="shared" si="21"/>
        <v>-</v>
      </c>
      <c r="H231" s="16">
        <f t="shared" si="20"/>
        <v>139</v>
      </c>
    </row>
    <row r="232" spans="1:9" ht="12" customHeight="1">
      <c r="A232" s="51">
        <v>1999</v>
      </c>
      <c r="B232" s="16">
        <f t="shared" si="21"/>
        <v>271</v>
      </c>
      <c r="C232" s="16">
        <f t="shared" si="21"/>
        <v>231</v>
      </c>
      <c r="D232" s="16">
        <f t="shared" si="21"/>
        <v>135</v>
      </c>
      <c r="E232" s="16">
        <f t="shared" si="21"/>
        <v>86</v>
      </c>
      <c r="F232" s="16">
        <f t="shared" si="21"/>
        <v>6</v>
      </c>
      <c r="G232" s="16" t="str">
        <f t="shared" si="21"/>
        <v>-</v>
      </c>
      <c r="H232" s="16">
        <f t="shared" si="20"/>
        <v>729</v>
      </c>
    </row>
    <row r="233" spans="1:9" ht="12" customHeight="1">
      <c r="A233" s="51">
        <v>2000</v>
      </c>
      <c r="B233" s="16">
        <f t="shared" si="21"/>
        <v>193</v>
      </c>
      <c r="C233" s="16">
        <f t="shared" si="21"/>
        <v>95</v>
      </c>
      <c r="D233" s="16" t="str">
        <f t="shared" si="21"/>
        <v>-</v>
      </c>
      <c r="E233" s="16">
        <f t="shared" si="21"/>
        <v>119</v>
      </c>
      <c r="F233" s="16">
        <f t="shared" si="21"/>
        <v>14</v>
      </c>
      <c r="G233" s="16" t="str">
        <f t="shared" si="21"/>
        <v>-</v>
      </c>
      <c r="H233" s="16">
        <f t="shared" si="20"/>
        <v>421</v>
      </c>
    </row>
    <row r="234" spans="1:9" ht="12" customHeight="1">
      <c r="A234" s="51">
        <v>2001</v>
      </c>
      <c r="B234" s="16">
        <f t="shared" si="21"/>
        <v>233</v>
      </c>
      <c r="C234" s="16">
        <f t="shared" si="21"/>
        <v>213</v>
      </c>
      <c r="D234" s="16">
        <f t="shared" si="21"/>
        <v>172</v>
      </c>
      <c r="E234" s="16">
        <f t="shared" si="21"/>
        <v>96</v>
      </c>
      <c r="F234" s="16">
        <f t="shared" si="21"/>
        <v>50</v>
      </c>
      <c r="G234" s="16" t="str">
        <f t="shared" si="21"/>
        <v>-</v>
      </c>
      <c r="H234" s="16">
        <f t="shared" si="20"/>
        <v>764</v>
      </c>
    </row>
    <row r="235" spans="1:9" ht="12" customHeight="1">
      <c r="A235" s="51">
        <v>2002</v>
      </c>
      <c r="B235" s="33">
        <f t="shared" si="21"/>
        <v>444</v>
      </c>
      <c r="C235" s="33">
        <f t="shared" si="21"/>
        <v>184</v>
      </c>
      <c r="D235" s="44">
        <f t="shared" si="21"/>
        <v>446</v>
      </c>
      <c r="E235" s="44">
        <f t="shared" si="21"/>
        <v>264</v>
      </c>
      <c r="F235" s="44" t="str">
        <f t="shared" si="21"/>
        <v>-</v>
      </c>
      <c r="G235" s="44" t="str">
        <f t="shared" si="21"/>
        <v>-</v>
      </c>
      <c r="H235" s="44">
        <f t="shared" si="20"/>
        <v>1338</v>
      </c>
      <c r="I235" s="28"/>
    </row>
    <row r="236" spans="1:9" ht="12" customHeight="1">
      <c r="A236" s="51">
        <v>2003</v>
      </c>
      <c r="B236" s="33">
        <f t="shared" si="21"/>
        <v>439</v>
      </c>
      <c r="C236" s="33">
        <f t="shared" si="21"/>
        <v>199</v>
      </c>
      <c r="D236" s="33">
        <f t="shared" si="21"/>
        <v>517</v>
      </c>
      <c r="E236" s="33">
        <f t="shared" si="21"/>
        <v>447</v>
      </c>
      <c r="F236" s="33">
        <f t="shared" si="21"/>
        <v>96</v>
      </c>
      <c r="G236" s="33" t="str">
        <f t="shared" si="21"/>
        <v>-</v>
      </c>
      <c r="H236" s="33">
        <f t="shared" ref="H236:H255" si="22">IF(AND(H185="-",H134="-",H83="-",H32="-"),"-",SUM(H185,H134,H83,H32))</f>
        <v>1698</v>
      </c>
    </row>
    <row r="237" spans="1:9" ht="12" customHeight="1">
      <c r="A237" s="51">
        <v>2004</v>
      </c>
      <c r="B237" s="33">
        <f t="shared" si="21"/>
        <v>463</v>
      </c>
      <c r="C237" s="33">
        <f t="shared" si="21"/>
        <v>13</v>
      </c>
      <c r="D237" s="33">
        <f t="shared" si="21"/>
        <v>408</v>
      </c>
      <c r="E237" s="33">
        <f t="shared" si="21"/>
        <v>360</v>
      </c>
      <c r="F237" s="33">
        <f t="shared" si="21"/>
        <v>137</v>
      </c>
      <c r="G237" s="33" t="str">
        <f t="shared" si="21"/>
        <v>-</v>
      </c>
      <c r="H237" s="33">
        <f t="shared" si="22"/>
        <v>1381</v>
      </c>
    </row>
    <row r="238" spans="1:9" ht="12" customHeight="1">
      <c r="A238" s="51">
        <v>2005</v>
      </c>
      <c r="B238" s="33">
        <f t="shared" si="21"/>
        <v>506</v>
      </c>
      <c r="C238" s="33">
        <f t="shared" si="21"/>
        <v>119</v>
      </c>
      <c r="D238" s="33">
        <f t="shared" si="21"/>
        <v>362</v>
      </c>
      <c r="E238" s="33">
        <f t="shared" si="21"/>
        <v>451</v>
      </c>
      <c r="F238" s="33" t="str">
        <f t="shared" si="21"/>
        <v>-</v>
      </c>
      <c r="G238" s="33" t="str">
        <f t="shared" si="21"/>
        <v>-</v>
      </c>
      <c r="H238" s="33">
        <f t="shared" si="22"/>
        <v>1438</v>
      </c>
    </row>
    <row r="239" spans="1:9" ht="12" customHeight="1">
      <c r="A239" s="51">
        <v>2006</v>
      </c>
      <c r="B239" s="33">
        <f t="shared" ref="B239:G248" si="23">IF(AND(B188="-",B137="-",B86="-",B35="-"),"-",SUM(B188,B137,B86,B35))</f>
        <v>430</v>
      </c>
      <c r="C239" s="33">
        <f t="shared" si="23"/>
        <v>435</v>
      </c>
      <c r="D239" s="33">
        <f t="shared" si="23"/>
        <v>100</v>
      </c>
      <c r="E239" s="33">
        <f t="shared" si="23"/>
        <v>298</v>
      </c>
      <c r="F239" s="33">
        <f t="shared" si="23"/>
        <v>175</v>
      </c>
      <c r="G239" s="33" t="str">
        <f t="shared" si="23"/>
        <v>-</v>
      </c>
      <c r="H239" s="33">
        <f t="shared" si="22"/>
        <v>1438</v>
      </c>
    </row>
    <row r="240" spans="1:9" ht="12" customHeight="1">
      <c r="A240" s="51">
        <v>2007</v>
      </c>
      <c r="B240" s="33">
        <f t="shared" si="23"/>
        <v>467</v>
      </c>
      <c r="C240" s="33">
        <f t="shared" si="23"/>
        <v>280</v>
      </c>
      <c r="D240" s="33">
        <f t="shared" si="23"/>
        <v>364</v>
      </c>
      <c r="E240" s="33">
        <f t="shared" si="23"/>
        <v>145</v>
      </c>
      <c r="F240" s="33">
        <f t="shared" si="23"/>
        <v>18</v>
      </c>
      <c r="G240" s="33" t="str">
        <f t="shared" si="23"/>
        <v>-</v>
      </c>
      <c r="H240" s="33">
        <f t="shared" si="22"/>
        <v>1274</v>
      </c>
    </row>
    <row r="241" spans="1:8" ht="12" customHeight="1">
      <c r="A241" s="51">
        <v>2008</v>
      </c>
      <c r="B241" s="33">
        <f t="shared" si="23"/>
        <v>280</v>
      </c>
      <c r="C241" s="33">
        <f t="shared" si="23"/>
        <v>433</v>
      </c>
      <c r="D241" s="33">
        <f t="shared" si="23"/>
        <v>226</v>
      </c>
      <c r="E241" s="33">
        <f t="shared" si="23"/>
        <v>221</v>
      </c>
      <c r="F241" s="33">
        <f t="shared" si="23"/>
        <v>63</v>
      </c>
      <c r="G241" s="33" t="str">
        <f t="shared" si="23"/>
        <v>-</v>
      </c>
      <c r="H241" s="33">
        <f t="shared" si="22"/>
        <v>1223</v>
      </c>
    </row>
    <row r="242" spans="1:8" ht="12" customHeight="1">
      <c r="A242" s="51">
        <v>2009</v>
      </c>
      <c r="B242" s="33">
        <f t="shared" si="23"/>
        <v>474</v>
      </c>
      <c r="C242" s="33">
        <f t="shared" si="23"/>
        <v>564</v>
      </c>
      <c r="D242" s="33">
        <f t="shared" si="23"/>
        <v>452</v>
      </c>
      <c r="E242" s="33">
        <f t="shared" si="23"/>
        <v>363</v>
      </c>
      <c r="F242" s="33">
        <f t="shared" si="23"/>
        <v>138</v>
      </c>
      <c r="G242" s="33" t="str">
        <f t="shared" si="23"/>
        <v>-</v>
      </c>
      <c r="H242" s="33">
        <f t="shared" si="22"/>
        <v>1991</v>
      </c>
    </row>
    <row r="243" spans="1:8" ht="12" customHeight="1">
      <c r="A243" s="51">
        <v>2010</v>
      </c>
      <c r="B243" s="33">
        <f t="shared" si="23"/>
        <v>534</v>
      </c>
      <c r="C243" s="33">
        <f t="shared" si="23"/>
        <v>880</v>
      </c>
      <c r="D243" s="33">
        <f t="shared" si="23"/>
        <v>524</v>
      </c>
      <c r="E243" s="33">
        <f t="shared" si="23"/>
        <v>445</v>
      </c>
      <c r="F243" s="33">
        <f t="shared" si="23"/>
        <v>53</v>
      </c>
      <c r="G243" s="33" t="str">
        <f t="shared" si="23"/>
        <v>-</v>
      </c>
      <c r="H243" s="33">
        <f t="shared" si="22"/>
        <v>2436</v>
      </c>
    </row>
    <row r="244" spans="1:8" ht="12" customHeight="1">
      <c r="A244" s="51">
        <v>2011</v>
      </c>
      <c r="B244" s="33">
        <f t="shared" si="23"/>
        <v>648</v>
      </c>
      <c r="C244" s="33">
        <f t="shared" si="23"/>
        <v>699</v>
      </c>
      <c r="D244" s="33">
        <f t="shared" si="23"/>
        <v>449</v>
      </c>
      <c r="E244" s="33">
        <f t="shared" si="23"/>
        <v>211</v>
      </c>
      <c r="F244" s="33">
        <f t="shared" si="23"/>
        <v>57</v>
      </c>
      <c r="G244" s="33" t="str">
        <f t="shared" si="23"/>
        <v>-</v>
      </c>
      <c r="H244" s="33">
        <f t="shared" si="22"/>
        <v>2064</v>
      </c>
    </row>
    <row r="245" spans="1:8" ht="12" customHeight="1">
      <c r="A245" s="51">
        <v>2012</v>
      </c>
      <c r="B245" s="33">
        <f t="shared" si="23"/>
        <v>369</v>
      </c>
      <c r="C245" s="33">
        <f t="shared" si="23"/>
        <v>709</v>
      </c>
      <c r="D245" s="33">
        <f t="shared" si="23"/>
        <v>466</v>
      </c>
      <c r="E245" s="33">
        <f t="shared" si="23"/>
        <v>308</v>
      </c>
      <c r="F245" s="33">
        <f t="shared" si="23"/>
        <v>208</v>
      </c>
      <c r="G245" s="33" t="str">
        <f t="shared" si="23"/>
        <v>-</v>
      </c>
      <c r="H245" s="33">
        <f t="shared" si="22"/>
        <v>2060</v>
      </c>
    </row>
    <row r="246" spans="1:8" ht="12" customHeight="1">
      <c r="A246" s="51">
        <v>2013</v>
      </c>
      <c r="B246" s="33">
        <f t="shared" si="23"/>
        <v>768</v>
      </c>
      <c r="C246" s="33">
        <f t="shared" si="23"/>
        <v>549</v>
      </c>
      <c r="D246" s="33">
        <f t="shared" si="23"/>
        <v>486</v>
      </c>
      <c r="E246" s="33">
        <f t="shared" si="23"/>
        <v>415</v>
      </c>
      <c r="F246" s="33">
        <f t="shared" si="23"/>
        <v>90</v>
      </c>
      <c r="G246" s="33" t="str">
        <f t="shared" si="23"/>
        <v>-</v>
      </c>
      <c r="H246" s="33">
        <f t="shared" si="22"/>
        <v>2308</v>
      </c>
    </row>
    <row r="247" spans="1:8" ht="12" customHeight="1">
      <c r="A247" s="51">
        <v>2014</v>
      </c>
      <c r="B247" s="33">
        <f t="shared" si="23"/>
        <v>839</v>
      </c>
      <c r="C247" s="33">
        <f t="shared" si="23"/>
        <v>237</v>
      </c>
      <c r="D247" s="33">
        <f t="shared" si="23"/>
        <v>439</v>
      </c>
      <c r="E247" s="33">
        <f t="shared" si="23"/>
        <v>372</v>
      </c>
      <c r="F247" s="33">
        <f t="shared" si="23"/>
        <v>135</v>
      </c>
      <c r="G247" s="33" t="str">
        <f t="shared" si="23"/>
        <v>-</v>
      </c>
      <c r="H247" s="33">
        <f t="shared" si="22"/>
        <v>2022</v>
      </c>
    </row>
    <row r="248" spans="1:8" ht="12" customHeight="1">
      <c r="A248" s="51">
        <v>2015</v>
      </c>
      <c r="B248" s="33">
        <f t="shared" si="23"/>
        <v>995</v>
      </c>
      <c r="C248" s="33">
        <f t="shared" si="23"/>
        <v>510</v>
      </c>
      <c r="D248" s="33">
        <f t="shared" si="23"/>
        <v>502</v>
      </c>
      <c r="E248" s="33">
        <f t="shared" si="23"/>
        <v>476</v>
      </c>
      <c r="F248" s="33">
        <f t="shared" si="23"/>
        <v>162</v>
      </c>
      <c r="G248" s="33" t="str">
        <f t="shared" si="23"/>
        <v>-</v>
      </c>
      <c r="H248" s="33">
        <f t="shared" si="22"/>
        <v>2645</v>
      </c>
    </row>
    <row r="249" spans="1:8" ht="12" customHeight="1">
      <c r="A249" s="51">
        <v>2016</v>
      </c>
      <c r="B249" s="33">
        <f t="shared" ref="B249:G249" si="24">IF(AND(B198="-",B147="-",B96="-",B45="-"),"-",SUM(B198,B147,B96,B45))</f>
        <v>725</v>
      </c>
      <c r="C249" s="33">
        <f t="shared" si="24"/>
        <v>407</v>
      </c>
      <c r="D249" s="33">
        <f t="shared" si="24"/>
        <v>278</v>
      </c>
      <c r="E249" s="33">
        <f t="shared" si="24"/>
        <v>218</v>
      </c>
      <c r="F249" s="33" t="str">
        <f t="shared" si="24"/>
        <v>-</v>
      </c>
      <c r="G249" s="33" t="str">
        <f t="shared" si="24"/>
        <v>-</v>
      </c>
      <c r="H249" s="33">
        <f t="shared" si="22"/>
        <v>1628</v>
      </c>
    </row>
    <row r="250" spans="1:8" ht="12" customHeight="1">
      <c r="A250" s="51">
        <v>2017</v>
      </c>
      <c r="B250" s="33">
        <f t="shared" ref="B250:G250" si="25">IF(AND(B199="-",B148="-",B97="-",B46="-"),"-",SUM(B199,B148,B97,B46))</f>
        <v>778</v>
      </c>
      <c r="C250" s="33">
        <f t="shared" si="25"/>
        <v>630</v>
      </c>
      <c r="D250" s="33">
        <f t="shared" si="25"/>
        <v>395</v>
      </c>
      <c r="E250" s="33">
        <f t="shared" si="25"/>
        <v>426</v>
      </c>
      <c r="F250" s="33">
        <f t="shared" si="25"/>
        <v>144</v>
      </c>
      <c r="G250" s="33" t="str">
        <f t="shared" si="25"/>
        <v>-</v>
      </c>
      <c r="H250" s="33">
        <f t="shared" si="22"/>
        <v>2373</v>
      </c>
    </row>
    <row r="251" spans="1:8" ht="12" customHeight="1">
      <c r="A251" s="51">
        <v>2018</v>
      </c>
      <c r="B251" s="33">
        <f t="shared" ref="B251:G251" si="26">IF(AND(B200="-",B149="-",B98="-",B47="-"),"-",SUM(B200,B149,B98,B47))</f>
        <v>754</v>
      </c>
      <c r="C251" s="33">
        <f t="shared" si="26"/>
        <v>691</v>
      </c>
      <c r="D251" s="33">
        <f t="shared" si="26"/>
        <v>437</v>
      </c>
      <c r="E251" s="33">
        <f t="shared" si="26"/>
        <v>196</v>
      </c>
      <c r="F251" s="33">
        <f t="shared" si="26"/>
        <v>71</v>
      </c>
      <c r="G251" s="33" t="str">
        <f t="shared" si="26"/>
        <v>-</v>
      </c>
      <c r="H251" s="33">
        <f t="shared" si="22"/>
        <v>2149</v>
      </c>
    </row>
    <row r="252" spans="1:8" ht="12" customHeight="1">
      <c r="A252" s="51">
        <v>2019</v>
      </c>
      <c r="B252" s="33">
        <f t="shared" ref="B252:G252" si="27">IF(AND(B201="-",B150="-",B99="-",B48="-"),"-",SUM(B201,B150,B99,B48))</f>
        <v>403</v>
      </c>
      <c r="C252" s="33">
        <f t="shared" si="27"/>
        <v>344</v>
      </c>
      <c r="D252" s="33">
        <f t="shared" si="27"/>
        <v>673</v>
      </c>
      <c r="E252" s="33">
        <f t="shared" si="27"/>
        <v>205</v>
      </c>
      <c r="F252" s="33">
        <f t="shared" si="27"/>
        <v>113</v>
      </c>
      <c r="G252" s="33" t="str">
        <f t="shared" si="27"/>
        <v>-</v>
      </c>
      <c r="H252" s="33">
        <f t="shared" si="22"/>
        <v>1738</v>
      </c>
    </row>
    <row r="253" spans="1:8" ht="12" customHeight="1">
      <c r="A253" s="51">
        <v>2020</v>
      </c>
      <c r="B253" s="33">
        <f t="shared" ref="B253:G253" si="28">IF(AND(B202="-",B151="-",B100="-",B49="-"),"-",SUM(B202,B151,B100,B49))</f>
        <v>90</v>
      </c>
      <c r="C253" s="33">
        <f t="shared" si="28"/>
        <v>161</v>
      </c>
      <c r="D253" s="33">
        <f t="shared" si="28"/>
        <v>464</v>
      </c>
      <c r="E253" s="33">
        <f t="shared" si="28"/>
        <v>237</v>
      </c>
      <c r="F253" s="33">
        <f t="shared" si="28"/>
        <v>24</v>
      </c>
      <c r="G253" s="33" t="str">
        <f t="shared" si="28"/>
        <v>-</v>
      </c>
      <c r="H253" s="33">
        <f t="shared" si="22"/>
        <v>976</v>
      </c>
    </row>
    <row r="254" spans="1:8" ht="12" customHeight="1">
      <c r="A254" s="51">
        <v>2021</v>
      </c>
      <c r="B254" s="33">
        <f t="shared" ref="B254:G254" si="29">IF(AND(B203="-",B152="-",B101="-",B50="-"),"-",SUM(B203,B152,B101,B50))</f>
        <v>258</v>
      </c>
      <c r="C254" s="33">
        <f t="shared" si="29"/>
        <v>473</v>
      </c>
      <c r="D254" s="33">
        <f t="shared" si="29"/>
        <v>496</v>
      </c>
      <c r="E254" s="33">
        <f t="shared" si="29"/>
        <v>245</v>
      </c>
      <c r="F254" s="33">
        <f t="shared" si="29"/>
        <v>128</v>
      </c>
      <c r="G254" s="33" t="str">
        <f t="shared" si="29"/>
        <v>-</v>
      </c>
      <c r="H254" s="33">
        <f t="shared" si="22"/>
        <v>1600</v>
      </c>
    </row>
    <row r="255" spans="1:8" ht="12" customHeight="1">
      <c r="A255" s="51">
        <v>2022</v>
      </c>
      <c r="B255" s="33">
        <f t="shared" ref="B255:G255" si="30">IF(AND(B204="-",B153="-",B102="-",B51="-"),"-",SUM(B204,B153,B102,B51))</f>
        <v>490</v>
      </c>
      <c r="C255" s="33">
        <f t="shared" si="30"/>
        <v>206</v>
      </c>
      <c r="D255" s="33">
        <f t="shared" si="30"/>
        <v>295</v>
      </c>
      <c r="E255" s="33">
        <f t="shared" si="30"/>
        <v>137</v>
      </c>
      <c r="F255" s="33">
        <f t="shared" si="30"/>
        <v>120</v>
      </c>
      <c r="G255" s="33" t="str">
        <f t="shared" si="30"/>
        <v>-</v>
      </c>
      <c r="H255" s="33">
        <f t="shared" si="22"/>
        <v>1248</v>
      </c>
    </row>
    <row r="256" spans="1:8" ht="12" customHeight="1">
      <c r="A256" s="51">
        <v>2023</v>
      </c>
      <c r="B256" s="33">
        <f t="shared" ref="B256:H257" si="31">IF(AND(B205="-",B154="-",B103="-",B52="-"),"-",SUM(B205,B154,B103,B52))</f>
        <v>559</v>
      </c>
      <c r="C256" s="33">
        <f t="shared" si="31"/>
        <v>752</v>
      </c>
      <c r="D256" s="33">
        <f t="shared" si="31"/>
        <v>546</v>
      </c>
      <c r="E256" s="33">
        <f t="shared" si="31"/>
        <v>76</v>
      </c>
      <c r="F256" s="33">
        <f t="shared" si="31"/>
        <v>133</v>
      </c>
      <c r="G256" s="33" t="str">
        <f t="shared" si="31"/>
        <v>-</v>
      </c>
      <c r="H256" s="33">
        <f t="shared" si="31"/>
        <v>2066</v>
      </c>
    </row>
    <row r="257" spans="1:13" ht="12" customHeight="1">
      <c r="A257" s="51" t="s">
        <v>348</v>
      </c>
      <c r="B257" s="34">
        <f t="shared" si="31"/>
        <v>558</v>
      </c>
      <c r="C257" s="34">
        <f t="shared" si="31"/>
        <v>552</v>
      </c>
      <c r="D257" s="34">
        <f t="shared" si="31"/>
        <v>559</v>
      </c>
      <c r="E257" s="34">
        <f t="shared" si="31"/>
        <v>286</v>
      </c>
      <c r="F257" s="34">
        <f t="shared" si="31"/>
        <v>65</v>
      </c>
      <c r="G257" s="34" t="str">
        <f t="shared" si="31"/>
        <v>-</v>
      </c>
      <c r="H257" s="34">
        <f t="shared" si="31"/>
        <v>2020</v>
      </c>
    </row>
    <row r="258" spans="1:13" ht="12" customHeight="1">
      <c r="A258" s="309" t="s">
        <v>145</v>
      </c>
      <c r="B258" s="309"/>
      <c r="C258" s="309"/>
      <c r="D258" s="309"/>
      <c r="E258" s="309"/>
      <c r="F258" s="309"/>
      <c r="G258" s="309"/>
      <c r="H258" s="309"/>
    </row>
    <row r="259" spans="1:13" ht="12" customHeight="1">
      <c r="A259" s="310"/>
      <c r="B259" s="310"/>
      <c r="C259" s="310"/>
      <c r="D259" s="310"/>
      <c r="E259" s="310"/>
      <c r="F259" s="310"/>
      <c r="G259" s="310"/>
      <c r="H259" s="310"/>
    </row>
    <row r="260" spans="1:13" ht="12" customHeight="1">
      <c r="A260" s="270" t="s">
        <v>146</v>
      </c>
      <c r="B260" s="270"/>
      <c r="C260" s="270"/>
      <c r="D260" s="270"/>
      <c r="E260" s="270"/>
      <c r="F260" s="270"/>
      <c r="G260" s="270"/>
      <c r="H260" s="270"/>
    </row>
    <row r="261" spans="1:13" ht="12" customHeight="1">
      <c r="A261" s="270" t="s">
        <v>147</v>
      </c>
      <c r="B261" s="270"/>
      <c r="C261" s="270"/>
      <c r="D261" s="270"/>
      <c r="E261" s="270"/>
      <c r="F261" s="270"/>
      <c r="G261" s="270"/>
      <c r="H261" s="270"/>
    </row>
    <row r="262" spans="1:13" ht="12" customHeight="1">
      <c r="A262" s="270" t="s">
        <v>148</v>
      </c>
      <c r="B262" s="270"/>
      <c r="C262" s="270"/>
      <c r="D262" s="270"/>
      <c r="E262" s="270"/>
      <c r="F262" s="270"/>
      <c r="G262" s="270"/>
      <c r="H262" s="270"/>
    </row>
    <row r="263" spans="1:13" ht="12" customHeight="1">
      <c r="B263" s="16"/>
      <c r="C263" s="16"/>
      <c r="D263" s="16"/>
      <c r="E263" s="16"/>
      <c r="F263" s="16"/>
      <c r="G263" s="16"/>
      <c r="H263" s="16"/>
    </row>
    <row r="264" spans="1:13" ht="12" customHeight="1">
      <c r="B264" s="16"/>
      <c r="C264" s="16"/>
      <c r="D264" s="16"/>
      <c r="E264" s="16"/>
      <c r="F264" s="16"/>
      <c r="G264" s="16"/>
      <c r="H264" s="16"/>
    </row>
    <row r="265" spans="1:13" s="154" customFormat="1" ht="10.5" customHeight="1">
      <c r="A265" s="124"/>
      <c r="B265" s="125"/>
      <c r="C265" s="125"/>
      <c r="D265" s="125"/>
      <c r="E265" s="125"/>
      <c r="F265" s="125"/>
      <c r="G265" s="125"/>
      <c r="H265" s="125"/>
      <c r="I265" s="126"/>
      <c r="J265" s="126"/>
      <c r="K265" s="126"/>
      <c r="L265" s="126"/>
      <c r="M265" s="126"/>
    </row>
    <row r="266" spans="1:13" ht="12" customHeight="1">
      <c r="B266" s="16"/>
      <c r="C266" s="16"/>
      <c r="D266" s="16"/>
      <c r="E266" s="16"/>
      <c r="F266" s="16"/>
      <c r="G266" s="16"/>
      <c r="H266" s="16"/>
    </row>
    <row r="267" spans="1:13" ht="12" customHeight="1">
      <c r="B267" s="16"/>
      <c r="C267" s="16"/>
      <c r="D267" s="16"/>
      <c r="E267" s="16"/>
      <c r="F267" s="16"/>
      <c r="G267" s="16"/>
      <c r="H267" s="16"/>
    </row>
    <row r="268" spans="1:13" ht="12" customHeight="1">
      <c r="B268" s="16"/>
      <c r="C268" s="16"/>
      <c r="D268" s="16"/>
      <c r="E268" s="16"/>
      <c r="F268" s="16"/>
      <c r="G268" s="16"/>
      <c r="H268" s="16"/>
    </row>
    <row r="269" spans="1:13" ht="12" customHeight="1">
      <c r="B269" s="16"/>
      <c r="C269" s="16"/>
      <c r="D269" s="16"/>
      <c r="E269" s="16"/>
      <c r="F269" s="16"/>
      <c r="G269" s="16"/>
      <c r="H269" s="16"/>
    </row>
    <row r="270" spans="1:13" ht="12" customHeight="1">
      <c r="B270" s="16"/>
      <c r="C270" s="16"/>
      <c r="D270" s="16"/>
      <c r="E270" s="16"/>
      <c r="F270" s="16"/>
      <c r="G270" s="16"/>
      <c r="H270" s="16"/>
    </row>
    <row r="271" spans="1:13" ht="12" customHeight="1">
      <c r="B271" s="16"/>
      <c r="C271" s="16"/>
      <c r="D271" s="16"/>
      <c r="E271" s="16"/>
      <c r="F271" s="16"/>
      <c r="G271" s="16"/>
      <c r="H271" s="16"/>
    </row>
    <row r="272" spans="1:13" ht="12" customHeight="1">
      <c r="B272" s="16"/>
      <c r="C272" s="16"/>
      <c r="D272" s="16"/>
      <c r="E272" s="16"/>
      <c r="F272" s="16"/>
      <c r="G272" s="16"/>
      <c r="H272" s="16"/>
    </row>
    <row r="273" spans="1:8" ht="12" customHeight="1">
      <c r="B273" s="16"/>
      <c r="C273" s="16"/>
      <c r="D273" s="16"/>
      <c r="E273" s="16"/>
      <c r="F273" s="16"/>
      <c r="G273" s="16"/>
      <c r="H273" s="16"/>
    </row>
    <row r="274" spans="1:8" ht="12" customHeight="1">
      <c r="B274" s="16"/>
      <c r="C274" s="16"/>
      <c r="D274" s="16"/>
      <c r="E274" s="16"/>
      <c r="F274" s="16"/>
      <c r="G274" s="16"/>
      <c r="H274" s="16"/>
    </row>
    <row r="275" spans="1:8" ht="12" customHeight="1">
      <c r="B275" s="16"/>
      <c r="C275" s="16"/>
      <c r="D275" s="16"/>
      <c r="E275" s="16"/>
      <c r="F275" s="16"/>
      <c r="G275" s="16"/>
      <c r="H275" s="16"/>
    </row>
    <row r="276" spans="1:8" ht="12" customHeight="1"/>
    <row r="277" spans="1:8" ht="21.75" customHeight="1">
      <c r="A277" s="308" t="s">
        <v>149</v>
      </c>
      <c r="B277" s="308"/>
      <c r="C277" s="308"/>
      <c r="D277" s="308"/>
      <c r="E277" s="308"/>
      <c r="F277" s="308"/>
      <c r="G277" s="308"/>
      <c r="H277" s="308"/>
    </row>
    <row r="278" spans="1:8" ht="12" customHeight="1">
      <c r="A278" s="2" t="s">
        <v>1</v>
      </c>
      <c r="B278" s="70" t="s">
        <v>21</v>
      </c>
      <c r="C278" s="70" t="s">
        <v>22</v>
      </c>
      <c r="D278" s="70" t="s">
        <v>23</v>
      </c>
      <c r="E278" s="70" t="s">
        <v>24</v>
      </c>
      <c r="F278" s="70" t="s">
        <v>143</v>
      </c>
      <c r="G278" s="70" t="s">
        <v>26</v>
      </c>
      <c r="H278" s="70" t="s">
        <v>8</v>
      </c>
    </row>
    <row r="279" spans="1:8" ht="14.25" customHeight="1">
      <c r="A279" s="71" t="s">
        <v>144</v>
      </c>
    </row>
    <row r="280" spans="1:8" ht="11.25" customHeight="1">
      <c r="A280" s="51" t="s">
        <v>102</v>
      </c>
      <c r="B280" s="15">
        <f t="shared" ref="B280:H280" si="32">AVERAGE(B10:B14)</f>
        <v>416.2</v>
      </c>
      <c r="C280" s="15">
        <f t="shared" si="32"/>
        <v>52.666666666666664</v>
      </c>
      <c r="D280" s="15">
        <f t="shared" si="32"/>
        <v>1661.5</v>
      </c>
      <c r="E280" s="15">
        <f t="shared" si="32"/>
        <v>1331.6</v>
      </c>
      <c r="F280" s="15">
        <f t="shared" si="32"/>
        <v>14</v>
      </c>
      <c r="G280" s="15" t="str">
        <f>G18</f>
        <v>-</v>
      </c>
      <c r="H280" s="15">
        <f t="shared" si="32"/>
        <v>3111.4</v>
      </c>
    </row>
    <row r="281" spans="1:8" ht="11.25" customHeight="1">
      <c r="A281" s="51" t="s">
        <v>10</v>
      </c>
      <c r="B281" s="15">
        <f t="shared" ref="B281:H281" si="33">AVERAGE(B15:B19)</f>
        <v>480</v>
      </c>
      <c r="C281" s="15">
        <f t="shared" si="33"/>
        <v>178</v>
      </c>
      <c r="D281" s="15">
        <f t="shared" si="33"/>
        <v>7.5</v>
      </c>
      <c r="E281" s="15">
        <f t="shared" si="33"/>
        <v>434.4</v>
      </c>
      <c r="F281" s="15" t="str">
        <f>F19</f>
        <v>-</v>
      </c>
      <c r="G281" s="15" t="str">
        <f>G19</f>
        <v>-</v>
      </c>
      <c r="H281" s="15">
        <f t="shared" si="33"/>
        <v>928.2</v>
      </c>
    </row>
    <row r="282" spans="1:8" ht="11.25" customHeight="1">
      <c r="A282" s="51" t="s">
        <v>11</v>
      </c>
      <c r="B282" s="15">
        <f>AVERAGE(B20:B24)</f>
        <v>652.33333333333337</v>
      </c>
      <c r="C282" s="15">
        <f>AVERAGE(C20:C24)</f>
        <v>416.33333333333331</v>
      </c>
      <c r="D282" s="15">
        <f>AVERAGE(D20:D24)</f>
        <v>296</v>
      </c>
      <c r="E282" s="15">
        <f>AVERAGE(E20:E24)</f>
        <v>405.75</v>
      </c>
      <c r="F282" s="15">
        <f>AVERAGE(F20:F24)</f>
        <v>131.5</v>
      </c>
      <c r="G282" s="15" t="str">
        <f>G20</f>
        <v>-</v>
      </c>
      <c r="H282" s="15">
        <f>AVERAGE(H20:H24)</f>
        <v>1421</v>
      </c>
    </row>
    <row r="283" spans="1:8" ht="11.25" customHeight="1">
      <c r="A283" s="51" t="s">
        <v>12</v>
      </c>
      <c r="B283" s="15">
        <f>AVERAGE(B25:B29)</f>
        <v>139.5</v>
      </c>
      <c r="C283" s="15">
        <f>AVERAGE(C25:C29)</f>
        <v>62.5</v>
      </c>
      <c r="D283" s="15">
        <f>AVERAGE(D25:D29)</f>
        <v>96</v>
      </c>
      <c r="E283" s="15">
        <f>AVERAGE(E25:E29)</f>
        <v>88</v>
      </c>
      <c r="F283" s="15" t="s">
        <v>15</v>
      </c>
      <c r="G283" s="15" t="str">
        <f>G25</f>
        <v>-</v>
      </c>
      <c r="H283" s="15">
        <f>AVERAGE(H25:H29)</f>
        <v>235.2</v>
      </c>
    </row>
    <row r="284" spans="1:8" ht="11.25" customHeight="1">
      <c r="A284" s="51" t="s">
        <v>13</v>
      </c>
      <c r="B284" s="15">
        <f>AVERAGE(B30:B34)</f>
        <v>164.6</v>
      </c>
      <c r="C284" s="15">
        <f>AVERAGE(C30:C34)</f>
        <v>55.8</v>
      </c>
      <c r="D284" s="15">
        <f>AVERAGE(D30:D34)</f>
        <v>129.4</v>
      </c>
      <c r="E284" s="15">
        <f>AVERAGE(E30:E34)</f>
        <v>118.5</v>
      </c>
      <c r="F284" s="15">
        <f>AVERAGE(F30:F34)</f>
        <v>23.5</v>
      </c>
      <c r="G284" s="15" t="str">
        <f>G30</f>
        <v>-</v>
      </c>
      <c r="H284" s="15">
        <f>AVERAGE(H30:H34)</f>
        <v>454</v>
      </c>
    </row>
    <row r="285" spans="1:8" ht="11.25" customHeight="1">
      <c r="A285" s="51" t="s">
        <v>14</v>
      </c>
      <c r="B285" s="15">
        <f>AVERAGE(B35:B39)</f>
        <v>86.8</v>
      </c>
      <c r="C285" s="15">
        <f t="shared" ref="C285:H285" si="34">AVERAGE(C35:C39)</f>
        <v>67</v>
      </c>
      <c r="D285" s="15">
        <f t="shared" si="34"/>
        <v>29.4</v>
      </c>
      <c r="E285" s="15">
        <f t="shared" si="34"/>
        <v>17</v>
      </c>
      <c r="F285" s="15">
        <f t="shared" si="34"/>
        <v>8.4</v>
      </c>
      <c r="G285" s="15" t="str">
        <f>G35</f>
        <v>-</v>
      </c>
      <c r="H285" s="15">
        <f t="shared" si="34"/>
        <v>208.6</v>
      </c>
    </row>
    <row r="286" spans="1:8" ht="11.25" customHeight="1">
      <c r="A286" s="51">
        <v>2011</v>
      </c>
      <c r="B286" s="15">
        <f t="shared" ref="B286:H297" si="35">B40</f>
        <v>107</v>
      </c>
      <c r="C286" s="15">
        <f t="shared" si="35"/>
        <v>34</v>
      </c>
      <c r="D286" s="15">
        <f t="shared" si="35"/>
        <v>17</v>
      </c>
      <c r="E286" s="15">
        <f t="shared" si="35"/>
        <v>3</v>
      </c>
      <c r="F286" s="15">
        <f t="shared" si="35"/>
        <v>9</v>
      </c>
      <c r="G286" s="15" t="str">
        <f t="shared" si="35"/>
        <v>-</v>
      </c>
      <c r="H286" s="15">
        <f t="shared" si="35"/>
        <v>170</v>
      </c>
    </row>
    <row r="287" spans="1:8" ht="11.25" customHeight="1">
      <c r="A287" s="86">
        <v>2012</v>
      </c>
      <c r="B287" s="15">
        <f t="shared" si="35"/>
        <v>114</v>
      </c>
      <c r="C287" s="15">
        <f t="shared" si="35"/>
        <v>83</v>
      </c>
      <c r="D287" s="15">
        <f t="shared" si="35"/>
        <v>21</v>
      </c>
      <c r="E287" s="15">
        <f t="shared" si="35"/>
        <v>21</v>
      </c>
      <c r="F287" s="15">
        <f t="shared" si="35"/>
        <v>15</v>
      </c>
      <c r="G287" s="15" t="str">
        <f t="shared" si="35"/>
        <v>-</v>
      </c>
      <c r="H287" s="15">
        <f t="shared" si="35"/>
        <v>254</v>
      </c>
    </row>
    <row r="288" spans="1:8" ht="11.4" customHeight="1">
      <c r="A288" s="86">
        <v>2013</v>
      </c>
      <c r="B288" s="15">
        <f t="shared" si="35"/>
        <v>151</v>
      </c>
      <c r="C288" s="15" t="str">
        <f t="shared" si="35"/>
        <v>-</v>
      </c>
      <c r="D288" s="15">
        <f t="shared" si="35"/>
        <v>90</v>
      </c>
      <c r="E288" s="15">
        <f t="shared" si="35"/>
        <v>4</v>
      </c>
      <c r="F288" s="15" t="str">
        <f t="shared" si="35"/>
        <v>-</v>
      </c>
      <c r="G288" s="15" t="str">
        <f t="shared" si="35"/>
        <v>-</v>
      </c>
      <c r="H288" s="15">
        <f t="shared" si="35"/>
        <v>245</v>
      </c>
    </row>
    <row r="289" spans="1:9" ht="11.4" customHeight="1">
      <c r="A289" s="86">
        <v>2014</v>
      </c>
      <c r="B289" s="15">
        <f t="shared" si="35"/>
        <v>109</v>
      </c>
      <c r="C289" s="15">
        <f t="shared" si="35"/>
        <v>1</v>
      </c>
      <c r="D289" s="15">
        <f t="shared" si="35"/>
        <v>6</v>
      </c>
      <c r="E289" s="15">
        <f t="shared" si="35"/>
        <v>5</v>
      </c>
      <c r="F289" s="15" t="str">
        <f t="shared" si="35"/>
        <v>-</v>
      </c>
      <c r="G289" s="15" t="str">
        <f t="shared" si="35"/>
        <v>-</v>
      </c>
      <c r="H289" s="15">
        <f t="shared" si="35"/>
        <v>121</v>
      </c>
    </row>
    <row r="290" spans="1:9" ht="11.4" customHeight="1">
      <c r="A290" s="51">
        <v>2015</v>
      </c>
      <c r="B290" s="15">
        <f t="shared" si="35"/>
        <v>180</v>
      </c>
      <c r="C290" s="15">
        <f t="shared" si="35"/>
        <v>66</v>
      </c>
      <c r="D290" s="15">
        <f t="shared" si="35"/>
        <v>14</v>
      </c>
      <c r="E290" s="15">
        <f t="shared" si="35"/>
        <v>3</v>
      </c>
      <c r="F290" s="15">
        <f t="shared" si="35"/>
        <v>3</v>
      </c>
      <c r="G290" s="15" t="str">
        <f t="shared" si="35"/>
        <v>-</v>
      </c>
      <c r="H290" s="15">
        <f t="shared" si="35"/>
        <v>266</v>
      </c>
    </row>
    <row r="291" spans="1:9" ht="11.4" customHeight="1">
      <c r="A291" s="51">
        <v>2016</v>
      </c>
      <c r="B291" s="15">
        <f t="shared" si="35"/>
        <v>85</v>
      </c>
      <c r="C291" s="15">
        <f t="shared" si="35"/>
        <v>56</v>
      </c>
      <c r="D291" s="15">
        <f t="shared" si="35"/>
        <v>3</v>
      </c>
      <c r="E291" s="15">
        <f t="shared" si="35"/>
        <v>4</v>
      </c>
      <c r="F291" s="15" t="str">
        <f t="shared" si="35"/>
        <v>-</v>
      </c>
      <c r="G291" s="15" t="str">
        <f t="shared" si="35"/>
        <v>-</v>
      </c>
      <c r="H291" s="15">
        <f t="shared" si="35"/>
        <v>148</v>
      </c>
    </row>
    <row r="292" spans="1:9" ht="11.25" customHeight="1">
      <c r="A292" s="51">
        <v>2017</v>
      </c>
      <c r="B292" s="15">
        <f t="shared" si="35"/>
        <v>41</v>
      </c>
      <c r="C292" s="15">
        <f t="shared" si="35"/>
        <v>40</v>
      </c>
      <c r="D292" s="15">
        <f t="shared" si="35"/>
        <v>140</v>
      </c>
      <c r="E292" s="15">
        <f t="shared" si="35"/>
        <v>112</v>
      </c>
      <c r="F292" s="15">
        <f t="shared" si="35"/>
        <v>34</v>
      </c>
      <c r="G292" s="15" t="str">
        <f t="shared" si="35"/>
        <v>-</v>
      </c>
      <c r="H292" s="15">
        <f t="shared" si="35"/>
        <v>367</v>
      </c>
    </row>
    <row r="293" spans="1:9" ht="12" customHeight="1">
      <c r="A293" s="51">
        <v>2018</v>
      </c>
      <c r="B293" s="15">
        <f t="shared" si="35"/>
        <v>234</v>
      </c>
      <c r="C293" s="15">
        <f t="shared" si="35"/>
        <v>121</v>
      </c>
      <c r="D293" s="15">
        <f t="shared" si="35"/>
        <v>149</v>
      </c>
      <c r="E293" s="15">
        <f t="shared" si="35"/>
        <v>22</v>
      </c>
      <c r="F293" s="15">
        <f t="shared" si="35"/>
        <v>15</v>
      </c>
      <c r="G293" s="15" t="str">
        <f t="shared" si="35"/>
        <v>-</v>
      </c>
      <c r="H293" s="15">
        <f t="shared" si="35"/>
        <v>541</v>
      </c>
    </row>
    <row r="294" spans="1:9" ht="12" customHeight="1">
      <c r="A294" s="51">
        <v>2019</v>
      </c>
      <c r="B294" s="15">
        <f t="shared" si="35"/>
        <v>138</v>
      </c>
      <c r="C294" s="15">
        <f t="shared" si="35"/>
        <v>271</v>
      </c>
      <c r="D294" s="15">
        <f t="shared" si="35"/>
        <v>498</v>
      </c>
      <c r="E294" s="15">
        <f t="shared" si="35"/>
        <v>25</v>
      </c>
      <c r="F294" s="15">
        <f t="shared" si="35"/>
        <v>10</v>
      </c>
      <c r="G294" s="15" t="str">
        <f t="shared" si="35"/>
        <v>-</v>
      </c>
      <c r="H294" s="15">
        <f t="shared" si="35"/>
        <v>942</v>
      </c>
    </row>
    <row r="295" spans="1:9" ht="12" customHeight="1">
      <c r="A295" s="51">
        <v>2020</v>
      </c>
      <c r="B295" s="15">
        <f t="shared" si="35"/>
        <v>25</v>
      </c>
      <c r="C295" s="15">
        <f t="shared" si="35"/>
        <v>49</v>
      </c>
      <c r="D295" s="15">
        <f t="shared" si="35"/>
        <v>47</v>
      </c>
      <c r="E295" s="15">
        <f t="shared" si="35"/>
        <v>16</v>
      </c>
      <c r="F295" s="15">
        <f t="shared" si="35"/>
        <v>0</v>
      </c>
      <c r="G295" s="15" t="str">
        <f t="shared" si="35"/>
        <v>-</v>
      </c>
      <c r="H295" s="15">
        <f t="shared" si="35"/>
        <v>137</v>
      </c>
    </row>
    <row r="296" spans="1:9" ht="12" customHeight="1">
      <c r="A296" s="51">
        <v>2021</v>
      </c>
      <c r="B296" s="15">
        <f t="shared" si="35"/>
        <v>32</v>
      </c>
      <c r="C296" s="15">
        <f t="shared" si="35"/>
        <v>38</v>
      </c>
      <c r="D296" s="15">
        <f t="shared" si="35"/>
        <v>41</v>
      </c>
      <c r="E296" s="15">
        <f t="shared" si="35"/>
        <v>11</v>
      </c>
      <c r="F296" s="15">
        <f t="shared" si="35"/>
        <v>4</v>
      </c>
      <c r="G296" s="15" t="str">
        <f t="shared" si="35"/>
        <v>-</v>
      </c>
      <c r="H296" s="15">
        <f t="shared" si="35"/>
        <v>126</v>
      </c>
    </row>
    <row r="297" spans="1:9" ht="12" customHeight="1">
      <c r="A297" s="51">
        <v>2022</v>
      </c>
      <c r="B297" s="15">
        <f t="shared" si="35"/>
        <v>9</v>
      </c>
      <c r="C297" s="15">
        <f t="shared" si="35"/>
        <v>5</v>
      </c>
      <c r="D297" s="15">
        <f t="shared" si="35"/>
        <v>13</v>
      </c>
      <c r="E297" s="15">
        <f t="shared" si="35"/>
        <v>2</v>
      </c>
      <c r="F297" s="15">
        <f t="shared" si="35"/>
        <v>0</v>
      </c>
      <c r="G297" s="15" t="str">
        <f t="shared" si="35"/>
        <v>-</v>
      </c>
      <c r="H297" s="15">
        <f t="shared" si="35"/>
        <v>29</v>
      </c>
    </row>
    <row r="298" spans="1:9" ht="12" customHeight="1">
      <c r="A298" s="51">
        <v>2023</v>
      </c>
      <c r="B298" s="15">
        <f t="shared" ref="B298:H299" si="36">B52</f>
        <v>87</v>
      </c>
      <c r="C298" s="15">
        <f t="shared" si="36"/>
        <v>5</v>
      </c>
      <c r="D298" s="15">
        <f t="shared" si="36"/>
        <v>11</v>
      </c>
      <c r="E298" s="15">
        <f t="shared" si="36"/>
        <v>2</v>
      </c>
      <c r="F298" s="15">
        <f t="shared" si="36"/>
        <v>2</v>
      </c>
      <c r="G298" s="15" t="str">
        <f>G52</f>
        <v>-</v>
      </c>
      <c r="H298" s="15">
        <f t="shared" si="36"/>
        <v>107</v>
      </c>
    </row>
    <row r="299" spans="1:9" ht="12" customHeight="1">
      <c r="A299" s="51" t="s">
        <v>348</v>
      </c>
      <c r="B299" s="15">
        <f t="shared" si="36"/>
        <v>12</v>
      </c>
      <c r="C299" s="15">
        <f t="shared" si="36"/>
        <v>5</v>
      </c>
      <c r="D299" s="15">
        <f t="shared" si="36"/>
        <v>0</v>
      </c>
      <c r="E299" s="15">
        <f t="shared" si="36"/>
        <v>0</v>
      </c>
      <c r="F299" s="15">
        <f t="shared" si="36"/>
        <v>0</v>
      </c>
      <c r="G299" s="15" t="str">
        <f>G53</f>
        <v>-</v>
      </c>
      <c r="H299" s="15">
        <f t="shared" si="36"/>
        <v>17</v>
      </c>
    </row>
    <row r="300" spans="1:9" ht="9" customHeight="1"/>
    <row r="301" spans="1:9" ht="11.25" customHeight="1">
      <c r="A301" s="71" t="s">
        <v>135</v>
      </c>
    </row>
    <row r="302" spans="1:9" ht="11.25" customHeight="1">
      <c r="A302" s="51" t="s">
        <v>102</v>
      </c>
      <c r="B302" s="15">
        <f t="shared" ref="B302:H302" si="37">AVERAGE(B61:B65)</f>
        <v>174.6</v>
      </c>
      <c r="C302" s="15">
        <f t="shared" si="37"/>
        <v>25.333333333333332</v>
      </c>
      <c r="D302" s="15">
        <f t="shared" si="37"/>
        <v>1198.5</v>
      </c>
      <c r="E302" s="15">
        <f t="shared" si="37"/>
        <v>505</v>
      </c>
      <c r="F302" s="15" t="str">
        <f>+F69</f>
        <v>-</v>
      </c>
      <c r="G302" s="15" t="str">
        <f>+G69</f>
        <v>-</v>
      </c>
      <c r="H302" s="15">
        <f t="shared" si="37"/>
        <v>1552.6</v>
      </c>
      <c r="I302" s="103"/>
    </row>
    <row r="303" spans="1:9" ht="11.25" customHeight="1">
      <c r="A303" s="51" t="s">
        <v>10</v>
      </c>
      <c r="B303" s="15">
        <f t="shared" ref="B303:H303" si="38">AVERAGE(B66:B70)</f>
        <v>186</v>
      </c>
      <c r="C303" s="15">
        <f t="shared" si="38"/>
        <v>109.66666666666667</v>
      </c>
      <c r="D303" s="15">
        <f t="shared" si="38"/>
        <v>5</v>
      </c>
      <c r="E303" s="15">
        <f t="shared" si="38"/>
        <v>136</v>
      </c>
      <c r="F303" s="15">
        <f t="shared" si="38"/>
        <v>15</v>
      </c>
      <c r="G303" s="15" t="str">
        <f>+G70</f>
        <v>-</v>
      </c>
      <c r="H303" s="15">
        <f t="shared" si="38"/>
        <v>300.2</v>
      </c>
      <c r="I303" s="103"/>
    </row>
    <row r="304" spans="1:9" ht="11.25" customHeight="1">
      <c r="A304" s="51" t="s">
        <v>11</v>
      </c>
      <c r="B304" s="15">
        <f>AVERAGE(B71:B75)</f>
        <v>74</v>
      </c>
      <c r="C304" s="15">
        <f>AVERAGE(C71:C75)</f>
        <v>85.333333333333329</v>
      </c>
      <c r="D304" s="15">
        <f>AVERAGE(D71:D75)</f>
        <v>127</v>
      </c>
      <c r="E304" s="15">
        <f>AVERAGE(E71:E75)</f>
        <v>52.25</v>
      </c>
      <c r="F304" s="15">
        <f>AVERAGE(F71:F75)</f>
        <v>15.5</v>
      </c>
      <c r="G304" s="15" t="str">
        <f>+G71</f>
        <v>-</v>
      </c>
      <c r="H304" s="15">
        <f>AVERAGE(H71:H75)</f>
        <v>243</v>
      </c>
      <c r="I304" s="103"/>
    </row>
    <row r="305" spans="1:9" ht="11.25" customHeight="1">
      <c r="A305" s="51" t="s">
        <v>12</v>
      </c>
      <c r="B305" s="15">
        <f>AVERAGE(B76:B80)</f>
        <v>35.75</v>
      </c>
      <c r="C305" s="15">
        <f>AVERAGE(C76:C80)</f>
        <v>22.5</v>
      </c>
      <c r="D305" s="15">
        <f>AVERAGE(D76:D80)</f>
        <v>11.5</v>
      </c>
      <c r="E305" s="15">
        <f>AVERAGE(E76:E80)</f>
        <v>8</v>
      </c>
      <c r="F305" s="15">
        <f>AVERAGE(F76:F80)</f>
        <v>5</v>
      </c>
      <c r="G305" s="15" t="str">
        <f>+G76</f>
        <v>-</v>
      </c>
      <c r="H305" s="15">
        <f>AVERAGE(H76:H80)</f>
        <v>55.4</v>
      </c>
      <c r="I305" s="103"/>
    </row>
    <row r="306" spans="1:9" ht="11.25" customHeight="1">
      <c r="A306" s="51" t="s">
        <v>13</v>
      </c>
      <c r="B306" s="15">
        <f>AVERAGE(B81:B85)</f>
        <v>30.6</v>
      </c>
      <c r="C306" s="15">
        <f>AVERAGE(C81:C85)</f>
        <v>11.6</v>
      </c>
      <c r="D306" s="15">
        <f>AVERAGE(D81:D85)</f>
        <v>76.2</v>
      </c>
      <c r="E306" s="15">
        <f>AVERAGE(E81:E85)</f>
        <v>88.25</v>
      </c>
      <c r="F306" s="15">
        <f>AVERAGE(F81:F85)</f>
        <v>14.5</v>
      </c>
      <c r="G306" s="15" t="str">
        <f>+G81</f>
        <v>-</v>
      </c>
      <c r="H306" s="15">
        <f>AVERAGE(H81:H85)</f>
        <v>194.8</v>
      </c>
    </row>
    <row r="307" spans="1:9" ht="11.25" customHeight="1">
      <c r="A307" s="51" t="s">
        <v>14</v>
      </c>
      <c r="B307" s="15">
        <f>AVERAGE(B86:B90)</f>
        <v>71</v>
      </c>
      <c r="C307" s="15">
        <f t="shared" ref="C307:H307" si="39">AVERAGE(C86:C90)</f>
        <v>136.80000000000001</v>
      </c>
      <c r="D307" s="15">
        <f t="shared" si="39"/>
        <v>123.6</v>
      </c>
      <c r="E307" s="15">
        <f t="shared" si="39"/>
        <v>108.8</v>
      </c>
      <c r="F307" s="15">
        <f t="shared" si="39"/>
        <v>30.6</v>
      </c>
      <c r="G307" s="15" t="str">
        <f>G86</f>
        <v>-</v>
      </c>
      <c r="H307" s="15">
        <f t="shared" si="39"/>
        <v>470.8</v>
      </c>
    </row>
    <row r="308" spans="1:9" ht="11.25" customHeight="1">
      <c r="A308" s="86">
        <v>2011</v>
      </c>
      <c r="B308" s="15">
        <f t="shared" ref="B308:H319" si="40">+B91</f>
        <v>199</v>
      </c>
      <c r="C308" s="15">
        <f t="shared" si="40"/>
        <v>236</v>
      </c>
      <c r="D308" s="15">
        <f t="shared" si="40"/>
        <v>139</v>
      </c>
      <c r="E308" s="15">
        <f t="shared" si="40"/>
        <v>70</v>
      </c>
      <c r="F308" s="15">
        <f t="shared" si="40"/>
        <v>25</v>
      </c>
      <c r="G308" s="15" t="str">
        <f t="shared" si="40"/>
        <v>-</v>
      </c>
      <c r="H308" s="15">
        <f t="shared" si="40"/>
        <v>669</v>
      </c>
    </row>
    <row r="309" spans="1:9" ht="11.25" customHeight="1">
      <c r="A309" s="86">
        <v>2012</v>
      </c>
      <c r="B309" s="15">
        <f t="shared" si="40"/>
        <v>124</v>
      </c>
      <c r="C309" s="15">
        <f t="shared" si="40"/>
        <v>286</v>
      </c>
      <c r="D309" s="15">
        <f t="shared" si="40"/>
        <v>229</v>
      </c>
      <c r="E309" s="15">
        <f t="shared" si="40"/>
        <v>246</v>
      </c>
      <c r="F309" s="15">
        <f t="shared" si="40"/>
        <v>160</v>
      </c>
      <c r="G309" s="15" t="str">
        <f t="shared" si="40"/>
        <v>-</v>
      </c>
      <c r="H309" s="15">
        <f t="shared" si="40"/>
        <v>1045</v>
      </c>
    </row>
    <row r="310" spans="1:9" ht="11.25" customHeight="1">
      <c r="A310" s="86">
        <v>2013</v>
      </c>
      <c r="B310" s="15">
        <f t="shared" si="40"/>
        <v>190</v>
      </c>
      <c r="C310" s="15" t="str">
        <f t="shared" si="40"/>
        <v>-</v>
      </c>
      <c r="D310" s="15">
        <f t="shared" si="40"/>
        <v>175</v>
      </c>
      <c r="E310" s="15">
        <f t="shared" si="40"/>
        <v>70</v>
      </c>
      <c r="F310" s="15" t="str">
        <f t="shared" si="40"/>
        <v>-</v>
      </c>
      <c r="G310" s="15" t="str">
        <f t="shared" si="40"/>
        <v>-</v>
      </c>
      <c r="H310" s="15">
        <f t="shared" si="40"/>
        <v>435</v>
      </c>
    </row>
    <row r="311" spans="1:9" ht="11.25" customHeight="1">
      <c r="A311" s="86">
        <v>2014</v>
      </c>
      <c r="B311" s="15">
        <f t="shared" si="40"/>
        <v>291</v>
      </c>
      <c r="C311" s="15">
        <f t="shared" si="40"/>
        <v>84</v>
      </c>
      <c r="D311" s="15">
        <f t="shared" si="40"/>
        <v>169</v>
      </c>
      <c r="E311" s="15">
        <f t="shared" si="40"/>
        <v>140</v>
      </c>
      <c r="F311" s="15">
        <f t="shared" si="40"/>
        <v>32</v>
      </c>
      <c r="G311" s="15" t="str">
        <f t="shared" si="40"/>
        <v>-</v>
      </c>
      <c r="H311" s="15">
        <f t="shared" si="40"/>
        <v>716</v>
      </c>
    </row>
    <row r="312" spans="1:9" ht="11.25" customHeight="1">
      <c r="A312" s="51">
        <v>2015</v>
      </c>
      <c r="B312" s="15">
        <f t="shared" si="40"/>
        <v>227</v>
      </c>
      <c r="C312" s="15" t="str">
        <f t="shared" si="40"/>
        <v>-</v>
      </c>
      <c r="D312" s="15">
        <f t="shared" si="40"/>
        <v>194</v>
      </c>
      <c r="E312" s="15">
        <f t="shared" si="40"/>
        <v>174</v>
      </c>
      <c r="F312" s="15">
        <f t="shared" si="40"/>
        <v>62</v>
      </c>
      <c r="G312" s="15" t="str">
        <f t="shared" si="40"/>
        <v>-</v>
      </c>
      <c r="H312" s="15">
        <f t="shared" si="40"/>
        <v>657</v>
      </c>
    </row>
    <row r="313" spans="1:9" ht="11.25" customHeight="1">
      <c r="A313" s="51">
        <v>2016</v>
      </c>
      <c r="B313" s="15">
        <f t="shared" si="40"/>
        <v>213</v>
      </c>
      <c r="C313" s="15">
        <f t="shared" si="40"/>
        <v>56</v>
      </c>
      <c r="D313" s="15">
        <f t="shared" si="40"/>
        <v>111</v>
      </c>
      <c r="E313" s="15">
        <f t="shared" si="40"/>
        <v>31</v>
      </c>
      <c r="F313" s="15" t="str">
        <f t="shared" si="40"/>
        <v>-</v>
      </c>
      <c r="G313" s="15" t="str">
        <f t="shared" si="40"/>
        <v>-</v>
      </c>
      <c r="H313" s="15">
        <f t="shared" si="40"/>
        <v>411</v>
      </c>
    </row>
    <row r="314" spans="1:9" ht="11.25" customHeight="1">
      <c r="A314" s="51">
        <v>2017</v>
      </c>
      <c r="B314" s="15">
        <f t="shared" si="40"/>
        <v>194</v>
      </c>
      <c r="C314" s="15">
        <f t="shared" si="40"/>
        <v>89</v>
      </c>
      <c r="D314" s="15">
        <f t="shared" si="40"/>
        <v>33</v>
      </c>
      <c r="E314" s="15">
        <f t="shared" si="40"/>
        <v>129</v>
      </c>
      <c r="F314" s="15">
        <f t="shared" si="40"/>
        <v>57</v>
      </c>
      <c r="G314" s="15" t="str">
        <f t="shared" si="40"/>
        <v>-</v>
      </c>
      <c r="H314" s="15">
        <f t="shared" si="40"/>
        <v>502</v>
      </c>
    </row>
    <row r="315" spans="1:9" ht="12" customHeight="1">
      <c r="A315" s="51">
        <v>2018</v>
      </c>
      <c r="B315" s="15">
        <f t="shared" si="40"/>
        <v>160</v>
      </c>
      <c r="C315" s="15">
        <f t="shared" si="40"/>
        <v>14</v>
      </c>
      <c r="D315" s="15">
        <f t="shared" si="40"/>
        <v>36</v>
      </c>
      <c r="E315" s="15">
        <f t="shared" si="40"/>
        <v>103</v>
      </c>
      <c r="F315" s="15">
        <f t="shared" si="40"/>
        <v>47</v>
      </c>
      <c r="G315" s="15" t="str">
        <f t="shared" si="40"/>
        <v>-</v>
      </c>
      <c r="H315" s="15">
        <f t="shared" si="40"/>
        <v>360</v>
      </c>
    </row>
    <row r="316" spans="1:9" ht="12" customHeight="1">
      <c r="A316" s="51">
        <v>2019</v>
      </c>
      <c r="B316" s="15">
        <f t="shared" si="40"/>
        <v>52</v>
      </c>
      <c r="C316" s="15">
        <f t="shared" si="40"/>
        <v>12</v>
      </c>
      <c r="D316" s="15">
        <f t="shared" si="40"/>
        <v>133</v>
      </c>
      <c r="E316" s="15">
        <f t="shared" si="40"/>
        <v>152</v>
      </c>
      <c r="F316" s="15">
        <f t="shared" si="40"/>
        <v>80</v>
      </c>
      <c r="G316" s="15" t="str">
        <f t="shared" si="40"/>
        <v>-</v>
      </c>
      <c r="H316" s="15">
        <f t="shared" si="40"/>
        <v>429</v>
      </c>
    </row>
    <row r="317" spans="1:9" ht="12" customHeight="1">
      <c r="A317" s="51">
        <v>2020</v>
      </c>
      <c r="B317" s="15">
        <f t="shared" si="40"/>
        <v>25</v>
      </c>
      <c r="C317" s="15">
        <f t="shared" si="40"/>
        <v>43</v>
      </c>
      <c r="D317" s="15">
        <f t="shared" si="40"/>
        <v>147</v>
      </c>
      <c r="E317" s="15">
        <f t="shared" si="40"/>
        <v>108</v>
      </c>
      <c r="F317" s="15">
        <f t="shared" si="40"/>
        <v>13</v>
      </c>
      <c r="G317" s="15" t="str">
        <f t="shared" si="40"/>
        <v>-</v>
      </c>
      <c r="H317" s="15">
        <f t="shared" si="40"/>
        <v>336</v>
      </c>
    </row>
    <row r="318" spans="1:9" ht="12" customHeight="1">
      <c r="A318" s="51">
        <v>2021</v>
      </c>
      <c r="B318" s="15">
        <f t="shared" si="40"/>
        <v>41</v>
      </c>
      <c r="C318" s="15">
        <f t="shared" si="40"/>
        <v>43</v>
      </c>
      <c r="D318" s="15">
        <f t="shared" si="40"/>
        <v>95</v>
      </c>
      <c r="E318" s="15">
        <f t="shared" si="40"/>
        <v>74</v>
      </c>
      <c r="F318" s="15">
        <f t="shared" si="40"/>
        <v>48</v>
      </c>
      <c r="G318" s="15" t="str">
        <f t="shared" si="40"/>
        <v>-</v>
      </c>
      <c r="H318" s="15">
        <f t="shared" si="40"/>
        <v>301</v>
      </c>
    </row>
    <row r="319" spans="1:9" ht="12" customHeight="1">
      <c r="A319" s="51">
        <v>2022</v>
      </c>
      <c r="B319" s="15">
        <f t="shared" si="40"/>
        <v>78</v>
      </c>
      <c r="C319" s="15">
        <f t="shared" si="40"/>
        <v>56</v>
      </c>
      <c r="D319" s="15">
        <f t="shared" si="40"/>
        <v>96</v>
      </c>
      <c r="E319" s="15">
        <f t="shared" si="40"/>
        <v>46</v>
      </c>
      <c r="F319" s="15">
        <f t="shared" si="40"/>
        <v>25</v>
      </c>
      <c r="G319" s="15" t="str">
        <f t="shared" si="40"/>
        <v>-</v>
      </c>
      <c r="H319" s="15">
        <f t="shared" si="40"/>
        <v>301</v>
      </c>
    </row>
    <row r="320" spans="1:9" ht="12" customHeight="1">
      <c r="A320" s="51">
        <v>2023</v>
      </c>
      <c r="B320" s="15">
        <f t="shared" ref="B320:H321" si="41">+B103</f>
        <v>148</v>
      </c>
      <c r="C320" s="15">
        <f t="shared" si="41"/>
        <v>67</v>
      </c>
      <c r="D320" s="15">
        <f t="shared" si="41"/>
        <v>90</v>
      </c>
      <c r="E320" s="15">
        <f t="shared" si="41"/>
        <v>25</v>
      </c>
      <c r="F320" s="15">
        <f t="shared" si="41"/>
        <v>46</v>
      </c>
      <c r="G320" s="15" t="str">
        <f>+G103</f>
        <v>-</v>
      </c>
      <c r="H320" s="15">
        <f t="shared" si="41"/>
        <v>376</v>
      </c>
    </row>
    <row r="321" spans="1:9" ht="12" customHeight="1">
      <c r="A321" s="51" t="s">
        <v>348</v>
      </c>
      <c r="B321" s="15">
        <f t="shared" si="41"/>
        <v>104</v>
      </c>
      <c r="C321" s="15">
        <f t="shared" si="41"/>
        <v>139</v>
      </c>
      <c r="D321" s="15">
        <f t="shared" si="41"/>
        <v>163</v>
      </c>
      <c r="E321" s="15">
        <f t="shared" si="41"/>
        <v>83</v>
      </c>
      <c r="F321" s="15">
        <f t="shared" si="41"/>
        <v>51</v>
      </c>
      <c r="G321" s="15" t="str">
        <f>+G104</f>
        <v>-</v>
      </c>
      <c r="H321" s="15">
        <f t="shared" si="41"/>
        <v>540</v>
      </c>
    </row>
    <row r="322" spans="1:9" ht="7.5" customHeight="1"/>
    <row r="323" spans="1:9" ht="11.25" customHeight="1">
      <c r="A323" s="71" t="s">
        <v>136</v>
      </c>
    </row>
    <row r="324" spans="1:9" ht="11.25" customHeight="1">
      <c r="A324" s="51" t="s">
        <v>102</v>
      </c>
      <c r="B324" s="15">
        <f t="shared" ref="B324:H324" si="42">AVERAGE(B112:B116)</f>
        <v>2109.1999999999998</v>
      </c>
      <c r="C324" s="15">
        <f t="shared" si="42"/>
        <v>250.25</v>
      </c>
      <c r="D324" s="15">
        <f t="shared" si="42"/>
        <v>2790</v>
      </c>
      <c r="E324" s="15">
        <f t="shared" si="42"/>
        <v>1087.3333333333333</v>
      </c>
      <c r="F324" s="15" t="str">
        <f>+F120</f>
        <v>-</v>
      </c>
      <c r="G324" s="15" t="str">
        <f>+G120</f>
        <v>-</v>
      </c>
      <c r="H324" s="15">
        <f t="shared" si="42"/>
        <v>5193.8</v>
      </c>
      <c r="I324" s="103"/>
    </row>
    <row r="325" spans="1:9" ht="11.25" customHeight="1">
      <c r="A325" s="51" t="s">
        <v>10</v>
      </c>
      <c r="B325" s="15">
        <f t="shared" ref="B325:H325" si="43">AVERAGE(B117:B121)</f>
        <v>1722.6</v>
      </c>
      <c r="C325" s="15">
        <f t="shared" si="43"/>
        <v>614.25</v>
      </c>
      <c r="D325" s="15">
        <f t="shared" si="43"/>
        <v>855</v>
      </c>
      <c r="E325" s="15">
        <f t="shared" si="43"/>
        <v>390</v>
      </c>
      <c r="F325" s="15" t="str">
        <f>+F121</f>
        <v>-</v>
      </c>
      <c r="G325" s="15" t="str">
        <f>+G121</f>
        <v>-</v>
      </c>
      <c r="H325" s="15">
        <f t="shared" si="43"/>
        <v>2619</v>
      </c>
      <c r="I325" s="103"/>
    </row>
    <row r="326" spans="1:9" ht="11.25" customHeight="1">
      <c r="A326" s="51" t="s">
        <v>11</v>
      </c>
      <c r="B326" s="15">
        <f>AVERAGE(B122:B126)</f>
        <v>852</v>
      </c>
      <c r="C326" s="15">
        <f>AVERAGE(C122:C126)</f>
        <v>552</v>
      </c>
      <c r="D326" s="15">
        <f>AVERAGE(D122:D126)</f>
        <v>351.5</v>
      </c>
      <c r="E326" s="15">
        <f>AVERAGE(E122:E126)</f>
        <v>235.33333333333334</v>
      </c>
      <c r="F326" s="15">
        <f>AVERAGE(F122:F126)</f>
        <v>308.5</v>
      </c>
      <c r="G326" s="15" t="str">
        <f>+G122</f>
        <v>-</v>
      </c>
      <c r="H326" s="15">
        <f>AVERAGE(H122:H126)</f>
        <v>2079.3333333333335</v>
      </c>
      <c r="I326" s="103"/>
    </row>
    <row r="327" spans="1:9" ht="11.25" customHeight="1">
      <c r="A327" s="51" t="s">
        <v>12</v>
      </c>
      <c r="B327" s="15">
        <f>AVERAGE(B127:B131)</f>
        <v>46</v>
      </c>
      <c r="C327" s="15">
        <f>AVERAGE(C127:C131)</f>
        <v>39</v>
      </c>
      <c r="D327" s="15">
        <f>AVERAGE(D127:D131)</f>
        <v>50.5</v>
      </c>
      <c r="E327" s="15">
        <f>AVERAGE(E127:E131)</f>
        <v>65.333333333333329</v>
      </c>
      <c r="F327" s="15">
        <f>AVERAGE(F127:F131)</f>
        <v>2</v>
      </c>
      <c r="G327" s="15" t="str">
        <f>+G127</f>
        <v>-</v>
      </c>
      <c r="H327" s="15">
        <f>AVERAGE(H127:H131)</f>
        <v>128.19999999999999</v>
      </c>
      <c r="I327" s="103"/>
    </row>
    <row r="328" spans="1:9" ht="11.25" customHeight="1">
      <c r="A328" s="51" t="s">
        <v>13</v>
      </c>
      <c r="B328" s="15">
        <f>AVERAGE(B132:B136)</f>
        <v>206.8</v>
      </c>
      <c r="C328" s="15">
        <f>AVERAGE(C132:C136)</f>
        <v>73.400000000000006</v>
      </c>
      <c r="D328" s="15">
        <f>AVERAGE(D132:D136)</f>
        <v>151.19999999999999</v>
      </c>
      <c r="E328" s="15">
        <f>AVERAGE(E132:E136)</f>
        <v>128.80000000000001</v>
      </c>
      <c r="F328" s="15">
        <f>AVERAGE(F132:F136)</f>
        <v>54.666666666666664</v>
      </c>
      <c r="G328" s="15" t="str">
        <f>+G132</f>
        <v>-</v>
      </c>
      <c r="H328" s="15">
        <f>AVERAGE(H132:H136)</f>
        <v>593</v>
      </c>
    </row>
    <row r="329" spans="1:9" ht="11.25" customHeight="1">
      <c r="A329" s="51" t="s">
        <v>14</v>
      </c>
      <c r="B329" s="15">
        <f>AVERAGE(B137:B141)</f>
        <v>247.8</v>
      </c>
      <c r="C329" s="15">
        <f t="shared" ref="C329:H329" si="44">AVERAGE(C137:C141)</f>
        <v>275.39999999999998</v>
      </c>
      <c r="D329" s="15">
        <f t="shared" si="44"/>
        <v>168.8</v>
      </c>
      <c r="E329" s="15">
        <f t="shared" si="44"/>
        <v>148.4</v>
      </c>
      <c r="F329" s="15">
        <f t="shared" si="44"/>
        <v>44.4</v>
      </c>
      <c r="G329" s="15" t="str">
        <f>G137</f>
        <v>-</v>
      </c>
      <c r="H329" s="15">
        <f t="shared" si="44"/>
        <v>884.8</v>
      </c>
    </row>
    <row r="330" spans="1:9" ht="11.25" customHeight="1">
      <c r="A330" s="51">
        <v>2011</v>
      </c>
      <c r="B330" s="15">
        <f t="shared" ref="B330:H341" si="45">+B142</f>
        <v>300</v>
      </c>
      <c r="C330" s="15">
        <f t="shared" si="45"/>
        <v>386</v>
      </c>
      <c r="D330" s="15">
        <f t="shared" si="45"/>
        <v>292</v>
      </c>
      <c r="E330" s="15">
        <f t="shared" si="45"/>
        <v>135</v>
      </c>
      <c r="F330" s="15">
        <f t="shared" si="45"/>
        <v>20</v>
      </c>
      <c r="G330" s="15" t="str">
        <f t="shared" si="45"/>
        <v>-</v>
      </c>
      <c r="H330" s="15">
        <f t="shared" si="45"/>
        <v>1133</v>
      </c>
    </row>
    <row r="331" spans="1:9" ht="11.25" customHeight="1">
      <c r="A331" s="86">
        <v>2012</v>
      </c>
      <c r="B331" s="15">
        <f t="shared" si="45"/>
        <v>126</v>
      </c>
      <c r="C331" s="15">
        <f t="shared" si="45"/>
        <v>264</v>
      </c>
      <c r="D331" s="15">
        <f t="shared" si="45"/>
        <v>202</v>
      </c>
      <c r="E331" s="15">
        <f t="shared" si="45"/>
        <v>39</v>
      </c>
      <c r="F331" s="15">
        <f t="shared" si="45"/>
        <v>23</v>
      </c>
      <c r="G331" s="15" t="str">
        <f t="shared" si="45"/>
        <v>-</v>
      </c>
      <c r="H331" s="15">
        <f t="shared" si="45"/>
        <v>654</v>
      </c>
    </row>
    <row r="332" spans="1:9" ht="11.25" customHeight="1">
      <c r="A332" s="86">
        <v>2013</v>
      </c>
      <c r="B332" s="15">
        <f t="shared" si="45"/>
        <v>380</v>
      </c>
      <c r="C332" s="15">
        <f t="shared" si="45"/>
        <v>498</v>
      </c>
      <c r="D332" s="15">
        <f t="shared" si="45"/>
        <v>206</v>
      </c>
      <c r="E332" s="15">
        <f t="shared" si="45"/>
        <v>331</v>
      </c>
      <c r="F332" s="15">
        <f t="shared" si="45"/>
        <v>83</v>
      </c>
      <c r="G332" s="15" t="str">
        <f t="shared" si="45"/>
        <v>-</v>
      </c>
      <c r="H332" s="15">
        <f t="shared" si="45"/>
        <v>1498</v>
      </c>
    </row>
    <row r="333" spans="1:9" ht="11.25" customHeight="1">
      <c r="A333" s="86">
        <v>2014</v>
      </c>
      <c r="B333" s="15">
        <f t="shared" si="45"/>
        <v>189</v>
      </c>
      <c r="C333" s="15">
        <f t="shared" si="45"/>
        <v>103</v>
      </c>
      <c r="D333" s="15">
        <f t="shared" si="45"/>
        <v>222</v>
      </c>
      <c r="E333" s="15">
        <f t="shared" si="45"/>
        <v>192</v>
      </c>
      <c r="F333" s="15">
        <f t="shared" si="45"/>
        <v>85</v>
      </c>
      <c r="G333" s="15" t="str">
        <f t="shared" si="45"/>
        <v>-</v>
      </c>
      <c r="H333" s="15">
        <f t="shared" si="45"/>
        <v>791</v>
      </c>
    </row>
    <row r="334" spans="1:9" ht="11.25" customHeight="1">
      <c r="A334" s="51">
        <v>2015</v>
      </c>
      <c r="B334" s="15">
        <f t="shared" si="45"/>
        <v>411</v>
      </c>
      <c r="C334" s="15">
        <f t="shared" si="45"/>
        <v>418</v>
      </c>
      <c r="D334" s="15">
        <f t="shared" si="45"/>
        <v>283</v>
      </c>
      <c r="E334" s="15">
        <f t="shared" si="45"/>
        <v>273</v>
      </c>
      <c r="F334" s="15">
        <f t="shared" si="45"/>
        <v>62</v>
      </c>
      <c r="G334" s="15" t="str">
        <f t="shared" si="45"/>
        <v>-</v>
      </c>
      <c r="H334" s="15">
        <f t="shared" si="45"/>
        <v>1447</v>
      </c>
    </row>
    <row r="335" spans="1:9" ht="11.25" customHeight="1">
      <c r="A335" s="51">
        <v>2016</v>
      </c>
      <c r="B335" s="15">
        <f t="shared" si="45"/>
        <v>349</v>
      </c>
      <c r="C335" s="15">
        <f t="shared" si="45"/>
        <v>247</v>
      </c>
      <c r="D335" s="15">
        <f t="shared" si="45"/>
        <v>134</v>
      </c>
      <c r="E335" s="15">
        <f t="shared" si="45"/>
        <v>151</v>
      </c>
      <c r="F335" s="15" t="str">
        <f t="shared" si="45"/>
        <v>-</v>
      </c>
      <c r="G335" s="15" t="str">
        <f t="shared" si="45"/>
        <v>-</v>
      </c>
      <c r="H335" s="15">
        <f t="shared" si="45"/>
        <v>881</v>
      </c>
    </row>
    <row r="336" spans="1:9" ht="11.25" customHeight="1">
      <c r="A336" s="51">
        <v>2017</v>
      </c>
      <c r="B336" s="15">
        <f t="shared" si="45"/>
        <v>527</v>
      </c>
      <c r="C336" s="15">
        <f t="shared" si="45"/>
        <v>477</v>
      </c>
      <c r="D336" s="15">
        <f t="shared" si="45"/>
        <v>207</v>
      </c>
      <c r="E336" s="15">
        <f t="shared" si="45"/>
        <v>170</v>
      </c>
      <c r="F336" s="15">
        <f t="shared" si="45"/>
        <v>30</v>
      </c>
      <c r="G336" s="15" t="str">
        <f t="shared" si="45"/>
        <v>-</v>
      </c>
      <c r="H336" s="15">
        <f t="shared" si="45"/>
        <v>1411</v>
      </c>
    </row>
    <row r="337" spans="1:9" ht="12" customHeight="1">
      <c r="A337" s="51">
        <v>2018</v>
      </c>
      <c r="B337" s="15">
        <f t="shared" si="45"/>
        <v>347</v>
      </c>
      <c r="C337" s="15">
        <f t="shared" si="45"/>
        <v>539</v>
      </c>
      <c r="D337" s="15">
        <f t="shared" si="45"/>
        <v>237</v>
      </c>
      <c r="E337" s="15">
        <f t="shared" si="45"/>
        <v>64</v>
      </c>
      <c r="F337" s="15">
        <f t="shared" si="45"/>
        <v>7</v>
      </c>
      <c r="G337" s="15" t="str">
        <f t="shared" si="45"/>
        <v>-</v>
      </c>
      <c r="H337" s="15">
        <f t="shared" si="45"/>
        <v>1194</v>
      </c>
    </row>
    <row r="338" spans="1:9" ht="12" customHeight="1">
      <c r="A338" s="51">
        <v>2019</v>
      </c>
      <c r="B338" s="15">
        <f t="shared" si="45"/>
        <v>171</v>
      </c>
      <c r="C338" s="15">
        <f t="shared" si="45"/>
        <v>52</v>
      </c>
      <c r="D338" s="15">
        <f t="shared" si="45"/>
        <v>30</v>
      </c>
      <c r="E338" s="15">
        <f t="shared" si="45"/>
        <v>14</v>
      </c>
      <c r="F338" s="15">
        <f t="shared" si="45"/>
        <v>23</v>
      </c>
      <c r="G338" s="15" t="str">
        <f t="shared" si="45"/>
        <v>-</v>
      </c>
      <c r="H338" s="15">
        <f t="shared" si="45"/>
        <v>290</v>
      </c>
    </row>
    <row r="339" spans="1:9" ht="12" customHeight="1">
      <c r="A339" s="51">
        <v>2020</v>
      </c>
      <c r="B339" s="15">
        <f t="shared" si="45"/>
        <v>23</v>
      </c>
      <c r="C339" s="15">
        <f t="shared" si="45"/>
        <v>44</v>
      </c>
      <c r="D339" s="15">
        <f t="shared" si="45"/>
        <v>270</v>
      </c>
      <c r="E339" s="15">
        <f t="shared" si="45"/>
        <v>103</v>
      </c>
      <c r="F339" s="15">
        <f t="shared" si="45"/>
        <v>6</v>
      </c>
      <c r="G339" s="15" t="str">
        <f t="shared" si="45"/>
        <v>-</v>
      </c>
      <c r="H339" s="15">
        <f t="shared" si="45"/>
        <v>446</v>
      </c>
    </row>
    <row r="340" spans="1:9" ht="12" customHeight="1">
      <c r="A340" s="51">
        <v>2021</v>
      </c>
      <c r="B340" s="15">
        <f t="shared" si="45"/>
        <v>177</v>
      </c>
      <c r="C340" s="15">
        <f t="shared" si="45"/>
        <v>377</v>
      </c>
      <c r="D340" s="15">
        <f t="shared" si="45"/>
        <v>359</v>
      </c>
      <c r="E340" s="15">
        <f t="shared" si="45"/>
        <v>155</v>
      </c>
      <c r="F340" s="15">
        <f t="shared" si="45"/>
        <v>67</v>
      </c>
      <c r="G340" s="15" t="str">
        <f t="shared" si="45"/>
        <v>-</v>
      </c>
      <c r="H340" s="15">
        <f t="shared" si="45"/>
        <v>1135</v>
      </c>
    </row>
    <row r="341" spans="1:9" ht="12" customHeight="1">
      <c r="A341" s="51">
        <v>2022</v>
      </c>
      <c r="B341" s="15">
        <f t="shared" si="45"/>
        <v>403</v>
      </c>
      <c r="C341" s="15">
        <f t="shared" si="45"/>
        <v>124</v>
      </c>
      <c r="D341" s="15">
        <f t="shared" si="45"/>
        <v>158</v>
      </c>
      <c r="E341" s="15">
        <f t="shared" si="45"/>
        <v>89</v>
      </c>
      <c r="F341" s="15">
        <f t="shared" si="45"/>
        <v>75</v>
      </c>
      <c r="G341" s="15" t="str">
        <f t="shared" si="45"/>
        <v>-</v>
      </c>
      <c r="H341" s="15">
        <f t="shared" si="45"/>
        <v>849</v>
      </c>
    </row>
    <row r="342" spans="1:9" ht="12" customHeight="1">
      <c r="A342" s="51">
        <v>2023</v>
      </c>
      <c r="B342" s="15">
        <f t="shared" ref="B342:H343" si="46">+B154</f>
        <v>309</v>
      </c>
      <c r="C342" s="15">
        <f t="shared" si="46"/>
        <v>663</v>
      </c>
      <c r="D342" s="15">
        <f t="shared" si="46"/>
        <v>417</v>
      </c>
      <c r="E342" s="15">
        <f t="shared" si="46"/>
        <v>38</v>
      </c>
      <c r="F342" s="15">
        <f t="shared" si="46"/>
        <v>67</v>
      </c>
      <c r="G342" s="15" t="str">
        <f>+G154</f>
        <v>-</v>
      </c>
      <c r="H342" s="15">
        <f t="shared" si="46"/>
        <v>1494</v>
      </c>
    </row>
    <row r="343" spans="1:9" ht="12" customHeight="1">
      <c r="A343" s="51" t="s">
        <v>348</v>
      </c>
      <c r="B343" s="15">
        <f t="shared" si="46"/>
        <v>364</v>
      </c>
      <c r="C343" s="15">
        <f t="shared" si="46"/>
        <v>373</v>
      </c>
      <c r="D343" s="15">
        <f t="shared" si="46"/>
        <v>381</v>
      </c>
      <c r="E343" s="15">
        <f t="shared" si="46"/>
        <v>191</v>
      </c>
      <c r="F343" s="15">
        <f t="shared" si="46"/>
        <v>11</v>
      </c>
      <c r="G343" s="15" t="str">
        <f>+G155</f>
        <v>-</v>
      </c>
      <c r="H343" s="15">
        <f t="shared" si="46"/>
        <v>1320</v>
      </c>
    </row>
    <row r="344" spans="1:9" ht="11.25" customHeight="1">
      <c r="A344" s="86"/>
    </row>
    <row r="345" spans="1:9">
      <c r="A345" s="86"/>
    </row>
    <row r="347" spans="1:9" ht="23.25" customHeight="1">
      <c r="A347" s="308" t="s">
        <v>150</v>
      </c>
      <c r="B347" s="308"/>
      <c r="C347" s="308"/>
      <c r="D347" s="308"/>
      <c r="E347" s="308"/>
      <c r="F347" s="308"/>
      <c r="G347" s="308"/>
      <c r="H347" s="308"/>
    </row>
    <row r="348" spans="1:9" ht="11.25" customHeight="1">
      <c r="A348" s="2" t="s">
        <v>1</v>
      </c>
      <c r="B348" s="151" t="s">
        <v>21</v>
      </c>
      <c r="C348" s="151" t="s">
        <v>22</v>
      </c>
      <c r="D348" s="151" t="s">
        <v>23</v>
      </c>
      <c r="E348" s="151" t="s">
        <v>24</v>
      </c>
      <c r="F348" s="70" t="s">
        <v>143</v>
      </c>
      <c r="G348" s="151" t="s">
        <v>26</v>
      </c>
      <c r="H348" s="151" t="s">
        <v>8</v>
      </c>
    </row>
    <row r="349" spans="1:9">
      <c r="A349" s="71" t="s">
        <v>137</v>
      </c>
    </row>
    <row r="350" spans="1:9" ht="11.25" customHeight="1">
      <c r="A350" s="51" t="s">
        <v>102</v>
      </c>
      <c r="B350" s="15">
        <f t="shared" ref="B350:H350" si="47">AVERAGE(B163:B167)</f>
        <v>566.4</v>
      </c>
      <c r="C350" s="15">
        <f t="shared" si="47"/>
        <v>97</v>
      </c>
      <c r="D350" s="15">
        <f t="shared" si="47"/>
        <v>1091.6666666666667</v>
      </c>
      <c r="E350" s="15">
        <f t="shared" si="47"/>
        <v>710.25</v>
      </c>
      <c r="F350" s="15">
        <f t="shared" si="47"/>
        <v>568</v>
      </c>
      <c r="G350" s="15" t="str">
        <f>+G161</f>
        <v>-</v>
      </c>
      <c r="H350" s="15">
        <f t="shared" si="47"/>
        <v>1961.4</v>
      </c>
      <c r="I350" s="103"/>
    </row>
    <row r="351" spans="1:9" ht="11.25" customHeight="1">
      <c r="A351" s="51" t="s">
        <v>10</v>
      </c>
      <c r="B351" s="15">
        <f t="shared" ref="B351:H351" si="48">AVERAGE(B168:B172)</f>
        <v>196.8</v>
      </c>
      <c r="C351" s="15">
        <f t="shared" si="48"/>
        <v>60.666666666666664</v>
      </c>
      <c r="D351" s="15">
        <f t="shared" si="48"/>
        <v>284</v>
      </c>
      <c r="E351" s="15">
        <f t="shared" si="48"/>
        <v>583.33333333333337</v>
      </c>
      <c r="F351" s="15">
        <f t="shared" si="48"/>
        <v>577.5</v>
      </c>
      <c r="G351" s="15" t="str">
        <f>+G162</f>
        <v>-</v>
      </c>
      <c r="H351" s="15">
        <f t="shared" si="48"/>
        <v>871</v>
      </c>
      <c r="I351" s="103"/>
    </row>
    <row r="352" spans="1:9" ht="11.25" customHeight="1">
      <c r="A352" s="51" t="s">
        <v>11</v>
      </c>
      <c r="B352" s="15">
        <f>AVERAGE(B173:B177)</f>
        <v>94.666666666666671</v>
      </c>
      <c r="C352" s="15">
        <f>AVERAGE(C173:C177)</f>
        <v>9.3333333333333339</v>
      </c>
      <c r="D352" s="15">
        <f>AVERAGE(D173:D177)</f>
        <v>63</v>
      </c>
      <c r="E352" s="15">
        <f>AVERAGE(E173:E177)</f>
        <v>160</v>
      </c>
      <c r="F352" s="15">
        <f>AVERAGE(F173:F177)</f>
        <v>43.5</v>
      </c>
      <c r="G352" s="15" t="str">
        <f>+G163</f>
        <v>-</v>
      </c>
      <c r="H352" s="15">
        <f>AVERAGE(H173:H177)</f>
        <v>335</v>
      </c>
      <c r="I352" s="103"/>
    </row>
    <row r="353" spans="1:9" ht="11.25" customHeight="1">
      <c r="A353" s="51" t="s">
        <v>12</v>
      </c>
      <c r="B353" s="15">
        <f>AVERAGE(B178:B182)</f>
        <v>0</v>
      </c>
      <c r="C353" s="15">
        <f>AVERAGE(C178:C182)</f>
        <v>0</v>
      </c>
      <c r="D353" s="15" t="s">
        <v>15</v>
      </c>
      <c r="E353" s="15">
        <f>AVERAGE(E178:E182)</f>
        <v>48</v>
      </c>
      <c r="F353" s="15">
        <f>AVERAGE(F178:F182)</f>
        <v>11</v>
      </c>
      <c r="G353" s="15" t="str">
        <f>+G168</f>
        <v>-</v>
      </c>
      <c r="H353" s="15">
        <f>AVERAGE(H178:H182)</f>
        <v>19.666666666666668</v>
      </c>
      <c r="I353" s="103"/>
    </row>
    <row r="354" spans="1:9" ht="11.25" customHeight="1">
      <c r="A354" s="51" t="s">
        <v>13</v>
      </c>
      <c r="B354" s="15">
        <f>AVERAGE(B183:B187)</f>
        <v>15</v>
      </c>
      <c r="C354" s="15">
        <f>AVERAGE(C183:C187)</f>
        <v>4.8</v>
      </c>
      <c r="D354" s="15">
        <f>AVERAGE(D183:D187)</f>
        <v>24.2</v>
      </c>
      <c r="E354" s="15">
        <f>AVERAGE(E183:E187)</f>
        <v>29.4</v>
      </c>
      <c r="F354" s="15">
        <f>AVERAGE(F183:F187)</f>
        <v>14.333333333333334</v>
      </c>
      <c r="G354" s="15" t="str">
        <f>+G183</f>
        <v>-</v>
      </c>
      <c r="H354" s="15">
        <f>AVERAGE(H183:H187)</f>
        <v>82</v>
      </c>
    </row>
    <row r="355" spans="1:9" ht="11.25" customHeight="1">
      <c r="A355" s="51" t="s">
        <v>14</v>
      </c>
      <c r="B355" s="15">
        <f>AVERAGE(B188:B192)</f>
        <v>31.4</v>
      </c>
      <c r="C355" s="15">
        <f t="shared" ref="C355:H355" si="49">AVERAGE(C188:C192)</f>
        <v>39.200000000000003</v>
      </c>
      <c r="D355" s="15">
        <f t="shared" si="49"/>
        <v>11.4</v>
      </c>
      <c r="E355" s="15">
        <f t="shared" si="49"/>
        <v>20.2</v>
      </c>
      <c r="F355" s="15">
        <f t="shared" si="49"/>
        <v>6</v>
      </c>
      <c r="G355" s="15" t="str">
        <f>G188</f>
        <v>-</v>
      </c>
      <c r="H355" s="15">
        <f t="shared" si="49"/>
        <v>108.2</v>
      </c>
    </row>
    <row r="356" spans="1:9" ht="11.25" customHeight="1">
      <c r="A356" s="51">
        <v>2011</v>
      </c>
      <c r="B356" s="15">
        <f t="shared" ref="B356:H367" si="50">+B193</f>
        <v>42</v>
      </c>
      <c r="C356" s="15">
        <f t="shared" si="50"/>
        <v>43</v>
      </c>
      <c r="D356" s="15">
        <f t="shared" si="50"/>
        <v>1</v>
      </c>
      <c r="E356" s="15">
        <f t="shared" si="50"/>
        <v>3</v>
      </c>
      <c r="F356" s="15">
        <f t="shared" si="50"/>
        <v>3</v>
      </c>
      <c r="G356" s="15" t="str">
        <f t="shared" si="50"/>
        <v>-</v>
      </c>
      <c r="H356" s="15">
        <f t="shared" si="50"/>
        <v>92</v>
      </c>
    </row>
    <row r="357" spans="1:9" ht="11.25" customHeight="1">
      <c r="A357" s="86">
        <v>2012</v>
      </c>
      <c r="B357" s="15">
        <f t="shared" si="50"/>
        <v>5</v>
      </c>
      <c r="C357" s="15">
        <f t="shared" si="50"/>
        <v>76</v>
      </c>
      <c r="D357" s="15">
        <f t="shared" si="50"/>
        <v>14</v>
      </c>
      <c r="E357" s="15">
        <f t="shared" si="50"/>
        <v>2</v>
      </c>
      <c r="F357" s="15">
        <f t="shared" si="50"/>
        <v>10</v>
      </c>
      <c r="G357" s="15" t="str">
        <f t="shared" si="50"/>
        <v>-</v>
      </c>
      <c r="H357" s="15">
        <f t="shared" si="50"/>
        <v>107</v>
      </c>
    </row>
    <row r="358" spans="1:9" ht="11.25" customHeight="1">
      <c r="A358" s="86">
        <v>2013</v>
      </c>
      <c r="B358" s="15">
        <f t="shared" si="50"/>
        <v>47</v>
      </c>
      <c r="C358" s="15">
        <f t="shared" si="50"/>
        <v>51</v>
      </c>
      <c r="D358" s="15">
        <f t="shared" si="50"/>
        <v>15</v>
      </c>
      <c r="E358" s="15">
        <f t="shared" si="50"/>
        <v>10</v>
      </c>
      <c r="F358" s="15">
        <f t="shared" si="50"/>
        <v>7</v>
      </c>
      <c r="G358" s="15" t="str">
        <f t="shared" si="50"/>
        <v>-</v>
      </c>
      <c r="H358" s="15">
        <f t="shared" si="50"/>
        <v>130</v>
      </c>
    </row>
    <row r="359" spans="1:9" ht="11.25" customHeight="1">
      <c r="A359" s="86">
        <v>2014</v>
      </c>
      <c r="B359" s="15">
        <f t="shared" si="50"/>
        <v>250</v>
      </c>
      <c r="C359" s="15">
        <f t="shared" si="50"/>
        <v>49</v>
      </c>
      <c r="D359" s="15">
        <f t="shared" si="50"/>
        <v>42</v>
      </c>
      <c r="E359" s="15">
        <f t="shared" si="50"/>
        <v>35</v>
      </c>
      <c r="F359" s="15">
        <f t="shared" si="50"/>
        <v>18</v>
      </c>
      <c r="G359" s="15" t="str">
        <f t="shared" si="50"/>
        <v>-</v>
      </c>
      <c r="H359" s="15">
        <f t="shared" si="50"/>
        <v>394</v>
      </c>
    </row>
    <row r="360" spans="1:9" ht="11.25" customHeight="1">
      <c r="A360" s="51">
        <v>2015</v>
      </c>
      <c r="B360" s="15">
        <f t="shared" si="50"/>
        <v>177</v>
      </c>
      <c r="C360" s="15">
        <f t="shared" si="50"/>
        <v>26</v>
      </c>
      <c r="D360" s="15">
        <f t="shared" si="50"/>
        <v>11</v>
      </c>
      <c r="E360" s="15">
        <f t="shared" si="50"/>
        <v>26</v>
      </c>
      <c r="F360" s="15">
        <f t="shared" si="50"/>
        <v>35</v>
      </c>
      <c r="G360" s="15" t="str">
        <f t="shared" si="50"/>
        <v>-</v>
      </c>
      <c r="H360" s="15">
        <f t="shared" si="50"/>
        <v>275</v>
      </c>
    </row>
    <row r="361" spans="1:9" ht="11.25" customHeight="1">
      <c r="A361" s="51">
        <v>2016</v>
      </c>
      <c r="B361" s="15">
        <f t="shared" si="50"/>
        <v>78</v>
      </c>
      <c r="C361" s="15">
        <f t="shared" si="50"/>
        <v>48</v>
      </c>
      <c r="D361" s="15">
        <f t="shared" si="50"/>
        <v>30</v>
      </c>
      <c r="E361" s="15">
        <f t="shared" si="50"/>
        <v>32</v>
      </c>
      <c r="F361" s="15" t="str">
        <f t="shared" si="50"/>
        <v>-</v>
      </c>
      <c r="G361" s="15" t="str">
        <f t="shared" si="50"/>
        <v>-</v>
      </c>
      <c r="H361" s="15">
        <f t="shared" si="50"/>
        <v>188</v>
      </c>
    </row>
    <row r="362" spans="1:9">
      <c r="A362" s="51">
        <v>2017</v>
      </c>
      <c r="B362" s="15">
        <f t="shared" si="50"/>
        <v>16</v>
      </c>
      <c r="C362" s="15">
        <f t="shared" si="50"/>
        <v>24</v>
      </c>
      <c r="D362" s="15">
        <f t="shared" si="50"/>
        <v>15</v>
      </c>
      <c r="E362" s="15">
        <f t="shared" si="50"/>
        <v>15</v>
      </c>
      <c r="F362" s="15">
        <f t="shared" si="50"/>
        <v>23</v>
      </c>
      <c r="G362" s="15" t="str">
        <f t="shared" si="50"/>
        <v>-</v>
      </c>
      <c r="H362" s="15">
        <f t="shared" si="50"/>
        <v>93</v>
      </c>
    </row>
    <row r="363" spans="1:9" ht="12" customHeight="1">
      <c r="A363" s="51">
        <v>2018</v>
      </c>
      <c r="B363" s="15">
        <f t="shared" si="50"/>
        <v>13</v>
      </c>
      <c r="C363" s="15">
        <f t="shared" si="50"/>
        <v>17</v>
      </c>
      <c r="D363" s="15">
        <f t="shared" si="50"/>
        <v>15</v>
      </c>
      <c r="E363" s="15">
        <f t="shared" si="50"/>
        <v>7</v>
      </c>
      <c r="F363" s="15">
        <f t="shared" si="50"/>
        <v>2</v>
      </c>
      <c r="G363" s="15" t="str">
        <f t="shared" si="50"/>
        <v>-</v>
      </c>
      <c r="H363" s="15">
        <f t="shared" si="50"/>
        <v>54</v>
      </c>
    </row>
    <row r="364" spans="1:9" ht="12" customHeight="1">
      <c r="A364" s="51">
        <v>2019</v>
      </c>
      <c r="B364" s="15">
        <f t="shared" si="50"/>
        <v>42</v>
      </c>
      <c r="C364" s="15">
        <f t="shared" si="50"/>
        <v>9</v>
      </c>
      <c r="D364" s="15">
        <f t="shared" si="50"/>
        <v>12</v>
      </c>
      <c r="E364" s="15">
        <f t="shared" si="50"/>
        <v>14</v>
      </c>
      <c r="F364" s="15">
        <f t="shared" si="50"/>
        <v>0</v>
      </c>
      <c r="G364" s="15" t="str">
        <f t="shared" si="50"/>
        <v>-</v>
      </c>
      <c r="H364" s="15">
        <f t="shared" si="50"/>
        <v>77</v>
      </c>
    </row>
    <row r="365" spans="1:9" ht="12" customHeight="1">
      <c r="A365" s="51">
        <v>2020</v>
      </c>
      <c r="B365" s="15">
        <f t="shared" si="50"/>
        <v>17</v>
      </c>
      <c r="C365" s="15">
        <f t="shared" si="50"/>
        <v>25</v>
      </c>
      <c r="D365" s="15">
        <f t="shared" si="50"/>
        <v>0</v>
      </c>
      <c r="E365" s="15">
        <f t="shared" si="50"/>
        <v>10</v>
      </c>
      <c r="F365" s="15">
        <f t="shared" si="50"/>
        <v>5</v>
      </c>
      <c r="G365" s="15" t="str">
        <f t="shared" si="50"/>
        <v>-</v>
      </c>
      <c r="H365" s="15">
        <f t="shared" si="50"/>
        <v>57</v>
      </c>
    </row>
    <row r="366" spans="1:9" ht="12" customHeight="1">
      <c r="A366" s="51">
        <v>2021</v>
      </c>
      <c r="B366" s="15">
        <f t="shared" si="50"/>
        <v>8</v>
      </c>
      <c r="C366" s="15">
        <f t="shared" si="50"/>
        <v>15</v>
      </c>
      <c r="D366" s="15">
        <f t="shared" si="50"/>
        <v>1</v>
      </c>
      <c r="E366" s="15">
        <f t="shared" si="50"/>
        <v>5</v>
      </c>
      <c r="F366" s="15">
        <f t="shared" si="50"/>
        <v>9</v>
      </c>
      <c r="G366" s="15" t="str">
        <f t="shared" si="50"/>
        <v>-</v>
      </c>
      <c r="H366" s="15">
        <f t="shared" si="50"/>
        <v>38</v>
      </c>
    </row>
    <row r="367" spans="1:9" ht="12" customHeight="1">
      <c r="A367" s="51">
        <v>2022</v>
      </c>
      <c r="B367" s="15">
        <f t="shared" si="50"/>
        <v>0</v>
      </c>
      <c r="C367" s="15">
        <f t="shared" si="50"/>
        <v>21</v>
      </c>
      <c r="D367" s="15">
        <f t="shared" si="50"/>
        <v>28</v>
      </c>
      <c r="E367" s="15">
        <f t="shared" si="50"/>
        <v>0</v>
      </c>
      <c r="F367" s="15">
        <f t="shared" si="50"/>
        <v>20</v>
      </c>
      <c r="G367" s="15" t="str">
        <f t="shared" si="50"/>
        <v>-</v>
      </c>
      <c r="H367" s="15">
        <f t="shared" si="50"/>
        <v>69</v>
      </c>
    </row>
    <row r="368" spans="1:9" ht="12" customHeight="1">
      <c r="A368" s="51">
        <v>2023</v>
      </c>
      <c r="B368" s="15">
        <f t="shared" ref="B368:H369" si="51">+B205</f>
        <v>15</v>
      </c>
      <c r="C368" s="15">
        <f t="shared" si="51"/>
        <v>17</v>
      </c>
      <c r="D368" s="15">
        <f t="shared" si="51"/>
        <v>28</v>
      </c>
      <c r="E368" s="15">
        <f t="shared" si="51"/>
        <v>11</v>
      </c>
      <c r="F368" s="15">
        <f t="shared" si="51"/>
        <v>18</v>
      </c>
      <c r="G368" s="15" t="str">
        <f>+G205</f>
        <v>-</v>
      </c>
      <c r="H368" s="15">
        <f t="shared" si="51"/>
        <v>89</v>
      </c>
    </row>
    <row r="369" spans="1:9" ht="12" customHeight="1">
      <c r="A369" s="51" t="s">
        <v>348</v>
      </c>
      <c r="B369" s="15">
        <f t="shared" si="51"/>
        <v>78</v>
      </c>
      <c r="C369" s="15">
        <f t="shared" si="51"/>
        <v>35</v>
      </c>
      <c r="D369" s="15">
        <f t="shared" si="51"/>
        <v>15</v>
      </c>
      <c r="E369" s="15">
        <f t="shared" si="51"/>
        <v>12</v>
      </c>
      <c r="F369" s="15">
        <f t="shared" si="51"/>
        <v>3</v>
      </c>
      <c r="G369" s="15" t="str">
        <f>+G206</f>
        <v>-</v>
      </c>
      <c r="H369" s="15">
        <f t="shared" si="51"/>
        <v>143</v>
      </c>
    </row>
    <row r="370" spans="1:9" ht="6.75" customHeight="1"/>
    <row r="371" spans="1:9" ht="11.25" customHeight="1">
      <c r="A371" s="72" t="s">
        <v>99</v>
      </c>
    </row>
    <row r="372" spans="1:9" ht="11.25" customHeight="1">
      <c r="A372" s="51" t="s">
        <v>102</v>
      </c>
      <c r="B372" s="15">
        <f>AVERAGE(B214:B218)</f>
        <v>3266.4</v>
      </c>
      <c r="C372" s="15">
        <f>AVERAGE(C214:C218)</f>
        <v>381.5</v>
      </c>
      <c r="D372" s="15">
        <f>AVERAGE(D214:D218)</f>
        <v>6468.75</v>
      </c>
      <c r="E372" s="15">
        <f>AVERAGE(E214:E218)</f>
        <v>2956.2</v>
      </c>
      <c r="F372" s="15">
        <f>AVERAGE(F214:F218)</f>
        <v>291</v>
      </c>
      <c r="G372" s="15" t="str">
        <f>+G222</f>
        <v>-</v>
      </c>
      <c r="H372" s="15">
        <f>AVERAGE(H214:H218)</f>
        <v>11819.2</v>
      </c>
      <c r="I372" s="103"/>
    </row>
    <row r="373" spans="1:9" ht="11.25" customHeight="1">
      <c r="A373" s="51" t="s">
        <v>10</v>
      </c>
      <c r="B373" s="15">
        <f t="shared" ref="B373:H373" si="52">AVERAGE(B219:B223)</f>
        <v>2452.1999999999998</v>
      </c>
      <c r="C373" s="15">
        <f t="shared" si="52"/>
        <v>875.5</v>
      </c>
      <c r="D373" s="15">
        <f t="shared" si="52"/>
        <v>579.5</v>
      </c>
      <c r="E373" s="15">
        <f t="shared" si="52"/>
        <v>1100</v>
      </c>
      <c r="F373" s="15">
        <f t="shared" si="52"/>
        <v>585</v>
      </c>
      <c r="G373" s="15" t="str">
        <f>+G223</f>
        <v>-</v>
      </c>
      <c r="H373" s="15">
        <f t="shared" si="52"/>
        <v>4718.3999999999996</v>
      </c>
      <c r="I373" s="103"/>
    </row>
    <row r="374" spans="1:9" ht="11.25" customHeight="1">
      <c r="A374" s="51" t="s">
        <v>11</v>
      </c>
      <c r="B374" s="15">
        <f>AVERAGE(B224:B228)</f>
        <v>1673</v>
      </c>
      <c r="C374" s="15">
        <f>AVERAGE(C224:C228)</f>
        <v>1063</v>
      </c>
      <c r="D374" s="15">
        <f>AVERAGE(D224:D228)</f>
        <v>837.5</v>
      </c>
      <c r="E374" s="15">
        <f>AVERAGE(E224:E228)</f>
        <v>754.5</v>
      </c>
      <c r="F374" s="15">
        <f>AVERAGE(F224:F228)</f>
        <v>332.66666666666669</v>
      </c>
      <c r="G374" s="15" t="str">
        <f>+G224</f>
        <v>-</v>
      </c>
      <c r="H374" s="15">
        <f>AVERAGE(H224:H228)</f>
        <v>3474.75</v>
      </c>
      <c r="I374" s="103"/>
    </row>
    <row r="375" spans="1:9" ht="11.25" customHeight="1">
      <c r="A375" s="51" t="s">
        <v>12</v>
      </c>
      <c r="B375" s="15">
        <f>AVERAGE(B229:B233)</f>
        <v>221.25</v>
      </c>
      <c r="C375" s="15">
        <f>AVERAGE(C229:C233)</f>
        <v>124</v>
      </c>
      <c r="D375" s="15">
        <f>AVERAGE(D229:D233)</f>
        <v>158</v>
      </c>
      <c r="E375" s="15">
        <f>AVERAGE(E229:E233)</f>
        <v>145.33333333333334</v>
      </c>
      <c r="F375" s="15">
        <f>AVERAGE(F229:F233)</f>
        <v>10</v>
      </c>
      <c r="G375" s="15" t="str">
        <f>+G229</f>
        <v>-</v>
      </c>
      <c r="H375" s="15">
        <f>AVERAGE(H229:H233)</f>
        <v>430.6</v>
      </c>
      <c r="I375" s="103"/>
    </row>
    <row r="376" spans="1:9" ht="11.25" customHeight="1">
      <c r="A376" s="51" t="s">
        <v>13</v>
      </c>
      <c r="B376" s="15">
        <f>AVERAGE(B234:B238)</f>
        <v>417</v>
      </c>
      <c r="C376" s="15">
        <f>AVERAGE(C234:C238)</f>
        <v>145.6</v>
      </c>
      <c r="D376" s="15">
        <f>AVERAGE(D234:D238)</f>
        <v>381</v>
      </c>
      <c r="E376" s="15">
        <f>AVERAGE(E234:E238)</f>
        <v>323.60000000000002</v>
      </c>
      <c r="F376" s="15">
        <f>AVERAGE(F234:F238)</f>
        <v>94.333333333333329</v>
      </c>
      <c r="G376" s="15" t="str">
        <f>+G234</f>
        <v>-</v>
      </c>
      <c r="H376" s="15">
        <f>AVERAGE(H234:H238)</f>
        <v>1323.8</v>
      </c>
    </row>
    <row r="377" spans="1:9" ht="11.25" customHeight="1">
      <c r="A377" s="51" t="s">
        <v>14</v>
      </c>
      <c r="B377" s="15">
        <f>AVERAGE(B239:B243)</f>
        <v>437</v>
      </c>
      <c r="C377" s="15">
        <f t="shared" ref="C377:H377" si="53">AVERAGE(C239:C243)</f>
        <v>518.4</v>
      </c>
      <c r="D377" s="15">
        <f t="shared" si="53"/>
        <v>333.2</v>
      </c>
      <c r="E377" s="15">
        <f t="shared" si="53"/>
        <v>294.39999999999998</v>
      </c>
      <c r="F377" s="15">
        <f t="shared" si="53"/>
        <v>89.4</v>
      </c>
      <c r="G377" s="15" t="str">
        <f>G239</f>
        <v>-</v>
      </c>
      <c r="H377" s="15">
        <f t="shared" si="53"/>
        <v>1672.4</v>
      </c>
    </row>
    <row r="378" spans="1:9" ht="11.25" customHeight="1">
      <c r="A378" s="51">
        <v>2011</v>
      </c>
      <c r="B378" s="15">
        <f t="shared" ref="B378:H389" si="54">+B244</f>
        <v>648</v>
      </c>
      <c r="C378" s="15">
        <f t="shared" si="54"/>
        <v>699</v>
      </c>
      <c r="D378" s="15">
        <f t="shared" si="54"/>
        <v>449</v>
      </c>
      <c r="E378" s="15">
        <f t="shared" si="54"/>
        <v>211</v>
      </c>
      <c r="F378" s="15">
        <f t="shared" si="54"/>
        <v>57</v>
      </c>
      <c r="G378" s="15" t="str">
        <f t="shared" si="54"/>
        <v>-</v>
      </c>
      <c r="H378" s="15">
        <f t="shared" si="54"/>
        <v>2064</v>
      </c>
    </row>
    <row r="379" spans="1:9" ht="11.25" customHeight="1">
      <c r="A379" s="86">
        <v>2012</v>
      </c>
      <c r="B379" s="15">
        <f t="shared" si="54"/>
        <v>369</v>
      </c>
      <c r="C379" s="15">
        <f t="shared" si="54"/>
        <v>709</v>
      </c>
      <c r="D379" s="15">
        <f t="shared" si="54"/>
        <v>466</v>
      </c>
      <c r="E379" s="15">
        <f t="shared" si="54"/>
        <v>308</v>
      </c>
      <c r="F379" s="15">
        <f t="shared" si="54"/>
        <v>208</v>
      </c>
      <c r="G379" s="15" t="str">
        <f t="shared" si="54"/>
        <v>-</v>
      </c>
      <c r="H379" s="15">
        <f t="shared" si="54"/>
        <v>2060</v>
      </c>
    </row>
    <row r="380" spans="1:9" ht="11.25" customHeight="1">
      <c r="A380" s="86">
        <v>2013</v>
      </c>
      <c r="B380" s="15">
        <f t="shared" si="54"/>
        <v>768</v>
      </c>
      <c r="C380" s="15">
        <f t="shared" si="54"/>
        <v>549</v>
      </c>
      <c r="D380" s="15">
        <f t="shared" si="54"/>
        <v>486</v>
      </c>
      <c r="E380" s="15">
        <f t="shared" si="54"/>
        <v>415</v>
      </c>
      <c r="F380" s="15">
        <f t="shared" si="54"/>
        <v>90</v>
      </c>
      <c r="G380" s="15" t="str">
        <f t="shared" si="54"/>
        <v>-</v>
      </c>
      <c r="H380" s="15">
        <f t="shared" si="54"/>
        <v>2308</v>
      </c>
    </row>
    <row r="381" spans="1:9" ht="11.25" customHeight="1">
      <c r="A381" s="86">
        <v>2014</v>
      </c>
      <c r="B381" s="15">
        <f t="shared" si="54"/>
        <v>839</v>
      </c>
      <c r="C381" s="15">
        <f t="shared" si="54"/>
        <v>237</v>
      </c>
      <c r="D381" s="15">
        <f t="shared" si="54"/>
        <v>439</v>
      </c>
      <c r="E381" s="15">
        <f t="shared" si="54"/>
        <v>372</v>
      </c>
      <c r="F381" s="15">
        <f t="shared" si="54"/>
        <v>135</v>
      </c>
      <c r="G381" s="15" t="str">
        <f t="shared" si="54"/>
        <v>-</v>
      </c>
      <c r="H381" s="15">
        <f t="shared" si="54"/>
        <v>2022</v>
      </c>
    </row>
    <row r="382" spans="1:9" ht="11.25" customHeight="1">
      <c r="A382" s="51">
        <v>2015</v>
      </c>
      <c r="B382" s="15">
        <f t="shared" si="54"/>
        <v>995</v>
      </c>
      <c r="C382" s="15">
        <f t="shared" si="54"/>
        <v>510</v>
      </c>
      <c r="D382" s="15">
        <f t="shared" si="54"/>
        <v>502</v>
      </c>
      <c r="E382" s="15">
        <f t="shared" si="54"/>
        <v>476</v>
      </c>
      <c r="F382" s="15">
        <f t="shared" si="54"/>
        <v>162</v>
      </c>
      <c r="G382" s="15" t="str">
        <f t="shared" si="54"/>
        <v>-</v>
      </c>
      <c r="H382" s="15">
        <f t="shared" si="54"/>
        <v>2645</v>
      </c>
    </row>
    <row r="383" spans="1:9" ht="11.25" customHeight="1">
      <c r="A383" s="51">
        <v>2016</v>
      </c>
      <c r="B383" s="15">
        <f t="shared" si="54"/>
        <v>725</v>
      </c>
      <c r="C383" s="15">
        <f t="shared" si="54"/>
        <v>407</v>
      </c>
      <c r="D383" s="15">
        <f t="shared" si="54"/>
        <v>278</v>
      </c>
      <c r="E383" s="15">
        <f t="shared" si="54"/>
        <v>218</v>
      </c>
      <c r="F383" s="15" t="str">
        <f t="shared" si="54"/>
        <v>-</v>
      </c>
      <c r="G383" s="15" t="str">
        <f t="shared" si="54"/>
        <v>-</v>
      </c>
      <c r="H383" s="15">
        <f t="shared" si="54"/>
        <v>1628</v>
      </c>
    </row>
    <row r="384" spans="1:9">
      <c r="A384" s="51">
        <v>2017</v>
      </c>
      <c r="B384" s="15">
        <f t="shared" si="54"/>
        <v>778</v>
      </c>
      <c r="C384" s="15">
        <f t="shared" si="54"/>
        <v>630</v>
      </c>
      <c r="D384" s="15">
        <f t="shared" si="54"/>
        <v>395</v>
      </c>
      <c r="E384" s="15">
        <f t="shared" si="54"/>
        <v>426</v>
      </c>
      <c r="F384" s="15">
        <f t="shared" si="54"/>
        <v>144</v>
      </c>
      <c r="G384" s="15" t="str">
        <f t="shared" si="54"/>
        <v>-</v>
      </c>
      <c r="H384" s="15">
        <f t="shared" si="54"/>
        <v>2373</v>
      </c>
    </row>
    <row r="385" spans="1:8" ht="12" customHeight="1">
      <c r="A385" s="51">
        <v>2018</v>
      </c>
      <c r="B385" s="15">
        <f t="shared" si="54"/>
        <v>754</v>
      </c>
      <c r="C385" s="15">
        <f t="shared" si="54"/>
        <v>691</v>
      </c>
      <c r="D385" s="15">
        <f t="shared" si="54"/>
        <v>437</v>
      </c>
      <c r="E385" s="15">
        <f t="shared" si="54"/>
        <v>196</v>
      </c>
      <c r="F385" s="15">
        <f t="shared" si="54"/>
        <v>71</v>
      </c>
      <c r="G385" s="15" t="str">
        <f t="shared" si="54"/>
        <v>-</v>
      </c>
      <c r="H385" s="15">
        <f t="shared" si="54"/>
        <v>2149</v>
      </c>
    </row>
    <row r="386" spans="1:8" ht="12" customHeight="1">
      <c r="A386" s="51">
        <v>2019</v>
      </c>
      <c r="B386" s="15">
        <f t="shared" si="54"/>
        <v>403</v>
      </c>
      <c r="C386" s="15">
        <f t="shared" si="54"/>
        <v>344</v>
      </c>
      <c r="D386" s="15">
        <f t="shared" si="54"/>
        <v>673</v>
      </c>
      <c r="E386" s="15">
        <f t="shared" si="54"/>
        <v>205</v>
      </c>
      <c r="F386" s="15">
        <f t="shared" si="54"/>
        <v>113</v>
      </c>
      <c r="G386" s="15" t="str">
        <f t="shared" si="54"/>
        <v>-</v>
      </c>
      <c r="H386" s="15">
        <f t="shared" si="54"/>
        <v>1738</v>
      </c>
    </row>
    <row r="387" spans="1:8" ht="12" customHeight="1">
      <c r="A387" s="51">
        <v>2020</v>
      </c>
      <c r="B387" s="15">
        <f t="shared" si="54"/>
        <v>90</v>
      </c>
      <c r="C387" s="15">
        <f t="shared" si="54"/>
        <v>161</v>
      </c>
      <c r="D387" s="15">
        <f t="shared" si="54"/>
        <v>464</v>
      </c>
      <c r="E387" s="15">
        <f t="shared" si="54"/>
        <v>237</v>
      </c>
      <c r="F387" s="15">
        <f t="shared" si="54"/>
        <v>24</v>
      </c>
      <c r="G387" s="15" t="str">
        <f t="shared" si="54"/>
        <v>-</v>
      </c>
      <c r="H387" s="15">
        <f t="shared" si="54"/>
        <v>976</v>
      </c>
    </row>
    <row r="388" spans="1:8" ht="12" customHeight="1">
      <c r="A388" s="51">
        <v>2021</v>
      </c>
      <c r="B388" s="15">
        <f t="shared" si="54"/>
        <v>258</v>
      </c>
      <c r="C388" s="15">
        <f t="shared" si="54"/>
        <v>473</v>
      </c>
      <c r="D388" s="15">
        <f t="shared" si="54"/>
        <v>496</v>
      </c>
      <c r="E388" s="15">
        <f t="shared" si="54"/>
        <v>245</v>
      </c>
      <c r="F388" s="15">
        <f t="shared" si="54"/>
        <v>128</v>
      </c>
      <c r="G388" s="15" t="str">
        <f t="shared" si="54"/>
        <v>-</v>
      </c>
      <c r="H388" s="15">
        <f t="shared" si="54"/>
        <v>1600</v>
      </c>
    </row>
    <row r="389" spans="1:8" ht="12" customHeight="1">
      <c r="A389" s="51">
        <v>2022</v>
      </c>
      <c r="B389" s="15">
        <f t="shared" si="54"/>
        <v>490</v>
      </c>
      <c r="C389" s="15">
        <f t="shared" si="54"/>
        <v>206</v>
      </c>
      <c r="D389" s="15">
        <f t="shared" si="54"/>
        <v>295</v>
      </c>
      <c r="E389" s="15">
        <f t="shared" si="54"/>
        <v>137</v>
      </c>
      <c r="F389" s="15">
        <f t="shared" si="54"/>
        <v>120</v>
      </c>
      <c r="G389" s="15" t="str">
        <f t="shared" si="54"/>
        <v>-</v>
      </c>
      <c r="H389" s="15">
        <f t="shared" si="54"/>
        <v>1248</v>
      </c>
    </row>
    <row r="390" spans="1:8" ht="12" customHeight="1">
      <c r="A390" s="51">
        <v>2023</v>
      </c>
      <c r="B390" s="15">
        <f t="shared" ref="B390:H391" si="55">+B256</f>
        <v>559</v>
      </c>
      <c r="C390" s="15">
        <f t="shared" si="55"/>
        <v>752</v>
      </c>
      <c r="D390" s="15">
        <f t="shared" si="55"/>
        <v>546</v>
      </c>
      <c r="E390" s="15">
        <f t="shared" si="55"/>
        <v>76</v>
      </c>
      <c r="F390" s="15">
        <f t="shared" si="55"/>
        <v>133</v>
      </c>
      <c r="G390" s="15" t="str">
        <f>+G256</f>
        <v>-</v>
      </c>
      <c r="H390" s="15">
        <f t="shared" si="55"/>
        <v>2066</v>
      </c>
    </row>
    <row r="391" spans="1:8" ht="12" customHeight="1">
      <c r="A391" s="51" t="s">
        <v>348</v>
      </c>
      <c r="B391" s="26">
        <f t="shared" si="55"/>
        <v>558</v>
      </c>
      <c r="C391" s="26">
        <f t="shared" si="55"/>
        <v>552</v>
      </c>
      <c r="D391" s="26">
        <f t="shared" si="55"/>
        <v>559</v>
      </c>
      <c r="E391" s="26">
        <f t="shared" si="55"/>
        <v>286</v>
      </c>
      <c r="F391" s="26">
        <f t="shared" si="55"/>
        <v>65</v>
      </c>
      <c r="G391" s="26" t="str">
        <f>+G257</f>
        <v>-</v>
      </c>
      <c r="H391" s="26">
        <f t="shared" si="55"/>
        <v>2020</v>
      </c>
    </row>
    <row r="392" spans="1:8" ht="11.25" customHeight="1">
      <c r="A392" s="309" t="str">
        <f>A258</f>
        <v>a/  Summary of Washington Department of Fish and Wildlife fish receiving ticket information by statistical month, excluding Washington landings from Oregon, California, and Alaska.</v>
      </c>
      <c r="B392" s="309"/>
      <c r="C392" s="309"/>
      <c r="D392" s="309"/>
      <c r="E392" s="309"/>
      <c r="F392" s="309"/>
      <c r="G392" s="309"/>
      <c r="H392" s="309"/>
    </row>
    <row r="393" spans="1:8" ht="11.25" customHeight="1">
      <c r="A393" s="310"/>
      <c r="B393" s="310"/>
      <c r="C393" s="310"/>
      <c r="D393" s="310"/>
      <c r="E393" s="310"/>
      <c r="F393" s="310"/>
      <c r="G393" s="310"/>
      <c r="H393" s="310"/>
    </row>
    <row r="394" spans="1:8" ht="11.25" customHeight="1">
      <c r="A394" s="270" t="str">
        <f>A260</f>
        <v>b/  Data for September include any effort after September.</v>
      </c>
      <c r="B394" s="270"/>
      <c r="C394" s="270"/>
      <c r="D394" s="270"/>
      <c r="E394" s="270"/>
      <c r="F394" s="270"/>
      <c r="G394" s="270"/>
      <c r="H394" s="270"/>
    </row>
    <row r="395" spans="1:8" ht="11.25" customHeight="1">
      <c r="A395" s="270" t="str">
        <f>A261</f>
        <v>c/  Neah Bay area includes effort and catches from Strait of Juan de Fuca Area 4B.</v>
      </c>
      <c r="B395" s="270"/>
      <c r="C395" s="270"/>
      <c r="D395" s="270"/>
      <c r="E395" s="270"/>
      <c r="F395" s="270"/>
      <c r="G395" s="270"/>
      <c r="H395" s="270"/>
    </row>
    <row r="396" spans="1:8" ht="11.25" customHeight="1">
      <c r="A396" s="270" t="str">
        <f>A262</f>
        <v>d/  Preliminary.</v>
      </c>
      <c r="B396" s="270"/>
      <c r="C396" s="270"/>
      <c r="D396" s="270"/>
      <c r="E396" s="270"/>
      <c r="F396" s="270"/>
      <c r="G396" s="270"/>
      <c r="H396" s="270"/>
    </row>
    <row r="397" spans="1:8" ht="12" customHeight="1"/>
    <row r="398" spans="1:8" ht="12" customHeight="1">
      <c r="A398" s="177"/>
      <c r="B398" s="176"/>
      <c r="C398" s="176"/>
      <c r="D398" s="176"/>
      <c r="E398" s="176"/>
      <c r="F398" s="176"/>
      <c r="G398" s="176"/>
      <c r="H398" s="176"/>
    </row>
    <row r="399" spans="1:8" ht="12" customHeight="1">
      <c r="A399" s="177"/>
      <c r="B399" s="176"/>
      <c r="C399" s="176"/>
      <c r="D399" s="176"/>
      <c r="E399" s="176"/>
      <c r="F399" s="176"/>
      <c r="G399" s="176"/>
      <c r="H399" s="176"/>
    </row>
    <row r="400" spans="1:8" ht="12" customHeight="1">
      <c r="A400" s="177"/>
      <c r="B400" s="176"/>
      <c r="C400" s="176"/>
      <c r="D400" s="176"/>
      <c r="E400" s="176"/>
      <c r="F400" s="176"/>
      <c r="G400" s="176"/>
      <c r="H400" s="176"/>
    </row>
    <row r="401" spans="1:8" ht="12" customHeight="1">
      <c r="A401" s="177"/>
      <c r="B401" s="176"/>
      <c r="C401" s="176"/>
      <c r="D401" s="176"/>
      <c r="E401" s="176"/>
      <c r="F401" s="176"/>
      <c r="G401" s="176"/>
      <c r="H401" s="176"/>
    </row>
    <row r="402" spans="1:8" ht="12" customHeight="1">
      <c r="A402" s="177"/>
      <c r="B402" s="176"/>
      <c r="C402" s="176"/>
      <c r="D402" s="176"/>
      <c r="E402" s="176"/>
      <c r="F402" s="176"/>
      <c r="G402" s="176"/>
      <c r="H402" s="176"/>
    </row>
    <row r="403" spans="1:8" ht="12" customHeight="1">
      <c r="A403" s="177"/>
      <c r="B403" s="176"/>
      <c r="C403" s="176"/>
      <c r="D403" s="176"/>
      <c r="E403" s="176"/>
      <c r="F403" s="176"/>
      <c r="G403" s="176"/>
      <c r="H403" s="176"/>
    </row>
    <row r="404" spans="1:8" ht="12" customHeight="1">
      <c r="A404" s="177"/>
      <c r="B404" s="176"/>
      <c r="C404" s="176"/>
      <c r="D404" s="176"/>
      <c r="E404" s="176"/>
      <c r="F404" s="176"/>
      <c r="G404" s="176"/>
      <c r="H404" s="176"/>
    </row>
    <row r="405" spans="1:8" ht="12" customHeight="1">
      <c r="A405" s="177"/>
      <c r="B405" s="176"/>
      <c r="C405" s="176"/>
      <c r="D405" s="176"/>
      <c r="E405" s="176"/>
      <c r="F405" s="176"/>
      <c r="G405" s="176"/>
      <c r="H405" s="176"/>
    </row>
    <row r="406" spans="1:8" ht="12" customHeight="1">
      <c r="A406" s="177"/>
      <c r="B406" s="176"/>
      <c r="C406" s="176"/>
      <c r="D406" s="176"/>
      <c r="E406" s="176"/>
      <c r="F406" s="176"/>
      <c r="G406" s="176"/>
      <c r="H406" s="176"/>
    </row>
    <row r="407" spans="1:8" ht="12" customHeight="1">
      <c r="A407" s="177"/>
      <c r="B407" s="176"/>
      <c r="C407" s="176"/>
      <c r="D407" s="176"/>
      <c r="E407" s="176"/>
      <c r="F407" s="176"/>
      <c r="G407" s="176"/>
      <c r="H407" s="176"/>
    </row>
    <row r="408" spans="1:8" ht="12" customHeight="1">
      <c r="A408" s="177"/>
      <c r="B408" s="176"/>
      <c r="C408" s="176"/>
      <c r="D408" s="176"/>
      <c r="E408" s="176"/>
      <c r="F408" s="176"/>
      <c r="G408" s="176"/>
      <c r="H408" s="176"/>
    </row>
    <row r="409" spans="1:8" ht="12" customHeight="1">
      <c r="A409" s="177"/>
      <c r="B409" s="176"/>
      <c r="C409" s="176"/>
      <c r="D409" s="176"/>
      <c r="E409" s="176"/>
      <c r="F409" s="176"/>
      <c r="G409" s="176"/>
      <c r="H409" s="176"/>
    </row>
    <row r="410" spans="1:8" ht="12" customHeight="1">
      <c r="A410" s="177"/>
      <c r="B410" s="176"/>
      <c r="C410" s="176"/>
      <c r="D410" s="176"/>
      <c r="E410" s="176"/>
      <c r="F410" s="176"/>
      <c r="G410" s="176"/>
      <c r="H410" s="176"/>
    </row>
    <row r="411" spans="1:8" ht="12" customHeight="1">
      <c r="A411" s="177"/>
      <c r="B411" s="176"/>
      <c r="C411" s="176"/>
      <c r="D411" s="176"/>
      <c r="E411" s="176"/>
      <c r="F411" s="176"/>
      <c r="G411" s="176"/>
      <c r="H411" s="176"/>
    </row>
    <row r="412" spans="1:8" ht="12" customHeight="1">
      <c r="A412" s="177"/>
      <c r="B412" s="176"/>
      <c r="C412" s="176"/>
      <c r="D412" s="176"/>
      <c r="E412" s="176"/>
      <c r="F412" s="176"/>
      <c r="G412" s="176"/>
      <c r="H412" s="176"/>
    </row>
    <row r="413" spans="1:8" ht="12" customHeight="1">
      <c r="A413" s="177"/>
      <c r="B413" s="176"/>
      <c r="C413" s="176"/>
      <c r="D413" s="176"/>
      <c r="E413" s="176"/>
      <c r="F413" s="176"/>
      <c r="G413" s="176"/>
      <c r="H413" s="176"/>
    </row>
    <row r="414" spans="1:8" ht="12" customHeight="1">
      <c r="A414" s="177"/>
      <c r="B414" s="176"/>
      <c r="C414" s="176"/>
      <c r="D414" s="176"/>
      <c r="E414" s="176"/>
      <c r="F414" s="176"/>
      <c r="G414" s="176"/>
      <c r="H414" s="176"/>
    </row>
    <row r="415" spans="1:8" ht="12" customHeight="1">
      <c r="A415" s="177"/>
      <c r="B415" s="176"/>
      <c r="C415" s="176"/>
      <c r="D415" s="176"/>
      <c r="E415" s="176"/>
      <c r="F415" s="176"/>
      <c r="G415" s="176"/>
      <c r="H415" s="176"/>
    </row>
    <row r="416" spans="1:8" ht="12" customHeight="1">
      <c r="A416" s="177"/>
      <c r="B416" s="176"/>
      <c r="C416" s="176"/>
      <c r="D416" s="176"/>
      <c r="E416" s="176"/>
      <c r="F416" s="176"/>
      <c r="G416" s="176"/>
      <c r="H416" s="176"/>
    </row>
    <row r="417" spans="1:8" ht="12" customHeight="1">
      <c r="A417" s="177"/>
      <c r="B417" s="176"/>
      <c r="C417" s="176"/>
      <c r="D417" s="176"/>
      <c r="E417" s="176"/>
      <c r="F417" s="176"/>
      <c r="G417" s="176"/>
      <c r="H417" s="176"/>
    </row>
    <row r="418" spans="1:8" ht="12" customHeight="1">
      <c r="A418" s="177"/>
      <c r="B418" s="176"/>
      <c r="C418" s="176"/>
      <c r="D418" s="176"/>
      <c r="E418" s="176"/>
      <c r="F418" s="176"/>
      <c r="G418" s="176"/>
      <c r="H418" s="176"/>
    </row>
    <row r="419" spans="1:8" ht="12" customHeight="1">
      <c r="A419" s="177"/>
      <c r="B419" s="176"/>
      <c r="C419" s="176"/>
      <c r="D419" s="176"/>
      <c r="E419" s="176"/>
      <c r="F419" s="176"/>
      <c r="G419" s="176"/>
      <c r="H419" s="176"/>
    </row>
    <row r="420" spans="1:8" ht="12" customHeight="1">
      <c r="A420" s="177"/>
      <c r="B420" s="176"/>
      <c r="C420" s="176"/>
      <c r="D420" s="176"/>
      <c r="E420" s="176"/>
      <c r="F420" s="176"/>
      <c r="G420" s="176"/>
      <c r="H420" s="176"/>
    </row>
    <row r="421" spans="1:8" ht="12" customHeight="1">
      <c r="A421" s="177"/>
      <c r="B421" s="176"/>
      <c r="C421" s="176"/>
      <c r="D421" s="176"/>
      <c r="E421" s="176"/>
      <c r="F421" s="176"/>
      <c r="G421" s="176"/>
      <c r="H421" s="176"/>
    </row>
    <row r="422" spans="1:8" ht="12" customHeight="1">
      <c r="A422" s="177"/>
      <c r="B422" s="176"/>
      <c r="C422" s="176"/>
      <c r="D422" s="176"/>
      <c r="E422" s="176"/>
      <c r="F422" s="176"/>
      <c r="G422" s="176"/>
      <c r="H422" s="176"/>
    </row>
    <row r="423" spans="1:8" ht="12" customHeight="1">
      <c r="A423" s="177"/>
      <c r="B423" s="176"/>
      <c r="C423" s="176"/>
      <c r="D423" s="176"/>
      <c r="E423" s="176"/>
      <c r="F423" s="176"/>
      <c r="G423" s="176"/>
      <c r="H423" s="176"/>
    </row>
    <row r="424" spans="1:8" ht="12" customHeight="1">
      <c r="A424" s="177"/>
      <c r="B424" s="176"/>
      <c r="C424" s="176"/>
      <c r="D424" s="176"/>
      <c r="E424" s="176"/>
      <c r="F424" s="176"/>
      <c r="G424" s="176"/>
      <c r="H424" s="176"/>
    </row>
    <row r="425" spans="1:8" ht="12" customHeight="1">
      <c r="A425" s="177"/>
      <c r="B425" s="176"/>
      <c r="C425" s="176"/>
      <c r="D425" s="176"/>
      <c r="E425" s="176"/>
      <c r="F425" s="176"/>
      <c r="G425" s="176"/>
      <c r="H425" s="176"/>
    </row>
    <row r="426" spans="1:8" ht="12" customHeight="1">
      <c r="A426" s="177"/>
      <c r="B426" s="176"/>
      <c r="C426" s="176"/>
      <c r="D426" s="176"/>
      <c r="E426" s="176"/>
      <c r="F426" s="176"/>
      <c r="G426" s="176"/>
      <c r="H426" s="176"/>
    </row>
    <row r="427" spans="1:8" ht="12" customHeight="1">
      <c r="A427" s="177"/>
      <c r="B427" s="176"/>
      <c r="C427" s="176"/>
      <c r="D427" s="176"/>
      <c r="E427" s="176"/>
      <c r="F427" s="176"/>
      <c r="G427" s="176"/>
      <c r="H427" s="176"/>
    </row>
    <row r="428" spans="1:8" ht="12" customHeight="1">
      <c r="A428" s="177"/>
      <c r="B428" s="176"/>
      <c r="C428" s="176"/>
      <c r="D428" s="176"/>
      <c r="E428" s="176"/>
      <c r="F428" s="176"/>
      <c r="G428" s="176"/>
      <c r="H428" s="176"/>
    </row>
    <row r="429" spans="1:8" ht="12" customHeight="1">
      <c r="A429" s="177"/>
      <c r="B429" s="176"/>
      <c r="C429" s="176"/>
      <c r="D429" s="176"/>
      <c r="E429" s="176"/>
      <c r="F429" s="176"/>
      <c r="G429" s="176"/>
      <c r="H429" s="176"/>
    </row>
    <row r="430" spans="1:8" ht="12" customHeight="1">
      <c r="A430" s="177"/>
      <c r="B430" s="176"/>
      <c r="C430" s="176"/>
      <c r="D430" s="176"/>
      <c r="E430" s="176"/>
      <c r="F430" s="176"/>
      <c r="G430" s="176"/>
      <c r="H430" s="176"/>
    </row>
    <row r="431" spans="1:8" ht="12" customHeight="1">
      <c r="A431" s="177"/>
      <c r="B431" s="176"/>
      <c r="C431" s="176"/>
      <c r="D431" s="176"/>
      <c r="E431" s="176"/>
      <c r="F431" s="176"/>
      <c r="G431" s="176"/>
      <c r="H431" s="176"/>
    </row>
    <row r="432" spans="1:8" ht="12" customHeight="1">
      <c r="A432" s="177"/>
      <c r="B432" s="176"/>
      <c r="C432" s="176"/>
      <c r="D432" s="176"/>
      <c r="E432" s="176"/>
      <c r="F432" s="176"/>
      <c r="G432" s="176"/>
      <c r="H432" s="176"/>
    </row>
    <row r="433" spans="1:8" ht="12" customHeight="1">
      <c r="A433" s="177"/>
      <c r="B433" s="176"/>
      <c r="C433" s="176"/>
      <c r="D433" s="176"/>
      <c r="E433" s="176"/>
      <c r="F433" s="176"/>
      <c r="G433" s="176"/>
      <c r="H433" s="176"/>
    </row>
    <row r="434" spans="1:8" ht="12" customHeight="1">
      <c r="A434" s="177"/>
      <c r="B434" s="176"/>
      <c r="C434" s="176"/>
      <c r="D434" s="176"/>
      <c r="E434" s="176"/>
      <c r="F434" s="176"/>
      <c r="G434" s="176"/>
      <c r="H434" s="176"/>
    </row>
    <row r="435" spans="1:8" ht="12" customHeight="1">
      <c r="A435" s="177"/>
      <c r="B435" s="176"/>
      <c r="C435" s="176"/>
      <c r="D435" s="176"/>
      <c r="E435" s="176"/>
      <c r="F435" s="176"/>
      <c r="G435" s="176"/>
      <c r="H435" s="176"/>
    </row>
    <row r="436" spans="1:8" ht="12" customHeight="1">
      <c r="A436" s="177"/>
      <c r="B436" s="176"/>
      <c r="C436" s="176"/>
      <c r="D436" s="176"/>
      <c r="E436" s="176"/>
      <c r="F436" s="176"/>
      <c r="G436" s="176"/>
      <c r="H436" s="176"/>
    </row>
    <row r="437" spans="1:8" ht="12" customHeight="1">
      <c r="A437" s="177"/>
      <c r="B437" s="176"/>
      <c r="C437" s="176"/>
      <c r="D437" s="176"/>
      <c r="E437" s="176"/>
      <c r="F437" s="176"/>
      <c r="G437" s="176"/>
      <c r="H437" s="176"/>
    </row>
    <row r="438" spans="1:8" ht="12" customHeight="1">
      <c r="A438" s="177"/>
      <c r="B438" s="176"/>
      <c r="C438" s="176"/>
      <c r="D438" s="176"/>
      <c r="E438" s="176"/>
      <c r="F438" s="176"/>
      <c r="G438" s="176"/>
      <c r="H438" s="176"/>
    </row>
    <row r="439" spans="1:8" ht="12" customHeight="1"/>
    <row r="440" spans="1:8" ht="12" customHeight="1"/>
    <row r="441" spans="1:8" ht="12" customHeight="1"/>
    <row r="442" spans="1:8" ht="12" customHeight="1"/>
    <row r="443" spans="1:8" ht="12" customHeight="1"/>
    <row r="444" spans="1:8" ht="12" customHeight="1"/>
    <row r="445" spans="1:8" ht="12" customHeight="1"/>
    <row r="446" spans="1:8" ht="12" customHeight="1"/>
    <row r="447" spans="1:8" ht="12" customHeight="1"/>
    <row r="448" spans="1: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sheetData>
  <mergeCells count="11">
    <mergeCell ref="A347:H347"/>
    <mergeCell ref="A392:H393"/>
    <mergeCell ref="A394:H394"/>
    <mergeCell ref="A395:H395"/>
    <mergeCell ref="A396:H396"/>
    <mergeCell ref="A277:H277"/>
    <mergeCell ref="A2:H2"/>
    <mergeCell ref="A258:H259"/>
    <mergeCell ref="A260:H260"/>
    <mergeCell ref="A261:H261"/>
    <mergeCell ref="A262:H262"/>
  </mergeCells>
  <pageMargins left="0.7" right="0.7" top="0.75" bottom="0.75" header="0.3" footer="0.3"/>
  <pageSetup scale="87" orientation="portrait" r:id="rId1"/>
  <rowBreaks count="1" manualBreakCount="1">
    <brk id="346"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6"/>
  <dimension ref="A1:AO394"/>
  <sheetViews>
    <sheetView showGridLines="0" zoomScale="130" zoomScaleNormal="130" workbookViewId="0">
      <pane xSplit="1" ySplit="4" topLeftCell="B267" activePane="bottomRight" state="frozen"/>
      <selection activeCell="A2" sqref="A1:XFD1048576"/>
      <selection pane="topRight" activeCell="A2" sqref="A1:XFD1048576"/>
      <selection pane="bottomLeft" activeCell="A2" sqref="A1:XFD1048576"/>
      <selection pane="bottomRight" activeCell="E267" sqref="E267"/>
    </sheetView>
  </sheetViews>
  <sheetFormatPr defaultColWidth="9" defaultRowHeight="10.199999999999999"/>
  <cols>
    <col min="1" max="1" width="8.09765625" style="352" customWidth="1"/>
    <col min="2" max="7" width="5.59765625" style="384" customWidth="1"/>
    <col min="8" max="8" width="1.59765625" style="384" customWidth="1"/>
    <col min="9" max="9" width="5.5" style="355" customWidth="1"/>
    <col min="10" max="13" width="5.59765625" style="355" customWidth="1"/>
    <col min="14" max="14" width="6.59765625" style="355" customWidth="1"/>
    <col min="15" max="15" width="1.59765625" style="355" customWidth="1"/>
    <col min="16" max="20" width="5.59765625" style="355" customWidth="1"/>
    <col min="21" max="21" width="6.09765625" style="355" bestFit="1" customWidth="1"/>
    <col min="22" max="16384" width="9" style="351"/>
  </cols>
  <sheetData>
    <row r="1" spans="1:21" ht="4.5" customHeight="1"/>
    <row r="2" spans="1:21" s="386" customFormat="1" ht="11.4">
      <c r="A2" s="385" t="s">
        <v>151</v>
      </c>
      <c r="B2" s="385"/>
      <c r="C2" s="385"/>
      <c r="D2" s="385"/>
      <c r="E2" s="385"/>
      <c r="F2" s="385"/>
      <c r="G2" s="385"/>
      <c r="H2" s="385"/>
      <c r="I2" s="385"/>
      <c r="J2" s="385"/>
      <c r="K2" s="385"/>
      <c r="L2" s="385"/>
      <c r="M2" s="385"/>
      <c r="N2" s="385"/>
      <c r="O2" s="385"/>
      <c r="P2" s="385"/>
      <c r="Q2" s="385"/>
      <c r="R2" s="385"/>
      <c r="S2" s="385"/>
      <c r="T2" s="385"/>
      <c r="U2" s="385"/>
    </row>
    <row r="3" spans="1:21" s="391" customFormat="1" ht="12.75" customHeight="1">
      <c r="A3" s="387" t="s">
        <v>1</v>
      </c>
      <c r="B3" s="388" t="s">
        <v>21</v>
      </c>
      <c r="C3" s="388" t="s">
        <v>22</v>
      </c>
      <c r="D3" s="388" t="s">
        <v>23</v>
      </c>
      <c r="E3" s="388" t="s">
        <v>24</v>
      </c>
      <c r="F3" s="389" t="s">
        <v>143</v>
      </c>
      <c r="G3" s="388" t="s">
        <v>8</v>
      </c>
      <c r="H3" s="388"/>
      <c r="I3" s="390" t="s">
        <v>21</v>
      </c>
      <c r="J3" s="390" t="s">
        <v>22</v>
      </c>
      <c r="K3" s="390" t="s">
        <v>23</v>
      </c>
      <c r="L3" s="390" t="s">
        <v>24</v>
      </c>
      <c r="M3" s="389" t="s">
        <v>143</v>
      </c>
      <c r="N3" s="390" t="s">
        <v>8</v>
      </c>
      <c r="O3" s="390"/>
      <c r="P3" s="390" t="s">
        <v>21</v>
      </c>
      <c r="Q3" s="390" t="s">
        <v>22</v>
      </c>
      <c r="R3" s="390" t="s">
        <v>23</v>
      </c>
      <c r="S3" s="390" t="s">
        <v>24</v>
      </c>
      <c r="T3" s="389" t="s">
        <v>143</v>
      </c>
      <c r="U3" s="390" t="s">
        <v>8</v>
      </c>
    </row>
    <row r="4" spans="1:21" ht="9.75" customHeight="1">
      <c r="A4" s="369"/>
      <c r="B4" s="392" t="s">
        <v>50</v>
      </c>
      <c r="C4" s="392"/>
      <c r="D4" s="392"/>
      <c r="E4" s="392"/>
      <c r="F4" s="392"/>
      <c r="G4" s="392"/>
      <c r="H4" s="393"/>
      <c r="I4" s="366" t="s">
        <v>51</v>
      </c>
      <c r="J4" s="366"/>
      <c r="K4" s="366"/>
      <c r="L4" s="366"/>
      <c r="M4" s="366"/>
      <c r="N4" s="366"/>
      <c r="O4" s="367"/>
      <c r="P4" s="366" t="s">
        <v>152</v>
      </c>
      <c r="Q4" s="366"/>
      <c r="R4" s="366"/>
      <c r="S4" s="366"/>
      <c r="T4" s="366"/>
      <c r="U4" s="366"/>
    </row>
    <row r="5" spans="1:21" ht="11.4">
      <c r="A5" s="369" t="s">
        <v>144</v>
      </c>
      <c r="B5" s="355"/>
      <c r="C5" s="355"/>
      <c r="D5" s="355"/>
      <c r="E5" s="355"/>
      <c r="F5" s="355"/>
      <c r="G5" s="355"/>
    </row>
    <row r="6" spans="1:21">
      <c r="A6" s="352">
        <v>1976</v>
      </c>
      <c r="B6" s="46">
        <f>8+2082</f>
        <v>2090</v>
      </c>
      <c r="C6" s="46">
        <v>8120</v>
      </c>
      <c r="D6" s="46">
        <v>22032</v>
      </c>
      <c r="E6" s="46">
        <v>15232</v>
      </c>
      <c r="F6" s="46">
        <f>2548+1411+13</f>
        <v>3972</v>
      </c>
      <c r="G6" s="46">
        <f t="shared" ref="G6:G23" si="0">SUM(B6:F6)</f>
        <v>51446</v>
      </c>
      <c r="H6" s="50"/>
      <c r="I6" s="46" t="s">
        <v>15</v>
      </c>
      <c r="J6" s="46">
        <v>19014</v>
      </c>
      <c r="K6" s="46">
        <v>99568</v>
      </c>
      <c r="L6" s="46">
        <v>62017</v>
      </c>
      <c r="M6" s="46">
        <f>25350+9909+90</f>
        <v>35349</v>
      </c>
      <c r="N6" s="46">
        <f t="shared" ref="N6:N23" si="1">SUM(I6:M6)</f>
        <v>215948</v>
      </c>
      <c r="O6" s="46"/>
      <c r="U6" s="46"/>
    </row>
    <row r="7" spans="1:21">
      <c r="A7" s="352">
        <v>1977</v>
      </c>
      <c r="B7" s="46">
        <f>10+4072</f>
        <v>4082</v>
      </c>
      <c r="C7" s="46">
        <v>4269</v>
      </c>
      <c r="D7" s="46">
        <v>13463</v>
      </c>
      <c r="E7" s="46">
        <v>12474</v>
      </c>
      <c r="F7" s="46">
        <f>4598+60</f>
        <v>4658</v>
      </c>
      <c r="G7" s="46">
        <f t="shared" si="0"/>
        <v>38946</v>
      </c>
      <c r="H7" s="50"/>
      <c r="I7" s="46" t="s">
        <v>15</v>
      </c>
      <c r="J7" s="46" t="s">
        <v>15</v>
      </c>
      <c r="K7" s="46">
        <v>62622</v>
      </c>
      <c r="L7" s="46">
        <v>74215</v>
      </c>
      <c r="M7" s="46">
        <f>51020+45</f>
        <v>51065</v>
      </c>
      <c r="N7" s="46">
        <f t="shared" si="1"/>
        <v>187902</v>
      </c>
      <c r="O7" s="46"/>
      <c r="P7" s="355">
        <v>61</v>
      </c>
      <c r="Q7" s="355">
        <v>449</v>
      </c>
      <c r="R7" s="355">
        <v>35419</v>
      </c>
      <c r="S7" s="355">
        <v>111756</v>
      </c>
      <c r="T7" s="355">
        <v>7670</v>
      </c>
      <c r="U7" s="46">
        <f>SUM(P7:T7)</f>
        <v>155355</v>
      </c>
    </row>
    <row r="8" spans="1:21">
      <c r="A8" s="352">
        <v>1978</v>
      </c>
      <c r="B8" s="46">
        <v>2932</v>
      </c>
      <c r="C8" s="46">
        <v>4618</v>
      </c>
      <c r="D8" s="46">
        <v>13418</v>
      </c>
      <c r="E8" s="46">
        <v>7352</v>
      </c>
      <c r="F8" s="46">
        <f>1942+3</f>
        <v>1945</v>
      </c>
      <c r="G8" s="46">
        <f t="shared" si="0"/>
        <v>30265</v>
      </c>
      <c r="H8" s="50"/>
      <c r="I8" s="46" t="s">
        <v>15</v>
      </c>
      <c r="J8" s="46" t="s">
        <v>15</v>
      </c>
      <c r="K8" s="46">
        <v>67026</v>
      </c>
      <c r="L8" s="46">
        <v>51430</v>
      </c>
      <c r="M8" s="46">
        <f>45591+23</f>
        <v>45614</v>
      </c>
      <c r="N8" s="46">
        <f t="shared" si="1"/>
        <v>164070</v>
      </c>
      <c r="O8" s="46"/>
      <c r="U8" s="46"/>
    </row>
    <row r="9" spans="1:21">
      <c r="A9" s="352">
        <v>1979</v>
      </c>
      <c r="B9" s="46">
        <f>685+13122</f>
        <v>13807</v>
      </c>
      <c r="C9" s="46">
        <v>71</v>
      </c>
      <c r="D9" s="46">
        <v>7473</v>
      </c>
      <c r="E9" s="46">
        <v>5353</v>
      </c>
      <c r="F9" s="46">
        <v>59</v>
      </c>
      <c r="G9" s="46">
        <f t="shared" si="0"/>
        <v>26763</v>
      </c>
      <c r="H9" s="50"/>
      <c r="I9" s="46" t="s">
        <v>15</v>
      </c>
      <c r="J9" s="46" t="s">
        <v>15</v>
      </c>
      <c r="K9" s="46">
        <v>74852</v>
      </c>
      <c r="L9" s="46">
        <v>69570</v>
      </c>
      <c r="M9" s="46">
        <v>1050</v>
      </c>
      <c r="N9" s="46">
        <f t="shared" si="1"/>
        <v>145472</v>
      </c>
      <c r="O9" s="46"/>
      <c r="P9" s="355">
        <v>28</v>
      </c>
      <c r="Q9" s="355">
        <v>21</v>
      </c>
      <c r="R9" s="355">
        <v>48586</v>
      </c>
      <c r="S9" s="355">
        <v>272581</v>
      </c>
      <c r="T9" s="355">
        <f>416+586</f>
        <v>1002</v>
      </c>
      <c r="U9" s="46">
        <f>SUM(P9:T9)</f>
        <v>322218</v>
      </c>
    </row>
    <row r="10" spans="1:21">
      <c r="A10" s="352">
        <v>1980</v>
      </c>
      <c r="B10" s="46">
        <f>19+10976</f>
        <v>10995</v>
      </c>
      <c r="C10" s="46">
        <v>1947</v>
      </c>
      <c r="D10" s="46">
        <v>5813</v>
      </c>
      <c r="E10" s="46">
        <v>3497</v>
      </c>
      <c r="F10" s="46" t="s">
        <v>15</v>
      </c>
      <c r="G10" s="46">
        <f t="shared" si="0"/>
        <v>22252</v>
      </c>
      <c r="H10" s="50"/>
      <c r="I10" s="46" t="s">
        <v>15</v>
      </c>
      <c r="J10" s="46" t="s">
        <v>15</v>
      </c>
      <c r="K10" s="46">
        <v>32418</v>
      </c>
      <c r="L10" s="46">
        <v>36701</v>
      </c>
      <c r="M10" s="46" t="s">
        <v>15</v>
      </c>
      <c r="N10" s="46">
        <f t="shared" si="1"/>
        <v>69119</v>
      </c>
      <c r="O10" s="46"/>
      <c r="U10" s="46"/>
    </row>
    <row r="11" spans="1:21">
      <c r="A11" s="352">
        <v>1981</v>
      </c>
      <c r="B11" s="46">
        <v>7183</v>
      </c>
      <c r="C11" s="46">
        <v>976</v>
      </c>
      <c r="D11" s="46">
        <v>6092</v>
      </c>
      <c r="E11" s="46">
        <v>3018</v>
      </c>
      <c r="F11" s="46" t="s">
        <v>15</v>
      </c>
      <c r="G11" s="46">
        <f t="shared" si="0"/>
        <v>17269</v>
      </c>
      <c r="H11" s="50"/>
      <c r="I11" s="46" t="s">
        <v>15</v>
      </c>
      <c r="J11" s="46" t="s">
        <v>15</v>
      </c>
      <c r="K11" s="46">
        <v>46005</v>
      </c>
      <c r="L11" s="46">
        <v>48512</v>
      </c>
      <c r="M11" s="46" t="s">
        <v>15</v>
      </c>
      <c r="N11" s="46">
        <f t="shared" si="1"/>
        <v>94517</v>
      </c>
      <c r="O11" s="46"/>
      <c r="P11" s="355">
        <v>339</v>
      </c>
      <c r="Q11" s="355">
        <v>39</v>
      </c>
      <c r="R11" s="355">
        <v>34726</v>
      </c>
      <c r="S11" s="355">
        <v>119037</v>
      </c>
      <c r="T11" s="46" t="s">
        <v>15</v>
      </c>
      <c r="U11" s="46">
        <f>SUM(P11:T11)</f>
        <v>154141</v>
      </c>
    </row>
    <row r="12" spans="1:21">
      <c r="A12" s="352">
        <v>1982</v>
      </c>
      <c r="B12" s="46">
        <v>2767</v>
      </c>
      <c r="C12" s="46">
        <v>527</v>
      </c>
      <c r="D12" s="46">
        <v>13215</v>
      </c>
      <c r="E12" s="46">
        <v>293</v>
      </c>
      <c r="F12" s="46" t="s">
        <v>15</v>
      </c>
      <c r="G12" s="46">
        <f t="shared" si="0"/>
        <v>16802</v>
      </c>
      <c r="H12" s="50"/>
      <c r="I12" s="46" t="s">
        <v>15</v>
      </c>
      <c r="J12" s="46" t="s">
        <v>15</v>
      </c>
      <c r="K12" s="46">
        <v>84110</v>
      </c>
      <c r="L12" s="46">
        <v>13678</v>
      </c>
      <c r="M12" s="46">
        <v>159</v>
      </c>
      <c r="N12" s="46">
        <f t="shared" si="1"/>
        <v>97947</v>
      </c>
      <c r="O12" s="46"/>
      <c r="U12" s="46"/>
    </row>
    <row r="13" spans="1:21">
      <c r="A13" s="352">
        <v>1983</v>
      </c>
      <c r="B13" s="46">
        <f>15+3763</f>
        <v>3778</v>
      </c>
      <c r="C13" s="46">
        <v>94</v>
      </c>
      <c r="D13" s="46">
        <v>5620</v>
      </c>
      <c r="E13" s="46">
        <v>63</v>
      </c>
      <c r="F13" s="46" t="s">
        <v>15</v>
      </c>
      <c r="G13" s="46">
        <f t="shared" si="0"/>
        <v>9555</v>
      </c>
      <c r="H13" s="50"/>
      <c r="I13" s="46" t="s">
        <v>15</v>
      </c>
      <c r="J13" s="46" t="s">
        <v>15</v>
      </c>
      <c r="K13" s="46">
        <v>1780</v>
      </c>
      <c r="L13" s="46">
        <f>575+6</f>
        <v>581</v>
      </c>
      <c r="M13" s="46" t="s">
        <v>15</v>
      </c>
      <c r="N13" s="46">
        <f t="shared" si="1"/>
        <v>2361</v>
      </c>
      <c r="O13" s="46"/>
      <c r="P13" s="355">
        <v>1</v>
      </c>
      <c r="Q13" s="46">
        <v>0</v>
      </c>
      <c r="R13" s="355">
        <v>79078</v>
      </c>
      <c r="S13" s="46" t="s">
        <v>15</v>
      </c>
      <c r="T13" s="355">
        <v>300</v>
      </c>
      <c r="U13" s="46">
        <f>SUM(P13:T13)</f>
        <v>79379</v>
      </c>
    </row>
    <row r="14" spans="1:21">
      <c r="A14" s="352">
        <v>1984</v>
      </c>
      <c r="B14" s="46">
        <v>1093</v>
      </c>
      <c r="C14" s="46" t="s">
        <v>15</v>
      </c>
      <c r="D14" s="46" t="s">
        <v>15</v>
      </c>
      <c r="E14" s="46">
        <v>1236</v>
      </c>
      <c r="F14" s="46" t="s">
        <v>15</v>
      </c>
      <c r="G14" s="46">
        <f t="shared" si="0"/>
        <v>2329</v>
      </c>
      <c r="H14" s="50"/>
      <c r="I14" s="46" t="s">
        <v>15</v>
      </c>
      <c r="J14" s="46" t="s">
        <v>15</v>
      </c>
      <c r="K14" s="46" t="s">
        <v>15</v>
      </c>
      <c r="L14" s="46">
        <v>16441</v>
      </c>
      <c r="M14" s="46" t="s">
        <v>15</v>
      </c>
      <c r="N14" s="46">
        <f t="shared" si="1"/>
        <v>16441</v>
      </c>
      <c r="O14" s="46"/>
      <c r="U14" s="46"/>
    </row>
    <row r="15" spans="1:21">
      <c r="A15" s="352">
        <v>1985</v>
      </c>
      <c r="B15" s="46">
        <f>105+1540</f>
        <v>1645</v>
      </c>
      <c r="C15" s="46" t="s">
        <v>15</v>
      </c>
      <c r="D15" s="46">
        <v>229</v>
      </c>
      <c r="E15" s="46">
        <v>2511</v>
      </c>
      <c r="F15" s="46">
        <v>31</v>
      </c>
      <c r="G15" s="46">
        <f t="shared" si="0"/>
        <v>4416</v>
      </c>
      <c r="H15" s="50"/>
      <c r="I15" s="46" t="s">
        <v>15</v>
      </c>
      <c r="J15" s="46" t="s">
        <v>15</v>
      </c>
      <c r="K15" s="46" t="s">
        <v>15</v>
      </c>
      <c r="L15" s="46">
        <v>54</v>
      </c>
      <c r="M15" s="46">
        <v>40</v>
      </c>
      <c r="N15" s="46">
        <f t="shared" si="1"/>
        <v>94</v>
      </c>
      <c r="O15" s="46"/>
      <c r="P15" s="355">
        <v>0</v>
      </c>
      <c r="Q15" s="46" t="s">
        <v>15</v>
      </c>
      <c r="R15" s="355">
        <v>1593</v>
      </c>
      <c r="S15" s="355">
        <v>87216</v>
      </c>
      <c r="T15" s="355">
        <v>530</v>
      </c>
      <c r="U15" s="46">
        <f>SUM(P15:T15)</f>
        <v>89339</v>
      </c>
    </row>
    <row r="16" spans="1:21">
      <c r="A16" s="352">
        <v>1986</v>
      </c>
      <c r="B16" s="46">
        <f>27+3432</f>
        <v>3459</v>
      </c>
      <c r="C16" s="46">
        <v>50</v>
      </c>
      <c r="D16" s="46" t="s">
        <v>15</v>
      </c>
      <c r="E16" s="46">
        <v>1147</v>
      </c>
      <c r="F16" s="46" t="s">
        <v>15</v>
      </c>
      <c r="G16" s="46">
        <f t="shared" si="0"/>
        <v>4656</v>
      </c>
      <c r="H16" s="50"/>
      <c r="I16" s="46" t="s">
        <v>15</v>
      </c>
      <c r="J16" s="46" t="s">
        <v>15</v>
      </c>
      <c r="K16" s="46" t="s">
        <v>15</v>
      </c>
      <c r="L16" s="46">
        <v>19040</v>
      </c>
      <c r="M16" s="46" t="s">
        <v>15</v>
      </c>
      <c r="N16" s="46">
        <f t="shared" si="1"/>
        <v>19040</v>
      </c>
      <c r="O16" s="46"/>
      <c r="U16" s="46"/>
    </row>
    <row r="17" spans="1:41">
      <c r="A17" s="352">
        <v>1987</v>
      </c>
      <c r="B17" s="46">
        <f>343+4404</f>
        <v>4747</v>
      </c>
      <c r="C17" s="46" t="s">
        <v>15</v>
      </c>
      <c r="D17" s="46">
        <v>91</v>
      </c>
      <c r="E17" s="46" t="s">
        <v>15</v>
      </c>
      <c r="F17" s="46" t="s">
        <v>15</v>
      </c>
      <c r="G17" s="46">
        <f t="shared" si="0"/>
        <v>4838</v>
      </c>
      <c r="H17" s="50"/>
      <c r="I17" s="46" t="s">
        <v>15</v>
      </c>
      <c r="J17" s="46" t="s">
        <v>15</v>
      </c>
      <c r="K17" s="46">
        <f>848+323</f>
        <v>1171</v>
      </c>
      <c r="L17" s="46" t="s">
        <v>15</v>
      </c>
      <c r="M17" s="46" t="s">
        <v>15</v>
      </c>
      <c r="N17" s="46">
        <f t="shared" si="1"/>
        <v>1171</v>
      </c>
      <c r="O17" s="46"/>
      <c r="P17" s="355">
        <v>0</v>
      </c>
      <c r="Q17" s="46" t="s">
        <v>15</v>
      </c>
      <c r="R17" s="355">
        <f>781+743</f>
        <v>1524</v>
      </c>
      <c r="S17" s="46" t="s">
        <v>15</v>
      </c>
      <c r="T17" s="46" t="s">
        <v>15</v>
      </c>
      <c r="U17" s="46">
        <f>SUM(P17:T17)</f>
        <v>1524</v>
      </c>
    </row>
    <row r="18" spans="1:41">
      <c r="A18" s="352">
        <v>1988</v>
      </c>
      <c r="B18" s="46">
        <f>5+10035</f>
        <v>10040</v>
      </c>
      <c r="C18" s="46">
        <v>11602</v>
      </c>
      <c r="D18" s="46">
        <v>57</v>
      </c>
      <c r="E18" s="46">
        <v>242</v>
      </c>
      <c r="F18" s="46" t="s">
        <v>15</v>
      </c>
      <c r="G18" s="46">
        <f t="shared" si="0"/>
        <v>21941</v>
      </c>
      <c r="H18" s="50"/>
      <c r="I18" s="46" t="s">
        <v>15</v>
      </c>
      <c r="J18" s="46" t="s">
        <v>15</v>
      </c>
      <c r="K18" s="46">
        <v>381</v>
      </c>
      <c r="L18" s="46">
        <v>1848</v>
      </c>
      <c r="M18" s="46" t="s">
        <v>15</v>
      </c>
      <c r="N18" s="46">
        <f t="shared" si="1"/>
        <v>2229</v>
      </c>
      <c r="O18" s="46"/>
      <c r="U18" s="46"/>
    </row>
    <row r="19" spans="1:41">
      <c r="A19" s="352">
        <v>1989</v>
      </c>
      <c r="B19" s="46" t="s">
        <v>15</v>
      </c>
      <c r="C19" s="46" t="s">
        <v>15</v>
      </c>
      <c r="D19" s="46" t="s">
        <v>15</v>
      </c>
      <c r="E19" s="46">
        <f>268+14</f>
        <v>282</v>
      </c>
      <c r="F19" s="46" t="s">
        <v>15</v>
      </c>
      <c r="G19" s="46">
        <f t="shared" si="0"/>
        <v>282</v>
      </c>
      <c r="H19" s="50"/>
      <c r="I19" s="46" t="s">
        <v>15</v>
      </c>
      <c r="J19" s="46" t="s">
        <v>15</v>
      </c>
      <c r="K19" s="46" t="s">
        <v>15</v>
      </c>
      <c r="L19" s="46">
        <f>41070+19</f>
        <v>41089</v>
      </c>
      <c r="M19" s="46" t="s">
        <v>15</v>
      </c>
      <c r="N19" s="46">
        <f t="shared" si="1"/>
        <v>41089</v>
      </c>
      <c r="O19" s="46"/>
      <c r="P19" s="46" t="s">
        <v>15</v>
      </c>
      <c r="Q19" s="46" t="s">
        <v>15</v>
      </c>
      <c r="R19" s="46" t="s">
        <v>15</v>
      </c>
      <c r="S19" s="355">
        <v>36263</v>
      </c>
      <c r="T19" s="46" t="s">
        <v>15</v>
      </c>
      <c r="U19" s="46">
        <f>SUM(P19:T19)</f>
        <v>36263</v>
      </c>
    </row>
    <row r="20" spans="1:41">
      <c r="A20" s="352">
        <v>1990</v>
      </c>
      <c r="B20" s="46">
        <f>6054+8327</f>
        <v>14381</v>
      </c>
      <c r="C20" s="46">
        <v>888</v>
      </c>
      <c r="D20" s="46" t="s">
        <v>15</v>
      </c>
      <c r="E20" s="46">
        <v>1017</v>
      </c>
      <c r="F20" s="46" t="s">
        <v>15</v>
      </c>
      <c r="G20" s="46">
        <f t="shared" si="0"/>
        <v>16286</v>
      </c>
      <c r="H20" s="50"/>
      <c r="I20" s="46" t="s">
        <v>15</v>
      </c>
      <c r="J20" s="46" t="s">
        <v>15</v>
      </c>
      <c r="K20" s="46" t="s">
        <v>15</v>
      </c>
      <c r="L20" s="46">
        <v>34287</v>
      </c>
      <c r="M20" s="46" t="s">
        <v>15</v>
      </c>
      <c r="N20" s="46">
        <f t="shared" si="1"/>
        <v>34287</v>
      </c>
      <c r="O20" s="46"/>
      <c r="U20" s="46"/>
    </row>
    <row r="21" spans="1:41">
      <c r="A21" s="352">
        <v>1991</v>
      </c>
      <c r="B21" s="46">
        <v>8814</v>
      </c>
      <c r="C21" s="46">
        <f>5470+9</f>
        <v>5479</v>
      </c>
      <c r="D21" s="46" t="s">
        <v>15</v>
      </c>
      <c r="E21" s="46">
        <v>579</v>
      </c>
      <c r="F21" s="46">
        <v>366</v>
      </c>
      <c r="G21" s="46">
        <f t="shared" si="0"/>
        <v>15238</v>
      </c>
      <c r="H21" s="50"/>
      <c r="I21" s="46" t="s">
        <v>15</v>
      </c>
      <c r="J21" s="46" t="s">
        <v>15</v>
      </c>
      <c r="K21" s="46" t="s">
        <v>15</v>
      </c>
      <c r="L21" s="46">
        <v>18750</v>
      </c>
      <c r="M21" s="46">
        <v>5374</v>
      </c>
      <c r="N21" s="46">
        <f t="shared" si="1"/>
        <v>24124</v>
      </c>
      <c r="O21" s="46"/>
      <c r="P21" s="46">
        <v>3</v>
      </c>
      <c r="Q21" s="46">
        <v>16</v>
      </c>
      <c r="R21" s="46" t="s">
        <v>15</v>
      </c>
      <c r="S21" s="46">
        <f>40636+6</f>
        <v>40642</v>
      </c>
      <c r="T21" s="46">
        <v>282</v>
      </c>
      <c r="U21" s="46">
        <f>SUM(P21:T21)</f>
        <v>40943</v>
      </c>
      <c r="AJ21" s="351">
        <v>3.0000000000000001E-3</v>
      </c>
      <c r="AK21" s="351">
        <v>1.6E-2</v>
      </c>
      <c r="AL21" s="351">
        <v>6.0000000000000001E-3</v>
      </c>
      <c r="AM21" s="351">
        <v>40.636000000000003</v>
      </c>
      <c r="AN21" s="351">
        <v>0.28199999999999997</v>
      </c>
      <c r="AO21" s="351">
        <v>40.942999999999998</v>
      </c>
    </row>
    <row r="22" spans="1:41">
      <c r="A22" s="352">
        <v>1992</v>
      </c>
      <c r="B22" s="46">
        <v>9073</v>
      </c>
      <c r="C22" s="46">
        <v>6191</v>
      </c>
      <c r="D22" s="46">
        <v>979</v>
      </c>
      <c r="E22" s="46">
        <v>833</v>
      </c>
      <c r="F22" s="46" t="s">
        <v>15</v>
      </c>
      <c r="G22" s="46">
        <f t="shared" si="0"/>
        <v>17076</v>
      </c>
      <c r="H22" s="50"/>
      <c r="I22" s="46" t="s">
        <v>15</v>
      </c>
      <c r="J22" s="46" t="s">
        <v>15</v>
      </c>
      <c r="K22" s="46">
        <v>4571</v>
      </c>
      <c r="L22" s="46">
        <v>3093</v>
      </c>
      <c r="M22" s="46" t="s">
        <v>15</v>
      </c>
      <c r="N22" s="46">
        <f t="shared" si="1"/>
        <v>7664</v>
      </c>
      <c r="O22" s="46"/>
      <c r="P22" s="46"/>
      <c r="Q22" s="46"/>
      <c r="R22" s="46"/>
      <c r="S22" s="46"/>
      <c r="T22" s="46"/>
      <c r="U22" s="46"/>
    </row>
    <row r="23" spans="1:41">
      <c r="A23" s="352">
        <v>1993</v>
      </c>
      <c r="B23" s="46">
        <v>8566</v>
      </c>
      <c r="C23" s="46">
        <v>5366</v>
      </c>
      <c r="D23" s="46">
        <v>1797</v>
      </c>
      <c r="E23" s="46">
        <v>281</v>
      </c>
      <c r="F23" s="46" t="s">
        <v>15</v>
      </c>
      <c r="G23" s="46">
        <f t="shared" si="0"/>
        <v>16010</v>
      </c>
      <c r="H23" s="50"/>
      <c r="I23" s="46" t="s">
        <v>15</v>
      </c>
      <c r="J23" s="46" t="s">
        <v>15</v>
      </c>
      <c r="K23" s="46">
        <v>2184</v>
      </c>
      <c r="L23" s="46">
        <v>979</v>
      </c>
      <c r="M23" s="46" t="s">
        <v>15</v>
      </c>
      <c r="N23" s="46">
        <f t="shared" si="1"/>
        <v>3163</v>
      </c>
      <c r="O23" s="46"/>
      <c r="P23" s="46">
        <v>14</v>
      </c>
      <c r="Q23" s="46">
        <v>1</v>
      </c>
      <c r="R23" s="46">
        <v>64</v>
      </c>
      <c r="S23" s="46">
        <f>2726+11</f>
        <v>2737</v>
      </c>
      <c r="T23" s="46" t="s">
        <v>15</v>
      </c>
      <c r="U23" s="46">
        <f>SUM(P23:T23)</f>
        <v>2816</v>
      </c>
      <c r="AJ23" s="351">
        <v>1.4E-2</v>
      </c>
      <c r="AK23" s="351">
        <v>1E-3</v>
      </c>
      <c r="AL23" s="351">
        <v>6.4000000000000001E-2</v>
      </c>
      <c r="AM23" s="351">
        <v>2.726</v>
      </c>
      <c r="AN23" s="351">
        <v>1.0999999999999999E-2</v>
      </c>
      <c r="AO23" s="351">
        <v>2.8159999999999998</v>
      </c>
    </row>
    <row r="24" spans="1:41">
      <c r="A24" s="352">
        <v>1994</v>
      </c>
      <c r="B24" s="46" t="s">
        <v>15</v>
      </c>
      <c r="C24" s="46" t="s">
        <v>15</v>
      </c>
      <c r="D24" s="46" t="s">
        <v>15</v>
      </c>
      <c r="E24" s="46" t="s">
        <v>15</v>
      </c>
      <c r="F24" s="46" t="s">
        <v>15</v>
      </c>
      <c r="G24" s="46" t="s">
        <v>15</v>
      </c>
      <c r="H24" s="50"/>
      <c r="I24" s="46" t="s">
        <v>15</v>
      </c>
      <c r="J24" s="46" t="s">
        <v>15</v>
      </c>
      <c r="K24" s="46" t="s">
        <v>15</v>
      </c>
      <c r="L24" s="46" t="s">
        <v>15</v>
      </c>
      <c r="M24" s="46" t="s">
        <v>15</v>
      </c>
      <c r="N24" s="46" t="s">
        <v>15</v>
      </c>
      <c r="O24" s="46"/>
      <c r="P24" s="46"/>
      <c r="Q24" s="46"/>
      <c r="R24" s="46"/>
      <c r="S24" s="46"/>
      <c r="T24" s="46"/>
      <c r="U24" s="46"/>
    </row>
    <row r="25" spans="1:41">
      <c r="A25" s="352">
        <v>1995</v>
      </c>
      <c r="B25" s="46" t="s">
        <v>15</v>
      </c>
      <c r="C25" s="46" t="s">
        <v>15</v>
      </c>
      <c r="D25" s="46" t="s">
        <v>15</v>
      </c>
      <c r="E25" s="46">
        <v>3</v>
      </c>
      <c r="F25" s="46" t="s">
        <v>15</v>
      </c>
      <c r="G25" s="46">
        <f>SUM(B25:F25)</f>
        <v>3</v>
      </c>
      <c r="H25" s="50"/>
      <c r="I25" s="46" t="s">
        <v>15</v>
      </c>
      <c r="J25" s="46" t="s">
        <v>15</v>
      </c>
      <c r="K25" s="46" t="s">
        <v>15</v>
      </c>
      <c r="L25" s="46">
        <v>15593</v>
      </c>
      <c r="M25" s="46">
        <v>5212</v>
      </c>
      <c r="N25" s="46">
        <f>SUM(I25:M25)</f>
        <v>20805</v>
      </c>
      <c r="O25" s="46"/>
      <c r="P25" s="46" t="s">
        <v>15</v>
      </c>
      <c r="Q25" s="46" t="s">
        <v>15</v>
      </c>
      <c r="R25" s="46" t="s">
        <v>15</v>
      </c>
      <c r="S25" s="46">
        <v>27429</v>
      </c>
      <c r="T25" s="46">
        <v>788</v>
      </c>
      <c r="U25" s="46">
        <f>SUM(P25:T25)</f>
        <v>28217</v>
      </c>
      <c r="AJ25" s="351">
        <v>0</v>
      </c>
      <c r="AK25" s="351">
        <v>0</v>
      </c>
      <c r="AL25" s="351">
        <v>0</v>
      </c>
      <c r="AM25" s="351">
        <v>27.428999999999998</v>
      </c>
      <c r="AN25" s="351">
        <v>0.78800000000000003</v>
      </c>
      <c r="AO25" s="351">
        <v>28.216999999999999</v>
      </c>
    </row>
    <row r="26" spans="1:41">
      <c r="A26" s="352">
        <v>1996</v>
      </c>
      <c r="B26" s="46" t="s">
        <v>15</v>
      </c>
      <c r="C26" s="46" t="s">
        <v>15</v>
      </c>
      <c r="D26" s="46" t="s">
        <v>15</v>
      </c>
      <c r="E26" s="46" t="s">
        <v>15</v>
      </c>
      <c r="F26" s="46" t="s">
        <v>15</v>
      </c>
      <c r="G26" s="46" t="s">
        <v>15</v>
      </c>
      <c r="H26" s="50"/>
      <c r="I26" s="46" t="s">
        <v>15</v>
      </c>
      <c r="J26" s="46" t="s">
        <v>15</v>
      </c>
      <c r="K26" s="46">
        <v>5516</v>
      </c>
      <c r="L26" s="46">
        <v>7526</v>
      </c>
      <c r="M26" s="46" t="s">
        <v>15</v>
      </c>
      <c r="N26" s="46">
        <f>SUM(I26:M26)</f>
        <v>13042</v>
      </c>
      <c r="O26" s="46"/>
      <c r="P26" s="46"/>
      <c r="Q26" s="46"/>
      <c r="R26" s="46"/>
      <c r="S26" s="46"/>
      <c r="T26" s="46"/>
      <c r="U26" s="46"/>
    </row>
    <row r="27" spans="1:41">
      <c r="A27" s="352">
        <v>1997</v>
      </c>
      <c r="B27" s="46">
        <v>3236</v>
      </c>
      <c r="C27" s="46">
        <v>549</v>
      </c>
      <c r="D27" s="46" t="s">
        <v>15</v>
      </c>
      <c r="E27" s="46" t="s">
        <v>15</v>
      </c>
      <c r="F27" s="46" t="s">
        <v>15</v>
      </c>
      <c r="G27" s="46">
        <f t="shared" ref="G27:G54" si="2">SUM(B27:F27)</f>
        <v>3785</v>
      </c>
      <c r="H27" s="50"/>
      <c r="I27" s="46" t="s">
        <v>15</v>
      </c>
      <c r="J27" s="46" t="s">
        <v>15</v>
      </c>
      <c r="K27" s="46" t="s">
        <v>15</v>
      </c>
      <c r="L27" s="46" t="s">
        <v>15</v>
      </c>
      <c r="M27" s="46" t="s">
        <v>15</v>
      </c>
      <c r="N27" s="46" t="s">
        <v>15</v>
      </c>
      <c r="O27" s="46"/>
      <c r="P27" s="46">
        <v>2</v>
      </c>
      <c r="Q27" s="46">
        <v>2</v>
      </c>
      <c r="R27" s="46" t="s">
        <v>15</v>
      </c>
      <c r="S27" s="46" t="s">
        <v>15</v>
      </c>
      <c r="T27" s="46" t="s">
        <v>15</v>
      </c>
      <c r="U27" s="46">
        <f>SUM(P27:T27)</f>
        <v>4</v>
      </c>
      <c r="AJ27" s="351">
        <v>2E-3</v>
      </c>
      <c r="AK27" s="351">
        <v>2E-3</v>
      </c>
      <c r="AL27" s="351">
        <v>0</v>
      </c>
      <c r="AM27" s="351">
        <v>0</v>
      </c>
      <c r="AN27" s="351">
        <v>0</v>
      </c>
      <c r="AO27" s="351">
        <v>4.0000000000000001E-3</v>
      </c>
    </row>
    <row r="28" spans="1:41">
      <c r="A28" s="352">
        <v>1998</v>
      </c>
      <c r="B28" s="46">
        <v>4043</v>
      </c>
      <c r="C28" s="46">
        <v>117</v>
      </c>
      <c r="D28" s="46" t="s">
        <v>15</v>
      </c>
      <c r="E28" s="46" t="s">
        <v>15</v>
      </c>
      <c r="F28" s="46" t="s">
        <v>15</v>
      </c>
      <c r="G28" s="46">
        <f t="shared" si="2"/>
        <v>4160</v>
      </c>
      <c r="H28" s="50"/>
      <c r="I28" s="46" t="s">
        <v>15</v>
      </c>
      <c r="J28" s="46" t="s">
        <v>15</v>
      </c>
      <c r="K28" s="46" t="s">
        <v>15</v>
      </c>
      <c r="L28" s="46" t="s">
        <v>15</v>
      </c>
      <c r="M28" s="46" t="s">
        <v>15</v>
      </c>
      <c r="N28" s="46" t="s">
        <v>15</v>
      </c>
      <c r="O28" s="46"/>
      <c r="P28" s="46"/>
      <c r="Q28" s="46"/>
      <c r="R28" s="46"/>
      <c r="S28" s="46"/>
      <c r="T28" s="46"/>
      <c r="U28" s="46"/>
    </row>
    <row r="29" spans="1:41">
      <c r="A29" s="352">
        <v>1999</v>
      </c>
      <c r="B29" s="46">
        <v>2808</v>
      </c>
      <c r="C29" s="46">
        <v>4938</v>
      </c>
      <c r="D29" s="46">
        <v>3428</v>
      </c>
      <c r="E29" s="46">
        <v>1524</v>
      </c>
      <c r="F29" s="46" t="s">
        <v>15</v>
      </c>
      <c r="G29" s="46">
        <f t="shared" si="2"/>
        <v>12698</v>
      </c>
      <c r="H29" s="50"/>
      <c r="I29" s="46" t="s">
        <v>15</v>
      </c>
      <c r="J29" s="46" t="s">
        <v>15</v>
      </c>
      <c r="K29" s="46">
        <v>477</v>
      </c>
      <c r="L29" s="46">
        <v>1436</v>
      </c>
      <c r="M29" s="46" t="s">
        <v>15</v>
      </c>
      <c r="N29" s="46">
        <f>SUM(I29:M29)</f>
        <v>1913</v>
      </c>
      <c r="O29" s="46"/>
      <c r="P29" s="46">
        <v>0</v>
      </c>
      <c r="Q29" s="46">
        <v>0</v>
      </c>
      <c r="R29" s="46">
        <v>30</v>
      </c>
      <c r="S29" s="46">
        <v>8</v>
      </c>
      <c r="T29" s="46" t="s">
        <v>15</v>
      </c>
      <c r="U29" s="46">
        <f>SUM(P29:T29)</f>
        <v>38</v>
      </c>
      <c r="AJ29" s="351">
        <v>0</v>
      </c>
      <c r="AK29" s="351">
        <v>0</v>
      </c>
      <c r="AL29" s="351">
        <v>0.03</v>
      </c>
      <c r="AM29" s="351">
        <v>8.0000000000000002E-3</v>
      </c>
      <c r="AN29" s="351">
        <v>0</v>
      </c>
      <c r="AO29" s="351">
        <v>3.7999999999999999E-2</v>
      </c>
    </row>
    <row r="30" spans="1:41">
      <c r="A30" s="352">
        <v>2000</v>
      </c>
      <c r="B30" s="46">
        <v>5462</v>
      </c>
      <c r="C30" s="46">
        <v>2086</v>
      </c>
      <c r="D30" s="46" t="s">
        <v>15</v>
      </c>
      <c r="E30" s="46" t="s">
        <v>15</v>
      </c>
      <c r="F30" s="46" t="s">
        <v>15</v>
      </c>
      <c r="G30" s="46">
        <f t="shared" si="2"/>
        <v>7548</v>
      </c>
      <c r="H30" s="50"/>
      <c r="I30" s="46" t="s">
        <v>15</v>
      </c>
      <c r="J30" s="46" t="s">
        <v>15</v>
      </c>
      <c r="K30" s="46" t="s">
        <v>15</v>
      </c>
      <c r="L30" s="46" t="s">
        <v>15</v>
      </c>
      <c r="M30" s="46" t="s">
        <v>15</v>
      </c>
      <c r="N30" s="46" t="s">
        <v>15</v>
      </c>
      <c r="O30" s="46"/>
      <c r="P30" s="46"/>
      <c r="Q30" s="46"/>
      <c r="R30" s="46"/>
      <c r="S30" s="46"/>
      <c r="T30" s="46"/>
      <c r="U30" s="46"/>
    </row>
    <row r="31" spans="1:41">
      <c r="A31" s="352">
        <v>2001</v>
      </c>
      <c r="B31" s="46">
        <v>2072</v>
      </c>
      <c r="C31" s="46">
        <v>2284</v>
      </c>
      <c r="D31" s="46">
        <v>1897</v>
      </c>
      <c r="E31" s="46" t="s">
        <v>15</v>
      </c>
      <c r="F31" s="46" t="s">
        <v>15</v>
      </c>
      <c r="G31" s="46">
        <f t="shared" si="2"/>
        <v>6253</v>
      </c>
      <c r="H31" s="50"/>
      <c r="I31" s="46" t="s">
        <v>15</v>
      </c>
      <c r="J31" s="46" t="s">
        <v>15</v>
      </c>
      <c r="K31" s="46">
        <v>280</v>
      </c>
      <c r="L31" s="46" t="s">
        <v>15</v>
      </c>
      <c r="M31" s="46" t="s">
        <v>15</v>
      </c>
      <c r="N31" s="46">
        <f>SUM(I31:M31)</f>
        <v>280</v>
      </c>
      <c r="O31" s="46"/>
      <c r="P31" s="46">
        <v>1</v>
      </c>
      <c r="Q31" s="46">
        <v>8</v>
      </c>
      <c r="R31" s="46">
        <v>7</v>
      </c>
      <c r="S31" s="46" t="s">
        <v>15</v>
      </c>
      <c r="T31" s="46" t="s">
        <v>15</v>
      </c>
      <c r="U31" s="46">
        <f>SUM(P31:T31)</f>
        <v>16</v>
      </c>
      <c r="AJ31" s="351">
        <v>1E-3</v>
      </c>
      <c r="AK31" s="351">
        <v>8.0000000000000002E-3</v>
      </c>
      <c r="AL31" s="351">
        <v>7.0000000000000001E-3</v>
      </c>
      <c r="AM31" s="351">
        <v>0</v>
      </c>
      <c r="AN31" s="351">
        <v>0</v>
      </c>
      <c r="AO31" s="351">
        <v>1.6E-2</v>
      </c>
    </row>
    <row r="32" spans="1:41">
      <c r="A32" s="352">
        <v>2002</v>
      </c>
      <c r="B32" s="46">
        <v>5626</v>
      </c>
      <c r="C32" s="46">
        <v>4680</v>
      </c>
      <c r="D32" s="46">
        <v>5589</v>
      </c>
      <c r="E32" s="46">
        <v>2813</v>
      </c>
      <c r="F32" s="46" t="s">
        <v>15</v>
      </c>
      <c r="G32" s="46">
        <f t="shared" si="2"/>
        <v>18708</v>
      </c>
      <c r="H32" s="50"/>
      <c r="I32" s="46" t="s">
        <v>15</v>
      </c>
      <c r="J32" s="46" t="s">
        <v>15</v>
      </c>
      <c r="K32" s="46" t="s">
        <v>15</v>
      </c>
      <c r="L32" s="46" t="s">
        <v>15</v>
      </c>
      <c r="M32" s="46" t="s">
        <v>15</v>
      </c>
      <c r="N32" s="46" t="s">
        <v>15</v>
      </c>
      <c r="O32" s="46"/>
      <c r="P32" s="46"/>
      <c r="Q32" s="46"/>
      <c r="R32" s="46"/>
      <c r="S32" s="46"/>
      <c r="T32" s="46"/>
      <c r="U32" s="46"/>
    </row>
    <row r="33" spans="1:41">
      <c r="A33" s="352">
        <v>2003</v>
      </c>
      <c r="B33" s="46">
        <v>13364</v>
      </c>
      <c r="C33" s="46">
        <v>4385</v>
      </c>
      <c r="D33" s="46">
        <v>6554</v>
      </c>
      <c r="E33" s="46">
        <v>5848</v>
      </c>
      <c r="F33" s="46">
        <v>363</v>
      </c>
      <c r="G33" s="46">
        <f t="shared" si="2"/>
        <v>30514</v>
      </c>
      <c r="H33" s="50"/>
      <c r="I33" s="46" t="s">
        <v>15</v>
      </c>
      <c r="J33" s="46" t="s">
        <v>15</v>
      </c>
      <c r="K33" s="46">
        <v>706</v>
      </c>
      <c r="L33" s="46">
        <v>866</v>
      </c>
      <c r="M33" s="46">
        <v>111</v>
      </c>
      <c r="N33" s="46">
        <f t="shared" ref="N33:N45" si="3">SUM(I33:M33)</f>
        <v>1683</v>
      </c>
      <c r="O33" s="46"/>
      <c r="P33" s="46">
        <v>0</v>
      </c>
      <c r="Q33" s="46">
        <v>0</v>
      </c>
      <c r="R33" s="46">
        <v>47</v>
      </c>
      <c r="S33" s="46">
        <v>23</v>
      </c>
      <c r="T33" s="46">
        <v>0</v>
      </c>
      <c r="U33" s="46">
        <f>SUM(P33:T33)</f>
        <v>70</v>
      </c>
      <c r="AJ33" s="351">
        <v>0</v>
      </c>
      <c r="AK33" s="351">
        <v>0</v>
      </c>
      <c r="AL33" s="351">
        <v>4.7E-2</v>
      </c>
      <c r="AM33" s="351">
        <v>2.3E-2</v>
      </c>
      <c r="AN33" s="351">
        <v>0</v>
      </c>
      <c r="AO33" s="351">
        <v>7.0000000000000007E-2</v>
      </c>
    </row>
    <row r="34" spans="1:41">
      <c r="A34" s="352">
        <v>2004</v>
      </c>
      <c r="B34" s="46">
        <v>7128</v>
      </c>
      <c r="C34" s="46">
        <v>510</v>
      </c>
      <c r="D34" s="46">
        <v>4685</v>
      </c>
      <c r="E34" s="46">
        <v>5727</v>
      </c>
      <c r="F34" s="46">
        <v>1034</v>
      </c>
      <c r="G34" s="46">
        <f t="shared" si="2"/>
        <v>19084</v>
      </c>
      <c r="H34" s="50"/>
      <c r="I34" s="46" t="s">
        <v>15</v>
      </c>
      <c r="J34" s="46" t="s">
        <v>15</v>
      </c>
      <c r="K34" s="46">
        <v>647</v>
      </c>
      <c r="L34" s="46">
        <v>1745</v>
      </c>
      <c r="M34" s="46">
        <v>231</v>
      </c>
      <c r="N34" s="46">
        <f t="shared" si="3"/>
        <v>2623</v>
      </c>
      <c r="O34" s="46"/>
      <c r="P34" s="46"/>
      <c r="Q34" s="46"/>
      <c r="R34" s="46"/>
      <c r="S34" s="46"/>
      <c r="T34" s="46"/>
      <c r="U34" s="46"/>
    </row>
    <row r="35" spans="1:41">
      <c r="A35" s="352">
        <v>2005</v>
      </c>
      <c r="B35" s="46">
        <v>4929</v>
      </c>
      <c r="C35" s="46">
        <v>595</v>
      </c>
      <c r="D35" s="46">
        <v>3285</v>
      </c>
      <c r="E35" s="46">
        <v>3182</v>
      </c>
      <c r="F35" s="46" t="s">
        <v>15</v>
      </c>
      <c r="G35" s="46">
        <f t="shared" si="2"/>
        <v>11991</v>
      </c>
      <c r="H35" s="50"/>
      <c r="I35" s="46" t="s">
        <v>15</v>
      </c>
      <c r="J35" s="46" t="s">
        <v>15</v>
      </c>
      <c r="K35" s="46">
        <v>62</v>
      </c>
      <c r="L35" s="46">
        <v>275</v>
      </c>
      <c r="M35" s="46" t="s">
        <v>15</v>
      </c>
      <c r="N35" s="46">
        <f t="shared" si="3"/>
        <v>337</v>
      </c>
      <c r="O35" s="46"/>
      <c r="P35" s="46">
        <v>0</v>
      </c>
      <c r="Q35" s="46">
        <v>0</v>
      </c>
      <c r="R35" s="46">
        <v>0</v>
      </c>
      <c r="S35" s="46">
        <v>0</v>
      </c>
      <c r="T35" s="46" t="s">
        <v>15</v>
      </c>
      <c r="U35" s="46">
        <f>SUM(P35:T35)</f>
        <v>0</v>
      </c>
    </row>
    <row r="36" spans="1:41">
      <c r="A36" s="352">
        <v>2006</v>
      </c>
      <c r="B36" s="46">
        <v>2434</v>
      </c>
      <c r="C36" s="46">
        <v>545</v>
      </c>
      <c r="D36" s="46">
        <v>109</v>
      </c>
      <c r="E36" s="46">
        <v>662</v>
      </c>
      <c r="F36" s="46">
        <v>461</v>
      </c>
      <c r="G36" s="46">
        <f t="shared" si="2"/>
        <v>4211</v>
      </c>
      <c r="H36" s="50"/>
      <c r="I36" s="46" t="s">
        <v>15</v>
      </c>
      <c r="J36" s="46" t="s">
        <v>15</v>
      </c>
      <c r="K36" s="46">
        <v>12</v>
      </c>
      <c r="L36" s="46">
        <v>206</v>
      </c>
      <c r="M36" s="46">
        <v>23</v>
      </c>
      <c r="N36" s="46">
        <f t="shared" si="3"/>
        <v>241</v>
      </c>
      <c r="O36" s="46"/>
      <c r="P36" s="46"/>
      <c r="Q36" s="46"/>
      <c r="R36" s="46"/>
      <c r="S36" s="46"/>
      <c r="T36" s="46"/>
      <c r="U36" s="46"/>
    </row>
    <row r="37" spans="1:41">
      <c r="A37" s="352">
        <v>2007</v>
      </c>
      <c r="B37" s="53">
        <v>223</v>
      </c>
      <c r="C37" s="53">
        <v>122</v>
      </c>
      <c r="D37" s="53">
        <v>171</v>
      </c>
      <c r="E37" s="53">
        <v>20</v>
      </c>
      <c r="F37" s="53">
        <v>18</v>
      </c>
      <c r="G37" s="53">
        <f t="shared" si="2"/>
        <v>554</v>
      </c>
      <c r="H37" s="394"/>
      <c r="I37" s="53" t="s">
        <v>15</v>
      </c>
      <c r="J37" s="53" t="s">
        <v>15</v>
      </c>
      <c r="K37" s="53">
        <v>143</v>
      </c>
      <c r="L37" s="53">
        <v>0</v>
      </c>
      <c r="M37" s="53">
        <v>4</v>
      </c>
      <c r="N37" s="53">
        <f t="shared" si="3"/>
        <v>147</v>
      </c>
      <c r="O37" s="53"/>
      <c r="P37" s="53">
        <v>8</v>
      </c>
      <c r="Q37" s="53">
        <v>0</v>
      </c>
      <c r="R37" s="53">
        <v>16</v>
      </c>
      <c r="S37" s="53">
        <v>0</v>
      </c>
      <c r="T37" s="53">
        <v>0</v>
      </c>
      <c r="U37" s="53">
        <f>SUM(P37:T37)</f>
        <v>24</v>
      </c>
    </row>
    <row r="38" spans="1:41">
      <c r="A38" s="395">
        <v>2008</v>
      </c>
      <c r="B38" s="53">
        <v>47</v>
      </c>
      <c r="C38" s="53">
        <v>434</v>
      </c>
      <c r="D38" s="53">
        <v>1</v>
      </c>
      <c r="E38" s="53">
        <v>17</v>
      </c>
      <c r="F38" s="53">
        <v>0</v>
      </c>
      <c r="G38" s="53">
        <f t="shared" si="2"/>
        <v>499</v>
      </c>
      <c r="H38" s="394"/>
      <c r="I38" s="53" t="s">
        <v>15</v>
      </c>
      <c r="J38" s="53" t="s">
        <v>15</v>
      </c>
      <c r="K38" s="53">
        <v>0</v>
      </c>
      <c r="L38" s="53">
        <v>7</v>
      </c>
      <c r="M38" s="53">
        <v>0</v>
      </c>
      <c r="N38" s="53">
        <f t="shared" si="3"/>
        <v>7</v>
      </c>
      <c r="O38" s="53"/>
      <c r="P38" s="53"/>
      <c r="Q38" s="53"/>
      <c r="R38" s="53"/>
      <c r="S38" s="53"/>
      <c r="T38" s="53"/>
      <c r="U38" s="53"/>
    </row>
    <row r="39" spans="1:41">
      <c r="A39" s="395">
        <v>2009</v>
      </c>
      <c r="B39" s="53">
        <v>597</v>
      </c>
      <c r="C39" s="53">
        <v>461</v>
      </c>
      <c r="D39" s="53">
        <v>138</v>
      </c>
      <c r="E39" s="53">
        <v>3</v>
      </c>
      <c r="F39" s="53">
        <v>2</v>
      </c>
      <c r="G39" s="53">
        <f t="shared" si="2"/>
        <v>1201</v>
      </c>
      <c r="H39" s="394"/>
      <c r="I39" s="53" t="s">
        <v>15</v>
      </c>
      <c r="J39" s="53" t="s">
        <v>15</v>
      </c>
      <c r="K39" s="53">
        <v>458</v>
      </c>
      <c r="L39" s="53">
        <v>102</v>
      </c>
      <c r="M39" s="53">
        <v>24</v>
      </c>
      <c r="N39" s="53">
        <f t="shared" si="3"/>
        <v>584</v>
      </c>
      <c r="O39" s="53"/>
      <c r="P39" s="53">
        <v>1</v>
      </c>
      <c r="Q39" s="53">
        <v>8</v>
      </c>
      <c r="R39" s="53">
        <v>0</v>
      </c>
      <c r="S39" s="53">
        <v>0</v>
      </c>
      <c r="T39" s="53">
        <v>0</v>
      </c>
      <c r="U39" s="53">
        <f>SUM(P39:T39)</f>
        <v>9</v>
      </c>
    </row>
    <row r="40" spans="1:41">
      <c r="A40" s="395">
        <v>2010</v>
      </c>
      <c r="B40" s="53">
        <v>1902</v>
      </c>
      <c r="C40" s="53">
        <v>1529</v>
      </c>
      <c r="D40" s="53">
        <v>368</v>
      </c>
      <c r="E40" s="53">
        <v>332</v>
      </c>
      <c r="F40" s="53">
        <v>0</v>
      </c>
      <c r="G40" s="53">
        <f t="shared" si="2"/>
        <v>4131</v>
      </c>
      <c r="H40" s="394"/>
      <c r="I40" s="53" t="s">
        <v>15</v>
      </c>
      <c r="J40" s="53" t="s">
        <v>15</v>
      </c>
      <c r="K40" s="53">
        <v>69</v>
      </c>
      <c r="L40" s="53">
        <v>18</v>
      </c>
      <c r="M40" s="53">
        <v>0</v>
      </c>
      <c r="N40" s="53">
        <f t="shared" si="3"/>
        <v>87</v>
      </c>
      <c r="O40" s="53"/>
      <c r="P40" s="53"/>
      <c r="Q40" s="53"/>
      <c r="R40" s="53"/>
      <c r="S40" s="53"/>
      <c r="T40" s="53"/>
      <c r="U40" s="53"/>
    </row>
    <row r="41" spans="1:41">
      <c r="A41" s="395">
        <v>2011</v>
      </c>
      <c r="B41" s="53">
        <v>2022</v>
      </c>
      <c r="C41" s="53">
        <v>513</v>
      </c>
      <c r="D41" s="53">
        <v>276</v>
      </c>
      <c r="E41" s="53">
        <v>30</v>
      </c>
      <c r="F41" s="53">
        <v>93</v>
      </c>
      <c r="G41" s="53">
        <f t="shared" si="2"/>
        <v>2934</v>
      </c>
      <c r="H41" s="394"/>
      <c r="I41" s="53" t="s">
        <v>15</v>
      </c>
      <c r="J41" s="53" t="s">
        <v>15</v>
      </c>
      <c r="K41" s="53">
        <v>1</v>
      </c>
      <c r="L41" s="53">
        <v>0</v>
      </c>
      <c r="M41" s="53">
        <v>139</v>
      </c>
      <c r="N41" s="53">
        <f t="shared" si="3"/>
        <v>140</v>
      </c>
      <c r="O41" s="53"/>
      <c r="P41" s="53">
        <v>0</v>
      </c>
      <c r="Q41" s="53">
        <v>0</v>
      </c>
      <c r="R41" s="53">
        <v>7</v>
      </c>
      <c r="S41" s="53">
        <v>0</v>
      </c>
      <c r="T41" s="53">
        <v>0</v>
      </c>
      <c r="U41" s="53">
        <f>SUM(P41:T41)</f>
        <v>7</v>
      </c>
    </row>
    <row r="42" spans="1:41">
      <c r="A42" s="395">
        <v>2012</v>
      </c>
      <c r="B42" s="53">
        <v>4511</v>
      </c>
      <c r="C42" s="53">
        <v>788</v>
      </c>
      <c r="D42" s="53">
        <v>157</v>
      </c>
      <c r="E42" s="53">
        <v>421</v>
      </c>
      <c r="F42" s="53">
        <v>225</v>
      </c>
      <c r="G42" s="53">
        <f t="shared" si="2"/>
        <v>6102</v>
      </c>
      <c r="H42" s="394"/>
      <c r="I42" s="53" t="s">
        <v>15</v>
      </c>
      <c r="J42" s="53" t="s">
        <v>15</v>
      </c>
      <c r="K42" s="53">
        <v>0</v>
      </c>
      <c r="L42" s="53">
        <v>125</v>
      </c>
      <c r="M42" s="53">
        <v>79</v>
      </c>
      <c r="N42" s="53">
        <f t="shared" si="3"/>
        <v>204</v>
      </c>
      <c r="O42" s="53"/>
      <c r="P42" s="53"/>
      <c r="Q42" s="53"/>
      <c r="R42" s="53"/>
      <c r="S42" s="53"/>
      <c r="T42" s="53"/>
      <c r="U42" s="53"/>
    </row>
    <row r="43" spans="1:41">
      <c r="A43" s="395">
        <v>2013</v>
      </c>
      <c r="B43" s="53">
        <v>3984</v>
      </c>
      <c r="C43" s="53" t="s">
        <v>15</v>
      </c>
      <c r="D43" s="53">
        <v>1900</v>
      </c>
      <c r="E43" s="53">
        <v>87</v>
      </c>
      <c r="F43" s="53" t="s">
        <v>15</v>
      </c>
      <c r="G43" s="53">
        <f t="shared" si="2"/>
        <v>5971</v>
      </c>
      <c r="H43" s="394"/>
      <c r="I43" s="53" t="s">
        <v>15</v>
      </c>
      <c r="J43" s="53" t="s">
        <v>15</v>
      </c>
      <c r="K43" s="53">
        <v>279</v>
      </c>
      <c r="L43" s="53">
        <v>30</v>
      </c>
      <c r="M43" s="53" t="s">
        <v>15</v>
      </c>
      <c r="N43" s="53">
        <f t="shared" si="3"/>
        <v>309</v>
      </c>
      <c r="O43" s="53"/>
      <c r="P43" s="53">
        <v>2</v>
      </c>
      <c r="Q43" s="53" t="s">
        <v>15</v>
      </c>
      <c r="R43" s="53">
        <v>2</v>
      </c>
      <c r="S43" s="53">
        <v>23</v>
      </c>
      <c r="T43" s="53" t="s">
        <v>15</v>
      </c>
      <c r="U43" s="53">
        <f>SUM(P43:T43)</f>
        <v>27</v>
      </c>
    </row>
    <row r="44" spans="1:41">
      <c r="A44" s="395">
        <v>2014</v>
      </c>
      <c r="B44" s="53">
        <v>3075</v>
      </c>
      <c r="C44" s="53">
        <v>27</v>
      </c>
      <c r="D44" s="53">
        <v>168</v>
      </c>
      <c r="E44" s="53">
        <v>56</v>
      </c>
      <c r="F44" s="53" t="s">
        <v>15</v>
      </c>
      <c r="G44" s="53">
        <f t="shared" si="2"/>
        <v>3326</v>
      </c>
      <c r="H44" s="394"/>
      <c r="I44" s="53" t="s">
        <v>15</v>
      </c>
      <c r="J44" s="53" t="s">
        <v>15</v>
      </c>
      <c r="K44" s="53">
        <v>19</v>
      </c>
      <c r="L44" s="53">
        <v>22</v>
      </c>
      <c r="M44" s="53" t="s">
        <v>15</v>
      </c>
      <c r="N44" s="53">
        <f t="shared" si="3"/>
        <v>41</v>
      </c>
      <c r="O44" s="53"/>
      <c r="U44" s="53"/>
    </row>
    <row r="45" spans="1:41">
      <c r="A45" s="395">
        <v>2015</v>
      </c>
      <c r="B45" s="53">
        <v>3274</v>
      </c>
      <c r="C45" s="53">
        <v>839</v>
      </c>
      <c r="D45" s="53">
        <v>402</v>
      </c>
      <c r="E45" s="53">
        <v>104</v>
      </c>
      <c r="F45" s="53">
        <v>79</v>
      </c>
      <c r="G45" s="53">
        <f t="shared" si="2"/>
        <v>4698</v>
      </c>
      <c r="H45" s="394"/>
      <c r="I45" s="53" t="s">
        <v>15</v>
      </c>
      <c r="J45" s="53" t="s">
        <v>15</v>
      </c>
      <c r="K45" s="53">
        <v>15</v>
      </c>
      <c r="L45" s="53">
        <v>13</v>
      </c>
      <c r="M45" s="53">
        <v>6</v>
      </c>
      <c r="N45" s="53">
        <f t="shared" si="3"/>
        <v>34</v>
      </c>
      <c r="O45" s="53"/>
      <c r="P45" s="355">
        <v>0</v>
      </c>
      <c r="Q45" s="355">
        <v>20</v>
      </c>
      <c r="R45" s="355">
        <v>0</v>
      </c>
      <c r="S45" s="355">
        <v>0</v>
      </c>
      <c r="T45" s="355">
        <v>0</v>
      </c>
      <c r="U45" s="53">
        <f>SUM(P45:T45)</f>
        <v>20</v>
      </c>
    </row>
    <row r="46" spans="1:41">
      <c r="A46" s="395">
        <v>2016</v>
      </c>
      <c r="B46" s="53">
        <v>948</v>
      </c>
      <c r="C46" s="53">
        <v>794</v>
      </c>
      <c r="D46" s="53">
        <v>39</v>
      </c>
      <c r="E46" s="53">
        <v>7</v>
      </c>
      <c r="F46" s="53" t="s">
        <v>15</v>
      </c>
      <c r="G46" s="53">
        <f>SUM(B46:F46)</f>
        <v>1788</v>
      </c>
      <c r="H46" s="394"/>
      <c r="I46" s="53" t="s">
        <v>15</v>
      </c>
      <c r="J46" s="53" t="s">
        <v>15</v>
      </c>
      <c r="K46" s="53" t="s">
        <v>15</v>
      </c>
      <c r="L46" s="53" t="s">
        <v>15</v>
      </c>
      <c r="M46" s="53" t="s">
        <v>15</v>
      </c>
      <c r="N46" s="53" t="s">
        <v>15</v>
      </c>
      <c r="O46" s="53"/>
      <c r="U46" s="53"/>
    </row>
    <row r="47" spans="1:41">
      <c r="A47" s="395">
        <v>2017</v>
      </c>
      <c r="B47" s="53">
        <v>451</v>
      </c>
      <c r="C47" s="53">
        <v>374</v>
      </c>
      <c r="D47" s="53">
        <v>3058</v>
      </c>
      <c r="E47" s="53">
        <v>2158</v>
      </c>
      <c r="F47" s="53">
        <v>310</v>
      </c>
      <c r="G47" s="53">
        <f>SUM(B47:F47)</f>
        <v>6351</v>
      </c>
      <c r="H47" s="394"/>
      <c r="I47" s="53" t="s">
        <v>15</v>
      </c>
      <c r="J47" s="53" t="s">
        <v>15</v>
      </c>
      <c r="K47" s="53">
        <v>49</v>
      </c>
      <c r="L47" s="53">
        <v>182</v>
      </c>
      <c r="M47" s="53">
        <v>80</v>
      </c>
      <c r="N47" s="53">
        <f>SUM(I47:M47)</f>
        <v>311</v>
      </c>
      <c r="O47" s="53"/>
      <c r="P47" s="355">
        <v>0</v>
      </c>
      <c r="Q47" s="355">
        <v>0</v>
      </c>
      <c r="R47" s="355">
        <v>10</v>
      </c>
      <c r="S47" s="355">
        <v>1</v>
      </c>
      <c r="T47" s="355">
        <v>0</v>
      </c>
      <c r="U47" s="53">
        <f>SUM(P47:T47)</f>
        <v>11</v>
      </c>
    </row>
    <row r="48" spans="1:41">
      <c r="A48" s="395">
        <v>2018</v>
      </c>
      <c r="B48" s="53">
        <v>2797</v>
      </c>
      <c r="C48" s="53">
        <v>1330</v>
      </c>
      <c r="D48" s="53">
        <v>2684</v>
      </c>
      <c r="E48" s="53">
        <v>283</v>
      </c>
      <c r="F48" s="53">
        <v>182</v>
      </c>
      <c r="G48" s="53">
        <f>SUM(B48:F48)</f>
        <v>7276</v>
      </c>
      <c r="H48" s="394"/>
      <c r="I48" s="53" t="s">
        <v>15</v>
      </c>
      <c r="J48" s="53" t="s">
        <v>15</v>
      </c>
      <c r="K48" s="53">
        <v>249</v>
      </c>
      <c r="L48" s="53">
        <v>50</v>
      </c>
      <c r="M48" s="53">
        <v>106</v>
      </c>
      <c r="N48" s="53">
        <f>SUM(I48:M48)</f>
        <v>405</v>
      </c>
      <c r="O48" s="53"/>
      <c r="U48" s="53"/>
    </row>
    <row r="49" spans="1:21">
      <c r="A49" s="395">
        <v>2019</v>
      </c>
      <c r="B49" s="53">
        <v>1430</v>
      </c>
      <c r="C49" s="53">
        <v>2616</v>
      </c>
      <c r="D49" s="53">
        <v>9491</v>
      </c>
      <c r="E49" s="53">
        <v>219</v>
      </c>
      <c r="F49" s="53">
        <v>67</v>
      </c>
      <c r="G49" s="53">
        <f t="shared" ref="G49:G53" si="4">SUM(B49:F49)</f>
        <v>13823</v>
      </c>
      <c r="H49" s="394"/>
      <c r="I49" s="53" t="s">
        <v>15</v>
      </c>
      <c r="J49" s="53" t="s">
        <v>15</v>
      </c>
      <c r="K49" s="53">
        <v>938</v>
      </c>
      <c r="L49" s="53">
        <v>59</v>
      </c>
      <c r="M49" s="53">
        <v>120</v>
      </c>
      <c r="N49" s="53">
        <f t="shared" ref="N49:N50" si="5">SUM(I49:M49)</f>
        <v>1117</v>
      </c>
      <c r="O49" s="53"/>
      <c r="P49" s="355">
        <v>0</v>
      </c>
      <c r="Q49" s="355">
        <v>0</v>
      </c>
      <c r="R49" s="355">
        <v>230</v>
      </c>
      <c r="S49" s="355">
        <v>0</v>
      </c>
      <c r="T49" s="355">
        <v>0</v>
      </c>
      <c r="U49" s="53">
        <f>SUM(P49:T49)</f>
        <v>230</v>
      </c>
    </row>
    <row r="50" spans="1:21">
      <c r="A50" s="395">
        <v>2020</v>
      </c>
      <c r="B50" s="53">
        <v>135</v>
      </c>
      <c r="C50" s="53">
        <v>389</v>
      </c>
      <c r="D50" s="53">
        <v>692</v>
      </c>
      <c r="E50" s="53">
        <v>202</v>
      </c>
      <c r="F50" s="53">
        <v>0</v>
      </c>
      <c r="G50" s="53">
        <f t="shared" si="4"/>
        <v>1418</v>
      </c>
      <c r="H50" s="394"/>
      <c r="I50" s="53" t="s">
        <v>15</v>
      </c>
      <c r="J50" s="53" t="s">
        <v>15</v>
      </c>
      <c r="K50" s="53">
        <v>29</v>
      </c>
      <c r="L50" s="53">
        <v>16</v>
      </c>
      <c r="M50" s="53">
        <v>0</v>
      </c>
      <c r="N50" s="53">
        <f t="shared" si="5"/>
        <v>45</v>
      </c>
      <c r="O50" s="53"/>
      <c r="U50" s="53"/>
    </row>
    <row r="51" spans="1:21">
      <c r="A51" s="395">
        <v>2021</v>
      </c>
      <c r="B51" s="53">
        <v>262</v>
      </c>
      <c r="C51" s="53">
        <v>358</v>
      </c>
      <c r="D51" s="53">
        <v>212</v>
      </c>
      <c r="E51" s="53">
        <v>75</v>
      </c>
      <c r="F51" s="53">
        <v>33</v>
      </c>
      <c r="G51" s="53">
        <f t="shared" si="4"/>
        <v>940</v>
      </c>
      <c r="H51" s="394"/>
      <c r="I51" s="53" t="s">
        <v>15</v>
      </c>
      <c r="J51" s="53" t="s">
        <v>15</v>
      </c>
      <c r="K51" s="53">
        <v>7</v>
      </c>
      <c r="L51" s="53">
        <v>10</v>
      </c>
      <c r="M51" s="53">
        <v>50</v>
      </c>
      <c r="N51" s="53">
        <f t="shared" ref="N51:N54" si="6">SUM(I51:M51)</f>
        <v>67</v>
      </c>
      <c r="O51" s="53"/>
      <c r="P51" s="355">
        <v>0</v>
      </c>
      <c r="Q51" s="355">
        <v>0</v>
      </c>
      <c r="R51" s="355">
        <v>1</v>
      </c>
      <c r="S51" s="355">
        <v>14</v>
      </c>
      <c r="T51" s="355">
        <v>0</v>
      </c>
      <c r="U51" s="53">
        <f>SUM(P51:T51)</f>
        <v>15</v>
      </c>
    </row>
    <row r="52" spans="1:21">
      <c r="A52" s="395">
        <v>2022</v>
      </c>
      <c r="B52" s="53">
        <v>82</v>
      </c>
      <c r="C52" s="53">
        <v>111</v>
      </c>
      <c r="D52" s="53">
        <v>137</v>
      </c>
      <c r="E52" s="53">
        <v>40</v>
      </c>
      <c r="F52" s="53">
        <v>0</v>
      </c>
      <c r="G52" s="53">
        <f t="shared" si="4"/>
        <v>370</v>
      </c>
      <c r="H52" s="394"/>
      <c r="I52" s="53" t="s">
        <v>15</v>
      </c>
      <c r="J52" s="53" t="s">
        <v>15</v>
      </c>
      <c r="K52" s="53">
        <v>20</v>
      </c>
      <c r="L52" s="53">
        <v>4</v>
      </c>
      <c r="M52" s="53">
        <v>0</v>
      </c>
      <c r="N52" s="53">
        <f t="shared" si="6"/>
        <v>24</v>
      </c>
      <c r="O52" s="53"/>
      <c r="U52" s="53"/>
    </row>
    <row r="53" spans="1:21">
      <c r="A53" s="395">
        <v>2023</v>
      </c>
      <c r="B53" s="53">
        <v>1959</v>
      </c>
      <c r="C53" s="53">
        <v>63</v>
      </c>
      <c r="D53" s="53">
        <v>221</v>
      </c>
      <c r="E53" s="53">
        <v>19</v>
      </c>
      <c r="F53" s="53">
        <v>7</v>
      </c>
      <c r="G53" s="53">
        <f t="shared" si="4"/>
        <v>2269</v>
      </c>
      <c r="H53" s="394"/>
      <c r="I53" s="53" t="s">
        <v>15</v>
      </c>
      <c r="J53" s="53" t="s">
        <v>15</v>
      </c>
      <c r="K53" s="53">
        <v>0</v>
      </c>
      <c r="L53" s="53">
        <v>32</v>
      </c>
      <c r="M53" s="53">
        <v>100</v>
      </c>
      <c r="N53" s="53">
        <f t="shared" si="6"/>
        <v>132</v>
      </c>
      <c r="O53" s="53"/>
      <c r="P53" s="355">
        <v>0</v>
      </c>
      <c r="Q53" s="355">
        <v>0</v>
      </c>
      <c r="R53" s="355">
        <v>0</v>
      </c>
      <c r="S53" s="355">
        <v>0</v>
      </c>
      <c r="T53" s="355">
        <v>0</v>
      </c>
      <c r="U53" s="53">
        <f>SUM(P53:T53)</f>
        <v>0</v>
      </c>
    </row>
    <row r="54" spans="1:21" ht="11.4">
      <c r="A54" s="395" t="s">
        <v>348</v>
      </c>
      <c r="B54" s="255">
        <v>106</v>
      </c>
      <c r="C54" s="255">
        <v>71</v>
      </c>
      <c r="D54" s="255">
        <v>0</v>
      </c>
      <c r="E54" s="255">
        <v>0</v>
      </c>
      <c r="F54" s="255">
        <v>0</v>
      </c>
      <c r="G54" s="46">
        <f t="shared" si="2"/>
        <v>177</v>
      </c>
      <c r="H54" s="50"/>
      <c r="I54" s="46" t="s">
        <v>15</v>
      </c>
      <c r="J54" s="46" t="s">
        <v>15</v>
      </c>
      <c r="K54" s="255">
        <v>0</v>
      </c>
      <c r="L54" s="255">
        <v>0</v>
      </c>
      <c r="M54" s="255">
        <v>0</v>
      </c>
      <c r="N54" s="396">
        <f t="shared" si="6"/>
        <v>0</v>
      </c>
      <c r="O54" s="46"/>
      <c r="U54" s="53"/>
    </row>
    <row r="55" spans="1:21">
      <c r="B55" s="46"/>
      <c r="C55" s="46"/>
      <c r="D55" s="46"/>
      <c r="E55" s="46"/>
      <c r="F55" s="46"/>
      <c r="G55" s="46"/>
      <c r="H55" s="50"/>
      <c r="I55" s="46"/>
      <c r="J55" s="46"/>
      <c r="K55" s="46"/>
      <c r="L55" s="46"/>
      <c r="M55" s="46"/>
      <c r="N55" s="46"/>
      <c r="O55" s="46"/>
    </row>
    <row r="56" spans="1:21">
      <c r="A56" s="369" t="s">
        <v>135</v>
      </c>
      <c r="B56" s="46"/>
      <c r="C56" s="46"/>
      <c r="D56" s="46"/>
      <c r="E56" s="46"/>
      <c r="F56" s="46"/>
      <c r="G56" s="46"/>
      <c r="H56" s="50"/>
      <c r="I56" s="46"/>
      <c r="J56" s="46"/>
      <c r="K56" s="46"/>
      <c r="L56" s="46"/>
      <c r="M56" s="46"/>
      <c r="N56" s="46"/>
      <c r="O56" s="46"/>
    </row>
    <row r="57" spans="1:21">
      <c r="A57" s="352">
        <v>1976</v>
      </c>
      <c r="B57" s="46">
        <f>24+5716</f>
        <v>5740</v>
      </c>
      <c r="C57" s="46">
        <v>19917</v>
      </c>
      <c r="D57" s="46">
        <v>32272</v>
      </c>
      <c r="E57" s="46">
        <v>21615</v>
      </c>
      <c r="F57" s="46">
        <f>4166+599+1</f>
        <v>4766</v>
      </c>
      <c r="G57" s="46">
        <f t="shared" ref="G57:G74" si="7">SUM(B57:F57)</f>
        <v>84310</v>
      </c>
      <c r="H57" s="50"/>
      <c r="I57" s="46" t="s">
        <v>15</v>
      </c>
      <c r="J57" s="46">
        <v>46357</v>
      </c>
      <c r="K57" s="46">
        <v>207955</v>
      </c>
      <c r="L57" s="46">
        <v>110244</v>
      </c>
      <c r="M57" s="46">
        <f>37231+2011+6</f>
        <v>39248</v>
      </c>
      <c r="N57" s="46">
        <f t="shared" ref="N57:N64" si="8">SUM(I57:M57)</f>
        <v>403804</v>
      </c>
      <c r="O57" s="46"/>
      <c r="U57" s="46"/>
    </row>
    <row r="58" spans="1:21">
      <c r="A58" s="352">
        <v>1977</v>
      </c>
      <c r="B58" s="46">
        <f>122+9882</f>
        <v>10004</v>
      </c>
      <c r="C58" s="46">
        <v>4530</v>
      </c>
      <c r="D58" s="46">
        <v>19014</v>
      </c>
      <c r="E58" s="46">
        <v>7775</v>
      </c>
      <c r="F58" s="46">
        <f>2763+18</f>
        <v>2781</v>
      </c>
      <c r="G58" s="46">
        <f t="shared" si="7"/>
        <v>44104</v>
      </c>
      <c r="H58" s="50"/>
      <c r="I58" s="46" t="s">
        <v>15</v>
      </c>
      <c r="J58" s="46" t="s">
        <v>15</v>
      </c>
      <c r="K58" s="46">
        <f>106108+16+6</f>
        <v>106130</v>
      </c>
      <c r="L58" s="46">
        <v>53667</v>
      </c>
      <c r="M58" s="46">
        <f>19414+4</f>
        <v>19418</v>
      </c>
      <c r="N58" s="46">
        <f t="shared" si="8"/>
        <v>179215</v>
      </c>
      <c r="O58" s="46"/>
      <c r="P58" s="355">
        <v>512</v>
      </c>
      <c r="Q58" s="355">
        <v>311</v>
      </c>
      <c r="R58" s="355">
        <v>45630</v>
      </c>
      <c r="S58" s="355">
        <v>44251</v>
      </c>
      <c r="T58" s="355">
        <v>465</v>
      </c>
      <c r="U58" s="46">
        <f>SUM(P58:T58)</f>
        <v>91169</v>
      </c>
    </row>
    <row r="59" spans="1:21">
      <c r="A59" s="352">
        <v>1978</v>
      </c>
      <c r="B59" s="46">
        <v>3191</v>
      </c>
      <c r="C59" s="46">
        <v>4138</v>
      </c>
      <c r="D59" s="46">
        <v>16998</v>
      </c>
      <c r="E59" s="46">
        <v>12376</v>
      </c>
      <c r="F59" s="46">
        <v>2545</v>
      </c>
      <c r="G59" s="46">
        <f t="shared" si="7"/>
        <v>39248</v>
      </c>
      <c r="H59" s="50"/>
      <c r="I59" s="46" t="s">
        <v>15</v>
      </c>
      <c r="J59" s="46" t="s">
        <v>15</v>
      </c>
      <c r="K59" s="46">
        <v>96918</v>
      </c>
      <c r="L59" s="46">
        <v>34910</v>
      </c>
      <c r="M59" s="46">
        <v>30389</v>
      </c>
      <c r="N59" s="46">
        <f t="shared" si="8"/>
        <v>162217</v>
      </c>
      <c r="O59" s="46"/>
      <c r="U59" s="46"/>
    </row>
    <row r="60" spans="1:21">
      <c r="A60" s="352">
        <v>1979</v>
      </c>
      <c r="B60" s="46">
        <f>1036+8851</f>
        <v>9887</v>
      </c>
      <c r="C60" s="46">
        <v>209</v>
      </c>
      <c r="D60" s="46">
        <v>11589</v>
      </c>
      <c r="E60" s="46">
        <v>6767</v>
      </c>
      <c r="F60" s="46">
        <v>99</v>
      </c>
      <c r="G60" s="46">
        <f t="shared" si="7"/>
        <v>28551</v>
      </c>
      <c r="H60" s="50"/>
      <c r="I60" s="46" t="s">
        <v>15</v>
      </c>
      <c r="J60" s="46" t="s">
        <v>15</v>
      </c>
      <c r="K60" s="46">
        <f>81028+505</f>
        <v>81533</v>
      </c>
      <c r="L60" s="46">
        <v>74158</v>
      </c>
      <c r="M60" s="46">
        <v>758</v>
      </c>
      <c r="N60" s="46">
        <f t="shared" si="8"/>
        <v>156449</v>
      </c>
      <c r="O60" s="46"/>
      <c r="P60" s="355">
        <f>2+48</f>
        <v>50</v>
      </c>
      <c r="Q60" s="46">
        <v>0</v>
      </c>
      <c r="R60" s="355">
        <v>33513</v>
      </c>
      <c r="S60" s="355">
        <v>161702</v>
      </c>
      <c r="T60" s="355">
        <v>120</v>
      </c>
      <c r="U60" s="46">
        <f>SUM(P60:T60)</f>
        <v>195385</v>
      </c>
    </row>
    <row r="61" spans="1:21">
      <c r="A61" s="352">
        <v>1980</v>
      </c>
      <c r="B61" s="46">
        <f>32+3579</f>
        <v>3611</v>
      </c>
      <c r="C61" s="46">
        <v>91</v>
      </c>
      <c r="D61" s="46">
        <v>18498</v>
      </c>
      <c r="E61" s="46">
        <v>6445</v>
      </c>
      <c r="F61" s="46" t="s">
        <v>15</v>
      </c>
      <c r="G61" s="46">
        <f t="shared" si="7"/>
        <v>28645</v>
      </c>
      <c r="H61" s="50"/>
      <c r="I61" s="46" t="s">
        <v>15</v>
      </c>
      <c r="J61" s="46" t="s">
        <v>15</v>
      </c>
      <c r="K61" s="46">
        <v>71079</v>
      </c>
      <c r="L61" s="46">
        <v>43884</v>
      </c>
      <c r="M61" s="46" t="s">
        <v>15</v>
      </c>
      <c r="N61" s="46">
        <f t="shared" si="8"/>
        <v>114963</v>
      </c>
      <c r="O61" s="46"/>
      <c r="U61" s="46"/>
    </row>
    <row r="62" spans="1:21">
      <c r="A62" s="352">
        <v>1981</v>
      </c>
      <c r="B62" s="46">
        <f>1+6001</f>
        <v>6002</v>
      </c>
      <c r="C62" s="46">
        <v>102</v>
      </c>
      <c r="D62" s="46">
        <v>4203</v>
      </c>
      <c r="E62" s="46">
        <v>4042</v>
      </c>
      <c r="F62" s="46" t="s">
        <v>15</v>
      </c>
      <c r="G62" s="46">
        <f t="shared" si="7"/>
        <v>14349</v>
      </c>
      <c r="H62" s="50"/>
      <c r="I62" s="46" t="s">
        <v>15</v>
      </c>
      <c r="J62" s="46" t="s">
        <v>15</v>
      </c>
      <c r="K62" s="46">
        <v>38230</v>
      </c>
      <c r="L62" s="46">
        <v>17380</v>
      </c>
      <c r="M62" s="46" t="s">
        <v>15</v>
      </c>
      <c r="N62" s="46">
        <f t="shared" si="8"/>
        <v>55610</v>
      </c>
      <c r="O62" s="46"/>
      <c r="P62" s="355">
        <v>113</v>
      </c>
      <c r="Q62" s="46">
        <v>0</v>
      </c>
      <c r="R62" s="355">
        <v>18651</v>
      </c>
      <c r="S62" s="355">
        <v>34958</v>
      </c>
      <c r="T62" s="46" t="s">
        <v>15</v>
      </c>
      <c r="U62" s="46">
        <f>SUM(P62:T62)</f>
        <v>53722</v>
      </c>
    </row>
    <row r="63" spans="1:21">
      <c r="A63" s="352">
        <v>1982</v>
      </c>
      <c r="B63" s="46">
        <v>1241</v>
      </c>
      <c r="C63" s="46">
        <v>590</v>
      </c>
      <c r="D63" s="46">
        <v>10695</v>
      </c>
      <c r="E63" s="46" t="s">
        <v>15</v>
      </c>
      <c r="F63" s="46" t="s">
        <v>15</v>
      </c>
      <c r="G63" s="46">
        <f t="shared" si="7"/>
        <v>12526</v>
      </c>
      <c r="H63" s="50"/>
      <c r="I63" s="46" t="s">
        <v>15</v>
      </c>
      <c r="J63" s="46" t="s">
        <v>15</v>
      </c>
      <c r="K63" s="46">
        <v>46684</v>
      </c>
      <c r="L63" s="46" t="s">
        <v>15</v>
      </c>
      <c r="M63" s="46" t="s">
        <v>15</v>
      </c>
      <c r="N63" s="46">
        <f t="shared" si="8"/>
        <v>46684</v>
      </c>
      <c r="O63" s="46"/>
      <c r="U63" s="46"/>
    </row>
    <row r="64" spans="1:21">
      <c r="A64" s="352">
        <v>1983</v>
      </c>
      <c r="B64" s="46">
        <f>10+1536</f>
        <v>1546</v>
      </c>
      <c r="C64" s="46">
        <v>80</v>
      </c>
      <c r="D64" s="46">
        <v>3136</v>
      </c>
      <c r="E64" s="46">
        <v>119</v>
      </c>
      <c r="F64" s="46" t="s">
        <v>15</v>
      </c>
      <c r="G64" s="46">
        <f t="shared" si="7"/>
        <v>4881</v>
      </c>
      <c r="H64" s="50"/>
      <c r="I64" s="46" t="s">
        <v>15</v>
      </c>
      <c r="J64" s="46" t="s">
        <v>15</v>
      </c>
      <c r="K64" s="46">
        <v>1006</v>
      </c>
      <c r="L64" s="46">
        <v>259</v>
      </c>
      <c r="M64" s="46" t="s">
        <v>15</v>
      </c>
      <c r="N64" s="46">
        <f t="shared" si="8"/>
        <v>1265</v>
      </c>
      <c r="O64" s="46"/>
      <c r="P64" s="355">
        <v>0</v>
      </c>
      <c r="Q64" s="46">
        <v>0</v>
      </c>
      <c r="R64" s="355">
        <v>39</v>
      </c>
      <c r="S64" s="355">
        <v>6033</v>
      </c>
      <c r="T64" s="46" t="s">
        <v>15</v>
      </c>
      <c r="U64" s="46">
        <f>SUM(P64:T64)</f>
        <v>6072</v>
      </c>
    </row>
    <row r="65" spans="1:21">
      <c r="A65" s="352">
        <v>1984</v>
      </c>
      <c r="B65" s="46">
        <v>265</v>
      </c>
      <c r="C65" s="46" t="s">
        <v>15</v>
      </c>
      <c r="D65" s="46" t="s">
        <v>15</v>
      </c>
      <c r="E65" s="46">
        <v>8</v>
      </c>
      <c r="F65" s="46" t="s">
        <v>15</v>
      </c>
      <c r="G65" s="46">
        <f t="shared" si="7"/>
        <v>273</v>
      </c>
      <c r="H65" s="50"/>
      <c r="I65" s="46" t="s">
        <v>15</v>
      </c>
      <c r="J65" s="46" t="s">
        <v>15</v>
      </c>
      <c r="K65" s="46" t="s">
        <v>15</v>
      </c>
      <c r="L65" s="46" t="s">
        <v>15</v>
      </c>
      <c r="M65" s="46" t="s">
        <v>15</v>
      </c>
      <c r="N65" s="46" t="s">
        <v>15</v>
      </c>
      <c r="O65" s="46"/>
      <c r="U65" s="46"/>
    </row>
    <row r="66" spans="1:21">
      <c r="A66" s="352">
        <v>1985</v>
      </c>
      <c r="B66" s="46">
        <f>1+342</f>
        <v>343</v>
      </c>
      <c r="C66" s="46" t="s">
        <v>15</v>
      </c>
      <c r="D66" s="46">
        <v>1851</v>
      </c>
      <c r="E66" s="46">
        <v>1082</v>
      </c>
      <c r="F66" s="46" t="s">
        <v>15</v>
      </c>
      <c r="G66" s="46">
        <f t="shared" si="7"/>
        <v>3276</v>
      </c>
      <c r="H66" s="50"/>
      <c r="I66" s="46" t="s">
        <v>15</v>
      </c>
      <c r="J66" s="46" t="s">
        <v>15</v>
      </c>
      <c r="K66" s="46">
        <v>32519</v>
      </c>
      <c r="L66" s="46" t="s">
        <v>15</v>
      </c>
      <c r="M66" s="46" t="s">
        <v>15</v>
      </c>
      <c r="N66" s="46">
        <f>SUM(I66:M66)</f>
        <v>32519</v>
      </c>
      <c r="O66" s="46"/>
      <c r="P66" s="355">
        <v>5</v>
      </c>
      <c r="Q66" s="46" t="s">
        <v>15</v>
      </c>
      <c r="R66" s="355">
        <v>2760</v>
      </c>
      <c r="S66" s="355">
        <v>6184</v>
      </c>
      <c r="T66" s="46" t="s">
        <v>15</v>
      </c>
      <c r="U66" s="46">
        <f>SUM(P66:T66)</f>
        <v>8949</v>
      </c>
    </row>
    <row r="67" spans="1:21">
      <c r="A67" s="352">
        <v>1986</v>
      </c>
      <c r="B67" s="46">
        <f>1+1909</f>
        <v>1910</v>
      </c>
      <c r="C67" s="46">
        <v>85</v>
      </c>
      <c r="D67" s="46" t="s">
        <v>15</v>
      </c>
      <c r="E67" s="46">
        <v>990</v>
      </c>
      <c r="F67" s="46" t="s">
        <v>15</v>
      </c>
      <c r="G67" s="46">
        <f t="shared" si="7"/>
        <v>2985</v>
      </c>
      <c r="H67" s="50"/>
      <c r="I67" s="46" t="s">
        <v>15</v>
      </c>
      <c r="J67" s="46" t="s">
        <v>15</v>
      </c>
      <c r="K67" s="46" t="s">
        <v>15</v>
      </c>
      <c r="L67" s="46">
        <v>7806</v>
      </c>
      <c r="M67" s="46" t="s">
        <v>15</v>
      </c>
      <c r="N67" s="46">
        <f>SUM(I67:M67)</f>
        <v>7806</v>
      </c>
      <c r="O67" s="46"/>
      <c r="U67" s="46"/>
    </row>
    <row r="68" spans="1:21">
      <c r="A68" s="352">
        <v>1987</v>
      </c>
      <c r="B68" s="46">
        <f>66+2262</f>
        <v>2328</v>
      </c>
      <c r="C68" s="46" t="s">
        <v>15</v>
      </c>
      <c r="D68" s="46">
        <v>40</v>
      </c>
      <c r="E68" s="46" t="s">
        <v>15</v>
      </c>
      <c r="F68" s="46" t="s">
        <v>15</v>
      </c>
      <c r="G68" s="46">
        <f t="shared" si="7"/>
        <v>2368</v>
      </c>
      <c r="H68" s="50"/>
      <c r="I68" s="46" t="s">
        <v>15</v>
      </c>
      <c r="J68" s="46" t="s">
        <v>15</v>
      </c>
      <c r="K68" s="46">
        <v>350</v>
      </c>
      <c r="L68" s="46" t="s">
        <v>15</v>
      </c>
      <c r="M68" s="46" t="s">
        <v>15</v>
      </c>
      <c r="N68" s="46">
        <f>SUM(I68:M68)</f>
        <v>350</v>
      </c>
      <c r="O68" s="46"/>
      <c r="P68" s="355">
        <v>0</v>
      </c>
      <c r="Q68" s="46" t="s">
        <v>15</v>
      </c>
      <c r="R68" s="355">
        <v>728</v>
      </c>
      <c r="S68" s="46" t="s">
        <v>15</v>
      </c>
      <c r="T68" s="46" t="s">
        <v>15</v>
      </c>
      <c r="U68" s="46">
        <f>SUM(P68:T68)</f>
        <v>728</v>
      </c>
    </row>
    <row r="69" spans="1:21">
      <c r="A69" s="352">
        <v>1988</v>
      </c>
      <c r="B69" s="46">
        <v>7753</v>
      </c>
      <c r="C69" s="46">
        <v>6480</v>
      </c>
      <c r="D69" s="46" t="s">
        <v>15</v>
      </c>
      <c r="E69" s="46" t="s">
        <v>15</v>
      </c>
      <c r="F69" s="46" t="s">
        <v>15</v>
      </c>
      <c r="G69" s="46">
        <f t="shared" si="7"/>
        <v>14233</v>
      </c>
      <c r="H69" s="50"/>
      <c r="I69" s="46" t="s">
        <v>15</v>
      </c>
      <c r="J69" s="46" t="s">
        <v>15</v>
      </c>
      <c r="K69" s="46" t="s">
        <v>15</v>
      </c>
      <c r="L69" s="46" t="s">
        <v>15</v>
      </c>
      <c r="M69" s="46" t="s">
        <v>15</v>
      </c>
      <c r="N69" s="46" t="s">
        <v>15</v>
      </c>
      <c r="O69" s="46"/>
      <c r="U69" s="46"/>
    </row>
    <row r="70" spans="1:21">
      <c r="A70" s="352">
        <v>1989</v>
      </c>
      <c r="B70" s="46" t="s">
        <v>15</v>
      </c>
      <c r="C70" s="46" t="s">
        <v>15</v>
      </c>
      <c r="D70" s="46" t="s">
        <v>15</v>
      </c>
      <c r="E70" s="46">
        <v>0</v>
      </c>
      <c r="F70" s="46" t="s">
        <v>15</v>
      </c>
      <c r="G70" s="46">
        <f t="shared" si="7"/>
        <v>0</v>
      </c>
      <c r="H70" s="50"/>
      <c r="I70" s="46" t="s">
        <v>15</v>
      </c>
      <c r="J70" s="46" t="s">
        <v>15</v>
      </c>
      <c r="K70" s="46" t="s">
        <v>15</v>
      </c>
      <c r="L70" s="46">
        <v>0</v>
      </c>
      <c r="M70" s="46" t="s">
        <v>15</v>
      </c>
      <c r="N70" s="46">
        <f>SUM(I70:M70)</f>
        <v>0</v>
      </c>
      <c r="O70" s="46"/>
      <c r="P70" s="46" t="s">
        <v>15</v>
      </c>
      <c r="Q70" s="46" t="s">
        <v>15</v>
      </c>
      <c r="R70" s="46" t="s">
        <v>15</v>
      </c>
      <c r="S70" s="46">
        <v>0</v>
      </c>
      <c r="T70" s="46" t="s">
        <v>15</v>
      </c>
      <c r="U70" s="46">
        <f>SUM(P70:T70)</f>
        <v>0</v>
      </c>
    </row>
    <row r="71" spans="1:21">
      <c r="A71" s="352">
        <v>1990</v>
      </c>
      <c r="B71" s="46">
        <f>634+276</f>
        <v>910</v>
      </c>
      <c r="C71" s="46">
        <v>158</v>
      </c>
      <c r="D71" s="46" t="s">
        <v>15</v>
      </c>
      <c r="E71" s="46">
        <v>590</v>
      </c>
      <c r="F71" s="46">
        <f>7+4</f>
        <v>11</v>
      </c>
      <c r="G71" s="46">
        <f t="shared" si="7"/>
        <v>1669</v>
      </c>
      <c r="H71" s="50"/>
      <c r="I71" s="46" t="s">
        <v>15</v>
      </c>
      <c r="J71" s="46" t="s">
        <v>15</v>
      </c>
      <c r="K71" s="46" t="s">
        <v>15</v>
      </c>
      <c r="L71" s="46">
        <v>8385</v>
      </c>
      <c r="M71" s="46">
        <f>15+1</f>
        <v>16</v>
      </c>
      <c r="N71" s="46">
        <f>SUM(I71:M71)</f>
        <v>8401</v>
      </c>
      <c r="O71" s="46"/>
    </row>
    <row r="72" spans="1:21">
      <c r="A72" s="352">
        <v>1991</v>
      </c>
      <c r="B72" s="46">
        <v>414</v>
      </c>
      <c r="C72" s="46">
        <v>399</v>
      </c>
      <c r="D72" s="46" t="s">
        <v>15</v>
      </c>
      <c r="E72" s="46">
        <v>104</v>
      </c>
      <c r="F72" s="46">
        <v>11</v>
      </c>
      <c r="G72" s="46">
        <f t="shared" si="7"/>
        <v>928</v>
      </c>
      <c r="H72" s="50"/>
      <c r="I72" s="46" t="s">
        <v>15</v>
      </c>
      <c r="J72" s="46" t="s">
        <v>15</v>
      </c>
      <c r="K72" s="46" t="s">
        <v>15</v>
      </c>
      <c r="L72" s="46">
        <v>1154</v>
      </c>
      <c r="M72" s="46">
        <v>251</v>
      </c>
      <c r="N72" s="46">
        <f>SUM(I72:M72)</f>
        <v>1405</v>
      </c>
      <c r="O72" s="46"/>
      <c r="P72" s="46">
        <v>0</v>
      </c>
      <c r="Q72" s="46">
        <v>0</v>
      </c>
      <c r="R72" s="46" t="s">
        <v>15</v>
      </c>
      <c r="S72" s="46">
        <v>2566</v>
      </c>
      <c r="T72" s="46">
        <v>8</v>
      </c>
      <c r="U72" s="46">
        <f>SUM(P72:T72)</f>
        <v>2574</v>
      </c>
    </row>
    <row r="73" spans="1:21">
      <c r="A73" s="352">
        <v>1992</v>
      </c>
      <c r="B73" s="46">
        <v>1543</v>
      </c>
      <c r="C73" s="46">
        <v>2027</v>
      </c>
      <c r="D73" s="46">
        <v>1136</v>
      </c>
      <c r="E73" s="46">
        <v>838</v>
      </c>
      <c r="F73" s="46" t="s">
        <v>15</v>
      </c>
      <c r="G73" s="46">
        <f t="shared" si="7"/>
        <v>5544</v>
      </c>
      <c r="H73" s="50"/>
      <c r="I73" s="46" t="s">
        <v>15</v>
      </c>
      <c r="J73" s="46" t="s">
        <v>15</v>
      </c>
      <c r="K73" s="46">
        <v>2202</v>
      </c>
      <c r="L73" s="46">
        <v>1576</v>
      </c>
      <c r="M73" s="46" t="s">
        <v>15</v>
      </c>
      <c r="N73" s="46">
        <f>SUM(I73:M73)</f>
        <v>3778</v>
      </c>
      <c r="O73" s="46"/>
      <c r="U73" s="46"/>
    </row>
    <row r="74" spans="1:21">
      <c r="A74" s="352">
        <v>1993</v>
      </c>
      <c r="B74" s="46">
        <v>805</v>
      </c>
      <c r="C74" s="46">
        <v>635</v>
      </c>
      <c r="D74" s="46">
        <v>332</v>
      </c>
      <c r="E74" s="46">
        <v>63</v>
      </c>
      <c r="F74" s="46" t="s">
        <v>15</v>
      </c>
      <c r="G74" s="46">
        <f t="shared" si="7"/>
        <v>1835</v>
      </c>
      <c r="H74" s="50"/>
      <c r="I74" s="46" t="s">
        <v>15</v>
      </c>
      <c r="J74" s="46" t="s">
        <v>15</v>
      </c>
      <c r="K74" s="46">
        <v>1344</v>
      </c>
      <c r="L74" s="46">
        <v>357</v>
      </c>
      <c r="M74" s="46" t="s">
        <v>15</v>
      </c>
      <c r="N74" s="46">
        <f>SUM(I74:M74)</f>
        <v>1701</v>
      </c>
      <c r="O74" s="46"/>
      <c r="P74" s="46">
        <v>0</v>
      </c>
      <c r="Q74" s="46">
        <v>0</v>
      </c>
      <c r="R74" s="46">
        <v>20</v>
      </c>
      <c r="S74" s="46">
        <v>10</v>
      </c>
      <c r="T74" s="46" t="s">
        <v>15</v>
      </c>
      <c r="U74" s="46">
        <f>SUM(P74:T74)</f>
        <v>30</v>
      </c>
    </row>
    <row r="75" spans="1:21">
      <c r="A75" s="352">
        <v>1994</v>
      </c>
      <c r="B75" s="46" t="s">
        <v>15</v>
      </c>
      <c r="C75" s="46" t="s">
        <v>15</v>
      </c>
      <c r="D75" s="46" t="s">
        <v>15</v>
      </c>
      <c r="E75" s="46" t="s">
        <v>15</v>
      </c>
      <c r="F75" s="46" t="s">
        <v>15</v>
      </c>
      <c r="G75" s="46" t="s">
        <v>15</v>
      </c>
      <c r="H75" s="50"/>
      <c r="I75" s="46" t="s">
        <v>15</v>
      </c>
      <c r="J75" s="46" t="s">
        <v>15</v>
      </c>
      <c r="K75" s="46" t="s">
        <v>15</v>
      </c>
      <c r="L75" s="46" t="s">
        <v>15</v>
      </c>
      <c r="M75" s="46" t="s">
        <v>15</v>
      </c>
      <c r="N75" s="46" t="s">
        <v>15</v>
      </c>
      <c r="O75" s="46"/>
      <c r="U75" s="46"/>
    </row>
    <row r="76" spans="1:21">
      <c r="A76" s="352">
        <v>1995</v>
      </c>
      <c r="B76" s="46" t="s">
        <v>15</v>
      </c>
      <c r="C76" s="46" t="s">
        <v>15</v>
      </c>
      <c r="D76" s="46" t="s">
        <v>15</v>
      </c>
      <c r="E76" s="46" t="s">
        <v>15</v>
      </c>
      <c r="F76" s="46" t="s">
        <v>15</v>
      </c>
      <c r="G76" s="46" t="s">
        <v>15</v>
      </c>
      <c r="H76" s="50"/>
      <c r="I76" s="46" t="s">
        <v>15</v>
      </c>
      <c r="J76" s="46" t="s">
        <v>15</v>
      </c>
      <c r="K76" s="46" t="s">
        <v>15</v>
      </c>
      <c r="L76" s="46">
        <v>2773</v>
      </c>
      <c r="M76" s="46">
        <v>1848</v>
      </c>
      <c r="N76" s="46">
        <f>SUM(I76:M76)</f>
        <v>4621</v>
      </c>
      <c r="O76" s="46"/>
      <c r="P76" s="46" t="s">
        <v>15</v>
      </c>
      <c r="Q76" s="46" t="s">
        <v>15</v>
      </c>
      <c r="R76" s="46" t="s">
        <v>15</v>
      </c>
      <c r="S76" s="46">
        <v>2631</v>
      </c>
      <c r="T76" s="46">
        <v>84</v>
      </c>
      <c r="U76" s="46">
        <f>SUM(P76:T76)</f>
        <v>2715</v>
      </c>
    </row>
    <row r="77" spans="1:21">
      <c r="A77" s="352">
        <v>1996</v>
      </c>
      <c r="B77" s="46" t="s">
        <v>15</v>
      </c>
      <c r="C77" s="46" t="s">
        <v>15</v>
      </c>
      <c r="D77" s="46" t="s">
        <v>15</v>
      </c>
      <c r="E77" s="46" t="s">
        <v>15</v>
      </c>
      <c r="F77" s="46" t="s">
        <v>15</v>
      </c>
      <c r="G77" s="46" t="s">
        <v>15</v>
      </c>
      <c r="H77" s="50"/>
      <c r="I77" s="46" t="s">
        <v>15</v>
      </c>
      <c r="J77" s="46" t="s">
        <v>15</v>
      </c>
      <c r="K77" s="46">
        <v>245</v>
      </c>
      <c r="L77" s="46">
        <v>164</v>
      </c>
      <c r="M77" s="46" t="s">
        <v>15</v>
      </c>
      <c r="N77" s="46">
        <f>SUM(I77:M77)</f>
        <v>409</v>
      </c>
      <c r="O77" s="46"/>
      <c r="U77" s="46"/>
    </row>
    <row r="78" spans="1:21">
      <c r="A78" s="352">
        <v>1997</v>
      </c>
      <c r="B78" s="46">
        <v>1037</v>
      </c>
      <c r="C78" s="46">
        <v>1257</v>
      </c>
      <c r="D78" s="46" t="s">
        <v>15</v>
      </c>
      <c r="E78" s="46" t="s">
        <v>15</v>
      </c>
      <c r="F78" s="46" t="s">
        <v>15</v>
      </c>
      <c r="G78" s="46">
        <f t="shared" ref="G78:G105" si="9">SUM(B78:F78)</f>
        <v>2294</v>
      </c>
      <c r="H78" s="50"/>
      <c r="I78" s="46" t="s">
        <v>15</v>
      </c>
      <c r="J78" s="46" t="s">
        <v>15</v>
      </c>
      <c r="K78" s="46" t="s">
        <v>15</v>
      </c>
      <c r="L78" s="46" t="s">
        <v>15</v>
      </c>
      <c r="M78" s="46" t="s">
        <v>15</v>
      </c>
      <c r="N78" s="46" t="s">
        <v>15</v>
      </c>
      <c r="O78" s="46"/>
      <c r="P78" s="46">
        <v>0</v>
      </c>
      <c r="Q78" s="46">
        <v>0</v>
      </c>
      <c r="R78" s="46" t="s">
        <v>15</v>
      </c>
      <c r="S78" s="46" t="s">
        <v>15</v>
      </c>
      <c r="T78" s="46" t="s">
        <v>15</v>
      </c>
      <c r="U78" s="46">
        <f>SUM(P78:T78)</f>
        <v>0</v>
      </c>
    </row>
    <row r="79" spans="1:21">
      <c r="A79" s="352">
        <v>1998</v>
      </c>
      <c r="B79" s="46">
        <v>1625</v>
      </c>
      <c r="C79" s="46">
        <v>65</v>
      </c>
      <c r="D79" s="46" t="s">
        <v>15</v>
      </c>
      <c r="E79" s="46" t="s">
        <v>15</v>
      </c>
      <c r="F79" s="46" t="s">
        <v>15</v>
      </c>
      <c r="G79" s="46">
        <f t="shared" si="9"/>
        <v>1690</v>
      </c>
      <c r="H79" s="50"/>
      <c r="I79" s="46" t="s">
        <v>15</v>
      </c>
      <c r="J79" s="46" t="s">
        <v>15</v>
      </c>
      <c r="K79" s="46" t="s">
        <v>15</v>
      </c>
      <c r="L79" s="46" t="s">
        <v>15</v>
      </c>
      <c r="M79" s="46" t="s">
        <v>15</v>
      </c>
      <c r="N79" s="46" t="s">
        <v>15</v>
      </c>
      <c r="O79" s="46"/>
      <c r="U79" s="46"/>
    </row>
    <row r="80" spans="1:21">
      <c r="A80" s="352">
        <v>1999</v>
      </c>
      <c r="B80" s="46">
        <v>128</v>
      </c>
      <c r="C80" s="46">
        <v>0</v>
      </c>
      <c r="D80" s="46">
        <v>336</v>
      </c>
      <c r="E80" s="46">
        <v>150</v>
      </c>
      <c r="F80" s="46" t="s">
        <v>15</v>
      </c>
      <c r="G80" s="46">
        <f t="shared" si="9"/>
        <v>614</v>
      </c>
      <c r="H80" s="50"/>
      <c r="I80" s="46" t="s">
        <v>15</v>
      </c>
      <c r="J80" s="46" t="s">
        <v>15</v>
      </c>
      <c r="K80" s="46">
        <v>35</v>
      </c>
      <c r="L80" s="46">
        <v>929</v>
      </c>
      <c r="M80" s="46">
        <v>328</v>
      </c>
      <c r="N80" s="46">
        <f>SUM(I80:M80)</f>
        <v>1292</v>
      </c>
      <c r="O80" s="46"/>
      <c r="P80" s="46">
        <v>0</v>
      </c>
      <c r="Q80" s="46">
        <v>0</v>
      </c>
      <c r="R80" s="46">
        <v>0</v>
      </c>
      <c r="S80" s="46">
        <v>13</v>
      </c>
      <c r="T80" s="46">
        <v>0</v>
      </c>
      <c r="U80" s="46">
        <f>SUM(P80:T80)</f>
        <v>13</v>
      </c>
    </row>
    <row r="81" spans="1:21">
      <c r="A81" s="352">
        <v>2000</v>
      </c>
      <c r="B81" s="46">
        <v>1072</v>
      </c>
      <c r="C81" s="46">
        <v>341</v>
      </c>
      <c r="D81" s="46" t="s">
        <v>15</v>
      </c>
      <c r="E81" s="46" t="s">
        <v>15</v>
      </c>
      <c r="F81" s="46" t="s">
        <v>15</v>
      </c>
      <c r="G81" s="46">
        <f t="shared" si="9"/>
        <v>1413</v>
      </c>
      <c r="H81" s="50"/>
      <c r="I81" s="46" t="s">
        <v>15</v>
      </c>
      <c r="J81" s="46" t="s">
        <v>15</v>
      </c>
      <c r="K81" s="46" t="s">
        <v>15</v>
      </c>
      <c r="L81" s="46" t="s">
        <v>15</v>
      </c>
      <c r="M81" s="46" t="s">
        <v>15</v>
      </c>
      <c r="N81" s="46" t="s">
        <v>15</v>
      </c>
      <c r="O81" s="46"/>
      <c r="U81" s="46"/>
    </row>
    <row r="82" spans="1:21">
      <c r="A82" s="352">
        <v>2001</v>
      </c>
      <c r="B82" s="46">
        <v>843</v>
      </c>
      <c r="C82" s="46">
        <v>106</v>
      </c>
      <c r="D82" s="46">
        <v>180</v>
      </c>
      <c r="E82" s="46" t="s">
        <v>15</v>
      </c>
      <c r="F82" s="46" t="s">
        <v>15</v>
      </c>
      <c r="G82" s="46">
        <f t="shared" si="9"/>
        <v>1129</v>
      </c>
      <c r="H82" s="50"/>
      <c r="I82" s="46" t="s">
        <v>15</v>
      </c>
      <c r="J82" s="46" t="s">
        <v>15</v>
      </c>
      <c r="K82" s="46">
        <v>165</v>
      </c>
      <c r="L82" s="46" t="s">
        <v>15</v>
      </c>
      <c r="M82" s="46" t="s">
        <v>15</v>
      </c>
      <c r="N82" s="46">
        <f>SUM(I82:M82)</f>
        <v>165</v>
      </c>
      <c r="O82" s="46"/>
      <c r="P82" s="46">
        <v>0</v>
      </c>
      <c r="Q82" s="46">
        <v>0</v>
      </c>
      <c r="R82" s="46">
        <v>0</v>
      </c>
      <c r="S82" s="46" t="s">
        <v>15</v>
      </c>
      <c r="T82" s="46" t="s">
        <v>15</v>
      </c>
      <c r="U82" s="46">
        <f>SUM(P82:T82)</f>
        <v>0</v>
      </c>
    </row>
    <row r="83" spans="1:21">
      <c r="A83" s="352">
        <v>2002</v>
      </c>
      <c r="B83" s="46">
        <v>0</v>
      </c>
      <c r="C83" s="46">
        <v>72</v>
      </c>
      <c r="D83" s="46">
        <v>1803</v>
      </c>
      <c r="E83" s="46">
        <v>1151</v>
      </c>
      <c r="F83" s="46" t="s">
        <v>15</v>
      </c>
      <c r="G83" s="46">
        <f t="shared" si="9"/>
        <v>3026</v>
      </c>
      <c r="H83" s="50"/>
      <c r="I83" s="46" t="s">
        <v>15</v>
      </c>
      <c r="J83" s="46" t="s">
        <v>15</v>
      </c>
      <c r="K83" s="46" t="s">
        <v>15</v>
      </c>
      <c r="L83" s="46" t="s">
        <v>15</v>
      </c>
      <c r="M83" s="46" t="s">
        <v>15</v>
      </c>
      <c r="N83" s="46" t="s">
        <v>15</v>
      </c>
      <c r="O83" s="46"/>
      <c r="U83" s="46"/>
    </row>
    <row r="84" spans="1:21">
      <c r="A84" s="352">
        <v>2003</v>
      </c>
      <c r="B84" s="46">
        <v>964</v>
      </c>
      <c r="C84" s="46">
        <v>787</v>
      </c>
      <c r="D84" s="46">
        <v>3564</v>
      </c>
      <c r="E84" s="46">
        <v>1631</v>
      </c>
      <c r="F84" s="46">
        <v>49</v>
      </c>
      <c r="G84" s="46">
        <f t="shared" si="9"/>
        <v>6995</v>
      </c>
      <c r="H84" s="50"/>
      <c r="I84" s="46" t="s">
        <v>15</v>
      </c>
      <c r="J84" s="46" t="s">
        <v>15</v>
      </c>
      <c r="K84" s="46">
        <v>1752</v>
      </c>
      <c r="L84" s="46">
        <v>928</v>
      </c>
      <c r="M84" s="46">
        <v>104</v>
      </c>
      <c r="N84" s="46">
        <f t="shared" ref="N84:N105" si="10">SUM(I84:M84)</f>
        <v>2784</v>
      </c>
      <c r="O84" s="46"/>
      <c r="P84" s="46">
        <v>0</v>
      </c>
      <c r="Q84" s="46">
        <v>0</v>
      </c>
      <c r="R84" s="46">
        <v>63</v>
      </c>
      <c r="S84" s="46">
        <v>35</v>
      </c>
      <c r="T84" s="46">
        <v>10</v>
      </c>
      <c r="U84" s="46">
        <f>SUM(P84:T84)</f>
        <v>108</v>
      </c>
    </row>
    <row r="85" spans="1:21">
      <c r="A85" s="352">
        <v>2004</v>
      </c>
      <c r="B85" s="46">
        <v>237</v>
      </c>
      <c r="C85" s="46">
        <v>273</v>
      </c>
      <c r="D85" s="46">
        <v>1974</v>
      </c>
      <c r="E85" s="46">
        <v>2056</v>
      </c>
      <c r="F85" s="46">
        <v>302</v>
      </c>
      <c r="G85" s="46">
        <f t="shared" si="9"/>
        <v>4842</v>
      </c>
      <c r="H85" s="50"/>
      <c r="I85" s="46" t="s">
        <v>15</v>
      </c>
      <c r="J85" s="46" t="s">
        <v>15</v>
      </c>
      <c r="K85" s="46">
        <v>1059</v>
      </c>
      <c r="L85" s="46">
        <v>1847</v>
      </c>
      <c r="M85" s="46">
        <v>269</v>
      </c>
      <c r="N85" s="46">
        <f t="shared" si="10"/>
        <v>3175</v>
      </c>
      <c r="O85" s="46"/>
      <c r="U85" s="46"/>
    </row>
    <row r="86" spans="1:21">
      <c r="A86" s="352">
        <v>2005</v>
      </c>
      <c r="B86" s="46">
        <f>35+1904</f>
        <v>1939</v>
      </c>
      <c r="C86" s="46">
        <v>450</v>
      </c>
      <c r="D86" s="46">
        <v>1469</v>
      </c>
      <c r="E86" s="46">
        <v>2553</v>
      </c>
      <c r="F86" s="46" t="s">
        <v>15</v>
      </c>
      <c r="G86" s="46">
        <f t="shared" si="9"/>
        <v>6411</v>
      </c>
      <c r="H86" s="50"/>
      <c r="I86" s="46" t="s">
        <v>15</v>
      </c>
      <c r="J86" s="46" t="s">
        <v>15</v>
      </c>
      <c r="K86" s="46">
        <v>2</v>
      </c>
      <c r="L86" s="46">
        <v>92</v>
      </c>
      <c r="M86" s="46" t="s">
        <v>15</v>
      </c>
      <c r="N86" s="46">
        <f t="shared" si="10"/>
        <v>94</v>
      </c>
      <c r="O86" s="46"/>
      <c r="P86" s="46">
        <v>4</v>
      </c>
      <c r="Q86" s="46">
        <v>0</v>
      </c>
      <c r="R86" s="46">
        <v>0</v>
      </c>
      <c r="S86" s="46">
        <v>1</v>
      </c>
      <c r="T86" s="46" t="s">
        <v>15</v>
      </c>
      <c r="U86" s="46">
        <f>SUM(P86:T86)</f>
        <v>5</v>
      </c>
    </row>
    <row r="87" spans="1:21">
      <c r="A87" s="352">
        <v>2006</v>
      </c>
      <c r="B87" s="46">
        <v>723</v>
      </c>
      <c r="C87" s="46">
        <v>2371</v>
      </c>
      <c r="D87" s="46">
        <v>844</v>
      </c>
      <c r="E87" s="46">
        <v>2658</v>
      </c>
      <c r="F87" s="46">
        <v>1281</v>
      </c>
      <c r="G87" s="46">
        <f t="shared" si="9"/>
        <v>7877</v>
      </c>
      <c r="H87" s="50"/>
      <c r="I87" s="46" t="s">
        <v>15</v>
      </c>
      <c r="J87" s="46" t="s">
        <v>15</v>
      </c>
      <c r="K87" s="46">
        <v>100</v>
      </c>
      <c r="L87" s="46">
        <v>551</v>
      </c>
      <c r="M87" s="46">
        <v>115</v>
      </c>
      <c r="N87" s="46">
        <f t="shared" si="10"/>
        <v>766</v>
      </c>
      <c r="O87" s="46"/>
      <c r="P87" s="46"/>
      <c r="Q87" s="46"/>
      <c r="R87" s="46"/>
      <c r="S87" s="46"/>
      <c r="T87" s="46"/>
      <c r="U87" s="46"/>
    </row>
    <row r="88" spans="1:21">
      <c r="A88" s="352">
        <v>2007</v>
      </c>
      <c r="B88" s="53">
        <v>144</v>
      </c>
      <c r="C88" s="53">
        <v>2932</v>
      </c>
      <c r="D88" s="53">
        <v>1588</v>
      </c>
      <c r="E88" s="53">
        <v>437</v>
      </c>
      <c r="F88" s="53">
        <v>2</v>
      </c>
      <c r="G88" s="53">
        <f t="shared" si="9"/>
        <v>5103</v>
      </c>
      <c r="H88" s="394"/>
      <c r="I88" s="53" t="s">
        <v>15</v>
      </c>
      <c r="J88" s="53" t="s">
        <v>15</v>
      </c>
      <c r="K88" s="53">
        <v>803</v>
      </c>
      <c r="L88" s="53">
        <v>286</v>
      </c>
      <c r="M88" s="53">
        <v>2</v>
      </c>
      <c r="N88" s="53">
        <f t="shared" si="10"/>
        <v>1091</v>
      </c>
      <c r="O88" s="53"/>
      <c r="P88" s="53">
        <v>0</v>
      </c>
      <c r="Q88" s="53">
        <v>19</v>
      </c>
      <c r="R88" s="53">
        <v>103</v>
      </c>
      <c r="S88" s="53">
        <v>0</v>
      </c>
      <c r="T88" s="53">
        <v>0</v>
      </c>
      <c r="U88" s="53">
        <f>SUM(P88:T88)</f>
        <v>122</v>
      </c>
    </row>
    <row r="89" spans="1:21">
      <c r="A89" s="395">
        <v>2008</v>
      </c>
      <c r="B89" s="53">
        <v>24</v>
      </c>
      <c r="C89" s="53">
        <v>1259</v>
      </c>
      <c r="D89" s="53">
        <v>501</v>
      </c>
      <c r="E89" s="53">
        <v>380</v>
      </c>
      <c r="F89" s="53">
        <v>58</v>
      </c>
      <c r="G89" s="53">
        <f t="shared" si="9"/>
        <v>2222</v>
      </c>
      <c r="H89" s="394"/>
      <c r="I89" s="53" t="s">
        <v>15</v>
      </c>
      <c r="J89" s="53" t="s">
        <v>15</v>
      </c>
      <c r="K89" s="53">
        <v>186</v>
      </c>
      <c r="L89" s="53">
        <v>265</v>
      </c>
      <c r="M89" s="53">
        <v>39</v>
      </c>
      <c r="N89" s="53">
        <f t="shared" si="10"/>
        <v>490</v>
      </c>
      <c r="O89" s="53"/>
      <c r="P89" s="53"/>
      <c r="Q89" s="53"/>
      <c r="R89" s="53"/>
      <c r="S89" s="53"/>
      <c r="T89" s="53"/>
      <c r="U89" s="53"/>
    </row>
    <row r="90" spans="1:21">
      <c r="A90" s="395">
        <v>2009</v>
      </c>
      <c r="B90" s="53">
        <v>1372</v>
      </c>
      <c r="C90" s="53">
        <v>523</v>
      </c>
      <c r="D90" s="53">
        <v>522</v>
      </c>
      <c r="E90" s="53">
        <v>272</v>
      </c>
      <c r="F90" s="53">
        <v>33</v>
      </c>
      <c r="G90" s="53">
        <f t="shared" si="9"/>
        <v>2722</v>
      </c>
      <c r="H90" s="394"/>
      <c r="I90" s="53" t="s">
        <v>15</v>
      </c>
      <c r="J90" s="53" t="s">
        <v>15</v>
      </c>
      <c r="K90" s="53">
        <v>2466</v>
      </c>
      <c r="L90" s="53">
        <v>3888</v>
      </c>
      <c r="M90" s="53">
        <v>803</v>
      </c>
      <c r="N90" s="53">
        <f t="shared" si="10"/>
        <v>7157</v>
      </c>
      <c r="O90" s="53"/>
      <c r="P90" s="53">
        <v>0</v>
      </c>
      <c r="Q90" s="53">
        <v>2</v>
      </c>
      <c r="R90" s="53">
        <v>80</v>
      </c>
      <c r="S90" s="53">
        <v>34</v>
      </c>
      <c r="T90" s="53">
        <v>1</v>
      </c>
      <c r="U90" s="53">
        <f>SUM(P90:T90)</f>
        <v>117</v>
      </c>
    </row>
    <row r="91" spans="1:21">
      <c r="A91" s="395">
        <v>2010</v>
      </c>
      <c r="B91" s="53">
        <v>2125</v>
      </c>
      <c r="C91" s="53">
        <v>1632</v>
      </c>
      <c r="D91" s="53">
        <v>984</v>
      </c>
      <c r="E91" s="53">
        <v>1147</v>
      </c>
      <c r="F91" s="53">
        <v>23</v>
      </c>
      <c r="G91" s="53">
        <f t="shared" si="9"/>
        <v>5911</v>
      </c>
      <c r="H91" s="394"/>
      <c r="I91" s="53" t="s">
        <v>15</v>
      </c>
      <c r="J91" s="53" t="s">
        <v>15</v>
      </c>
      <c r="K91" s="53">
        <v>121</v>
      </c>
      <c r="L91" s="53">
        <v>87</v>
      </c>
      <c r="M91" s="53">
        <v>1</v>
      </c>
      <c r="N91" s="53">
        <f t="shared" si="10"/>
        <v>209</v>
      </c>
      <c r="O91" s="53"/>
      <c r="P91" s="53"/>
      <c r="Q91" s="53"/>
      <c r="R91" s="53"/>
      <c r="S91" s="53"/>
      <c r="T91" s="53"/>
      <c r="U91" s="53"/>
    </row>
    <row r="92" spans="1:21">
      <c r="A92" s="395">
        <v>2011</v>
      </c>
      <c r="B92" s="53">
        <v>2700</v>
      </c>
      <c r="C92" s="53">
        <v>4075</v>
      </c>
      <c r="D92" s="53">
        <v>2683</v>
      </c>
      <c r="E92" s="53">
        <v>781</v>
      </c>
      <c r="F92" s="53">
        <v>179</v>
      </c>
      <c r="G92" s="53">
        <f t="shared" si="9"/>
        <v>10418</v>
      </c>
      <c r="H92" s="394"/>
      <c r="I92" s="53" t="s">
        <v>15</v>
      </c>
      <c r="J92" s="53" t="s">
        <v>15</v>
      </c>
      <c r="K92" s="53">
        <v>574</v>
      </c>
      <c r="L92" s="53">
        <v>436</v>
      </c>
      <c r="M92" s="53">
        <v>157</v>
      </c>
      <c r="N92" s="53">
        <f t="shared" si="10"/>
        <v>1167</v>
      </c>
      <c r="O92" s="53"/>
      <c r="P92" s="53">
        <v>0</v>
      </c>
      <c r="Q92" s="53">
        <v>2</v>
      </c>
      <c r="R92" s="53">
        <v>58</v>
      </c>
      <c r="S92" s="53">
        <v>37</v>
      </c>
      <c r="T92" s="53">
        <v>1</v>
      </c>
      <c r="U92" s="53">
        <f>SUM(P92:T92)</f>
        <v>98</v>
      </c>
    </row>
    <row r="93" spans="1:21">
      <c r="A93" s="395">
        <v>2012</v>
      </c>
      <c r="B93" s="53">
        <v>4242</v>
      </c>
      <c r="C93" s="53">
        <v>4341</v>
      </c>
      <c r="D93" s="53">
        <v>3524</v>
      </c>
      <c r="E93" s="53">
        <v>5868</v>
      </c>
      <c r="F93" s="53">
        <v>1747</v>
      </c>
      <c r="G93" s="53">
        <f t="shared" si="9"/>
        <v>19722</v>
      </c>
      <c r="H93" s="394"/>
      <c r="I93" s="53" t="s">
        <v>15</v>
      </c>
      <c r="J93" s="53" t="s">
        <v>15</v>
      </c>
      <c r="K93" s="53">
        <v>256</v>
      </c>
      <c r="L93" s="53">
        <v>839</v>
      </c>
      <c r="M93" s="53">
        <v>1024</v>
      </c>
      <c r="N93" s="53">
        <f t="shared" si="10"/>
        <v>2119</v>
      </c>
      <c r="O93" s="53"/>
      <c r="P93" s="53"/>
      <c r="Q93" s="53"/>
      <c r="R93" s="53"/>
      <c r="S93" s="53"/>
      <c r="T93" s="53"/>
      <c r="U93" s="53"/>
    </row>
    <row r="94" spans="1:21">
      <c r="A94" s="395">
        <v>2013</v>
      </c>
      <c r="B94" s="53">
        <v>4186</v>
      </c>
      <c r="C94" s="53" t="s">
        <v>15</v>
      </c>
      <c r="D94" s="53">
        <v>2396</v>
      </c>
      <c r="E94" s="53">
        <v>1806</v>
      </c>
      <c r="F94" s="53" t="s">
        <v>15</v>
      </c>
      <c r="G94" s="53">
        <f t="shared" si="9"/>
        <v>8388</v>
      </c>
      <c r="H94" s="394"/>
      <c r="I94" s="53" t="s">
        <v>15</v>
      </c>
      <c r="J94" s="53" t="s">
        <v>15</v>
      </c>
      <c r="K94" s="53">
        <v>1054</v>
      </c>
      <c r="L94" s="53">
        <v>792</v>
      </c>
      <c r="M94" s="53" t="s">
        <v>15</v>
      </c>
      <c r="N94" s="53">
        <f t="shared" si="10"/>
        <v>1846</v>
      </c>
      <c r="O94" s="53"/>
      <c r="P94" s="53">
        <v>0</v>
      </c>
      <c r="Q94" s="53">
        <v>0</v>
      </c>
      <c r="R94" s="53">
        <v>93</v>
      </c>
      <c r="S94" s="53">
        <v>6</v>
      </c>
      <c r="T94" s="53">
        <v>0</v>
      </c>
      <c r="U94" s="53">
        <f>SUM(P94:T94)</f>
        <v>99</v>
      </c>
    </row>
    <row r="95" spans="1:21">
      <c r="A95" s="395">
        <v>2014</v>
      </c>
      <c r="B95" s="53">
        <v>7553</v>
      </c>
      <c r="C95" s="53">
        <v>1217</v>
      </c>
      <c r="D95" s="53">
        <v>3208</v>
      </c>
      <c r="E95" s="53">
        <v>1672</v>
      </c>
      <c r="F95" s="53">
        <v>201</v>
      </c>
      <c r="G95" s="53">
        <f t="shared" si="9"/>
        <v>13851</v>
      </c>
      <c r="H95" s="394"/>
      <c r="I95" s="53" t="s">
        <v>15</v>
      </c>
      <c r="J95" s="53" t="s">
        <v>15</v>
      </c>
      <c r="K95" s="53">
        <v>1149</v>
      </c>
      <c r="L95" s="53">
        <v>3069</v>
      </c>
      <c r="M95" s="53">
        <v>384</v>
      </c>
      <c r="N95" s="53">
        <f t="shared" si="10"/>
        <v>4602</v>
      </c>
      <c r="O95" s="53"/>
      <c r="U95" s="53"/>
    </row>
    <row r="96" spans="1:21">
      <c r="A96" s="395">
        <v>2015</v>
      </c>
      <c r="B96" s="53">
        <v>4288</v>
      </c>
      <c r="C96" s="53" t="s">
        <v>15</v>
      </c>
      <c r="D96" s="53">
        <v>4292</v>
      </c>
      <c r="E96" s="53">
        <v>3619</v>
      </c>
      <c r="F96" s="53">
        <v>981</v>
      </c>
      <c r="G96" s="53">
        <f t="shared" si="9"/>
        <v>13180</v>
      </c>
      <c r="H96" s="394"/>
      <c r="I96" s="53" t="s">
        <v>15</v>
      </c>
      <c r="J96" s="53" t="s">
        <v>15</v>
      </c>
      <c r="K96" s="53">
        <v>133</v>
      </c>
      <c r="L96" s="53">
        <v>114</v>
      </c>
      <c r="M96" s="53">
        <v>62</v>
      </c>
      <c r="N96" s="53">
        <f t="shared" si="10"/>
        <v>309</v>
      </c>
      <c r="O96" s="53"/>
      <c r="P96" s="355">
        <v>0</v>
      </c>
      <c r="Q96" s="355">
        <v>0</v>
      </c>
      <c r="R96" s="355">
        <v>36</v>
      </c>
      <c r="S96" s="355">
        <v>0</v>
      </c>
      <c r="T96" s="355">
        <v>0</v>
      </c>
      <c r="U96" s="53">
        <f>SUM(P96:T96)</f>
        <v>36</v>
      </c>
    </row>
    <row r="97" spans="1:21">
      <c r="A97" s="395">
        <v>2016</v>
      </c>
      <c r="B97" s="53">
        <v>2228</v>
      </c>
      <c r="C97" s="53">
        <v>551</v>
      </c>
      <c r="D97" s="53">
        <v>1305</v>
      </c>
      <c r="E97" s="53">
        <v>89</v>
      </c>
      <c r="F97" s="53" t="s">
        <v>15</v>
      </c>
      <c r="G97" s="53">
        <f>SUM(B97:F97)</f>
        <v>4173</v>
      </c>
      <c r="H97" s="394"/>
      <c r="I97" s="53" t="s">
        <v>15</v>
      </c>
      <c r="J97" s="53" t="s">
        <v>15</v>
      </c>
      <c r="K97" s="53" t="s">
        <v>15</v>
      </c>
      <c r="L97" s="53" t="s">
        <v>15</v>
      </c>
      <c r="M97" s="53" t="s">
        <v>15</v>
      </c>
      <c r="N97" s="53" t="s">
        <v>15</v>
      </c>
      <c r="O97" s="53"/>
      <c r="U97" s="53"/>
    </row>
    <row r="98" spans="1:21">
      <c r="A98" s="395">
        <v>2017</v>
      </c>
      <c r="B98" s="53">
        <v>2112</v>
      </c>
      <c r="C98" s="53">
        <v>780</v>
      </c>
      <c r="D98" s="53">
        <v>308</v>
      </c>
      <c r="E98" s="53">
        <v>1275</v>
      </c>
      <c r="F98" s="53">
        <v>356</v>
      </c>
      <c r="G98" s="53">
        <f>SUM(B98:F98)</f>
        <v>4831</v>
      </c>
      <c r="H98" s="394"/>
      <c r="I98" s="53" t="s">
        <v>15</v>
      </c>
      <c r="J98" s="53" t="s">
        <v>15</v>
      </c>
      <c r="K98" s="53">
        <v>34</v>
      </c>
      <c r="L98" s="53">
        <v>228</v>
      </c>
      <c r="M98" s="53">
        <v>140</v>
      </c>
      <c r="N98" s="53">
        <f>SUM(I98:M98)</f>
        <v>402</v>
      </c>
      <c r="O98" s="53"/>
      <c r="P98" s="355">
        <v>0</v>
      </c>
      <c r="Q98" s="355">
        <v>0</v>
      </c>
      <c r="R98" s="355">
        <v>0</v>
      </c>
      <c r="S98" s="355">
        <v>2</v>
      </c>
      <c r="T98" s="355">
        <v>0</v>
      </c>
      <c r="U98" s="53">
        <f>SUM(P98:T98)</f>
        <v>2</v>
      </c>
    </row>
    <row r="99" spans="1:21">
      <c r="A99" s="395">
        <v>2018</v>
      </c>
      <c r="B99" s="53">
        <v>1174</v>
      </c>
      <c r="C99" s="53">
        <v>94</v>
      </c>
      <c r="D99" s="53">
        <v>297</v>
      </c>
      <c r="E99" s="53">
        <v>1119</v>
      </c>
      <c r="F99" s="53">
        <v>524</v>
      </c>
      <c r="G99" s="53">
        <f>SUM(B99:F99)</f>
        <v>3208</v>
      </c>
      <c r="H99" s="394"/>
      <c r="I99" s="53" t="s">
        <v>15</v>
      </c>
      <c r="J99" s="53" t="s">
        <v>15</v>
      </c>
      <c r="K99" s="53">
        <v>41</v>
      </c>
      <c r="L99" s="53">
        <v>181</v>
      </c>
      <c r="M99" s="53">
        <v>266</v>
      </c>
      <c r="N99" s="53">
        <f>SUM(I99:M99)</f>
        <v>488</v>
      </c>
      <c r="O99" s="53"/>
      <c r="U99" s="53"/>
    </row>
    <row r="100" spans="1:21">
      <c r="A100" s="395">
        <v>2019</v>
      </c>
      <c r="B100" s="53">
        <v>529</v>
      </c>
      <c r="C100" s="53">
        <v>61</v>
      </c>
      <c r="D100" s="53">
        <v>1838</v>
      </c>
      <c r="E100" s="53">
        <v>2373</v>
      </c>
      <c r="F100" s="53">
        <v>1584</v>
      </c>
      <c r="G100" s="53">
        <f t="shared" ref="G100:G104" si="11">SUM(B100:F100)</f>
        <v>6385</v>
      </c>
      <c r="H100" s="394"/>
      <c r="I100" s="53" t="s">
        <v>15</v>
      </c>
      <c r="J100" s="53" t="s">
        <v>15</v>
      </c>
      <c r="K100" s="53">
        <v>313</v>
      </c>
      <c r="L100" s="53">
        <v>633</v>
      </c>
      <c r="M100" s="53">
        <v>344</v>
      </c>
      <c r="N100" s="53">
        <f t="shared" ref="N100:N104" si="12">SUM(I100:M100)</f>
        <v>1290</v>
      </c>
      <c r="O100" s="53"/>
      <c r="P100" s="355">
        <v>0</v>
      </c>
      <c r="Q100" s="355">
        <v>0</v>
      </c>
      <c r="R100" s="355">
        <v>230</v>
      </c>
      <c r="S100" s="355">
        <v>0</v>
      </c>
      <c r="T100" s="355">
        <v>0</v>
      </c>
      <c r="U100" s="53">
        <f>SUM(P100:T100)</f>
        <v>230</v>
      </c>
    </row>
    <row r="101" spans="1:21">
      <c r="A101" s="395">
        <v>2020</v>
      </c>
      <c r="B101" s="53">
        <v>207</v>
      </c>
      <c r="C101" s="53">
        <v>535</v>
      </c>
      <c r="D101" s="53">
        <v>2386</v>
      </c>
      <c r="E101" s="53">
        <v>1402</v>
      </c>
      <c r="F101" s="53">
        <v>117</v>
      </c>
      <c r="G101" s="53">
        <f t="shared" si="11"/>
        <v>4647</v>
      </c>
      <c r="H101" s="394"/>
      <c r="I101" s="53" t="s">
        <v>15</v>
      </c>
      <c r="J101" s="53" t="s">
        <v>15</v>
      </c>
      <c r="K101" s="53">
        <v>29</v>
      </c>
      <c r="L101" s="53">
        <v>126</v>
      </c>
      <c r="M101" s="53">
        <v>49</v>
      </c>
      <c r="N101" s="53">
        <f t="shared" si="12"/>
        <v>204</v>
      </c>
      <c r="O101" s="53"/>
      <c r="U101" s="53"/>
    </row>
    <row r="102" spans="1:21">
      <c r="A102" s="395">
        <v>2021</v>
      </c>
      <c r="B102" s="53">
        <v>410</v>
      </c>
      <c r="C102" s="53">
        <v>232</v>
      </c>
      <c r="D102" s="53">
        <v>978</v>
      </c>
      <c r="E102" s="53">
        <v>1314</v>
      </c>
      <c r="F102" s="53">
        <v>321</v>
      </c>
      <c r="G102" s="53">
        <f t="shared" si="11"/>
        <v>3255</v>
      </c>
      <c r="H102" s="394"/>
      <c r="I102" s="53" t="s">
        <v>15</v>
      </c>
      <c r="J102" s="53" t="s">
        <v>15</v>
      </c>
      <c r="K102" s="53">
        <v>61</v>
      </c>
      <c r="L102" s="53">
        <v>235</v>
      </c>
      <c r="M102" s="53">
        <v>121</v>
      </c>
      <c r="N102" s="53">
        <f t="shared" si="12"/>
        <v>417</v>
      </c>
      <c r="O102" s="53"/>
      <c r="P102" s="355">
        <v>0</v>
      </c>
      <c r="Q102" s="355">
        <v>0</v>
      </c>
      <c r="R102" s="355">
        <v>1</v>
      </c>
      <c r="S102" s="355">
        <v>15</v>
      </c>
      <c r="T102" s="355">
        <v>0</v>
      </c>
      <c r="U102" s="53">
        <f>SUM(P102:T102)</f>
        <v>16</v>
      </c>
    </row>
    <row r="103" spans="1:21">
      <c r="A103" s="395">
        <v>2022</v>
      </c>
      <c r="B103" s="53">
        <v>972</v>
      </c>
      <c r="C103" s="53">
        <v>1073</v>
      </c>
      <c r="D103" s="53">
        <v>1583</v>
      </c>
      <c r="E103" s="53">
        <v>574</v>
      </c>
      <c r="F103" s="53">
        <v>42</v>
      </c>
      <c r="G103" s="53">
        <f t="shared" si="11"/>
        <v>4244</v>
      </c>
      <c r="H103" s="394"/>
      <c r="I103" s="53" t="s">
        <v>15</v>
      </c>
      <c r="J103" s="53" t="s">
        <v>15</v>
      </c>
      <c r="K103" s="53">
        <v>528</v>
      </c>
      <c r="L103" s="53">
        <v>817</v>
      </c>
      <c r="M103" s="53">
        <v>1595</v>
      </c>
      <c r="N103" s="53">
        <f t="shared" si="12"/>
        <v>2940</v>
      </c>
      <c r="O103" s="53"/>
      <c r="U103" s="53"/>
    </row>
    <row r="104" spans="1:21">
      <c r="A104" s="395">
        <v>2023</v>
      </c>
      <c r="B104" s="53">
        <v>3103</v>
      </c>
      <c r="C104" s="53">
        <v>983</v>
      </c>
      <c r="D104" s="53">
        <v>1557</v>
      </c>
      <c r="E104" s="53">
        <v>108</v>
      </c>
      <c r="F104" s="53">
        <v>160</v>
      </c>
      <c r="G104" s="53">
        <f t="shared" si="11"/>
        <v>5911</v>
      </c>
      <c r="H104" s="394"/>
      <c r="I104" s="53" t="s">
        <v>15</v>
      </c>
      <c r="J104" s="53" t="s">
        <v>15</v>
      </c>
      <c r="K104" s="53">
        <v>207</v>
      </c>
      <c r="L104" s="53">
        <v>602</v>
      </c>
      <c r="M104" s="53">
        <v>974</v>
      </c>
      <c r="N104" s="53">
        <f t="shared" si="12"/>
        <v>1783</v>
      </c>
      <c r="O104" s="53"/>
      <c r="P104" s="355">
        <v>0</v>
      </c>
      <c r="Q104" s="355">
        <v>0</v>
      </c>
      <c r="R104" s="355">
        <v>41</v>
      </c>
      <c r="S104" s="355">
        <v>5</v>
      </c>
      <c r="T104" s="355">
        <v>0</v>
      </c>
      <c r="U104" s="53">
        <f>SUM(P104:T104)</f>
        <v>46</v>
      </c>
    </row>
    <row r="105" spans="1:21" ht="11.4">
      <c r="A105" s="395" t="s">
        <v>348</v>
      </c>
      <c r="B105" s="255">
        <v>1734</v>
      </c>
      <c r="C105" s="396">
        <v>2634</v>
      </c>
      <c r="D105" s="255">
        <v>2203</v>
      </c>
      <c r="E105" s="255">
        <v>549</v>
      </c>
      <c r="F105" s="255">
        <v>438</v>
      </c>
      <c r="G105" s="46">
        <f t="shared" si="9"/>
        <v>7558</v>
      </c>
      <c r="H105" s="50"/>
      <c r="I105" s="46" t="s">
        <v>15</v>
      </c>
      <c r="J105" s="46" t="s">
        <v>15</v>
      </c>
      <c r="K105" s="255">
        <v>418</v>
      </c>
      <c r="L105" s="255">
        <v>1133</v>
      </c>
      <c r="M105" s="255">
        <v>539</v>
      </c>
      <c r="N105" s="46">
        <f t="shared" si="10"/>
        <v>2090</v>
      </c>
      <c r="O105" s="46"/>
      <c r="U105" s="53"/>
    </row>
    <row r="106" spans="1:21">
      <c r="B106" s="46"/>
      <c r="C106" s="46"/>
      <c r="D106" s="46"/>
      <c r="E106" s="46"/>
      <c r="F106" s="46"/>
      <c r="G106" s="46"/>
      <c r="H106" s="50"/>
      <c r="I106" s="46"/>
      <c r="J106" s="46"/>
      <c r="K106" s="46"/>
      <c r="L106" s="46"/>
      <c r="M106" s="46"/>
      <c r="N106" s="46"/>
      <c r="O106" s="46"/>
    </row>
    <row r="107" spans="1:21">
      <c r="A107" s="369" t="s">
        <v>136</v>
      </c>
      <c r="B107" s="46"/>
      <c r="C107" s="46"/>
      <c r="D107" s="46"/>
      <c r="E107" s="46"/>
      <c r="F107" s="46"/>
      <c r="G107" s="46"/>
      <c r="H107" s="50"/>
      <c r="I107" s="46"/>
      <c r="J107" s="46"/>
      <c r="K107" s="46"/>
      <c r="L107" s="46"/>
      <c r="M107" s="46"/>
      <c r="N107" s="46"/>
      <c r="O107" s="46"/>
    </row>
    <row r="108" spans="1:21">
      <c r="A108" s="352">
        <v>1976</v>
      </c>
      <c r="B108" s="46">
        <f>775+48825</f>
        <v>49600</v>
      </c>
      <c r="C108" s="46">
        <v>48285</v>
      </c>
      <c r="D108" s="46">
        <v>27550</v>
      </c>
      <c r="E108" s="46">
        <v>16801</v>
      </c>
      <c r="F108" s="46">
        <f>7939+3020</f>
        <v>10959</v>
      </c>
      <c r="G108" s="46">
        <f t="shared" ref="G108:G125" si="13">SUM(B108:F108)</f>
        <v>153195</v>
      </c>
      <c r="H108" s="50"/>
      <c r="I108" s="46" t="s">
        <v>15</v>
      </c>
      <c r="J108" s="46">
        <f>69481+4</f>
        <v>69485</v>
      </c>
      <c r="K108" s="46">
        <v>191929</v>
      </c>
      <c r="L108" s="46">
        <v>86514</v>
      </c>
      <c r="M108" s="46">
        <f>42714+10709</f>
        <v>53423</v>
      </c>
      <c r="N108" s="46">
        <f t="shared" ref="N108:N115" si="14">SUM(I108:M108)</f>
        <v>401351</v>
      </c>
      <c r="O108" s="46"/>
      <c r="U108" s="46"/>
    </row>
    <row r="109" spans="1:21">
      <c r="A109" s="352">
        <v>1977</v>
      </c>
      <c r="B109" s="46">
        <f>535+32101</f>
        <v>32636</v>
      </c>
      <c r="C109" s="46">
        <v>16654</v>
      </c>
      <c r="D109" s="46">
        <v>23856</v>
      </c>
      <c r="E109" s="46">
        <v>9723</v>
      </c>
      <c r="F109" s="46">
        <f>7083+4167</f>
        <v>11250</v>
      </c>
      <c r="G109" s="46">
        <f t="shared" si="13"/>
        <v>94119</v>
      </c>
      <c r="H109" s="50"/>
      <c r="I109" s="46" t="s">
        <v>15</v>
      </c>
      <c r="J109" s="46" t="s">
        <v>15</v>
      </c>
      <c r="K109" s="46">
        <v>137696</v>
      </c>
      <c r="L109" s="46">
        <v>39714</v>
      </c>
      <c r="M109" s="46">
        <f>9018+3242</f>
        <v>12260</v>
      </c>
      <c r="N109" s="46">
        <f t="shared" si="14"/>
        <v>189670</v>
      </c>
      <c r="O109" s="46"/>
      <c r="P109" s="355">
        <v>473</v>
      </c>
      <c r="Q109" s="355">
        <v>106</v>
      </c>
      <c r="R109" s="355">
        <v>17455</v>
      </c>
      <c r="S109" s="355">
        <v>6976</v>
      </c>
      <c r="T109" s="355">
        <f>206+2</f>
        <v>208</v>
      </c>
      <c r="U109" s="46">
        <f>SUM(P109:T109)</f>
        <v>25218</v>
      </c>
    </row>
    <row r="110" spans="1:21">
      <c r="A110" s="352">
        <v>1978</v>
      </c>
      <c r="B110" s="46">
        <v>17755</v>
      </c>
      <c r="C110" s="46">
        <v>10417</v>
      </c>
      <c r="D110" s="46">
        <v>12017</v>
      </c>
      <c r="E110" s="46">
        <v>5266</v>
      </c>
      <c r="F110" s="46">
        <f>2853+1093+82</f>
        <v>4028</v>
      </c>
      <c r="G110" s="46">
        <f t="shared" si="13"/>
        <v>49483</v>
      </c>
      <c r="H110" s="50"/>
      <c r="I110" s="46" t="s">
        <v>15</v>
      </c>
      <c r="J110" s="46" t="s">
        <v>15</v>
      </c>
      <c r="K110" s="46">
        <v>92777</v>
      </c>
      <c r="L110" s="46">
        <v>13975</v>
      </c>
      <c r="M110" s="46">
        <f>18959+2551+298</f>
        <v>21808</v>
      </c>
      <c r="N110" s="46">
        <f t="shared" si="14"/>
        <v>128560</v>
      </c>
      <c r="O110" s="46"/>
      <c r="U110" s="46"/>
    </row>
    <row r="111" spans="1:21">
      <c r="A111" s="352">
        <v>1979</v>
      </c>
      <c r="B111" s="46">
        <f>4041+15644</f>
        <v>19685</v>
      </c>
      <c r="C111" s="46">
        <v>19</v>
      </c>
      <c r="D111" s="46">
        <v>14741</v>
      </c>
      <c r="E111" s="46">
        <v>22958</v>
      </c>
      <c r="F111" s="46">
        <v>200</v>
      </c>
      <c r="G111" s="46">
        <f t="shared" si="13"/>
        <v>57603</v>
      </c>
      <c r="H111" s="50"/>
      <c r="I111" s="46" t="s">
        <v>15</v>
      </c>
      <c r="J111" s="46" t="s">
        <v>15</v>
      </c>
      <c r="K111" s="46">
        <v>128848</v>
      </c>
      <c r="L111" s="46">
        <v>85759</v>
      </c>
      <c r="M111" s="46">
        <v>747</v>
      </c>
      <c r="N111" s="46">
        <f t="shared" si="14"/>
        <v>215354</v>
      </c>
      <c r="O111" s="46"/>
      <c r="P111" s="355">
        <v>5</v>
      </c>
      <c r="Q111" s="46">
        <v>0</v>
      </c>
      <c r="R111" s="355">
        <v>9141</v>
      </c>
      <c r="S111" s="355">
        <v>20044</v>
      </c>
      <c r="T111" s="355">
        <v>29</v>
      </c>
      <c r="U111" s="46">
        <f>SUM(P111:T111)</f>
        <v>29219</v>
      </c>
    </row>
    <row r="112" spans="1:21">
      <c r="A112" s="352">
        <v>1980</v>
      </c>
      <c r="B112" s="46">
        <f>1630+21161</f>
        <v>22791</v>
      </c>
      <c r="C112" s="46">
        <v>59</v>
      </c>
      <c r="D112" s="46">
        <v>16452</v>
      </c>
      <c r="E112" s="46">
        <v>11780</v>
      </c>
      <c r="F112" s="46">
        <v>17</v>
      </c>
      <c r="G112" s="46">
        <f t="shared" si="13"/>
        <v>51099</v>
      </c>
      <c r="H112" s="50"/>
      <c r="I112" s="46">
        <v>97</v>
      </c>
      <c r="J112" s="46" t="s">
        <v>15</v>
      </c>
      <c r="K112" s="46">
        <v>65284</v>
      </c>
      <c r="L112" s="46">
        <v>37240</v>
      </c>
      <c r="M112" s="46">
        <v>18</v>
      </c>
      <c r="N112" s="46">
        <f t="shared" si="14"/>
        <v>102639</v>
      </c>
      <c r="O112" s="46"/>
      <c r="U112" s="46"/>
    </row>
    <row r="113" spans="1:21">
      <c r="A113" s="352">
        <v>1981</v>
      </c>
      <c r="B113" s="46">
        <f>691+22997</f>
        <v>23688</v>
      </c>
      <c r="C113" s="46">
        <v>1462</v>
      </c>
      <c r="D113" s="46">
        <v>12785</v>
      </c>
      <c r="E113" s="46">
        <v>10257</v>
      </c>
      <c r="F113" s="46" t="s">
        <v>15</v>
      </c>
      <c r="G113" s="46">
        <f t="shared" si="13"/>
        <v>48192</v>
      </c>
      <c r="H113" s="50"/>
      <c r="I113" s="46" t="s">
        <v>15</v>
      </c>
      <c r="J113" s="46" t="s">
        <v>15</v>
      </c>
      <c r="K113" s="46">
        <v>89642</v>
      </c>
      <c r="L113" s="46">
        <v>32581</v>
      </c>
      <c r="M113" s="46" t="s">
        <v>15</v>
      </c>
      <c r="N113" s="46">
        <f t="shared" si="14"/>
        <v>122223</v>
      </c>
      <c r="O113" s="46"/>
      <c r="P113" s="355">
        <f>33+102</f>
        <v>135</v>
      </c>
      <c r="Q113" s="355">
        <v>60</v>
      </c>
      <c r="R113" s="355">
        <v>12449</v>
      </c>
      <c r="S113" s="355">
        <v>7546</v>
      </c>
      <c r="T113" s="46" t="s">
        <v>15</v>
      </c>
      <c r="U113" s="46">
        <f>SUM(P113:T113)</f>
        <v>20190</v>
      </c>
    </row>
    <row r="114" spans="1:21">
      <c r="A114" s="352">
        <v>1982</v>
      </c>
      <c r="B114" s="46">
        <f>2078+37633</f>
        <v>39711</v>
      </c>
      <c r="C114" s="46">
        <v>5988</v>
      </c>
      <c r="D114" s="46">
        <v>27981</v>
      </c>
      <c r="E114" s="46">
        <v>54</v>
      </c>
      <c r="F114" s="46" t="s">
        <v>15</v>
      </c>
      <c r="G114" s="46">
        <f t="shared" si="13"/>
        <v>73734</v>
      </c>
      <c r="H114" s="50"/>
      <c r="I114" s="46" t="s">
        <v>15</v>
      </c>
      <c r="J114" s="46" t="s">
        <v>15</v>
      </c>
      <c r="K114" s="46">
        <v>48858</v>
      </c>
      <c r="L114" s="46">
        <v>240</v>
      </c>
      <c r="M114" s="46" t="s">
        <v>15</v>
      </c>
      <c r="N114" s="46">
        <f t="shared" si="14"/>
        <v>49098</v>
      </c>
      <c r="O114" s="46"/>
      <c r="U114" s="46"/>
    </row>
    <row r="115" spans="1:21">
      <c r="A115" s="352">
        <v>1983</v>
      </c>
      <c r="B115" s="46">
        <f>206+18713</f>
        <v>18919</v>
      </c>
      <c r="C115" s="46">
        <v>3718</v>
      </c>
      <c r="D115" s="46">
        <v>4138</v>
      </c>
      <c r="E115" s="46">
        <v>672</v>
      </c>
      <c r="F115" s="46" t="s">
        <v>15</v>
      </c>
      <c r="G115" s="46">
        <f t="shared" si="13"/>
        <v>27447</v>
      </c>
      <c r="H115" s="50"/>
      <c r="I115" s="46" t="s">
        <v>15</v>
      </c>
      <c r="J115" s="46" t="s">
        <v>15</v>
      </c>
      <c r="K115" s="46">
        <v>1081</v>
      </c>
      <c r="L115" s="46">
        <v>244</v>
      </c>
      <c r="M115" s="46" t="s">
        <v>15</v>
      </c>
      <c r="N115" s="46">
        <f t="shared" si="14"/>
        <v>1325</v>
      </c>
      <c r="O115" s="46"/>
      <c r="P115" s="355">
        <v>0</v>
      </c>
      <c r="Q115" s="46">
        <v>0</v>
      </c>
      <c r="R115" s="355">
        <v>0</v>
      </c>
      <c r="S115" s="46">
        <v>0</v>
      </c>
      <c r="T115" s="46" t="s">
        <v>15</v>
      </c>
      <c r="U115" s="46">
        <f>SUM(P115:T115)</f>
        <v>0</v>
      </c>
    </row>
    <row r="116" spans="1:21">
      <c r="A116" s="352">
        <v>1984</v>
      </c>
      <c r="B116" s="46">
        <v>5822</v>
      </c>
      <c r="C116" s="46" t="s">
        <v>15</v>
      </c>
      <c r="D116" s="46" t="s">
        <v>15</v>
      </c>
      <c r="E116" s="46" t="s">
        <v>15</v>
      </c>
      <c r="F116" s="46" t="s">
        <v>15</v>
      </c>
      <c r="G116" s="46">
        <f t="shared" si="13"/>
        <v>5822</v>
      </c>
      <c r="H116" s="50"/>
      <c r="I116" s="46" t="s">
        <v>15</v>
      </c>
      <c r="J116" s="46" t="s">
        <v>15</v>
      </c>
      <c r="K116" s="46" t="s">
        <v>15</v>
      </c>
      <c r="L116" s="46" t="s">
        <v>15</v>
      </c>
      <c r="M116" s="46" t="s">
        <v>15</v>
      </c>
      <c r="N116" s="46" t="s">
        <v>15</v>
      </c>
      <c r="O116" s="46"/>
      <c r="U116" s="46"/>
    </row>
    <row r="117" spans="1:21">
      <c r="A117" s="352">
        <v>1985</v>
      </c>
      <c r="B117" s="46">
        <f>1861+10111</f>
        <v>11972</v>
      </c>
      <c r="C117" s="46">
        <v>230</v>
      </c>
      <c r="D117" s="46">
        <v>7580</v>
      </c>
      <c r="E117" s="46" t="s">
        <v>15</v>
      </c>
      <c r="F117" s="46" t="s">
        <v>15</v>
      </c>
      <c r="G117" s="46">
        <f t="shared" si="13"/>
        <v>19782</v>
      </c>
      <c r="H117" s="50"/>
      <c r="I117" s="46" t="s">
        <v>15</v>
      </c>
      <c r="J117" s="46" t="s">
        <v>15</v>
      </c>
      <c r="K117" s="46">
        <v>81884</v>
      </c>
      <c r="L117" s="46" t="s">
        <v>15</v>
      </c>
      <c r="M117" s="46" t="s">
        <v>15</v>
      </c>
      <c r="N117" s="46">
        <f>SUM(I117:M117)</f>
        <v>81884</v>
      </c>
      <c r="O117" s="46"/>
      <c r="P117" s="355">
        <f>1+97</f>
        <v>98</v>
      </c>
      <c r="Q117" s="46">
        <v>0</v>
      </c>
      <c r="R117" s="355">
        <v>2478</v>
      </c>
      <c r="S117" s="46" t="s">
        <v>15</v>
      </c>
      <c r="T117" s="46" t="s">
        <v>15</v>
      </c>
      <c r="U117" s="46">
        <f>SUM(P117:T117)</f>
        <v>2576</v>
      </c>
    </row>
    <row r="118" spans="1:21">
      <c r="A118" s="352">
        <v>1986</v>
      </c>
      <c r="B118" s="46">
        <f>959+12223</f>
        <v>13182</v>
      </c>
      <c r="C118" s="46">
        <v>28</v>
      </c>
      <c r="D118" s="46" t="s">
        <v>15</v>
      </c>
      <c r="E118" s="46">
        <v>418</v>
      </c>
      <c r="F118" s="46" t="s">
        <v>15</v>
      </c>
      <c r="G118" s="46">
        <f t="shared" si="13"/>
        <v>13628</v>
      </c>
      <c r="H118" s="50"/>
      <c r="I118" s="46" t="s">
        <v>15</v>
      </c>
      <c r="J118" s="46" t="s">
        <v>15</v>
      </c>
      <c r="K118" s="46" t="s">
        <v>15</v>
      </c>
      <c r="L118" s="46">
        <v>2588</v>
      </c>
      <c r="M118" s="46" t="s">
        <v>15</v>
      </c>
      <c r="N118" s="46">
        <f>SUM(I118:M118)</f>
        <v>2588</v>
      </c>
      <c r="O118" s="46"/>
      <c r="U118" s="46"/>
    </row>
    <row r="119" spans="1:21">
      <c r="A119" s="352">
        <v>1987</v>
      </c>
      <c r="B119" s="46">
        <f>425+24118</f>
        <v>24543</v>
      </c>
      <c r="C119" s="46" t="s">
        <v>15</v>
      </c>
      <c r="D119" s="46">
        <v>17639</v>
      </c>
      <c r="E119" s="46" t="s">
        <v>15</v>
      </c>
      <c r="F119" s="46" t="s">
        <v>15</v>
      </c>
      <c r="G119" s="46">
        <f t="shared" si="13"/>
        <v>42182</v>
      </c>
      <c r="H119" s="50"/>
      <c r="I119" s="46" t="s">
        <v>15</v>
      </c>
      <c r="J119" s="46" t="s">
        <v>15</v>
      </c>
      <c r="K119" s="46">
        <v>34992</v>
      </c>
      <c r="L119" s="46" t="s">
        <v>15</v>
      </c>
      <c r="M119" s="46" t="s">
        <v>15</v>
      </c>
      <c r="N119" s="46">
        <f>SUM(I119:M119)</f>
        <v>34992</v>
      </c>
      <c r="O119" s="46"/>
      <c r="P119" s="355">
        <v>0</v>
      </c>
      <c r="Q119" s="46" t="s">
        <v>15</v>
      </c>
      <c r="R119" s="355">
        <v>390</v>
      </c>
      <c r="S119" s="46" t="s">
        <v>15</v>
      </c>
      <c r="T119" s="46" t="s">
        <v>15</v>
      </c>
      <c r="U119" s="46">
        <f>SUM(P119:T119)</f>
        <v>390</v>
      </c>
    </row>
    <row r="120" spans="1:21">
      <c r="A120" s="352">
        <v>1988</v>
      </c>
      <c r="B120" s="46">
        <f>129+22090</f>
        <v>22219</v>
      </c>
      <c r="C120" s="46">
        <v>10550</v>
      </c>
      <c r="D120" s="46" t="s">
        <v>15</v>
      </c>
      <c r="E120" s="46" t="s">
        <v>15</v>
      </c>
      <c r="F120" s="46" t="s">
        <v>15</v>
      </c>
      <c r="G120" s="46">
        <f t="shared" si="13"/>
        <v>32769</v>
      </c>
      <c r="H120" s="50"/>
      <c r="I120" s="46" t="s">
        <v>15</v>
      </c>
      <c r="J120" s="46" t="s">
        <v>15</v>
      </c>
      <c r="K120" s="46" t="s">
        <v>15</v>
      </c>
      <c r="L120" s="46" t="s">
        <v>15</v>
      </c>
      <c r="M120" s="46" t="s">
        <v>15</v>
      </c>
      <c r="N120" s="46" t="s">
        <v>15</v>
      </c>
      <c r="O120" s="46"/>
      <c r="U120" s="46"/>
    </row>
    <row r="121" spans="1:21">
      <c r="A121" s="352">
        <v>1989</v>
      </c>
      <c r="B121" s="46">
        <v>22220</v>
      </c>
      <c r="C121" s="46">
        <v>14553</v>
      </c>
      <c r="D121" s="46" t="s">
        <v>15</v>
      </c>
      <c r="E121" s="46" t="s">
        <v>15</v>
      </c>
      <c r="F121" s="46" t="s">
        <v>15</v>
      </c>
      <c r="G121" s="46">
        <f t="shared" si="13"/>
        <v>36773</v>
      </c>
      <c r="H121" s="50"/>
      <c r="I121" s="46" t="s">
        <v>15</v>
      </c>
      <c r="J121" s="46" t="s">
        <v>15</v>
      </c>
      <c r="K121" s="46" t="s">
        <v>15</v>
      </c>
      <c r="L121" s="46">
        <v>20</v>
      </c>
      <c r="M121" s="46" t="s">
        <v>15</v>
      </c>
      <c r="N121" s="46">
        <f>SUM(I121:M121)</f>
        <v>20</v>
      </c>
      <c r="O121" s="46"/>
      <c r="P121" s="355">
        <v>229</v>
      </c>
      <c r="Q121" s="355">
        <v>182</v>
      </c>
      <c r="R121" s="46" t="s">
        <v>15</v>
      </c>
      <c r="S121" s="355">
        <v>23</v>
      </c>
      <c r="T121" s="46" t="s">
        <v>15</v>
      </c>
      <c r="U121" s="46">
        <f>SUM(P121:T121)</f>
        <v>434</v>
      </c>
    </row>
    <row r="122" spans="1:21">
      <c r="A122" s="352">
        <v>1990</v>
      </c>
      <c r="B122" s="46">
        <f>1667+6047</f>
        <v>7714</v>
      </c>
      <c r="C122" s="46">
        <v>781</v>
      </c>
      <c r="D122" s="46" t="s">
        <v>15</v>
      </c>
      <c r="E122" s="46">
        <v>2559</v>
      </c>
      <c r="F122" s="46" t="s">
        <v>15</v>
      </c>
      <c r="G122" s="46">
        <f t="shared" si="13"/>
        <v>11054</v>
      </c>
      <c r="H122" s="50"/>
      <c r="I122" s="46" t="s">
        <v>15</v>
      </c>
      <c r="J122" s="46" t="s">
        <v>15</v>
      </c>
      <c r="K122" s="46" t="s">
        <v>15</v>
      </c>
      <c r="L122" s="46">
        <v>24862</v>
      </c>
      <c r="M122" s="46" t="s">
        <v>15</v>
      </c>
      <c r="N122" s="46">
        <f>SUM(I122:M122)</f>
        <v>24862</v>
      </c>
      <c r="O122" s="46"/>
      <c r="U122" s="46"/>
    </row>
    <row r="123" spans="1:21">
      <c r="A123" s="352">
        <v>1991</v>
      </c>
      <c r="B123" s="46">
        <v>4414</v>
      </c>
      <c r="C123" s="46">
        <v>6483</v>
      </c>
      <c r="D123" s="46" t="s">
        <v>15</v>
      </c>
      <c r="E123" s="46" t="s">
        <v>15</v>
      </c>
      <c r="F123" s="46">
        <v>374</v>
      </c>
      <c r="G123" s="46">
        <f t="shared" si="13"/>
        <v>11271</v>
      </c>
      <c r="H123" s="50"/>
      <c r="I123" s="46" t="s">
        <v>15</v>
      </c>
      <c r="J123" s="46" t="s">
        <v>15</v>
      </c>
      <c r="K123" s="46" t="s">
        <v>15</v>
      </c>
      <c r="L123" s="46">
        <v>5526</v>
      </c>
      <c r="M123" s="46">
        <v>6867</v>
      </c>
      <c r="N123" s="46">
        <f>SUM(I123:M123)</f>
        <v>12393</v>
      </c>
      <c r="O123" s="46"/>
      <c r="P123" s="46">
        <v>1</v>
      </c>
      <c r="Q123" s="46">
        <v>1</v>
      </c>
      <c r="R123" s="46" t="s">
        <v>15</v>
      </c>
      <c r="S123" s="46" t="s">
        <v>15</v>
      </c>
      <c r="T123" s="46">
        <v>5</v>
      </c>
      <c r="U123" s="46">
        <f>SUM(P123:T123)</f>
        <v>7</v>
      </c>
    </row>
    <row r="124" spans="1:21">
      <c r="A124" s="352">
        <v>1992</v>
      </c>
      <c r="B124" s="46">
        <v>8961</v>
      </c>
      <c r="C124" s="46">
        <v>4375</v>
      </c>
      <c r="D124" s="46">
        <v>3130</v>
      </c>
      <c r="E124" s="46">
        <v>1812</v>
      </c>
      <c r="F124" s="46" t="s">
        <v>15</v>
      </c>
      <c r="G124" s="46">
        <f t="shared" si="13"/>
        <v>18278</v>
      </c>
      <c r="H124" s="50"/>
      <c r="I124" s="46" t="s">
        <v>15</v>
      </c>
      <c r="J124" s="46" t="s">
        <v>15</v>
      </c>
      <c r="K124" s="46">
        <v>2716</v>
      </c>
      <c r="L124" s="46">
        <v>2437</v>
      </c>
      <c r="M124" s="46" t="s">
        <v>15</v>
      </c>
      <c r="N124" s="46">
        <f>SUM(I124:M124)</f>
        <v>5153</v>
      </c>
      <c r="O124" s="46"/>
      <c r="P124" s="46"/>
      <c r="Q124" s="46"/>
      <c r="R124" s="46"/>
      <c r="S124" s="46"/>
      <c r="T124" s="46"/>
      <c r="U124" s="46"/>
    </row>
    <row r="125" spans="1:21">
      <c r="A125" s="352">
        <v>1993</v>
      </c>
      <c r="B125" s="46">
        <v>4980</v>
      </c>
      <c r="C125" s="46">
        <v>4622</v>
      </c>
      <c r="D125" s="46">
        <v>483</v>
      </c>
      <c r="E125" s="46">
        <v>602</v>
      </c>
      <c r="F125" s="46">
        <v>1484</v>
      </c>
      <c r="G125" s="46">
        <f t="shared" si="13"/>
        <v>12171</v>
      </c>
      <c r="H125" s="50"/>
      <c r="I125" s="46" t="s">
        <v>15</v>
      </c>
      <c r="J125" s="46" t="s">
        <v>15</v>
      </c>
      <c r="K125" s="46">
        <v>1220</v>
      </c>
      <c r="L125" s="46">
        <v>2128</v>
      </c>
      <c r="M125" s="46">
        <v>5173</v>
      </c>
      <c r="N125" s="46">
        <f>SUM(I125:M125)</f>
        <v>8521</v>
      </c>
      <c r="O125" s="46"/>
      <c r="P125" s="46">
        <v>2</v>
      </c>
      <c r="Q125" s="46">
        <v>0</v>
      </c>
      <c r="R125" s="46">
        <v>4</v>
      </c>
      <c r="S125" s="46">
        <v>6</v>
      </c>
      <c r="T125" s="46">
        <v>3</v>
      </c>
      <c r="U125" s="46">
        <f>SUM(P125:T125)</f>
        <v>15</v>
      </c>
    </row>
    <row r="126" spans="1:21">
      <c r="A126" s="352">
        <v>1994</v>
      </c>
      <c r="B126" s="46" t="s">
        <v>15</v>
      </c>
      <c r="C126" s="46" t="s">
        <v>15</v>
      </c>
      <c r="D126" s="46" t="s">
        <v>15</v>
      </c>
      <c r="E126" s="46" t="s">
        <v>15</v>
      </c>
      <c r="F126" s="46" t="s">
        <v>15</v>
      </c>
      <c r="G126" s="46" t="s">
        <v>15</v>
      </c>
      <c r="H126" s="50"/>
      <c r="I126" s="46" t="s">
        <v>15</v>
      </c>
      <c r="J126" s="46" t="s">
        <v>15</v>
      </c>
      <c r="K126" s="46" t="s">
        <v>15</v>
      </c>
      <c r="L126" s="46" t="s">
        <v>15</v>
      </c>
      <c r="M126" s="46" t="s">
        <v>15</v>
      </c>
      <c r="N126" s="46" t="s">
        <v>15</v>
      </c>
      <c r="O126" s="46"/>
      <c r="P126" s="46"/>
      <c r="Q126" s="46"/>
      <c r="R126" s="46"/>
      <c r="S126" s="46"/>
      <c r="T126" s="46"/>
      <c r="U126" s="46"/>
    </row>
    <row r="127" spans="1:21">
      <c r="A127" s="352">
        <v>1995</v>
      </c>
      <c r="B127" s="46" t="s">
        <v>15</v>
      </c>
      <c r="C127" s="46" t="s">
        <v>15</v>
      </c>
      <c r="D127" s="46" t="s">
        <v>15</v>
      </c>
      <c r="E127" s="46" t="s">
        <v>15</v>
      </c>
      <c r="F127" s="46" t="s">
        <v>15</v>
      </c>
      <c r="G127" s="46" t="s">
        <v>15</v>
      </c>
      <c r="H127" s="50"/>
      <c r="I127" s="46" t="s">
        <v>15</v>
      </c>
      <c r="J127" s="46" t="s">
        <v>15</v>
      </c>
      <c r="K127" s="46" t="s">
        <v>15</v>
      </c>
      <c r="L127" s="46" t="s">
        <v>15</v>
      </c>
      <c r="M127" s="46" t="s">
        <v>15</v>
      </c>
      <c r="N127" s="46" t="s">
        <v>15</v>
      </c>
      <c r="O127" s="46"/>
      <c r="P127" s="46" t="s">
        <v>15</v>
      </c>
      <c r="Q127" s="46" t="s">
        <v>15</v>
      </c>
      <c r="R127" s="46" t="s">
        <v>15</v>
      </c>
      <c r="S127" s="46" t="s">
        <v>15</v>
      </c>
      <c r="T127" s="46" t="s">
        <v>15</v>
      </c>
      <c r="U127" s="46" t="s">
        <v>15</v>
      </c>
    </row>
    <row r="128" spans="1:21">
      <c r="A128" s="352">
        <v>1996</v>
      </c>
      <c r="B128" s="46" t="s">
        <v>15</v>
      </c>
      <c r="C128" s="46" t="s">
        <v>15</v>
      </c>
      <c r="D128" s="46" t="s">
        <v>15</v>
      </c>
      <c r="E128" s="46" t="s">
        <v>15</v>
      </c>
      <c r="F128" s="46" t="s">
        <v>15</v>
      </c>
      <c r="G128" s="46" t="s">
        <v>15</v>
      </c>
      <c r="H128" s="50"/>
      <c r="I128" s="46" t="s">
        <v>15</v>
      </c>
      <c r="J128" s="46" t="s">
        <v>15</v>
      </c>
      <c r="K128" s="46">
        <v>1376</v>
      </c>
      <c r="L128" s="46">
        <v>2699</v>
      </c>
      <c r="M128" s="46" t="s">
        <v>15</v>
      </c>
      <c r="N128" s="46">
        <f>SUM(I128:M128)</f>
        <v>4075</v>
      </c>
      <c r="O128" s="46"/>
      <c r="P128" s="46"/>
      <c r="Q128" s="46"/>
      <c r="R128" s="46"/>
      <c r="S128" s="46"/>
      <c r="T128" s="46"/>
      <c r="U128" s="46"/>
    </row>
    <row r="129" spans="1:21">
      <c r="A129" s="352">
        <v>1997</v>
      </c>
      <c r="B129" s="46">
        <v>241</v>
      </c>
      <c r="C129" s="46">
        <v>98</v>
      </c>
      <c r="D129" s="46" t="s">
        <v>15</v>
      </c>
      <c r="E129" s="46" t="s">
        <v>15</v>
      </c>
      <c r="F129" s="46" t="s">
        <v>15</v>
      </c>
      <c r="G129" s="46">
        <f t="shared" ref="G129:G156" si="15">SUM(B129:F129)</f>
        <v>339</v>
      </c>
      <c r="H129" s="50"/>
      <c r="I129" s="46" t="s">
        <v>15</v>
      </c>
      <c r="J129" s="46" t="s">
        <v>15</v>
      </c>
      <c r="K129" s="46" t="s">
        <v>15</v>
      </c>
      <c r="L129" s="46" t="s">
        <v>15</v>
      </c>
      <c r="M129" s="46" t="s">
        <v>15</v>
      </c>
      <c r="N129" s="46" t="s">
        <v>15</v>
      </c>
      <c r="O129" s="46"/>
      <c r="P129" s="46">
        <v>0</v>
      </c>
      <c r="Q129" s="46">
        <v>1</v>
      </c>
      <c r="R129" s="46" t="s">
        <v>15</v>
      </c>
      <c r="S129" s="46" t="s">
        <v>15</v>
      </c>
      <c r="T129" s="46" t="s">
        <v>15</v>
      </c>
      <c r="U129" s="46">
        <f>SUM(P129:T129)</f>
        <v>1</v>
      </c>
    </row>
    <row r="130" spans="1:21">
      <c r="A130" s="352">
        <v>1998</v>
      </c>
      <c r="B130" s="46">
        <v>79</v>
      </c>
      <c r="C130" s="46">
        <v>0</v>
      </c>
      <c r="D130" s="46" t="s">
        <v>15</v>
      </c>
      <c r="E130" s="46" t="s">
        <v>15</v>
      </c>
      <c r="F130" s="46" t="s">
        <v>15</v>
      </c>
      <c r="G130" s="46">
        <f t="shared" si="15"/>
        <v>79</v>
      </c>
      <c r="H130" s="50"/>
      <c r="I130" s="46" t="s">
        <v>15</v>
      </c>
      <c r="J130" s="46" t="s">
        <v>15</v>
      </c>
      <c r="K130" s="46" t="s">
        <v>15</v>
      </c>
      <c r="L130" s="46" t="s">
        <v>15</v>
      </c>
      <c r="M130" s="46" t="s">
        <v>15</v>
      </c>
      <c r="N130" s="46" t="s">
        <v>15</v>
      </c>
      <c r="O130" s="46"/>
      <c r="P130" s="46"/>
      <c r="Q130" s="46"/>
      <c r="R130" s="46"/>
      <c r="S130" s="46"/>
      <c r="T130" s="46"/>
      <c r="U130" s="46"/>
    </row>
    <row r="131" spans="1:21">
      <c r="A131" s="352">
        <v>1999</v>
      </c>
      <c r="B131" s="46">
        <v>1255</v>
      </c>
      <c r="C131" s="46">
        <v>2137</v>
      </c>
      <c r="D131" s="46">
        <v>266</v>
      </c>
      <c r="E131" s="46">
        <v>486</v>
      </c>
      <c r="F131" s="46" t="s">
        <v>15</v>
      </c>
      <c r="G131" s="46">
        <f t="shared" si="15"/>
        <v>4144</v>
      </c>
      <c r="H131" s="50"/>
      <c r="I131" s="46" t="s">
        <v>15</v>
      </c>
      <c r="J131" s="46" t="s">
        <v>15</v>
      </c>
      <c r="K131" s="46">
        <v>161</v>
      </c>
      <c r="L131" s="46">
        <v>448</v>
      </c>
      <c r="M131" s="46">
        <v>9</v>
      </c>
      <c r="N131" s="46">
        <f t="shared" ref="N131:N156" si="16">SUM(I131:M131)</f>
        <v>618</v>
      </c>
      <c r="O131" s="46"/>
      <c r="P131" s="46">
        <v>0</v>
      </c>
      <c r="Q131" s="46">
        <v>1</v>
      </c>
      <c r="R131" s="46">
        <v>1</v>
      </c>
      <c r="S131" s="46">
        <v>0</v>
      </c>
      <c r="T131" s="46">
        <v>0</v>
      </c>
      <c r="U131" s="46">
        <f>SUM(P131:T131)</f>
        <v>2</v>
      </c>
    </row>
    <row r="132" spans="1:21">
      <c r="A132" s="352">
        <v>2000</v>
      </c>
      <c r="B132" s="46">
        <v>0</v>
      </c>
      <c r="C132" s="46">
        <v>0</v>
      </c>
      <c r="D132" s="46" t="s">
        <v>15</v>
      </c>
      <c r="E132" s="46">
        <v>752</v>
      </c>
      <c r="F132" s="46">
        <v>3</v>
      </c>
      <c r="G132" s="46">
        <f t="shared" si="15"/>
        <v>755</v>
      </c>
      <c r="H132" s="50"/>
      <c r="I132" s="46" t="s">
        <v>15</v>
      </c>
      <c r="J132" s="46" t="s">
        <v>15</v>
      </c>
      <c r="K132" s="46" t="s">
        <v>15</v>
      </c>
      <c r="L132" s="46">
        <v>2419</v>
      </c>
      <c r="M132" s="46">
        <v>49</v>
      </c>
      <c r="N132" s="46">
        <f t="shared" si="16"/>
        <v>2468</v>
      </c>
      <c r="O132" s="46"/>
      <c r="P132" s="46"/>
      <c r="Q132" s="46"/>
      <c r="R132" s="46"/>
      <c r="S132" s="46"/>
      <c r="T132" s="46"/>
      <c r="U132" s="46"/>
    </row>
    <row r="133" spans="1:21">
      <c r="A133" s="352">
        <v>2001</v>
      </c>
      <c r="B133" s="46">
        <v>4177</v>
      </c>
      <c r="C133" s="46">
        <v>4798</v>
      </c>
      <c r="D133" s="46">
        <v>2863</v>
      </c>
      <c r="E133" s="46">
        <f>751+95</f>
        <v>846</v>
      </c>
      <c r="F133" s="46">
        <v>219</v>
      </c>
      <c r="G133" s="46">
        <f t="shared" si="15"/>
        <v>12903</v>
      </c>
      <c r="H133" s="50"/>
      <c r="I133" s="46" t="s">
        <v>15</v>
      </c>
      <c r="J133" s="46" t="s">
        <v>15</v>
      </c>
      <c r="K133" s="46">
        <v>1524</v>
      </c>
      <c r="L133" s="46">
        <f>1818+252</f>
        <v>2070</v>
      </c>
      <c r="M133" s="46">
        <v>2615</v>
      </c>
      <c r="N133" s="46">
        <f t="shared" si="16"/>
        <v>6209</v>
      </c>
      <c r="O133" s="46"/>
      <c r="P133" s="46">
        <v>0</v>
      </c>
      <c r="Q133" s="46">
        <v>1</v>
      </c>
      <c r="R133" s="46">
        <v>13</v>
      </c>
      <c r="S133" s="46">
        <v>0</v>
      </c>
      <c r="T133" s="46">
        <v>0</v>
      </c>
      <c r="U133" s="46">
        <f>SUM(P133:T133)</f>
        <v>14</v>
      </c>
    </row>
    <row r="134" spans="1:21">
      <c r="A134" s="352">
        <v>2002</v>
      </c>
      <c r="B134" s="46">
        <v>12384</v>
      </c>
      <c r="C134" s="46">
        <v>6249</v>
      </c>
      <c r="D134" s="46">
        <v>7879</v>
      </c>
      <c r="E134" s="46">
        <v>3817</v>
      </c>
      <c r="F134" s="46" t="s">
        <v>15</v>
      </c>
      <c r="G134" s="46">
        <f t="shared" si="15"/>
        <v>30329</v>
      </c>
      <c r="H134" s="50"/>
      <c r="I134" s="46" t="s">
        <v>15</v>
      </c>
      <c r="J134" s="46" t="s">
        <v>15</v>
      </c>
      <c r="K134" s="46" t="s">
        <v>15</v>
      </c>
      <c r="L134" s="46">
        <v>53</v>
      </c>
      <c r="M134" s="46" t="s">
        <v>15</v>
      </c>
      <c r="N134" s="46">
        <f t="shared" si="16"/>
        <v>53</v>
      </c>
      <c r="O134" s="46"/>
      <c r="P134" s="46"/>
      <c r="Q134" s="46"/>
      <c r="R134" s="46"/>
      <c r="S134" s="46"/>
      <c r="T134" s="46"/>
      <c r="U134" s="46"/>
    </row>
    <row r="135" spans="1:21">
      <c r="A135" s="352">
        <v>2003</v>
      </c>
      <c r="B135" s="46">
        <v>3592</v>
      </c>
      <c r="C135" s="46">
        <v>3636</v>
      </c>
      <c r="D135" s="46">
        <v>4254</v>
      </c>
      <c r="E135" s="46">
        <v>4577</v>
      </c>
      <c r="F135" s="46">
        <v>714</v>
      </c>
      <c r="G135" s="46">
        <f t="shared" si="15"/>
        <v>16773</v>
      </c>
      <c r="H135" s="50"/>
      <c r="I135" s="46" t="s">
        <v>15</v>
      </c>
      <c r="J135" s="46" t="s">
        <v>15</v>
      </c>
      <c r="K135" s="46">
        <v>821</v>
      </c>
      <c r="L135" s="46">
        <v>1961</v>
      </c>
      <c r="M135" s="46">
        <v>418</v>
      </c>
      <c r="N135" s="46">
        <f t="shared" si="16"/>
        <v>3200</v>
      </c>
      <c r="O135" s="46"/>
      <c r="P135" s="46">
        <v>0</v>
      </c>
      <c r="Q135" s="46">
        <v>0</v>
      </c>
      <c r="R135" s="46">
        <v>32</v>
      </c>
      <c r="S135" s="46">
        <v>5</v>
      </c>
      <c r="T135" s="46">
        <v>0</v>
      </c>
      <c r="U135" s="46">
        <f>SUM(P135:T135)</f>
        <v>37</v>
      </c>
    </row>
    <row r="136" spans="1:21">
      <c r="A136" s="352">
        <v>2004</v>
      </c>
      <c r="B136" s="46">
        <v>7889</v>
      </c>
      <c r="C136" s="46">
        <v>374</v>
      </c>
      <c r="D136" s="46">
        <v>1232</v>
      </c>
      <c r="E136" s="46">
        <v>1102</v>
      </c>
      <c r="F136" s="46">
        <v>491</v>
      </c>
      <c r="G136" s="46">
        <f t="shared" si="15"/>
        <v>11088</v>
      </c>
      <c r="H136" s="50"/>
      <c r="I136" s="46" t="s">
        <v>15</v>
      </c>
      <c r="J136" s="46" t="s">
        <v>15</v>
      </c>
      <c r="K136" s="46">
        <v>336</v>
      </c>
      <c r="L136" s="46">
        <v>1060</v>
      </c>
      <c r="M136" s="46">
        <v>4969</v>
      </c>
      <c r="N136" s="46">
        <f t="shared" si="16"/>
        <v>6365</v>
      </c>
      <c r="O136" s="46"/>
      <c r="P136" s="46"/>
      <c r="Q136" s="46"/>
      <c r="R136" s="46"/>
      <c r="S136" s="46"/>
      <c r="T136" s="46"/>
      <c r="U136" s="46"/>
    </row>
    <row r="137" spans="1:21">
      <c r="A137" s="352">
        <v>2005</v>
      </c>
      <c r="B137" s="46">
        <f>99+11327</f>
        <v>11426</v>
      </c>
      <c r="C137" s="46">
        <v>1159</v>
      </c>
      <c r="D137" s="46">
        <v>1255</v>
      </c>
      <c r="E137" s="46">
        <v>1338</v>
      </c>
      <c r="F137" s="46" t="s">
        <v>15</v>
      </c>
      <c r="G137" s="46">
        <f t="shared" si="15"/>
        <v>15178</v>
      </c>
      <c r="H137" s="50"/>
      <c r="I137" s="46" t="s">
        <v>15</v>
      </c>
      <c r="J137" s="46" t="s">
        <v>15</v>
      </c>
      <c r="K137" s="46">
        <v>102</v>
      </c>
      <c r="L137" s="46">
        <v>271</v>
      </c>
      <c r="M137" s="46" t="s">
        <v>15</v>
      </c>
      <c r="N137" s="46">
        <f t="shared" si="16"/>
        <v>373</v>
      </c>
      <c r="O137" s="46"/>
      <c r="P137" s="46">
        <v>0</v>
      </c>
      <c r="Q137" s="46">
        <v>0</v>
      </c>
      <c r="R137" s="46">
        <v>2</v>
      </c>
      <c r="S137" s="46">
        <v>1</v>
      </c>
      <c r="T137" s="46" t="s">
        <v>15</v>
      </c>
      <c r="U137" s="46">
        <f>SUM(P137:T137)</f>
        <v>3</v>
      </c>
    </row>
    <row r="138" spans="1:21">
      <c r="A138" s="352">
        <v>2006</v>
      </c>
      <c r="B138" s="46">
        <v>1578</v>
      </c>
      <c r="C138" s="46">
        <v>632</v>
      </c>
      <c r="D138" s="46">
        <v>120</v>
      </c>
      <c r="E138" s="46">
        <v>138</v>
      </c>
      <c r="F138" s="46">
        <v>89</v>
      </c>
      <c r="G138" s="46">
        <f t="shared" si="15"/>
        <v>2557</v>
      </c>
      <c r="H138" s="50"/>
      <c r="I138" s="46" t="s">
        <v>15</v>
      </c>
      <c r="J138" s="46" t="s">
        <v>15</v>
      </c>
      <c r="K138" s="46">
        <v>10</v>
      </c>
      <c r="L138" s="46">
        <v>59</v>
      </c>
      <c r="M138" s="46">
        <v>115</v>
      </c>
      <c r="N138" s="46">
        <f t="shared" si="16"/>
        <v>184</v>
      </c>
      <c r="O138" s="46"/>
      <c r="P138" s="46"/>
      <c r="Q138" s="46"/>
      <c r="R138" s="46"/>
      <c r="S138" s="46"/>
      <c r="T138" s="46"/>
      <c r="U138" s="46"/>
    </row>
    <row r="139" spans="1:21">
      <c r="A139" s="352">
        <v>2007</v>
      </c>
      <c r="B139" s="53">
        <v>5326</v>
      </c>
      <c r="C139" s="53">
        <v>814</v>
      </c>
      <c r="D139" s="53">
        <v>1700</v>
      </c>
      <c r="E139" s="53">
        <v>264</v>
      </c>
      <c r="F139" s="53">
        <v>7</v>
      </c>
      <c r="G139" s="53">
        <f t="shared" si="15"/>
        <v>8111</v>
      </c>
      <c r="H139" s="394"/>
      <c r="I139" s="53" t="s">
        <v>15</v>
      </c>
      <c r="J139" s="53" t="s">
        <v>15</v>
      </c>
      <c r="K139" s="53">
        <v>998</v>
      </c>
      <c r="L139" s="53">
        <v>757</v>
      </c>
      <c r="M139" s="53">
        <v>28</v>
      </c>
      <c r="N139" s="53">
        <f t="shared" si="16"/>
        <v>1783</v>
      </c>
      <c r="O139" s="53"/>
      <c r="P139" s="53">
        <v>0</v>
      </c>
      <c r="Q139" s="53">
        <v>0</v>
      </c>
      <c r="R139" s="53">
        <v>0</v>
      </c>
      <c r="S139" s="53">
        <v>1</v>
      </c>
      <c r="T139" s="53">
        <v>0</v>
      </c>
      <c r="U139" s="53">
        <f>SUM(P139:T139)</f>
        <v>1</v>
      </c>
    </row>
    <row r="140" spans="1:21">
      <c r="A140" s="395">
        <v>2008</v>
      </c>
      <c r="B140" s="53">
        <v>1380</v>
      </c>
      <c r="C140" s="53">
        <v>1657</v>
      </c>
      <c r="D140" s="53">
        <v>671</v>
      </c>
      <c r="E140" s="53">
        <v>764</v>
      </c>
      <c r="F140" s="53">
        <v>201</v>
      </c>
      <c r="G140" s="53">
        <f t="shared" si="15"/>
        <v>4673</v>
      </c>
      <c r="H140" s="394"/>
      <c r="I140" s="53" t="s">
        <v>15</v>
      </c>
      <c r="J140" s="53" t="s">
        <v>15</v>
      </c>
      <c r="K140" s="53">
        <v>165</v>
      </c>
      <c r="L140" s="53">
        <v>645</v>
      </c>
      <c r="M140" s="53">
        <v>322</v>
      </c>
      <c r="N140" s="53">
        <f t="shared" si="16"/>
        <v>1132</v>
      </c>
      <c r="O140" s="53"/>
      <c r="P140" s="53"/>
      <c r="Q140" s="53"/>
      <c r="R140" s="53"/>
      <c r="S140" s="53"/>
      <c r="T140" s="53"/>
      <c r="U140" s="53"/>
    </row>
    <row r="141" spans="1:21">
      <c r="A141" s="395">
        <v>2009</v>
      </c>
      <c r="B141" s="53">
        <v>3576</v>
      </c>
      <c r="C141" s="53">
        <v>3111</v>
      </c>
      <c r="D141" s="53">
        <v>955</v>
      </c>
      <c r="E141" s="53">
        <v>405</v>
      </c>
      <c r="F141" s="53">
        <v>85</v>
      </c>
      <c r="G141" s="53">
        <f t="shared" si="15"/>
        <v>8132</v>
      </c>
      <c r="H141" s="394"/>
      <c r="I141" s="53" t="s">
        <v>15</v>
      </c>
      <c r="J141" s="53" t="s">
        <v>15</v>
      </c>
      <c r="K141" s="53">
        <v>1933</v>
      </c>
      <c r="L141" s="53">
        <v>5291</v>
      </c>
      <c r="M141" s="53">
        <v>2836</v>
      </c>
      <c r="N141" s="53">
        <f t="shared" si="16"/>
        <v>10060</v>
      </c>
      <c r="O141" s="53"/>
      <c r="P141" s="53">
        <v>0</v>
      </c>
      <c r="Q141" s="53">
        <v>4</v>
      </c>
      <c r="R141" s="53">
        <v>2</v>
      </c>
      <c r="S141" s="53">
        <v>3</v>
      </c>
      <c r="T141" s="53">
        <v>0</v>
      </c>
      <c r="U141" s="53">
        <f>SUM(P141:T141)</f>
        <v>9</v>
      </c>
    </row>
    <row r="142" spans="1:21">
      <c r="A142" s="395">
        <v>2010</v>
      </c>
      <c r="B142" s="53">
        <v>4192</v>
      </c>
      <c r="C142" s="53">
        <v>19171</v>
      </c>
      <c r="D142" s="53">
        <v>4761</v>
      </c>
      <c r="E142" s="53">
        <v>5788</v>
      </c>
      <c r="F142" s="53">
        <v>259</v>
      </c>
      <c r="G142" s="53">
        <f t="shared" si="15"/>
        <v>34171</v>
      </c>
      <c r="H142" s="394"/>
      <c r="I142" s="53" t="s">
        <v>15</v>
      </c>
      <c r="J142" s="53" t="s">
        <v>15</v>
      </c>
      <c r="K142" s="53">
        <v>895</v>
      </c>
      <c r="L142" s="53">
        <v>639</v>
      </c>
      <c r="M142" s="53">
        <v>123</v>
      </c>
      <c r="N142" s="53">
        <f t="shared" si="16"/>
        <v>1657</v>
      </c>
      <c r="O142" s="53"/>
      <c r="P142" s="53"/>
      <c r="Q142" s="53"/>
      <c r="R142" s="53"/>
      <c r="S142" s="53"/>
      <c r="T142" s="53"/>
      <c r="U142" s="53"/>
    </row>
    <row r="143" spans="1:21">
      <c r="A143" s="395">
        <v>2011</v>
      </c>
      <c r="B143" s="53">
        <v>2960</v>
      </c>
      <c r="C143" s="53">
        <v>4727</v>
      </c>
      <c r="D143" s="53">
        <v>3056</v>
      </c>
      <c r="E143" s="53">
        <v>1709</v>
      </c>
      <c r="F143" s="53">
        <v>66</v>
      </c>
      <c r="G143" s="53">
        <f t="shared" si="15"/>
        <v>12518</v>
      </c>
      <c r="H143" s="394"/>
      <c r="I143" s="53" t="s">
        <v>15</v>
      </c>
      <c r="J143" s="53" t="s">
        <v>15</v>
      </c>
      <c r="K143" s="53">
        <v>1055</v>
      </c>
      <c r="L143" s="53">
        <v>456</v>
      </c>
      <c r="M143" s="53">
        <v>197</v>
      </c>
      <c r="N143" s="53">
        <f t="shared" si="16"/>
        <v>1708</v>
      </c>
      <c r="O143" s="53"/>
      <c r="P143" s="53">
        <v>0</v>
      </c>
      <c r="Q143" s="53">
        <v>1</v>
      </c>
      <c r="R143" s="53">
        <v>53</v>
      </c>
      <c r="S143" s="53">
        <v>56</v>
      </c>
      <c r="T143" s="53">
        <v>0</v>
      </c>
      <c r="U143" s="53">
        <f>SUM(P143:T143)</f>
        <v>110</v>
      </c>
    </row>
    <row r="144" spans="1:21">
      <c r="A144" s="395">
        <v>2012</v>
      </c>
      <c r="B144" s="53">
        <v>1613</v>
      </c>
      <c r="C144" s="53">
        <v>5242</v>
      </c>
      <c r="D144" s="53">
        <v>1631</v>
      </c>
      <c r="E144" s="53">
        <v>109</v>
      </c>
      <c r="F144" s="53">
        <v>186</v>
      </c>
      <c r="G144" s="53">
        <f t="shared" si="15"/>
        <v>8781</v>
      </c>
      <c r="H144" s="394"/>
      <c r="I144" s="53" t="s">
        <v>15</v>
      </c>
      <c r="J144" s="53" t="s">
        <v>15</v>
      </c>
      <c r="K144" s="53">
        <v>490</v>
      </c>
      <c r="L144" s="53">
        <v>152</v>
      </c>
      <c r="M144" s="53">
        <v>214</v>
      </c>
      <c r="N144" s="53">
        <f t="shared" si="16"/>
        <v>856</v>
      </c>
      <c r="O144" s="53"/>
      <c r="P144" s="53"/>
      <c r="Q144" s="53"/>
      <c r="R144" s="53"/>
      <c r="S144" s="53"/>
      <c r="T144" s="53"/>
      <c r="U144" s="53"/>
    </row>
    <row r="145" spans="1:21">
      <c r="A145" s="395">
        <v>2013</v>
      </c>
      <c r="B145" s="53">
        <v>2317</v>
      </c>
      <c r="C145" s="53">
        <v>11848</v>
      </c>
      <c r="D145" s="53">
        <v>3520</v>
      </c>
      <c r="E145" s="53">
        <v>6796</v>
      </c>
      <c r="F145" s="53">
        <v>690</v>
      </c>
      <c r="G145" s="53">
        <f t="shared" si="15"/>
        <v>25171</v>
      </c>
      <c r="H145" s="394"/>
      <c r="I145" s="53" t="s">
        <v>15</v>
      </c>
      <c r="J145" s="53" t="s">
        <v>15</v>
      </c>
      <c r="K145" s="53">
        <v>559</v>
      </c>
      <c r="L145" s="53">
        <v>2942</v>
      </c>
      <c r="M145" s="53">
        <v>258</v>
      </c>
      <c r="N145" s="53">
        <f t="shared" si="16"/>
        <v>3759</v>
      </c>
      <c r="O145" s="53"/>
      <c r="P145" s="53">
        <v>0</v>
      </c>
      <c r="Q145" s="53">
        <v>0</v>
      </c>
      <c r="R145" s="53">
        <v>6</v>
      </c>
      <c r="S145" s="53">
        <v>8</v>
      </c>
      <c r="T145" s="53">
        <v>1</v>
      </c>
      <c r="U145" s="53">
        <f>SUM(P145:T145)</f>
        <v>15</v>
      </c>
    </row>
    <row r="146" spans="1:21">
      <c r="A146" s="395">
        <v>2014</v>
      </c>
      <c r="B146" s="53">
        <v>2160</v>
      </c>
      <c r="C146" s="53">
        <v>1313</v>
      </c>
      <c r="D146" s="53">
        <v>4722</v>
      </c>
      <c r="E146" s="53">
        <v>3936</v>
      </c>
      <c r="F146" s="53">
        <v>419</v>
      </c>
      <c r="G146" s="53">
        <f t="shared" si="15"/>
        <v>12550</v>
      </c>
      <c r="H146" s="394"/>
      <c r="I146" s="53" t="s">
        <v>15</v>
      </c>
      <c r="J146" s="53" t="s">
        <v>15</v>
      </c>
      <c r="K146" s="53">
        <v>1739</v>
      </c>
      <c r="L146" s="53">
        <v>2959</v>
      </c>
      <c r="M146" s="53">
        <v>3827</v>
      </c>
      <c r="N146" s="53">
        <f t="shared" si="16"/>
        <v>8525</v>
      </c>
      <c r="O146" s="53"/>
      <c r="U146" s="53"/>
    </row>
    <row r="147" spans="1:21">
      <c r="A147" s="395">
        <v>2015</v>
      </c>
      <c r="B147" s="53">
        <v>5360</v>
      </c>
      <c r="C147" s="53">
        <v>13569</v>
      </c>
      <c r="D147" s="53">
        <v>7916</v>
      </c>
      <c r="E147" s="53">
        <v>6108</v>
      </c>
      <c r="F147" s="53">
        <v>457</v>
      </c>
      <c r="G147" s="53">
        <f t="shared" si="15"/>
        <v>33410</v>
      </c>
      <c r="H147" s="394"/>
      <c r="I147" s="53" t="s">
        <v>15</v>
      </c>
      <c r="J147" s="53" t="s">
        <v>15</v>
      </c>
      <c r="K147" s="53">
        <v>539</v>
      </c>
      <c r="L147" s="53">
        <v>871</v>
      </c>
      <c r="M147" s="53">
        <v>429</v>
      </c>
      <c r="N147" s="53">
        <f t="shared" si="16"/>
        <v>1839</v>
      </c>
      <c r="O147" s="53"/>
      <c r="P147" s="355">
        <v>1</v>
      </c>
      <c r="Q147" s="355">
        <v>0</v>
      </c>
      <c r="R147" s="355">
        <v>11</v>
      </c>
      <c r="S147" s="355">
        <v>0</v>
      </c>
      <c r="T147" s="355">
        <v>0</v>
      </c>
      <c r="U147" s="53">
        <f>SUM(P147:T147)</f>
        <v>12</v>
      </c>
    </row>
    <row r="148" spans="1:21">
      <c r="A148" s="395">
        <v>2016</v>
      </c>
      <c r="B148" s="53">
        <v>3258</v>
      </c>
      <c r="C148" s="53">
        <v>2619</v>
      </c>
      <c r="D148" s="53">
        <v>1981</v>
      </c>
      <c r="E148" s="53">
        <v>1866</v>
      </c>
      <c r="F148" s="53" t="s">
        <v>15</v>
      </c>
      <c r="G148" s="53">
        <f>SUM(B148:F148)</f>
        <v>9724</v>
      </c>
      <c r="H148" s="394"/>
      <c r="I148" s="53" t="s">
        <v>15</v>
      </c>
      <c r="J148" s="53" t="s">
        <v>15</v>
      </c>
      <c r="K148" s="53" t="s">
        <v>15</v>
      </c>
      <c r="L148" s="53" t="s">
        <v>15</v>
      </c>
      <c r="M148" s="53" t="s">
        <v>15</v>
      </c>
      <c r="N148" s="53" t="s">
        <v>15</v>
      </c>
      <c r="O148" s="53"/>
      <c r="U148" s="53"/>
    </row>
    <row r="149" spans="1:21">
      <c r="A149" s="395">
        <v>2017</v>
      </c>
      <c r="B149" s="53">
        <v>10793</v>
      </c>
      <c r="C149" s="53">
        <v>6092</v>
      </c>
      <c r="D149" s="53">
        <v>2340</v>
      </c>
      <c r="E149" s="53">
        <v>1852</v>
      </c>
      <c r="F149" s="53">
        <v>100</v>
      </c>
      <c r="G149" s="53">
        <f>SUM(B149:F149)</f>
        <v>21177</v>
      </c>
      <c r="H149" s="394"/>
      <c r="I149" s="53" t="s">
        <v>15</v>
      </c>
      <c r="J149" s="53" t="s">
        <v>15</v>
      </c>
      <c r="K149" s="53">
        <v>134</v>
      </c>
      <c r="L149" s="53">
        <v>309</v>
      </c>
      <c r="M149" s="53">
        <v>81</v>
      </c>
      <c r="N149" s="53">
        <f>SUM(I149:M149)</f>
        <v>524</v>
      </c>
      <c r="O149" s="53"/>
      <c r="P149" s="355">
        <v>0</v>
      </c>
      <c r="Q149" s="355">
        <v>0</v>
      </c>
      <c r="R149" s="355">
        <v>0</v>
      </c>
      <c r="S149" s="355">
        <v>0</v>
      </c>
      <c r="T149" s="355">
        <v>0</v>
      </c>
      <c r="U149" s="53">
        <f>SUM(P149:T149)</f>
        <v>0</v>
      </c>
    </row>
    <row r="150" spans="1:21">
      <c r="A150" s="395">
        <v>2018</v>
      </c>
      <c r="B150" s="53">
        <v>2682</v>
      </c>
      <c r="C150" s="53">
        <v>7518</v>
      </c>
      <c r="D150" s="53">
        <v>2457</v>
      </c>
      <c r="E150" s="53">
        <v>281</v>
      </c>
      <c r="F150" s="53">
        <v>3</v>
      </c>
      <c r="G150" s="53">
        <f>SUM(B150:F150)</f>
        <v>12941</v>
      </c>
      <c r="H150" s="394"/>
      <c r="I150" s="53" t="s">
        <v>15</v>
      </c>
      <c r="J150" s="53" t="s">
        <v>15</v>
      </c>
      <c r="K150" s="53">
        <v>125</v>
      </c>
      <c r="L150" s="53">
        <v>225</v>
      </c>
      <c r="M150" s="53">
        <v>16</v>
      </c>
      <c r="N150" s="53">
        <f>SUM(I150:M150)</f>
        <v>366</v>
      </c>
      <c r="O150" s="53"/>
      <c r="U150" s="53"/>
    </row>
    <row r="151" spans="1:21">
      <c r="A151" s="395">
        <v>2019</v>
      </c>
      <c r="B151" s="53">
        <v>1803</v>
      </c>
      <c r="C151" s="53">
        <v>341</v>
      </c>
      <c r="D151" s="53">
        <v>65</v>
      </c>
      <c r="E151" s="53">
        <v>49</v>
      </c>
      <c r="F151" s="53">
        <v>81</v>
      </c>
      <c r="G151" s="53">
        <f t="shared" ref="G151:G155" si="17">SUM(B151:F151)</f>
        <v>2339</v>
      </c>
      <c r="H151" s="394"/>
      <c r="I151" s="53" t="s">
        <v>15</v>
      </c>
      <c r="J151" s="53" t="s">
        <v>15</v>
      </c>
      <c r="K151" s="53">
        <v>226</v>
      </c>
      <c r="L151" s="53">
        <v>368</v>
      </c>
      <c r="M151" s="53">
        <v>737</v>
      </c>
      <c r="N151" s="53">
        <f t="shared" ref="N151:N155" si="18">SUM(I151:M151)</f>
        <v>1331</v>
      </c>
      <c r="O151" s="53"/>
      <c r="P151" s="355">
        <v>0</v>
      </c>
      <c r="Q151" s="355">
        <v>0</v>
      </c>
      <c r="R151" s="355">
        <v>23</v>
      </c>
      <c r="S151" s="355">
        <v>0</v>
      </c>
      <c r="T151" s="355">
        <v>0</v>
      </c>
      <c r="U151" s="53">
        <f>SUM(P151:T151)</f>
        <v>23</v>
      </c>
    </row>
    <row r="152" spans="1:21">
      <c r="A152" s="395">
        <v>2020</v>
      </c>
      <c r="B152" s="53">
        <v>136</v>
      </c>
      <c r="C152" s="53">
        <v>251</v>
      </c>
      <c r="D152" s="53">
        <v>4191</v>
      </c>
      <c r="E152" s="53">
        <v>1257</v>
      </c>
      <c r="F152" s="53">
        <v>32</v>
      </c>
      <c r="G152" s="53">
        <f t="shared" si="17"/>
        <v>5867</v>
      </c>
      <c r="H152" s="394"/>
      <c r="I152" s="53" t="s">
        <v>15</v>
      </c>
      <c r="J152" s="53" t="s">
        <v>15</v>
      </c>
      <c r="K152" s="53">
        <v>164</v>
      </c>
      <c r="L152" s="53">
        <v>172</v>
      </c>
      <c r="M152" s="53">
        <v>37</v>
      </c>
      <c r="N152" s="53">
        <f t="shared" si="18"/>
        <v>373</v>
      </c>
      <c r="O152" s="53"/>
      <c r="U152" s="53"/>
    </row>
    <row r="153" spans="1:21">
      <c r="A153" s="395">
        <v>2021</v>
      </c>
      <c r="B153" s="53">
        <v>1870</v>
      </c>
      <c r="C153" s="53">
        <v>6612</v>
      </c>
      <c r="D153" s="53">
        <v>4357</v>
      </c>
      <c r="E153" s="53">
        <v>1751</v>
      </c>
      <c r="F153" s="53">
        <v>154</v>
      </c>
      <c r="G153" s="53">
        <f t="shared" si="17"/>
        <v>14744</v>
      </c>
      <c r="H153" s="394"/>
      <c r="I153" s="53" t="s">
        <v>15</v>
      </c>
      <c r="J153" s="53" t="s">
        <v>15</v>
      </c>
      <c r="K153" s="53">
        <v>483</v>
      </c>
      <c r="L153" s="53">
        <v>826</v>
      </c>
      <c r="M153" s="53">
        <v>1454</v>
      </c>
      <c r="N153" s="53">
        <f t="shared" si="18"/>
        <v>2763</v>
      </c>
      <c r="O153" s="53"/>
      <c r="P153" s="355">
        <v>0</v>
      </c>
      <c r="Q153" s="355">
        <v>0</v>
      </c>
      <c r="R153" s="355">
        <v>2</v>
      </c>
      <c r="S153" s="355">
        <v>0</v>
      </c>
      <c r="T153" s="355">
        <v>0</v>
      </c>
      <c r="U153" s="53">
        <f>SUM(P153:T153)</f>
        <v>2</v>
      </c>
    </row>
    <row r="154" spans="1:21">
      <c r="A154" s="395">
        <v>2022</v>
      </c>
      <c r="B154" s="53">
        <v>12637</v>
      </c>
      <c r="C154" s="53">
        <v>1393</v>
      </c>
      <c r="D154" s="53">
        <v>3105</v>
      </c>
      <c r="E154" s="53">
        <v>1383</v>
      </c>
      <c r="F154" s="53">
        <v>170</v>
      </c>
      <c r="G154" s="53">
        <f t="shared" si="17"/>
        <v>18688</v>
      </c>
      <c r="H154" s="394"/>
      <c r="I154" s="53" t="s">
        <v>15</v>
      </c>
      <c r="J154" s="53" t="s">
        <v>15</v>
      </c>
      <c r="K154" s="53">
        <v>486</v>
      </c>
      <c r="L154" s="53">
        <v>1486</v>
      </c>
      <c r="M154" s="53">
        <v>4349</v>
      </c>
      <c r="N154" s="53">
        <f t="shared" si="18"/>
        <v>6321</v>
      </c>
      <c r="O154" s="53"/>
      <c r="U154" s="53"/>
    </row>
    <row r="155" spans="1:21">
      <c r="A155" s="395">
        <v>2023</v>
      </c>
      <c r="B155" s="53">
        <v>2592</v>
      </c>
      <c r="C155" s="53">
        <v>15540</v>
      </c>
      <c r="D155" s="53">
        <v>8582</v>
      </c>
      <c r="E155" s="53">
        <v>143</v>
      </c>
      <c r="F155" s="53">
        <v>157</v>
      </c>
      <c r="G155" s="53">
        <f t="shared" si="17"/>
        <v>27014</v>
      </c>
      <c r="H155" s="394"/>
      <c r="I155" s="53" t="s">
        <v>15</v>
      </c>
      <c r="J155" s="53" t="s">
        <v>15</v>
      </c>
      <c r="K155" s="53">
        <v>1752</v>
      </c>
      <c r="L155" s="53">
        <v>1044</v>
      </c>
      <c r="M155" s="53">
        <v>2824</v>
      </c>
      <c r="N155" s="53">
        <f t="shared" si="18"/>
        <v>5620</v>
      </c>
      <c r="O155" s="53"/>
      <c r="P155" s="355">
        <v>0</v>
      </c>
      <c r="Q155" s="355">
        <v>0</v>
      </c>
      <c r="R155" s="355">
        <v>0</v>
      </c>
      <c r="S155" s="355">
        <v>0</v>
      </c>
      <c r="T155" s="355">
        <v>0</v>
      </c>
      <c r="U155" s="53">
        <f>SUM(P155:T155)</f>
        <v>0</v>
      </c>
    </row>
    <row r="156" spans="1:21" ht="11.4">
      <c r="A156" s="395" t="s">
        <v>348</v>
      </c>
      <c r="B156" s="255">
        <v>8187</v>
      </c>
      <c r="C156" s="255">
        <v>8560</v>
      </c>
      <c r="D156" s="255">
        <v>7719</v>
      </c>
      <c r="E156" s="255">
        <v>1788</v>
      </c>
      <c r="F156" s="255">
        <v>36</v>
      </c>
      <c r="G156" s="46">
        <f t="shared" si="15"/>
        <v>26290</v>
      </c>
      <c r="H156" s="50"/>
      <c r="I156" s="46" t="s">
        <v>15</v>
      </c>
      <c r="J156" s="46" t="s">
        <v>15</v>
      </c>
      <c r="K156" s="255">
        <v>3644</v>
      </c>
      <c r="L156" s="255">
        <v>3480</v>
      </c>
      <c r="M156" s="255">
        <v>128</v>
      </c>
      <c r="N156" s="46">
        <f t="shared" si="16"/>
        <v>7252</v>
      </c>
      <c r="O156" s="46"/>
      <c r="U156" s="53"/>
    </row>
    <row r="157" spans="1:21">
      <c r="B157" s="46"/>
      <c r="C157" s="46"/>
      <c r="D157" s="46"/>
      <c r="E157" s="46"/>
      <c r="F157" s="46"/>
      <c r="G157" s="46"/>
      <c r="H157" s="50"/>
      <c r="I157" s="46"/>
      <c r="J157" s="46"/>
      <c r="K157" s="46"/>
      <c r="L157" s="46"/>
      <c r="M157" s="46"/>
      <c r="N157" s="46"/>
      <c r="O157" s="46"/>
    </row>
    <row r="158" spans="1:21">
      <c r="A158" s="369" t="s">
        <v>137</v>
      </c>
      <c r="B158" s="46"/>
      <c r="C158" s="46"/>
      <c r="D158" s="46"/>
      <c r="E158" s="46"/>
      <c r="F158" s="46"/>
      <c r="G158" s="46"/>
      <c r="H158" s="50"/>
      <c r="I158" s="46"/>
      <c r="J158" s="46"/>
      <c r="K158" s="46"/>
      <c r="L158" s="46"/>
      <c r="M158" s="46"/>
      <c r="N158" s="46"/>
      <c r="O158" s="46"/>
    </row>
    <row r="159" spans="1:21">
      <c r="A159" s="352">
        <v>1976</v>
      </c>
      <c r="B159" s="46">
        <f>409+13143</f>
        <v>13552</v>
      </c>
      <c r="C159" s="46">
        <v>19736</v>
      </c>
      <c r="D159" s="46">
        <v>5122</v>
      </c>
      <c r="E159" s="46">
        <v>4371</v>
      </c>
      <c r="F159" s="46">
        <f>2860+558</f>
        <v>3418</v>
      </c>
      <c r="G159" s="46">
        <f t="shared" ref="G159:G176" si="19">SUM(B159:F159)</f>
        <v>46199</v>
      </c>
      <c r="H159" s="50"/>
      <c r="I159" s="46" t="s">
        <v>15</v>
      </c>
      <c r="J159" s="46">
        <v>92879</v>
      </c>
      <c r="K159" s="46">
        <v>130115</v>
      </c>
      <c r="L159" s="46">
        <v>62875</v>
      </c>
      <c r="M159" s="46">
        <f>33682+6577</f>
        <v>40259</v>
      </c>
      <c r="N159" s="46">
        <f t="shared" ref="N159:N170" si="20">SUM(I159:M159)</f>
        <v>326128</v>
      </c>
      <c r="O159" s="46"/>
      <c r="U159" s="46"/>
    </row>
    <row r="160" spans="1:21">
      <c r="A160" s="352">
        <v>1977</v>
      </c>
      <c r="B160" s="46">
        <f>112+15316</f>
        <v>15428</v>
      </c>
      <c r="C160" s="46">
        <v>3496</v>
      </c>
      <c r="D160" s="46">
        <v>6524</v>
      </c>
      <c r="E160" s="46">
        <v>4924</v>
      </c>
      <c r="F160" s="46">
        <f>3001+7071</f>
        <v>10072</v>
      </c>
      <c r="G160" s="46">
        <f t="shared" si="19"/>
        <v>40444</v>
      </c>
      <c r="H160" s="50"/>
      <c r="I160" s="46">
        <v>4</v>
      </c>
      <c r="J160" s="46" t="s">
        <v>15</v>
      </c>
      <c r="K160" s="46">
        <v>64538</v>
      </c>
      <c r="L160" s="46">
        <v>18265</v>
      </c>
      <c r="M160" s="46">
        <f>10424+5795</f>
        <v>16219</v>
      </c>
      <c r="N160" s="46">
        <f t="shared" si="20"/>
        <v>99026</v>
      </c>
      <c r="O160" s="46"/>
      <c r="P160" s="355">
        <v>10</v>
      </c>
      <c r="Q160" s="355">
        <v>10</v>
      </c>
      <c r="R160" s="355">
        <v>2094</v>
      </c>
      <c r="S160" s="355">
        <v>1060</v>
      </c>
      <c r="T160" s="355">
        <f>696+90</f>
        <v>786</v>
      </c>
      <c r="U160" s="46">
        <f>SUM(P160:T160)</f>
        <v>3960</v>
      </c>
    </row>
    <row r="161" spans="1:21">
      <c r="A161" s="352">
        <v>1978</v>
      </c>
      <c r="B161" s="46">
        <v>788</v>
      </c>
      <c r="C161" s="46">
        <v>2234</v>
      </c>
      <c r="D161" s="46">
        <v>4494</v>
      </c>
      <c r="E161" s="46">
        <v>1438</v>
      </c>
      <c r="F161" s="46">
        <f>765+806+6</f>
        <v>1577</v>
      </c>
      <c r="G161" s="46">
        <f t="shared" si="19"/>
        <v>10531</v>
      </c>
      <c r="H161" s="50"/>
      <c r="I161" s="46" t="s">
        <v>15</v>
      </c>
      <c r="J161" s="46" t="s">
        <v>15</v>
      </c>
      <c r="K161" s="46">
        <v>56234</v>
      </c>
      <c r="L161" s="46">
        <v>12116</v>
      </c>
      <c r="M161" s="46">
        <f>17090+6356+11</f>
        <v>23457</v>
      </c>
      <c r="N161" s="46">
        <f t="shared" si="20"/>
        <v>91807</v>
      </c>
      <c r="O161" s="46"/>
      <c r="U161" s="46"/>
    </row>
    <row r="162" spans="1:21">
      <c r="A162" s="352">
        <v>1979</v>
      </c>
      <c r="B162" s="46">
        <f>646+2411</f>
        <v>3057</v>
      </c>
      <c r="C162" s="46">
        <v>10</v>
      </c>
      <c r="D162" s="46">
        <v>2561</v>
      </c>
      <c r="E162" s="46">
        <v>3601</v>
      </c>
      <c r="F162" s="46">
        <v>429</v>
      </c>
      <c r="G162" s="46">
        <f t="shared" si="19"/>
        <v>9658</v>
      </c>
      <c r="H162" s="50"/>
      <c r="I162" s="46">
        <v>7</v>
      </c>
      <c r="J162" s="46" t="s">
        <v>15</v>
      </c>
      <c r="K162" s="46">
        <v>79358</v>
      </c>
      <c r="L162" s="46">
        <v>31548</v>
      </c>
      <c r="M162" s="46">
        <v>1666</v>
      </c>
      <c r="N162" s="46">
        <f t="shared" si="20"/>
        <v>112579</v>
      </c>
      <c r="O162" s="46"/>
      <c r="P162" s="355">
        <v>0</v>
      </c>
      <c r="Q162" s="46">
        <v>0</v>
      </c>
      <c r="R162" s="355">
        <v>1540</v>
      </c>
      <c r="S162" s="355">
        <v>1636</v>
      </c>
      <c r="T162" s="355">
        <v>60</v>
      </c>
      <c r="U162" s="46">
        <f>SUM(P162:T162)</f>
        <v>3236</v>
      </c>
    </row>
    <row r="163" spans="1:21">
      <c r="A163" s="352">
        <v>1980</v>
      </c>
      <c r="B163" s="46">
        <f>12+7113</f>
        <v>7125</v>
      </c>
      <c r="C163" s="46" t="s">
        <v>15</v>
      </c>
      <c r="D163" s="46">
        <v>963</v>
      </c>
      <c r="E163" s="46">
        <v>2226</v>
      </c>
      <c r="F163" s="46">
        <v>446</v>
      </c>
      <c r="G163" s="46">
        <f t="shared" si="19"/>
        <v>10760</v>
      </c>
      <c r="H163" s="50"/>
      <c r="I163" s="46" t="s">
        <v>15</v>
      </c>
      <c r="J163" s="46" t="s">
        <v>15</v>
      </c>
      <c r="K163" s="46">
        <v>30259</v>
      </c>
      <c r="L163" s="46">
        <v>20173</v>
      </c>
      <c r="M163" s="46">
        <v>4656</v>
      </c>
      <c r="N163" s="46">
        <f t="shared" si="20"/>
        <v>55088</v>
      </c>
      <c r="O163" s="46"/>
      <c r="U163" s="46"/>
    </row>
    <row r="164" spans="1:21">
      <c r="A164" s="352">
        <v>1981</v>
      </c>
      <c r="B164" s="46">
        <f>267+9019</f>
        <v>9286</v>
      </c>
      <c r="C164" s="46">
        <v>28</v>
      </c>
      <c r="D164" s="46">
        <v>1147</v>
      </c>
      <c r="E164" s="46">
        <v>1289</v>
      </c>
      <c r="F164" s="46" t="s">
        <v>15</v>
      </c>
      <c r="G164" s="46">
        <f t="shared" si="19"/>
        <v>11750</v>
      </c>
      <c r="H164" s="50"/>
      <c r="I164" s="46" t="s">
        <v>15</v>
      </c>
      <c r="J164" s="46" t="s">
        <v>15</v>
      </c>
      <c r="K164" s="46">
        <v>45195</v>
      </c>
      <c r="L164" s="46">
        <f>29905+1866</f>
        <v>31771</v>
      </c>
      <c r="M164" s="46" t="s">
        <v>15</v>
      </c>
      <c r="N164" s="46">
        <f t="shared" si="20"/>
        <v>76966</v>
      </c>
      <c r="O164" s="46"/>
      <c r="P164" s="355">
        <v>8</v>
      </c>
      <c r="Q164" s="46">
        <v>0</v>
      </c>
      <c r="R164" s="355">
        <v>1862</v>
      </c>
      <c r="S164" s="355">
        <v>933</v>
      </c>
      <c r="T164" s="46" t="s">
        <v>15</v>
      </c>
      <c r="U164" s="46">
        <f>SUM(P164:T164)</f>
        <v>2803</v>
      </c>
    </row>
    <row r="165" spans="1:21">
      <c r="A165" s="352">
        <v>1982</v>
      </c>
      <c r="B165" s="46">
        <f>476+11406</f>
        <v>11882</v>
      </c>
      <c r="C165" s="46">
        <v>1577</v>
      </c>
      <c r="D165" s="46">
        <v>5501</v>
      </c>
      <c r="E165" s="46" t="s">
        <v>15</v>
      </c>
      <c r="F165" s="46" t="s">
        <v>15</v>
      </c>
      <c r="G165" s="46">
        <f t="shared" si="19"/>
        <v>18960</v>
      </c>
      <c r="H165" s="50"/>
      <c r="I165" s="46" t="s">
        <v>15</v>
      </c>
      <c r="J165" s="46" t="s">
        <v>15</v>
      </c>
      <c r="K165" s="46">
        <v>44104</v>
      </c>
      <c r="L165" s="46" t="s">
        <v>15</v>
      </c>
      <c r="M165" s="46" t="s">
        <v>15</v>
      </c>
      <c r="N165" s="46">
        <f t="shared" si="20"/>
        <v>44104</v>
      </c>
      <c r="O165" s="46"/>
      <c r="U165" s="46"/>
    </row>
    <row r="166" spans="1:21">
      <c r="A166" s="352">
        <v>1983</v>
      </c>
      <c r="B166" s="46">
        <f>31+3863</f>
        <v>3894</v>
      </c>
      <c r="C166" s="46">
        <v>2185</v>
      </c>
      <c r="D166" s="46">
        <v>278</v>
      </c>
      <c r="E166" s="46">
        <v>357</v>
      </c>
      <c r="F166" s="46">
        <v>418</v>
      </c>
      <c r="G166" s="46">
        <f t="shared" si="19"/>
        <v>7132</v>
      </c>
      <c r="H166" s="50"/>
      <c r="I166" s="46" t="s">
        <v>15</v>
      </c>
      <c r="J166" s="46" t="s">
        <v>15</v>
      </c>
      <c r="K166" s="46">
        <v>103</v>
      </c>
      <c r="L166" s="46">
        <v>4900</v>
      </c>
      <c r="M166" s="46">
        <v>13373</v>
      </c>
      <c r="N166" s="46">
        <f t="shared" si="20"/>
        <v>18376</v>
      </c>
      <c r="O166" s="46"/>
      <c r="P166" s="355">
        <v>0</v>
      </c>
      <c r="Q166" s="46">
        <v>0</v>
      </c>
      <c r="R166" s="355">
        <v>0</v>
      </c>
      <c r="S166" s="355">
        <v>8</v>
      </c>
      <c r="T166" s="46" t="s">
        <v>15</v>
      </c>
      <c r="U166" s="46">
        <f>SUM(P166:T166)</f>
        <v>8</v>
      </c>
    </row>
    <row r="167" spans="1:21">
      <c r="A167" s="352">
        <v>1984</v>
      </c>
      <c r="B167" s="46">
        <v>896</v>
      </c>
      <c r="C167" s="46" t="s">
        <v>15</v>
      </c>
      <c r="D167" s="46" t="s">
        <v>15</v>
      </c>
      <c r="E167" s="46">
        <v>312</v>
      </c>
      <c r="F167" s="46" t="s">
        <v>15</v>
      </c>
      <c r="G167" s="46">
        <f t="shared" si="19"/>
        <v>1208</v>
      </c>
      <c r="H167" s="50"/>
      <c r="I167" s="46" t="s">
        <v>15</v>
      </c>
      <c r="J167" s="46" t="s">
        <v>15</v>
      </c>
      <c r="K167" s="46" t="s">
        <v>15</v>
      </c>
      <c r="L167" s="46">
        <v>6649</v>
      </c>
      <c r="M167" s="46" t="s">
        <v>15</v>
      </c>
      <c r="N167" s="46">
        <f t="shared" si="20"/>
        <v>6649</v>
      </c>
      <c r="O167" s="46"/>
      <c r="U167" s="46"/>
    </row>
    <row r="168" spans="1:21">
      <c r="A168" s="352">
        <v>1985</v>
      </c>
      <c r="B168" s="46">
        <f>270+6090</f>
        <v>6360</v>
      </c>
      <c r="C168" s="46" t="s">
        <v>15</v>
      </c>
      <c r="D168" s="46" t="s">
        <v>15</v>
      </c>
      <c r="E168" s="46">
        <v>452</v>
      </c>
      <c r="F168" s="46" t="s">
        <v>15</v>
      </c>
      <c r="G168" s="46">
        <f t="shared" si="19"/>
        <v>6812</v>
      </c>
      <c r="H168" s="50"/>
      <c r="I168" s="46" t="s">
        <v>15</v>
      </c>
      <c r="J168" s="46" t="s">
        <v>15</v>
      </c>
      <c r="K168" s="46" t="s">
        <v>15</v>
      </c>
      <c r="L168" s="46">
        <v>14339</v>
      </c>
      <c r="M168" s="46" t="s">
        <v>15</v>
      </c>
      <c r="N168" s="46">
        <f t="shared" si="20"/>
        <v>14339</v>
      </c>
      <c r="O168" s="46"/>
      <c r="P168" s="355">
        <v>3</v>
      </c>
      <c r="Q168" s="46" t="s">
        <v>15</v>
      </c>
      <c r="R168" s="46" t="s">
        <v>15</v>
      </c>
      <c r="S168" s="355">
        <v>1001</v>
      </c>
      <c r="T168" s="46" t="s">
        <v>15</v>
      </c>
      <c r="U168" s="46">
        <f>SUM(P168:T168)</f>
        <v>1004</v>
      </c>
    </row>
    <row r="169" spans="1:21">
      <c r="A169" s="352">
        <v>1986</v>
      </c>
      <c r="B169" s="46">
        <f>229+7906</f>
        <v>8135</v>
      </c>
      <c r="C169" s="46" t="s">
        <v>15</v>
      </c>
      <c r="D169" s="46" t="s">
        <v>15</v>
      </c>
      <c r="E169" s="46">
        <v>3436</v>
      </c>
      <c r="F169" s="46" t="s">
        <v>15</v>
      </c>
      <c r="G169" s="46">
        <f t="shared" si="19"/>
        <v>11571</v>
      </c>
      <c r="H169" s="50"/>
      <c r="I169" s="46" t="s">
        <v>15</v>
      </c>
      <c r="J169" s="46" t="s">
        <v>15</v>
      </c>
      <c r="K169" s="46" t="s">
        <v>15</v>
      </c>
      <c r="L169" s="46">
        <v>45602</v>
      </c>
      <c r="M169" s="46" t="s">
        <v>15</v>
      </c>
      <c r="N169" s="46">
        <f t="shared" si="20"/>
        <v>45602</v>
      </c>
      <c r="O169" s="46"/>
      <c r="U169" s="46"/>
    </row>
    <row r="170" spans="1:21">
      <c r="A170" s="352">
        <v>1987</v>
      </c>
      <c r="B170" s="46">
        <f>15+3999</f>
        <v>4014</v>
      </c>
      <c r="C170" s="46" t="s">
        <v>15</v>
      </c>
      <c r="D170" s="46">
        <v>1324</v>
      </c>
      <c r="E170" s="46" t="s">
        <v>15</v>
      </c>
      <c r="F170" s="46" t="s">
        <v>15</v>
      </c>
      <c r="G170" s="46">
        <f t="shared" si="19"/>
        <v>5338</v>
      </c>
      <c r="H170" s="50"/>
      <c r="I170" s="46" t="s">
        <v>15</v>
      </c>
      <c r="J170" s="46" t="s">
        <v>15</v>
      </c>
      <c r="K170" s="46">
        <v>10844</v>
      </c>
      <c r="L170" s="46" t="s">
        <v>15</v>
      </c>
      <c r="M170" s="46" t="s">
        <v>15</v>
      </c>
      <c r="N170" s="46">
        <f t="shared" si="20"/>
        <v>10844</v>
      </c>
      <c r="O170" s="46"/>
      <c r="P170" s="355">
        <v>0</v>
      </c>
      <c r="Q170" s="46" t="s">
        <v>15</v>
      </c>
      <c r="R170" s="355">
        <v>87</v>
      </c>
      <c r="S170" s="46" t="s">
        <v>15</v>
      </c>
      <c r="T170" s="46" t="s">
        <v>15</v>
      </c>
      <c r="U170" s="46">
        <f>SUM(P170:T170)</f>
        <v>87</v>
      </c>
    </row>
    <row r="171" spans="1:21">
      <c r="A171" s="352">
        <v>1988</v>
      </c>
      <c r="B171" s="46">
        <f>19+1643</f>
        <v>1662</v>
      </c>
      <c r="C171" s="46">
        <v>1620</v>
      </c>
      <c r="D171" s="46" t="s">
        <v>15</v>
      </c>
      <c r="E171" s="46" t="s">
        <v>15</v>
      </c>
      <c r="F171" s="46" t="s">
        <v>15</v>
      </c>
      <c r="G171" s="46">
        <f t="shared" si="19"/>
        <v>3282</v>
      </c>
      <c r="H171" s="50"/>
      <c r="I171" s="46" t="s">
        <v>15</v>
      </c>
      <c r="J171" s="46" t="s">
        <v>15</v>
      </c>
      <c r="K171" s="46" t="s">
        <v>15</v>
      </c>
      <c r="L171" s="46" t="s">
        <v>15</v>
      </c>
      <c r="M171" s="46" t="s">
        <v>15</v>
      </c>
      <c r="N171" s="46" t="s">
        <v>15</v>
      </c>
      <c r="O171" s="46"/>
      <c r="U171" s="46"/>
    </row>
    <row r="172" spans="1:21">
      <c r="A172" s="352">
        <v>1989</v>
      </c>
      <c r="B172" s="46">
        <v>1044</v>
      </c>
      <c r="C172" s="46">
        <v>917</v>
      </c>
      <c r="D172" s="46" t="s">
        <v>15</v>
      </c>
      <c r="E172" s="46">
        <v>496</v>
      </c>
      <c r="F172" s="46">
        <v>703</v>
      </c>
      <c r="G172" s="46">
        <f t="shared" si="19"/>
        <v>3160</v>
      </c>
      <c r="H172" s="394"/>
      <c r="I172" s="46" t="s">
        <v>15</v>
      </c>
      <c r="J172" s="46" t="s">
        <v>15</v>
      </c>
      <c r="K172" s="46" t="s">
        <v>15</v>
      </c>
      <c r="L172" s="53">
        <v>5398</v>
      </c>
      <c r="M172" s="53">
        <v>10638</v>
      </c>
      <c r="N172" s="46">
        <f>SUM(I172:M172)</f>
        <v>16036</v>
      </c>
      <c r="O172" s="53"/>
      <c r="P172" s="355">
        <v>0</v>
      </c>
      <c r="Q172" s="355">
        <v>0</v>
      </c>
      <c r="R172" s="46" t="s">
        <v>15</v>
      </c>
      <c r="S172" s="355">
        <v>1</v>
      </c>
      <c r="T172" s="355">
        <v>1</v>
      </c>
      <c r="U172" s="46">
        <f>SUM(P172:T172)</f>
        <v>2</v>
      </c>
    </row>
    <row r="173" spans="1:21">
      <c r="A173" s="352">
        <v>1990</v>
      </c>
      <c r="B173" s="46">
        <f>94+41</f>
        <v>135</v>
      </c>
      <c r="C173" s="46">
        <v>166</v>
      </c>
      <c r="D173" s="46" t="s">
        <v>15</v>
      </c>
      <c r="E173" s="46">
        <v>623</v>
      </c>
      <c r="F173" s="46">
        <f>1096+75</f>
        <v>1171</v>
      </c>
      <c r="G173" s="46">
        <f t="shared" si="19"/>
        <v>2095</v>
      </c>
      <c r="H173" s="394"/>
      <c r="I173" s="46" t="s">
        <v>15</v>
      </c>
      <c r="J173" s="46" t="s">
        <v>15</v>
      </c>
      <c r="K173" s="46" t="s">
        <v>15</v>
      </c>
      <c r="L173" s="53">
        <v>7163</v>
      </c>
      <c r="M173" s="53">
        <f>14639+774</f>
        <v>15413</v>
      </c>
      <c r="N173" s="46">
        <f>SUM(I173:M173)</f>
        <v>22576</v>
      </c>
      <c r="O173" s="53"/>
    </row>
    <row r="174" spans="1:21">
      <c r="A174" s="352">
        <v>1991</v>
      </c>
      <c r="B174" s="46">
        <v>848</v>
      </c>
      <c r="C174" s="46">
        <v>66</v>
      </c>
      <c r="D174" s="46" t="s">
        <v>15</v>
      </c>
      <c r="E174" s="46">
        <v>447</v>
      </c>
      <c r="F174" s="46">
        <v>11</v>
      </c>
      <c r="G174" s="46">
        <f t="shared" si="19"/>
        <v>1372</v>
      </c>
      <c r="H174" s="370"/>
      <c r="I174" s="46" t="s">
        <v>15</v>
      </c>
      <c r="J174" s="46" t="s">
        <v>15</v>
      </c>
      <c r="K174" s="46" t="s">
        <v>15</v>
      </c>
      <c r="L174" s="355">
        <v>14595</v>
      </c>
      <c r="M174" s="355">
        <v>1653</v>
      </c>
      <c r="N174" s="46">
        <f>SUM(I174:M174)</f>
        <v>16248</v>
      </c>
      <c r="P174" s="355">
        <v>0</v>
      </c>
      <c r="Q174" s="355">
        <v>0</v>
      </c>
      <c r="R174" s="46" t="s">
        <v>15</v>
      </c>
      <c r="S174" s="355">
        <v>59</v>
      </c>
      <c r="T174" s="46">
        <v>0</v>
      </c>
      <c r="U174" s="46">
        <f>SUM(P174:T174)</f>
        <v>59</v>
      </c>
    </row>
    <row r="175" spans="1:21">
      <c r="A175" s="352">
        <v>1992</v>
      </c>
      <c r="B175" s="46">
        <v>2584</v>
      </c>
      <c r="C175" s="46">
        <v>38</v>
      </c>
      <c r="D175" s="46">
        <v>93</v>
      </c>
      <c r="E175" s="46">
        <v>15</v>
      </c>
      <c r="F175" s="46" t="s">
        <v>15</v>
      </c>
      <c r="G175" s="46">
        <f t="shared" si="19"/>
        <v>2730</v>
      </c>
      <c r="I175" s="46" t="s">
        <v>15</v>
      </c>
      <c r="J175" s="46" t="s">
        <v>15</v>
      </c>
      <c r="K175" s="355">
        <v>783</v>
      </c>
      <c r="L175" s="355">
        <v>301</v>
      </c>
      <c r="M175" s="46" t="s">
        <v>15</v>
      </c>
      <c r="N175" s="46">
        <f>SUM(I175:M175)</f>
        <v>1084</v>
      </c>
    </row>
    <row r="176" spans="1:21">
      <c r="A176" s="352">
        <v>1993</v>
      </c>
      <c r="B176" s="46">
        <v>8</v>
      </c>
      <c r="C176" s="46">
        <v>3</v>
      </c>
      <c r="D176" s="46">
        <v>20</v>
      </c>
      <c r="E176" s="46">
        <v>7</v>
      </c>
      <c r="F176" s="46">
        <v>18</v>
      </c>
      <c r="G176" s="46">
        <f t="shared" si="19"/>
        <v>56</v>
      </c>
      <c r="I176" s="46" t="s">
        <v>15</v>
      </c>
      <c r="J176" s="46" t="s">
        <v>15</v>
      </c>
      <c r="K176" s="355">
        <v>170</v>
      </c>
      <c r="L176" s="355">
        <v>161</v>
      </c>
      <c r="M176" s="355">
        <v>207</v>
      </c>
      <c r="N176" s="46">
        <f>SUM(I176:M176)</f>
        <v>538</v>
      </c>
      <c r="P176" s="355">
        <v>0</v>
      </c>
      <c r="Q176" s="355">
        <v>0</v>
      </c>
      <c r="R176" s="355">
        <v>0</v>
      </c>
      <c r="S176" s="355">
        <v>0</v>
      </c>
      <c r="T176" s="355">
        <v>0</v>
      </c>
      <c r="U176" s="46">
        <f>SUM(P176:T176)</f>
        <v>0</v>
      </c>
    </row>
    <row r="177" spans="1:21">
      <c r="A177" s="352">
        <v>1994</v>
      </c>
      <c r="B177" s="46" t="s">
        <v>15</v>
      </c>
      <c r="C177" s="46" t="s">
        <v>15</v>
      </c>
      <c r="D177" s="46" t="s">
        <v>15</v>
      </c>
      <c r="E177" s="46" t="s">
        <v>15</v>
      </c>
      <c r="F177" s="46" t="s">
        <v>15</v>
      </c>
      <c r="G177" s="46" t="s">
        <v>15</v>
      </c>
      <c r="I177" s="46" t="s">
        <v>15</v>
      </c>
      <c r="J177" s="46" t="s">
        <v>15</v>
      </c>
      <c r="K177" s="46" t="s">
        <v>15</v>
      </c>
      <c r="L177" s="46" t="s">
        <v>15</v>
      </c>
      <c r="M177" s="46" t="s">
        <v>15</v>
      </c>
      <c r="N177" s="46" t="s">
        <v>15</v>
      </c>
    </row>
    <row r="178" spans="1:21">
      <c r="A178" s="352">
        <v>1995</v>
      </c>
      <c r="B178" s="46" t="s">
        <v>15</v>
      </c>
      <c r="C178" s="46" t="s">
        <v>15</v>
      </c>
      <c r="D178" s="46" t="s">
        <v>15</v>
      </c>
      <c r="E178" s="46" t="s">
        <v>15</v>
      </c>
      <c r="F178" s="46" t="s">
        <v>15</v>
      </c>
      <c r="G178" s="46" t="s">
        <v>15</v>
      </c>
      <c r="I178" s="46" t="s">
        <v>15</v>
      </c>
      <c r="J178" s="46" t="s">
        <v>15</v>
      </c>
      <c r="K178" s="46" t="s">
        <v>15</v>
      </c>
      <c r="L178" s="46" t="s">
        <v>15</v>
      </c>
      <c r="M178" s="46" t="s">
        <v>15</v>
      </c>
      <c r="N178" s="46" t="s">
        <v>15</v>
      </c>
      <c r="P178" s="46" t="s">
        <v>15</v>
      </c>
      <c r="Q178" s="46" t="s">
        <v>15</v>
      </c>
      <c r="R178" s="46" t="s">
        <v>15</v>
      </c>
      <c r="S178" s="46" t="s">
        <v>15</v>
      </c>
      <c r="T178" s="46" t="s">
        <v>15</v>
      </c>
      <c r="U178" s="46" t="s">
        <v>15</v>
      </c>
    </row>
    <row r="179" spans="1:21">
      <c r="A179" s="352">
        <v>1996</v>
      </c>
      <c r="B179" s="46" t="s">
        <v>15</v>
      </c>
      <c r="C179" s="46" t="s">
        <v>15</v>
      </c>
      <c r="D179" s="46" t="s">
        <v>15</v>
      </c>
      <c r="E179" s="46" t="s">
        <v>15</v>
      </c>
      <c r="F179" s="46" t="s">
        <v>15</v>
      </c>
      <c r="G179" s="46" t="s">
        <v>15</v>
      </c>
      <c r="I179" s="46" t="s">
        <v>15</v>
      </c>
      <c r="J179" s="46" t="s">
        <v>15</v>
      </c>
      <c r="K179" s="46" t="s">
        <v>15</v>
      </c>
      <c r="L179" s="46" t="s">
        <v>15</v>
      </c>
      <c r="M179" s="46" t="s">
        <v>15</v>
      </c>
      <c r="N179" s="46" t="s">
        <v>15</v>
      </c>
    </row>
    <row r="180" spans="1:21">
      <c r="A180" s="352">
        <v>1997</v>
      </c>
      <c r="B180" s="46">
        <v>0</v>
      </c>
      <c r="C180" s="46">
        <v>0</v>
      </c>
      <c r="D180" s="46" t="s">
        <v>15</v>
      </c>
      <c r="E180" s="46" t="s">
        <v>15</v>
      </c>
      <c r="F180" s="46" t="s">
        <v>15</v>
      </c>
      <c r="G180" s="46">
        <f>SUM(B180:F180)</f>
        <v>0</v>
      </c>
      <c r="I180" s="46" t="s">
        <v>15</v>
      </c>
      <c r="J180" s="46" t="s">
        <v>15</v>
      </c>
      <c r="K180" s="46" t="s">
        <v>15</v>
      </c>
      <c r="L180" s="46" t="s">
        <v>15</v>
      </c>
      <c r="M180" s="46" t="s">
        <v>15</v>
      </c>
      <c r="N180" s="46" t="s">
        <v>15</v>
      </c>
      <c r="P180" s="355">
        <v>0</v>
      </c>
      <c r="Q180" s="355">
        <v>0</v>
      </c>
      <c r="R180" s="46" t="s">
        <v>15</v>
      </c>
      <c r="S180" s="46" t="s">
        <v>15</v>
      </c>
      <c r="T180" s="46" t="s">
        <v>15</v>
      </c>
      <c r="U180" s="46">
        <f>SUM(P180:T180)</f>
        <v>0</v>
      </c>
    </row>
    <row r="181" spans="1:21">
      <c r="A181" s="352">
        <v>1998</v>
      </c>
      <c r="B181" s="46">
        <v>0</v>
      </c>
      <c r="C181" s="46">
        <v>0</v>
      </c>
      <c r="D181" s="46" t="s">
        <v>15</v>
      </c>
      <c r="E181" s="46" t="s">
        <v>15</v>
      </c>
      <c r="F181" s="46" t="s">
        <v>15</v>
      </c>
      <c r="G181" s="46" t="s">
        <v>15</v>
      </c>
      <c r="I181" s="46" t="s">
        <v>15</v>
      </c>
      <c r="J181" s="46" t="s">
        <v>15</v>
      </c>
      <c r="K181" s="46" t="s">
        <v>15</v>
      </c>
      <c r="L181" s="46" t="s">
        <v>15</v>
      </c>
      <c r="M181" s="46" t="s">
        <v>15</v>
      </c>
      <c r="N181" s="46" t="s">
        <v>15</v>
      </c>
    </row>
    <row r="182" spans="1:21">
      <c r="A182" s="352">
        <v>1999</v>
      </c>
      <c r="B182" s="46">
        <v>0</v>
      </c>
      <c r="C182" s="46">
        <v>0</v>
      </c>
      <c r="D182" s="46" t="s">
        <v>15</v>
      </c>
      <c r="E182" s="46" t="s">
        <v>15</v>
      </c>
      <c r="F182" s="46" t="s">
        <v>15</v>
      </c>
      <c r="G182" s="46">
        <f t="shared" ref="G182:G198" si="21">SUM(B182:F182)</f>
        <v>0</v>
      </c>
      <c r="I182" s="46" t="s">
        <v>15</v>
      </c>
      <c r="J182" s="46" t="s">
        <v>15</v>
      </c>
      <c r="K182" s="46" t="s">
        <v>15</v>
      </c>
      <c r="L182" s="355">
        <v>27</v>
      </c>
      <c r="M182" s="46" t="s">
        <v>15</v>
      </c>
      <c r="N182" s="46">
        <f t="shared" ref="N182:N207" si="22">SUM(I182:M182)</f>
        <v>27</v>
      </c>
      <c r="P182" s="355">
        <v>0</v>
      </c>
      <c r="Q182" s="355">
        <v>0</v>
      </c>
      <c r="R182" s="46" t="s">
        <v>15</v>
      </c>
      <c r="S182" s="46" t="s">
        <v>15</v>
      </c>
      <c r="T182" s="46" t="s">
        <v>15</v>
      </c>
      <c r="U182" s="46">
        <v>0</v>
      </c>
    </row>
    <row r="183" spans="1:21">
      <c r="A183" s="352">
        <v>2000</v>
      </c>
      <c r="B183" s="46">
        <v>0</v>
      </c>
      <c r="C183" s="46">
        <v>0</v>
      </c>
      <c r="D183" s="46" t="s">
        <v>15</v>
      </c>
      <c r="E183" s="46">
        <v>513</v>
      </c>
      <c r="F183" s="46">
        <v>40</v>
      </c>
      <c r="G183" s="46">
        <f t="shared" si="21"/>
        <v>553</v>
      </c>
      <c r="I183" s="46" t="s">
        <v>15</v>
      </c>
      <c r="J183" s="46" t="s">
        <v>15</v>
      </c>
      <c r="K183" s="46" t="s">
        <v>15</v>
      </c>
      <c r="L183" s="355">
        <v>2414</v>
      </c>
      <c r="M183" s="355">
        <v>385</v>
      </c>
      <c r="N183" s="46">
        <f t="shared" si="22"/>
        <v>2799</v>
      </c>
    </row>
    <row r="184" spans="1:21">
      <c r="A184" s="352">
        <v>2001</v>
      </c>
      <c r="B184" s="46">
        <v>518</v>
      </c>
      <c r="C184" s="46">
        <v>9</v>
      </c>
      <c r="D184" s="46">
        <v>111</v>
      </c>
      <c r="E184" s="46">
        <v>148</v>
      </c>
      <c r="F184" s="46">
        <v>158</v>
      </c>
      <c r="G184" s="46">
        <f t="shared" si="21"/>
        <v>944</v>
      </c>
      <c r="I184" s="46" t="s">
        <v>15</v>
      </c>
      <c r="J184" s="46" t="s">
        <v>15</v>
      </c>
      <c r="K184" s="355">
        <v>351</v>
      </c>
      <c r="L184" s="355">
        <v>594</v>
      </c>
      <c r="M184" s="355">
        <v>513</v>
      </c>
      <c r="N184" s="46">
        <f t="shared" si="22"/>
        <v>1458</v>
      </c>
      <c r="P184" s="355">
        <v>0</v>
      </c>
      <c r="Q184" s="355">
        <v>0</v>
      </c>
      <c r="R184" s="355">
        <v>0</v>
      </c>
      <c r="S184" s="355">
        <v>2</v>
      </c>
      <c r="T184" s="355">
        <v>0</v>
      </c>
      <c r="U184" s="46">
        <f>SUM(P184:T184)</f>
        <v>2</v>
      </c>
    </row>
    <row r="185" spans="1:21">
      <c r="A185" s="352">
        <v>2002</v>
      </c>
      <c r="B185" s="46">
        <v>371</v>
      </c>
      <c r="C185" s="46">
        <v>48</v>
      </c>
      <c r="D185" s="46">
        <v>855</v>
      </c>
      <c r="E185" s="46">
        <v>482</v>
      </c>
      <c r="F185" s="46" t="s">
        <v>15</v>
      </c>
      <c r="G185" s="46">
        <f t="shared" si="21"/>
        <v>1756</v>
      </c>
      <c r="I185" s="46" t="s">
        <v>15</v>
      </c>
      <c r="J185" s="46" t="s">
        <v>15</v>
      </c>
      <c r="K185" s="46" t="s">
        <v>15</v>
      </c>
      <c r="L185" s="355">
        <v>127</v>
      </c>
      <c r="M185" s="46" t="s">
        <v>15</v>
      </c>
      <c r="N185" s="46">
        <f t="shared" si="22"/>
        <v>127</v>
      </c>
    </row>
    <row r="186" spans="1:21">
      <c r="A186" s="352">
        <v>2003</v>
      </c>
      <c r="B186" s="46">
        <v>790</v>
      </c>
      <c r="C186" s="46">
        <v>110</v>
      </c>
      <c r="D186" s="46">
        <v>486</v>
      </c>
      <c r="E186" s="46">
        <v>383</v>
      </c>
      <c r="F186" s="46">
        <v>151</v>
      </c>
      <c r="G186" s="46">
        <f t="shared" si="21"/>
        <v>1920</v>
      </c>
      <c r="I186" s="46" t="s">
        <v>15</v>
      </c>
      <c r="J186" s="46" t="s">
        <v>15</v>
      </c>
      <c r="K186" s="355">
        <v>417</v>
      </c>
      <c r="L186" s="355">
        <v>512</v>
      </c>
      <c r="M186" s="355">
        <v>361</v>
      </c>
      <c r="N186" s="46">
        <f t="shared" si="22"/>
        <v>1290</v>
      </c>
      <c r="P186" s="355">
        <v>0</v>
      </c>
      <c r="Q186" s="355">
        <v>0</v>
      </c>
      <c r="R186" s="355">
        <v>34</v>
      </c>
      <c r="S186" s="355">
        <v>2</v>
      </c>
      <c r="T186" s="355">
        <v>0</v>
      </c>
      <c r="U186" s="46">
        <f>SUM(P186:T186)</f>
        <v>36</v>
      </c>
    </row>
    <row r="187" spans="1:21">
      <c r="A187" s="352">
        <v>2004</v>
      </c>
      <c r="B187" s="46">
        <v>56</v>
      </c>
      <c r="C187" s="46">
        <v>77</v>
      </c>
      <c r="D187" s="46">
        <v>72</v>
      </c>
      <c r="E187" s="46">
        <v>99</v>
      </c>
      <c r="F187" s="46">
        <v>54</v>
      </c>
      <c r="G187" s="46">
        <f t="shared" si="21"/>
        <v>358</v>
      </c>
      <c r="I187" s="46" t="s">
        <v>15</v>
      </c>
      <c r="J187" s="46" t="s">
        <v>15</v>
      </c>
      <c r="K187" s="355">
        <v>188</v>
      </c>
      <c r="L187" s="355">
        <v>309</v>
      </c>
      <c r="M187" s="355">
        <v>633</v>
      </c>
      <c r="N187" s="46">
        <f t="shared" si="22"/>
        <v>1130</v>
      </c>
    </row>
    <row r="188" spans="1:21">
      <c r="A188" s="352">
        <v>2005</v>
      </c>
      <c r="B188" s="46">
        <f>19+235</f>
        <v>254</v>
      </c>
      <c r="C188" s="46">
        <v>308</v>
      </c>
      <c r="D188" s="46">
        <v>262</v>
      </c>
      <c r="E188" s="46">
        <v>662</v>
      </c>
      <c r="F188" s="46" t="s">
        <v>15</v>
      </c>
      <c r="G188" s="46">
        <f t="shared" si="21"/>
        <v>1486</v>
      </c>
      <c r="H188" s="50"/>
      <c r="I188" s="46" t="s">
        <v>15</v>
      </c>
      <c r="J188" s="46" t="s">
        <v>15</v>
      </c>
      <c r="K188" s="46">
        <v>154</v>
      </c>
      <c r="L188" s="46">
        <v>484</v>
      </c>
      <c r="M188" s="46" t="s">
        <v>15</v>
      </c>
      <c r="N188" s="46">
        <f t="shared" si="22"/>
        <v>638</v>
      </c>
      <c r="O188" s="46"/>
      <c r="P188" s="46">
        <v>0</v>
      </c>
      <c r="Q188" s="46">
        <v>0</v>
      </c>
      <c r="R188" s="46">
        <v>0</v>
      </c>
      <c r="S188" s="46">
        <v>0</v>
      </c>
      <c r="T188" s="46" t="s">
        <v>15</v>
      </c>
      <c r="U188" s="46">
        <f>SUM(P188:T188)</f>
        <v>0</v>
      </c>
    </row>
    <row r="189" spans="1:21">
      <c r="A189" s="352">
        <v>2006</v>
      </c>
      <c r="B189" s="46">
        <v>1746</v>
      </c>
      <c r="C189" s="46">
        <v>364</v>
      </c>
      <c r="D189" s="46">
        <v>0</v>
      </c>
      <c r="E189" s="46">
        <v>1</v>
      </c>
      <c r="F189" s="46">
        <v>13</v>
      </c>
      <c r="G189" s="46">
        <f t="shared" si="21"/>
        <v>2124</v>
      </c>
      <c r="H189" s="50"/>
      <c r="I189" s="46" t="s">
        <v>15</v>
      </c>
      <c r="J189" s="46" t="s">
        <v>15</v>
      </c>
      <c r="K189" s="46">
        <v>7</v>
      </c>
      <c r="L189" s="46">
        <v>29</v>
      </c>
      <c r="M189" s="46">
        <v>38</v>
      </c>
      <c r="N189" s="46">
        <f t="shared" si="22"/>
        <v>74</v>
      </c>
      <c r="O189" s="46"/>
      <c r="P189" s="46"/>
      <c r="Q189" s="46"/>
      <c r="R189" s="46"/>
      <c r="S189" s="46"/>
      <c r="T189" s="46"/>
      <c r="U189" s="46"/>
    </row>
    <row r="190" spans="1:21">
      <c r="A190" s="352">
        <v>2007</v>
      </c>
      <c r="B190" s="53">
        <v>173</v>
      </c>
      <c r="C190" s="53">
        <v>226</v>
      </c>
      <c r="D190" s="53">
        <v>43</v>
      </c>
      <c r="E190" s="53">
        <v>50</v>
      </c>
      <c r="F190" s="53">
        <v>8</v>
      </c>
      <c r="G190" s="53">
        <f t="shared" si="21"/>
        <v>500</v>
      </c>
      <c r="H190" s="394"/>
      <c r="I190" s="53" t="s">
        <v>15</v>
      </c>
      <c r="J190" s="53" t="s">
        <v>15</v>
      </c>
      <c r="K190" s="53">
        <v>338</v>
      </c>
      <c r="L190" s="53">
        <v>2401</v>
      </c>
      <c r="M190" s="53">
        <v>126</v>
      </c>
      <c r="N190" s="53">
        <f t="shared" si="22"/>
        <v>2865</v>
      </c>
      <c r="O190" s="53"/>
      <c r="P190" s="53">
        <v>0</v>
      </c>
      <c r="Q190" s="53">
        <v>0</v>
      </c>
      <c r="R190" s="53">
        <v>0</v>
      </c>
      <c r="S190" s="53">
        <v>0</v>
      </c>
      <c r="T190" s="53">
        <v>0</v>
      </c>
      <c r="U190" s="53">
        <f>SUM(P190:T190)</f>
        <v>0</v>
      </c>
    </row>
    <row r="191" spans="1:21">
      <c r="A191" s="395">
        <v>2008</v>
      </c>
      <c r="B191" s="53">
        <v>361</v>
      </c>
      <c r="C191" s="53">
        <v>847</v>
      </c>
      <c r="D191" s="53">
        <v>7</v>
      </c>
      <c r="E191" s="53">
        <v>24</v>
      </c>
      <c r="F191" s="53">
        <v>3</v>
      </c>
      <c r="G191" s="53">
        <f t="shared" si="21"/>
        <v>1242</v>
      </c>
      <c r="H191" s="394"/>
      <c r="I191" s="53" t="s">
        <v>15</v>
      </c>
      <c r="J191" s="53" t="s">
        <v>15</v>
      </c>
      <c r="K191" s="53">
        <v>4</v>
      </c>
      <c r="L191" s="53">
        <v>65</v>
      </c>
      <c r="M191" s="53">
        <v>8</v>
      </c>
      <c r="N191" s="53">
        <f t="shared" si="22"/>
        <v>77</v>
      </c>
      <c r="O191" s="53"/>
      <c r="P191" s="53"/>
      <c r="Q191" s="53"/>
      <c r="R191" s="53"/>
      <c r="S191" s="53"/>
      <c r="T191" s="53"/>
      <c r="U191" s="53"/>
    </row>
    <row r="192" spans="1:21">
      <c r="A192" s="395">
        <v>2009</v>
      </c>
      <c r="B192" s="53">
        <v>146</v>
      </c>
      <c r="C192" s="53">
        <v>49</v>
      </c>
      <c r="D192" s="53">
        <v>20</v>
      </c>
      <c r="E192" s="53">
        <v>46</v>
      </c>
      <c r="F192" s="53"/>
      <c r="G192" s="53">
        <f t="shared" si="21"/>
        <v>261</v>
      </c>
      <c r="H192" s="394"/>
      <c r="I192" s="53" t="s">
        <v>15</v>
      </c>
      <c r="J192" s="53" t="s">
        <v>15</v>
      </c>
      <c r="K192" s="53">
        <v>587</v>
      </c>
      <c r="L192" s="53">
        <v>1667</v>
      </c>
      <c r="M192" s="53">
        <v>0</v>
      </c>
      <c r="N192" s="53">
        <f t="shared" si="22"/>
        <v>2254</v>
      </c>
      <c r="O192" s="53"/>
      <c r="P192" s="53">
        <v>0</v>
      </c>
      <c r="Q192" s="53">
        <v>0</v>
      </c>
      <c r="R192" s="53">
        <v>0</v>
      </c>
      <c r="S192" s="53">
        <v>0</v>
      </c>
      <c r="T192" s="53">
        <v>0</v>
      </c>
      <c r="U192" s="53">
        <f>SUM(P192:T192)</f>
        <v>0</v>
      </c>
    </row>
    <row r="193" spans="1:21">
      <c r="A193" s="395">
        <v>2010</v>
      </c>
      <c r="B193" s="53">
        <v>210</v>
      </c>
      <c r="C193" s="53">
        <v>230</v>
      </c>
      <c r="D193" s="53">
        <v>168</v>
      </c>
      <c r="E193" s="53">
        <v>237</v>
      </c>
      <c r="F193" s="53">
        <v>41</v>
      </c>
      <c r="G193" s="53">
        <f t="shared" si="21"/>
        <v>886</v>
      </c>
      <c r="H193" s="394"/>
      <c r="I193" s="53" t="s">
        <v>15</v>
      </c>
      <c r="J193" s="53" t="s">
        <v>15</v>
      </c>
      <c r="K193" s="53">
        <v>99</v>
      </c>
      <c r="L193" s="53">
        <v>38</v>
      </c>
      <c r="M193" s="53">
        <v>14</v>
      </c>
      <c r="N193" s="53">
        <f t="shared" si="22"/>
        <v>151</v>
      </c>
      <c r="O193" s="53"/>
      <c r="P193" s="53"/>
      <c r="Q193" s="53"/>
      <c r="R193" s="53"/>
      <c r="S193" s="53"/>
      <c r="T193" s="53"/>
      <c r="U193" s="53"/>
    </row>
    <row r="194" spans="1:21">
      <c r="A194" s="395">
        <v>2011</v>
      </c>
      <c r="B194" s="53">
        <v>472</v>
      </c>
      <c r="C194" s="53">
        <v>543</v>
      </c>
      <c r="D194" s="53">
        <v>1</v>
      </c>
      <c r="E194" s="53">
        <v>12</v>
      </c>
      <c r="F194" s="53">
        <v>4</v>
      </c>
      <c r="G194" s="53">
        <f t="shared" si="21"/>
        <v>1032</v>
      </c>
      <c r="H194" s="394"/>
      <c r="I194" s="53" t="s">
        <v>15</v>
      </c>
      <c r="J194" s="53" t="s">
        <v>15</v>
      </c>
      <c r="K194" s="53">
        <v>1</v>
      </c>
      <c r="L194" s="53">
        <v>25</v>
      </c>
      <c r="M194" s="53">
        <v>12</v>
      </c>
      <c r="N194" s="53">
        <f t="shared" si="22"/>
        <v>38</v>
      </c>
      <c r="O194" s="53"/>
      <c r="P194" s="53">
        <v>0</v>
      </c>
      <c r="Q194" s="53">
        <v>0</v>
      </c>
      <c r="R194" s="53">
        <v>0</v>
      </c>
      <c r="S194" s="53">
        <v>0</v>
      </c>
      <c r="T194" s="53">
        <v>0</v>
      </c>
      <c r="U194" s="53">
        <f>SUM(P194:T194)</f>
        <v>0</v>
      </c>
    </row>
    <row r="195" spans="1:21">
      <c r="A195" s="395">
        <v>2012</v>
      </c>
      <c r="B195" s="53">
        <v>263</v>
      </c>
      <c r="C195" s="53">
        <v>1687</v>
      </c>
      <c r="D195" s="53">
        <v>66</v>
      </c>
      <c r="E195" s="53">
        <v>0</v>
      </c>
      <c r="F195" s="53">
        <v>234</v>
      </c>
      <c r="G195" s="53">
        <f t="shared" si="21"/>
        <v>2250</v>
      </c>
      <c r="H195" s="394"/>
      <c r="I195" s="53" t="s">
        <v>15</v>
      </c>
      <c r="J195" s="53" t="s">
        <v>15</v>
      </c>
      <c r="K195" s="53">
        <v>23</v>
      </c>
      <c r="L195" s="53">
        <v>2</v>
      </c>
      <c r="M195" s="53">
        <v>64</v>
      </c>
      <c r="N195" s="53">
        <f t="shared" si="22"/>
        <v>89</v>
      </c>
      <c r="O195" s="53"/>
      <c r="P195" s="53"/>
      <c r="Q195" s="53"/>
      <c r="R195" s="53"/>
      <c r="S195" s="53"/>
      <c r="T195" s="53"/>
      <c r="U195" s="53"/>
    </row>
    <row r="196" spans="1:21">
      <c r="A196" s="395">
        <v>2013</v>
      </c>
      <c r="B196" s="53">
        <v>102</v>
      </c>
      <c r="C196" s="53">
        <v>358</v>
      </c>
      <c r="D196" s="53">
        <v>42</v>
      </c>
      <c r="E196" s="53">
        <v>19</v>
      </c>
      <c r="F196" s="53">
        <v>39</v>
      </c>
      <c r="G196" s="53">
        <f t="shared" si="21"/>
        <v>560</v>
      </c>
      <c r="H196" s="394"/>
      <c r="I196" s="53" t="s">
        <v>15</v>
      </c>
      <c r="J196" s="53" t="s">
        <v>15</v>
      </c>
      <c r="K196" s="53">
        <v>28</v>
      </c>
      <c r="L196" s="53">
        <v>80</v>
      </c>
      <c r="M196" s="53">
        <v>19</v>
      </c>
      <c r="N196" s="53">
        <f t="shared" si="22"/>
        <v>127</v>
      </c>
      <c r="O196" s="53"/>
      <c r="P196" s="53">
        <v>0</v>
      </c>
      <c r="Q196" s="53">
        <v>0</v>
      </c>
      <c r="R196" s="53">
        <v>0</v>
      </c>
      <c r="S196" s="53">
        <v>0</v>
      </c>
      <c r="T196" s="53">
        <v>0</v>
      </c>
      <c r="U196" s="53">
        <f>SUM(P196:T196)</f>
        <v>0</v>
      </c>
    </row>
    <row r="197" spans="1:21">
      <c r="A197" s="395">
        <v>2014</v>
      </c>
      <c r="B197" s="53">
        <v>7438</v>
      </c>
      <c r="C197" s="53">
        <v>553</v>
      </c>
      <c r="D197" s="53">
        <v>598</v>
      </c>
      <c r="E197" s="53">
        <v>297</v>
      </c>
      <c r="F197" s="53">
        <v>94</v>
      </c>
      <c r="G197" s="53">
        <f t="shared" si="21"/>
        <v>8980</v>
      </c>
      <c r="H197" s="394"/>
      <c r="I197" s="53" t="s">
        <v>15</v>
      </c>
      <c r="J197" s="53" t="s">
        <v>15</v>
      </c>
      <c r="K197" s="53">
        <v>534</v>
      </c>
      <c r="L197" s="53">
        <v>822</v>
      </c>
      <c r="M197" s="53">
        <v>883</v>
      </c>
      <c r="N197" s="53">
        <f t="shared" si="22"/>
        <v>2239</v>
      </c>
      <c r="O197" s="53"/>
      <c r="U197" s="53"/>
    </row>
    <row r="198" spans="1:21">
      <c r="A198" s="395">
        <v>2015</v>
      </c>
      <c r="B198" s="53">
        <v>2681</v>
      </c>
      <c r="C198" s="53">
        <v>650</v>
      </c>
      <c r="D198" s="53">
        <v>96</v>
      </c>
      <c r="E198" s="53">
        <v>337</v>
      </c>
      <c r="F198" s="53">
        <v>261</v>
      </c>
      <c r="G198" s="53">
        <f t="shared" si="21"/>
        <v>4025</v>
      </c>
      <c r="H198" s="394"/>
      <c r="I198" s="53" t="s">
        <v>15</v>
      </c>
      <c r="J198" s="53" t="s">
        <v>15</v>
      </c>
      <c r="K198" s="53">
        <v>41</v>
      </c>
      <c r="L198" s="53">
        <v>171</v>
      </c>
      <c r="M198" s="53">
        <v>478</v>
      </c>
      <c r="N198" s="53">
        <f t="shared" si="22"/>
        <v>690</v>
      </c>
      <c r="O198" s="53"/>
      <c r="P198" s="53">
        <v>0</v>
      </c>
      <c r="Q198" s="53">
        <v>0</v>
      </c>
      <c r="R198" s="53">
        <v>0</v>
      </c>
      <c r="S198" s="53">
        <v>0</v>
      </c>
      <c r="T198" s="53">
        <v>0</v>
      </c>
      <c r="U198" s="53">
        <f>SUM(P198:T198)</f>
        <v>0</v>
      </c>
    </row>
    <row r="199" spans="1:21">
      <c r="A199" s="395">
        <v>2016</v>
      </c>
      <c r="B199" s="53">
        <v>656</v>
      </c>
      <c r="C199" s="53">
        <v>346</v>
      </c>
      <c r="D199" s="53">
        <v>259</v>
      </c>
      <c r="E199" s="53">
        <v>398</v>
      </c>
      <c r="F199" s="53" t="s">
        <v>15</v>
      </c>
      <c r="G199" s="53">
        <f>SUM(B199:F199)</f>
        <v>1659</v>
      </c>
      <c r="H199" s="394"/>
      <c r="I199" s="53" t="s">
        <v>15</v>
      </c>
      <c r="J199" s="53" t="s">
        <v>15</v>
      </c>
      <c r="K199" s="53" t="s">
        <v>15</v>
      </c>
      <c r="L199" s="53" t="s">
        <v>15</v>
      </c>
      <c r="M199" s="53" t="s">
        <v>15</v>
      </c>
      <c r="N199" s="53" t="s">
        <v>15</v>
      </c>
      <c r="O199" s="53"/>
      <c r="P199" s="53"/>
      <c r="Q199" s="53"/>
      <c r="R199" s="53"/>
      <c r="S199" s="53"/>
      <c r="T199" s="53"/>
      <c r="U199" s="53"/>
    </row>
    <row r="200" spans="1:21">
      <c r="A200" s="395">
        <v>2017</v>
      </c>
      <c r="B200" s="53">
        <v>148</v>
      </c>
      <c r="C200" s="53">
        <v>222</v>
      </c>
      <c r="D200" s="53">
        <v>74</v>
      </c>
      <c r="E200" s="53">
        <v>21</v>
      </c>
      <c r="F200" s="53">
        <v>109</v>
      </c>
      <c r="G200" s="53">
        <f>SUM(B200:F200)</f>
        <v>574</v>
      </c>
      <c r="H200" s="394"/>
      <c r="I200" s="53" t="s">
        <v>15</v>
      </c>
      <c r="J200" s="53" t="s">
        <v>15</v>
      </c>
      <c r="K200" s="53">
        <v>14</v>
      </c>
      <c r="L200" s="53">
        <v>50</v>
      </c>
      <c r="M200" s="53">
        <v>67</v>
      </c>
      <c r="N200" s="53">
        <f>SUM(I200:M200)</f>
        <v>131</v>
      </c>
      <c r="O200" s="53"/>
      <c r="P200" s="53">
        <v>0</v>
      </c>
      <c r="Q200" s="53">
        <v>0</v>
      </c>
      <c r="R200" s="53">
        <v>0</v>
      </c>
      <c r="S200" s="53">
        <v>0</v>
      </c>
      <c r="T200" s="53">
        <v>0</v>
      </c>
      <c r="U200" s="53">
        <f>SUM(P200:T200)</f>
        <v>0</v>
      </c>
    </row>
    <row r="201" spans="1:21">
      <c r="A201" s="395">
        <v>2018</v>
      </c>
      <c r="B201" s="53">
        <v>20</v>
      </c>
      <c r="C201" s="53">
        <v>68</v>
      </c>
      <c r="D201" s="53">
        <v>20</v>
      </c>
      <c r="E201" s="53">
        <v>19</v>
      </c>
      <c r="F201" s="53">
        <v>4</v>
      </c>
      <c r="G201" s="53">
        <f>SUM(B201:F201)</f>
        <v>131</v>
      </c>
      <c r="H201" s="394"/>
      <c r="I201" s="53" t="s">
        <v>15</v>
      </c>
      <c r="J201" s="53" t="s">
        <v>15</v>
      </c>
      <c r="K201" s="53">
        <v>32</v>
      </c>
      <c r="L201" s="53">
        <v>1</v>
      </c>
      <c r="M201" s="53" t="s">
        <v>15</v>
      </c>
      <c r="N201" s="53">
        <f>SUM(I201:M201)</f>
        <v>33</v>
      </c>
      <c r="O201" s="53"/>
      <c r="P201" s="53"/>
      <c r="Q201" s="53"/>
      <c r="R201" s="53"/>
      <c r="S201" s="53"/>
      <c r="T201" s="53"/>
      <c r="U201" s="53"/>
    </row>
    <row r="202" spans="1:21">
      <c r="A202" s="395">
        <v>2019</v>
      </c>
      <c r="B202" s="53">
        <v>139</v>
      </c>
      <c r="C202" s="53">
        <v>26</v>
      </c>
      <c r="D202" s="53">
        <v>36</v>
      </c>
      <c r="E202" s="53">
        <v>28</v>
      </c>
      <c r="F202" s="53">
        <v>0</v>
      </c>
      <c r="G202" s="53">
        <f t="shared" ref="G202:G203" si="23">SUM(B202:F202)</f>
        <v>229</v>
      </c>
      <c r="H202" s="394"/>
      <c r="I202" s="53" t="s">
        <v>15</v>
      </c>
      <c r="J202" s="53" t="s">
        <v>15</v>
      </c>
      <c r="K202" s="53">
        <v>161</v>
      </c>
      <c r="L202" s="53">
        <v>98</v>
      </c>
      <c r="M202" s="53">
        <v>0</v>
      </c>
      <c r="N202" s="53">
        <f t="shared" ref="N202:N206" si="24">SUM(I202:M202)</f>
        <v>259</v>
      </c>
      <c r="O202" s="53"/>
      <c r="P202" s="53">
        <v>0</v>
      </c>
      <c r="Q202" s="53">
        <v>0</v>
      </c>
      <c r="R202" s="53">
        <v>0</v>
      </c>
      <c r="S202" s="53">
        <v>2</v>
      </c>
      <c r="T202" s="53">
        <v>0</v>
      </c>
      <c r="U202" s="53">
        <f>SUM(P202:T202)</f>
        <v>2</v>
      </c>
    </row>
    <row r="203" spans="1:21">
      <c r="A203" s="395">
        <v>2020</v>
      </c>
      <c r="B203" s="53">
        <v>147</v>
      </c>
      <c r="C203" s="53">
        <v>132</v>
      </c>
      <c r="D203" s="53">
        <v>0</v>
      </c>
      <c r="E203" s="53">
        <v>88</v>
      </c>
      <c r="F203" s="53">
        <v>11</v>
      </c>
      <c r="G203" s="53">
        <f t="shared" si="23"/>
        <v>378</v>
      </c>
      <c r="H203" s="394"/>
      <c r="I203" s="53" t="s">
        <v>15</v>
      </c>
      <c r="J203" s="53" t="s">
        <v>15</v>
      </c>
      <c r="K203" s="53">
        <v>0</v>
      </c>
      <c r="L203" s="53">
        <v>0</v>
      </c>
      <c r="M203" s="53">
        <v>15</v>
      </c>
      <c r="N203" s="53">
        <f t="shared" si="24"/>
        <v>15</v>
      </c>
      <c r="O203" s="53"/>
      <c r="P203" s="53"/>
      <c r="Q203" s="53"/>
      <c r="R203" s="53"/>
      <c r="S203" s="53"/>
      <c r="T203" s="53"/>
      <c r="U203" s="53"/>
    </row>
    <row r="204" spans="1:21">
      <c r="A204" s="395">
        <v>2021</v>
      </c>
      <c r="B204" s="53">
        <v>24</v>
      </c>
      <c r="C204" s="53">
        <v>77</v>
      </c>
      <c r="D204" s="53">
        <v>2</v>
      </c>
      <c r="E204" s="53">
        <v>33</v>
      </c>
      <c r="F204" s="53">
        <v>10</v>
      </c>
      <c r="G204" s="53">
        <f>SUM(B204:F204)</f>
        <v>146</v>
      </c>
      <c r="H204" s="394"/>
      <c r="I204" s="53" t="s">
        <v>15</v>
      </c>
      <c r="J204" s="53" t="s">
        <v>15</v>
      </c>
      <c r="K204" s="53">
        <v>0</v>
      </c>
      <c r="L204" s="53">
        <v>43</v>
      </c>
      <c r="M204" s="53">
        <v>80</v>
      </c>
      <c r="N204" s="53">
        <f t="shared" si="24"/>
        <v>123</v>
      </c>
      <c r="O204" s="53"/>
      <c r="P204" s="53">
        <v>0</v>
      </c>
      <c r="Q204" s="53">
        <v>0</v>
      </c>
      <c r="R204" s="53">
        <v>0</v>
      </c>
      <c r="S204" s="53">
        <v>0</v>
      </c>
      <c r="T204" s="53">
        <v>0</v>
      </c>
      <c r="U204" s="53">
        <f>SUM(P204:T204)</f>
        <v>0</v>
      </c>
    </row>
    <row r="205" spans="1:21">
      <c r="A205" s="395">
        <v>2022</v>
      </c>
      <c r="B205" s="53">
        <v>0</v>
      </c>
      <c r="C205" s="53">
        <v>251</v>
      </c>
      <c r="D205" s="53">
        <v>399</v>
      </c>
      <c r="E205" s="53">
        <v>0</v>
      </c>
      <c r="F205" s="53">
        <v>27</v>
      </c>
      <c r="G205" s="53">
        <f>SUM(B205:F205)</f>
        <v>677</v>
      </c>
      <c r="H205" s="394"/>
      <c r="I205" s="53" t="s">
        <v>15</v>
      </c>
      <c r="J205" s="53" t="s">
        <v>15</v>
      </c>
      <c r="K205" s="53">
        <v>440</v>
      </c>
      <c r="L205" s="53">
        <v>0</v>
      </c>
      <c r="M205" s="53">
        <v>1482</v>
      </c>
      <c r="N205" s="53">
        <f t="shared" si="24"/>
        <v>1922</v>
      </c>
      <c r="O205" s="53"/>
      <c r="P205" s="53"/>
      <c r="Q205" s="53"/>
      <c r="R205" s="53"/>
      <c r="S205" s="53"/>
      <c r="T205" s="53"/>
      <c r="U205" s="53"/>
    </row>
    <row r="206" spans="1:21">
      <c r="A206" s="395">
        <v>2023</v>
      </c>
      <c r="B206" s="53">
        <v>254</v>
      </c>
      <c r="C206" s="53">
        <v>192</v>
      </c>
      <c r="D206" s="53">
        <v>378</v>
      </c>
      <c r="E206" s="53">
        <v>36</v>
      </c>
      <c r="F206" s="53">
        <v>38</v>
      </c>
      <c r="G206" s="53">
        <f>SUM(B206:F206)</f>
        <v>898</v>
      </c>
      <c r="H206" s="394"/>
      <c r="I206" s="53" t="s">
        <v>15</v>
      </c>
      <c r="J206" s="53" t="s">
        <v>15</v>
      </c>
      <c r="K206" s="53">
        <v>97</v>
      </c>
      <c r="L206" s="53">
        <v>320</v>
      </c>
      <c r="M206" s="53">
        <v>478</v>
      </c>
      <c r="N206" s="53">
        <f t="shared" si="24"/>
        <v>895</v>
      </c>
      <c r="O206" s="53"/>
      <c r="P206" s="53">
        <v>0</v>
      </c>
      <c r="Q206" s="53">
        <v>0</v>
      </c>
      <c r="R206" s="53">
        <v>0</v>
      </c>
      <c r="S206" s="53">
        <v>0</v>
      </c>
      <c r="T206" s="53">
        <v>0</v>
      </c>
      <c r="U206" s="53">
        <f>SUM(P206:T206)</f>
        <v>0</v>
      </c>
    </row>
    <row r="207" spans="1:21" ht="11.4">
      <c r="A207" s="395" t="s">
        <v>348</v>
      </c>
      <c r="B207" s="255">
        <v>1978</v>
      </c>
      <c r="C207" s="255">
        <v>474</v>
      </c>
      <c r="D207" s="255">
        <v>172</v>
      </c>
      <c r="E207" s="255">
        <v>23</v>
      </c>
      <c r="F207" s="255">
        <v>0</v>
      </c>
      <c r="G207" s="46">
        <f>SUM(B207:F207)</f>
        <v>2647</v>
      </c>
      <c r="H207" s="50"/>
      <c r="I207" s="255">
        <v>1</v>
      </c>
      <c r="J207" s="255" t="s">
        <v>15</v>
      </c>
      <c r="K207" s="255">
        <v>176</v>
      </c>
      <c r="L207" s="255">
        <v>162</v>
      </c>
      <c r="M207" s="255">
        <v>30</v>
      </c>
      <c r="N207" s="53">
        <f t="shared" si="22"/>
        <v>369</v>
      </c>
      <c r="O207" s="46"/>
      <c r="P207" s="53"/>
      <c r="Q207" s="53"/>
      <c r="R207" s="53"/>
      <c r="S207" s="53"/>
      <c r="T207" s="53"/>
      <c r="U207" s="53"/>
    </row>
    <row r="208" spans="1:21">
      <c r="B208" s="46"/>
      <c r="C208" s="46"/>
      <c r="D208" s="46"/>
      <c r="E208" s="46"/>
      <c r="F208" s="46"/>
      <c r="G208" s="46"/>
    </row>
    <row r="209" spans="1:21">
      <c r="A209" s="373" t="s">
        <v>99</v>
      </c>
      <c r="B209" s="46"/>
      <c r="C209" s="46"/>
      <c r="D209" s="46"/>
      <c r="E209" s="46"/>
      <c r="F209" s="46"/>
      <c r="G209" s="46"/>
    </row>
    <row r="210" spans="1:21">
      <c r="A210" s="352">
        <v>1976</v>
      </c>
      <c r="B210" s="53">
        <f t="shared" ref="B210:G219" si="25">IF(AND(B159="-",B108="-",B57="-",B6="-"),"-",SUM(B159,B108,B57,B6))</f>
        <v>70982</v>
      </c>
      <c r="C210" s="53">
        <f t="shared" si="25"/>
        <v>96058</v>
      </c>
      <c r="D210" s="53">
        <f t="shared" si="25"/>
        <v>86976</v>
      </c>
      <c r="E210" s="53">
        <f t="shared" si="25"/>
        <v>58019</v>
      </c>
      <c r="F210" s="53">
        <f t="shared" si="25"/>
        <v>23115</v>
      </c>
      <c r="G210" s="53">
        <f t="shared" si="25"/>
        <v>335150</v>
      </c>
      <c r="I210" s="53" t="str">
        <f t="shared" ref="I210:N219" si="26">IF(AND(I159="-",I108="-",I57="-",I6="-"),"-",SUM(I159,I108,I57,I6))</f>
        <v>-</v>
      </c>
      <c r="J210" s="53">
        <f t="shared" si="26"/>
        <v>227735</v>
      </c>
      <c r="K210" s="53">
        <f t="shared" si="26"/>
        <v>629567</v>
      </c>
      <c r="L210" s="53">
        <f t="shared" si="26"/>
        <v>321650</v>
      </c>
      <c r="M210" s="53">
        <f t="shared" si="26"/>
        <v>168279</v>
      </c>
      <c r="N210" s="53">
        <f t="shared" si="26"/>
        <v>1347231</v>
      </c>
      <c r="P210" s="53"/>
      <c r="Q210" s="53"/>
      <c r="R210" s="53"/>
      <c r="S210" s="53"/>
      <c r="T210" s="53"/>
      <c r="U210" s="53"/>
    </row>
    <row r="211" spans="1:21">
      <c r="A211" s="352">
        <v>1977</v>
      </c>
      <c r="B211" s="53">
        <f t="shared" si="25"/>
        <v>62150</v>
      </c>
      <c r="C211" s="53">
        <f t="shared" si="25"/>
        <v>28949</v>
      </c>
      <c r="D211" s="53">
        <f t="shared" si="25"/>
        <v>62857</v>
      </c>
      <c r="E211" s="53">
        <f t="shared" si="25"/>
        <v>34896</v>
      </c>
      <c r="F211" s="53">
        <f t="shared" si="25"/>
        <v>28761</v>
      </c>
      <c r="G211" s="53">
        <f t="shared" si="25"/>
        <v>217613</v>
      </c>
      <c r="I211" s="53">
        <f t="shared" si="26"/>
        <v>4</v>
      </c>
      <c r="J211" s="53" t="str">
        <f t="shared" si="26"/>
        <v>-</v>
      </c>
      <c r="K211" s="53">
        <f t="shared" si="26"/>
        <v>370986</v>
      </c>
      <c r="L211" s="53">
        <f t="shared" si="26"/>
        <v>185861</v>
      </c>
      <c r="M211" s="53">
        <f t="shared" si="26"/>
        <v>98962</v>
      </c>
      <c r="N211" s="53">
        <f t="shared" si="26"/>
        <v>655813</v>
      </c>
      <c r="P211" s="53">
        <f t="shared" ref="P211:U211" si="27">IF(AND(P160="-",P109="-",P58="-",P7="-"),"-",SUM(P160,P109,P58,P7))</f>
        <v>1056</v>
      </c>
      <c r="Q211" s="53">
        <f t="shared" si="27"/>
        <v>876</v>
      </c>
      <c r="R211" s="53">
        <f t="shared" si="27"/>
        <v>100598</v>
      </c>
      <c r="S211" s="53">
        <f t="shared" si="27"/>
        <v>164043</v>
      </c>
      <c r="T211" s="53">
        <f t="shared" si="27"/>
        <v>9129</v>
      </c>
      <c r="U211" s="53">
        <f t="shared" si="27"/>
        <v>275702</v>
      </c>
    </row>
    <row r="212" spans="1:21">
      <c r="A212" s="352">
        <v>1978</v>
      </c>
      <c r="B212" s="53">
        <f t="shared" si="25"/>
        <v>24666</v>
      </c>
      <c r="C212" s="53">
        <f t="shared" si="25"/>
        <v>21407</v>
      </c>
      <c r="D212" s="53">
        <f t="shared" si="25"/>
        <v>46927</v>
      </c>
      <c r="E212" s="53">
        <f t="shared" si="25"/>
        <v>26432</v>
      </c>
      <c r="F212" s="53">
        <f t="shared" si="25"/>
        <v>10095</v>
      </c>
      <c r="G212" s="53">
        <f t="shared" si="25"/>
        <v>129527</v>
      </c>
      <c r="I212" s="53" t="str">
        <f t="shared" si="26"/>
        <v>-</v>
      </c>
      <c r="J212" s="53" t="str">
        <f t="shared" si="26"/>
        <v>-</v>
      </c>
      <c r="K212" s="53">
        <f t="shared" si="26"/>
        <v>312955</v>
      </c>
      <c r="L212" s="53">
        <f t="shared" si="26"/>
        <v>112431</v>
      </c>
      <c r="M212" s="53">
        <f t="shared" si="26"/>
        <v>121268</v>
      </c>
      <c r="N212" s="53">
        <f t="shared" si="26"/>
        <v>546654</v>
      </c>
      <c r="P212" s="53"/>
      <c r="Q212" s="53"/>
      <c r="R212" s="53"/>
      <c r="S212" s="53"/>
      <c r="T212" s="53"/>
      <c r="U212" s="53"/>
    </row>
    <row r="213" spans="1:21">
      <c r="A213" s="352">
        <v>1979</v>
      </c>
      <c r="B213" s="53">
        <f t="shared" si="25"/>
        <v>46436</v>
      </c>
      <c r="C213" s="53">
        <f t="shared" si="25"/>
        <v>309</v>
      </c>
      <c r="D213" s="53">
        <f t="shared" si="25"/>
        <v>36364</v>
      </c>
      <c r="E213" s="53">
        <f t="shared" si="25"/>
        <v>38679</v>
      </c>
      <c r="F213" s="53">
        <f t="shared" si="25"/>
        <v>787</v>
      </c>
      <c r="G213" s="53">
        <f t="shared" si="25"/>
        <v>122575</v>
      </c>
      <c r="I213" s="53">
        <f t="shared" si="26"/>
        <v>7</v>
      </c>
      <c r="J213" s="53" t="str">
        <f t="shared" si="26"/>
        <v>-</v>
      </c>
      <c r="K213" s="53">
        <f t="shared" si="26"/>
        <v>364591</v>
      </c>
      <c r="L213" s="53">
        <f t="shared" si="26"/>
        <v>261035</v>
      </c>
      <c r="M213" s="53">
        <f t="shared" si="26"/>
        <v>4221</v>
      </c>
      <c r="N213" s="53">
        <f t="shared" si="26"/>
        <v>629854</v>
      </c>
      <c r="P213" s="53">
        <f t="shared" ref="P213:U213" si="28">IF(AND(P162="-",P111="-",P60="-",P9="-"),"-",SUM(P162,P111,P60,P9))</f>
        <v>83</v>
      </c>
      <c r="Q213" s="53">
        <f t="shared" si="28"/>
        <v>21</v>
      </c>
      <c r="R213" s="53">
        <f t="shared" si="28"/>
        <v>92780</v>
      </c>
      <c r="S213" s="53">
        <f t="shared" si="28"/>
        <v>455963</v>
      </c>
      <c r="T213" s="53">
        <f t="shared" si="28"/>
        <v>1211</v>
      </c>
      <c r="U213" s="53">
        <f t="shared" si="28"/>
        <v>550058</v>
      </c>
    </row>
    <row r="214" spans="1:21">
      <c r="A214" s="352">
        <v>1980</v>
      </c>
      <c r="B214" s="53">
        <f t="shared" si="25"/>
        <v>44522</v>
      </c>
      <c r="C214" s="53">
        <f t="shared" si="25"/>
        <v>2097</v>
      </c>
      <c r="D214" s="53">
        <f t="shared" si="25"/>
        <v>41726</v>
      </c>
      <c r="E214" s="53">
        <f t="shared" si="25"/>
        <v>23948</v>
      </c>
      <c r="F214" s="53">
        <f t="shared" si="25"/>
        <v>463</v>
      </c>
      <c r="G214" s="53">
        <f t="shared" si="25"/>
        <v>112756</v>
      </c>
      <c r="I214" s="53">
        <f t="shared" si="26"/>
        <v>97</v>
      </c>
      <c r="J214" s="53" t="str">
        <f t="shared" si="26"/>
        <v>-</v>
      </c>
      <c r="K214" s="53">
        <f t="shared" si="26"/>
        <v>199040</v>
      </c>
      <c r="L214" s="53">
        <f t="shared" si="26"/>
        <v>137998</v>
      </c>
      <c r="M214" s="53">
        <f t="shared" si="26"/>
        <v>4674</v>
      </c>
      <c r="N214" s="53">
        <f t="shared" si="26"/>
        <v>341809</v>
      </c>
      <c r="P214" s="53"/>
      <c r="Q214" s="53"/>
      <c r="R214" s="53"/>
      <c r="S214" s="53"/>
      <c r="T214" s="53"/>
      <c r="U214" s="53"/>
    </row>
    <row r="215" spans="1:21">
      <c r="A215" s="352">
        <v>1981</v>
      </c>
      <c r="B215" s="53">
        <f t="shared" si="25"/>
        <v>46159</v>
      </c>
      <c r="C215" s="53">
        <f t="shared" si="25"/>
        <v>2568</v>
      </c>
      <c r="D215" s="53">
        <f t="shared" si="25"/>
        <v>24227</v>
      </c>
      <c r="E215" s="53">
        <f t="shared" si="25"/>
        <v>18606</v>
      </c>
      <c r="F215" s="53" t="str">
        <f t="shared" si="25"/>
        <v>-</v>
      </c>
      <c r="G215" s="53">
        <f t="shared" si="25"/>
        <v>91560</v>
      </c>
      <c r="I215" s="53" t="str">
        <f t="shared" si="26"/>
        <v>-</v>
      </c>
      <c r="J215" s="53" t="str">
        <f t="shared" si="26"/>
        <v>-</v>
      </c>
      <c r="K215" s="53">
        <f t="shared" si="26"/>
        <v>219072</v>
      </c>
      <c r="L215" s="53">
        <f t="shared" si="26"/>
        <v>130244</v>
      </c>
      <c r="M215" s="53" t="str">
        <f t="shared" si="26"/>
        <v>-</v>
      </c>
      <c r="N215" s="53">
        <f t="shared" si="26"/>
        <v>349316</v>
      </c>
      <c r="P215" s="53">
        <f t="shared" ref="P215:U215" si="29">IF(AND(P164="-",P113="-",P62="-",P11="-"),"-",SUM(P164,P113,P62,P11))</f>
        <v>595</v>
      </c>
      <c r="Q215" s="53">
        <f t="shared" si="29"/>
        <v>99</v>
      </c>
      <c r="R215" s="53">
        <f t="shared" si="29"/>
        <v>67688</v>
      </c>
      <c r="S215" s="53">
        <f t="shared" si="29"/>
        <v>162474</v>
      </c>
      <c r="T215" s="53" t="str">
        <f t="shared" si="29"/>
        <v>-</v>
      </c>
      <c r="U215" s="53">
        <f t="shared" si="29"/>
        <v>230856</v>
      </c>
    </row>
    <row r="216" spans="1:21">
      <c r="A216" s="352">
        <v>1982</v>
      </c>
      <c r="B216" s="53">
        <f t="shared" si="25"/>
        <v>55601</v>
      </c>
      <c r="C216" s="53">
        <f t="shared" si="25"/>
        <v>8682</v>
      </c>
      <c r="D216" s="53">
        <f t="shared" si="25"/>
        <v>57392</v>
      </c>
      <c r="E216" s="53">
        <f t="shared" si="25"/>
        <v>347</v>
      </c>
      <c r="F216" s="53" t="str">
        <f t="shared" si="25"/>
        <v>-</v>
      </c>
      <c r="G216" s="53">
        <f t="shared" si="25"/>
        <v>122022</v>
      </c>
      <c r="I216" s="53" t="str">
        <f t="shared" si="26"/>
        <v>-</v>
      </c>
      <c r="J216" s="53" t="str">
        <f t="shared" si="26"/>
        <v>-</v>
      </c>
      <c r="K216" s="53">
        <f t="shared" si="26"/>
        <v>223756</v>
      </c>
      <c r="L216" s="53">
        <f t="shared" si="26"/>
        <v>13918</v>
      </c>
      <c r="M216" s="53">
        <f t="shared" si="26"/>
        <v>159</v>
      </c>
      <c r="N216" s="53">
        <f t="shared" si="26"/>
        <v>237833</v>
      </c>
      <c r="P216" s="53"/>
      <c r="Q216" s="53"/>
      <c r="R216" s="53"/>
      <c r="S216" s="53"/>
      <c r="T216" s="53"/>
      <c r="U216" s="53"/>
    </row>
    <row r="217" spans="1:21">
      <c r="A217" s="352">
        <v>1983</v>
      </c>
      <c r="B217" s="53">
        <f t="shared" si="25"/>
        <v>28137</v>
      </c>
      <c r="C217" s="53">
        <f t="shared" si="25"/>
        <v>6077</v>
      </c>
      <c r="D217" s="53">
        <f t="shared" si="25"/>
        <v>13172</v>
      </c>
      <c r="E217" s="53">
        <f t="shared" si="25"/>
        <v>1211</v>
      </c>
      <c r="F217" s="53">
        <f t="shared" si="25"/>
        <v>418</v>
      </c>
      <c r="G217" s="53">
        <f t="shared" si="25"/>
        <v>49015</v>
      </c>
      <c r="I217" s="53" t="str">
        <f t="shared" si="26"/>
        <v>-</v>
      </c>
      <c r="J217" s="53" t="str">
        <f t="shared" si="26"/>
        <v>-</v>
      </c>
      <c r="K217" s="53">
        <f t="shared" si="26"/>
        <v>3970</v>
      </c>
      <c r="L217" s="53">
        <f t="shared" si="26"/>
        <v>5984</v>
      </c>
      <c r="M217" s="53">
        <f t="shared" si="26"/>
        <v>13373</v>
      </c>
      <c r="N217" s="53">
        <f t="shared" si="26"/>
        <v>23327</v>
      </c>
      <c r="P217" s="53">
        <f t="shared" ref="P217:U217" si="30">IF(AND(P166="-",P115="-",P64="-",P13="-"),"-",SUM(P166,P115,P64,P13))</f>
        <v>1</v>
      </c>
      <c r="Q217" s="53">
        <f t="shared" si="30"/>
        <v>0</v>
      </c>
      <c r="R217" s="53">
        <f t="shared" si="30"/>
        <v>79117</v>
      </c>
      <c r="S217" s="53">
        <f t="shared" si="30"/>
        <v>6041</v>
      </c>
      <c r="T217" s="53">
        <f t="shared" si="30"/>
        <v>300</v>
      </c>
      <c r="U217" s="53">
        <f t="shared" si="30"/>
        <v>85459</v>
      </c>
    </row>
    <row r="218" spans="1:21">
      <c r="A218" s="352">
        <v>1984</v>
      </c>
      <c r="B218" s="53">
        <f t="shared" si="25"/>
        <v>8076</v>
      </c>
      <c r="C218" s="53" t="str">
        <f t="shared" si="25"/>
        <v>-</v>
      </c>
      <c r="D218" s="53" t="str">
        <f t="shared" si="25"/>
        <v>-</v>
      </c>
      <c r="E218" s="53">
        <f t="shared" si="25"/>
        <v>1556</v>
      </c>
      <c r="F218" s="53" t="str">
        <f t="shared" si="25"/>
        <v>-</v>
      </c>
      <c r="G218" s="53">
        <f t="shared" si="25"/>
        <v>9632</v>
      </c>
      <c r="I218" s="53" t="str">
        <f t="shared" si="26"/>
        <v>-</v>
      </c>
      <c r="J218" s="53" t="str">
        <f t="shared" si="26"/>
        <v>-</v>
      </c>
      <c r="K218" s="53" t="str">
        <f t="shared" si="26"/>
        <v>-</v>
      </c>
      <c r="L218" s="53">
        <f t="shared" si="26"/>
        <v>23090</v>
      </c>
      <c r="M218" s="53" t="str">
        <f t="shared" si="26"/>
        <v>-</v>
      </c>
      <c r="N218" s="53">
        <f t="shared" si="26"/>
        <v>23090</v>
      </c>
      <c r="P218" s="53"/>
      <c r="Q218" s="53"/>
      <c r="R218" s="53"/>
      <c r="S218" s="53"/>
      <c r="T218" s="53"/>
      <c r="U218" s="53"/>
    </row>
    <row r="219" spans="1:21">
      <c r="A219" s="352">
        <v>1985</v>
      </c>
      <c r="B219" s="53">
        <f t="shared" si="25"/>
        <v>20320</v>
      </c>
      <c r="C219" s="53">
        <f t="shared" si="25"/>
        <v>230</v>
      </c>
      <c r="D219" s="53">
        <f t="shared" si="25"/>
        <v>9660</v>
      </c>
      <c r="E219" s="53">
        <f t="shared" si="25"/>
        <v>4045</v>
      </c>
      <c r="F219" s="53">
        <f t="shared" si="25"/>
        <v>31</v>
      </c>
      <c r="G219" s="53">
        <f t="shared" si="25"/>
        <v>34286</v>
      </c>
      <c r="I219" s="53" t="str">
        <f t="shared" si="26"/>
        <v>-</v>
      </c>
      <c r="J219" s="53" t="str">
        <f t="shared" si="26"/>
        <v>-</v>
      </c>
      <c r="K219" s="53">
        <f t="shared" si="26"/>
        <v>114403</v>
      </c>
      <c r="L219" s="53">
        <f t="shared" si="26"/>
        <v>14393</v>
      </c>
      <c r="M219" s="53">
        <f t="shared" si="26"/>
        <v>40</v>
      </c>
      <c r="N219" s="53">
        <f t="shared" si="26"/>
        <v>128836</v>
      </c>
      <c r="P219" s="53">
        <f t="shared" ref="P219:U219" si="31">IF(AND(P168="-",P117="-",P66="-",P15="-"),"-",SUM(P168,P117,P66,P15))</f>
        <v>106</v>
      </c>
      <c r="Q219" s="53">
        <f t="shared" si="31"/>
        <v>0</v>
      </c>
      <c r="R219" s="53">
        <f t="shared" si="31"/>
        <v>6831</v>
      </c>
      <c r="S219" s="53">
        <f t="shared" si="31"/>
        <v>94401</v>
      </c>
      <c r="T219" s="53">
        <f t="shared" si="31"/>
        <v>530</v>
      </c>
      <c r="U219" s="53">
        <f t="shared" si="31"/>
        <v>101868</v>
      </c>
    </row>
    <row r="220" spans="1:21">
      <c r="A220" s="352">
        <v>1986</v>
      </c>
      <c r="B220" s="53">
        <f t="shared" ref="B220:G229" si="32">IF(AND(B169="-",B118="-",B67="-",B16="-"),"-",SUM(B169,B118,B67,B16))</f>
        <v>26686</v>
      </c>
      <c r="C220" s="53">
        <f t="shared" si="32"/>
        <v>163</v>
      </c>
      <c r="D220" s="53" t="str">
        <f t="shared" si="32"/>
        <v>-</v>
      </c>
      <c r="E220" s="53">
        <f t="shared" si="32"/>
        <v>5991</v>
      </c>
      <c r="F220" s="53" t="str">
        <f t="shared" si="32"/>
        <v>-</v>
      </c>
      <c r="G220" s="53">
        <f t="shared" si="32"/>
        <v>32840</v>
      </c>
      <c r="I220" s="53" t="str">
        <f t="shared" ref="I220:N229" si="33">IF(AND(I169="-",I118="-",I67="-",I16="-"),"-",SUM(I169,I118,I67,I16))</f>
        <v>-</v>
      </c>
      <c r="J220" s="53" t="str">
        <f t="shared" si="33"/>
        <v>-</v>
      </c>
      <c r="K220" s="53" t="str">
        <f t="shared" si="33"/>
        <v>-</v>
      </c>
      <c r="L220" s="53">
        <f t="shared" si="33"/>
        <v>75036</v>
      </c>
      <c r="M220" s="53" t="str">
        <f t="shared" si="33"/>
        <v>-</v>
      </c>
      <c r="N220" s="53">
        <f t="shared" si="33"/>
        <v>75036</v>
      </c>
      <c r="P220" s="53"/>
      <c r="Q220" s="53"/>
      <c r="R220" s="53"/>
      <c r="S220" s="53"/>
      <c r="T220" s="53"/>
      <c r="U220" s="53"/>
    </row>
    <row r="221" spans="1:21">
      <c r="A221" s="352">
        <v>1987</v>
      </c>
      <c r="B221" s="53">
        <f t="shared" si="32"/>
        <v>35632</v>
      </c>
      <c r="C221" s="53" t="str">
        <f t="shared" si="32"/>
        <v>-</v>
      </c>
      <c r="D221" s="53">
        <f t="shared" si="32"/>
        <v>19094</v>
      </c>
      <c r="E221" s="53" t="str">
        <f t="shared" si="32"/>
        <v>-</v>
      </c>
      <c r="F221" s="53" t="str">
        <f t="shared" si="32"/>
        <v>-</v>
      </c>
      <c r="G221" s="53">
        <f t="shared" si="32"/>
        <v>54726</v>
      </c>
      <c r="I221" s="53" t="str">
        <f t="shared" si="33"/>
        <v>-</v>
      </c>
      <c r="J221" s="53" t="str">
        <f t="shared" si="33"/>
        <v>-</v>
      </c>
      <c r="K221" s="53">
        <f t="shared" si="33"/>
        <v>47357</v>
      </c>
      <c r="L221" s="53" t="str">
        <f t="shared" si="33"/>
        <v>-</v>
      </c>
      <c r="M221" s="53" t="str">
        <f t="shared" si="33"/>
        <v>-</v>
      </c>
      <c r="N221" s="53">
        <f t="shared" si="33"/>
        <v>47357</v>
      </c>
      <c r="P221" s="53">
        <f t="shared" ref="P221:U221" si="34">IF(AND(P170="-",P119="-",P68="-",P17="-"),"-",SUM(P170,P119,P68,P17))</f>
        <v>0</v>
      </c>
      <c r="Q221" s="53" t="str">
        <f t="shared" si="34"/>
        <v>-</v>
      </c>
      <c r="R221" s="53">
        <f t="shared" si="34"/>
        <v>2729</v>
      </c>
      <c r="S221" s="53" t="str">
        <f t="shared" si="34"/>
        <v>-</v>
      </c>
      <c r="T221" s="53" t="str">
        <f t="shared" si="34"/>
        <v>-</v>
      </c>
      <c r="U221" s="53">
        <f t="shared" si="34"/>
        <v>2729</v>
      </c>
    </row>
    <row r="222" spans="1:21">
      <c r="A222" s="352">
        <v>1988</v>
      </c>
      <c r="B222" s="53">
        <f t="shared" si="32"/>
        <v>41674</v>
      </c>
      <c r="C222" s="53">
        <f t="shared" si="32"/>
        <v>30252</v>
      </c>
      <c r="D222" s="53">
        <f t="shared" si="32"/>
        <v>57</v>
      </c>
      <c r="E222" s="53">
        <f t="shared" si="32"/>
        <v>242</v>
      </c>
      <c r="F222" s="53" t="str">
        <f t="shared" si="32"/>
        <v>-</v>
      </c>
      <c r="G222" s="53">
        <f t="shared" si="32"/>
        <v>72225</v>
      </c>
      <c r="I222" s="53" t="str">
        <f t="shared" si="33"/>
        <v>-</v>
      </c>
      <c r="J222" s="53" t="str">
        <f t="shared" si="33"/>
        <v>-</v>
      </c>
      <c r="K222" s="53">
        <f t="shared" si="33"/>
        <v>381</v>
      </c>
      <c r="L222" s="53">
        <f t="shared" si="33"/>
        <v>1848</v>
      </c>
      <c r="M222" s="53" t="str">
        <f t="shared" si="33"/>
        <v>-</v>
      </c>
      <c r="N222" s="53">
        <f t="shared" si="33"/>
        <v>2229</v>
      </c>
      <c r="P222" s="53"/>
      <c r="Q222" s="53"/>
      <c r="R222" s="53"/>
      <c r="S222" s="53"/>
      <c r="T222" s="53"/>
      <c r="U222" s="53"/>
    </row>
    <row r="223" spans="1:21">
      <c r="A223" s="352">
        <v>1989</v>
      </c>
      <c r="B223" s="53">
        <f t="shared" si="32"/>
        <v>23264</v>
      </c>
      <c r="C223" s="53">
        <f t="shared" si="32"/>
        <v>15470</v>
      </c>
      <c r="D223" s="53" t="str">
        <f t="shared" si="32"/>
        <v>-</v>
      </c>
      <c r="E223" s="53">
        <f t="shared" si="32"/>
        <v>778</v>
      </c>
      <c r="F223" s="53">
        <f t="shared" si="32"/>
        <v>703</v>
      </c>
      <c r="G223" s="53">
        <f t="shared" si="32"/>
        <v>40215</v>
      </c>
      <c r="I223" s="53" t="str">
        <f t="shared" si="33"/>
        <v>-</v>
      </c>
      <c r="J223" s="53" t="str">
        <f t="shared" si="33"/>
        <v>-</v>
      </c>
      <c r="K223" s="53" t="str">
        <f t="shared" si="33"/>
        <v>-</v>
      </c>
      <c r="L223" s="53">
        <f t="shared" si="33"/>
        <v>46507</v>
      </c>
      <c r="M223" s="53">
        <f t="shared" si="33"/>
        <v>10638</v>
      </c>
      <c r="N223" s="53">
        <f t="shared" si="33"/>
        <v>57145</v>
      </c>
      <c r="P223" s="53">
        <f t="shared" ref="P223:U223" si="35">IF(AND(P172="-",P121="-",P70="-",P19="-"),"-",SUM(P172,P121,P70,P19))</f>
        <v>229</v>
      </c>
      <c r="Q223" s="53">
        <f t="shared" si="35"/>
        <v>182</v>
      </c>
      <c r="R223" s="53" t="str">
        <f t="shared" si="35"/>
        <v>-</v>
      </c>
      <c r="S223" s="53">
        <f t="shared" si="35"/>
        <v>36287</v>
      </c>
      <c r="T223" s="53">
        <f t="shared" si="35"/>
        <v>1</v>
      </c>
      <c r="U223" s="53">
        <f t="shared" si="35"/>
        <v>36699</v>
      </c>
    </row>
    <row r="224" spans="1:21">
      <c r="A224" s="352">
        <v>1990</v>
      </c>
      <c r="B224" s="53">
        <f t="shared" si="32"/>
        <v>23140</v>
      </c>
      <c r="C224" s="53">
        <f t="shared" si="32"/>
        <v>1993</v>
      </c>
      <c r="D224" s="53" t="str">
        <f t="shared" si="32"/>
        <v>-</v>
      </c>
      <c r="E224" s="53">
        <f t="shared" si="32"/>
        <v>4789</v>
      </c>
      <c r="F224" s="53">
        <f t="shared" si="32"/>
        <v>1182</v>
      </c>
      <c r="G224" s="53">
        <f t="shared" si="32"/>
        <v>31104</v>
      </c>
      <c r="I224" s="53" t="str">
        <f t="shared" si="33"/>
        <v>-</v>
      </c>
      <c r="J224" s="53" t="str">
        <f t="shared" si="33"/>
        <v>-</v>
      </c>
      <c r="K224" s="53" t="str">
        <f t="shared" si="33"/>
        <v>-</v>
      </c>
      <c r="L224" s="53">
        <f t="shared" si="33"/>
        <v>74697</v>
      </c>
      <c r="M224" s="53">
        <f t="shared" si="33"/>
        <v>15429</v>
      </c>
      <c r="N224" s="53">
        <f t="shared" si="33"/>
        <v>90126</v>
      </c>
      <c r="P224" s="53"/>
      <c r="Q224" s="53"/>
      <c r="R224" s="53"/>
      <c r="S224" s="53"/>
      <c r="T224" s="53"/>
      <c r="U224" s="53"/>
    </row>
    <row r="225" spans="1:21">
      <c r="A225" s="352">
        <v>1991</v>
      </c>
      <c r="B225" s="53">
        <f t="shared" si="32"/>
        <v>14490</v>
      </c>
      <c r="C225" s="53">
        <f t="shared" si="32"/>
        <v>12427</v>
      </c>
      <c r="D225" s="53" t="str">
        <f t="shared" si="32"/>
        <v>-</v>
      </c>
      <c r="E225" s="53">
        <f t="shared" si="32"/>
        <v>1130</v>
      </c>
      <c r="F225" s="53">
        <f t="shared" si="32"/>
        <v>762</v>
      </c>
      <c r="G225" s="53">
        <f t="shared" si="32"/>
        <v>28809</v>
      </c>
      <c r="I225" s="53" t="str">
        <f t="shared" si="33"/>
        <v>-</v>
      </c>
      <c r="J225" s="53" t="str">
        <f t="shared" si="33"/>
        <v>-</v>
      </c>
      <c r="K225" s="53" t="str">
        <f t="shared" si="33"/>
        <v>-</v>
      </c>
      <c r="L225" s="53">
        <f t="shared" si="33"/>
        <v>40025</v>
      </c>
      <c r="M225" s="53">
        <f t="shared" si="33"/>
        <v>14145</v>
      </c>
      <c r="N225" s="53">
        <f t="shared" si="33"/>
        <v>54170</v>
      </c>
      <c r="P225" s="53">
        <f t="shared" ref="P225:U225" si="36">IF(AND(P174="-",P123="-",P72="-",P21="-"),"-",SUM(P174,P123,P72,P21))</f>
        <v>4</v>
      </c>
      <c r="Q225" s="53">
        <f t="shared" si="36"/>
        <v>17</v>
      </c>
      <c r="R225" s="53" t="str">
        <f t="shared" si="36"/>
        <v>-</v>
      </c>
      <c r="S225" s="53">
        <f t="shared" si="36"/>
        <v>43267</v>
      </c>
      <c r="T225" s="53">
        <f t="shared" si="36"/>
        <v>295</v>
      </c>
      <c r="U225" s="53">
        <f t="shared" si="36"/>
        <v>43583</v>
      </c>
    </row>
    <row r="226" spans="1:21">
      <c r="A226" s="352">
        <v>1992</v>
      </c>
      <c r="B226" s="53">
        <f t="shared" si="32"/>
        <v>22161</v>
      </c>
      <c r="C226" s="53">
        <f t="shared" si="32"/>
        <v>12631</v>
      </c>
      <c r="D226" s="53">
        <f t="shared" si="32"/>
        <v>5338</v>
      </c>
      <c r="E226" s="53">
        <f t="shared" si="32"/>
        <v>3498</v>
      </c>
      <c r="F226" s="53" t="str">
        <f t="shared" si="32"/>
        <v>-</v>
      </c>
      <c r="G226" s="53">
        <f t="shared" si="32"/>
        <v>43628</v>
      </c>
      <c r="I226" s="53" t="str">
        <f t="shared" si="33"/>
        <v>-</v>
      </c>
      <c r="J226" s="53" t="str">
        <f t="shared" si="33"/>
        <v>-</v>
      </c>
      <c r="K226" s="53">
        <f t="shared" si="33"/>
        <v>10272</v>
      </c>
      <c r="L226" s="53">
        <f t="shared" si="33"/>
        <v>7407</v>
      </c>
      <c r="M226" s="53" t="str">
        <f t="shared" si="33"/>
        <v>-</v>
      </c>
      <c r="N226" s="53">
        <f t="shared" si="33"/>
        <v>17679</v>
      </c>
      <c r="P226" s="53"/>
      <c r="Q226" s="53"/>
      <c r="R226" s="53"/>
      <c r="S226" s="53"/>
      <c r="T226" s="53"/>
      <c r="U226" s="53"/>
    </row>
    <row r="227" spans="1:21">
      <c r="A227" s="352">
        <v>1993</v>
      </c>
      <c r="B227" s="53">
        <f t="shared" si="32"/>
        <v>14359</v>
      </c>
      <c r="C227" s="53">
        <f t="shared" si="32"/>
        <v>10626</v>
      </c>
      <c r="D227" s="53">
        <f t="shared" si="32"/>
        <v>2632</v>
      </c>
      <c r="E227" s="53">
        <f t="shared" si="32"/>
        <v>953</v>
      </c>
      <c r="F227" s="53">
        <f t="shared" si="32"/>
        <v>1502</v>
      </c>
      <c r="G227" s="53">
        <f t="shared" si="32"/>
        <v>30072</v>
      </c>
      <c r="I227" s="53" t="str">
        <f t="shared" si="33"/>
        <v>-</v>
      </c>
      <c r="J227" s="53" t="str">
        <f t="shared" si="33"/>
        <v>-</v>
      </c>
      <c r="K227" s="53">
        <f t="shared" si="33"/>
        <v>4918</v>
      </c>
      <c r="L227" s="53">
        <f t="shared" si="33"/>
        <v>3625</v>
      </c>
      <c r="M227" s="53">
        <f t="shared" si="33"/>
        <v>5380</v>
      </c>
      <c r="N227" s="53">
        <f t="shared" si="33"/>
        <v>13923</v>
      </c>
      <c r="P227" s="53">
        <f t="shared" ref="P227:U227" si="37">IF(AND(P176="-",P125="-",P74="-",P23="-"),"-",SUM(P176,P125,P74,P23))</f>
        <v>16</v>
      </c>
      <c r="Q227" s="53">
        <f t="shared" si="37"/>
        <v>1</v>
      </c>
      <c r="R227" s="53">
        <f t="shared" si="37"/>
        <v>88</v>
      </c>
      <c r="S227" s="53">
        <f t="shared" si="37"/>
        <v>2753</v>
      </c>
      <c r="T227" s="53">
        <f t="shared" si="37"/>
        <v>3</v>
      </c>
      <c r="U227" s="53">
        <f t="shared" si="37"/>
        <v>2861</v>
      </c>
    </row>
    <row r="228" spans="1:21">
      <c r="A228" s="352">
        <v>1994</v>
      </c>
      <c r="B228" s="53" t="str">
        <f t="shared" si="32"/>
        <v>-</v>
      </c>
      <c r="C228" s="53" t="str">
        <f t="shared" si="32"/>
        <v>-</v>
      </c>
      <c r="D228" s="53" t="str">
        <f t="shared" si="32"/>
        <v>-</v>
      </c>
      <c r="E228" s="53" t="str">
        <f t="shared" si="32"/>
        <v>-</v>
      </c>
      <c r="F228" s="53" t="str">
        <f t="shared" si="32"/>
        <v>-</v>
      </c>
      <c r="G228" s="53" t="str">
        <f t="shared" si="32"/>
        <v>-</v>
      </c>
      <c r="I228" s="53" t="str">
        <f t="shared" si="33"/>
        <v>-</v>
      </c>
      <c r="J228" s="53" t="str">
        <f t="shared" si="33"/>
        <v>-</v>
      </c>
      <c r="K228" s="53" t="str">
        <f t="shared" si="33"/>
        <v>-</v>
      </c>
      <c r="L228" s="53" t="str">
        <f t="shared" si="33"/>
        <v>-</v>
      </c>
      <c r="M228" s="53" t="str">
        <f t="shared" si="33"/>
        <v>-</v>
      </c>
      <c r="N228" s="53" t="str">
        <f t="shared" si="33"/>
        <v>-</v>
      </c>
      <c r="P228" s="53"/>
      <c r="Q228" s="53"/>
      <c r="R228" s="53"/>
      <c r="S228" s="53"/>
      <c r="T228" s="53"/>
      <c r="U228" s="53"/>
    </row>
    <row r="229" spans="1:21">
      <c r="A229" s="352">
        <v>1995</v>
      </c>
      <c r="B229" s="53" t="str">
        <f t="shared" si="32"/>
        <v>-</v>
      </c>
      <c r="C229" s="53" t="str">
        <f t="shared" si="32"/>
        <v>-</v>
      </c>
      <c r="D229" s="53" t="str">
        <f t="shared" si="32"/>
        <v>-</v>
      </c>
      <c r="E229" s="53">
        <f t="shared" si="32"/>
        <v>3</v>
      </c>
      <c r="F229" s="53" t="str">
        <f t="shared" si="32"/>
        <v>-</v>
      </c>
      <c r="G229" s="53">
        <f t="shared" si="32"/>
        <v>3</v>
      </c>
      <c r="I229" s="53" t="str">
        <f t="shared" si="33"/>
        <v>-</v>
      </c>
      <c r="J229" s="53" t="str">
        <f t="shared" si="33"/>
        <v>-</v>
      </c>
      <c r="K229" s="53" t="str">
        <f t="shared" si="33"/>
        <v>-</v>
      </c>
      <c r="L229" s="53">
        <f t="shared" si="33"/>
        <v>18366</v>
      </c>
      <c r="M229" s="53">
        <f t="shared" si="33"/>
        <v>7060</v>
      </c>
      <c r="N229" s="53">
        <f t="shared" si="33"/>
        <v>25426</v>
      </c>
      <c r="P229" s="53" t="str">
        <f t="shared" ref="P229:U229" si="38">IF(AND(P178="-",P127="-",P76="-",P25="-"),"-",SUM(P178,P127,P76,P25))</f>
        <v>-</v>
      </c>
      <c r="Q229" s="53" t="str">
        <f t="shared" si="38"/>
        <v>-</v>
      </c>
      <c r="R229" s="53" t="str">
        <f t="shared" si="38"/>
        <v>-</v>
      </c>
      <c r="S229" s="53">
        <f t="shared" si="38"/>
        <v>30060</v>
      </c>
      <c r="T229" s="53">
        <f t="shared" si="38"/>
        <v>872</v>
      </c>
      <c r="U229" s="53">
        <f t="shared" si="38"/>
        <v>30932</v>
      </c>
    </row>
    <row r="230" spans="1:21">
      <c r="A230" s="352">
        <v>1996</v>
      </c>
      <c r="B230" s="53" t="str">
        <f t="shared" ref="B230:G239" si="39">IF(AND(B179="-",B128="-",B77="-",B26="-"),"-",SUM(B179,B128,B77,B26))</f>
        <v>-</v>
      </c>
      <c r="C230" s="53" t="str">
        <f t="shared" si="39"/>
        <v>-</v>
      </c>
      <c r="D230" s="53" t="str">
        <f t="shared" si="39"/>
        <v>-</v>
      </c>
      <c r="E230" s="53" t="str">
        <f t="shared" si="39"/>
        <v>-</v>
      </c>
      <c r="F230" s="53" t="str">
        <f t="shared" si="39"/>
        <v>-</v>
      </c>
      <c r="G230" s="53" t="str">
        <f t="shared" si="39"/>
        <v>-</v>
      </c>
      <c r="I230" s="53" t="str">
        <f t="shared" ref="I230:N239" si="40">IF(AND(I179="-",I128="-",I77="-",I26="-"),"-",SUM(I179,I128,I77,I26))</f>
        <v>-</v>
      </c>
      <c r="J230" s="53" t="str">
        <f t="shared" si="40"/>
        <v>-</v>
      </c>
      <c r="K230" s="53">
        <f t="shared" si="40"/>
        <v>7137</v>
      </c>
      <c r="L230" s="53">
        <f t="shared" si="40"/>
        <v>10389</v>
      </c>
      <c r="M230" s="53" t="str">
        <f t="shared" si="40"/>
        <v>-</v>
      </c>
      <c r="N230" s="53">
        <f t="shared" si="40"/>
        <v>17526</v>
      </c>
      <c r="P230" s="53"/>
      <c r="Q230" s="53"/>
      <c r="R230" s="53"/>
      <c r="S230" s="53"/>
      <c r="T230" s="53"/>
      <c r="U230" s="53"/>
    </row>
    <row r="231" spans="1:21">
      <c r="A231" s="352">
        <v>1997</v>
      </c>
      <c r="B231" s="53">
        <f t="shared" si="39"/>
        <v>4514</v>
      </c>
      <c r="C231" s="53">
        <f t="shared" si="39"/>
        <v>1904</v>
      </c>
      <c r="D231" s="53" t="str">
        <f t="shared" si="39"/>
        <v>-</v>
      </c>
      <c r="E231" s="53" t="str">
        <f t="shared" si="39"/>
        <v>-</v>
      </c>
      <c r="F231" s="53" t="str">
        <f t="shared" si="39"/>
        <v>-</v>
      </c>
      <c r="G231" s="53">
        <f t="shared" si="39"/>
        <v>6418</v>
      </c>
      <c r="I231" s="53" t="str">
        <f t="shared" si="40"/>
        <v>-</v>
      </c>
      <c r="J231" s="53" t="str">
        <f t="shared" si="40"/>
        <v>-</v>
      </c>
      <c r="K231" s="53" t="str">
        <f t="shared" si="40"/>
        <v>-</v>
      </c>
      <c r="L231" s="53" t="str">
        <f t="shared" si="40"/>
        <v>-</v>
      </c>
      <c r="M231" s="53" t="str">
        <f t="shared" si="40"/>
        <v>-</v>
      </c>
      <c r="N231" s="53" t="str">
        <f t="shared" si="40"/>
        <v>-</v>
      </c>
      <c r="P231" s="53">
        <f t="shared" ref="P231:U231" si="41">IF(AND(P180="-",P129="-",P78="-",P27="-"),"-",SUM(P180,P129,P78,P27))</f>
        <v>2</v>
      </c>
      <c r="Q231" s="53">
        <f t="shared" si="41"/>
        <v>3</v>
      </c>
      <c r="R231" s="53" t="str">
        <f t="shared" si="41"/>
        <v>-</v>
      </c>
      <c r="S231" s="53" t="str">
        <f t="shared" si="41"/>
        <v>-</v>
      </c>
      <c r="T231" s="53" t="str">
        <f t="shared" si="41"/>
        <v>-</v>
      </c>
      <c r="U231" s="53">
        <f t="shared" si="41"/>
        <v>5</v>
      </c>
    </row>
    <row r="232" spans="1:21">
      <c r="A232" s="352">
        <v>1998</v>
      </c>
      <c r="B232" s="53">
        <f t="shared" si="39"/>
        <v>5747</v>
      </c>
      <c r="C232" s="53">
        <f t="shared" si="39"/>
        <v>182</v>
      </c>
      <c r="D232" s="53" t="str">
        <f t="shared" si="39"/>
        <v>-</v>
      </c>
      <c r="E232" s="53" t="str">
        <f t="shared" si="39"/>
        <v>-</v>
      </c>
      <c r="F232" s="53" t="str">
        <f t="shared" si="39"/>
        <v>-</v>
      </c>
      <c r="G232" s="53">
        <f t="shared" si="39"/>
        <v>5929</v>
      </c>
      <c r="I232" s="53" t="str">
        <f t="shared" si="40"/>
        <v>-</v>
      </c>
      <c r="J232" s="53" t="str">
        <f t="shared" si="40"/>
        <v>-</v>
      </c>
      <c r="K232" s="53" t="str">
        <f t="shared" si="40"/>
        <v>-</v>
      </c>
      <c r="L232" s="53" t="str">
        <f t="shared" si="40"/>
        <v>-</v>
      </c>
      <c r="M232" s="53" t="str">
        <f t="shared" si="40"/>
        <v>-</v>
      </c>
      <c r="N232" s="53" t="str">
        <f t="shared" si="40"/>
        <v>-</v>
      </c>
      <c r="P232" s="53"/>
      <c r="Q232" s="53"/>
      <c r="R232" s="53"/>
      <c r="S232" s="53"/>
      <c r="T232" s="53"/>
      <c r="U232" s="53"/>
    </row>
    <row r="233" spans="1:21">
      <c r="A233" s="352">
        <v>1999</v>
      </c>
      <c r="B233" s="53">
        <f t="shared" si="39"/>
        <v>4191</v>
      </c>
      <c r="C233" s="53">
        <f t="shared" si="39"/>
        <v>7075</v>
      </c>
      <c r="D233" s="53">
        <f t="shared" si="39"/>
        <v>4030</v>
      </c>
      <c r="E233" s="53">
        <f t="shared" si="39"/>
        <v>2160</v>
      </c>
      <c r="F233" s="53" t="str">
        <f t="shared" si="39"/>
        <v>-</v>
      </c>
      <c r="G233" s="53">
        <f t="shared" si="39"/>
        <v>17456</v>
      </c>
      <c r="I233" s="53" t="str">
        <f t="shared" si="40"/>
        <v>-</v>
      </c>
      <c r="J233" s="53" t="str">
        <f t="shared" si="40"/>
        <v>-</v>
      </c>
      <c r="K233" s="53">
        <f t="shared" si="40"/>
        <v>673</v>
      </c>
      <c r="L233" s="53">
        <f t="shared" si="40"/>
        <v>2840</v>
      </c>
      <c r="M233" s="53">
        <f t="shared" si="40"/>
        <v>337</v>
      </c>
      <c r="N233" s="53">
        <f t="shared" si="40"/>
        <v>3850</v>
      </c>
      <c r="P233" s="53">
        <f t="shared" ref="P233:U233" si="42">IF(AND(P182="-",P131="-",P80="-",P29="-"),"-",SUM(P182,P131,P80,P29))</f>
        <v>0</v>
      </c>
      <c r="Q233" s="53">
        <f t="shared" si="42"/>
        <v>1</v>
      </c>
      <c r="R233" s="53">
        <f t="shared" si="42"/>
        <v>31</v>
      </c>
      <c r="S233" s="53">
        <f t="shared" si="42"/>
        <v>21</v>
      </c>
      <c r="T233" s="53">
        <f t="shared" si="42"/>
        <v>0</v>
      </c>
      <c r="U233" s="53">
        <f t="shared" si="42"/>
        <v>53</v>
      </c>
    </row>
    <row r="234" spans="1:21">
      <c r="A234" s="352">
        <v>2000</v>
      </c>
      <c r="B234" s="53">
        <f t="shared" si="39"/>
        <v>6534</v>
      </c>
      <c r="C234" s="53">
        <f t="shared" si="39"/>
        <v>2427</v>
      </c>
      <c r="D234" s="53" t="str">
        <f t="shared" si="39"/>
        <v>-</v>
      </c>
      <c r="E234" s="53">
        <f t="shared" si="39"/>
        <v>1265</v>
      </c>
      <c r="F234" s="53">
        <f t="shared" si="39"/>
        <v>43</v>
      </c>
      <c r="G234" s="53">
        <f t="shared" si="39"/>
        <v>10269</v>
      </c>
      <c r="I234" s="53" t="str">
        <f t="shared" si="40"/>
        <v>-</v>
      </c>
      <c r="J234" s="53" t="str">
        <f t="shared" si="40"/>
        <v>-</v>
      </c>
      <c r="K234" s="53" t="str">
        <f t="shared" si="40"/>
        <v>-</v>
      </c>
      <c r="L234" s="53">
        <f t="shared" si="40"/>
        <v>4833</v>
      </c>
      <c r="M234" s="53">
        <f t="shared" si="40"/>
        <v>434</v>
      </c>
      <c r="N234" s="53">
        <f t="shared" si="40"/>
        <v>5267</v>
      </c>
      <c r="P234" s="53"/>
      <c r="Q234" s="53"/>
      <c r="R234" s="53"/>
      <c r="S234" s="53"/>
      <c r="T234" s="53"/>
      <c r="U234" s="53"/>
    </row>
    <row r="235" spans="1:21">
      <c r="A235" s="352">
        <v>2001</v>
      </c>
      <c r="B235" s="53">
        <f t="shared" si="39"/>
        <v>7610</v>
      </c>
      <c r="C235" s="53">
        <f t="shared" si="39"/>
        <v>7197</v>
      </c>
      <c r="D235" s="53">
        <f t="shared" si="39"/>
        <v>5051</v>
      </c>
      <c r="E235" s="53">
        <f t="shared" si="39"/>
        <v>994</v>
      </c>
      <c r="F235" s="53">
        <f t="shared" si="39"/>
        <v>377</v>
      </c>
      <c r="G235" s="53">
        <f t="shared" si="39"/>
        <v>21229</v>
      </c>
      <c r="I235" s="53" t="str">
        <f t="shared" si="40"/>
        <v>-</v>
      </c>
      <c r="J235" s="53" t="str">
        <f t="shared" si="40"/>
        <v>-</v>
      </c>
      <c r="K235" s="53">
        <f t="shared" si="40"/>
        <v>2320</v>
      </c>
      <c r="L235" s="53">
        <f t="shared" si="40"/>
        <v>2664</v>
      </c>
      <c r="M235" s="53">
        <f t="shared" si="40"/>
        <v>3128</v>
      </c>
      <c r="N235" s="53">
        <f t="shared" si="40"/>
        <v>8112</v>
      </c>
      <c r="P235" s="53">
        <f t="shared" ref="P235:U235" si="43">IF(AND(P184="-",P133="-",P82="-",P31="-"),"-",SUM(P184,P133,P82,P31))</f>
        <v>1</v>
      </c>
      <c r="Q235" s="53">
        <f t="shared" si="43"/>
        <v>9</v>
      </c>
      <c r="R235" s="53">
        <f t="shared" si="43"/>
        <v>20</v>
      </c>
      <c r="S235" s="53">
        <f t="shared" si="43"/>
        <v>2</v>
      </c>
      <c r="T235" s="53">
        <f t="shared" si="43"/>
        <v>0</v>
      </c>
      <c r="U235" s="53">
        <f t="shared" si="43"/>
        <v>32</v>
      </c>
    </row>
    <row r="236" spans="1:21">
      <c r="A236" s="352">
        <v>2002</v>
      </c>
      <c r="B236" s="53">
        <f t="shared" si="39"/>
        <v>18381</v>
      </c>
      <c r="C236" s="53">
        <f t="shared" si="39"/>
        <v>11049</v>
      </c>
      <c r="D236" s="53">
        <f t="shared" si="39"/>
        <v>16126</v>
      </c>
      <c r="E236" s="53">
        <f t="shared" si="39"/>
        <v>8263</v>
      </c>
      <c r="F236" s="53" t="str">
        <f t="shared" si="39"/>
        <v>-</v>
      </c>
      <c r="G236" s="53">
        <f t="shared" si="39"/>
        <v>53819</v>
      </c>
      <c r="I236" s="53" t="str">
        <f t="shared" si="40"/>
        <v>-</v>
      </c>
      <c r="J236" s="53" t="str">
        <f t="shared" si="40"/>
        <v>-</v>
      </c>
      <c r="K236" s="53" t="str">
        <f t="shared" si="40"/>
        <v>-</v>
      </c>
      <c r="L236" s="53">
        <f t="shared" si="40"/>
        <v>180</v>
      </c>
      <c r="M236" s="53" t="str">
        <f t="shared" si="40"/>
        <v>-</v>
      </c>
      <c r="N236" s="53">
        <f t="shared" si="40"/>
        <v>180</v>
      </c>
      <c r="P236" s="53"/>
      <c r="Q236" s="53"/>
      <c r="R236" s="53"/>
      <c r="S236" s="53"/>
      <c r="T236" s="53"/>
      <c r="U236" s="53"/>
    </row>
    <row r="237" spans="1:21">
      <c r="A237" s="352">
        <v>2003</v>
      </c>
      <c r="B237" s="53">
        <f t="shared" si="39"/>
        <v>18710</v>
      </c>
      <c r="C237" s="53">
        <f t="shared" si="39"/>
        <v>8918</v>
      </c>
      <c r="D237" s="53">
        <f t="shared" si="39"/>
        <v>14858</v>
      </c>
      <c r="E237" s="53">
        <f t="shared" si="39"/>
        <v>12439</v>
      </c>
      <c r="F237" s="53">
        <f t="shared" si="39"/>
        <v>1277</v>
      </c>
      <c r="G237" s="53">
        <f t="shared" si="39"/>
        <v>56202</v>
      </c>
      <c r="I237" s="53" t="str">
        <f t="shared" si="40"/>
        <v>-</v>
      </c>
      <c r="J237" s="53" t="str">
        <f t="shared" si="40"/>
        <v>-</v>
      </c>
      <c r="K237" s="53">
        <f t="shared" si="40"/>
        <v>3696</v>
      </c>
      <c r="L237" s="53">
        <f t="shared" si="40"/>
        <v>4267</v>
      </c>
      <c r="M237" s="53">
        <f t="shared" si="40"/>
        <v>994</v>
      </c>
      <c r="N237" s="53">
        <f t="shared" si="40"/>
        <v>8957</v>
      </c>
      <c r="P237" s="53">
        <f t="shared" ref="P237:U237" si="44">IF(AND(P186="-",P135="-",P84="-",P33="-"),"-",SUM(P186,P135,P84,P33))</f>
        <v>0</v>
      </c>
      <c r="Q237" s="53">
        <f t="shared" si="44"/>
        <v>0</v>
      </c>
      <c r="R237" s="53">
        <f t="shared" si="44"/>
        <v>176</v>
      </c>
      <c r="S237" s="53">
        <f t="shared" si="44"/>
        <v>65</v>
      </c>
      <c r="T237" s="53">
        <f t="shared" si="44"/>
        <v>10</v>
      </c>
      <c r="U237" s="53">
        <f t="shared" si="44"/>
        <v>251</v>
      </c>
    </row>
    <row r="238" spans="1:21">
      <c r="A238" s="352">
        <v>2004</v>
      </c>
      <c r="B238" s="53">
        <f t="shared" si="39"/>
        <v>15310</v>
      </c>
      <c r="C238" s="53">
        <f t="shared" si="39"/>
        <v>1234</v>
      </c>
      <c r="D238" s="53">
        <f t="shared" si="39"/>
        <v>7963</v>
      </c>
      <c r="E238" s="53">
        <f t="shared" si="39"/>
        <v>8984</v>
      </c>
      <c r="F238" s="53">
        <f t="shared" si="39"/>
        <v>1881</v>
      </c>
      <c r="G238" s="53">
        <f t="shared" si="39"/>
        <v>35372</v>
      </c>
      <c r="I238" s="53" t="str">
        <f t="shared" si="40"/>
        <v>-</v>
      </c>
      <c r="J238" s="53" t="str">
        <f t="shared" si="40"/>
        <v>-</v>
      </c>
      <c r="K238" s="53">
        <f t="shared" si="40"/>
        <v>2230</v>
      </c>
      <c r="L238" s="53">
        <f t="shared" si="40"/>
        <v>4961</v>
      </c>
      <c r="M238" s="53">
        <f t="shared" si="40"/>
        <v>6102</v>
      </c>
      <c r="N238" s="53">
        <f t="shared" si="40"/>
        <v>13293</v>
      </c>
      <c r="P238" s="53"/>
      <c r="Q238" s="53"/>
      <c r="R238" s="53"/>
      <c r="S238" s="53"/>
      <c r="T238" s="53"/>
      <c r="U238" s="53"/>
    </row>
    <row r="239" spans="1:21">
      <c r="A239" s="352">
        <v>2005</v>
      </c>
      <c r="B239" s="53">
        <f t="shared" si="39"/>
        <v>18548</v>
      </c>
      <c r="C239" s="53">
        <f t="shared" si="39"/>
        <v>2512</v>
      </c>
      <c r="D239" s="53">
        <f t="shared" si="39"/>
        <v>6271</v>
      </c>
      <c r="E239" s="53">
        <f t="shared" si="39"/>
        <v>7735</v>
      </c>
      <c r="F239" s="53" t="str">
        <f t="shared" si="39"/>
        <v>-</v>
      </c>
      <c r="G239" s="53">
        <f t="shared" si="39"/>
        <v>35066</v>
      </c>
      <c r="I239" s="53" t="str">
        <f t="shared" si="40"/>
        <v>-</v>
      </c>
      <c r="J239" s="53" t="str">
        <f t="shared" si="40"/>
        <v>-</v>
      </c>
      <c r="K239" s="53">
        <f t="shared" si="40"/>
        <v>320</v>
      </c>
      <c r="L239" s="53">
        <f t="shared" si="40"/>
        <v>1122</v>
      </c>
      <c r="M239" s="53" t="str">
        <f t="shared" si="40"/>
        <v>-</v>
      </c>
      <c r="N239" s="53">
        <f t="shared" si="40"/>
        <v>1442</v>
      </c>
      <c r="P239" s="53">
        <f t="shared" ref="P239:U239" si="45">IF(AND(P188="-",P137="-",P86="-",P35="-"),"-",SUM(P188,P137,P86,P35))</f>
        <v>4</v>
      </c>
      <c r="Q239" s="53">
        <f t="shared" si="45"/>
        <v>0</v>
      </c>
      <c r="R239" s="53">
        <f t="shared" si="45"/>
        <v>2</v>
      </c>
      <c r="S239" s="53">
        <f t="shared" si="45"/>
        <v>2</v>
      </c>
      <c r="T239" s="53" t="str">
        <f t="shared" si="45"/>
        <v>-</v>
      </c>
      <c r="U239" s="53">
        <f t="shared" si="45"/>
        <v>8</v>
      </c>
    </row>
    <row r="240" spans="1:21">
      <c r="A240" s="352">
        <v>2006</v>
      </c>
      <c r="B240" s="53">
        <f t="shared" ref="B240:G249" si="46">IF(AND(B189="-",B138="-",B87="-",B36="-"),"-",SUM(B189,B138,B87,B36))</f>
        <v>6481</v>
      </c>
      <c r="C240" s="53">
        <f t="shared" si="46"/>
        <v>3912</v>
      </c>
      <c r="D240" s="53">
        <f t="shared" si="46"/>
        <v>1073</v>
      </c>
      <c r="E240" s="53">
        <f t="shared" si="46"/>
        <v>3459</v>
      </c>
      <c r="F240" s="53">
        <f t="shared" si="46"/>
        <v>1844</v>
      </c>
      <c r="G240" s="53">
        <f t="shared" si="46"/>
        <v>16769</v>
      </c>
      <c r="I240" s="53" t="str">
        <f t="shared" ref="I240:N249" si="47">IF(AND(I189="-",I138="-",I87="-",I36="-"),"-",SUM(I189,I138,I87,I36))</f>
        <v>-</v>
      </c>
      <c r="J240" s="53" t="str">
        <f t="shared" si="47"/>
        <v>-</v>
      </c>
      <c r="K240" s="53">
        <f t="shared" si="47"/>
        <v>129</v>
      </c>
      <c r="L240" s="53">
        <f t="shared" si="47"/>
        <v>845</v>
      </c>
      <c r="M240" s="53">
        <f t="shared" si="47"/>
        <v>291</v>
      </c>
      <c r="N240" s="53">
        <f t="shared" si="47"/>
        <v>1265</v>
      </c>
      <c r="P240" s="53"/>
      <c r="Q240" s="53"/>
      <c r="R240" s="53"/>
      <c r="S240" s="53"/>
      <c r="T240" s="53"/>
      <c r="U240" s="53"/>
    </row>
    <row r="241" spans="1:21">
      <c r="A241" s="352">
        <v>2007</v>
      </c>
      <c r="B241" s="53">
        <f t="shared" si="46"/>
        <v>5866</v>
      </c>
      <c r="C241" s="53">
        <f t="shared" si="46"/>
        <v>4094</v>
      </c>
      <c r="D241" s="53">
        <f t="shared" si="46"/>
        <v>3502</v>
      </c>
      <c r="E241" s="53">
        <f t="shared" si="46"/>
        <v>771</v>
      </c>
      <c r="F241" s="53">
        <f t="shared" si="46"/>
        <v>35</v>
      </c>
      <c r="G241" s="53">
        <f t="shared" si="46"/>
        <v>14268</v>
      </c>
      <c r="I241" s="53" t="str">
        <f t="shared" si="47"/>
        <v>-</v>
      </c>
      <c r="J241" s="53" t="str">
        <f t="shared" si="47"/>
        <v>-</v>
      </c>
      <c r="K241" s="53">
        <f t="shared" si="47"/>
        <v>2282</v>
      </c>
      <c r="L241" s="53">
        <f t="shared" si="47"/>
        <v>3444</v>
      </c>
      <c r="M241" s="53">
        <f t="shared" si="47"/>
        <v>160</v>
      </c>
      <c r="N241" s="53">
        <f t="shared" si="47"/>
        <v>5886</v>
      </c>
      <c r="P241" s="53">
        <f t="shared" ref="P241:U241" si="48">IF(AND(P190="-",P139="-",P88="-",P37="-"),"-",SUM(P190,P139,P88,P37))</f>
        <v>8</v>
      </c>
      <c r="Q241" s="53">
        <f t="shared" si="48"/>
        <v>19</v>
      </c>
      <c r="R241" s="53">
        <f t="shared" si="48"/>
        <v>119</v>
      </c>
      <c r="S241" s="53">
        <f t="shared" si="48"/>
        <v>1</v>
      </c>
      <c r="T241" s="53">
        <f t="shared" si="48"/>
        <v>0</v>
      </c>
      <c r="U241" s="53">
        <f t="shared" si="48"/>
        <v>147</v>
      </c>
    </row>
    <row r="242" spans="1:21">
      <c r="A242" s="395">
        <v>2008</v>
      </c>
      <c r="B242" s="53">
        <f t="shared" si="46"/>
        <v>1812</v>
      </c>
      <c r="C242" s="53">
        <f t="shared" si="46"/>
        <v>4197</v>
      </c>
      <c r="D242" s="53">
        <f t="shared" si="46"/>
        <v>1180</v>
      </c>
      <c r="E242" s="53">
        <f t="shared" si="46"/>
        <v>1185</v>
      </c>
      <c r="F242" s="53">
        <f t="shared" si="46"/>
        <v>262</v>
      </c>
      <c r="G242" s="53">
        <f t="shared" si="46"/>
        <v>8636</v>
      </c>
      <c r="I242" s="53" t="str">
        <f t="shared" si="47"/>
        <v>-</v>
      </c>
      <c r="J242" s="53" t="str">
        <f t="shared" si="47"/>
        <v>-</v>
      </c>
      <c r="K242" s="53">
        <f t="shared" si="47"/>
        <v>355</v>
      </c>
      <c r="L242" s="53">
        <f t="shared" si="47"/>
        <v>982</v>
      </c>
      <c r="M242" s="53">
        <f t="shared" si="47"/>
        <v>369</v>
      </c>
      <c r="N242" s="53">
        <f t="shared" si="47"/>
        <v>1706</v>
      </c>
      <c r="P242" s="53"/>
      <c r="Q242" s="53"/>
      <c r="R242" s="53"/>
      <c r="S242" s="53"/>
      <c r="T242" s="53"/>
      <c r="U242" s="53"/>
    </row>
    <row r="243" spans="1:21">
      <c r="A243" s="395">
        <v>2009</v>
      </c>
      <c r="B243" s="53">
        <f t="shared" si="46"/>
        <v>5691</v>
      </c>
      <c r="C243" s="53">
        <f t="shared" si="46"/>
        <v>4144</v>
      </c>
      <c r="D243" s="53">
        <f t="shared" si="46"/>
        <v>1635</v>
      </c>
      <c r="E243" s="53">
        <f t="shared" si="46"/>
        <v>726</v>
      </c>
      <c r="F243" s="53">
        <f t="shared" si="46"/>
        <v>120</v>
      </c>
      <c r="G243" s="53">
        <f t="shared" si="46"/>
        <v>12316</v>
      </c>
      <c r="I243" s="53" t="str">
        <f t="shared" si="47"/>
        <v>-</v>
      </c>
      <c r="J243" s="53" t="str">
        <f t="shared" si="47"/>
        <v>-</v>
      </c>
      <c r="K243" s="53">
        <f t="shared" si="47"/>
        <v>5444</v>
      </c>
      <c r="L243" s="53">
        <f t="shared" si="47"/>
        <v>10948</v>
      </c>
      <c r="M243" s="53">
        <f t="shared" si="47"/>
        <v>3663</v>
      </c>
      <c r="N243" s="53">
        <f t="shared" si="47"/>
        <v>20055</v>
      </c>
      <c r="P243" s="53">
        <f t="shared" ref="P243:U243" si="49">IF(AND(P192="-",P141="-",P90="-",P39="-"),"-",SUM(P192,P141,P90,P39))</f>
        <v>1</v>
      </c>
      <c r="Q243" s="53">
        <f t="shared" si="49"/>
        <v>14</v>
      </c>
      <c r="R243" s="53">
        <f t="shared" si="49"/>
        <v>82</v>
      </c>
      <c r="S243" s="53">
        <f t="shared" si="49"/>
        <v>37</v>
      </c>
      <c r="T243" s="53">
        <f t="shared" si="49"/>
        <v>1</v>
      </c>
      <c r="U243" s="53">
        <f t="shared" si="49"/>
        <v>135</v>
      </c>
    </row>
    <row r="244" spans="1:21">
      <c r="A244" s="395">
        <v>2010</v>
      </c>
      <c r="B244" s="53">
        <f t="shared" si="46"/>
        <v>8429</v>
      </c>
      <c r="C244" s="53">
        <f t="shared" si="46"/>
        <v>22562</v>
      </c>
      <c r="D244" s="53">
        <f t="shared" si="46"/>
        <v>6281</v>
      </c>
      <c r="E244" s="53">
        <f t="shared" si="46"/>
        <v>7504</v>
      </c>
      <c r="F244" s="53">
        <f t="shared" si="46"/>
        <v>323</v>
      </c>
      <c r="G244" s="53">
        <f t="shared" si="46"/>
        <v>45099</v>
      </c>
      <c r="I244" s="53" t="str">
        <f t="shared" si="47"/>
        <v>-</v>
      </c>
      <c r="J244" s="53" t="str">
        <f t="shared" si="47"/>
        <v>-</v>
      </c>
      <c r="K244" s="53">
        <f t="shared" si="47"/>
        <v>1184</v>
      </c>
      <c r="L244" s="53">
        <f t="shared" si="47"/>
        <v>782</v>
      </c>
      <c r="M244" s="53">
        <f t="shared" si="47"/>
        <v>138</v>
      </c>
      <c r="N244" s="53">
        <f t="shared" si="47"/>
        <v>2104</v>
      </c>
      <c r="P244" s="53"/>
      <c r="Q244" s="53"/>
      <c r="R244" s="53"/>
      <c r="S244" s="53"/>
      <c r="T244" s="53"/>
      <c r="U244" s="53"/>
    </row>
    <row r="245" spans="1:21">
      <c r="A245" s="395">
        <v>2011</v>
      </c>
      <c r="B245" s="53">
        <f t="shared" si="46"/>
        <v>8154</v>
      </c>
      <c r="C245" s="53">
        <f t="shared" si="46"/>
        <v>9858</v>
      </c>
      <c r="D245" s="53">
        <f t="shared" si="46"/>
        <v>6016</v>
      </c>
      <c r="E245" s="53">
        <f t="shared" si="46"/>
        <v>2532</v>
      </c>
      <c r="F245" s="53">
        <f t="shared" si="46"/>
        <v>342</v>
      </c>
      <c r="G245" s="53">
        <f t="shared" si="46"/>
        <v>26902</v>
      </c>
      <c r="I245" s="53" t="str">
        <f t="shared" si="47"/>
        <v>-</v>
      </c>
      <c r="J245" s="53" t="str">
        <f t="shared" si="47"/>
        <v>-</v>
      </c>
      <c r="K245" s="53">
        <f t="shared" si="47"/>
        <v>1631</v>
      </c>
      <c r="L245" s="53">
        <f t="shared" si="47"/>
        <v>917</v>
      </c>
      <c r="M245" s="53">
        <f t="shared" si="47"/>
        <v>505</v>
      </c>
      <c r="N245" s="53">
        <f t="shared" si="47"/>
        <v>3053</v>
      </c>
      <c r="P245" s="53">
        <f t="shared" ref="P245:U245" si="50">IF(AND(P194="-",P143="-",P92="-",P41="-"),"-",SUM(P194,P143,P92,P41))</f>
        <v>0</v>
      </c>
      <c r="Q245" s="53">
        <f t="shared" si="50"/>
        <v>3</v>
      </c>
      <c r="R245" s="53">
        <f t="shared" si="50"/>
        <v>118</v>
      </c>
      <c r="S245" s="53">
        <f t="shared" si="50"/>
        <v>93</v>
      </c>
      <c r="T245" s="53">
        <f t="shared" si="50"/>
        <v>1</v>
      </c>
      <c r="U245" s="53">
        <f t="shared" si="50"/>
        <v>215</v>
      </c>
    </row>
    <row r="246" spans="1:21">
      <c r="A246" s="395">
        <v>2012</v>
      </c>
      <c r="B246" s="53">
        <f t="shared" si="46"/>
        <v>10629</v>
      </c>
      <c r="C246" s="53">
        <f t="shared" si="46"/>
        <v>12058</v>
      </c>
      <c r="D246" s="53">
        <f t="shared" si="46"/>
        <v>5378</v>
      </c>
      <c r="E246" s="53">
        <f t="shared" si="46"/>
        <v>6398</v>
      </c>
      <c r="F246" s="53">
        <f t="shared" si="46"/>
        <v>2392</v>
      </c>
      <c r="G246" s="53">
        <f t="shared" si="46"/>
        <v>36855</v>
      </c>
      <c r="I246" s="53" t="str">
        <f t="shared" si="47"/>
        <v>-</v>
      </c>
      <c r="J246" s="53" t="str">
        <f t="shared" si="47"/>
        <v>-</v>
      </c>
      <c r="K246" s="53">
        <f t="shared" si="47"/>
        <v>769</v>
      </c>
      <c r="L246" s="53">
        <f t="shared" si="47"/>
        <v>1118</v>
      </c>
      <c r="M246" s="53">
        <f t="shared" si="47"/>
        <v>1381</v>
      </c>
      <c r="N246" s="53">
        <f t="shared" si="47"/>
        <v>3268</v>
      </c>
      <c r="P246" s="53"/>
      <c r="Q246" s="53"/>
      <c r="R246" s="53"/>
      <c r="S246" s="53"/>
      <c r="T246" s="53"/>
      <c r="U246" s="53"/>
    </row>
    <row r="247" spans="1:21">
      <c r="A247" s="395">
        <v>2013</v>
      </c>
      <c r="B247" s="53">
        <f t="shared" si="46"/>
        <v>10589</v>
      </c>
      <c r="C247" s="53">
        <f t="shared" si="46"/>
        <v>12206</v>
      </c>
      <c r="D247" s="53">
        <f t="shared" si="46"/>
        <v>7858</v>
      </c>
      <c r="E247" s="53">
        <f t="shared" si="46"/>
        <v>8708</v>
      </c>
      <c r="F247" s="53">
        <f t="shared" si="46"/>
        <v>729</v>
      </c>
      <c r="G247" s="53">
        <f t="shared" si="46"/>
        <v>40090</v>
      </c>
      <c r="I247" s="53" t="str">
        <f t="shared" si="47"/>
        <v>-</v>
      </c>
      <c r="J247" s="53" t="str">
        <f t="shared" si="47"/>
        <v>-</v>
      </c>
      <c r="K247" s="53">
        <f t="shared" si="47"/>
        <v>1920</v>
      </c>
      <c r="L247" s="53">
        <f t="shared" si="47"/>
        <v>3844</v>
      </c>
      <c r="M247" s="53">
        <f t="shared" si="47"/>
        <v>277</v>
      </c>
      <c r="N247" s="53">
        <f t="shared" si="47"/>
        <v>6041</v>
      </c>
      <c r="P247" s="53">
        <f t="shared" ref="P247:U247" si="51">IF(AND(P196="-",P145="-",P94="-",P43="-"),"-",SUM(P196,P145,P94,P43))</f>
        <v>2</v>
      </c>
      <c r="Q247" s="53">
        <f t="shared" si="51"/>
        <v>0</v>
      </c>
      <c r="R247" s="53">
        <f t="shared" si="51"/>
        <v>101</v>
      </c>
      <c r="S247" s="53">
        <f t="shared" si="51"/>
        <v>37</v>
      </c>
      <c r="T247" s="53">
        <f t="shared" si="51"/>
        <v>1</v>
      </c>
      <c r="U247" s="53">
        <f t="shared" si="51"/>
        <v>141</v>
      </c>
    </row>
    <row r="248" spans="1:21">
      <c r="A248" s="395">
        <v>2014</v>
      </c>
      <c r="B248" s="53">
        <f t="shared" si="46"/>
        <v>20226</v>
      </c>
      <c r="C248" s="53">
        <f t="shared" si="46"/>
        <v>3110</v>
      </c>
      <c r="D248" s="53">
        <f t="shared" si="46"/>
        <v>8696</v>
      </c>
      <c r="E248" s="53">
        <f t="shared" si="46"/>
        <v>5961</v>
      </c>
      <c r="F248" s="53">
        <f t="shared" si="46"/>
        <v>714</v>
      </c>
      <c r="G248" s="53">
        <f t="shared" si="46"/>
        <v>38707</v>
      </c>
      <c r="I248" s="53" t="str">
        <f t="shared" si="47"/>
        <v>-</v>
      </c>
      <c r="J248" s="53" t="str">
        <f t="shared" si="47"/>
        <v>-</v>
      </c>
      <c r="K248" s="53">
        <f t="shared" si="47"/>
        <v>3441</v>
      </c>
      <c r="L248" s="53">
        <f t="shared" si="47"/>
        <v>6872</v>
      </c>
      <c r="M248" s="53">
        <f t="shared" si="47"/>
        <v>5094</v>
      </c>
      <c r="N248" s="53">
        <f t="shared" si="47"/>
        <v>15407</v>
      </c>
      <c r="U248" s="53"/>
    </row>
    <row r="249" spans="1:21">
      <c r="A249" s="395">
        <v>2015</v>
      </c>
      <c r="B249" s="53">
        <f t="shared" si="46"/>
        <v>15603</v>
      </c>
      <c r="C249" s="53">
        <f t="shared" si="46"/>
        <v>15058</v>
      </c>
      <c r="D249" s="53">
        <f t="shared" si="46"/>
        <v>12706</v>
      </c>
      <c r="E249" s="53">
        <f t="shared" si="46"/>
        <v>10168</v>
      </c>
      <c r="F249" s="53">
        <f t="shared" si="46"/>
        <v>1778</v>
      </c>
      <c r="G249" s="53">
        <f t="shared" si="46"/>
        <v>55313</v>
      </c>
      <c r="I249" s="53" t="str">
        <f t="shared" si="47"/>
        <v>-</v>
      </c>
      <c r="J249" s="53" t="str">
        <f t="shared" si="47"/>
        <v>-</v>
      </c>
      <c r="K249" s="53">
        <f t="shared" si="47"/>
        <v>728</v>
      </c>
      <c r="L249" s="53">
        <f t="shared" si="47"/>
        <v>1169</v>
      </c>
      <c r="M249" s="53">
        <f t="shared" si="47"/>
        <v>975</v>
      </c>
      <c r="N249" s="53">
        <f t="shared" si="47"/>
        <v>2872</v>
      </c>
      <c r="P249" s="53">
        <f t="shared" ref="P249:U249" si="52">IF(AND(P198="-",P147="-",P96="-",P45="-"),"-",SUM(P198,P147,P96,P45))</f>
        <v>1</v>
      </c>
      <c r="Q249" s="53">
        <f t="shared" si="52"/>
        <v>20</v>
      </c>
      <c r="R249" s="53">
        <f t="shared" si="52"/>
        <v>47</v>
      </c>
      <c r="S249" s="53">
        <f t="shared" si="52"/>
        <v>0</v>
      </c>
      <c r="T249" s="53">
        <f t="shared" si="52"/>
        <v>0</v>
      </c>
      <c r="U249" s="53">
        <f t="shared" si="52"/>
        <v>68</v>
      </c>
    </row>
    <row r="250" spans="1:21">
      <c r="A250" s="395">
        <v>2016</v>
      </c>
      <c r="B250" s="53">
        <f t="shared" ref="B250:G250" si="53">IF(AND(B199="-",B148="-",B97="-",B46="-"),"-",SUM(B199,B148,B97,B46))</f>
        <v>7090</v>
      </c>
      <c r="C250" s="53">
        <f t="shared" si="53"/>
        <v>4310</v>
      </c>
      <c r="D250" s="53">
        <f t="shared" si="53"/>
        <v>3584</v>
      </c>
      <c r="E250" s="53">
        <f t="shared" si="53"/>
        <v>2360</v>
      </c>
      <c r="F250" s="53" t="str">
        <f t="shared" si="53"/>
        <v>-</v>
      </c>
      <c r="G250" s="53">
        <f t="shared" si="53"/>
        <v>17344</v>
      </c>
      <c r="I250" s="53" t="str">
        <f t="shared" ref="I250:N250" si="54">IF(AND(I199="-",I148="-",I97="-",I46="-"),"-",SUM(I199,I148,I97,I46))</f>
        <v>-</v>
      </c>
      <c r="J250" s="53" t="str">
        <f t="shared" si="54"/>
        <v>-</v>
      </c>
      <c r="K250" s="53" t="str">
        <f t="shared" si="54"/>
        <v>-</v>
      </c>
      <c r="L250" s="53" t="str">
        <f t="shared" si="54"/>
        <v>-</v>
      </c>
      <c r="M250" s="53" t="str">
        <f t="shared" si="54"/>
        <v>-</v>
      </c>
      <c r="N250" s="53" t="str">
        <f t="shared" si="54"/>
        <v>-</v>
      </c>
      <c r="P250" s="53"/>
      <c r="Q250" s="53"/>
      <c r="R250" s="53"/>
      <c r="S250" s="53"/>
      <c r="T250" s="53"/>
      <c r="U250" s="53"/>
    </row>
    <row r="251" spans="1:21">
      <c r="A251" s="395">
        <v>2017</v>
      </c>
      <c r="B251" s="53">
        <f t="shared" ref="B251:G251" si="55">IF(AND(B200="-",B149="-",B98="-",B47="-"),"-",SUM(B200,B149,B98,B47))</f>
        <v>13504</v>
      </c>
      <c r="C251" s="53">
        <f t="shared" si="55"/>
        <v>7468</v>
      </c>
      <c r="D251" s="53">
        <f t="shared" si="55"/>
        <v>5780</v>
      </c>
      <c r="E251" s="53">
        <f t="shared" si="55"/>
        <v>5306</v>
      </c>
      <c r="F251" s="53">
        <f t="shared" si="55"/>
        <v>875</v>
      </c>
      <c r="G251" s="53">
        <f t="shared" si="55"/>
        <v>32933</v>
      </c>
      <c r="I251" s="53" t="str">
        <f t="shared" ref="I251:N251" si="56">IF(AND(I200="-",I149="-",I98="-",I47="-"),"-",SUM(I200,I149,I98,I47))</f>
        <v>-</v>
      </c>
      <c r="J251" s="53" t="str">
        <f t="shared" si="56"/>
        <v>-</v>
      </c>
      <c r="K251" s="53">
        <f t="shared" si="56"/>
        <v>231</v>
      </c>
      <c r="L251" s="53">
        <f t="shared" si="56"/>
        <v>769</v>
      </c>
      <c r="M251" s="53">
        <f t="shared" si="56"/>
        <v>368</v>
      </c>
      <c r="N251" s="53">
        <f t="shared" si="56"/>
        <v>1368</v>
      </c>
      <c r="P251" s="53">
        <f t="shared" ref="P251:U251" si="57">IF(AND(P200="-",P149="-",P98="-",P47="-"),"-",SUM(P200,P149,P98,P47))</f>
        <v>0</v>
      </c>
      <c r="Q251" s="53">
        <f t="shared" si="57"/>
        <v>0</v>
      </c>
      <c r="R251" s="53">
        <f t="shared" si="57"/>
        <v>10</v>
      </c>
      <c r="S251" s="53">
        <f t="shared" si="57"/>
        <v>3</v>
      </c>
      <c r="T251" s="53">
        <f t="shared" si="57"/>
        <v>0</v>
      </c>
      <c r="U251" s="53">
        <f t="shared" si="57"/>
        <v>13</v>
      </c>
    </row>
    <row r="252" spans="1:21">
      <c r="A252" s="395">
        <v>2018</v>
      </c>
      <c r="B252" s="53">
        <f t="shared" ref="B252:G252" si="58">IF(AND(B201="-",B150="-",B99="-",B48="-"),"-",SUM(B201,B150,B99,B48))</f>
        <v>6673</v>
      </c>
      <c r="C252" s="53">
        <f t="shared" si="58"/>
        <v>9010</v>
      </c>
      <c r="D252" s="53">
        <f t="shared" si="58"/>
        <v>5458</v>
      </c>
      <c r="E252" s="53">
        <f t="shared" si="58"/>
        <v>1702</v>
      </c>
      <c r="F252" s="53">
        <f t="shared" si="58"/>
        <v>713</v>
      </c>
      <c r="G252" s="53">
        <f t="shared" si="58"/>
        <v>23556</v>
      </c>
      <c r="I252" s="53" t="str">
        <f t="shared" ref="I252:N252" si="59">IF(AND(I201="-",I150="-",I99="-",I48="-"),"-",SUM(I201,I150,I99,I48))</f>
        <v>-</v>
      </c>
      <c r="J252" s="53" t="str">
        <f t="shared" si="59"/>
        <v>-</v>
      </c>
      <c r="K252" s="53">
        <f t="shared" si="59"/>
        <v>447</v>
      </c>
      <c r="L252" s="53">
        <f t="shared" si="59"/>
        <v>457</v>
      </c>
      <c r="M252" s="53">
        <f t="shared" si="59"/>
        <v>388</v>
      </c>
      <c r="N252" s="53">
        <f t="shared" si="59"/>
        <v>1292</v>
      </c>
      <c r="P252" s="53"/>
      <c r="Q252" s="53"/>
      <c r="R252" s="53"/>
      <c r="S252" s="53"/>
      <c r="T252" s="53"/>
      <c r="U252" s="53"/>
    </row>
    <row r="253" spans="1:21">
      <c r="A253" s="395">
        <v>2019</v>
      </c>
      <c r="B253" s="53">
        <f t="shared" ref="B253:G253" si="60">IF(AND(B202="-",B151="-",B100="-",B49="-"),"-",SUM(B202,B151,B100,B49))</f>
        <v>3901</v>
      </c>
      <c r="C253" s="53">
        <f t="shared" si="60"/>
        <v>3044</v>
      </c>
      <c r="D253" s="53">
        <f t="shared" si="60"/>
        <v>11430</v>
      </c>
      <c r="E253" s="53">
        <f t="shared" si="60"/>
        <v>2669</v>
      </c>
      <c r="F253" s="53">
        <f t="shared" si="60"/>
        <v>1732</v>
      </c>
      <c r="G253" s="53">
        <f t="shared" si="60"/>
        <v>22776</v>
      </c>
      <c r="I253" s="53" t="str">
        <f t="shared" ref="I253:N253" si="61">IF(AND(I202="-",I151="-",I100="-",I49="-"),"-",SUM(I202,I151,I100,I49))</f>
        <v>-</v>
      </c>
      <c r="J253" s="53" t="str">
        <f t="shared" si="61"/>
        <v>-</v>
      </c>
      <c r="K253" s="53">
        <f t="shared" si="61"/>
        <v>1638</v>
      </c>
      <c r="L253" s="53">
        <f t="shared" si="61"/>
        <v>1158</v>
      </c>
      <c r="M253" s="53">
        <f t="shared" si="61"/>
        <v>1201</v>
      </c>
      <c r="N253" s="53">
        <f t="shared" si="61"/>
        <v>3997</v>
      </c>
      <c r="P253" s="53">
        <f t="shared" ref="P253:U253" si="62">IF(AND(P202="-",P151="-",P100="-",P49="-"),"-",SUM(P202,P151,P100,P49))</f>
        <v>0</v>
      </c>
      <c r="Q253" s="53">
        <f t="shared" si="62"/>
        <v>0</v>
      </c>
      <c r="R253" s="53">
        <f t="shared" si="62"/>
        <v>483</v>
      </c>
      <c r="S253" s="53">
        <f t="shared" si="62"/>
        <v>2</v>
      </c>
      <c r="T253" s="53">
        <f t="shared" si="62"/>
        <v>0</v>
      </c>
      <c r="U253" s="53">
        <f t="shared" si="62"/>
        <v>485</v>
      </c>
    </row>
    <row r="254" spans="1:21">
      <c r="A254" s="395">
        <v>2020</v>
      </c>
      <c r="B254" s="53">
        <f t="shared" ref="B254:G254" si="63">IF(AND(B203="-",B152="-",B101="-",B50="-"),"-",SUM(B203,B152,B101,B50))</f>
        <v>625</v>
      </c>
      <c r="C254" s="53">
        <f t="shared" si="63"/>
        <v>1307</v>
      </c>
      <c r="D254" s="53">
        <f t="shared" si="63"/>
        <v>7269</v>
      </c>
      <c r="E254" s="53">
        <f t="shared" si="63"/>
        <v>2949</v>
      </c>
      <c r="F254" s="53">
        <f t="shared" si="63"/>
        <v>160</v>
      </c>
      <c r="G254" s="53">
        <f t="shared" si="63"/>
        <v>12310</v>
      </c>
      <c r="I254" s="53" t="str">
        <f t="shared" ref="I254:N254" si="64">IF(AND(I203="-",I152="-",I101="-",I50="-"),"-",SUM(I203,I152,I101,I50))</f>
        <v>-</v>
      </c>
      <c r="J254" s="53" t="str">
        <f t="shared" si="64"/>
        <v>-</v>
      </c>
      <c r="K254" s="53">
        <f t="shared" si="64"/>
        <v>222</v>
      </c>
      <c r="L254" s="53">
        <f t="shared" si="64"/>
        <v>314</v>
      </c>
      <c r="M254" s="53">
        <f t="shared" si="64"/>
        <v>101</v>
      </c>
      <c r="N254" s="53">
        <f t="shared" si="64"/>
        <v>637</v>
      </c>
      <c r="P254" s="53"/>
      <c r="Q254" s="53"/>
      <c r="R254" s="53"/>
      <c r="S254" s="53"/>
      <c r="T254" s="53"/>
      <c r="U254" s="53"/>
    </row>
    <row r="255" spans="1:21">
      <c r="A255" s="395">
        <v>2021</v>
      </c>
      <c r="B255" s="53">
        <f t="shared" ref="B255:G255" si="65">IF(AND(B204="-",B153="-",B102="-",B51="-"),"-",SUM(B204,B153,B102,B51))</f>
        <v>2566</v>
      </c>
      <c r="C255" s="53">
        <f t="shared" si="65"/>
        <v>7279</v>
      </c>
      <c r="D255" s="53">
        <f t="shared" si="65"/>
        <v>5549</v>
      </c>
      <c r="E255" s="53">
        <f t="shared" si="65"/>
        <v>3173</v>
      </c>
      <c r="F255" s="53">
        <f t="shared" si="65"/>
        <v>518</v>
      </c>
      <c r="G255" s="53">
        <f t="shared" si="65"/>
        <v>19085</v>
      </c>
      <c r="I255" s="53" t="str">
        <f t="shared" ref="I255:N255" si="66">IF(AND(I204="-",I153="-",I102="-",I51="-"),"-",SUM(I204,I153,I102,I51))</f>
        <v>-</v>
      </c>
      <c r="J255" s="53" t="str">
        <f t="shared" si="66"/>
        <v>-</v>
      </c>
      <c r="K255" s="53">
        <f t="shared" si="66"/>
        <v>551</v>
      </c>
      <c r="L255" s="53">
        <f t="shared" si="66"/>
        <v>1114</v>
      </c>
      <c r="M255" s="53">
        <f t="shared" si="66"/>
        <v>1705</v>
      </c>
      <c r="N255" s="53">
        <f t="shared" si="66"/>
        <v>3370</v>
      </c>
      <c r="P255" s="53">
        <f t="shared" ref="P255:U255" si="67">IF(AND(P204="-",P153="-",P102="-",P51="-"),"-",SUM(P204,P153,P102,P51))</f>
        <v>0</v>
      </c>
      <c r="Q255" s="53">
        <f t="shared" si="67"/>
        <v>0</v>
      </c>
      <c r="R255" s="53">
        <f t="shared" si="67"/>
        <v>4</v>
      </c>
      <c r="S255" s="53">
        <f t="shared" si="67"/>
        <v>29</v>
      </c>
      <c r="T255" s="53">
        <f t="shared" si="67"/>
        <v>0</v>
      </c>
      <c r="U255" s="53">
        <f t="shared" si="67"/>
        <v>33</v>
      </c>
    </row>
    <row r="256" spans="1:21">
      <c r="A256" s="395">
        <v>2022</v>
      </c>
      <c r="B256" s="53">
        <f t="shared" ref="B256:G256" si="68">IF(AND(B205="-",B154="-",B103="-",B52="-"),"-",SUM(B205,B154,B103,B52))</f>
        <v>13691</v>
      </c>
      <c r="C256" s="53">
        <f t="shared" si="68"/>
        <v>2828</v>
      </c>
      <c r="D256" s="53">
        <f t="shared" si="68"/>
        <v>5224</v>
      </c>
      <c r="E256" s="53">
        <f t="shared" si="68"/>
        <v>1997</v>
      </c>
      <c r="F256" s="53">
        <f t="shared" si="68"/>
        <v>239</v>
      </c>
      <c r="G256" s="53">
        <f t="shared" si="68"/>
        <v>23979</v>
      </c>
      <c r="I256" s="53" t="str">
        <f t="shared" ref="I256:N256" si="69">IF(AND(I205="-",I154="-",I103="-",I52="-"),"-",SUM(I205,I154,I103,I52))</f>
        <v>-</v>
      </c>
      <c r="J256" s="53" t="str">
        <f t="shared" si="69"/>
        <v>-</v>
      </c>
      <c r="K256" s="53">
        <f t="shared" si="69"/>
        <v>1474</v>
      </c>
      <c r="L256" s="53">
        <f t="shared" si="69"/>
        <v>2307</v>
      </c>
      <c r="M256" s="53">
        <f t="shared" si="69"/>
        <v>7426</v>
      </c>
      <c r="N256" s="53">
        <f t="shared" si="69"/>
        <v>11207</v>
      </c>
      <c r="P256" s="53"/>
      <c r="Q256" s="53"/>
      <c r="R256" s="53"/>
      <c r="S256" s="53"/>
      <c r="T256" s="53"/>
      <c r="U256" s="53"/>
    </row>
    <row r="257" spans="1:21">
      <c r="A257" s="395">
        <v>2023</v>
      </c>
      <c r="B257" s="53">
        <f t="shared" ref="B257:G258" si="70">IF(AND(B206="-",B155="-",B104="-",B53="-"),"-",SUM(B206,B155,B104,B53))</f>
        <v>7908</v>
      </c>
      <c r="C257" s="53">
        <f t="shared" si="70"/>
        <v>16778</v>
      </c>
      <c r="D257" s="53">
        <f t="shared" si="70"/>
        <v>10738</v>
      </c>
      <c r="E257" s="53">
        <f t="shared" si="70"/>
        <v>306</v>
      </c>
      <c r="F257" s="53">
        <f t="shared" si="70"/>
        <v>362</v>
      </c>
      <c r="G257" s="53">
        <f t="shared" si="70"/>
        <v>36092</v>
      </c>
      <c r="I257" s="53" t="str">
        <f t="shared" ref="I257:N258" si="71">IF(AND(I206="-",I155="-",I104="-",I53="-"),"-",SUM(I206,I155,I104,I53))</f>
        <v>-</v>
      </c>
      <c r="J257" s="53" t="str">
        <f t="shared" si="71"/>
        <v>-</v>
      </c>
      <c r="K257" s="53">
        <f t="shared" si="71"/>
        <v>2056</v>
      </c>
      <c r="L257" s="53">
        <f t="shared" si="71"/>
        <v>1998</v>
      </c>
      <c r="M257" s="53">
        <f t="shared" si="71"/>
        <v>4376</v>
      </c>
      <c r="N257" s="53">
        <f t="shared" si="71"/>
        <v>8430</v>
      </c>
      <c r="P257" s="53">
        <f t="shared" ref="P257:U257" si="72">IF(AND(P206="-",P155="-",P104="-",P53="-"),"-",SUM(P206,P155,P104,P53))</f>
        <v>0</v>
      </c>
      <c r="Q257" s="53">
        <f t="shared" si="72"/>
        <v>0</v>
      </c>
      <c r="R257" s="53">
        <f t="shared" si="72"/>
        <v>41</v>
      </c>
      <c r="S257" s="53">
        <f>IF(AND(S206="-",S155="-",S104="-",S53="-"),"-",SUM(S206,S155,S104,S53))</f>
        <v>5</v>
      </c>
      <c r="T257" s="53">
        <f t="shared" si="72"/>
        <v>0</v>
      </c>
      <c r="U257" s="53">
        <f t="shared" si="72"/>
        <v>46</v>
      </c>
    </row>
    <row r="258" spans="1:21" ht="11.4">
      <c r="A258" s="395" t="s">
        <v>348</v>
      </c>
      <c r="B258" s="53">
        <f t="shared" si="70"/>
        <v>12005</v>
      </c>
      <c r="C258" s="53">
        <f t="shared" si="70"/>
        <v>11739</v>
      </c>
      <c r="D258" s="53">
        <f t="shared" si="70"/>
        <v>10094</v>
      </c>
      <c r="E258" s="53">
        <f t="shared" si="70"/>
        <v>2360</v>
      </c>
      <c r="F258" s="53">
        <f t="shared" si="70"/>
        <v>474</v>
      </c>
      <c r="G258" s="53">
        <f t="shared" si="70"/>
        <v>36672</v>
      </c>
      <c r="I258" s="53">
        <f t="shared" si="71"/>
        <v>1</v>
      </c>
      <c r="J258" s="53" t="str">
        <f t="shared" si="71"/>
        <v>-</v>
      </c>
      <c r="K258" s="53">
        <f t="shared" si="71"/>
        <v>4238</v>
      </c>
      <c r="L258" s="53">
        <f t="shared" si="71"/>
        <v>4775</v>
      </c>
      <c r="M258" s="53">
        <f t="shared" si="71"/>
        <v>697</v>
      </c>
      <c r="N258" s="53">
        <f t="shared" si="71"/>
        <v>9711</v>
      </c>
      <c r="P258" s="53"/>
      <c r="Q258" s="53"/>
      <c r="R258" s="53"/>
      <c r="S258" s="53"/>
      <c r="T258" s="53"/>
      <c r="U258" s="53"/>
    </row>
    <row r="259" spans="1:21" ht="12.75" customHeight="1">
      <c r="A259" s="397" t="s">
        <v>153</v>
      </c>
      <c r="B259" s="397"/>
      <c r="C259" s="397"/>
      <c r="D259" s="397"/>
      <c r="E259" s="397"/>
      <c r="F259" s="397"/>
      <c r="G259" s="397"/>
      <c r="H259" s="397"/>
      <c r="I259" s="397"/>
      <c r="J259" s="397"/>
      <c r="K259" s="397"/>
      <c r="L259" s="397"/>
      <c r="M259" s="397"/>
      <c r="N259" s="397"/>
      <c r="O259" s="397"/>
      <c r="P259" s="397"/>
      <c r="Q259" s="397"/>
      <c r="R259" s="397"/>
      <c r="S259" s="397"/>
      <c r="T259" s="397"/>
      <c r="U259" s="397"/>
    </row>
    <row r="260" spans="1:21">
      <c r="A260" s="398" t="s">
        <v>154</v>
      </c>
      <c r="B260" s="398"/>
      <c r="C260" s="398"/>
      <c r="D260" s="398"/>
      <c r="E260" s="398"/>
      <c r="F260" s="398"/>
      <c r="G260" s="398"/>
      <c r="H260" s="398"/>
      <c r="I260" s="398"/>
      <c r="J260" s="398"/>
      <c r="K260" s="398"/>
      <c r="L260" s="398"/>
      <c r="M260" s="398"/>
      <c r="N260" s="398"/>
      <c r="O260" s="398"/>
      <c r="P260" s="398"/>
      <c r="Q260" s="398"/>
      <c r="R260" s="398"/>
      <c r="S260" s="398"/>
      <c r="T260" s="398"/>
      <c r="U260" s="398"/>
    </row>
    <row r="261" spans="1:21">
      <c r="A261" s="398" t="s">
        <v>147</v>
      </c>
      <c r="B261" s="398"/>
      <c r="C261" s="398"/>
      <c r="D261" s="398"/>
      <c r="E261" s="398"/>
      <c r="F261" s="398"/>
      <c r="G261" s="398"/>
      <c r="H261" s="398"/>
      <c r="I261" s="398"/>
      <c r="J261" s="398"/>
      <c r="K261" s="398"/>
      <c r="L261" s="398"/>
      <c r="M261" s="398"/>
      <c r="N261" s="398"/>
      <c r="O261" s="398"/>
      <c r="P261" s="398"/>
      <c r="Q261" s="398"/>
      <c r="R261" s="398"/>
      <c r="S261" s="398"/>
      <c r="T261" s="398"/>
      <c r="U261" s="398"/>
    </row>
    <row r="262" spans="1:21">
      <c r="A262" s="398" t="s">
        <v>148</v>
      </c>
      <c r="B262" s="398"/>
      <c r="C262" s="398"/>
      <c r="D262" s="398"/>
      <c r="E262" s="398"/>
      <c r="F262" s="398"/>
      <c r="G262" s="398"/>
      <c r="H262" s="398"/>
      <c r="I262" s="398"/>
      <c r="J262" s="398"/>
      <c r="K262" s="398"/>
      <c r="L262" s="398"/>
      <c r="M262" s="398"/>
      <c r="N262" s="398"/>
      <c r="O262" s="398"/>
      <c r="P262" s="398"/>
      <c r="Q262" s="398"/>
      <c r="R262" s="398"/>
      <c r="S262" s="398"/>
      <c r="T262" s="398"/>
      <c r="U262" s="398"/>
    </row>
    <row r="263" spans="1:21">
      <c r="A263" s="398"/>
      <c r="B263" s="398"/>
      <c r="C263" s="398"/>
      <c r="D263" s="398"/>
      <c r="E263" s="398"/>
      <c r="F263" s="398"/>
      <c r="G263" s="398"/>
      <c r="H263" s="398"/>
      <c r="I263" s="398"/>
      <c r="J263" s="398"/>
      <c r="K263" s="398"/>
      <c r="L263" s="398"/>
      <c r="M263" s="398"/>
      <c r="N263" s="398"/>
      <c r="O263" s="398"/>
      <c r="P263" s="398"/>
      <c r="Q263" s="398"/>
      <c r="R263" s="398"/>
      <c r="S263" s="398"/>
      <c r="T263" s="398"/>
      <c r="U263" s="398"/>
    </row>
    <row r="264" spans="1:21">
      <c r="A264" s="398"/>
      <c r="B264" s="398"/>
      <c r="C264" s="398"/>
      <c r="D264" s="398"/>
      <c r="E264" s="398"/>
      <c r="F264" s="398"/>
      <c r="G264" s="398"/>
      <c r="H264" s="398"/>
      <c r="I264" s="398"/>
      <c r="J264" s="398"/>
      <c r="K264" s="398"/>
      <c r="L264" s="398"/>
      <c r="M264" s="398"/>
      <c r="N264" s="398"/>
      <c r="O264" s="398"/>
      <c r="P264" s="398"/>
      <c r="Q264" s="398"/>
      <c r="R264" s="398"/>
      <c r="S264" s="398"/>
      <c r="T264" s="398"/>
      <c r="U264" s="398"/>
    </row>
    <row r="265" spans="1:21">
      <c r="B265" s="46"/>
      <c r="C265" s="46"/>
      <c r="D265" s="46"/>
      <c r="E265" s="46"/>
      <c r="F265" s="46"/>
      <c r="G265" s="46"/>
    </row>
    <row r="266" spans="1:21">
      <c r="B266" s="46"/>
      <c r="C266" s="46"/>
      <c r="D266" s="46"/>
      <c r="E266" s="46"/>
      <c r="F266" s="46"/>
      <c r="G266" s="46"/>
    </row>
    <row r="267" spans="1:21" s="154" customFormat="1">
      <c r="A267" s="118"/>
      <c r="B267" s="131"/>
      <c r="C267" s="131"/>
      <c r="D267" s="131"/>
      <c r="E267" s="131"/>
      <c r="F267" s="131"/>
      <c r="G267" s="131"/>
      <c r="H267" s="132"/>
      <c r="I267" s="119"/>
      <c r="J267" s="119"/>
      <c r="K267" s="119"/>
      <c r="L267" s="119"/>
      <c r="M267" s="119"/>
      <c r="N267" s="119"/>
      <c r="O267" s="119"/>
      <c r="P267" s="119"/>
      <c r="Q267" s="119"/>
      <c r="R267" s="119"/>
      <c r="S267" s="119"/>
      <c r="T267" s="119"/>
      <c r="U267" s="119"/>
    </row>
    <row r="268" spans="1:21">
      <c r="B268" s="46"/>
      <c r="C268" s="46"/>
      <c r="D268" s="46"/>
      <c r="E268" s="46"/>
      <c r="F268" s="46"/>
      <c r="G268" s="46"/>
    </row>
    <row r="269" spans="1:21">
      <c r="B269" s="46"/>
      <c r="C269" s="46"/>
      <c r="D269" s="46"/>
      <c r="E269" s="46"/>
      <c r="F269" s="46"/>
      <c r="G269" s="46"/>
    </row>
    <row r="270" spans="1:21">
      <c r="B270" s="355"/>
      <c r="C270" s="355"/>
      <c r="D270" s="355"/>
      <c r="E270" s="355"/>
      <c r="F270" s="355"/>
      <c r="G270" s="355"/>
    </row>
    <row r="271" spans="1:21" ht="11.4">
      <c r="A271" s="399" t="s">
        <v>155</v>
      </c>
      <c r="B271" s="399"/>
      <c r="C271" s="399"/>
      <c r="D271" s="399"/>
      <c r="E271" s="399"/>
      <c r="F271" s="399"/>
      <c r="G271" s="399"/>
      <c r="H271" s="399"/>
      <c r="I271" s="399"/>
      <c r="J271" s="399"/>
      <c r="K271" s="399"/>
      <c r="L271" s="399"/>
      <c r="M271" s="399"/>
      <c r="N271" s="399"/>
      <c r="O271" s="399"/>
      <c r="P271" s="399"/>
      <c r="Q271" s="399"/>
      <c r="R271" s="399"/>
      <c r="S271" s="399"/>
      <c r="T271" s="399"/>
      <c r="U271" s="399"/>
    </row>
    <row r="272" spans="1:21" ht="12" customHeight="1">
      <c r="A272" s="343" t="s">
        <v>1</v>
      </c>
      <c r="B272" s="400" t="s">
        <v>21</v>
      </c>
      <c r="C272" s="400" t="s">
        <v>22</v>
      </c>
      <c r="D272" s="400" t="s">
        <v>23</v>
      </c>
      <c r="E272" s="400" t="s">
        <v>24</v>
      </c>
      <c r="F272" s="389" t="s">
        <v>143</v>
      </c>
      <c r="G272" s="400" t="s">
        <v>8</v>
      </c>
      <c r="H272" s="400"/>
      <c r="I272" s="401" t="s">
        <v>21</v>
      </c>
      <c r="J272" s="401" t="s">
        <v>22</v>
      </c>
      <c r="K272" s="401" t="s">
        <v>23</v>
      </c>
      <c r="L272" s="401" t="s">
        <v>24</v>
      </c>
      <c r="M272" s="389" t="s">
        <v>143</v>
      </c>
      <c r="N272" s="401" t="s">
        <v>8</v>
      </c>
      <c r="O272" s="401"/>
      <c r="P272" s="401" t="s">
        <v>21</v>
      </c>
      <c r="Q272" s="401" t="s">
        <v>22</v>
      </c>
      <c r="R272" s="401" t="s">
        <v>23</v>
      </c>
      <c r="S272" s="401" t="s">
        <v>24</v>
      </c>
      <c r="T272" s="389" t="s">
        <v>143</v>
      </c>
      <c r="U272" s="401" t="s">
        <v>8</v>
      </c>
    </row>
    <row r="273" spans="1:24" ht="12" customHeight="1">
      <c r="A273" s="369"/>
      <c r="B273" s="402" t="s">
        <v>50</v>
      </c>
      <c r="C273" s="402"/>
      <c r="D273" s="402"/>
      <c r="E273" s="402"/>
      <c r="F273" s="402"/>
      <c r="G273" s="402"/>
      <c r="H273" s="393"/>
      <c r="I273" s="403" t="s">
        <v>51</v>
      </c>
      <c r="J273" s="403"/>
      <c r="K273" s="403"/>
      <c r="L273" s="403"/>
      <c r="M273" s="403"/>
      <c r="N273" s="403"/>
      <c r="O273" s="367"/>
      <c r="P273" s="403" t="s">
        <v>152</v>
      </c>
      <c r="Q273" s="403"/>
      <c r="R273" s="403"/>
      <c r="S273" s="403"/>
      <c r="T273" s="403"/>
      <c r="U273" s="403"/>
    </row>
    <row r="274" spans="1:24" ht="12" customHeight="1">
      <c r="A274" s="369" t="s">
        <v>144</v>
      </c>
      <c r="B274" s="355"/>
      <c r="C274" s="355"/>
      <c r="D274" s="355"/>
      <c r="E274" s="355"/>
      <c r="F274" s="355"/>
      <c r="G274" s="355"/>
    </row>
    <row r="275" spans="1:24" ht="12" customHeight="1">
      <c r="A275" s="352" t="s">
        <v>102</v>
      </c>
      <c r="B275" s="355">
        <f t="shared" ref="B275:G275" si="73">AVERAGE(B11:B15)</f>
        <v>3293.2</v>
      </c>
      <c r="C275" s="355">
        <f t="shared" si="73"/>
        <v>532.33333333333337</v>
      </c>
      <c r="D275" s="355">
        <f t="shared" si="73"/>
        <v>6289</v>
      </c>
      <c r="E275" s="355">
        <f t="shared" si="73"/>
        <v>1424.2</v>
      </c>
      <c r="F275" s="355">
        <f t="shared" si="73"/>
        <v>31</v>
      </c>
      <c r="G275" s="355">
        <f t="shared" si="73"/>
        <v>10074.200000000001</v>
      </c>
      <c r="I275" s="355" t="s">
        <v>15</v>
      </c>
      <c r="J275" s="355" t="s">
        <v>15</v>
      </c>
      <c r="K275" s="355">
        <f>AVERAGE(K11:K15)</f>
        <v>43965</v>
      </c>
      <c r="L275" s="355">
        <f>AVERAGE(L11:L15)</f>
        <v>15853.2</v>
      </c>
      <c r="M275" s="355">
        <f>AVERAGE(M11:M15)</f>
        <v>99.5</v>
      </c>
      <c r="N275" s="355">
        <f>AVERAGE(N11:N15)</f>
        <v>42272</v>
      </c>
      <c r="P275" s="355">
        <f>AVERAGE(P11:P15)</f>
        <v>113.33333333333333</v>
      </c>
      <c r="Q275" s="355">
        <f t="shared" ref="Q275:U275" si="74">AVERAGE(Q11:Q15)</f>
        <v>19.5</v>
      </c>
      <c r="R275" s="355">
        <f t="shared" si="74"/>
        <v>38465.666666666664</v>
      </c>
      <c r="S275" s="355">
        <f t="shared" si="74"/>
        <v>103126.5</v>
      </c>
      <c r="T275" s="355">
        <f t="shared" si="74"/>
        <v>415</v>
      </c>
      <c r="U275" s="355">
        <f t="shared" si="74"/>
        <v>107619.66666666667</v>
      </c>
    </row>
    <row r="276" spans="1:24" ht="12" customHeight="1">
      <c r="A276" s="352" t="s">
        <v>10</v>
      </c>
      <c r="B276" s="355">
        <f>AVERAGE(B16:B20)</f>
        <v>8156.75</v>
      </c>
      <c r="C276" s="355">
        <f>AVERAGE(C16:C20)</f>
        <v>4180</v>
      </c>
      <c r="D276" s="355">
        <f>AVERAGE(D16:D20)</f>
        <v>74</v>
      </c>
      <c r="E276" s="355">
        <f>AVERAGE(E16:E20)</f>
        <v>672</v>
      </c>
      <c r="F276" s="355" t="s">
        <v>15</v>
      </c>
      <c r="G276" s="355">
        <f>AVERAGE(G16:G20)</f>
        <v>9600.6</v>
      </c>
      <c r="I276" s="355" t="s">
        <v>15</v>
      </c>
      <c r="J276" s="355" t="s">
        <v>15</v>
      </c>
      <c r="K276" s="355">
        <f>AVERAGE(K16:K20)</f>
        <v>776</v>
      </c>
      <c r="L276" s="355">
        <f>AVERAGE(L16:L20)</f>
        <v>24066</v>
      </c>
      <c r="M276" s="355" t="s">
        <v>15</v>
      </c>
      <c r="N276" s="355">
        <f>AVERAGE(N16:N20)</f>
        <v>19563.2</v>
      </c>
      <c r="P276" s="355">
        <f>AVERAGE(P16:P20)</f>
        <v>0</v>
      </c>
      <c r="Q276" s="355" t="s">
        <v>15</v>
      </c>
      <c r="R276" s="355">
        <f>AVERAGE(R16:R20)</f>
        <v>1524</v>
      </c>
      <c r="S276" s="355">
        <f>AVERAGE(S16:S20)</f>
        <v>36263</v>
      </c>
      <c r="T276" s="355" t="s">
        <v>15</v>
      </c>
      <c r="U276" s="355">
        <f>AVERAGE(U16:U20)</f>
        <v>18893.5</v>
      </c>
    </row>
    <row r="277" spans="1:24" ht="12" customHeight="1">
      <c r="A277" s="352" t="s">
        <v>11</v>
      </c>
      <c r="B277" s="355">
        <f t="shared" ref="B277:G277" si="75">AVERAGE(B21:B25)</f>
        <v>8817.6666666666661</v>
      </c>
      <c r="C277" s="355">
        <f t="shared" si="75"/>
        <v>5678.666666666667</v>
      </c>
      <c r="D277" s="355">
        <f t="shared" si="75"/>
        <v>1388</v>
      </c>
      <c r="E277" s="355">
        <f t="shared" si="75"/>
        <v>424</v>
      </c>
      <c r="F277" s="355">
        <f t="shared" si="75"/>
        <v>366</v>
      </c>
      <c r="G277" s="355">
        <f t="shared" si="75"/>
        <v>12081.75</v>
      </c>
      <c r="I277" s="355" t="s">
        <v>15</v>
      </c>
      <c r="J277" s="355" t="s">
        <v>15</v>
      </c>
      <c r="K277" s="355">
        <f>AVERAGE(K21:K25)</f>
        <v>3377.5</v>
      </c>
      <c r="L277" s="355">
        <f>AVERAGE(L21:L25)</f>
        <v>9603.75</v>
      </c>
      <c r="M277" s="355">
        <f>AVERAGE(M21:M25)</f>
        <v>5293</v>
      </c>
      <c r="N277" s="355">
        <f>AVERAGE(N21:N25)</f>
        <v>13939</v>
      </c>
      <c r="P277" s="355">
        <f t="shared" ref="P277:U277" si="76">AVERAGE(P21:P25)</f>
        <v>8.5</v>
      </c>
      <c r="Q277" s="355">
        <f t="shared" si="76"/>
        <v>8.5</v>
      </c>
      <c r="R277" s="355">
        <f t="shared" si="76"/>
        <v>64</v>
      </c>
      <c r="S277" s="355">
        <f t="shared" si="76"/>
        <v>23602.666666666668</v>
      </c>
      <c r="T277" s="355">
        <f t="shared" si="76"/>
        <v>535</v>
      </c>
      <c r="U277" s="355">
        <f t="shared" si="76"/>
        <v>23992</v>
      </c>
    </row>
    <row r="278" spans="1:24" ht="12" customHeight="1">
      <c r="A278" s="352" t="s">
        <v>12</v>
      </c>
      <c r="B278" s="355">
        <f>AVERAGE(B26:B30)</f>
        <v>3887.25</v>
      </c>
      <c r="C278" s="355">
        <f>AVERAGE(C26:C30)</f>
        <v>1922.5</v>
      </c>
      <c r="D278" s="355">
        <f>AVERAGE(D26:D30)</f>
        <v>3428</v>
      </c>
      <c r="E278" s="355">
        <f>AVERAGE(E26:E30)</f>
        <v>1524</v>
      </c>
      <c r="F278" s="355" t="s">
        <v>15</v>
      </c>
      <c r="G278" s="355">
        <f>AVERAGE(G26:G30)</f>
        <v>7047.75</v>
      </c>
      <c r="I278" s="355" t="s">
        <v>15</v>
      </c>
      <c r="J278" s="355" t="s">
        <v>15</v>
      </c>
      <c r="K278" s="355">
        <f>AVERAGE(K26:K30)</f>
        <v>2996.5</v>
      </c>
      <c r="L278" s="355">
        <f>AVERAGE(L26:L30)</f>
        <v>4481</v>
      </c>
      <c r="M278" s="355" t="s">
        <v>15</v>
      </c>
      <c r="N278" s="355">
        <f>AVERAGE(N26:N30)</f>
        <v>7477.5</v>
      </c>
      <c r="P278" s="355">
        <f>AVERAGE(P26:P30)</f>
        <v>1</v>
      </c>
      <c r="Q278" s="355">
        <f>AVERAGE(Q26:Q30)</f>
        <v>1</v>
      </c>
      <c r="R278" s="355">
        <f>AVERAGE(R26:R30)</f>
        <v>30</v>
      </c>
      <c r="S278" s="355">
        <f>AVERAGE(S26:S30)</f>
        <v>8</v>
      </c>
      <c r="T278" s="355" t="s">
        <v>15</v>
      </c>
      <c r="U278" s="355">
        <f>AVERAGE(U26:U30)</f>
        <v>21</v>
      </c>
    </row>
    <row r="279" spans="1:24" ht="12" customHeight="1">
      <c r="A279" s="352" t="s">
        <v>13</v>
      </c>
      <c r="B279" s="355">
        <f t="shared" ref="B279:G279" si="77">AVERAGE(B31:B35)</f>
        <v>6623.8</v>
      </c>
      <c r="C279" s="355">
        <f t="shared" si="77"/>
        <v>2490.8000000000002</v>
      </c>
      <c r="D279" s="355">
        <f t="shared" si="77"/>
        <v>4402</v>
      </c>
      <c r="E279" s="355">
        <f t="shared" si="77"/>
        <v>4392.5</v>
      </c>
      <c r="F279" s="355">
        <f t="shared" si="77"/>
        <v>698.5</v>
      </c>
      <c r="G279" s="355">
        <f t="shared" si="77"/>
        <v>17310</v>
      </c>
      <c r="I279" s="355" t="str">
        <f>I31</f>
        <v>-</v>
      </c>
      <c r="J279" s="355" t="str">
        <f>J31</f>
        <v>-</v>
      </c>
      <c r="K279" s="355">
        <f>AVERAGE(K31:K35)</f>
        <v>423.75</v>
      </c>
      <c r="L279" s="355">
        <f>AVERAGE(L31:L35)</f>
        <v>962</v>
      </c>
      <c r="M279" s="355">
        <f>AVERAGE(M31:M35)</f>
        <v>171</v>
      </c>
      <c r="N279" s="355">
        <f>AVERAGE(N31:N35)</f>
        <v>1230.75</v>
      </c>
      <c r="P279" s="355">
        <f t="shared" ref="P279:U279" si="78">AVERAGE(P31:P35)</f>
        <v>0.33333333333333331</v>
      </c>
      <c r="Q279" s="355">
        <f t="shared" si="78"/>
        <v>2.6666666666666665</v>
      </c>
      <c r="R279" s="355">
        <f t="shared" si="78"/>
        <v>18</v>
      </c>
      <c r="S279" s="355">
        <f t="shared" si="78"/>
        <v>11.5</v>
      </c>
      <c r="T279" s="355">
        <f t="shared" si="78"/>
        <v>0</v>
      </c>
      <c r="U279" s="355">
        <f t="shared" si="78"/>
        <v>28.666666666666668</v>
      </c>
    </row>
    <row r="280" spans="1:24" ht="12" customHeight="1">
      <c r="A280" s="352" t="s">
        <v>14</v>
      </c>
      <c r="B280" s="355">
        <f>AVERAGE(B36:B40)</f>
        <v>1040.5999999999999</v>
      </c>
      <c r="C280" s="355">
        <f t="shared" ref="C280:G280" si="79">AVERAGE(C36:C40)</f>
        <v>618.20000000000005</v>
      </c>
      <c r="D280" s="355">
        <f t="shared" si="79"/>
        <v>157.4</v>
      </c>
      <c r="E280" s="355">
        <f t="shared" si="79"/>
        <v>206.8</v>
      </c>
      <c r="F280" s="355">
        <f t="shared" si="79"/>
        <v>96.2</v>
      </c>
      <c r="G280" s="355">
        <f t="shared" si="79"/>
        <v>2119.1999999999998</v>
      </c>
      <c r="I280" s="355" t="str">
        <f>I36</f>
        <v>-</v>
      </c>
      <c r="J280" s="355" t="str">
        <f>J36</f>
        <v>-</v>
      </c>
      <c r="K280" s="355">
        <f t="shared" ref="K280:N280" si="80">AVERAGE(K36:K40)</f>
        <v>136.4</v>
      </c>
      <c r="L280" s="355">
        <f t="shared" si="80"/>
        <v>66.599999999999994</v>
      </c>
      <c r="M280" s="355">
        <f t="shared" si="80"/>
        <v>10.199999999999999</v>
      </c>
      <c r="N280" s="355">
        <f t="shared" si="80"/>
        <v>213.2</v>
      </c>
      <c r="P280" s="355">
        <f t="shared" ref="P280:U280" si="81">AVERAGE(P36:P40)</f>
        <v>4.5</v>
      </c>
      <c r="Q280" s="355">
        <f t="shared" si="81"/>
        <v>4</v>
      </c>
      <c r="R280" s="355">
        <f t="shared" si="81"/>
        <v>8</v>
      </c>
      <c r="S280" s="355">
        <f t="shared" si="81"/>
        <v>0</v>
      </c>
      <c r="T280" s="355">
        <f t="shared" si="81"/>
        <v>0</v>
      </c>
      <c r="U280" s="355">
        <f t="shared" si="81"/>
        <v>16.5</v>
      </c>
    </row>
    <row r="281" spans="1:24" ht="12" customHeight="1">
      <c r="A281" s="352">
        <v>2011</v>
      </c>
      <c r="B281" s="355">
        <f t="shared" ref="B281:G292" si="82">B41</f>
        <v>2022</v>
      </c>
      <c r="C281" s="355">
        <f t="shared" si="82"/>
        <v>513</v>
      </c>
      <c r="D281" s="355">
        <f t="shared" si="82"/>
        <v>276</v>
      </c>
      <c r="E281" s="355">
        <f t="shared" si="82"/>
        <v>30</v>
      </c>
      <c r="F281" s="355">
        <f t="shared" si="82"/>
        <v>93</v>
      </c>
      <c r="G281" s="355">
        <f t="shared" si="82"/>
        <v>2934</v>
      </c>
      <c r="I281" s="355" t="str">
        <f t="shared" ref="I281:N292" si="83">I41</f>
        <v>-</v>
      </c>
      <c r="J281" s="355" t="str">
        <f t="shared" si="83"/>
        <v>-</v>
      </c>
      <c r="K281" s="355">
        <f t="shared" si="83"/>
        <v>1</v>
      </c>
      <c r="L281" s="355">
        <f t="shared" si="83"/>
        <v>0</v>
      </c>
      <c r="M281" s="355">
        <f t="shared" si="83"/>
        <v>139</v>
      </c>
      <c r="N281" s="355">
        <f t="shared" si="83"/>
        <v>140</v>
      </c>
      <c r="P281" s="355">
        <f t="shared" ref="P281:U281" si="84">P41</f>
        <v>0</v>
      </c>
      <c r="Q281" s="355">
        <f t="shared" si="84"/>
        <v>0</v>
      </c>
      <c r="R281" s="355">
        <f t="shared" si="84"/>
        <v>7</v>
      </c>
      <c r="S281" s="355">
        <f t="shared" si="84"/>
        <v>0</v>
      </c>
      <c r="T281" s="355">
        <f t="shared" si="84"/>
        <v>0</v>
      </c>
      <c r="U281" s="355">
        <f t="shared" si="84"/>
        <v>7</v>
      </c>
    </row>
    <row r="282" spans="1:24" ht="12" customHeight="1">
      <c r="A282" s="352">
        <v>2012</v>
      </c>
      <c r="B282" s="355">
        <f t="shared" si="82"/>
        <v>4511</v>
      </c>
      <c r="C282" s="355">
        <f t="shared" si="82"/>
        <v>788</v>
      </c>
      <c r="D282" s="355">
        <f t="shared" si="82"/>
        <v>157</v>
      </c>
      <c r="E282" s="355">
        <f t="shared" si="82"/>
        <v>421</v>
      </c>
      <c r="F282" s="355">
        <f t="shared" si="82"/>
        <v>225</v>
      </c>
      <c r="G282" s="355">
        <f t="shared" si="82"/>
        <v>6102</v>
      </c>
      <c r="I282" s="355" t="str">
        <f t="shared" si="83"/>
        <v>-</v>
      </c>
      <c r="J282" s="355" t="str">
        <f t="shared" si="83"/>
        <v>-</v>
      </c>
      <c r="K282" s="355">
        <f t="shared" si="83"/>
        <v>0</v>
      </c>
      <c r="L282" s="355">
        <f t="shared" si="83"/>
        <v>125</v>
      </c>
      <c r="M282" s="355">
        <f t="shared" si="83"/>
        <v>79</v>
      </c>
      <c r="N282" s="355">
        <f t="shared" si="83"/>
        <v>204</v>
      </c>
      <c r="P282" s="53"/>
      <c r="Q282" s="53"/>
      <c r="R282" s="53"/>
      <c r="S282" s="53"/>
      <c r="T282" s="53"/>
      <c r="U282" s="53"/>
    </row>
    <row r="283" spans="1:24" ht="12" customHeight="1">
      <c r="A283" s="352">
        <v>2013</v>
      </c>
      <c r="B283" s="355">
        <f t="shared" si="82"/>
        <v>3984</v>
      </c>
      <c r="C283" s="355" t="str">
        <f t="shared" si="82"/>
        <v>-</v>
      </c>
      <c r="D283" s="355">
        <f t="shared" si="82"/>
        <v>1900</v>
      </c>
      <c r="E283" s="355">
        <f t="shared" si="82"/>
        <v>87</v>
      </c>
      <c r="F283" s="355" t="str">
        <f t="shared" si="82"/>
        <v>-</v>
      </c>
      <c r="G283" s="355">
        <f t="shared" si="82"/>
        <v>5971</v>
      </c>
      <c r="I283" s="355" t="str">
        <f t="shared" si="83"/>
        <v>-</v>
      </c>
      <c r="J283" s="355" t="str">
        <f t="shared" si="83"/>
        <v>-</v>
      </c>
      <c r="K283" s="355">
        <f t="shared" si="83"/>
        <v>279</v>
      </c>
      <c r="L283" s="355">
        <f t="shared" si="83"/>
        <v>30</v>
      </c>
      <c r="M283" s="355" t="str">
        <f t="shared" si="83"/>
        <v>-</v>
      </c>
      <c r="N283" s="355">
        <f t="shared" si="83"/>
        <v>309</v>
      </c>
      <c r="P283" s="355">
        <f t="shared" ref="P283:U283" si="85">P43</f>
        <v>2</v>
      </c>
      <c r="Q283" s="355" t="str">
        <f t="shared" si="85"/>
        <v>-</v>
      </c>
      <c r="R283" s="355">
        <f t="shared" si="85"/>
        <v>2</v>
      </c>
      <c r="S283" s="355">
        <f t="shared" si="85"/>
        <v>23</v>
      </c>
      <c r="T283" s="355" t="str">
        <f t="shared" si="85"/>
        <v>-</v>
      </c>
      <c r="U283" s="355">
        <f t="shared" si="85"/>
        <v>27</v>
      </c>
    </row>
    <row r="284" spans="1:24" ht="12" customHeight="1">
      <c r="A284" s="352">
        <v>2014</v>
      </c>
      <c r="B284" s="355">
        <f t="shared" si="82"/>
        <v>3075</v>
      </c>
      <c r="C284" s="355">
        <f t="shared" si="82"/>
        <v>27</v>
      </c>
      <c r="D284" s="355">
        <f t="shared" si="82"/>
        <v>168</v>
      </c>
      <c r="E284" s="355">
        <f t="shared" si="82"/>
        <v>56</v>
      </c>
      <c r="F284" s="355" t="str">
        <f t="shared" si="82"/>
        <v>-</v>
      </c>
      <c r="G284" s="355">
        <f t="shared" si="82"/>
        <v>3326</v>
      </c>
      <c r="I284" s="355" t="str">
        <f t="shared" si="83"/>
        <v>-</v>
      </c>
      <c r="J284" s="355" t="str">
        <f t="shared" si="83"/>
        <v>-</v>
      </c>
      <c r="K284" s="355">
        <f t="shared" si="83"/>
        <v>19</v>
      </c>
      <c r="L284" s="355">
        <f t="shared" si="83"/>
        <v>22</v>
      </c>
      <c r="M284" s="355" t="str">
        <f t="shared" si="83"/>
        <v>-</v>
      </c>
      <c r="N284" s="355">
        <f t="shared" si="83"/>
        <v>41</v>
      </c>
      <c r="P284" s="53"/>
      <c r="Q284" s="53"/>
      <c r="R284" s="53"/>
      <c r="S284" s="53"/>
      <c r="T284" s="53"/>
      <c r="U284" s="53"/>
    </row>
    <row r="285" spans="1:24" ht="12" customHeight="1">
      <c r="A285" s="395">
        <v>2015</v>
      </c>
      <c r="B285" s="355">
        <f t="shared" si="82"/>
        <v>3274</v>
      </c>
      <c r="C285" s="355">
        <f t="shared" si="82"/>
        <v>839</v>
      </c>
      <c r="D285" s="355">
        <f t="shared" si="82"/>
        <v>402</v>
      </c>
      <c r="E285" s="355">
        <f t="shared" si="82"/>
        <v>104</v>
      </c>
      <c r="F285" s="355">
        <f t="shared" si="82"/>
        <v>79</v>
      </c>
      <c r="G285" s="355">
        <f t="shared" si="82"/>
        <v>4698</v>
      </c>
      <c r="I285" s="355" t="str">
        <f t="shared" si="83"/>
        <v>-</v>
      </c>
      <c r="J285" s="355" t="str">
        <f t="shared" si="83"/>
        <v>-</v>
      </c>
      <c r="K285" s="355">
        <f t="shared" si="83"/>
        <v>15</v>
      </c>
      <c r="L285" s="355">
        <f t="shared" si="83"/>
        <v>13</v>
      </c>
      <c r="M285" s="355">
        <f t="shared" si="83"/>
        <v>6</v>
      </c>
      <c r="N285" s="355">
        <f t="shared" si="83"/>
        <v>34</v>
      </c>
      <c r="P285" s="355">
        <f t="shared" ref="P285:U285" si="86">P45</f>
        <v>0</v>
      </c>
      <c r="Q285" s="355">
        <f t="shared" si="86"/>
        <v>20</v>
      </c>
      <c r="R285" s="355">
        <f t="shared" si="86"/>
        <v>0</v>
      </c>
      <c r="S285" s="355">
        <f t="shared" si="86"/>
        <v>0</v>
      </c>
      <c r="T285" s="355">
        <f t="shared" si="86"/>
        <v>0</v>
      </c>
      <c r="U285" s="355">
        <f t="shared" si="86"/>
        <v>20</v>
      </c>
    </row>
    <row r="286" spans="1:24" ht="12" customHeight="1">
      <c r="A286" s="395">
        <v>2016</v>
      </c>
      <c r="B286" s="355">
        <f t="shared" si="82"/>
        <v>948</v>
      </c>
      <c r="C286" s="355">
        <f t="shared" si="82"/>
        <v>794</v>
      </c>
      <c r="D286" s="355">
        <f t="shared" si="82"/>
        <v>39</v>
      </c>
      <c r="E286" s="355">
        <f t="shared" si="82"/>
        <v>7</v>
      </c>
      <c r="F286" s="355" t="str">
        <f t="shared" si="82"/>
        <v>-</v>
      </c>
      <c r="G286" s="355">
        <f t="shared" si="82"/>
        <v>1788</v>
      </c>
      <c r="I286" s="355" t="str">
        <f t="shared" si="83"/>
        <v>-</v>
      </c>
      <c r="J286" s="355" t="str">
        <f t="shared" si="83"/>
        <v>-</v>
      </c>
      <c r="K286" s="355" t="str">
        <f t="shared" si="83"/>
        <v>-</v>
      </c>
      <c r="L286" s="355" t="str">
        <f t="shared" si="83"/>
        <v>-</v>
      </c>
      <c r="M286" s="355" t="str">
        <f t="shared" si="83"/>
        <v>-</v>
      </c>
      <c r="N286" s="355" t="str">
        <f t="shared" si="83"/>
        <v>-</v>
      </c>
      <c r="X286" s="395"/>
    </row>
    <row r="287" spans="1:24" ht="12" customHeight="1">
      <c r="A287" s="395">
        <v>2017</v>
      </c>
      <c r="B287" s="355">
        <f t="shared" si="82"/>
        <v>451</v>
      </c>
      <c r="C287" s="355">
        <f t="shared" si="82"/>
        <v>374</v>
      </c>
      <c r="D287" s="355">
        <f t="shared" si="82"/>
        <v>3058</v>
      </c>
      <c r="E287" s="355">
        <f t="shared" si="82"/>
        <v>2158</v>
      </c>
      <c r="F287" s="355">
        <f t="shared" si="82"/>
        <v>310</v>
      </c>
      <c r="G287" s="355">
        <f t="shared" si="82"/>
        <v>6351</v>
      </c>
      <c r="I287" s="355" t="str">
        <f t="shared" si="83"/>
        <v>-</v>
      </c>
      <c r="J287" s="355" t="str">
        <f t="shared" si="83"/>
        <v>-</v>
      </c>
      <c r="K287" s="355">
        <f t="shared" si="83"/>
        <v>49</v>
      </c>
      <c r="L287" s="355">
        <f t="shared" si="83"/>
        <v>182</v>
      </c>
      <c r="M287" s="355">
        <f t="shared" si="83"/>
        <v>80</v>
      </c>
      <c r="N287" s="355">
        <f t="shared" si="83"/>
        <v>311</v>
      </c>
      <c r="P287" s="355">
        <f t="shared" ref="P287:U287" si="87">P47</f>
        <v>0</v>
      </c>
      <c r="Q287" s="355">
        <f t="shared" si="87"/>
        <v>0</v>
      </c>
      <c r="R287" s="355">
        <f t="shared" si="87"/>
        <v>10</v>
      </c>
      <c r="S287" s="355">
        <f t="shared" si="87"/>
        <v>1</v>
      </c>
      <c r="T287" s="355">
        <f t="shared" si="87"/>
        <v>0</v>
      </c>
      <c r="U287" s="355">
        <f t="shared" si="87"/>
        <v>11</v>
      </c>
    </row>
    <row r="288" spans="1:24" ht="12" customHeight="1">
      <c r="A288" s="395">
        <v>2018</v>
      </c>
      <c r="B288" s="355">
        <f t="shared" si="82"/>
        <v>2797</v>
      </c>
      <c r="C288" s="355">
        <f t="shared" si="82"/>
        <v>1330</v>
      </c>
      <c r="D288" s="355">
        <f t="shared" si="82"/>
        <v>2684</v>
      </c>
      <c r="E288" s="355">
        <f t="shared" si="82"/>
        <v>283</v>
      </c>
      <c r="F288" s="355">
        <f t="shared" si="82"/>
        <v>182</v>
      </c>
      <c r="G288" s="355">
        <f t="shared" si="82"/>
        <v>7276</v>
      </c>
      <c r="I288" s="355" t="str">
        <f t="shared" si="83"/>
        <v>-</v>
      </c>
      <c r="J288" s="355" t="str">
        <f t="shared" si="83"/>
        <v>-</v>
      </c>
      <c r="K288" s="355">
        <f t="shared" si="83"/>
        <v>249</v>
      </c>
      <c r="L288" s="355">
        <f t="shared" si="83"/>
        <v>50</v>
      </c>
      <c r="M288" s="355">
        <f t="shared" si="83"/>
        <v>106</v>
      </c>
      <c r="N288" s="355">
        <f t="shared" si="83"/>
        <v>405</v>
      </c>
    </row>
    <row r="289" spans="1:21" ht="12" customHeight="1">
      <c r="A289" s="395">
        <v>2019</v>
      </c>
      <c r="B289" s="355">
        <f t="shared" si="82"/>
        <v>1430</v>
      </c>
      <c r="C289" s="355">
        <f t="shared" si="82"/>
        <v>2616</v>
      </c>
      <c r="D289" s="355">
        <f t="shared" si="82"/>
        <v>9491</v>
      </c>
      <c r="E289" s="355">
        <f t="shared" si="82"/>
        <v>219</v>
      </c>
      <c r="F289" s="355">
        <f t="shared" si="82"/>
        <v>67</v>
      </c>
      <c r="G289" s="355">
        <f t="shared" si="82"/>
        <v>13823</v>
      </c>
      <c r="I289" s="355" t="str">
        <f t="shared" si="83"/>
        <v>-</v>
      </c>
      <c r="J289" s="355" t="str">
        <f t="shared" si="83"/>
        <v>-</v>
      </c>
      <c r="K289" s="355">
        <f t="shared" si="83"/>
        <v>938</v>
      </c>
      <c r="L289" s="355">
        <f t="shared" si="83"/>
        <v>59</v>
      </c>
      <c r="M289" s="355">
        <f t="shared" si="83"/>
        <v>120</v>
      </c>
      <c r="N289" s="355">
        <f t="shared" si="83"/>
        <v>1117</v>
      </c>
      <c r="P289" s="355">
        <f t="shared" ref="P289:U289" si="88">P49</f>
        <v>0</v>
      </c>
      <c r="Q289" s="355">
        <f t="shared" si="88"/>
        <v>0</v>
      </c>
      <c r="R289" s="355">
        <f t="shared" si="88"/>
        <v>230</v>
      </c>
      <c r="S289" s="355">
        <f t="shared" si="88"/>
        <v>0</v>
      </c>
      <c r="T289" s="355">
        <f t="shared" si="88"/>
        <v>0</v>
      </c>
      <c r="U289" s="355">
        <f t="shared" si="88"/>
        <v>230</v>
      </c>
    </row>
    <row r="290" spans="1:21" ht="12" customHeight="1">
      <c r="A290" s="395">
        <v>2020</v>
      </c>
      <c r="B290" s="355">
        <f t="shared" si="82"/>
        <v>135</v>
      </c>
      <c r="C290" s="355">
        <f t="shared" si="82"/>
        <v>389</v>
      </c>
      <c r="D290" s="355">
        <f t="shared" si="82"/>
        <v>692</v>
      </c>
      <c r="E290" s="355">
        <f t="shared" si="82"/>
        <v>202</v>
      </c>
      <c r="F290" s="355">
        <f t="shared" si="82"/>
        <v>0</v>
      </c>
      <c r="G290" s="355">
        <f t="shared" si="82"/>
        <v>1418</v>
      </c>
      <c r="I290" s="355" t="str">
        <f t="shared" si="83"/>
        <v>-</v>
      </c>
      <c r="J290" s="355" t="str">
        <f t="shared" si="83"/>
        <v>-</v>
      </c>
      <c r="K290" s="355">
        <f t="shared" si="83"/>
        <v>29</v>
      </c>
      <c r="L290" s="355">
        <f t="shared" si="83"/>
        <v>16</v>
      </c>
      <c r="M290" s="355">
        <f t="shared" si="83"/>
        <v>0</v>
      </c>
      <c r="N290" s="355">
        <f t="shared" si="83"/>
        <v>45</v>
      </c>
    </row>
    <row r="291" spans="1:21" ht="12" customHeight="1">
      <c r="A291" s="395">
        <v>2021</v>
      </c>
      <c r="B291" s="355">
        <f t="shared" si="82"/>
        <v>262</v>
      </c>
      <c r="C291" s="355">
        <f t="shared" si="82"/>
        <v>358</v>
      </c>
      <c r="D291" s="355">
        <f t="shared" si="82"/>
        <v>212</v>
      </c>
      <c r="E291" s="355">
        <f t="shared" si="82"/>
        <v>75</v>
      </c>
      <c r="F291" s="355">
        <f t="shared" si="82"/>
        <v>33</v>
      </c>
      <c r="G291" s="355">
        <f t="shared" si="82"/>
        <v>940</v>
      </c>
      <c r="I291" s="355" t="str">
        <f t="shared" si="83"/>
        <v>-</v>
      </c>
      <c r="J291" s="355" t="str">
        <f t="shared" si="83"/>
        <v>-</v>
      </c>
      <c r="K291" s="355">
        <f t="shared" si="83"/>
        <v>7</v>
      </c>
      <c r="L291" s="355">
        <f t="shared" si="83"/>
        <v>10</v>
      </c>
      <c r="M291" s="355">
        <f t="shared" si="83"/>
        <v>50</v>
      </c>
      <c r="N291" s="355">
        <f t="shared" si="83"/>
        <v>67</v>
      </c>
      <c r="P291" s="355">
        <f t="shared" ref="P291:U291" si="89">P51</f>
        <v>0</v>
      </c>
      <c r="Q291" s="355">
        <f t="shared" si="89"/>
        <v>0</v>
      </c>
      <c r="R291" s="355">
        <f t="shared" si="89"/>
        <v>1</v>
      </c>
      <c r="S291" s="355">
        <f t="shared" si="89"/>
        <v>14</v>
      </c>
      <c r="T291" s="355">
        <f t="shared" si="89"/>
        <v>0</v>
      </c>
      <c r="U291" s="355">
        <f t="shared" si="89"/>
        <v>15</v>
      </c>
    </row>
    <row r="292" spans="1:21" ht="12" customHeight="1">
      <c r="A292" s="395">
        <v>2022</v>
      </c>
      <c r="B292" s="355">
        <f t="shared" si="82"/>
        <v>82</v>
      </c>
      <c r="C292" s="355">
        <f t="shared" si="82"/>
        <v>111</v>
      </c>
      <c r="D292" s="355">
        <f t="shared" si="82"/>
        <v>137</v>
      </c>
      <c r="E292" s="355">
        <f t="shared" si="82"/>
        <v>40</v>
      </c>
      <c r="F292" s="355">
        <f t="shared" si="82"/>
        <v>0</v>
      </c>
      <c r="G292" s="355">
        <f t="shared" si="82"/>
        <v>370</v>
      </c>
      <c r="I292" s="355" t="str">
        <f t="shared" si="83"/>
        <v>-</v>
      </c>
      <c r="J292" s="355" t="str">
        <f t="shared" si="83"/>
        <v>-</v>
      </c>
      <c r="K292" s="355">
        <f t="shared" si="83"/>
        <v>20</v>
      </c>
      <c r="L292" s="355">
        <f t="shared" si="83"/>
        <v>4</v>
      </c>
      <c r="M292" s="355">
        <f t="shared" si="83"/>
        <v>0</v>
      </c>
      <c r="N292" s="355">
        <f t="shared" si="83"/>
        <v>24</v>
      </c>
    </row>
    <row r="293" spans="1:21" ht="12" customHeight="1">
      <c r="A293" s="395">
        <v>2023</v>
      </c>
      <c r="B293" s="355">
        <f t="shared" ref="B293:G294" si="90">B53</f>
        <v>1959</v>
      </c>
      <c r="C293" s="355">
        <f t="shared" si="90"/>
        <v>63</v>
      </c>
      <c r="D293" s="355">
        <f t="shared" si="90"/>
        <v>221</v>
      </c>
      <c r="E293" s="355">
        <f t="shared" si="90"/>
        <v>19</v>
      </c>
      <c r="F293" s="355">
        <f t="shared" si="90"/>
        <v>7</v>
      </c>
      <c r="G293" s="355">
        <f t="shared" si="90"/>
        <v>2269</v>
      </c>
      <c r="I293" s="355" t="str">
        <f t="shared" ref="I293:N294" si="91">I53</f>
        <v>-</v>
      </c>
      <c r="J293" s="355" t="str">
        <f t="shared" si="91"/>
        <v>-</v>
      </c>
      <c r="K293" s="355">
        <f t="shared" si="91"/>
        <v>0</v>
      </c>
      <c r="L293" s="355">
        <f t="shared" si="91"/>
        <v>32</v>
      </c>
      <c r="M293" s="355">
        <f t="shared" si="91"/>
        <v>100</v>
      </c>
      <c r="N293" s="355">
        <f t="shared" si="91"/>
        <v>132</v>
      </c>
      <c r="P293" s="355">
        <f t="shared" ref="P293:U293" si="92">P53</f>
        <v>0</v>
      </c>
      <c r="Q293" s="355">
        <f t="shared" si="92"/>
        <v>0</v>
      </c>
      <c r="R293" s="355">
        <f t="shared" si="92"/>
        <v>0</v>
      </c>
      <c r="S293" s="355">
        <f t="shared" si="92"/>
        <v>0</v>
      </c>
      <c r="T293" s="355">
        <f t="shared" si="92"/>
        <v>0</v>
      </c>
      <c r="U293" s="355">
        <f t="shared" si="92"/>
        <v>0</v>
      </c>
    </row>
    <row r="294" spans="1:21" ht="12" customHeight="1">
      <c r="A294" s="395" t="s">
        <v>348</v>
      </c>
      <c r="B294" s="355">
        <f t="shared" si="90"/>
        <v>106</v>
      </c>
      <c r="C294" s="355">
        <f t="shared" si="90"/>
        <v>71</v>
      </c>
      <c r="D294" s="355">
        <f t="shared" si="90"/>
        <v>0</v>
      </c>
      <c r="E294" s="355">
        <f t="shared" si="90"/>
        <v>0</v>
      </c>
      <c r="F294" s="355">
        <f t="shared" si="90"/>
        <v>0</v>
      </c>
      <c r="G294" s="355">
        <f t="shared" si="90"/>
        <v>177</v>
      </c>
      <c r="I294" s="355" t="str">
        <f t="shared" si="91"/>
        <v>-</v>
      </c>
      <c r="J294" s="355" t="str">
        <f t="shared" si="91"/>
        <v>-</v>
      </c>
      <c r="K294" s="355">
        <f t="shared" si="91"/>
        <v>0</v>
      </c>
      <c r="L294" s="355">
        <f t="shared" si="91"/>
        <v>0</v>
      </c>
      <c r="M294" s="355">
        <f t="shared" si="91"/>
        <v>0</v>
      </c>
      <c r="N294" s="355">
        <f t="shared" si="91"/>
        <v>0</v>
      </c>
    </row>
    <row r="295" spans="1:21" ht="12" customHeight="1">
      <c r="B295" s="355"/>
      <c r="C295" s="355"/>
      <c r="D295" s="355"/>
      <c r="E295" s="355"/>
      <c r="F295" s="355"/>
      <c r="G295" s="355"/>
    </row>
    <row r="296" spans="1:21" ht="12" customHeight="1">
      <c r="A296" s="369" t="s">
        <v>135</v>
      </c>
      <c r="B296" s="355"/>
      <c r="C296" s="355"/>
      <c r="D296" s="355"/>
      <c r="E296" s="355"/>
      <c r="F296" s="355"/>
      <c r="G296" s="355"/>
    </row>
    <row r="297" spans="1:21" ht="12" customHeight="1">
      <c r="A297" s="352" t="s">
        <v>102</v>
      </c>
      <c r="B297" s="355">
        <f>AVERAGE(B62:B66)</f>
        <v>1879.4</v>
      </c>
      <c r="C297" s="355">
        <f>AVERAGE(C62:C66)</f>
        <v>257.33333333333331</v>
      </c>
      <c r="D297" s="355">
        <f>AVERAGE(D62:D66)</f>
        <v>4971.25</v>
      </c>
      <c r="E297" s="355">
        <f>AVERAGE(E62:E66)</f>
        <v>1312.75</v>
      </c>
      <c r="F297" s="355" t="s">
        <v>15</v>
      </c>
      <c r="G297" s="355">
        <f>AVERAGE(G62:G66)</f>
        <v>7061</v>
      </c>
      <c r="I297" s="355" t="s">
        <v>15</v>
      </c>
      <c r="J297" s="355" t="s">
        <v>15</v>
      </c>
      <c r="K297" s="355">
        <f>AVERAGE(K62:K66)</f>
        <v>29609.75</v>
      </c>
      <c r="L297" s="355">
        <f>AVERAGE(L62:L66)</f>
        <v>8819.5</v>
      </c>
      <c r="M297" s="355" t="s">
        <v>15</v>
      </c>
      <c r="N297" s="355">
        <f>AVERAGE(N62:N66)</f>
        <v>34019.5</v>
      </c>
      <c r="P297" s="355">
        <f>AVERAGE(P62:P66)</f>
        <v>39.333333333333336</v>
      </c>
      <c r="Q297" s="355" t="s">
        <v>15</v>
      </c>
      <c r="R297" s="355">
        <f>AVERAGE(R62:R66)</f>
        <v>7150</v>
      </c>
      <c r="S297" s="355">
        <f>AVERAGE(S62:S66)</f>
        <v>15725</v>
      </c>
      <c r="T297" s="355" t="s">
        <v>15</v>
      </c>
      <c r="U297" s="355">
        <f>AVERAGE(U62:U66)</f>
        <v>22914.333333333332</v>
      </c>
    </row>
    <row r="298" spans="1:21" ht="12" customHeight="1">
      <c r="A298" s="352" t="s">
        <v>10</v>
      </c>
      <c r="B298" s="355">
        <f t="shared" ref="B298:G298" si="93">AVERAGE(B67:B71)</f>
        <v>3225.25</v>
      </c>
      <c r="C298" s="355">
        <f t="shared" si="93"/>
        <v>2241</v>
      </c>
      <c r="D298" s="355">
        <f t="shared" si="93"/>
        <v>40</v>
      </c>
      <c r="E298" s="355">
        <f t="shared" si="93"/>
        <v>526.66666666666663</v>
      </c>
      <c r="F298" s="355">
        <f t="shared" si="93"/>
        <v>11</v>
      </c>
      <c r="G298" s="355">
        <f t="shared" si="93"/>
        <v>4251</v>
      </c>
      <c r="I298" s="355" t="s">
        <v>15</v>
      </c>
      <c r="J298" s="355" t="s">
        <v>15</v>
      </c>
      <c r="K298" s="355">
        <f>AVERAGE(K67:K71)</f>
        <v>350</v>
      </c>
      <c r="L298" s="355">
        <f>AVERAGE(L67:L71)</f>
        <v>5397</v>
      </c>
      <c r="M298" s="355">
        <f>AVERAGE(M67:M71)</f>
        <v>16</v>
      </c>
      <c r="N298" s="355">
        <f>AVERAGE(N67:N71)</f>
        <v>4139.25</v>
      </c>
      <c r="P298" s="355">
        <f>AVERAGE(P67:P71)</f>
        <v>0</v>
      </c>
      <c r="Q298" s="355" t="s">
        <v>15</v>
      </c>
      <c r="R298" s="355">
        <f>AVERAGE(R67:R71)</f>
        <v>728</v>
      </c>
      <c r="S298" s="355">
        <f>AVERAGE(S67:S71)</f>
        <v>0</v>
      </c>
      <c r="T298" s="355" t="s">
        <v>15</v>
      </c>
      <c r="U298" s="355">
        <f>AVERAGE(U67:U71)</f>
        <v>364</v>
      </c>
    </row>
    <row r="299" spans="1:21" ht="12" customHeight="1">
      <c r="A299" s="352" t="s">
        <v>11</v>
      </c>
      <c r="B299" s="355">
        <f t="shared" ref="B299:G299" si="94">AVERAGE(B72:B76)</f>
        <v>920.66666666666663</v>
      </c>
      <c r="C299" s="355">
        <f t="shared" si="94"/>
        <v>1020.3333333333334</v>
      </c>
      <c r="D299" s="355">
        <f t="shared" si="94"/>
        <v>734</v>
      </c>
      <c r="E299" s="355">
        <f t="shared" si="94"/>
        <v>335</v>
      </c>
      <c r="F299" s="355">
        <f t="shared" si="94"/>
        <v>11</v>
      </c>
      <c r="G299" s="355">
        <f t="shared" si="94"/>
        <v>2769</v>
      </c>
      <c r="I299" s="355" t="s">
        <v>15</v>
      </c>
      <c r="J299" s="355" t="s">
        <v>15</v>
      </c>
      <c r="K299" s="355">
        <f>AVERAGE(K72:K76)</f>
        <v>1773</v>
      </c>
      <c r="L299" s="355">
        <f>AVERAGE(L72:L76)</f>
        <v>1465</v>
      </c>
      <c r="M299" s="355">
        <f>AVERAGE(M72:M76)</f>
        <v>1049.5</v>
      </c>
      <c r="N299" s="355">
        <f>AVERAGE(N72:N76)</f>
        <v>2876.25</v>
      </c>
      <c r="P299" s="355">
        <f t="shared" ref="P299:U299" si="95">AVERAGE(P72:P76)</f>
        <v>0</v>
      </c>
      <c r="Q299" s="355">
        <f t="shared" si="95"/>
        <v>0</v>
      </c>
      <c r="R299" s="355">
        <f t="shared" si="95"/>
        <v>20</v>
      </c>
      <c r="S299" s="355">
        <f t="shared" si="95"/>
        <v>1735.6666666666667</v>
      </c>
      <c r="T299" s="355">
        <f t="shared" si="95"/>
        <v>46</v>
      </c>
      <c r="U299" s="355">
        <f t="shared" si="95"/>
        <v>1773</v>
      </c>
    </row>
    <row r="300" spans="1:21" ht="12" customHeight="1">
      <c r="A300" s="352" t="s">
        <v>12</v>
      </c>
      <c r="B300" s="355">
        <f>AVERAGE(B77:B81)</f>
        <v>965.5</v>
      </c>
      <c r="C300" s="355">
        <f>AVERAGE(C77:C81)</f>
        <v>415.75</v>
      </c>
      <c r="D300" s="355">
        <f>AVERAGE(D77:D81)</f>
        <v>336</v>
      </c>
      <c r="E300" s="355">
        <f>AVERAGE(E77:E81)</f>
        <v>150</v>
      </c>
      <c r="F300" s="355" t="s">
        <v>15</v>
      </c>
      <c r="G300" s="355">
        <f>AVERAGE(G77:G81)</f>
        <v>1502.75</v>
      </c>
      <c r="I300" s="355" t="s">
        <v>15</v>
      </c>
      <c r="J300" s="355" t="s">
        <v>15</v>
      </c>
      <c r="K300" s="355">
        <f>AVERAGE(K77:K81)</f>
        <v>140</v>
      </c>
      <c r="L300" s="355">
        <f>AVERAGE(L77:L81)</f>
        <v>546.5</v>
      </c>
      <c r="M300" s="355">
        <f>AVERAGE(M77:M81)</f>
        <v>328</v>
      </c>
      <c r="N300" s="355">
        <f>AVERAGE(N77:N81)</f>
        <v>850.5</v>
      </c>
      <c r="P300" s="355">
        <f t="shared" ref="P300:U300" si="96">AVERAGE(P77:P81)</f>
        <v>0</v>
      </c>
      <c r="Q300" s="355">
        <f t="shared" si="96"/>
        <v>0</v>
      </c>
      <c r="R300" s="355">
        <f t="shared" si="96"/>
        <v>0</v>
      </c>
      <c r="S300" s="355">
        <f t="shared" si="96"/>
        <v>13</v>
      </c>
      <c r="T300" s="355">
        <f t="shared" si="96"/>
        <v>0</v>
      </c>
      <c r="U300" s="355">
        <f t="shared" si="96"/>
        <v>6.5</v>
      </c>
    </row>
    <row r="301" spans="1:21" ht="12" customHeight="1">
      <c r="A301" s="352" t="s">
        <v>13</v>
      </c>
      <c r="B301" s="355">
        <f t="shared" ref="B301:G301" si="97">AVERAGE(B82:B86)</f>
        <v>796.6</v>
      </c>
      <c r="C301" s="355">
        <f t="shared" si="97"/>
        <v>337.6</v>
      </c>
      <c r="D301" s="355">
        <f t="shared" si="97"/>
        <v>1798</v>
      </c>
      <c r="E301" s="355">
        <f t="shared" si="97"/>
        <v>1847.75</v>
      </c>
      <c r="F301" s="355">
        <f t="shared" si="97"/>
        <v>175.5</v>
      </c>
      <c r="G301" s="355">
        <f t="shared" si="97"/>
        <v>4480.6000000000004</v>
      </c>
      <c r="I301" s="355" t="str">
        <f>+I82</f>
        <v>-</v>
      </c>
      <c r="J301" s="355" t="str">
        <f>+J82</f>
        <v>-</v>
      </c>
      <c r="K301" s="355">
        <f>AVERAGE(K82:K86)</f>
        <v>744.5</v>
      </c>
      <c r="L301" s="355">
        <f>AVERAGE(L82:L86)</f>
        <v>955.66666666666663</v>
      </c>
      <c r="M301" s="355">
        <f>AVERAGE(M82:M86)</f>
        <v>186.5</v>
      </c>
      <c r="N301" s="355">
        <f>AVERAGE(N82:N86)</f>
        <v>1554.5</v>
      </c>
      <c r="P301" s="355">
        <f t="shared" ref="P301:U301" si="98">AVERAGE(P82:P86)</f>
        <v>1.3333333333333333</v>
      </c>
      <c r="Q301" s="355">
        <f t="shared" si="98"/>
        <v>0</v>
      </c>
      <c r="R301" s="355">
        <f t="shared" si="98"/>
        <v>21</v>
      </c>
      <c r="S301" s="355">
        <f t="shared" si="98"/>
        <v>18</v>
      </c>
      <c r="T301" s="355">
        <f t="shared" si="98"/>
        <v>10</v>
      </c>
      <c r="U301" s="355">
        <f t="shared" si="98"/>
        <v>37.666666666666664</v>
      </c>
    </row>
    <row r="302" spans="1:21" ht="12" customHeight="1">
      <c r="A302" s="352" t="s">
        <v>14</v>
      </c>
      <c r="B302" s="355">
        <f>AVERAGE(B87:B91)</f>
        <v>877.6</v>
      </c>
      <c r="C302" s="355">
        <f t="shared" ref="C302:G302" si="99">AVERAGE(C87:C91)</f>
        <v>1743.4</v>
      </c>
      <c r="D302" s="355">
        <f t="shared" si="99"/>
        <v>887.8</v>
      </c>
      <c r="E302" s="355">
        <f t="shared" si="99"/>
        <v>978.8</v>
      </c>
      <c r="F302" s="355">
        <f t="shared" si="99"/>
        <v>279.39999999999998</v>
      </c>
      <c r="G302" s="355">
        <f t="shared" si="99"/>
        <v>4767</v>
      </c>
      <c r="I302" s="355" t="str">
        <f>I87</f>
        <v>-</v>
      </c>
      <c r="J302" s="355" t="str">
        <f>J87</f>
        <v>-</v>
      </c>
      <c r="K302" s="355">
        <f t="shared" ref="K302:U302" si="100">AVERAGE(K87:K91)</f>
        <v>735.2</v>
      </c>
      <c r="L302" s="355">
        <f t="shared" si="100"/>
        <v>1015.4</v>
      </c>
      <c r="M302" s="355">
        <f t="shared" si="100"/>
        <v>192</v>
      </c>
      <c r="N302" s="355">
        <f t="shared" si="100"/>
        <v>1942.6</v>
      </c>
      <c r="P302" s="355">
        <f t="shared" si="100"/>
        <v>0</v>
      </c>
      <c r="Q302" s="355">
        <f t="shared" si="100"/>
        <v>10.5</v>
      </c>
      <c r="R302" s="355">
        <f t="shared" si="100"/>
        <v>91.5</v>
      </c>
      <c r="S302" s="355">
        <f t="shared" si="100"/>
        <v>17</v>
      </c>
      <c r="T302" s="355">
        <f t="shared" si="100"/>
        <v>0.5</v>
      </c>
      <c r="U302" s="355">
        <f t="shared" si="100"/>
        <v>119.5</v>
      </c>
    </row>
    <row r="303" spans="1:21" ht="12" customHeight="1">
      <c r="A303" s="352">
        <v>2011</v>
      </c>
      <c r="B303" s="355">
        <f t="shared" ref="B303:G314" si="101">+B92</f>
        <v>2700</v>
      </c>
      <c r="C303" s="355">
        <f t="shared" si="101"/>
        <v>4075</v>
      </c>
      <c r="D303" s="355">
        <f t="shared" si="101"/>
        <v>2683</v>
      </c>
      <c r="E303" s="355">
        <f t="shared" si="101"/>
        <v>781</v>
      </c>
      <c r="F303" s="355">
        <f t="shared" si="101"/>
        <v>179</v>
      </c>
      <c r="G303" s="355">
        <f t="shared" si="101"/>
        <v>10418</v>
      </c>
      <c r="I303" s="355" t="str">
        <f t="shared" ref="I303:N314" si="102">+I92</f>
        <v>-</v>
      </c>
      <c r="J303" s="355" t="str">
        <f t="shared" si="102"/>
        <v>-</v>
      </c>
      <c r="K303" s="355">
        <f t="shared" si="102"/>
        <v>574</v>
      </c>
      <c r="L303" s="355">
        <f t="shared" si="102"/>
        <v>436</v>
      </c>
      <c r="M303" s="355">
        <f t="shared" si="102"/>
        <v>157</v>
      </c>
      <c r="N303" s="355">
        <f t="shared" si="102"/>
        <v>1167</v>
      </c>
      <c r="P303" s="355">
        <f t="shared" ref="P303:U303" si="103">+P92</f>
        <v>0</v>
      </c>
      <c r="Q303" s="355">
        <f t="shared" si="103"/>
        <v>2</v>
      </c>
      <c r="R303" s="355">
        <f t="shared" si="103"/>
        <v>58</v>
      </c>
      <c r="S303" s="355">
        <f t="shared" si="103"/>
        <v>37</v>
      </c>
      <c r="T303" s="355">
        <f t="shared" si="103"/>
        <v>1</v>
      </c>
      <c r="U303" s="355">
        <f t="shared" si="103"/>
        <v>98</v>
      </c>
    </row>
    <row r="304" spans="1:21" ht="12" customHeight="1">
      <c r="A304" s="352">
        <v>2012</v>
      </c>
      <c r="B304" s="355">
        <f t="shared" si="101"/>
        <v>4242</v>
      </c>
      <c r="C304" s="355">
        <f t="shared" si="101"/>
        <v>4341</v>
      </c>
      <c r="D304" s="355">
        <f t="shared" si="101"/>
        <v>3524</v>
      </c>
      <c r="E304" s="355">
        <f t="shared" si="101"/>
        <v>5868</v>
      </c>
      <c r="F304" s="355">
        <f t="shared" si="101"/>
        <v>1747</v>
      </c>
      <c r="G304" s="355">
        <f t="shared" si="101"/>
        <v>19722</v>
      </c>
      <c r="I304" s="355" t="str">
        <f t="shared" si="102"/>
        <v>-</v>
      </c>
      <c r="J304" s="355" t="str">
        <f t="shared" si="102"/>
        <v>-</v>
      </c>
      <c r="K304" s="355">
        <f t="shared" si="102"/>
        <v>256</v>
      </c>
      <c r="L304" s="355">
        <f t="shared" si="102"/>
        <v>839</v>
      </c>
      <c r="M304" s="355">
        <f t="shared" si="102"/>
        <v>1024</v>
      </c>
      <c r="N304" s="355">
        <f t="shared" si="102"/>
        <v>2119</v>
      </c>
    </row>
    <row r="305" spans="1:21" ht="12" customHeight="1">
      <c r="A305" s="352">
        <v>2013</v>
      </c>
      <c r="B305" s="355">
        <f t="shared" si="101"/>
        <v>4186</v>
      </c>
      <c r="C305" s="355" t="str">
        <f t="shared" si="101"/>
        <v>-</v>
      </c>
      <c r="D305" s="355">
        <f t="shared" si="101"/>
        <v>2396</v>
      </c>
      <c r="E305" s="355">
        <f t="shared" si="101"/>
        <v>1806</v>
      </c>
      <c r="F305" s="355" t="str">
        <f t="shared" si="101"/>
        <v>-</v>
      </c>
      <c r="G305" s="355">
        <f t="shared" si="101"/>
        <v>8388</v>
      </c>
      <c r="I305" s="355" t="str">
        <f t="shared" si="102"/>
        <v>-</v>
      </c>
      <c r="J305" s="355" t="str">
        <f t="shared" si="102"/>
        <v>-</v>
      </c>
      <c r="K305" s="355">
        <f t="shared" si="102"/>
        <v>1054</v>
      </c>
      <c r="L305" s="355">
        <f t="shared" si="102"/>
        <v>792</v>
      </c>
      <c r="M305" s="355" t="str">
        <f t="shared" si="102"/>
        <v>-</v>
      </c>
      <c r="N305" s="355">
        <f t="shared" si="102"/>
        <v>1846</v>
      </c>
      <c r="P305" s="355">
        <f t="shared" ref="P305:U305" si="104">+P94</f>
        <v>0</v>
      </c>
      <c r="Q305" s="355">
        <f t="shared" si="104"/>
        <v>0</v>
      </c>
      <c r="R305" s="355">
        <f t="shared" si="104"/>
        <v>93</v>
      </c>
      <c r="S305" s="355">
        <f t="shared" si="104"/>
        <v>6</v>
      </c>
      <c r="T305" s="355">
        <f t="shared" si="104"/>
        <v>0</v>
      </c>
      <c r="U305" s="355">
        <f t="shared" si="104"/>
        <v>99</v>
      </c>
    </row>
    <row r="306" spans="1:21" ht="12" customHeight="1">
      <c r="A306" s="352">
        <v>2014</v>
      </c>
      <c r="B306" s="355">
        <f t="shared" si="101"/>
        <v>7553</v>
      </c>
      <c r="C306" s="355">
        <f t="shared" si="101"/>
        <v>1217</v>
      </c>
      <c r="D306" s="355">
        <f t="shared" si="101"/>
        <v>3208</v>
      </c>
      <c r="E306" s="355">
        <f t="shared" si="101"/>
        <v>1672</v>
      </c>
      <c r="F306" s="355">
        <f t="shared" si="101"/>
        <v>201</v>
      </c>
      <c r="G306" s="355">
        <f t="shared" si="101"/>
        <v>13851</v>
      </c>
      <c r="I306" s="355" t="str">
        <f t="shared" si="102"/>
        <v>-</v>
      </c>
      <c r="J306" s="355" t="str">
        <f t="shared" si="102"/>
        <v>-</v>
      </c>
      <c r="K306" s="355">
        <f t="shared" si="102"/>
        <v>1149</v>
      </c>
      <c r="L306" s="355">
        <f t="shared" si="102"/>
        <v>3069</v>
      </c>
      <c r="M306" s="355">
        <f t="shared" si="102"/>
        <v>384</v>
      </c>
      <c r="N306" s="355">
        <f t="shared" si="102"/>
        <v>4602</v>
      </c>
      <c r="P306" s="53"/>
      <c r="Q306" s="53"/>
      <c r="R306" s="53"/>
      <c r="S306" s="53"/>
      <c r="T306" s="53"/>
      <c r="U306" s="53"/>
    </row>
    <row r="307" spans="1:21" ht="12" customHeight="1">
      <c r="A307" s="395">
        <v>2015</v>
      </c>
      <c r="B307" s="355">
        <f t="shared" si="101"/>
        <v>4288</v>
      </c>
      <c r="C307" s="355" t="str">
        <f t="shared" si="101"/>
        <v>-</v>
      </c>
      <c r="D307" s="355">
        <f t="shared" si="101"/>
        <v>4292</v>
      </c>
      <c r="E307" s="355">
        <f t="shared" si="101"/>
        <v>3619</v>
      </c>
      <c r="F307" s="355">
        <f t="shared" si="101"/>
        <v>981</v>
      </c>
      <c r="G307" s="355">
        <f t="shared" si="101"/>
        <v>13180</v>
      </c>
      <c r="I307" s="355" t="str">
        <f t="shared" si="102"/>
        <v>-</v>
      </c>
      <c r="J307" s="355" t="str">
        <f t="shared" si="102"/>
        <v>-</v>
      </c>
      <c r="K307" s="355">
        <f t="shared" si="102"/>
        <v>133</v>
      </c>
      <c r="L307" s="355">
        <f t="shared" si="102"/>
        <v>114</v>
      </c>
      <c r="M307" s="355">
        <f t="shared" si="102"/>
        <v>62</v>
      </c>
      <c r="N307" s="355">
        <f t="shared" si="102"/>
        <v>309</v>
      </c>
      <c r="P307" s="355">
        <f t="shared" ref="P307:U307" si="105">+P96</f>
        <v>0</v>
      </c>
      <c r="Q307" s="355">
        <f t="shared" si="105"/>
        <v>0</v>
      </c>
      <c r="R307" s="355">
        <f t="shared" si="105"/>
        <v>36</v>
      </c>
      <c r="S307" s="355">
        <f t="shared" si="105"/>
        <v>0</v>
      </c>
      <c r="T307" s="355">
        <f t="shared" si="105"/>
        <v>0</v>
      </c>
      <c r="U307" s="355">
        <f t="shared" si="105"/>
        <v>36</v>
      </c>
    </row>
    <row r="308" spans="1:21" ht="12" customHeight="1">
      <c r="A308" s="395">
        <v>2016</v>
      </c>
      <c r="B308" s="355">
        <f t="shared" si="101"/>
        <v>2228</v>
      </c>
      <c r="C308" s="355">
        <f t="shared" si="101"/>
        <v>551</v>
      </c>
      <c r="D308" s="355">
        <f t="shared" si="101"/>
        <v>1305</v>
      </c>
      <c r="E308" s="355">
        <f t="shared" si="101"/>
        <v>89</v>
      </c>
      <c r="F308" s="355" t="str">
        <f t="shared" si="101"/>
        <v>-</v>
      </c>
      <c r="G308" s="355">
        <f t="shared" si="101"/>
        <v>4173</v>
      </c>
      <c r="I308" s="355" t="str">
        <f t="shared" si="102"/>
        <v>-</v>
      </c>
      <c r="J308" s="355" t="str">
        <f t="shared" si="102"/>
        <v>-</v>
      </c>
      <c r="K308" s="355" t="str">
        <f t="shared" si="102"/>
        <v>-</v>
      </c>
      <c r="L308" s="355" t="str">
        <f t="shared" si="102"/>
        <v>-</v>
      </c>
      <c r="M308" s="355" t="str">
        <f t="shared" si="102"/>
        <v>-</v>
      </c>
      <c r="N308" s="355" t="str">
        <f t="shared" si="102"/>
        <v>-</v>
      </c>
    </row>
    <row r="309" spans="1:21" ht="12" customHeight="1">
      <c r="A309" s="395">
        <v>2017</v>
      </c>
      <c r="B309" s="355">
        <f t="shared" si="101"/>
        <v>2112</v>
      </c>
      <c r="C309" s="355">
        <f t="shared" si="101"/>
        <v>780</v>
      </c>
      <c r="D309" s="355">
        <f t="shared" si="101"/>
        <v>308</v>
      </c>
      <c r="E309" s="355">
        <f t="shared" si="101"/>
        <v>1275</v>
      </c>
      <c r="F309" s="355">
        <f t="shared" si="101"/>
        <v>356</v>
      </c>
      <c r="G309" s="355">
        <f t="shared" si="101"/>
        <v>4831</v>
      </c>
      <c r="I309" s="355" t="str">
        <f t="shared" si="102"/>
        <v>-</v>
      </c>
      <c r="J309" s="355" t="str">
        <f t="shared" si="102"/>
        <v>-</v>
      </c>
      <c r="K309" s="355">
        <f t="shared" si="102"/>
        <v>34</v>
      </c>
      <c r="L309" s="355">
        <f t="shared" si="102"/>
        <v>228</v>
      </c>
      <c r="M309" s="355">
        <f t="shared" si="102"/>
        <v>140</v>
      </c>
      <c r="N309" s="355">
        <f t="shared" si="102"/>
        <v>402</v>
      </c>
      <c r="P309" s="355">
        <f t="shared" ref="P309:U309" si="106">+P98</f>
        <v>0</v>
      </c>
      <c r="Q309" s="355">
        <f t="shared" si="106"/>
        <v>0</v>
      </c>
      <c r="R309" s="355">
        <f t="shared" si="106"/>
        <v>0</v>
      </c>
      <c r="S309" s="355">
        <f t="shared" si="106"/>
        <v>2</v>
      </c>
      <c r="T309" s="355">
        <f t="shared" si="106"/>
        <v>0</v>
      </c>
      <c r="U309" s="355">
        <f t="shared" si="106"/>
        <v>2</v>
      </c>
    </row>
    <row r="310" spans="1:21" ht="12" customHeight="1">
      <c r="A310" s="395">
        <v>2018</v>
      </c>
      <c r="B310" s="355">
        <f t="shared" si="101"/>
        <v>1174</v>
      </c>
      <c r="C310" s="355">
        <f t="shared" si="101"/>
        <v>94</v>
      </c>
      <c r="D310" s="355">
        <f t="shared" si="101"/>
        <v>297</v>
      </c>
      <c r="E310" s="355">
        <f t="shared" si="101"/>
        <v>1119</v>
      </c>
      <c r="F310" s="355">
        <f t="shared" si="101"/>
        <v>524</v>
      </c>
      <c r="G310" s="355">
        <f t="shared" si="101"/>
        <v>3208</v>
      </c>
      <c r="I310" s="355" t="str">
        <f t="shared" si="102"/>
        <v>-</v>
      </c>
      <c r="J310" s="355" t="str">
        <f t="shared" si="102"/>
        <v>-</v>
      </c>
      <c r="K310" s="355">
        <f t="shared" si="102"/>
        <v>41</v>
      </c>
      <c r="L310" s="355">
        <f t="shared" si="102"/>
        <v>181</v>
      </c>
      <c r="M310" s="355">
        <f t="shared" si="102"/>
        <v>266</v>
      </c>
      <c r="N310" s="355">
        <f t="shared" si="102"/>
        <v>488</v>
      </c>
    </row>
    <row r="311" spans="1:21" ht="12" customHeight="1">
      <c r="A311" s="395">
        <v>2019</v>
      </c>
      <c r="B311" s="355">
        <f t="shared" si="101"/>
        <v>529</v>
      </c>
      <c r="C311" s="355">
        <f t="shared" si="101"/>
        <v>61</v>
      </c>
      <c r="D311" s="355">
        <f t="shared" si="101"/>
        <v>1838</v>
      </c>
      <c r="E311" s="355">
        <f t="shared" si="101"/>
        <v>2373</v>
      </c>
      <c r="F311" s="355">
        <f t="shared" si="101"/>
        <v>1584</v>
      </c>
      <c r="G311" s="355">
        <f t="shared" si="101"/>
        <v>6385</v>
      </c>
      <c r="I311" s="355" t="str">
        <f t="shared" si="102"/>
        <v>-</v>
      </c>
      <c r="J311" s="355" t="str">
        <f t="shared" si="102"/>
        <v>-</v>
      </c>
      <c r="K311" s="355">
        <f t="shared" si="102"/>
        <v>313</v>
      </c>
      <c r="L311" s="355">
        <f t="shared" si="102"/>
        <v>633</v>
      </c>
      <c r="M311" s="355">
        <f t="shared" si="102"/>
        <v>344</v>
      </c>
      <c r="N311" s="355">
        <f t="shared" si="102"/>
        <v>1290</v>
      </c>
      <c r="P311" s="355">
        <f t="shared" ref="P311:U311" si="107">+P100</f>
        <v>0</v>
      </c>
      <c r="Q311" s="355">
        <f t="shared" si="107"/>
        <v>0</v>
      </c>
      <c r="R311" s="355">
        <f t="shared" si="107"/>
        <v>230</v>
      </c>
      <c r="S311" s="355">
        <f t="shared" si="107"/>
        <v>0</v>
      </c>
      <c r="T311" s="355">
        <f t="shared" si="107"/>
        <v>0</v>
      </c>
      <c r="U311" s="355">
        <f t="shared" si="107"/>
        <v>230</v>
      </c>
    </row>
    <row r="312" spans="1:21" ht="12" customHeight="1">
      <c r="A312" s="395">
        <v>2020</v>
      </c>
      <c r="B312" s="355">
        <f t="shared" si="101"/>
        <v>207</v>
      </c>
      <c r="C312" s="355">
        <f t="shared" si="101"/>
        <v>535</v>
      </c>
      <c r="D312" s="355">
        <f t="shared" si="101"/>
        <v>2386</v>
      </c>
      <c r="E312" s="355">
        <f t="shared" si="101"/>
        <v>1402</v>
      </c>
      <c r="F312" s="355">
        <f t="shared" si="101"/>
        <v>117</v>
      </c>
      <c r="G312" s="355">
        <f t="shared" si="101"/>
        <v>4647</v>
      </c>
      <c r="I312" s="355" t="str">
        <f t="shared" si="102"/>
        <v>-</v>
      </c>
      <c r="J312" s="355" t="str">
        <f t="shared" si="102"/>
        <v>-</v>
      </c>
      <c r="K312" s="355">
        <f t="shared" si="102"/>
        <v>29</v>
      </c>
      <c r="L312" s="355">
        <f t="shared" si="102"/>
        <v>126</v>
      </c>
      <c r="M312" s="355">
        <f t="shared" si="102"/>
        <v>49</v>
      </c>
      <c r="N312" s="355">
        <f t="shared" si="102"/>
        <v>204</v>
      </c>
    </row>
    <row r="313" spans="1:21" ht="12" customHeight="1">
      <c r="A313" s="395">
        <v>2021</v>
      </c>
      <c r="B313" s="355">
        <f t="shared" si="101"/>
        <v>410</v>
      </c>
      <c r="C313" s="355">
        <f t="shared" si="101"/>
        <v>232</v>
      </c>
      <c r="D313" s="355">
        <f t="shared" si="101"/>
        <v>978</v>
      </c>
      <c r="E313" s="355">
        <f t="shared" si="101"/>
        <v>1314</v>
      </c>
      <c r="F313" s="355">
        <f t="shared" si="101"/>
        <v>321</v>
      </c>
      <c r="G313" s="355">
        <f t="shared" si="101"/>
        <v>3255</v>
      </c>
      <c r="I313" s="355" t="str">
        <f t="shared" si="102"/>
        <v>-</v>
      </c>
      <c r="J313" s="355" t="str">
        <f t="shared" si="102"/>
        <v>-</v>
      </c>
      <c r="K313" s="355">
        <f t="shared" si="102"/>
        <v>61</v>
      </c>
      <c r="L313" s="355">
        <f t="shared" si="102"/>
        <v>235</v>
      </c>
      <c r="M313" s="355">
        <f t="shared" si="102"/>
        <v>121</v>
      </c>
      <c r="N313" s="355">
        <f t="shared" si="102"/>
        <v>417</v>
      </c>
      <c r="P313" s="355">
        <f t="shared" ref="P313:U313" si="108">+P102</f>
        <v>0</v>
      </c>
      <c r="Q313" s="355">
        <f t="shared" si="108"/>
        <v>0</v>
      </c>
      <c r="R313" s="355">
        <f t="shared" si="108"/>
        <v>1</v>
      </c>
      <c r="S313" s="355">
        <f t="shared" si="108"/>
        <v>15</v>
      </c>
      <c r="T313" s="355">
        <f t="shared" si="108"/>
        <v>0</v>
      </c>
      <c r="U313" s="355">
        <f t="shared" si="108"/>
        <v>16</v>
      </c>
    </row>
    <row r="314" spans="1:21" ht="12" customHeight="1">
      <c r="A314" s="395">
        <v>2022</v>
      </c>
      <c r="B314" s="355">
        <f t="shared" si="101"/>
        <v>972</v>
      </c>
      <c r="C314" s="355">
        <f t="shared" si="101"/>
        <v>1073</v>
      </c>
      <c r="D314" s="355">
        <f t="shared" si="101"/>
        <v>1583</v>
      </c>
      <c r="E314" s="355">
        <f t="shared" si="101"/>
        <v>574</v>
      </c>
      <c r="F314" s="355">
        <f t="shared" si="101"/>
        <v>42</v>
      </c>
      <c r="G314" s="355">
        <f t="shared" si="101"/>
        <v>4244</v>
      </c>
      <c r="I314" s="355" t="str">
        <f t="shared" si="102"/>
        <v>-</v>
      </c>
      <c r="J314" s="355" t="str">
        <f t="shared" si="102"/>
        <v>-</v>
      </c>
      <c r="K314" s="355">
        <f t="shared" si="102"/>
        <v>528</v>
      </c>
      <c r="L314" s="355">
        <f t="shared" si="102"/>
        <v>817</v>
      </c>
      <c r="M314" s="355">
        <f t="shared" si="102"/>
        <v>1595</v>
      </c>
      <c r="N314" s="355">
        <f t="shared" si="102"/>
        <v>2940</v>
      </c>
    </row>
    <row r="315" spans="1:21" ht="12" customHeight="1">
      <c r="A315" s="395">
        <v>2023</v>
      </c>
      <c r="B315" s="355">
        <f t="shared" ref="B315:G316" si="109">+B104</f>
        <v>3103</v>
      </c>
      <c r="C315" s="355">
        <f t="shared" si="109"/>
        <v>983</v>
      </c>
      <c r="D315" s="355">
        <f t="shared" si="109"/>
        <v>1557</v>
      </c>
      <c r="E315" s="355">
        <f t="shared" si="109"/>
        <v>108</v>
      </c>
      <c r="F315" s="355">
        <f t="shared" si="109"/>
        <v>160</v>
      </c>
      <c r="G315" s="355">
        <f t="shared" si="109"/>
        <v>5911</v>
      </c>
      <c r="I315" s="355" t="str">
        <f t="shared" ref="I315:N316" si="110">+I104</f>
        <v>-</v>
      </c>
      <c r="J315" s="355" t="str">
        <f t="shared" si="110"/>
        <v>-</v>
      </c>
      <c r="K315" s="355">
        <f t="shared" si="110"/>
        <v>207</v>
      </c>
      <c r="L315" s="355">
        <f t="shared" si="110"/>
        <v>602</v>
      </c>
      <c r="M315" s="355">
        <f t="shared" si="110"/>
        <v>974</v>
      </c>
      <c r="N315" s="355">
        <f t="shared" si="110"/>
        <v>1783</v>
      </c>
      <c r="P315" s="355">
        <f t="shared" ref="P315:U315" si="111">+P104</f>
        <v>0</v>
      </c>
      <c r="Q315" s="355">
        <f t="shared" si="111"/>
        <v>0</v>
      </c>
      <c r="R315" s="355">
        <f t="shared" si="111"/>
        <v>41</v>
      </c>
      <c r="S315" s="355">
        <f t="shared" si="111"/>
        <v>5</v>
      </c>
      <c r="T315" s="355">
        <f t="shared" si="111"/>
        <v>0</v>
      </c>
      <c r="U315" s="355">
        <f t="shared" si="111"/>
        <v>46</v>
      </c>
    </row>
    <row r="316" spans="1:21" ht="12" customHeight="1">
      <c r="A316" s="395" t="s">
        <v>348</v>
      </c>
      <c r="B316" s="355">
        <f t="shared" si="109"/>
        <v>1734</v>
      </c>
      <c r="C316" s="355">
        <f t="shared" si="109"/>
        <v>2634</v>
      </c>
      <c r="D316" s="355">
        <f t="shared" si="109"/>
        <v>2203</v>
      </c>
      <c r="E316" s="355">
        <f t="shared" si="109"/>
        <v>549</v>
      </c>
      <c r="F316" s="355">
        <f t="shared" si="109"/>
        <v>438</v>
      </c>
      <c r="G316" s="355">
        <f t="shared" si="109"/>
        <v>7558</v>
      </c>
      <c r="I316" s="355" t="str">
        <f t="shared" si="110"/>
        <v>-</v>
      </c>
      <c r="J316" s="355" t="str">
        <f t="shared" si="110"/>
        <v>-</v>
      </c>
      <c r="K316" s="355">
        <f t="shared" si="110"/>
        <v>418</v>
      </c>
      <c r="L316" s="355">
        <f t="shared" si="110"/>
        <v>1133</v>
      </c>
      <c r="M316" s="355">
        <f t="shared" si="110"/>
        <v>539</v>
      </c>
      <c r="N316" s="355">
        <f t="shared" si="110"/>
        <v>2090</v>
      </c>
    </row>
    <row r="317" spans="1:21" ht="12" customHeight="1">
      <c r="B317" s="355"/>
      <c r="C317" s="355"/>
      <c r="D317" s="355"/>
      <c r="E317" s="355"/>
      <c r="F317" s="355"/>
      <c r="G317" s="355"/>
      <c r="P317" s="53"/>
      <c r="Q317" s="53"/>
      <c r="R317" s="53"/>
      <c r="S317" s="53"/>
      <c r="T317" s="53"/>
      <c r="U317" s="53"/>
    </row>
    <row r="318" spans="1:21" ht="12" customHeight="1">
      <c r="A318" s="399" t="s">
        <v>156</v>
      </c>
      <c r="B318" s="399"/>
      <c r="C318" s="399"/>
      <c r="D318" s="399"/>
      <c r="E318" s="399"/>
      <c r="F318" s="399"/>
      <c r="G318" s="399"/>
      <c r="H318" s="399"/>
      <c r="I318" s="399"/>
      <c r="J318" s="399"/>
      <c r="K318" s="399"/>
      <c r="L318" s="399"/>
      <c r="M318" s="399"/>
      <c r="N318" s="399"/>
      <c r="O318" s="399"/>
      <c r="P318" s="399"/>
      <c r="Q318" s="399"/>
      <c r="R318" s="399"/>
      <c r="S318" s="399"/>
      <c r="T318" s="399"/>
      <c r="U318" s="399"/>
    </row>
    <row r="319" spans="1:21" ht="12.75" customHeight="1">
      <c r="A319" s="343" t="s">
        <v>1</v>
      </c>
      <c r="B319" s="400" t="s">
        <v>21</v>
      </c>
      <c r="C319" s="400" t="s">
        <v>22</v>
      </c>
      <c r="D319" s="400" t="s">
        <v>23</v>
      </c>
      <c r="E319" s="400" t="s">
        <v>24</v>
      </c>
      <c r="F319" s="389" t="s">
        <v>143</v>
      </c>
      <c r="G319" s="400" t="s">
        <v>8</v>
      </c>
      <c r="H319" s="400"/>
      <c r="I319" s="401" t="s">
        <v>21</v>
      </c>
      <c r="J319" s="401" t="s">
        <v>22</v>
      </c>
      <c r="K319" s="401" t="s">
        <v>23</v>
      </c>
      <c r="L319" s="401" t="s">
        <v>24</v>
      </c>
      <c r="M319" s="389" t="s">
        <v>143</v>
      </c>
      <c r="N319" s="401" t="s">
        <v>8</v>
      </c>
      <c r="O319" s="401"/>
      <c r="P319" s="401" t="s">
        <v>21</v>
      </c>
      <c r="Q319" s="401" t="s">
        <v>22</v>
      </c>
      <c r="R319" s="401" t="s">
        <v>23</v>
      </c>
      <c r="S319" s="401" t="s">
        <v>24</v>
      </c>
      <c r="T319" s="389" t="s">
        <v>143</v>
      </c>
      <c r="U319" s="401" t="s">
        <v>8</v>
      </c>
    </row>
    <row r="320" spans="1:21" ht="12" customHeight="1">
      <c r="A320" s="369"/>
      <c r="B320" s="404" t="s">
        <v>50</v>
      </c>
      <c r="C320" s="404"/>
      <c r="D320" s="404"/>
      <c r="E320" s="404"/>
      <c r="F320" s="404"/>
      <c r="G320" s="404"/>
      <c r="H320" s="393"/>
      <c r="I320" s="405" t="s">
        <v>51</v>
      </c>
      <c r="J320" s="405"/>
      <c r="K320" s="405"/>
      <c r="L320" s="405"/>
      <c r="M320" s="405"/>
      <c r="N320" s="405"/>
      <c r="O320" s="367"/>
      <c r="P320" s="405" t="s">
        <v>152</v>
      </c>
      <c r="Q320" s="405"/>
      <c r="R320" s="405"/>
      <c r="S320" s="405"/>
      <c r="T320" s="405"/>
      <c r="U320" s="405"/>
    </row>
    <row r="321" spans="1:21" ht="12" customHeight="1">
      <c r="A321" s="369" t="s">
        <v>136</v>
      </c>
      <c r="B321" s="355"/>
      <c r="C321" s="355"/>
      <c r="D321" s="355"/>
      <c r="E321" s="355"/>
      <c r="F321" s="355"/>
      <c r="G321" s="355"/>
    </row>
    <row r="322" spans="1:21" ht="12" customHeight="1">
      <c r="A322" s="352" t="s">
        <v>102</v>
      </c>
      <c r="B322" s="355">
        <f>AVERAGE(B113:B117)</f>
        <v>20022.400000000001</v>
      </c>
      <c r="C322" s="355">
        <f t="shared" ref="C322:U322" si="112">AVERAGE(C113:C117)</f>
        <v>2849.5</v>
      </c>
      <c r="D322" s="355">
        <f t="shared" si="112"/>
        <v>13121</v>
      </c>
      <c r="E322" s="355">
        <f t="shared" si="112"/>
        <v>3661</v>
      </c>
      <c r="F322" s="355" t="s">
        <v>15</v>
      </c>
      <c r="G322" s="355">
        <f t="shared" si="112"/>
        <v>34995.4</v>
      </c>
      <c r="I322" s="355" t="s">
        <v>15</v>
      </c>
      <c r="J322" s="355" t="s">
        <v>15</v>
      </c>
      <c r="K322" s="355">
        <f t="shared" si="112"/>
        <v>55366.25</v>
      </c>
      <c r="L322" s="355">
        <f t="shared" si="112"/>
        <v>11021.666666666666</v>
      </c>
      <c r="M322" s="355" t="s">
        <v>15</v>
      </c>
      <c r="N322" s="355">
        <f>AVERAGE(N113:N117)</f>
        <v>63632.5</v>
      </c>
      <c r="P322" s="355">
        <f t="shared" si="112"/>
        <v>77.666666666666671</v>
      </c>
      <c r="Q322" s="355">
        <f t="shared" si="112"/>
        <v>20</v>
      </c>
      <c r="R322" s="355">
        <f t="shared" si="112"/>
        <v>4975.666666666667</v>
      </c>
      <c r="S322" s="355">
        <f t="shared" si="112"/>
        <v>3773</v>
      </c>
      <c r="T322" s="355" t="s">
        <v>15</v>
      </c>
      <c r="U322" s="355">
        <f t="shared" si="112"/>
        <v>7588.666666666667</v>
      </c>
    </row>
    <row r="323" spans="1:21" ht="12" customHeight="1">
      <c r="A323" s="352" t="s">
        <v>10</v>
      </c>
      <c r="B323" s="355">
        <f>AVERAGE(B118:B122)</f>
        <v>17975.599999999999</v>
      </c>
      <c r="C323" s="355">
        <f>AVERAGE(C118:C122)</f>
        <v>6478</v>
      </c>
      <c r="D323" s="355">
        <f>AVERAGE(D118:D122)</f>
        <v>17639</v>
      </c>
      <c r="E323" s="355">
        <f>AVERAGE(E118:E122)</f>
        <v>1488.5</v>
      </c>
      <c r="F323" s="355" t="s">
        <v>15</v>
      </c>
      <c r="G323" s="355">
        <f>AVERAGE(G118:G122)</f>
        <v>27281.200000000001</v>
      </c>
      <c r="I323" s="355" t="s">
        <v>15</v>
      </c>
      <c r="J323" s="355" t="s">
        <v>15</v>
      </c>
      <c r="K323" s="355">
        <f>AVERAGE(K118:K122)</f>
        <v>34992</v>
      </c>
      <c r="L323" s="355">
        <f>AVERAGE(L118:L122)</f>
        <v>9156.6666666666661</v>
      </c>
      <c r="M323" s="355" t="s">
        <v>15</v>
      </c>
      <c r="N323" s="355">
        <f>AVERAGE(N118:N122)</f>
        <v>15615.5</v>
      </c>
      <c r="P323" s="355">
        <f>AVERAGE(P118:P122)</f>
        <v>114.5</v>
      </c>
      <c r="Q323" s="355">
        <f>AVERAGE(Q118:Q122)</f>
        <v>182</v>
      </c>
      <c r="R323" s="355">
        <f>AVERAGE(R118:R122)</f>
        <v>390</v>
      </c>
      <c r="S323" s="355">
        <f>AVERAGE(S118:S122)</f>
        <v>23</v>
      </c>
      <c r="T323" s="355" t="s">
        <v>15</v>
      </c>
      <c r="U323" s="355">
        <f>AVERAGE(U118:U122)</f>
        <v>412</v>
      </c>
    </row>
    <row r="324" spans="1:21" ht="12" customHeight="1">
      <c r="A324" s="352" t="s">
        <v>11</v>
      </c>
      <c r="B324" s="355">
        <f t="shared" ref="B324:G324" si="113">AVERAGE(B123:B127)</f>
        <v>6118.333333333333</v>
      </c>
      <c r="C324" s="355">
        <f t="shared" si="113"/>
        <v>5160</v>
      </c>
      <c r="D324" s="355">
        <f t="shared" si="113"/>
        <v>1806.5</v>
      </c>
      <c r="E324" s="355">
        <f t="shared" si="113"/>
        <v>1207</v>
      </c>
      <c r="F324" s="355">
        <f t="shared" si="113"/>
        <v>929</v>
      </c>
      <c r="G324" s="355">
        <f t="shared" si="113"/>
        <v>13906.666666666666</v>
      </c>
      <c r="I324" s="355" t="s">
        <v>15</v>
      </c>
      <c r="J324" s="355" t="s">
        <v>15</v>
      </c>
      <c r="K324" s="355">
        <f>AVERAGE(K123:K127)</f>
        <v>1968</v>
      </c>
      <c r="L324" s="355">
        <f>AVERAGE(L123:L127)</f>
        <v>3363.6666666666665</v>
      </c>
      <c r="M324" s="355">
        <f>AVERAGE(M123:M127)</f>
        <v>6020</v>
      </c>
      <c r="N324" s="355">
        <f>AVERAGE(N123:N127)</f>
        <v>8689</v>
      </c>
      <c r="P324" s="355">
        <f t="shared" ref="P324:U324" si="114">AVERAGE(P123:P127)</f>
        <v>1.5</v>
      </c>
      <c r="Q324" s="355">
        <f t="shared" si="114"/>
        <v>0.5</v>
      </c>
      <c r="R324" s="355">
        <f t="shared" si="114"/>
        <v>4</v>
      </c>
      <c r="S324" s="355">
        <f t="shared" si="114"/>
        <v>6</v>
      </c>
      <c r="T324" s="355">
        <f t="shared" si="114"/>
        <v>4</v>
      </c>
      <c r="U324" s="355">
        <f t="shared" si="114"/>
        <v>11</v>
      </c>
    </row>
    <row r="325" spans="1:21" ht="12" customHeight="1">
      <c r="A325" s="352" t="s">
        <v>12</v>
      </c>
      <c r="B325" s="355">
        <f t="shared" ref="B325:G325" si="115">AVERAGE(B128:B132)</f>
        <v>393.75</v>
      </c>
      <c r="C325" s="355">
        <f t="shared" si="115"/>
        <v>558.75</v>
      </c>
      <c r="D325" s="355">
        <f t="shared" si="115"/>
        <v>266</v>
      </c>
      <c r="E325" s="355">
        <f t="shared" si="115"/>
        <v>619</v>
      </c>
      <c r="F325" s="355">
        <f t="shared" si="115"/>
        <v>3</v>
      </c>
      <c r="G325" s="355">
        <f t="shared" si="115"/>
        <v>1329.25</v>
      </c>
      <c r="I325" s="355" t="s">
        <v>15</v>
      </c>
      <c r="J325" s="355" t="s">
        <v>15</v>
      </c>
      <c r="K325" s="355">
        <f>AVERAGE(K128:K132)</f>
        <v>768.5</v>
      </c>
      <c r="L325" s="355">
        <f>AVERAGE(L128:L132)</f>
        <v>1855.3333333333333</v>
      </c>
      <c r="M325" s="355">
        <f>AVERAGE(M128:M132)</f>
        <v>29</v>
      </c>
      <c r="N325" s="355">
        <f>AVERAGE(N128:N132)</f>
        <v>2387</v>
      </c>
      <c r="P325" s="355">
        <f t="shared" ref="P325:U325" si="116">AVERAGE(P128:P132)</f>
        <v>0</v>
      </c>
      <c r="Q325" s="355">
        <f t="shared" si="116"/>
        <v>1</v>
      </c>
      <c r="R325" s="355">
        <f t="shared" si="116"/>
        <v>1</v>
      </c>
      <c r="S325" s="355">
        <f t="shared" si="116"/>
        <v>0</v>
      </c>
      <c r="T325" s="355">
        <f t="shared" si="116"/>
        <v>0</v>
      </c>
      <c r="U325" s="355">
        <f t="shared" si="116"/>
        <v>1.5</v>
      </c>
    </row>
    <row r="326" spans="1:21" ht="12" customHeight="1">
      <c r="A326" s="352" t="s">
        <v>13</v>
      </c>
      <c r="B326" s="355">
        <f t="shared" ref="B326:G326" si="117">AVERAGE(B133:B137)</f>
        <v>7893.6</v>
      </c>
      <c r="C326" s="355">
        <f t="shared" si="117"/>
        <v>3243.2</v>
      </c>
      <c r="D326" s="355">
        <f t="shared" si="117"/>
        <v>3496.6</v>
      </c>
      <c r="E326" s="355">
        <f t="shared" si="117"/>
        <v>2336</v>
      </c>
      <c r="F326" s="355">
        <f t="shared" si="117"/>
        <v>474.66666666666669</v>
      </c>
      <c r="G326" s="355">
        <f t="shared" si="117"/>
        <v>17254.2</v>
      </c>
      <c r="I326" s="355" t="str">
        <f>+I133</f>
        <v>-</v>
      </c>
      <c r="J326" s="355" t="str">
        <f>+J133</f>
        <v>-</v>
      </c>
      <c r="K326" s="355">
        <f>AVERAGE(K133:K137)</f>
        <v>695.75</v>
      </c>
      <c r="L326" s="355">
        <f>AVERAGE(L133:L137)</f>
        <v>1083</v>
      </c>
      <c r="M326" s="355">
        <f>AVERAGE(M133:M137)</f>
        <v>2667.3333333333335</v>
      </c>
      <c r="N326" s="355">
        <f>AVERAGE(N133:N137)</f>
        <v>3240</v>
      </c>
      <c r="P326" s="355">
        <f t="shared" ref="P326:U326" si="118">AVERAGE(P133:P137)</f>
        <v>0</v>
      </c>
      <c r="Q326" s="355">
        <f t="shared" si="118"/>
        <v>0.33333333333333331</v>
      </c>
      <c r="R326" s="355">
        <f t="shared" si="118"/>
        <v>15.666666666666666</v>
      </c>
      <c r="S326" s="355">
        <f t="shared" si="118"/>
        <v>2</v>
      </c>
      <c r="T326" s="355">
        <f t="shared" si="118"/>
        <v>0</v>
      </c>
      <c r="U326" s="355">
        <f t="shared" si="118"/>
        <v>18</v>
      </c>
    </row>
    <row r="327" spans="1:21" ht="12" customHeight="1">
      <c r="A327" s="352" t="s">
        <v>14</v>
      </c>
      <c r="B327" s="355">
        <f>AVERAGE(B138:B142)</f>
        <v>3210.4</v>
      </c>
      <c r="C327" s="355">
        <f t="shared" ref="C327:G327" si="119">AVERAGE(C138:C142)</f>
        <v>5077</v>
      </c>
      <c r="D327" s="355">
        <f t="shared" si="119"/>
        <v>1641.4</v>
      </c>
      <c r="E327" s="355">
        <f t="shared" si="119"/>
        <v>1471.8</v>
      </c>
      <c r="F327" s="355">
        <f t="shared" si="119"/>
        <v>128.19999999999999</v>
      </c>
      <c r="G327" s="355">
        <f t="shared" si="119"/>
        <v>11528.8</v>
      </c>
      <c r="I327" s="355" t="str">
        <f>I138</f>
        <v>-</v>
      </c>
      <c r="J327" s="355" t="str">
        <f>J138</f>
        <v>-</v>
      </c>
      <c r="K327" s="355">
        <f t="shared" ref="K327:U327" si="120">AVERAGE(K138:K142)</f>
        <v>800.2</v>
      </c>
      <c r="L327" s="355">
        <f t="shared" si="120"/>
        <v>1478.2</v>
      </c>
      <c r="M327" s="355">
        <f t="shared" si="120"/>
        <v>684.8</v>
      </c>
      <c r="N327" s="355">
        <f t="shared" si="120"/>
        <v>2963.2</v>
      </c>
      <c r="P327" s="355">
        <f t="shared" si="120"/>
        <v>0</v>
      </c>
      <c r="Q327" s="355">
        <f t="shared" si="120"/>
        <v>2</v>
      </c>
      <c r="R327" s="355">
        <f t="shared" si="120"/>
        <v>1</v>
      </c>
      <c r="S327" s="355">
        <f t="shared" si="120"/>
        <v>2</v>
      </c>
      <c r="T327" s="355">
        <f t="shared" si="120"/>
        <v>0</v>
      </c>
      <c r="U327" s="355">
        <f t="shared" si="120"/>
        <v>5</v>
      </c>
    </row>
    <row r="328" spans="1:21" ht="12" customHeight="1">
      <c r="A328" s="352">
        <v>2011</v>
      </c>
      <c r="B328" s="355">
        <f t="shared" ref="B328:G339" si="121">+B143</f>
        <v>2960</v>
      </c>
      <c r="C328" s="355">
        <f t="shared" si="121"/>
        <v>4727</v>
      </c>
      <c r="D328" s="355">
        <f t="shared" si="121"/>
        <v>3056</v>
      </c>
      <c r="E328" s="355">
        <f t="shared" si="121"/>
        <v>1709</v>
      </c>
      <c r="F328" s="355">
        <f t="shared" si="121"/>
        <v>66</v>
      </c>
      <c r="G328" s="355">
        <f t="shared" si="121"/>
        <v>12518</v>
      </c>
      <c r="I328" s="355" t="str">
        <f t="shared" ref="I328:N339" si="122">+I143</f>
        <v>-</v>
      </c>
      <c r="J328" s="355" t="str">
        <f t="shared" si="122"/>
        <v>-</v>
      </c>
      <c r="K328" s="355">
        <f t="shared" si="122"/>
        <v>1055</v>
      </c>
      <c r="L328" s="355">
        <f t="shared" si="122"/>
        <v>456</v>
      </c>
      <c r="M328" s="355">
        <f t="shared" si="122"/>
        <v>197</v>
      </c>
      <c r="N328" s="355">
        <f t="shared" si="122"/>
        <v>1708</v>
      </c>
      <c r="P328" s="355">
        <f t="shared" ref="P328:U328" si="123">+P143</f>
        <v>0</v>
      </c>
      <c r="Q328" s="355">
        <f t="shared" si="123"/>
        <v>1</v>
      </c>
      <c r="R328" s="355">
        <f t="shared" si="123"/>
        <v>53</v>
      </c>
      <c r="S328" s="355">
        <f t="shared" si="123"/>
        <v>56</v>
      </c>
      <c r="T328" s="355">
        <f t="shared" si="123"/>
        <v>0</v>
      </c>
      <c r="U328" s="355">
        <f t="shared" si="123"/>
        <v>110</v>
      </c>
    </row>
    <row r="329" spans="1:21" ht="12" customHeight="1">
      <c r="A329" s="352">
        <v>2012</v>
      </c>
      <c r="B329" s="355">
        <f t="shared" si="121"/>
        <v>1613</v>
      </c>
      <c r="C329" s="355">
        <f t="shared" si="121"/>
        <v>5242</v>
      </c>
      <c r="D329" s="355">
        <f t="shared" si="121"/>
        <v>1631</v>
      </c>
      <c r="E329" s="355">
        <f t="shared" si="121"/>
        <v>109</v>
      </c>
      <c r="F329" s="355">
        <f t="shared" si="121"/>
        <v>186</v>
      </c>
      <c r="G329" s="355">
        <f t="shared" si="121"/>
        <v>8781</v>
      </c>
      <c r="I329" s="355" t="str">
        <f t="shared" si="122"/>
        <v>-</v>
      </c>
      <c r="J329" s="355" t="str">
        <f t="shared" si="122"/>
        <v>-</v>
      </c>
      <c r="K329" s="355">
        <f t="shared" si="122"/>
        <v>490</v>
      </c>
      <c r="L329" s="355">
        <f t="shared" si="122"/>
        <v>152</v>
      </c>
      <c r="M329" s="355">
        <f t="shared" si="122"/>
        <v>214</v>
      </c>
      <c r="N329" s="355">
        <f t="shared" si="122"/>
        <v>856</v>
      </c>
    </row>
    <row r="330" spans="1:21" ht="12" customHeight="1">
      <c r="A330" s="352">
        <v>2013</v>
      </c>
      <c r="B330" s="355">
        <f t="shared" si="121"/>
        <v>2317</v>
      </c>
      <c r="C330" s="355">
        <f t="shared" si="121"/>
        <v>11848</v>
      </c>
      <c r="D330" s="355">
        <f t="shared" si="121"/>
        <v>3520</v>
      </c>
      <c r="E330" s="355">
        <f t="shared" si="121"/>
        <v>6796</v>
      </c>
      <c r="F330" s="355">
        <f t="shared" si="121"/>
        <v>690</v>
      </c>
      <c r="G330" s="355">
        <f t="shared" si="121"/>
        <v>25171</v>
      </c>
      <c r="I330" s="355" t="str">
        <f t="shared" si="122"/>
        <v>-</v>
      </c>
      <c r="J330" s="355" t="str">
        <f t="shared" si="122"/>
        <v>-</v>
      </c>
      <c r="K330" s="355">
        <f t="shared" si="122"/>
        <v>559</v>
      </c>
      <c r="L330" s="355">
        <f t="shared" si="122"/>
        <v>2942</v>
      </c>
      <c r="M330" s="355">
        <f t="shared" si="122"/>
        <v>258</v>
      </c>
      <c r="N330" s="355">
        <f t="shared" si="122"/>
        <v>3759</v>
      </c>
      <c r="P330" s="355">
        <f t="shared" ref="P330:U330" si="124">+P145</f>
        <v>0</v>
      </c>
      <c r="Q330" s="355">
        <f t="shared" si="124"/>
        <v>0</v>
      </c>
      <c r="R330" s="355">
        <f t="shared" si="124"/>
        <v>6</v>
      </c>
      <c r="S330" s="355">
        <f t="shared" si="124"/>
        <v>8</v>
      </c>
      <c r="T330" s="355">
        <f t="shared" si="124"/>
        <v>1</v>
      </c>
      <c r="U330" s="355">
        <f t="shared" si="124"/>
        <v>15</v>
      </c>
    </row>
    <row r="331" spans="1:21" ht="12" customHeight="1">
      <c r="A331" s="352">
        <v>2014</v>
      </c>
      <c r="B331" s="355">
        <f t="shared" si="121"/>
        <v>2160</v>
      </c>
      <c r="C331" s="355">
        <f t="shared" si="121"/>
        <v>1313</v>
      </c>
      <c r="D331" s="355">
        <f t="shared" si="121"/>
        <v>4722</v>
      </c>
      <c r="E331" s="355">
        <f t="shared" si="121"/>
        <v>3936</v>
      </c>
      <c r="F331" s="355">
        <f t="shared" si="121"/>
        <v>419</v>
      </c>
      <c r="G331" s="355">
        <f t="shared" si="121"/>
        <v>12550</v>
      </c>
      <c r="I331" s="355" t="str">
        <f t="shared" si="122"/>
        <v>-</v>
      </c>
      <c r="J331" s="355" t="str">
        <f t="shared" si="122"/>
        <v>-</v>
      </c>
      <c r="K331" s="355">
        <f t="shared" si="122"/>
        <v>1739</v>
      </c>
      <c r="L331" s="355">
        <f t="shared" si="122"/>
        <v>2959</v>
      </c>
      <c r="M331" s="355">
        <f t="shared" si="122"/>
        <v>3827</v>
      </c>
      <c r="N331" s="355">
        <f t="shared" si="122"/>
        <v>8525</v>
      </c>
      <c r="P331" s="53"/>
      <c r="Q331" s="53"/>
      <c r="R331" s="53"/>
      <c r="S331" s="53"/>
      <c r="T331" s="53"/>
      <c r="U331" s="53"/>
    </row>
    <row r="332" spans="1:21" ht="12" customHeight="1">
      <c r="A332" s="395">
        <v>2015</v>
      </c>
      <c r="B332" s="355">
        <f t="shared" si="121"/>
        <v>5360</v>
      </c>
      <c r="C332" s="355">
        <f t="shared" si="121"/>
        <v>13569</v>
      </c>
      <c r="D332" s="355">
        <f t="shared" si="121"/>
        <v>7916</v>
      </c>
      <c r="E332" s="355">
        <f t="shared" si="121"/>
        <v>6108</v>
      </c>
      <c r="F332" s="355">
        <f t="shared" si="121"/>
        <v>457</v>
      </c>
      <c r="G332" s="355">
        <f t="shared" si="121"/>
        <v>33410</v>
      </c>
      <c r="I332" s="355" t="str">
        <f t="shared" si="122"/>
        <v>-</v>
      </c>
      <c r="J332" s="355" t="str">
        <f t="shared" si="122"/>
        <v>-</v>
      </c>
      <c r="K332" s="355">
        <f t="shared" si="122"/>
        <v>539</v>
      </c>
      <c r="L332" s="355">
        <f t="shared" si="122"/>
        <v>871</v>
      </c>
      <c r="M332" s="355">
        <f t="shared" si="122"/>
        <v>429</v>
      </c>
      <c r="N332" s="355">
        <f t="shared" si="122"/>
        <v>1839</v>
      </c>
      <c r="P332" s="355">
        <f t="shared" ref="P332:U332" si="125">+P147</f>
        <v>1</v>
      </c>
      <c r="Q332" s="355">
        <f t="shared" si="125"/>
        <v>0</v>
      </c>
      <c r="R332" s="355">
        <f t="shared" si="125"/>
        <v>11</v>
      </c>
      <c r="S332" s="355">
        <f t="shared" si="125"/>
        <v>0</v>
      </c>
      <c r="T332" s="355">
        <f t="shared" si="125"/>
        <v>0</v>
      </c>
      <c r="U332" s="355">
        <f t="shared" si="125"/>
        <v>12</v>
      </c>
    </row>
    <row r="333" spans="1:21" ht="12" customHeight="1">
      <c r="A333" s="395">
        <v>2016</v>
      </c>
      <c r="B333" s="355">
        <f t="shared" si="121"/>
        <v>3258</v>
      </c>
      <c r="C333" s="355">
        <f t="shared" si="121"/>
        <v>2619</v>
      </c>
      <c r="D333" s="355">
        <f t="shared" si="121"/>
        <v>1981</v>
      </c>
      <c r="E333" s="355">
        <f t="shared" si="121"/>
        <v>1866</v>
      </c>
      <c r="F333" s="355" t="str">
        <f t="shared" si="121"/>
        <v>-</v>
      </c>
      <c r="G333" s="355">
        <f t="shared" si="121"/>
        <v>9724</v>
      </c>
      <c r="I333" s="355" t="str">
        <f t="shared" si="122"/>
        <v>-</v>
      </c>
      <c r="J333" s="355" t="str">
        <f t="shared" si="122"/>
        <v>-</v>
      </c>
      <c r="K333" s="355" t="str">
        <f t="shared" si="122"/>
        <v>-</v>
      </c>
      <c r="L333" s="355" t="str">
        <f t="shared" si="122"/>
        <v>-</v>
      </c>
      <c r="M333" s="355" t="str">
        <f t="shared" si="122"/>
        <v>-</v>
      </c>
      <c r="N333" s="355" t="str">
        <f t="shared" si="122"/>
        <v>-</v>
      </c>
    </row>
    <row r="334" spans="1:21" ht="12" customHeight="1">
      <c r="A334" s="395">
        <v>2017</v>
      </c>
      <c r="B334" s="355">
        <f t="shared" si="121"/>
        <v>10793</v>
      </c>
      <c r="C334" s="355">
        <f t="shared" si="121"/>
        <v>6092</v>
      </c>
      <c r="D334" s="355">
        <f t="shared" si="121"/>
        <v>2340</v>
      </c>
      <c r="E334" s="355">
        <f t="shared" si="121"/>
        <v>1852</v>
      </c>
      <c r="F334" s="355">
        <f t="shared" si="121"/>
        <v>100</v>
      </c>
      <c r="G334" s="355">
        <f t="shared" si="121"/>
        <v>21177</v>
      </c>
      <c r="I334" s="355" t="str">
        <f t="shared" si="122"/>
        <v>-</v>
      </c>
      <c r="J334" s="355" t="str">
        <f t="shared" si="122"/>
        <v>-</v>
      </c>
      <c r="K334" s="355">
        <f t="shared" si="122"/>
        <v>134</v>
      </c>
      <c r="L334" s="355">
        <f t="shared" si="122"/>
        <v>309</v>
      </c>
      <c r="M334" s="355">
        <f t="shared" si="122"/>
        <v>81</v>
      </c>
      <c r="N334" s="355">
        <f t="shared" si="122"/>
        <v>524</v>
      </c>
      <c r="P334" s="355">
        <f t="shared" ref="P334:U334" si="126">+P149</f>
        <v>0</v>
      </c>
      <c r="Q334" s="355">
        <f t="shared" si="126"/>
        <v>0</v>
      </c>
      <c r="R334" s="355">
        <f t="shared" si="126"/>
        <v>0</v>
      </c>
      <c r="S334" s="355">
        <f t="shared" si="126"/>
        <v>0</v>
      </c>
      <c r="T334" s="355">
        <f t="shared" si="126"/>
        <v>0</v>
      </c>
      <c r="U334" s="355">
        <f t="shared" si="126"/>
        <v>0</v>
      </c>
    </row>
    <row r="335" spans="1:21" ht="12" customHeight="1">
      <c r="A335" s="395">
        <v>2018</v>
      </c>
      <c r="B335" s="355">
        <f t="shared" si="121"/>
        <v>2682</v>
      </c>
      <c r="C335" s="355">
        <f t="shared" si="121"/>
        <v>7518</v>
      </c>
      <c r="D335" s="355">
        <f t="shared" si="121"/>
        <v>2457</v>
      </c>
      <c r="E335" s="355">
        <f t="shared" si="121"/>
        <v>281</v>
      </c>
      <c r="F335" s="355">
        <f t="shared" si="121"/>
        <v>3</v>
      </c>
      <c r="G335" s="355">
        <f t="shared" si="121"/>
        <v>12941</v>
      </c>
      <c r="I335" s="355" t="str">
        <f t="shared" si="122"/>
        <v>-</v>
      </c>
      <c r="J335" s="355" t="str">
        <f t="shared" si="122"/>
        <v>-</v>
      </c>
      <c r="K335" s="355">
        <f t="shared" si="122"/>
        <v>125</v>
      </c>
      <c r="L335" s="355">
        <f t="shared" si="122"/>
        <v>225</v>
      </c>
      <c r="M335" s="355">
        <f t="shared" si="122"/>
        <v>16</v>
      </c>
      <c r="N335" s="355">
        <f t="shared" si="122"/>
        <v>366</v>
      </c>
    </row>
    <row r="336" spans="1:21" ht="12" customHeight="1">
      <c r="A336" s="395">
        <v>2019</v>
      </c>
      <c r="B336" s="355">
        <f t="shared" si="121"/>
        <v>1803</v>
      </c>
      <c r="C336" s="355">
        <f t="shared" si="121"/>
        <v>341</v>
      </c>
      <c r="D336" s="355">
        <f t="shared" si="121"/>
        <v>65</v>
      </c>
      <c r="E336" s="355">
        <f t="shared" si="121"/>
        <v>49</v>
      </c>
      <c r="F336" s="355">
        <f t="shared" si="121"/>
        <v>81</v>
      </c>
      <c r="G336" s="355">
        <f t="shared" si="121"/>
        <v>2339</v>
      </c>
      <c r="I336" s="355" t="str">
        <f t="shared" si="122"/>
        <v>-</v>
      </c>
      <c r="J336" s="355" t="str">
        <f t="shared" si="122"/>
        <v>-</v>
      </c>
      <c r="K336" s="355">
        <f t="shared" si="122"/>
        <v>226</v>
      </c>
      <c r="L336" s="355">
        <f t="shared" si="122"/>
        <v>368</v>
      </c>
      <c r="M336" s="355">
        <f t="shared" si="122"/>
        <v>737</v>
      </c>
      <c r="N336" s="355">
        <f t="shared" si="122"/>
        <v>1331</v>
      </c>
      <c r="P336" s="355">
        <f t="shared" ref="P336:U336" si="127">+P151</f>
        <v>0</v>
      </c>
      <c r="Q336" s="355">
        <f t="shared" si="127"/>
        <v>0</v>
      </c>
      <c r="R336" s="355">
        <f t="shared" si="127"/>
        <v>23</v>
      </c>
      <c r="S336" s="355">
        <f t="shared" si="127"/>
        <v>0</v>
      </c>
      <c r="T336" s="355">
        <f t="shared" si="127"/>
        <v>0</v>
      </c>
      <c r="U336" s="355">
        <f t="shared" si="127"/>
        <v>23</v>
      </c>
    </row>
    <row r="337" spans="1:21" ht="12" customHeight="1">
      <c r="A337" s="395">
        <v>2020</v>
      </c>
      <c r="B337" s="355">
        <f t="shared" si="121"/>
        <v>136</v>
      </c>
      <c r="C337" s="355">
        <f t="shared" si="121"/>
        <v>251</v>
      </c>
      <c r="D337" s="355">
        <f t="shared" si="121"/>
        <v>4191</v>
      </c>
      <c r="E337" s="355">
        <f t="shared" si="121"/>
        <v>1257</v>
      </c>
      <c r="F337" s="355">
        <f t="shared" si="121"/>
        <v>32</v>
      </c>
      <c r="G337" s="355">
        <f t="shared" si="121"/>
        <v>5867</v>
      </c>
      <c r="I337" s="355" t="str">
        <f t="shared" si="122"/>
        <v>-</v>
      </c>
      <c r="J337" s="355" t="str">
        <f t="shared" si="122"/>
        <v>-</v>
      </c>
      <c r="K337" s="355">
        <f t="shared" si="122"/>
        <v>164</v>
      </c>
      <c r="L337" s="355">
        <f t="shared" si="122"/>
        <v>172</v>
      </c>
      <c r="M337" s="355">
        <f t="shared" si="122"/>
        <v>37</v>
      </c>
      <c r="N337" s="355">
        <f t="shared" si="122"/>
        <v>373</v>
      </c>
    </row>
    <row r="338" spans="1:21" ht="12" customHeight="1">
      <c r="A338" s="395">
        <v>2021</v>
      </c>
      <c r="B338" s="355">
        <f t="shared" si="121"/>
        <v>1870</v>
      </c>
      <c r="C338" s="355">
        <f t="shared" si="121"/>
        <v>6612</v>
      </c>
      <c r="D338" s="355">
        <f t="shared" si="121"/>
        <v>4357</v>
      </c>
      <c r="E338" s="355">
        <f t="shared" si="121"/>
        <v>1751</v>
      </c>
      <c r="F338" s="355">
        <f t="shared" si="121"/>
        <v>154</v>
      </c>
      <c r="G338" s="355">
        <f t="shared" si="121"/>
        <v>14744</v>
      </c>
      <c r="I338" s="355" t="str">
        <f t="shared" si="122"/>
        <v>-</v>
      </c>
      <c r="J338" s="355" t="str">
        <f t="shared" si="122"/>
        <v>-</v>
      </c>
      <c r="K338" s="355">
        <f t="shared" si="122"/>
        <v>483</v>
      </c>
      <c r="L338" s="355">
        <f t="shared" si="122"/>
        <v>826</v>
      </c>
      <c r="M338" s="355">
        <f t="shared" si="122"/>
        <v>1454</v>
      </c>
      <c r="N338" s="355">
        <f t="shared" si="122"/>
        <v>2763</v>
      </c>
      <c r="P338" s="355">
        <f t="shared" ref="P338:U338" si="128">+P153</f>
        <v>0</v>
      </c>
      <c r="Q338" s="355">
        <f t="shared" si="128"/>
        <v>0</v>
      </c>
      <c r="R338" s="355">
        <f t="shared" si="128"/>
        <v>2</v>
      </c>
      <c r="S338" s="355">
        <f t="shared" si="128"/>
        <v>0</v>
      </c>
      <c r="T338" s="355">
        <f t="shared" si="128"/>
        <v>0</v>
      </c>
      <c r="U338" s="355">
        <f t="shared" si="128"/>
        <v>2</v>
      </c>
    </row>
    <row r="339" spans="1:21" ht="12" customHeight="1">
      <c r="A339" s="395">
        <v>2022</v>
      </c>
      <c r="B339" s="355">
        <f t="shared" si="121"/>
        <v>12637</v>
      </c>
      <c r="C339" s="355">
        <f t="shared" si="121"/>
        <v>1393</v>
      </c>
      <c r="D339" s="355">
        <f t="shared" si="121"/>
        <v>3105</v>
      </c>
      <c r="E339" s="355">
        <f t="shared" si="121"/>
        <v>1383</v>
      </c>
      <c r="F339" s="355">
        <f t="shared" si="121"/>
        <v>170</v>
      </c>
      <c r="G339" s="355">
        <f t="shared" si="121"/>
        <v>18688</v>
      </c>
      <c r="I339" s="355" t="str">
        <f t="shared" si="122"/>
        <v>-</v>
      </c>
      <c r="J339" s="355" t="str">
        <f t="shared" si="122"/>
        <v>-</v>
      </c>
      <c r="K339" s="355">
        <f t="shared" si="122"/>
        <v>486</v>
      </c>
      <c r="L339" s="355">
        <f t="shared" si="122"/>
        <v>1486</v>
      </c>
      <c r="M339" s="355">
        <f t="shared" si="122"/>
        <v>4349</v>
      </c>
      <c r="N339" s="355">
        <f t="shared" si="122"/>
        <v>6321</v>
      </c>
    </row>
    <row r="340" spans="1:21" ht="12" customHeight="1">
      <c r="A340" s="395">
        <v>2023</v>
      </c>
      <c r="B340" s="355">
        <f t="shared" ref="B340:G341" si="129">+B155</f>
        <v>2592</v>
      </c>
      <c r="C340" s="355">
        <f t="shared" si="129"/>
        <v>15540</v>
      </c>
      <c r="D340" s="355">
        <f t="shared" si="129"/>
        <v>8582</v>
      </c>
      <c r="E340" s="355">
        <f t="shared" si="129"/>
        <v>143</v>
      </c>
      <c r="F340" s="355">
        <f t="shared" si="129"/>
        <v>157</v>
      </c>
      <c r="G340" s="355">
        <f t="shared" si="129"/>
        <v>27014</v>
      </c>
      <c r="I340" s="355" t="str">
        <f t="shared" ref="I340:N341" si="130">+I155</f>
        <v>-</v>
      </c>
      <c r="J340" s="355" t="str">
        <f t="shared" si="130"/>
        <v>-</v>
      </c>
      <c r="K340" s="355">
        <f t="shared" si="130"/>
        <v>1752</v>
      </c>
      <c r="L340" s="355">
        <f t="shared" si="130"/>
        <v>1044</v>
      </c>
      <c r="M340" s="355">
        <f t="shared" si="130"/>
        <v>2824</v>
      </c>
      <c r="N340" s="355">
        <f t="shared" si="130"/>
        <v>5620</v>
      </c>
      <c r="P340" s="355">
        <f t="shared" ref="P340:U340" si="131">+P155</f>
        <v>0</v>
      </c>
      <c r="Q340" s="355">
        <f t="shared" si="131"/>
        <v>0</v>
      </c>
      <c r="R340" s="355">
        <f t="shared" si="131"/>
        <v>0</v>
      </c>
      <c r="S340" s="355">
        <f t="shared" si="131"/>
        <v>0</v>
      </c>
      <c r="T340" s="355">
        <f t="shared" si="131"/>
        <v>0</v>
      </c>
      <c r="U340" s="355">
        <f t="shared" si="131"/>
        <v>0</v>
      </c>
    </row>
    <row r="341" spans="1:21" ht="12" customHeight="1">
      <c r="A341" s="395" t="s">
        <v>348</v>
      </c>
      <c r="B341" s="355">
        <f t="shared" si="129"/>
        <v>8187</v>
      </c>
      <c r="C341" s="355">
        <f t="shared" si="129"/>
        <v>8560</v>
      </c>
      <c r="D341" s="355">
        <f t="shared" si="129"/>
        <v>7719</v>
      </c>
      <c r="E341" s="355">
        <f t="shared" si="129"/>
        <v>1788</v>
      </c>
      <c r="F341" s="355">
        <f t="shared" si="129"/>
        <v>36</v>
      </c>
      <c r="G341" s="355">
        <f t="shared" si="129"/>
        <v>26290</v>
      </c>
      <c r="I341" s="355" t="str">
        <f t="shared" si="130"/>
        <v>-</v>
      </c>
      <c r="J341" s="355" t="str">
        <f t="shared" si="130"/>
        <v>-</v>
      </c>
      <c r="K341" s="355">
        <f t="shared" si="130"/>
        <v>3644</v>
      </c>
      <c r="L341" s="355">
        <f t="shared" si="130"/>
        <v>3480</v>
      </c>
      <c r="M341" s="355">
        <f t="shared" si="130"/>
        <v>128</v>
      </c>
      <c r="N341" s="355">
        <f t="shared" si="130"/>
        <v>7252</v>
      </c>
    </row>
    <row r="342" spans="1:21" ht="12" customHeight="1">
      <c r="B342" s="355"/>
      <c r="C342" s="355"/>
      <c r="D342" s="355"/>
      <c r="E342" s="355"/>
      <c r="F342" s="355"/>
      <c r="G342" s="355"/>
    </row>
    <row r="343" spans="1:21" ht="12" customHeight="1">
      <c r="A343" s="369" t="s">
        <v>137</v>
      </c>
      <c r="B343" s="355"/>
      <c r="C343" s="355"/>
      <c r="D343" s="355"/>
      <c r="E343" s="355"/>
      <c r="F343" s="355"/>
      <c r="G343" s="355"/>
    </row>
    <row r="344" spans="1:21" ht="12" customHeight="1">
      <c r="A344" s="352" t="s">
        <v>102</v>
      </c>
      <c r="B344" s="355">
        <f t="shared" ref="B344:G344" si="132">AVERAGE(B164:B168)</f>
        <v>6463.6</v>
      </c>
      <c r="C344" s="355">
        <f t="shared" si="132"/>
        <v>1263.3333333333333</v>
      </c>
      <c r="D344" s="355">
        <f t="shared" si="132"/>
        <v>2308.6666666666665</v>
      </c>
      <c r="E344" s="355">
        <f t="shared" si="132"/>
        <v>602.5</v>
      </c>
      <c r="F344" s="355">
        <f t="shared" si="132"/>
        <v>418</v>
      </c>
      <c r="G344" s="355">
        <f t="shared" si="132"/>
        <v>9172.4</v>
      </c>
      <c r="I344" s="355" t="s">
        <v>15</v>
      </c>
      <c r="J344" s="355" t="s">
        <v>15</v>
      </c>
      <c r="K344" s="355">
        <f>AVERAGE(K164:K168)</f>
        <v>29800.666666666668</v>
      </c>
      <c r="L344" s="355">
        <f>AVERAGE(L164:L168)</f>
        <v>14414.75</v>
      </c>
      <c r="M344" s="355">
        <f>AVERAGE(M164:M168)</f>
        <v>13373</v>
      </c>
      <c r="N344" s="355">
        <f>AVERAGE(N164:N168)</f>
        <v>32086.799999999999</v>
      </c>
      <c r="P344" s="355">
        <f>AVERAGE(P164:P168)</f>
        <v>3.6666666666666665</v>
      </c>
      <c r="Q344" s="355" t="s">
        <v>15</v>
      </c>
      <c r="R344" s="355">
        <f>AVERAGE(R164:R168)</f>
        <v>931</v>
      </c>
      <c r="S344" s="355">
        <f>AVERAGE(S164:S168)</f>
        <v>647.33333333333337</v>
      </c>
      <c r="T344" s="355" t="s">
        <v>15</v>
      </c>
      <c r="U344" s="355">
        <f>AVERAGE(U164:U168)</f>
        <v>1271.6666666666667</v>
      </c>
    </row>
    <row r="345" spans="1:21" ht="12" customHeight="1">
      <c r="A345" s="352" t="s">
        <v>10</v>
      </c>
      <c r="B345" s="355">
        <f t="shared" ref="B345:G345" si="133">AVERAGE(B169:B173)</f>
        <v>2998</v>
      </c>
      <c r="C345" s="355">
        <f t="shared" si="133"/>
        <v>901</v>
      </c>
      <c r="D345" s="355">
        <f t="shared" si="133"/>
        <v>1324</v>
      </c>
      <c r="E345" s="355">
        <f t="shared" si="133"/>
        <v>1518.3333333333333</v>
      </c>
      <c r="F345" s="355">
        <f t="shared" si="133"/>
        <v>937</v>
      </c>
      <c r="G345" s="355">
        <f t="shared" si="133"/>
        <v>5089.2</v>
      </c>
      <c r="I345" s="355" t="s">
        <v>15</v>
      </c>
      <c r="J345" s="355" t="s">
        <v>15</v>
      </c>
      <c r="K345" s="355">
        <f>AVERAGE(K169:K173)</f>
        <v>10844</v>
      </c>
      <c r="L345" s="355">
        <f>AVERAGE(L169:L173)</f>
        <v>19387.666666666668</v>
      </c>
      <c r="M345" s="355">
        <f>AVERAGE(M169:M173)</f>
        <v>13025.5</v>
      </c>
      <c r="N345" s="355">
        <f>AVERAGE(N169:N173)</f>
        <v>23764.5</v>
      </c>
      <c r="P345" s="355">
        <f t="shared" ref="P345:U345" si="134">AVERAGE(P169:P173)</f>
        <v>0</v>
      </c>
      <c r="Q345" s="355">
        <f t="shared" si="134"/>
        <v>0</v>
      </c>
      <c r="R345" s="355">
        <f t="shared" si="134"/>
        <v>87</v>
      </c>
      <c r="S345" s="355">
        <f t="shared" si="134"/>
        <v>1</v>
      </c>
      <c r="T345" s="355">
        <f t="shared" si="134"/>
        <v>1</v>
      </c>
      <c r="U345" s="355">
        <f t="shared" si="134"/>
        <v>44.5</v>
      </c>
    </row>
    <row r="346" spans="1:21" ht="12" customHeight="1">
      <c r="A346" s="352" t="s">
        <v>11</v>
      </c>
      <c r="B346" s="355">
        <f t="shared" ref="B346:G346" si="135">AVERAGE(B174:B178)</f>
        <v>1146.6666666666667</v>
      </c>
      <c r="C346" s="355">
        <f t="shared" si="135"/>
        <v>35.666666666666664</v>
      </c>
      <c r="D346" s="355">
        <f t="shared" si="135"/>
        <v>56.5</v>
      </c>
      <c r="E346" s="355">
        <f t="shared" si="135"/>
        <v>156.33333333333334</v>
      </c>
      <c r="F346" s="355">
        <f t="shared" si="135"/>
        <v>14.5</v>
      </c>
      <c r="G346" s="355">
        <f t="shared" si="135"/>
        <v>1386</v>
      </c>
      <c r="I346" s="355" t="s">
        <v>15</v>
      </c>
      <c r="J346" s="355" t="s">
        <v>15</v>
      </c>
      <c r="K346" s="355">
        <f>AVERAGE(K174:K178)</f>
        <v>476.5</v>
      </c>
      <c r="L346" s="355">
        <f>AVERAGE(L174:L178)</f>
        <v>5019</v>
      </c>
      <c r="M346" s="355">
        <f>AVERAGE(M174:M178)</f>
        <v>930</v>
      </c>
      <c r="N346" s="355">
        <f>AVERAGE(N174:N178)</f>
        <v>5956.666666666667</v>
      </c>
      <c r="P346" s="355">
        <f t="shared" ref="P346:U346" si="136">AVERAGE(P174:P178)</f>
        <v>0</v>
      </c>
      <c r="Q346" s="355">
        <f t="shared" si="136"/>
        <v>0</v>
      </c>
      <c r="R346" s="355">
        <f t="shared" si="136"/>
        <v>0</v>
      </c>
      <c r="S346" s="355">
        <f t="shared" si="136"/>
        <v>29.5</v>
      </c>
      <c r="T346" s="355">
        <f t="shared" si="136"/>
        <v>0</v>
      </c>
      <c r="U346" s="355">
        <f t="shared" si="136"/>
        <v>29.5</v>
      </c>
    </row>
    <row r="347" spans="1:21" ht="12" customHeight="1">
      <c r="A347" s="352" t="s">
        <v>12</v>
      </c>
      <c r="B347" s="355">
        <f>AVERAGE(B179:B183)</f>
        <v>0</v>
      </c>
      <c r="C347" s="355">
        <f>AVERAGE(C179:C183)</f>
        <v>0</v>
      </c>
      <c r="D347" s="355" t="s">
        <v>15</v>
      </c>
      <c r="E347" s="355">
        <f>AVERAGE(E179:E183)</f>
        <v>513</v>
      </c>
      <c r="F347" s="355">
        <f>AVERAGE(F179:F183)</f>
        <v>40</v>
      </c>
      <c r="G347" s="355">
        <f>AVERAGE(G179:G183)</f>
        <v>184.33333333333334</v>
      </c>
      <c r="I347" s="355" t="s">
        <v>15</v>
      </c>
      <c r="J347" s="355" t="s">
        <v>15</v>
      </c>
      <c r="K347" s="355" t="s">
        <v>15</v>
      </c>
      <c r="L347" s="355">
        <f>AVERAGE(L179:L183)</f>
        <v>1220.5</v>
      </c>
      <c r="M347" s="355">
        <f>AVERAGE(M179:M183)</f>
        <v>385</v>
      </c>
      <c r="N347" s="355">
        <f>AVERAGE(N179:N183)</f>
        <v>1413</v>
      </c>
      <c r="P347" s="355">
        <f>AVERAGE(P179:P183)</f>
        <v>0</v>
      </c>
      <c r="Q347" s="355">
        <f>AVERAGE(Q179:Q183)</f>
        <v>0</v>
      </c>
      <c r="R347" s="355" t="s">
        <v>15</v>
      </c>
      <c r="S347" s="355" t="s">
        <v>15</v>
      </c>
      <c r="T347" s="355" t="s">
        <v>15</v>
      </c>
      <c r="U347" s="355">
        <f>AVERAGE(U179:U183)</f>
        <v>0</v>
      </c>
    </row>
    <row r="348" spans="1:21" ht="12" customHeight="1">
      <c r="A348" s="352" t="s">
        <v>13</v>
      </c>
      <c r="B348" s="355">
        <f t="shared" ref="B348:G348" si="137">AVERAGE(B184:B188)</f>
        <v>397.8</v>
      </c>
      <c r="C348" s="355">
        <f t="shared" si="137"/>
        <v>110.4</v>
      </c>
      <c r="D348" s="355">
        <f t="shared" si="137"/>
        <v>357.2</v>
      </c>
      <c r="E348" s="355">
        <f t="shared" si="137"/>
        <v>354.8</v>
      </c>
      <c r="F348" s="355">
        <f t="shared" si="137"/>
        <v>121</v>
      </c>
      <c r="G348" s="355">
        <f t="shared" si="137"/>
        <v>1292.8</v>
      </c>
      <c r="I348" s="355" t="str">
        <f>+I184</f>
        <v>-</v>
      </c>
      <c r="J348" s="355" t="str">
        <f>+J184</f>
        <v>-</v>
      </c>
      <c r="K348" s="355">
        <f>AVERAGE(K184:K188)</f>
        <v>277.5</v>
      </c>
      <c r="L348" s="355">
        <f>AVERAGE(L184:L188)</f>
        <v>405.2</v>
      </c>
      <c r="M348" s="355">
        <f>AVERAGE(M184:M188)</f>
        <v>502.33333333333331</v>
      </c>
      <c r="N348" s="355">
        <f>AVERAGE(N184:N188)</f>
        <v>928.6</v>
      </c>
      <c r="P348" s="355">
        <f t="shared" ref="P348:U348" si="138">AVERAGE(P184:P188)</f>
        <v>0</v>
      </c>
      <c r="Q348" s="355">
        <f t="shared" si="138"/>
        <v>0</v>
      </c>
      <c r="R348" s="355">
        <f t="shared" si="138"/>
        <v>11.333333333333334</v>
      </c>
      <c r="S348" s="355">
        <f t="shared" si="138"/>
        <v>1.3333333333333333</v>
      </c>
      <c r="T348" s="355">
        <f t="shared" si="138"/>
        <v>0</v>
      </c>
      <c r="U348" s="355">
        <f t="shared" si="138"/>
        <v>12.666666666666666</v>
      </c>
    </row>
    <row r="349" spans="1:21" ht="12" customHeight="1">
      <c r="A349" s="352" t="s">
        <v>14</v>
      </c>
      <c r="B349" s="355">
        <f>AVERAGE(B189:B193)</f>
        <v>527.20000000000005</v>
      </c>
      <c r="C349" s="355">
        <f t="shared" ref="C349:G349" si="139">AVERAGE(C189:C193)</f>
        <v>343.2</v>
      </c>
      <c r="D349" s="355">
        <f t="shared" si="139"/>
        <v>47.6</v>
      </c>
      <c r="E349" s="355">
        <f t="shared" si="139"/>
        <v>71.599999999999994</v>
      </c>
      <c r="F349" s="355">
        <f t="shared" si="139"/>
        <v>16.25</v>
      </c>
      <c r="G349" s="355">
        <f t="shared" si="139"/>
        <v>1002.6</v>
      </c>
      <c r="I349" s="355" t="str">
        <f>I189</f>
        <v>-</v>
      </c>
      <c r="J349" s="355" t="str">
        <f>J189</f>
        <v>-</v>
      </c>
      <c r="K349" s="355">
        <f t="shared" ref="K349:U349" si="140">AVERAGE(K189:K193)</f>
        <v>207</v>
      </c>
      <c r="L349" s="355">
        <f t="shared" si="140"/>
        <v>840</v>
      </c>
      <c r="M349" s="355">
        <f t="shared" si="140"/>
        <v>37.200000000000003</v>
      </c>
      <c r="N349" s="355">
        <f t="shared" si="140"/>
        <v>1084.2</v>
      </c>
      <c r="P349" s="355">
        <f t="shared" si="140"/>
        <v>0</v>
      </c>
      <c r="Q349" s="355">
        <f t="shared" si="140"/>
        <v>0</v>
      </c>
      <c r="R349" s="355">
        <f t="shared" si="140"/>
        <v>0</v>
      </c>
      <c r="S349" s="355">
        <f t="shared" si="140"/>
        <v>0</v>
      </c>
      <c r="T349" s="355">
        <f t="shared" si="140"/>
        <v>0</v>
      </c>
      <c r="U349" s="355">
        <f t="shared" si="140"/>
        <v>0</v>
      </c>
    </row>
    <row r="350" spans="1:21" ht="12" customHeight="1">
      <c r="A350" s="352">
        <v>2011</v>
      </c>
      <c r="B350" s="355">
        <f t="shared" ref="B350:G361" si="141">+B194</f>
        <v>472</v>
      </c>
      <c r="C350" s="355">
        <f t="shared" si="141"/>
        <v>543</v>
      </c>
      <c r="D350" s="355">
        <f t="shared" si="141"/>
        <v>1</v>
      </c>
      <c r="E350" s="355">
        <f t="shared" si="141"/>
        <v>12</v>
      </c>
      <c r="F350" s="355">
        <f t="shared" si="141"/>
        <v>4</v>
      </c>
      <c r="G350" s="355">
        <f t="shared" si="141"/>
        <v>1032</v>
      </c>
      <c r="I350" s="355" t="str">
        <f t="shared" ref="I350:N361" si="142">+I194</f>
        <v>-</v>
      </c>
      <c r="J350" s="355" t="str">
        <f t="shared" si="142"/>
        <v>-</v>
      </c>
      <c r="K350" s="355">
        <f t="shared" si="142"/>
        <v>1</v>
      </c>
      <c r="L350" s="355">
        <f t="shared" si="142"/>
        <v>25</v>
      </c>
      <c r="M350" s="355">
        <f t="shared" si="142"/>
        <v>12</v>
      </c>
      <c r="N350" s="355">
        <f t="shared" si="142"/>
        <v>38</v>
      </c>
      <c r="P350" s="355">
        <f t="shared" ref="P350:U350" si="143">+P194</f>
        <v>0</v>
      </c>
      <c r="Q350" s="355">
        <f t="shared" si="143"/>
        <v>0</v>
      </c>
      <c r="R350" s="355">
        <f t="shared" si="143"/>
        <v>0</v>
      </c>
      <c r="S350" s="355">
        <f t="shared" si="143"/>
        <v>0</v>
      </c>
      <c r="T350" s="355">
        <f t="shared" si="143"/>
        <v>0</v>
      </c>
      <c r="U350" s="355">
        <f t="shared" si="143"/>
        <v>0</v>
      </c>
    </row>
    <row r="351" spans="1:21" ht="12" customHeight="1">
      <c r="A351" s="352">
        <v>2012</v>
      </c>
      <c r="B351" s="355">
        <f t="shared" si="141"/>
        <v>263</v>
      </c>
      <c r="C351" s="355">
        <f t="shared" si="141"/>
        <v>1687</v>
      </c>
      <c r="D351" s="355">
        <f t="shared" si="141"/>
        <v>66</v>
      </c>
      <c r="E351" s="355">
        <f t="shared" si="141"/>
        <v>0</v>
      </c>
      <c r="F351" s="355">
        <f t="shared" si="141"/>
        <v>234</v>
      </c>
      <c r="G351" s="355">
        <f t="shared" si="141"/>
        <v>2250</v>
      </c>
      <c r="I351" s="355" t="str">
        <f t="shared" si="142"/>
        <v>-</v>
      </c>
      <c r="J351" s="355" t="str">
        <f t="shared" si="142"/>
        <v>-</v>
      </c>
      <c r="K351" s="355">
        <f t="shared" si="142"/>
        <v>23</v>
      </c>
      <c r="L351" s="355">
        <f t="shared" si="142"/>
        <v>2</v>
      </c>
      <c r="M351" s="355">
        <f t="shared" si="142"/>
        <v>64</v>
      </c>
      <c r="N351" s="355">
        <f t="shared" si="142"/>
        <v>89</v>
      </c>
    </row>
    <row r="352" spans="1:21" ht="12" customHeight="1">
      <c r="A352" s="352">
        <v>2013</v>
      </c>
      <c r="B352" s="355">
        <f t="shared" si="141"/>
        <v>102</v>
      </c>
      <c r="C352" s="355">
        <f t="shared" si="141"/>
        <v>358</v>
      </c>
      <c r="D352" s="355">
        <f t="shared" si="141"/>
        <v>42</v>
      </c>
      <c r="E352" s="355">
        <f t="shared" si="141"/>
        <v>19</v>
      </c>
      <c r="F352" s="355">
        <f t="shared" si="141"/>
        <v>39</v>
      </c>
      <c r="G352" s="355">
        <f t="shared" si="141"/>
        <v>560</v>
      </c>
      <c r="I352" s="355" t="str">
        <f t="shared" si="142"/>
        <v>-</v>
      </c>
      <c r="J352" s="355" t="str">
        <f t="shared" si="142"/>
        <v>-</v>
      </c>
      <c r="K352" s="355">
        <f t="shared" si="142"/>
        <v>28</v>
      </c>
      <c r="L352" s="355">
        <f t="shared" si="142"/>
        <v>80</v>
      </c>
      <c r="M352" s="355">
        <f t="shared" si="142"/>
        <v>19</v>
      </c>
      <c r="N352" s="355">
        <f t="shared" si="142"/>
        <v>127</v>
      </c>
      <c r="P352" s="355">
        <f t="shared" ref="P352:U352" si="144">+P196</f>
        <v>0</v>
      </c>
      <c r="Q352" s="355">
        <f t="shared" si="144"/>
        <v>0</v>
      </c>
      <c r="R352" s="355">
        <f t="shared" si="144"/>
        <v>0</v>
      </c>
      <c r="S352" s="355">
        <f t="shared" si="144"/>
        <v>0</v>
      </c>
      <c r="T352" s="355">
        <f t="shared" si="144"/>
        <v>0</v>
      </c>
      <c r="U352" s="355">
        <f t="shared" si="144"/>
        <v>0</v>
      </c>
    </row>
    <row r="353" spans="1:21" ht="12" customHeight="1">
      <c r="A353" s="352">
        <v>2014</v>
      </c>
      <c r="B353" s="355">
        <f t="shared" si="141"/>
        <v>7438</v>
      </c>
      <c r="C353" s="355">
        <f t="shared" si="141"/>
        <v>553</v>
      </c>
      <c r="D353" s="355">
        <f t="shared" si="141"/>
        <v>598</v>
      </c>
      <c r="E353" s="355">
        <f t="shared" si="141"/>
        <v>297</v>
      </c>
      <c r="F353" s="355">
        <f t="shared" si="141"/>
        <v>94</v>
      </c>
      <c r="G353" s="355">
        <f t="shared" si="141"/>
        <v>8980</v>
      </c>
      <c r="I353" s="355" t="str">
        <f t="shared" si="142"/>
        <v>-</v>
      </c>
      <c r="J353" s="355" t="str">
        <f t="shared" si="142"/>
        <v>-</v>
      </c>
      <c r="K353" s="355">
        <f t="shared" si="142"/>
        <v>534</v>
      </c>
      <c r="L353" s="355">
        <f t="shared" si="142"/>
        <v>822</v>
      </c>
      <c r="M353" s="355">
        <f t="shared" si="142"/>
        <v>883</v>
      </c>
      <c r="N353" s="355">
        <f t="shared" si="142"/>
        <v>2239</v>
      </c>
      <c r="P353" s="53"/>
      <c r="Q353" s="53"/>
      <c r="R353" s="53"/>
      <c r="S353" s="53"/>
      <c r="T353" s="53"/>
      <c r="U353" s="53"/>
    </row>
    <row r="354" spans="1:21" ht="12" customHeight="1">
      <c r="A354" s="395">
        <v>2015</v>
      </c>
      <c r="B354" s="355">
        <f t="shared" si="141"/>
        <v>2681</v>
      </c>
      <c r="C354" s="355">
        <f t="shared" si="141"/>
        <v>650</v>
      </c>
      <c r="D354" s="355">
        <f t="shared" si="141"/>
        <v>96</v>
      </c>
      <c r="E354" s="355">
        <f t="shared" si="141"/>
        <v>337</v>
      </c>
      <c r="F354" s="355">
        <f t="shared" si="141"/>
        <v>261</v>
      </c>
      <c r="G354" s="355">
        <f t="shared" si="141"/>
        <v>4025</v>
      </c>
      <c r="I354" s="355" t="str">
        <f t="shared" si="142"/>
        <v>-</v>
      </c>
      <c r="J354" s="355" t="str">
        <f t="shared" si="142"/>
        <v>-</v>
      </c>
      <c r="K354" s="355">
        <f t="shared" si="142"/>
        <v>41</v>
      </c>
      <c r="L354" s="355">
        <f t="shared" si="142"/>
        <v>171</v>
      </c>
      <c r="M354" s="355">
        <f t="shared" si="142"/>
        <v>478</v>
      </c>
      <c r="N354" s="355">
        <f t="shared" si="142"/>
        <v>690</v>
      </c>
      <c r="P354" s="355">
        <f t="shared" ref="P354:U354" si="145">+P198</f>
        <v>0</v>
      </c>
      <c r="Q354" s="355">
        <f t="shared" si="145"/>
        <v>0</v>
      </c>
      <c r="R354" s="355">
        <f t="shared" si="145"/>
        <v>0</v>
      </c>
      <c r="S354" s="355">
        <f t="shared" si="145"/>
        <v>0</v>
      </c>
      <c r="T354" s="355">
        <f t="shared" si="145"/>
        <v>0</v>
      </c>
      <c r="U354" s="355">
        <f t="shared" si="145"/>
        <v>0</v>
      </c>
    </row>
    <row r="355" spans="1:21" ht="12" customHeight="1">
      <c r="A355" s="395">
        <v>2016</v>
      </c>
      <c r="B355" s="355">
        <f t="shared" si="141"/>
        <v>656</v>
      </c>
      <c r="C355" s="355">
        <f t="shared" si="141"/>
        <v>346</v>
      </c>
      <c r="D355" s="355">
        <f t="shared" si="141"/>
        <v>259</v>
      </c>
      <c r="E355" s="355">
        <f t="shared" si="141"/>
        <v>398</v>
      </c>
      <c r="F355" s="355" t="str">
        <f t="shared" si="141"/>
        <v>-</v>
      </c>
      <c r="G355" s="355">
        <f t="shared" si="141"/>
        <v>1659</v>
      </c>
      <c r="I355" s="355" t="str">
        <f t="shared" si="142"/>
        <v>-</v>
      </c>
      <c r="J355" s="355" t="str">
        <f t="shared" si="142"/>
        <v>-</v>
      </c>
      <c r="K355" s="355" t="str">
        <f t="shared" si="142"/>
        <v>-</v>
      </c>
      <c r="L355" s="355" t="str">
        <f t="shared" si="142"/>
        <v>-</v>
      </c>
      <c r="M355" s="355" t="str">
        <f t="shared" si="142"/>
        <v>-</v>
      </c>
      <c r="N355" s="355" t="str">
        <f t="shared" si="142"/>
        <v>-</v>
      </c>
    </row>
    <row r="356" spans="1:21" ht="12" customHeight="1">
      <c r="A356" s="395">
        <v>2017</v>
      </c>
      <c r="B356" s="355">
        <f t="shared" si="141"/>
        <v>148</v>
      </c>
      <c r="C356" s="355">
        <f t="shared" si="141"/>
        <v>222</v>
      </c>
      <c r="D356" s="355">
        <f t="shared" si="141"/>
        <v>74</v>
      </c>
      <c r="E356" s="355">
        <f t="shared" si="141"/>
        <v>21</v>
      </c>
      <c r="F356" s="355">
        <f t="shared" si="141"/>
        <v>109</v>
      </c>
      <c r="G356" s="355">
        <f t="shared" si="141"/>
        <v>574</v>
      </c>
      <c r="I356" s="355" t="str">
        <f t="shared" si="142"/>
        <v>-</v>
      </c>
      <c r="J356" s="355" t="str">
        <f t="shared" si="142"/>
        <v>-</v>
      </c>
      <c r="K356" s="355">
        <f t="shared" si="142"/>
        <v>14</v>
      </c>
      <c r="L356" s="355">
        <f t="shared" si="142"/>
        <v>50</v>
      </c>
      <c r="M356" s="355">
        <f t="shared" si="142"/>
        <v>67</v>
      </c>
      <c r="N356" s="355">
        <f t="shared" si="142"/>
        <v>131</v>
      </c>
      <c r="P356" s="355">
        <f t="shared" ref="P356:U356" si="146">+P200</f>
        <v>0</v>
      </c>
      <c r="Q356" s="355">
        <f t="shared" si="146"/>
        <v>0</v>
      </c>
      <c r="R356" s="355">
        <f t="shared" si="146"/>
        <v>0</v>
      </c>
      <c r="S356" s="355">
        <f t="shared" si="146"/>
        <v>0</v>
      </c>
      <c r="T356" s="355">
        <f t="shared" si="146"/>
        <v>0</v>
      </c>
      <c r="U356" s="355">
        <f t="shared" si="146"/>
        <v>0</v>
      </c>
    </row>
    <row r="357" spans="1:21" ht="12" customHeight="1">
      <c r="A357" s="395">
        <v>2018</v>
      </c>
      <c r="B357" s="355">
        <f t="shared" si="141"/>
        <v>20</v>
      </c>
      <c r="C357" s="355">
        <f t="shared" si="141"/>
        <v>68</v>
      </c>
      <c r="D357" s="355">
        <f t="shared" si="141"/>
        <v>20</v>
      </c>
      <c r="E357" s="355">
        <f t="shared" si="141"/>
        <v>19</v>
      </c>
      <c r="F357" s="355">
        <f t="shared" si="141"/>
        <v>4</v>
      </c>
      <c r="G357" s="355">
        <f t="shared" si="141"/>
        <v>131</v>
      </c>
      <c r="I357" s="355" t="str">
        <f t="shared" si="142"/>
        <v>-</v>
      </c>
      <c r="J357" s="355" t="str">
        <f t="shared" si="142"/>
        <v>-</v>
      </c>
      <c r="K357" s="355">
        <f t="shared" si="142"/>
        <v>32</v>
      </c>
      <c r="L357" s="355">
        <f t="shared" si="142"/>
        <v>1</v>
      </c>
      <c r="M357" s="355" t="str">
        <f t="shared" si="142"/>
        <v>-</v>
      </c>
      <c r="N357" s="355">
        <f t="shared" si="142"/>
        <v>33</v>
      </c>
    </row>
    <row r="358" spans="1:21" ht="12" customHeight="1">
      <c r="A358" s="395">
        <v>2019</v>
      </c>
      <c r="B358" s="355">
        <f t="shared" si="141"/>
        <v>139</v>
      </c>
      <c r="C358" s="355">
        <f t="shared" si="141"/>
        <v>26</v>
      </c>
      <c r="D358" s="355">
        <f t="shared" si="141"/>
        <v>36</v>
      </c>
      <c r="E358" s="355">
        <f t="shared" si="141"/>
        <v>28</v>
      </c>
      <c r="F358" s="355">
        <f t="shared" si="141"/>
        <v>0</v>
      </c>
      <c r="G358" s="355">
        <f t="shared" si="141"/>
        <v>229</v>
      </c>
      <c r="I358" s="355" t="str">
        <f t="shared" si="142"/>
        <v>-</v>
      </c>
      <c r="J358" s="355" t="str">
        <f t="shared" si="142"/>
        <v>-</v>
      </c>
      <c r="K358" s="355">
        <f t="shared" si="142"/>
        <v>161</v>
      </c>
      <c r="L358" s="355">
        <f t="shared" si="142"/>
        <v>98</v>
      </c>
      <c r="M358" s="355">
        <f t="shared" si="142"/>
        <v>0</v>
      </c>
      <c r="N358" s="355">
        <f t="shared" si="142"/>
        <v>259</v>
      </c>
      <c r="P358" s="355">
        <f t="shared" ref="P358:U358" si="147">+P202</f>
        <v>0</v>
      </c>
      <c r="Q358" s="355">
        <f t="shared" si="147"/>
        <v>0</v>
      </c>
      <c r="R358" s="355">
        <f t="shared" si="147"/>
        <v>0</v>
      </c>
      <c r="S358" s="355">
        <f t="shared" si="147"/>
        <v>2</v>
      </c>
      <c r="T358" s="355">
        <f t="shared" si="147"/>
        <v>0</v>
      </c>
      <c r="U358" s="355">
        <f t="shared" si="147"/>
        <v>2</v>
      </c>
    </row>
    <row r="359" spans="1:21" ht="12" customHeight="1">
      <c r="A359" s="395">
        <v>2020</v>
      </c>
      <c r="B359" s="355">
        <f t="shared" si="141"/>
        <v>147</v>
      </c>
      <c r="C359" s="355">
        <f t="shared" si="141"/>
        <v>132</v>
      </c>
      <c r="D359" s="355">
        <f t="shared" si="141"/>
        <v>0</v>
      </c>
      <c r="E359" s="355">
        <f t="shared" si="141"/>
        <v>88</v>
      </c>
      <c r="F359" s="355">
        <f t="shared" si="141"/>
        <v>11</v>
      </c>
      <c r="G359" s="355">
        <f t="shared" si="141"/>
        <v>378</v>
      </c>
      <c r="I359" s="355" t="str">
        <f t="shared" si="142"/>
        <v>-</v>
      </c>
      <c r="J359" s="355" t="str">
        <f t="shared" si="142"/>
        <v>-</v>
      </c>
      <c r="K359" s="355">
        <f t="shared" si="142"/>
        <v>0</v>
      </c>
      <c r="L359" s="355">
        <f t="shared" si="142"/>
        <v>0</v>
      </c>
      <c r="M359" s="355">
        <f t="shared" si="142"/>
        <v>15</v>
      </c>
      <c r="N359" s="355">
        <f t="shared" si="142"/>
        <v>15</v>
      </c>
    </row>
    <row r="360" spans="1:21" ht="12" customHeight="1">
      <c r="A360" s="395">
        <v>2021</v>
      </c>
      <c r="B360" s="355">
        <f t="shared" si="141"/>
        <v>24</v>
      </c>
      <c r="C360" s="355">
        <f t="shared" si="141"/>
        <v>77</v>
      </c>
      <c r="D360" s="355">
        <f t="shared" si="141"/>
        <v>2</v>
      </c>
      <c r="E360" s="355">
        <f t="shared" si="141"/>
        <v>33</v>
      </c>
      <c r="F360" s="355">
        <f t="shared" si="141"/>
        <v>10</v>
      </c>
      <c r="G360" s="355">
        <f t="shared" si="141"/>
        <v>146</v>
      </c>
      <c r="I360" s="355" t="str">
        <f t="shared" si="142"/>
        <v>-</v>
      </c>
      <c r="J360" s="355" t="str">
        <f t="shared" si="142"/>
        <v>-</v>
      </c>
      <c r="K360" s="355">
        <f t="shared" si="142"/>
        <v>0</v>
      </c>
      <c r="L360" s="355">
        <f t="shared" si="142"/>
        <v>43</v>
      </c>
      <c r="M360" s="355">
        <f t="shared" si="142"/>
        <v>80</v>
      </c>
      <c r="N360" s="355">
        <f t="shared" si="142"/>
        <v>123</v>
      </c>
      <c r="P360" s="355">
        <f t="shared" ref="P360:U360" si="148">+P204</f>
        <v>0</v>
      </c>
      <c r="Q360" s="355">
        <f t="shared" si="148"/>
        <v>0</v>
      </c>
      <c r="R360" s="355">
        <f t="shared" si="148"/>
        <v>0</v>
      </c>
      <c r="S360" s="355">
        <f t="shared" si="148"/>
        <v>0</v>
      </c>
      <c r="T360" s="355">
        <f t="shared" si="148"/>
        <v>0</v>
      </c>
      <c r="U360" s="355">
        <f t="shared" si="148"/>
        <v>0</v>
      </c>
    </row>
    <row r="361" spans="1:21" ht="12" customHeight="1">
      <c r="A361" s="395">
        <v>2022</v>
      </c>
      <c r="B361" s="355">
        <f t="shared" si="141"/>
        <v>0</v>
      </c>
      <c r="C361" s="355">
        <f t="shared" si="141"/>
        <v>251</v>
      </c>
      <c r="D361" s="355">
        <f t="shared" si="141"/>
        <v>399</v>
      </c>
      <c r="E361" s="355">
        <f t="shared" si="141"/>
        <v>0</v>
      </c>
      <c r="F361" s="355">
        <f t="shared" si="141"/>
        <v>27</v>
      </c>
      <c r="G361" s="355">
        <f t="shared" si="141"/>
        <v>677</v>
      </c>
      <c r="I361" s="355" t="str">
        <f t="shared" si="142"/>
        <v>-</v>
      </c>
      <c r="J361" s="355" t="str">
        <f t="shared" si="142"/>
        <v>-</v>
      </c>
      <c r="K361" s="355">
        <f t="shared" si="142"/>
        <v>440</v>
      </c>
      <c r="L361" s="355">
        <f t="shared" si="142"/>
        <v>0</v>
      </c>
      <c r="M361" s="355">
        <f t="shared" si="142"/>
        <v>1482</v>
      </c>
      <c r="N361" s="355">
        <f t="shared" si="142"/>
        <v>1922</v>
      </c>
    </row>
    <row r="362" spans="1:21" ht="12" customHeight="1">
      <c r="A362" s="395">
        <v>2023</v>
      </c>
      <c r="B362" s="355">
        <f t="shared" ref="B362:G363" si="149">+B206</f>
        <v>254</v>
      </c>
      <c r="C362" s="355">
        <f t="shared" si="149"/>
        <v>192</v>
      </c>
      <c r="D362" s="355">
        <f t="shared" si="149"/>
        <v>378</v>
      </c>
      <c r="E362" s="355">
        <f t="shared" si="149"/>
        <v>36</v>
      </c>
      <c r="F362" s="355">
        <f t="shared" si="149"/>
        <v>38</v>
      </c>
      <c r="G362" s="355">
        <f t="shared" si="149"/>
        <v>898</v>
      </c>
      <c r="I362" s="355" t="str">
        <f t="shared" ref="I362:N363" si="150">+I206</f>
        <v>-</v>
      </c>
      <c r="J362" s="355" t="str">
        <f t="shared" si="150"/>
        <v>-</v>
      </c>
      <c r="K362" s="355">
        <f t="shared" si="150"/>
        <v>97</v>
      </c>
      <c r="L362" s="355">
        <f t="shared" si="150"/>
        <v>320</v>
      </c>
      <c r="M362" s="355">
        <f t="shared" si="150"/>
        <v>478</v>
      </c>
      <c r="N362" s="355">
        <f t="shared" si="150"/>
        <v>895</v>
      </c>
      <c r="P362" s="355">
        <f t="shared" ref="P362:U362" si="151">+P206</f>
        <v>0</v>
      </c>
      <c r="Q362" s="355">
        <f t="shared" si="151"/>
        <v>0</v>
      </c>
      <c r="R362" s="355">
        <f t="shared" si="151"/>
        <v>0</v>
      </c>
      <c r="S362" s="355">
        <f t="shared" si="151"/>
        <v>0</v>
      </c>
      <c r="T362" s="355">
        <f t="shared" si="151"/>
        <v>0</v>
      </c>
      <c r="U362" s="355">
        <f t="shared" si="151"/>
        <v>0</v>
      </c>
    </row>
    <row r="363" spans="1:21" ht="12" customHeight="1">
      <c r="A363" s="395" t="s">
        <v>348</v>
      </c>
      <c r="B363" s="355">
        <f t="shared" si="149"/>
        <v>1978</v>
      </c>
      <c r="C363" s="355">
        <f t="shared" si="149"/>
        <v>474</v>
      </c>
      <c r="D363" s="355">
        <f t="shared" si="149"/>
        <v>172</v>
      </c>
      <c r="E363" s="355">
        <f t="shared" si="149"/>
        <v>23</v>
      </c>
      <c r="F363" s="355">
        <f t="shared" si="149"/>
        <v>0</v>
      </c>
      <c r="G363" s="355">
        <f t="shared" si="149"/>
        <v>2647</v>
      </c>
      <c r="I363" s="355">
        <f t="shared" si="150"/>
        <v>1</v>
      </c>
      <c r="J363" s="355" t="str">
        <f t="shared" si="150"/>
        <v>-</v>
      </c>
      <c r="K363" s="355">
        <f t="shared" si="150"/>
        <v>176</v>
      </c>
      <c r="L363" s="355">
        <f t="shared" si="150"/>
        <v>162</v>
      </c>
      <c r="M363" s="355">
        <f t="shared" si="150"/>
        <v>30</v>
      </c>
      <c r="N363" s="355">
        <f t="shared" si="150"/>
        <v>369</v>
      </c>
    </row>
    <row r="364" spans="1:21" ht="12" customHeight="1">
      <c r="B364" s="355"/>
      <c r="C364" s="355"/>
      <c r="D364" s="355"/>
      <c r="E364" s="355"/>
      <c r="F364" s="355"/>
      <c r="G364" s="355"/>
      <c r="P364" s="53"/>
      <c r="Q364" s="53"/>
      <c r="R364" s="53"/>
      <c r="S364" s="53"/>
      <c r="T364" s="53"/>
      <c r="U364" s="53"/>
    </row>
    <row r="365" spans="1:21" ht="12" customHeight="1">
      <c r="A365" s="399" t="s">
        <v>157</v>
      </c>
      <c r="B365" s="399"/>
      <c r="C365" s="399"/>
      <c r="D365" s="399"/>
      <c r="E365" s="399"/>
      <c r="F365" s="399"/>
      <c r="G365" s="399"/>
      <c r="H365" s="399"/>
      <c r="I365" s="399"/>
      <c r="J365" s="399"/>
      <c r="K365" s="399"/>
      <c r="L365" s="399"/>
      <c r="M365" s="399"/>
      <c r="N365" s="399"/>
      <c r="O365" s="399"/>
      <c r="P365" s="399"/>
      <c r="Q365" s="399"/>
      <c r="R365" s="399"/>
      <c r="S365" s="399"/>
      <c r="T365" s="399"/>
      <c r="U365" s="399"/>
    </row>
    <row r="366" spans="1:21" ht="12" customHeight="1">
      <c r="A366" s="343" t="s">
        <v>1</v>
      </c>
      <c r="B366" s="400" t="s">
        <v>21</v>
      </c>
      <c r="C366" s="400" t="s">
        <v>22</v>
      </c>
      <c r="D366" s="400" t="s">
        <v>23</v>
      </c>
      <c r="E366" s="400" t="s">
        <v>24</v>
      </c>
      <c r="F366" s="389" t="s">
        <v>143</v>
      </c>
      <c r="G366" s="400" t="s">
        <v>8</v>
      </c>
      <c r="H366" s="400"/>
      <c r="I366" s="401" t="s">
        <v>21</v>
      </c>
      <c r="J366" s="401" t="s">
        <v>22</v>
      </c>
      <c r="K366" s="401" t="s">
        <v>23</v>
      </c>
      <c r="L366" s="401" t="s">
        <v>24</v>
      </c>
      <c r="M366" s="389" t="s">
        <v>143</v>
      </c>
      <c r="N366" s="401" t="s">
        <v>8</v>
      </c>
      <c r="O366" s="401"/>
      <c r="P366" s="401" t="s">
        <v>21</v>
      </c>
      <c r="Q366" s="401" t="s">
        <v>22</v>
      </c>
      <c r="R366" s="401" t="s">
        <v>23</v>
      </c>
      <c r="S366" s="401" t="s">
        <v>24</v>
      </c>
      <c r="T366" s="389" t="s">
        <v>143</v>
      </c>
      <c r="U366" s="401" t="s">
        <v>8</v>
      </c>
    </row>
    <row r="367" spans="1:21" ht="12" customHeight="1">
      <c r="A367" s="369"/>
      <c r="B367" s="404" t="s">
        <v>50</v>
      </c>
      <c r="C367" s="404"/>
      <c r="D367" s="404"/>
      <c r="E367" s="404"/>
      <c r="F367" s="404"/>
      <c r="G367" s="404"/>
      <c r="H367" s="393"/>
      <c r="I367" s="405" t="s">
        <v>51</v>
      </c>
      <c r="J367" s="405"/>
      <c r="K367" s="405"/>
      <c r="L367" s="405"/>
      <c r="M367" s="405"/>
      <c r="N367" s="405"/>
      <c r="O367" s="367"/>
      <c r="P367" s="405" t="s">
        <v>152</v>
      </c>
      <c r="Q367" s="405"/>
      <c r="R367" s="405"/>
      <c r="S367" s="405"/>
      <c r="T367" s="405"/>
      <c r="U367" s="405"/>
    </row>
    <row r="368" spans="1:21" ht="12" customHeight="1">
      <c r="A368" s="373" t="s">
        <v>99</v>
      </c>
      <c r="B368" s="355"/>
      <c r="C368" s="355"/>
      <c r="D368" s="355"/>
      <c r="E368" s="355"/>
      <c r="F368" s="355"/>
      <c r="G368" s="355"/>
    </row>
    <row r="369" spans="1:21" ht="12" customHeight="1">
      <c r="A369" s="352" t="s">
        <v>102</v>
      </c>
      <c r="B369" s="355">
        <f t="shared" ref="B369:G369" si="152">AVERAGE(B215:B219)</f>
        <v>31658.6</v>
      </c>
      <c r="C369" s="355">
        <f t="shared" si="152"/>
        <v>4389.25</v>
      </c>
      <c r="D369" s="355">
        <f t="shared" si="152"/>
        <v>26112.75</v>
      </c>
      <c r="E369" s="355">
        <f t="shared" si="152"/>
        <v>5153</v>
      </c>
      <c r="F369" s="355">
        <f t="shared" si="152"/>
        <v>224.5</v>
      </c>
      <c r="G369" s="355">
        <f t="shared" si="152"/>
        <v>61303</v>
      </c>
      <c r="I369" s="355" t="s">
        <v>15</v>
      </c>
      <c r="J369" s="355" t="s">
        <v>15</v>
      </c>
      <c r="K369" s="355">
        <f>AVERAGE(K215:K219)</f>
        <v>140300.25</v>
      </c>
      <c r="L369" s="355">
        <f>AVERAGE(L215:L219)</f>
        <v>37525.800000000003</v>
      </c>
      <c r="M369" s="355">
        <f>AVERAGE(M215:M219)</f>
        <v>4524</v>
      </c>
      <c r="N369" s="355">
        <f>AVERAGE(N215:N219)</f>
        <v>152480.4</v>
      </c>
      <c r="P369" s="355">
        <f t="shared" ref="P369:U369" si="153">AVERAGE(P215:P219)</f>
        <v>234</v>
      </c>
      <c r="Q369" s="355">
        <f t="shared" si="153"/>
        <v>33</v>
      </c>
      <c r="R369" s="355">
        <f t="shared" si="153"/>
        <v>51212</v>
      </c>
      <c r="S369" s="355">
        <f t="shared" si="153"/>
        <v>87638.666666666672</v>
      </c>
      <c r="T369" s="355">
        <f t="shared" si="153"/>
        <v>415</v>
      </c>
      <c r="U369" s="355">
        <f t="shared" si="153"/>
        <v>139394.33333333334</v>
      </c>
    </row>
    <row r="370" spans="1:21" ht="12" customHeight="1">
      <c r="A370" s="352" t="s">
        <v>10</v>
      </c>
      <c r="B370" s="355">
        <f t="shared" ref="B370:G370" si="154">AVERAGE(B220:B224)</f>
        <v>30079.200000000001</v>
      </c>
      <c r="C370" s="355">
        <f t="shared" si="154"/>
        <v>11969.5</v>
      </c>
      <c r="D370" s="355">
        <f t="shared" si="154"/>
        <v>9575.5</v>
      </c>
      <c r="E370" s="355">
        <f t="shared" si="154"/>
        <v>2950</v>
      </c>
      <c r="F370" s="355">
        <f t="shared" si="154"/>
        <v>942.5</v>
      </c>
      <c r="G370" s="355">
        <f t="shared" si="154"/>
        <v>46222</v>
      </c>
      <c r="I370" s="355" t="s">
        <v>15</v>
      </c>
      <c r="J370" s="355" t="s">
        <v>15</v>
      </c>
      <c r="K370" s="355">
        <f>AVERAGE(K220:K224)</f>
        <v>23869</v>
      </c>
      <c r="L370" s="355">
        <f>AVERAGE(L220:L224)</f>
        <v>49522</v>
      </c>
      <c r="M370" s="355">
        <f>AVERAGE(M220:M224)</f>
        <v>13033.5</v>
      </c>
      <c r="N370" s="355">
        <f>AVERAGE(N220:N224)</f>
        <v>54378.6</v>
      </c>
      <c r="P370" s="355">
        <f t="shared" ref="P370:U370" si="155">AVERAGE(P220:P224)</f>
        <v>114.5</v>
      </c>
      <c r="Q370" s="355">
        <f t="shared" si="155"/>
        <v>182</v>
      </c>
      <c r="R370" s="355">
        <f t="shared" si="155"/>
        <v>2729</v>
      </c>
      <c r="S370" s="355">
        <f t="shared" si="155"/>
        <v>36287</v>
      </c>
      <c r="T370" s="355">
        <f t="shared" si="155"/>
        <v>1</v>
      </c>
      <c r="U370" s="355">
        <f t="shared" si="155"/>
        <v>19714</v>
      </c>
    </row>
    <row r="371" spans="1:21" ht="12" customHeight="1">
      <c r="A371" s="352" t="s">
        <v>11</v>
      </c>
      <c r="B371" s="355">
        <f t="shared" ref="B371:G371" si="156">AVERAGE(B225:B229)</f>
        <v>17003.333333333332</v>
      </c>
      <c r="C371" s="355">
        <f t="shared" si="156"/>
        <v>11894.666666666666</v>
      </c>
      <c r="D371" s="355">
        <f t="shared" si="156"/>
        <v>3985</v>
      </c>
      <c r="E371" s="355">
        <f t="shared" si="156"/>
        <v>1396</v>
      </c>
      <c r="F371" s="355">
        <f t="shared" si="156"/>
        <v>1132</v>
      </c>
      <c r="G371" s="355">
        <f t="shared" si="156"/>
        <v>25628</v>
      </c>
      <c r="I371" s="355" t="s">
        <v>15</v>
      </c>
      <c r="J371" s="355" t="s">
        <v>15</v>
      </c>
      <c r="K371" s="355">
        <f>AVERAGE(K225:K229)</f>
        <v>7595</v>
      </c>
      <c r="L371" s="355">
        <f>AVERAGE(L225:L229)</f>
        <v>17355.75</v>
      </c>
      <c r="M371" s="355">
        <f>AVERAGE(M225:M229)</f>
        <v>8861.6666666666661</v>
      </c>
      <c r="N371" s="355">
        <f>AVERAGE(N225:N229)</f>
        <v>27799.5</v>
      </c>
      <c r="P371" s="355">
        <f t="shared" ref="P371:U371" si="157">AVERAGE(P225:P229)</f>
        <v>10</v>
      </c>
      <c r="Q371" s="355">
        <f t="shared" si="157"/>
        <v>9</v>
      </c>
      <c r="R371" s="355">
        <f t="shared" si="157"/>
        <v>88</v>
      </c>
      <c r="S371" s="355">
        <f t="shared" si="157"/>
        <v>25360</v>
      </c>
      <c r="T371" s="355">
        <f t="shared" si="157"/>
        <v>390</v>
      </c>
      <c r="U371" s="355">
        <f t="shared" si="157"/>
        <v>25792</v>
      </c>
    </row>
    <row r="372" spans="1:21" ht="12" customHeight="1">
      <c r="A372" s="352" t="s">
        <v>12</v>
      </c>
      <c r="B372" s="355">
        <f t="shared" ref="B372:G372" si="158">AVERAGE(B230:B234)</f>
        <v>5246.5</v>
      </c>
      <c r="C372" s="355">
        <f t="shared" si="158"/>
        <v>2897</v>
      </c>
      <c r="D372" s="355">
        <f t="shared" si="158"/>
        <v>4030</v>
      </c>
      <c r="E372" s="355">
        <f t="shared" si="158"/>
        <v>1712.5</v>
      </c>
      <c r="F372" s="355">
        <f t="shared" si="158"/>
        <v>43</v>
      </c>
      <c r="G372" s="355">
        <f t="shared" si="158"/>
        <v>10018</v>
      </c>
      <c r="I372" s="355" t="s">
        <v>15</v>
      </c>
      <c r="J372" s="355" t="s">
        <v>15</v>
      </c>
      <c r="K372" s="355">
        <f>AVERAGE(K230:K234)</f>
        <v>3905</v>
      </c>
      <c r="L372" s="355">
        <f>AVERAGE(L230:L234)</f>
        <v>6020.666666666667</v>
      </c>
      <c r="M372" s="355">
        <f>AVERAGE(M230:M234)</f>
        <v>385.5</v>
      </c>
      <c r="N372" s="355">
        <f>AVERAGE(N230:N234)</f>
        <v>8881</v>
      </c>
      <c r="P372" s="355">
        <f t="shared" ref="P372:U372" si="159">AVERAGE(P230:P234)</f>
        <v>1</v>
      </c>
      <c r="Q372" s="355">
        <f t="shared" si="159"/>
        <v>2</v>
      </c>
      <c r="R372" s="355">
        <f t="shared" si="159"/>
        <v>31</v>
      </c>
      <c r="S372" s="355">
        <f t="shared" si="159"/>
        <v>21</v>
      </c>
      <c r="T372" s="355">
        <f t="shared" si="159"/>
        <v>0</v>
      </c>
      <c r="U372" s="355">
        <f t="shared" si="159"/>
        <v>29</v>
      </c>
    </row>
    <row r="373" spans="1:21" ht="12" customHeight="1">
      <c r="A373" s="352" t="s">
        <v>13</v>
      </c>
      <c r="B373" s="355">
        <f t="shared" ref="B373:G373" si="160">AVERAGE(B235:B239)</f>
        <v>15711.8</v>
      </c>
      <c r="C373" s="355">
        <f t="shared" si="160"/>
        <v>6182</v>
      </c>
      <c r="D373" s="355">
        <f t="shared" si="160"/>
        <v>10053.799999999999</v>
      </c>
      <c r="E373" s="355">
        <f t="shared" si="160"/>
        <v>7683</v>
      </c>
      <c r="F373" s="355">
        <f t="shared" si="160"/>
        <v>1178.3333333333333</v>
      </c>
      <c r="G373" s="355">
        <f t="shared" si="160"/>
        <v>40337.599999999999</v>
      </c>
      <c r="I373" s="355" t="str">
        <f>+I235</f>
        <v>-</v>
      </c>
      <c r="J373" s="355" t="str">
        <f>+J235</f>
        <v>-</v>
      </c>
      <c r="K373" s="355">
        <f>AVERAGE(K235:K239)</f>
        <v>2141.5</v>
      </c>
      <c r="L373" s="355">
        <f>AVERAGE(L235:L239)</f>
        <v>2638.8</v>
      </c>
      <c r="M373" s="355">
        <f>AVERAGE(M235:M239)</f>
        <v>3408</v>
      </c>
      <c r="N373" s="355">
        <f>AVERAGE(N235:N239)</f>
        <v>6396.8</v>
      </c>
      <c r="P373" s="355">
        <f t="shared" ref="P373:U373" si="161">AVERAGE(P235:P239)</f>
        <v>1.6666666666666667</v>
      </c>
      <c r="Q373" s="355">
        <f t="shared" si="161"/>
        <v>3</v>
      </c>
      <c r="R373" s="355">
        <f t="shared" si="161"/>
        <v>66</v>
      </c>
      <c r="S373" s="355">
        <f t="shared" si="161"/>
        <v>23</v>
      </c>
      <c r="T373" s="355">
        <f t="shared" si="161"/>
        <v>5</v>
      </c>
      <c r="U373" s="355">
        <f t="shared" si="161"/>
        <v>97</v>
      </c>
    </row>
    <row r="374" spans="1:21" ht="12" customHeight="1">
      <c r="A374" s="352" t="s">
        <v>14</v>
      </c>
      <c r="B374" s="355">
        <f>AVERAGE(B240:B244)</f>
        <v>5655.8</v>
      </c>
      <c r="C374" s="355">
        <f t="shared" ref="C374:G374" si="162">AVERAGE(C240:C244)</f>
        <v>7781.8</v>
      </c>
      <c r="D374" s="355">
        <f t="shared" si="162"/>
        <v>2734.2</v>
      </c>
      <c r="E374" s="355">
        <f t="shared" si="162"/>
        <v>2729</v>
      </c>
      <c r="F374" s="355">
        <f t="shared" si="162"/>
        <v>516.79999999999995</v>
      </c>
      <c r="G374" s="355">
        <f t="shared" si="162"/>
        <v>19417.599999999999</v>
      </c>
      <c r="I374" s="355" t="str">
        <f>I240</f>
        <v>-</v>
      </c>
      <c r="J374" s="355" t="str">
        <f>J240</f>
        <v>-</v>
      </c>
      <c r="K374" s="355">
        <f t="shared" ref="K374:U374" si="163">AVERAGE(K240:K244)</f>
        <v>1878.8</v>
      </c>
      <c r="L374" s="355">
        <f t="shared" si="163"/>
        <v>3400.2</v>
      </c>
      <c r="M374" s="355">
        <f t="shared" si="163"/>
        <v>924.2</v>
      </c>
      <c r="N374" s="355">
        <f t="shared" si="163"/>
        <v>6203.2</v>
      </c>
      <c r="P374" s="355">
        <f t="shared" si="163"/>
        <v>4.5</v>
      </c>
      <c r="Q374" s="355">
        <f t="shared" si="163"/>
        <v>16.5</v>
      </c>
      <c r="R374" s="355">
        <f t="shared" si="163"/>
        <v>100.5</v>
      </c>
      <c r="S374" s="355">
        <f t="shared" si="163"/>
        <v>19</v>
      </c>
      <c r="T374" s="355">
        <f t="shared" si="163"/>
        <v>0.5</v>
      </c>
      <c r="U374" s="355">
        <f t="shared" si="163"/>
        <v>141</v>
      </c>
    </row>
    <row r="375" spans="1:21" ht="12" customHeight="1">
      <c r="A375" s="352">
        <v>2011</v>
      </c>
      <c r="B375" s="355">
        <f t="shared" ref="B375:G381" si="164">+B245</f>
        <v>8154</v>
      </c>
      <c r="C375" s="355">
        <f t="shared" si="164"/>
        <v>9858</v>
      </c>
      <c r="D375" s="355">
        <f t="shared" si="164"/>
        <v>6016</v>
      </c>
      <c r="E375" s="355">
        <f t="shared" si="164"/>
        <v>2532</v>
      </c>
      <c r="F375" s="355">
        <f t="shared" si="164"/>
        <v>342</v>
      </c>
      <c r="G375" s="355">
        <f t="shared" si="164"/>
        <v>26902</v>
      </c>
      <c r="I375" s="355" t="str">
        <f t="shared" ref="I375:N381" si="165">+I245</f>
        <v>-</v>
      </c>
      <c r="J375" s="355" t="str">
        <f t="shared" si="165"/>
        <v>-</v>
      </c>
      <c r="K375" s="355">
        <f t="shared" si="165"/>
        <v>1631</v>
      </c>
      <c r="L375" s="355">
        <f t="shared" si="165"/>
        <v>917</v>
      </c>
      <c r="M375" s="355">
        <f t="shared" si="165"/>
        <v>505</v>
      </c>
      <c r="N375" s="355">
        <f t="shared" si="165"/>
        <v>3053</v>
      </c>
      <c r="P375" s="355">
        <f t="shared" ref="P375:U375" si="166">+P245</f>
        <v>0</v>
      </c>
      <c r="Q375" s="355">
        <f t="shared" si="166"/>
        <v>3</v>
      </c>
      <c r="R375" s="355">
        <f t="shared" si="166"/>
        <v>118</v>
      </c>
      <c r="S375" s="355">
        <f t="shared" si="166"/>
        <v>93</v>
      </c>
      <c r="T375" s="355">
        <f t="shared" si="166"/>
        <v>1</v>
      </c>
      <c r="U375" s="355">
        <f t="shared" si="166"/>
        <v>215</v>
      </c>
    </row>
    <row r="376" spans="1:21" ht="12" customHeight="1">
      <c r="A376" s="352">
        <v>2012</v>
      </c>
      <c r="B376" s="355">
        <f t="shared" si="164"/>
        <v>10629</v>
      </c>
      <c r="C376" s="355">
        <f t="shared" si="164"/>
        <v>12058</v>
      </c>
      <c r="D376" s="355">
        <f t="shared" si="164"/>
        <v>5378</v>
      </c>
      <c r="E376" s="355">
        <f t="shared" si="164"/>
        <v>6398</v>
      </c>
      <c r="F376" s="355">
        <f t="shared" si="164"/>
        <v>2392</v>
      </c>
      <c r="G376" s="355">
        <f t="shared" si="164"/>
        <v>36855</v>
      </c>
      <c r="I376" s="355" t="str">
        <f t="shared" si="165"/>
        <v>-</v>
      </c>
      <c r="J376" s="355" t="str">
        <f t="shared" si="165"/>
        <v>-</v>
      </c>
      <c r="K376" s="355">
        <f t="shared" si="165"/>
        <v>769</v>
      </c>
      <c r="L376" s="355">
        <f t="shared" si="165"/>
        <v>1118</v>
      </c>
      <c r="M376" s="355">
        <f t="shared" si="165"/>
        <v>1381</v>
      </c>
      <c r="N376" s="355">
        <f t="shared" si="165"/>
        <v>3268</v>
      </c>
    </row>
    <row r="377" spans="1:21" ht="12" customHeight="1">
      <c r="A377" s="352">
        <v>2013</v>
      </c>
      <c r="B377" s="355">
        <f t="shared" si="164"/>
        <v>10589</v>
      </c>
      <c r="C377" s="355">
        <f t="shared" si="164"/>
        <v>12206</v>
      </c>
      <c r="D377" s="355">
        <f t="shared" si="164"/>
        <v>7858</v>
      </c>
      <c r="E377" s="355">
        <f t="shared" si="164"/>
        <v>8708</v>
      </c>
      <c r="F377" s="355">
        <f t="shared" si="164"/>
        <v>729</v>
      </c>
      <c r="G377" s="355">
        <f t="shared" si="164"/>
        <v>40090</v>
      </c>
      <c r="I377" s="355" t="str">
        <f t="shared" si="165"/>
        <v>-</v>
      </c>
      <c r="J377" s="355" t="str">
        <f t="shared" si="165"/>
        <v>-</v>
      </c>
      <c r="K377" s="355">
        <f t="shared" si="165"/>
        <v>1920</v>
      </c>
      <c r="L377" s="355">
        <f t="shared" si="165"/>
        <v>3844</v>
      </c>
      <c r="M377" s="355">
        <f t="shared" si="165"/>
        <v>277</v>
      </c>
      <c r="N377" s="355">
        <f t="shared" si="165"/>
        <v>6041</v>
      </c>
      <c r="P377" s="355">
        <f t="shared" ref="P377:U377" si="167">+P247</f>
        <v>2</v>
      </c>
      <c r="Q377" s="355">
        <f t="shared" si="167"/>
        <v>0</v>
      </c>
      <c r="R377" s="355">
        <f t="shared" si="167"/>
        <v>101</v>
      </c>
      <c r="S377" s="355">
        <f t="shared" si="167"/>
        <v>37</v>
      </c>
      <c r="T377" s="355">
        <f t="shared" si="167"/>
        <v>1</v>
      </c>
      <c r="U377" s="355">
        <f t="shared" si="167"/>
        <v>141</v>
      </c>
    </row>
    <row r="378" spans="1:21" ht="12" customHeight="1">
      <c r="A378" s="352">
        <v>2014</v>
      </c>
      <c r="B378" s="355">
        <f t="shared" si="164"/>
        <v>20226</v>
      </c>
      <c r="C378" s="355">
        <f t="shared" si="164"/>
        <v>3110</v>
      </c>
      <c r="D378" s="355">
        <f t="shared" si="164"/>
        <v>8696</v>
      </c>
      <c r="E378" s="355">
        <f t="shared" si="164"/>
        <v>5961</v>
      </c>
      <c r="F378" s="355">
        <f t="shared" si="164"/>
        <v>714</v>
      </c>
      <c r="G378" s="355">
        <f t="shared" si="164"/>
        <v>38707</v>
      </c>
      <c r="I378" s="355" t="str">
        <f t="shared" si="165"/>
        <v>-</v>
      </c>
      <c r="J378" s="355" t="str">
        <f t="shared" si="165"/>
        <v>-</v>
      </c>
      <c r="K378" s="355">
        <f t="shared" si="165"/>
        <v>3441</v>
      </c>
      <c r="L378" s="355">
        <f t="shared" si="165"/>
        <v>6872</v>
      </c>
      <c r="M378" s="355">
        <f t="shared" si="165"/>
        <v>5094</v>
      </c>
      <c r="N378" s="355">
        <f t="shared" si="165"/>
        <v>15407</v>
      </c>
      <c r="P378" s="53"/>
      <c r="Q378" s="53"/>
      <c r="R378" s="53"/>
      <c r="S378" s="53"/>
      <c r="T378" s="53"/>
      <c r="U378" s="53"/>
    </row>
    <row r="379" spans="1:21" ht="12" customHeight="1">
      <c r="A379" s="395">
        <v>2015</v>
      </c>
      <c r="B379" s="355">
        <f t="shared" si="164"/>
        <v>15603</v>
      </c>
      <c r="C379" s="355">
        <f t="shared" si="164"/>
        <v>15058</v>
      </c>
      <c r="D379" s="355">
        <f t="shared" si="164"/>
        <v>12706</v>
      </c>
      <c r="E379" s="355">
        <f t="shared" si="164"/>
        <v>10168</v>
      </c>
      <c r="F379" s="355">
        <f t="shared" si="164"/>
        <v>1778</v>
      </c>
      <c r="G379" s="355">
        <f t="shared" si="164"/>
        <v>55313</v>
      </c>
      <c r="I379" s="355" t="str">
        <f t="shared" si="165"/>
        <v>-</v>
      </c>
      <c r="J379" s="355" t="str">
        <f t="shared" si="165"/>
        <v>-</v>
      </c>
      <c r="K379" s="355">
        <f t="shared" si="165"/>
        <v>728</v>
      </c>
      <c r="L379" s="355">
        <f t="shared" si="165"/>
        <v>1169</v>
      </c>
      <c r="M379" s="355">
        <f t="shared" si="165"/>
        <v>975</v>
      </c>
      <c r="N379" s="355">
        <f t="shared" si="165"/>
        <v>2872</v>
      </c>
      <c r="P379" s="355">
        <f t="shared" ref="P379:U379" si="168">+P249</f>
        <v>1</v>
      </c>
      <c r="Q379" s="355">
        <f t="shared" si="168"/>
        <v>20</v>
      </c>
      <c r="R379" s="355">
        <f t="shared" si="168"/>
        <v>47</v>
      </c>
      <c r="S379" s="355">
        <f t="shared" si="168"/>
        <v>0</v>
      </c>
      <c r="T379" s="355">
        <f t="shared" si="168"/>
        <v>0</v>
      </c>
      <c r="U379" s="355">
        <f t="shared" si="168"/>
        <v>68</v>
      </c>
    </row>
    <row r="380" spans="1:21" ht="12" customHeight="1">
      <c r="A380" s="395">
        <v>2016</v>
      </c>
      <c r="B380" s="355">
        <f t="shared" si="164"/>
        <v>7090</v>
      </c>
      <c r="C380" s="355">
        <f t="shared" si="164"/>
        <v>4310</v>
      </c>
      <c r="D380" s="355">
        <f t="shared" si="164"/>
        <v>3584</v>
      </c>
      <c r="E380" s="355">
        <f t="shared" si="164"/>
        <v>2360</v>
      </c>
      <c r="F380" s="355" t="str">
        <f t="shared" si="164"/>
        <v>-</v>
      </c>
      <c r="G380" s="355">
        <f t="shared" si="164"/>
        <v>17344</v>
      </c>
      <c r="I380" s="355" t="str">
        <f t="shared" si="165"/>
        <v>-</v>
      </c>
      <c r="J380" s="355" t="str">
        <f t="shared" si="165"/>
        <v>-</v>
      </c>
      <c r="K380" s="355" t="str">
        <f t="shared" si="165"/>
        <v>-</v>
      </c>
      <c r="L380" s="355" t="str">
        <f t="shared" si="165"/>
        <v>-</v>
      </c>
      <c r="M380" s="355" t="str">
        <f t="shared" si="165"/>
        <v>-</v>
      </c>
      <c r="N380" s="355" t="str">
        <f t="shared" si="165"/>
        <v>-</v>
      </c>
    </row>
    <row r="381" spans="1:21" ht="12" customHeight="1">
      <c r="A381" s="395">
        <v>2017</v>
      </c>
      <c r="B381" s="355">
        <f t="shared" si="164"/>
        <v>13504</v>
      </c>
      <c r="C381" s="355">
        <f t="shared" si="164"/>
        <v>7468</v>
      </c>
      <c r="D381" s="355">
        <f t="shared" si="164"/>
        <v>5780</v>
      </c>
      <c r="E381" s="355">
        <f t="shared" si="164"/>
        <v>5306</v>
      </c>
      <c r="F381" s="355">
        <f t="shared" si="164"/>
        <v>875</v>
      </c>
      <c r="G381" s="355">
        <f t="shared" si="164"/>
        <v>32933</v>
      </c>
      <c r="I381" s="355" t="str">
        <f t="shared" si="165"/>
        <v>-</v>
      </c>
      <c r="J381" s="355" t="str">
        <f t="shared" si="165"/>
        <v>-</v>
      </c>
      <c r="K381" s="355">
        <f t="shared" si="165"/>
        <v>231</v>
      </c>
      <c r="L381" s="355">
        <f t="shared" si="165"/>
        <v>769</v>
      </c>
      <c r="M381" s="355">
        <f t="shared" si="165"/>
        <v>368</v>
      </c>
      <c r="N381" s="355">
        <f t="shared" si="165"/>
        <v>1368</v>
      </c>
      <c r="P381" s="355">
        <f t="shared" ref="P381:U381" si="169">+P251</f>
        <v>0</v>
      </c>
      <c r="Q381" s="355">
        <f t="shared" si="169"/>
        <v>0</v>
      </c>
      <c r="R381" s="355">
        <f t="shared" si="169"/>
        <v>10</v>
      </c>
      <c r="S381" s="355">
        <f t="shared" si="169"/>
        <v>3</v>
      </c>
      <c r="T381" s="355">
        <f t="shared" si="169"/>
        <v>0</v>
      </c>
      <c r="U381" s="355">
        <f t="shared" si="169"/>
        <v>13</v>
      </c>
    </row>
    <row r="382" spans="1:21" ht="12" customHeight="1">
      <c r="A382" s="395">
        <v>2018</v>
      </c>
      <c r="B382" s="355">
        <f t="shared" ref="B382:G382" si="170">+B252</f>
        <v>6673</v>
      </c>
      <c r="C382" s="355">
        <f t="shared" si="170"/>
        <v>9010</v>
      </c>
      <c r="D382" s="355">
        <f t="shared" si="170"/>
        <v>5458</v>
      </c>
      <c r="E382" s="355">
        <f t="shared" si="170"/>
        <v>1702</v>
      </c>
      <c r="F382" s="355">
        <f t="shared" si="170"/>
        <v>713</v>
      </c>
      <c r="G382" s="355">
        <f t="shared" si="170"/>
        <v>23556</v>
      </c>
      <c r="I382" s="355" t="str">
        <f t="shared" ref="I382:N382" si="171">+I252</f>
        <v>-</v>
      </c>
      <c r="J382" s="355" t="str">
        <f t="shared" si="171"/>
        <v>-</v>
      </c>
      <c r="K382" s="355">
        <f t="shared" si="171"/>
        <v>447</v>
      </c>
      <c r="L382" s="355">
        <f t="shared" si="171"/>
        <v>457</v>
      </c>
      <c r="M382" s="355">
        <f t="shared" si="171"/>
        <v>388</v>
      </c>
      <c r="N382" s="355">
        <f t="shared" si="171"/>
        <v>1292</v>
      </c>
    </row>
    <row r="383" spans="1:21" ht="12" customHeight="1">
      <c r="A383" s="395">
        <v>2019</v>
      </c>
      <c r="B383" s="355">
        <f t="shared" ref="B383:G383" si="172">+B253</f>
        <v>3901</v>
      </c>
      <c r="C383" s="355">
        <f t="shared" si="172"/>
        <v>3044</v>
      </c>
      <c r="D383" s="355">
        <f t="shared" si="172"/>
        <v>11430</v>
      </c>
      <c r="E383" s="355">
        <f t="shared" si="172"/>
        <v>2669</v>
      </c>
      <c r="F383" s="355">
        <f t="shared" si="172"/>
        <v>1732</v>
      </c>
      <c r="G383" s="355">
        <f t="shared" si="172"/>
        <v>22776</v>
      </c>
      <c r="I383" s="355" t="str">
        <f t="shared" ref="I383:N383" si="173">+I253</f>
        <v>-</v>
      </c>
      <c r="J383" s="355" t="str">
        <f t="shared" si="173"/>
        <v>-</v>
      </c>
      <c r="K383" s="355">
        <f t="shared" si="173"/>
        <v>1638</v>
      </c>
      <c r="L383" s="355">
        <f t="shared" si="173"/>
        <v>1158</v>
      </c>
      <c r="M383" s="355">
        <f t="shared" si="173"/>
        <v>1201</v>
      </c>
      <c r="N383" s="355">
        <f t="shared" si="173"/>
        <v>3997</v>
      </c>
      <c r="P383" s="355">
        <f t="shared" ref="P383:U383" si="174">+P253</f>
        <v>0</v>
      </c>
      <c r="Q383" s="355">
        <f t="shared" si="174"/>
        <v>0</v>
      </c>
      <c r="R383" s="355">
        <f t="shared" si="174"/>
        <v>483</v>
      </c>
      <c r="S383" s="355">
        <f t="shared" si="174"/>
        <v>2</v>
      </c>
      <c r="T383" s="355">
        <f t="shared" si="174"/>
        <v>0</v>
      </c>
      <c r="U383" s="355">
        <f t="shared" si="174"/>
        <v>485</v>
      </c>
    </row>
    <row r="384" spans="1:21" ht="12" customHeight="1">
      <c r="A384" s="395">
        <v>2020</v>
      </c>
      <c r="B384" s="355">
        <f t="shared" ref="B384:G384" si="175">+B254</f>
        <v>625</v>
      </c>
      <c r="C384" s="355">
        <f t="shared" si="175"/>
        <v>1307</v>
      </c>
      <c r="D384" s="355">
        <f t="shared" si="175"/>
        <v>7269</v>
      </c>
      <c r="E384" s="355">
        <f t="shared" si="175"/>
        <v>2949</v>
      </c>
      <c r="F384" s="355">
        <f t="shared" si="175"/>
        <v>160</v>
      </c>
      <c r="G384" s="355">
        <f t="shared" si="175"/>
        <v>12310</v>
      </c>
      <c r="I384" s="355" t="str">
        <f t="shared" ref="I384:N384" si="176">+I254</f>
        <v>-</v>
      </c>
      <c r="J384" s="355" t="str">
        <f t="shared" si="176"/>
        <v>-</v>
      </c>
      <c r="K384" s="355">
        <f t="shared" si="176"/>
        <v>222</v>
      </c>
      <c r="L384" s="355">
        <f t="shared" si="176"/>
        <v>314</v>
      </c>
      <c r="M384" s="355">
        <f t="shared" si="176"/>
        <v>101</v>
      </c>
      <c r="N384" s="355">
        <f t="shared" si="176"/>
        <v>637</v>
      </c>
    </row>
    <row r="385" spans="1:21" ht="12" customHeight="1">
      <c r="A385" s="395">
        <v>2021</v>
      </c>
      <c r="B385" s="355">
        <f t="shared" ref="B385:G385" si="177">+B255</f>
        <v>2566</v>
      </c>
      <c r="C385" s="355">
        <f t="shared" si="177"/>
        <v>7279</v>
      </c>
      <c r="D385" s="355">
        <f t="shared" si="177"/>
        <v>5549</v>
      </c>
      <c r="E385" s="355">
        <f t="shared" si="177"/>
        <v>3173</v>
      </c>
      <c r="F385" s="355">
        <f t="shared" si="177"/>
        <v>518</v>
      </c>
      <c r="G385" s="355">
        <f t="shared" si="177"/>
        <v>19085</v>
      </c>
      <c r="I385" s="355" t="str">
        <f t="shared" ref="I385:N385" si="178">+I255</f>
        <v>-</v>
      </c>
      <c r="J385" s="355" t="str">
        <f t="shared" si="178"/>
        <v>-</v>
      </c>
      <c r="K385" s="355">
        <f t="shared" si="178"/>
        <v>551</v>
      </c>
      <c r="L385" s="355">
        <f t="shared" si="178"/>
        <v>1114</v>
      </c>
      <c r="M385" s="355">
        <f t="shared" si="178"/>
        <v>1705</v>
      </c>
      <c r="N385" s="355">
        <f t="shared" si="178"/>
        <v>3370</v>
      </c>
      <c r="P385" s="355">
        <f t="shared" ref="P385:U385" si="179">+P255</f>
        <v>0</v>
      </c>
      <c r="Q385" s="355">
        <f t="shared" si="179"/>
        <v>0</v>
      </c>
      <c r="R385" s="355">
        <f t="shared" si="179"/>
        <v>4</v>
      </c>
      <c r="S385" s="355">
        <f t="shared" si="179"/>
        <v>29</v>
      </c>
      <c r="T385" s="355">
        <f t="shared" si="179"/>
        <v>0</v>
      </c>
      <c r="U385" s="355">
        <f t="shared" si="179"/>
        <v>33</v>
      </c>
    </row>
    <row r="386" spans="1:21" ht="12" customHeight="1">
      <c r="A386" s="395">
        <v>2022</v>
      </c>
      <c r="B386" s="355">
        <f t="shared" ref="B386:G386" si="180">+B256</f>
        <v>13691</v>
      </c>
      <c r="C386" s="355">
        <f t="shared" si="180"/>
        <v>2828</v>
      </c>
      <c r="D386" s="355">
        <f t="shared" si="180"/>
        <v>5224</v>
      </c>
      <c r="E386" s="355">
        <f t="shared" si="180"/>
        <v>1997</v>
      </c>
      <c r="F386" s="355">
        <f t="shared" si="180"/>
        <v>239</v>
      </c>
      <c r="G386" s="355">
        <f t="shared" si="180"/>
        <v>23979</v>
      </c>
      <c r="I386" s="355" t="str">
        <f t="shared" ref="I386:N386" si="181">+I256</f>
        <v>-</v>
      </c>
      <c r="J386" s="355" t="str">
        <f t="shared" si="181"/>
        <v>-</v>
      </c>
      <c r="K386" s="355">
        <f t="shared" si="181"/>
        <v>1474</v>
      </c>
      <c r="L386" s="355">
        <f t="shared" si="181"/>
        <v>2307</v>
      </c>
      <c r="M386" s="355">
        <f t="shared" si="181"/>
        <v>7426</v>
      </c>
      <c r="N386" s="355">
        <f t="shared" si="181"/>
        <v>11207</v>
      </c>
    </row>
    <row r="387" spans="1:21" ht="12" customHeight="1">
      <c r="A387" s="395">
        <v>2023</v>
      </c>
      <c r="B387" s="355">
        <f t="shared" ref="B387:G388" si="182">+B257</f>
        <v>7908</v>
      </c>
      <c r="C387" s="355">
        <f t="shared" si="182"/>
        <v>16778</v>
      </c>
      <c r="D387" s="355">
        <f t="shared" si="182"/>
        <v>10738</v>
      </c>
      <c r="E387" s="355">
        <f t="shared" si="182"/>
        <v>306</v>
      </c>
      <c r="F387" s="355">
        <f t="shared" si="182"/>
        <v>362</v>
      </c>
      <c r="G387" s="355">
        <f t="shared" si="182"/>
        <v>36092</v>
      </c>
      <c r="I387" s="355" t="str">
        <f t="shared" ref="I387:N388" si="183">+I257</f>
        <v>-</v>
      </c>
      <c r="J387" s="355" t="str">
        <f t="shared" si="183"/>
        <v>-</v>
      </c>
      <c r="K387" s="355">
        <f t="shared" si="183"/>
        <v>2056</v>
      </c>
      <c r="L387" s="355">
        <f t="shared" si="183"/>
        <v>1998</v>
      </c>
      <c r="M387" s="355">
        <f t="shared" si="183"/>
        <v>4376</v>
      </c>
      <c r="N387" s="355">
        <f t="shared" si="183"/>
        <v>8430</v>
      </c>
      <c r="P387" s="355">
        <f t="shared" ref="P387:U387" si="184">+P257</f>
        <v>0</v>
      </c>
      <c r="Q387" s="355">
        <f t="shared" si="184"/>
        <v>0</v>
      </c>
      <c r="R387" s="355">
        <f t="shared" si="184"/>
        <v>41</v>
      </c>
      <c r="S387" s="355">
        <f t="shared" si="184"/>
        <v>5</v>
      </c>
      <c r="T387" s="355">
        <f t="shared" si="184"/>
        <v>0</v>
      </c>
      <c r="U387" s="355">
        <f t="shared" si="184"/>
        <v>46</v>
      </c>
    </row>
    <row r="388" spans="1:21" ht="12" customHeight="1">
      <c r="A388" s="395" t="s">
        <v>348</v>
      </c>
      <c r="B388" s="355">
        <f t="shared" si="182"/>
        <v>12005</v>
      </c>
      <c r="C388" s="355">
        <f t="shared" si="182"/>
        <v>11739</v>
      </c>
      <c r="D388" s="355">
        <f t="shared" si="182"/>
        <v>10094</v>
      </c>
      <c r="E388" s="355">
        <f t="shared" si="182"/>
        <v>2360</v>
      </c>
      <c r="F388" s="355">
        <f t="shared" si="182"/>
        <v>474</v>
      </c>
      <c r="G388" s="355">
        <f t="shared" si="182"/>
        <v>36672</v>
      </c>
      <c r="I388" s="355">
        <f t="shared" si="183"/>
        <v>1</v>
      </c>
      <c r="J388" s="355" t="str">
        <f t="shared" si="183"/>
        <v>-</v>
      </c>
      <c r="K388" s="355">
        <f t="shared" si="183"/>
        <v>4238</v>
      </c>
      <c r="L388" s="355">
        <f t="shared" si="183"/>
        <v>4775</v>
      </c>
      <c r="M388" s="355">
        <f t="shared" si="183"/>
        <v>697</v>
      </c>
      <c r="N388" s="355">
        <f t="shared" si="183"/>
        <v>9711</v>
      </c>
    </row>
    <row r="389" spans="1:21" ht="12" customHeight="1">
      <c r="A389" s="397" t="str">
        <f>A259</f>
        <v>a/  Summary of Washington Department of Fish and Wildlife fish receiving ticket information by statistical month excluding Washington landings from Oregon, California, and Alaska.</v>
      </c>
      <c r="B389" s="397"/>
      <c r="C389" s="397"/>
      <c r="D389" s="397"/>
      <c r="E389" s="397"/>
      <c r="F389" s="397"/>
      <c r="G389" s="397"/>
      <c r="H389" s="397"/>
      <c r="I389" s="397"/>
      <c r="J389" s="397"/>
      <c r="K389" s="397"/>
      <c r="L389" s="397"/>
      <c r="M389" s="397"/>
      <c r="N389" s="397"/>
      <c r="O389" s="397"/>
      <c r="P389" s="397"/>
      <c r="Q389" s="397"/>
      <c r="R389" s="397"/>
      <c r="S389" s="397"/>
      <c r="T389" s="397"/>
      <c r="U389" s="397"/>
    </row>
    <row r="390" spans="1:21" ht="12" customHeight="1">
      <c r="A390" s="398" t="str">
        <f>A260</f>
        <v>b/  Data for September include any catch after September.</v>
      </c>
      <c r="B390" s="398"/>
      <c r="C390" s="398"/>
      <c r="D390" s="398"/>
      <c r="E390" s="398"/>
      <c r="F390" s="398"/>
      <c r="G390" s="398"/>
      <c r="H390" s="398"/>
      <c r="I390" s="398"/>
      <c r="J390" s="398"/>
      <c r="K390" s="398"/>
      <c r="L390" s="398"/>
      <c r="M390" s="398"/>
      <c r="N390" s="398"/>
      <c r="O390" s="398"/>
      <c r="P390" s="398"/>
      <c r="Q390" s="398"/>
      <c r="R390" s="398"/>
      <c r="S390" s="398"/>
      <c r="T390" s="398"/>
      <c r="U390" s="398"/>
    </row>
    <row r="391" spans="1:21" ht="12" customHeight="1">
      <c r="A391" s="398" t="str">
        <f>A261</f>
        <v>c/  Neah Bay area includes effort and catches from Strait of Juan de Fuca Area 4B.</v>
      </c>
      <c r="B391" s="398"/>
      <c r="C391" s="398"/>
      <c r="D391" s="398"/>
      <c r="E391" s="398"/>
      <c r="F391" s="398"/>
      <c r="G391" s="398"/>
      <c r="H391" s="398"/>
      <c r="I391" s="398"/>
      <c r="J391" s="398"/>
      <c r="K391" s="398"/>
      <c r="L391" s="398"/>
      <c r="M391" s="398"/>
      <c r="N391" s="398"/>
      <c r="O391" s="398"/>
      <c r="P391" s="398"/>
      <c r="Q391" s="398"/>
      <c r="R391" s="398"/>
      <c r="S391" s="398"/>
      <c r="T391" s="398"/>
      <c r="U391" s="398"/>
    </row>
    <row r="392" spans="1:21" ht="12" customHeight="1">
      <c r="A392" s="398" t="str">
        <f>A262</f>
        <v>d/  Preliminary.</v>
      </c>
      <c r="B392" s="398"/>
      <c r="C392" s="398"/>
      <c r="D392" s="398"/>
      <c r="E392" s="398"/>
      <c r="F392" s="398"/>
      <c r="G392" s="398"/>
      <c r="H392" s="398"/>
      <c r="I392" s="398"/>
      <c r="J392" s="398"/>
      <c r="K392" s="398"/>
      <c r="L392" s="398"/>
      <c r="M392" s="398"/>
      <c r="N392" s="398"/>
      <c r="O392" s="398"/>
      <c r="P392" s="398"/>
      <c r="Q392" s="398"/>
      <c r="R392" s="398"/>
      <c r="S392" s="398"/>
      <c r="T392" s="398"/>
      <c r="U392" s="398"/>
    </row>
    <row r="393" spans="1:21" ht="12" customHeight="1">
      <c r="A393" s="398"/>
      <c r="B393" s="398"/>
      <c r="C393" s="398"/>
      <c r="D393" s="398"/>
      <c r="E393" s="398"/>
      <c r="F393" s="398"/>
      <c r="G393" s="398"/>
      <c r="H393" s="398"/>
      <c r="I393" s="398"/>
      <c r="J393" s="398"/>
      <c r="K393" s="398"/>
      <c r="L393" s="398"/>
      <c r="M393" s="398"/>
      <c r="N393" s="398"/>
      <c r="O393" s="398"/>
      <c r="P393" s="398"/>
      <c r="Q393" s="398"/>
      <c r="R393" s="398"/>
      <c r="S393" s="398"/>
      <c r="T393" s="398"/>
      <c r="U393" s="398"/>
    </row>
    <row r="394" spans="1:21" ht="12" customHeight="1">
      <c r="A394" s="398"/>
      <c r="B394" s="398"/>
      <c r="C394" s="398"/>
      <c r="D394" s="398"/>
      <c r="E394" s="398"/>
      <c r="F394" s="398"/>
      <c r="G394" s="398"/>
      <c r="H394" s="398"/>
      <c r="I394" s="398"/>
      <c r="J394" s="398"/>
      <c r="K394" s="398"/>
      <c r="L394" s="398"/>
      <c r="M394" s="398"/>
      <c r="N394" s="398"/>
      <c r="O394" s="398"/>
      <c r="P394" s="398"/>
      <c r="Q394" s="398"/>
      <c r="R394" s="398"/>
      <c r="S394" s="398"/>
      <c r="T394" s="398"/>
      <c r="U394" s="398"/>
    </row>
  </sheetData>
  <mergeCells count="28">
    <mergeCell ref="A394:U394"/>
    <mergeCell ref="B320:G320"/>
    <mergeCell ref="I320:N320"/>
    <mergeCell ref="P320:U320"/>
    <mergeCell ref="A365:U365"/>
    <mergeCell ref="B367:G367"/>
    <mergeCell ref="I367:N367"/>
    <mergeCell ref="P367:U367"/>
    <mergeCell ref="A389:U389"/>
    <mergeCell ref="A390:U390"/>
    <mergeCell ref="A391:U391"/>
    <mergeCell ref="A392:U392"/>
    <mergeCell ref="A393:U393"/>
    <mergeCell ref="A318:U318"/>
    <mergeCell ref="A2:U2"/>
    <mergeCell ref="B4:G4"/>
    <mergeCell ref="I4:N4"/>
    <mergeCell ref="P4:U4"/>
    <mergeCell ref="A259:U259"/>
    <mergeCell ref="A260:U260"/>
    <mergeCell ref="A261:U261"/>
    <mergeCell ref="A262:U262"/>
    <mergeCell ref="A263:U263"/>
    <mergeCell ref="A264:U264"/>
    <mergeCell ref="A271:U271"/>
    <mergeCell ref="B273:G273"/>
    <mergeCell ref="I273:N273"/>
    <mergeCell ref="P273:U273"/>
  </mergeCells>
  <pageMargins left="0.7" right="0.7" top="0.75" bottom="0.75" header="0.3" footer="0.3"/>
  <pageSetup scale="92" orientation="landscape" r:id="rId1"/>
  <rowBreaks count="2" manualBreakCount="2">
    <brk id="317" max="20" man="1"/>
    <brk id="364"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7"/>
  <dimension ref="A1:L392"/>
  <sheetViews>
    <sheetView showGridLines="0" topLeftCell="A277" zoomScale="130" zoomScaleNormal="130" workbookViewId="0">
      <selection activeCell="N10" sqref="N10"/>
    </sheetView>
  </sheetViews>
  <sheetFormatPr defaultColWidth="9" defaultRowHeight="10.199999999999999"/>
  <cols>
    <col min="1" max="1" width="7.59765625" style="68" customWidth="1"/>
    <col min="2" max="11" width="7" style="15" customWidth="1"/>
    <col min="12" max="16384" width="9" style="1"/>
  </cols>
  <sheetData>
    <row r="1" spans="1:12" ht="15.75" customHeight="1">
      <c r="A1" s="263" t="s">
        <v>158</v>
      </c>
      <c r="B1" s="263"/>
      <c r="C1" s="263"/>
      <c r="D1" s="263"/>
      <c r="E1" s="263"/>
      <c r="F1" s="263"/>
      <c r="G1" s="263"/>
      <c r="H1" s="263"/>
      <c r="I1" s="263"/>
      <c r="J1" s="263"/>
      <c r="K1" s="263"/>
    </row>
    <row r="2" spans="1:12" ht="12" customHeight="1">
      <c r="A2" s="315" t="s">
        <v>1</v>
      </c>
      <c r="B2" s="11"/>
      <c r="C2" s="11"/>
      <c r="D2" s="11"/>
      <c r="E2" s="11"/>
      <c r="F2" s="11"/>
      <c r="G2" s="11"/>
      <c r="H2" s="11"/>
      <c r="I2" s="11"/>
      <c r="J2" s="317" t="s">
        <v>89</v>
      </c>
      <c r="K2" s="317"/>
    </row>
    <row r="3" spans="1:12" ht="12" customHeight="1">
      <c r="A3" s="316"/>
      <c r="B3" s="180" t="s">
        <v>159</v>
      </c>
      <c r="C3" s="180" t="s">
        <v>21</v>
      </c>
      <c r="D3" s="180" t="s">
        <v>22</v>
      </c>
      <c r="E3" s="180" t="s">
        <v>23</v>
      </c>
      <c r="F3" s="180" t="s">
        <v>24</v>
      </c>
      <c r="G3" s="180" t="s">
        <v>25</v>
      </c>
      <c r="H3" s="180" t="s">
        <v>121</v>
      </c>
      <c r="I3" s="180" t="s">
        <v>160</v>
      </c>
      <c r="J3" s="180" t="s">
        <v>161</v>
      </c>
      <c r="K3" s="180" t="s">
        <v>78</v>
      </c>
    </row>
    <row r="4" spans="1:12" ht="12" customHeight="1">
      <c r="A4" s="63" t="s">
        <v>162</v>
      </c>
      <c r="B4" s="17"/>
      <c r="L4" s="4"/>
    </row>
    <row r="5" spans="1:12" ht="12" customHeight="1">
      <c r="A5" s="68">
        <v>1976</v>
      </c>
      <c r="B5" s="21">
        <v>516</v>
      </c>
      <c r="C5" s="21">
        <v>47</v>
      </c>
      <c r="D5" s="21">
        <v>36</v>
      </c>
      <c r="E5" s="21">
        <v>28</v>
      </c>
      <c r="F5" s="21">
        <v>18</v>
      </c>
      <c r="G5" s="21">
        <v>6</v>
      </c>
      <c r="H5" s="21">
        <v>1</v>
      </c>
      <c r="I5" s="21">
        <v>63</v>
      </c>
      <c r="J5" s="21">
        <f t="shared" ref="J5:J46" si="0">SUM(C5:G5)</f>
        <v>135</v>
      </c>
      <c r="K5" s="21">
        <f t="shared" ref="K5:K45" si="1">SUM(B5:I5)</f>
        <v>715</v>
      </c>
      <c r="L5" s="4"/>
    </row>
    <row r="6" spans="1:12" ht="12" customHeight="1">
      <c r="A6" s="68">
        <v>1977</v>
      </c>
      <c r="B6" s="21">
        <v>90</v>
      </c>
      <c r="C6" s="21">
        <v>26</v>
      </c>
      <c r="D6" s="21">
        <v>45</v>
      </c>
      <c r="E6" s="21">
        <v>41</v>
      </c>
      <c r="F6" s="21">
        <v>70</v>
      </c>
      <c r="G6" s="21">
        <v>43</v>
      </c>
      <c r="H6" s="21">
        <v>2</v>
      </c>
      <c r="I6" s="21">
        <v>27</v>
      </c>
      <c r="J6" s="21">
        <f t="shared" si="0"/>
        <v>225</v>
      </c>
      <c r="K6" s="21">
        <f t="shared" si="1"/>
        <v>344</v>
      </c>
      <c r="L6" s="4"/>
    </row>
    <row r="7" spans="1:12" ht="12" customHeight="1">
      <c r="A7" s="68">
        <v>1978</v>
      </c>
      <c r="B7" s="21">
        <v>212</v>
      </c>
      <c r="C7" s="21">
        <v>49</v>
      </c>
      <c r="D7" s="21">
        <v>57</v>
      </c>
      <c r="E7" s="21">
        <v>29</v>
      </c>
      <c r="F7" s="21">
        <v>54</v>
      </c>
      <c r="G7" s="21">
        <v>29</v>
      </c>
      <c r="H7" s="21">
        <v>6</v>
      </c>
      <c r="I7" s="21">
        <v>34</v>
      </c>
      <c r="J7" s="21">
        <f t="shared" si="0"/>
        <v>218</v>
      </c>
      <c r="K7" s="21">
        <f t="shared" si="1"/>
        <v>470</v>
      </c>
      <c r="L7" s="4"/>
    </row>
    <row r="8" spans="1:12" ht="12" customHeight="1">
      <c r="A8" s="68">
        <v>1979</v>
      </c>
      <c r="B8" s="21">
        <v>111</v>
      </c>
      <c r="C8" s="21">
        <v>29</v>
      </c>
      <c r="D8" s="21">
        <v>56</v>
      </c>
      <c r="E8" s="21">
        <v>66</v>
      </c>
      <c r="F8" s="21">
        <v>67</v>
      </c>
      <c r="G8" s="21">
        <v>23</v>
      </c>
      <c r="H8" s="21">
        <v>6</v>
      </c>
      <c r="I8" s="21">
        <v>30</v>
      </c>
      <c r="J8" s="21">
        <f t="shared" si="0"/>
        <v>241</v>
      </c>
      <c r="K8" s="21">
        <f t="shared" si="1"/>
        <v>388</v>
      </c>
      <c r="L8" s="4"/>
    </row>
    <row r="9" spans="1:12" ht="12" customHeight="1">
      <c r="A9" s="68">
        <v>1980</v>
      </c>
      <c r="B9" s="21">
        <v>104</v>
      </c>
      <c r="C9" s="21">
        <v>12</v>
      </c>
      <c r="D9" s="21">
        <v>10</v>
      </c>
      <c r="E9" s="21">
        <v>19</v>
      </c>
      <c r="F9" s="21">
        <v>13</v>
      </c>
      <c r="G9" s="21">
        <v>11</v>
      </c>
      <c r="H9" s="21">
        <v>5</v>
      </c>
      <c r="I9" s="21">
        <v>30</v>
      </c>
      <c r="J9" s="21">
        <f t="shared" si="0"/>
        <v>65</v>
      </c>
      <c r="K9" s="21">
        <f t="shared" si="1"/>
        <v>204</v>
      </c>
      <c r="L9" s="4"/>
    </row>
    <row r="10" spans="1:12" ht="12" customHeight="1">
      <c r="A10" s="68">
        <v>1981</v>
      </c>
      <c r="B10" s="21">
        <v>114</v>
      </c>
      <c r="C10" s="21">
        <v>69</v>
      </c>
      <c r="D10" s="21">
        <v>47</v>
      </c>
      <c r="E10" s="21">
        <v>47</v>
      </c>
      <c r="F10" s="21">
        <v>61</v>
      </c>
      <c r="G10" s="21">
        <v>21</v>
      </c>
      <c r="H10" s="21">
        <v>5</v>
      </c>
      <c r="I10" s="21">
        <v>49</v>
      </c>
      <c r="J10" s="21">
        <f t="shared" si="0"/>
        <v>245</v>
      </c>
      <c r="K10" s="21">
        <f t="shared" si="1"/>
        <v>413</v>
      </c>
      <c r="L10" s="4"/>
    </row>
    <row r="11" spans="1:12" ht="12" customHeight="1">
      <c r="A11" s="68">
        <v>1982</v>
      </c>
      <c r="B11" s="21">
        <v>161</v>
      </c>
      <c r="C11" s="21">
        <v>37</v>
      </c>
      <c r="D11" s="21">
        <v>51</v>
      </c>
      <c r="E11" s="21">
        <v>62</v>
      </c>
      <c r="F11" s="21">
        <v>78</v>
      </c>
      <c r="G11" s="21">
        <v>36</v>
      </c>
      <c r="H11" s="21">
        <v>20</v>
      </c>
      <c r="I11" s="21">
        <v>32</v>
      </c>
      <c r="J11" s="21">
        <f t="shared" si="0"/>
        <v>264</v>
      </c>
      <c r="K11" s="21">
        <f t="shared" si="1"/>
        <v>477</v>
      </c>
      <c r="L11" s="4"/>
    </row>
    <row r="12" spans="1:12" ht="12" customHeight="1">
      <c r="A12" s="68">
        <v>1983</v>
      </c>
      <c r="B12" s="21">
        <v>254</v>
      </c>
      <c r="C12" s="21">
        <v>88</v>
      </c>
      <c r="D12" s="21">
        <v>93</v>
      </c>
      <c r="E12" s="21">
        <v>97</v>
      </c>
      <c r="F12" s="21">
        <v>134</v>
      </c>
      <c r="G12" s="21">
        <v>13</v>
      </c>
      <c r="H12" s="21">
        <v>10</v>
      </c>
      <c r="I12" s="21">
        <v>31</v>
      </c>
      <c r="J12" s="21">
        <f t="shared" si="0"/>
        <v>425</v>
      </c>
      <c r="K12" s="21">
        <f t="shared" si="1"/>
        <v>720</v>
      </c>
      <c r="L12" s="4"/>
    </row>
    <row r="13" spans="1:12" ht="12" customHeight="1">
      <c r="A13" s="68">
        <v>1984</v>
      </c>
      <c r="B13" s="21">
        <v>166</v>
      </c>
      <c r="C13" s="21">
        <v>35</v>
      </c>
      <c r="D13" s="21">
        <v>22</v>
      </c>
      <c r="E13" s="21">
        <v>30</v>
      </c>
      <c r="F13" s="21">
        <v>6</v>
      </c>
      <c r="G13" s="21">
        <v>0</v>
      </c>
      <c r="H13" s="21">
        <v>12</v>
      </c>
      <c r="I13" s="21">
        <v>27</v>
      </c>
      <c r="J13" s="21">
        <f t="shared" si="0"/>
        <v>93</v>
      </c>
      <c r="K13" s="21">
        <f t="shared" si="1"/>
        <v>298</v>
      </c>
      <c r="L13" s="4"/>
    </row>
    <row r="14" spans="1:12" ht="12" customHeight="1">
      <c r="A14" s="68">
        <v>1985</v>
      </c>
      <c r="B14" s="21">
        <v>139</v>
      </c>
      <c r="C14" s="21">
        <v>36</v>
      </c>
      <c r="D14" s="21">
        <v>2</v>
      </c>
      <c r="E14" s="21">
        <v>36</v>
      </c>
      <c r="F14" s="21">
        <v>6</v>
      </c>
      <c r="G14" s="21">
        <v>11</v>
      </c>
      <c r="H14" s="21">
        <v>22</v>
      </c>
      <c r="I14" s="21">
        <v>19</v>
      </c>
      <c r="J14" s="21">
        <f t="shared" si="0"/>
        <v>91</v>
      </c>
      <c r="K14" s="21">
        <f t="shared" si="1"/>
        <v>271</v>
      </c>
      <c r="L14" s="4"/>
    </row>
    <row r="15" spans="1:12" ht="12" customHeight="1">
      <c r="A15" s="68">
        <v>1986</v>
      </c>
      <c r="B15" s="21">
        <v>109</v>
      </c>
      <c r="C15" s="21">
        <v>44</v>
      </c>
      <c r="D15" s="21">
        <v>58</v>
      </c>
      <c r="E15" s="21">
        <v>63</v>
      </c>
      <c r="F15" s="21">
        <v>35</v>
      </c>
      <c r="G15" s="21">
        <v>1</v>
      </c>
      <c r="H15" s="21">
        <v>0</v>
      </c>
      <c r="I15" s="21">
        <v>23</v>
      </c>
      <c r="J15" s="21">
        <f t="shared" si="0"/>
        <v>201</v>
      </c>
      <c r="K15" s="21">
        <f t="shared" si="1"/>
        <v>333</v>
      </c>
      <c r="L15" s="4"/>
    </row>
    <row r="16" spans="1:12" ht="12" customHeight="1">
      <c r="A16" s="68">
        <v>1987</v>
      </c>
      <c r="B16" s="21">
        <v>166</v>
      </c>
      <c r="C16" s="21">
        <v>46</v>
      </c>
      <c r="D16" s="21">
        <v>0</v>
      </c>
      <c r="E16" s="21">
        <v>78</v>
      </c>
      <c r="F16" s="21">
        <v>71</v>
      </c>
      <c r="G16" s="21">
        <v>0</v>
      </c>
      <c r="H16" s="21">
        <v>6</v>
      </c>
      <c r="I16" s="21">
        <v>44</v>
      </c>
      <c r="J16" s="21">
        <f t="shared" si="0"/>
        <v>195</v>
      </c>
      <c r="K16" s="21">
        <f t="shared" si="1"/>
        <v>411</v>
      </c>
      <c r="L16" s="4"/>
    </row>
    <row r="17" spans="1:12" ht="12" customHeight="1">
      <c r="A17" s="68">
        <v>1988</v>
      </c>
      <c r="B17" s="21">
        <v>157</v>
      </c>
      <c r="C17" s="21">
        <v>92</v>
      </c>
      <c r="D17" s="21">
        <v>76</v>
      </c>
      <c r="E17" s="21">
        <v>42</v>
      </c>
      <c r="F17" s="21">
        <v>74</v>
      </c>
      <c r="G17" s="21">
        <v>4</v>
      </c>
      <c r="H17" s="21">
        <v>0</v>
      </c>
      <c r="I17" s="21">
        <v>45</v>
      </c>
      <c r="J17" s="21">
        <f t="shared" si="0"/>
        <v>288</v>
      </c>
      <c r="K17" s="21">
        <f t="shared" si="1"/>
        <v>490</v>
      </c>
      <c r="L17" s="4"/>
    </row>
    <row r="18" spans="1:12" ht="12" customHeight="1">
      <c r="A18" s="68">
        <v>1989</v>
      </c>
      <c r="B18" s="21">
        <v>300</v>
      </c>
      <c r="C18" s="21">
        <v>65</v>
      </c>
      <c r="D18" s="21">
        <v>53</v>
      </c>
      <c r="E18" s="21">
        <v>139</v>
      </c>
      <c r="F18" s="21">
        <v>123</v>
      </c>
      <c r="G18" s="21">
        <v>75</v>
      </c>
      <c r="H18" s="21">
        <v>0</v>
      </c>
      <c r="I18" s="21">
        <v>71</v>
      </c>
      <c r="J18" s="21">
        <f t="shared" si="0"/>
        <v>455</v>
      </c>
      <c r="K18" s="21">
        <f t="shared" si="1"/>
        <v>826</v>
      </c>
    </row>
    <row r="19" spans="1:12" ht="12" customHeight="1">
      <c r="A19" s="68">
        <v>1990</v>
      </c>
      <c r="B19" s="21">
        <v>105</v>
      </c>
      <c r="C19" s="21">
        <v>69</v>
      </c>
      <c r="D19" s="21">
        <v>79</v>
      </c>
      <c r="E19" s="21">
        <v>55</v>
      </c>
      <c r="F19" s="21">
        <v>159</v>
      </c>
      <c r="G19" s="21">
        <v>42</v>
      </c>
      <c r="H19" s="21">
        <v>2</v>
      </c>
      <c r="I19" s="21">
        <v>31</v>
      </c>
      <c r="J19" s="21">
        <f t="shared" si="0"/>
        <v>404</v>
      </c>
      <c r="K19" s="21">
        <f t="shared" si="1"/>
        <v>542</v>
      </c>
    </row>
    <row r="20" spans="1:12" ht="12" customHeight="1">
      <c r="A20" s="68">
        <v>1991</v>
      </c>
      <c r="B20" s="21">
        <v>127</v>
      </c>
      <c r="C20" s="21">
        <v>46</v>
      </c>
      <c r="D20" s="21">
        <v>27</v>
      </c>
      <c r="E20" s="21">
        <v>48</v>
      </c>
      <c r="F20" s="21">
        <v>137</v>
      </c>
      <c r="G20" s="21">
        <v>0</v>
      </c>
      <c r="H20" s="21">
        <v>50</v>
      </c>
      <c r="I20" s="21">
        <v>33</v>
      </c>
      <c r="J20" s="21">
        <f t="shared" si="0"/>
        <v>258</v>
      </c>
      <c r="K20" s="21">
        <f t="shared" si="1"/>
        <v>468</v>
      </c>
    </row>
    <row r="21" spans="1:12" ht="12" customHeight="1">
      <c r="A21" s="68">
        <v>1992</v>
      </c>
      <c r="B21" s="21">
        <v>80</v>
      </c>
      <c r="C21" s="21">
        <v>26</v>
      </c>
      <c r="D21" s="21">
        <v>43</v>
      </c>
      <c r="E21" s="21">
        <v>25</v>
      </c>
      <c r="F21" s="21">
        <v>65</v>
      </c>
      <c r="G21" s="21">
        <v>0</v>
      </c>
      <c r="H21" s="21">
        <v>1</v>
      </c>
      <c r="I21" s="21">
        <v>56</v>
      </c>
      <c r="J21" s="21">
        <f t="shared" si="0"/>
        <v>159</v>
      </c>
      <c r="K21" s="21">
        <f t="shared" si="1"/>
        <v>296</v>
      </c>
    </row>
    <row r="22" spans="1:12" ht="12" customHeight="1">
      <c r="A22" s="68">
        <v>1993</v>
      </c>
      <c r="B22" s="21">
        <v>98</v>
      </c>
      <c r="C22" s="21">
        <v>78</v>
      </c>
      <c r="D22" s="21">
        <v>44</v>
      </c>
      <c r="E22" s="21">
        <v>74</v>
      </c>
      <c r="F22" s="21">
        <v>52</v>
      </c>
      <c r="G22" s="21">
        <v>17</v>
      </c>
      <c r="H22" s="21" t="s">
        <v>15</v>
      </c>
      <c r="I22" s="21">
        <v>18</v>
      </c>
      <c r="J22" s="21">
        <f t="shared" si="0"/>
        <v>265</v>
      </c>
      <c r="K22" s="21">
        <f t="shared" si="1"/>
        <v>381</v>
      </c>
    </row>
    <row r="23" spans="1:12" ht="12" customHeight="1">
      <c r="A23" s="68">
        <v>1994</v>
      </c>
      <c r="B23" s="21">
        <v>55</v>
      </c>
      <c r="C23" s="21">
        <v>19</v>
      </c>
      <c r="D23" s="21">
        <v>19</v>
      </c>
      <c r="E23" s="21">
        <v>0</v>
      </c>
      <c r="F23" s="21">
        <v>0</v>
      </c>
      <c r="G23" s="21">
        <v>0</v>
      </c>
      <c r="H23" s="21" t="s">
        <v>15</v>
      </c>
      <c r="I23" s="21">
        <v>4</v>
      </c>
      <c r="J23" s="21">
        <f t="shared" si="0"/>
        <v>38</v>
      </c>
      <c r="K23" s="21">
        <f t="shared" si="1"/>
        <v>97</v>
      </c>
    </row>
    <row r="24" spans="1:12" ht="12" customHeight="1">
      <c r="A24" s="68">
        <v>1995</v>
      </c>
      <c r="B24" s="21">
        <v>16</v>
      </c>
      <c r="C24" s="21">
        <v>5</v>
      </c>
      <c r="D24" s="21">
        <v>0</v>
      </c>
      <c r="E24" s="21">
        <v>0</v>
      </c>
      <c r="F24" s="21">
        <v>65</v>
      </c>
      <c r="G24" s="21">
        <v>0</v>
      </c>
      <c r="H24" s="21" t="s">
        <v>15</v>
      </c>
      <c r="I24" s="21">
        <v>19</v>
      </c>
      <c r="J24" s="21">
        <f t="shared" si="0"/>
        <v>70</v>
      </c>
      <c r="K24" s="21">
        <f t="shared" si="1"/>
        <v>105</v>
      </c>
    </row>
    <row r="25" spans="1:12" ht="12" customHeight="1">
      <c r="A25" s="68">
        <v>1996</v>
      </c>
      <c r="B25" s="21">
        <v>45</v>
      </c>
      <c r="C25" s="21">
        <v>7</v>
      </c>
      <c r="D25" s="21">
        <v>21</v>
      </c>
      <c r="E25" s="21">
        <v>2</v>
      </c>
      <c r="F25" s="21">
        <v>20</v>
      </c>
      <c r="G25" s="21">
        <v>10</v>
      </c>
      <c r="H25" s="21" t="s">
        <v>15</v>
      </c>
      <c r="I25" s="21">
        <v>4</v>
      </c>
      <c r="J25" s="21">
        <f t="shared" si="0"/>
        <v>60</v>
      </c>
      <c r="K25" s="21">
        <f t="shared" si="1"/>
        <v>109</v>
      </c>
    </row>
    <row r="26" spans="1:12" ht="12" customHeight="1">
      <c r="A26" s="68">
        <v>1997</v>
      </c>
      <c r="B26" s="21">
        <v>9</v>
      </c>
      <c r="C26" s="21">
        <v>17</v>
      </c>
      <c r="D26" s="21">
        <v>21</v>
      </c>
      <c r="E26" s="21">
        <v>0</v>
      </c>
      <c r="F26" s="21">
        <v>46</v>
      </c>
      <c r="G26" s="21">
        <v>10</v>
      </c>
      <c r="H26" s="21" t="s">
        <v>15</v>
      </c>
      <c r="I26" s="21">
        <v>2</v>
      </c>
      <c r="J26" s="21">
        <f t="shared" si="0"/>
        <v>94</v>
      </c>
      <c r="K26" s="21">
        <f t="shared" si="1"/>
        <v>105</v>
      </c>
    </row>
    <row r="27" spans="1:12" ht="12" customHeight="1">
      <c r="A27" s="68">
        <v>1998</v>
      </c>
      <c r="B27" s="21">
        <v>6</v>
      </c>
      <c r="C27" s="21">
        <v>7</v>
      </c>
      <c r="D27" s="21">
        <v>2</v>
      </c>
      <c r="E27" s="21">
        <v>0</v>
      </c>
      <c r="F27" s="21">
        <v>11</v>
      </c>
      <c r="G27" s="21">
        <v>8</v>
      </c>
      <c r="H27" s="21" t="s">
        <v>15</v>
      </c>
      <c r="I27" s="21">
        <v>2</v>
      </c>
      <c r="J27" s="21">
        <f t="shared" si="0"/>
        <v>28</v>
      </c>
      <c r="K27" s="21">
        <f t="shared" si="1"/>
        <v>36</v>
      </c>
    </row>
    <row r="28" spans="1:12" ht="12" customHeight="1">
      <c r="A28" s="68">
        <v>1999</v>
      </c>
      <c r="B28" s="21">
        <v>6</v>
      </c>
      <c r="C28" s="21">
        <v>19</v>
      </c>
      <c r="D28" s="21">
        <v>12</v>
      </c>
      <c r="E28" s="21">
        <v>0</v>
      </c>
      <c r="F28" s="21">
        <v>35</v>
      </c>
      <c r="G28" s="21">
        <v>2</v>
      </c>
      <c r="H28" s="21" t="s">
        <v>15</v>
      </c>
      <c r="I28" s="21">
        <v>1</v>
      </c>
      <c r="J28" s="21">
        <f t="shared" si="0"/>
        <v>68</v>
      </c>
      <c r="K28" s="21">
        <f t="shared" si="1"/>
        <v>75</v>
      </c>
    </row>
    <row r="29" spans="1:12" ht="12" customHeight="1">
      <c r="A29" s="68">
        <v>2000</v>
      </c>
      <c r="B29" s="21">
        <v>5</v>
      </c>
      <c r="C29" s="21">
        <v>11</v>
      </c>
      <c r="D29" s="21">
        <v>16</v>
      </c>
      <c r="E29" s="21">
        <v>1</v>
      </c>
      <c r="F29" s="21">
        <v>11</v>
      </c>
      <c r="G29" s="21">
        <v>0</v>
      </c>
      <c r="H29" s="21" t="s">
        <v>15</v>
      </c>
      <c r="I29" s="21">
        <v>1</v>
      </c>
      <c r="J29" s="21">
        <f t="shared" si="0"/>
        <v>39</v>
      </c>
      <c r="K29" s="21">
        <f t="shared" si="1"/>
        <v>45</v>
      </c>
    </row>
    <row r="30" spans="1:12" ht="12" customHeight="1">
      <c r="A30" s="68">
        <v>2001</v>
      </c>
      <c r="B30" s="21">
        <v>22</v>
      </c>
      <c r="C30" s="21">
        <v>42</v>
      </c>
      <c r="D30" s="21">
        <v>33</v>
      </c>
      <c r="E30" s="21">
        <v>47</v>
      </c>
      <c r="F30" s="21">
        <v>60</v>
      </c>
      <c r="G30" s="21">
        <v>23</v>
      </c>
      <c r="H30" s="21" t="s">
        <v>15</v>
      </c>
      <c r="I30" s="21">
        <v>5</v>
      </c>
      <c r="J30" s="21">
        <f t="shared" si="0"/>
        <v>205</v>
      </c>
      <c r="K30" s="21">
        <f t="shared" si="1"/>
        <v>232</v>
      </c>
    </row>
    <row r="31" spans="1:12" ht="12" customHeight="1">
      <c r="A31" s="68">
        <v>2002</v>
      </c>
      <c r="B31" s="21">
        <v>13</v>
      </c>
      <c r="C31" s="21">
        <v>8</v>
      </c>
      <c r="D31" s="21">
        <v>12</v>
      </c>
      <c r="E31" s="21">
        <v>5</v>
      </c>
      <c r="F31" s="21">
        <v>1</v>
      </c>
      <c r="G31" s="21">
        <v>0</v>
      </c>
      <c r="H31" s="21" t="s">
        <v>15</v>
      </c>
      <c r="I31" s="21">
        <v>3</v>
      </c>
      <c r="J31" s="21">
        <f t="shared" si="0"/>
        <v>26</v>
      </c>
      <c r="K31" s="21">
        <f t="shared" si="1"/>
        <v>42</v>
      </c>
    </row>
    <row r="32" spans="1:12" ht="12" customHeight="1">
      <c r="A32" s="68">
        <v>2003</v>
      </c>
      <c r="B32" s="21">
        <v>5</v>
      </c>
      <c r="C32" s="21">
        <v>2</v>
      </c>
      <c r="D32" s="21">
        <v>1</v>
      </c>
      <c r="E32" s="21">
        <v>2</v>
      </c>
      <c r="F32" s="21">
        <v>0</v>
      </c>
      <c r="G32" s="21">
        <v>3</v>
      </c>
      <c r="H32" s="21" t="s">
        <v>15</v>
      </c>
      <c r="I32" s="21">
        <v>2</v>
      </c>
      <c r="J32" s="21">
        <f t="shared" si="0"/>
        <v>8</v>
      </c>
      <c r="K32" s="21">
        <f t="shared" si="1"/>
        <v>15</v>
      </c>
    </row>
    <row r="33" spans="1:11" ht="12" customHeight="1">
      <c r="A33" s="68">
        <v>2004</v>
      </c>
      <c r="B33" s="21">
        <v>28</v>
      </c>
      <c r="C33" s="21">
        <v>0</v>
      </c>
      <c r="D33" s="21">
        <v>12</v>
      </c>
      <c r="E33" s="21">
        <v>38</v>
      </c>
      <c r="F33" s="21">
        <v>68</v>
      </c>
      <c r="G33" s="21">
        <v>22</v>
      </c>
      <c r="H33" s="21" t="s">
        <v>15</v>
      </c>
      <c r="I33" s="21">
        <v>107</v>
      </c>
      <c r="J33" s="21">
        <f t="shared" si="0"/>
        <v>140</v>
      </c>
      <c r="K33" s="21">
        <f t="shared" si="1"/>
        <v>275</v>
      </c>
    </row>
    <row r="34" spans="1:11" ht="12" customHeight="1">
      <c r="A34" s="68">
        <v>2005</v>
      </c>
      <c r="B34" s="21">
        <v>103</v>
      </c>
      <c r="C34" s="21">
        <v>21</v>
      </c>
      <c r="D34" s="21">
        <v>32</v>
      </c>
      <c r="E34" s="21">
        <v>45</v>
      </c>
      <c r="F34" s="21">
        <v>5</v>
      </c>
      <c r="G34" s="21">
        <v>3</v>
      </c>
      <c r="H34" s="21" t="s">
        <v>15</v>
      </c>
      <c r="I34" s="21">
        <v>206</v>
      </c>
      <c r="J34" s="21">
        <f t="shared" si="0"/>
        <v>106</v>
      </c>
      <c r="K34" s="21">
        <f t="shared" si="1"/>
        <v>415</v>
      </c>
    </row>
    <row r="35" spans="1:11" ht="12" customHeight="1">
      <c r="A35" s="68">
        <v>2006</v>
      </c>
      <c r="B35" s="21">
        <v>28</v>
      </c>
      <c r="C35" s="21">
        <v>13</v>
      </c>
      <c r="D35" s="21">
        <v>157</v>
      </c>
      <c r="E35" s="21">
        <v>16</v>
      </c>
      <c r="F35" s="21">
        <v>15</v>
      </c>
      <c r="G35" s="21">
        <v>10</v>
      </c>
      <c r="H35" s="21" t="s">
        <v>15</v>
      </c>
      <c r="I35" s="21">
        <v>39</v>
      </c>
      <c r="J35" s="21">
        <f t="shared" si="0"/>
        <v>211</v>
      </c>
      <c r="K35" s="21">
        <f t="shared" si="1"/>
        <v>278</v>
      </c>
    </row>
    <row r="36" spans="1:11" ht="12" customHeight="1">
      <c r="A36" s="68">
        <v>2007</v>
      </c>
      <c r="B36" s="21">
        <v>179</v>
      </c>
      <c r="C36" s="21">
        <v>9</v>
      </c>
      <c r="D36" s="21">
        <v>29</v>
      </c>
      <c r="E36" s="21">
        <v>48</v>
      </c>
      <c r="F36" s="21">
        <v>18</v>
      </c>
      <c r="G36" s="21">
        <v>0</v>
      </c>
      <c r="H36" s="21" t="s">
        <v>15</v>
      </c>
      <c r="I36" s="21">
        <v>129</v>
      </c>
      <c r="J36" s="21">
        <f t="shared" si="0"/>
        <v>104</v>
      </c>
      <c r="K36" s="21">
        <f t="shared" si="1"/>
        <v>412</v>
      </c>
    </row>
    <row r="37" spans="1:11" ht="12" customHeight="1">
      <c r="A37" s="68">
        <v>2008</v>
      </c>
      <c r="B37" s="21">
        <v>52</v>
      </c>
      <c r="C37" s="21">
        <v>9</v>
      </c>
      <c r="D37" s="21">
        <v>21</v>
      </c>
      <c r="E37" s="21">
        <v>59</v>
      </c>
      <c r="F37" s="21">
        <v>110</v>
      </c>
      <c r="G37" s="21">
        <v>13</v>
      </c>
      <c r="H37" s="21" t="s">
        <v>15</v>
      </c>
      <c r="I37" s="21">
        <v>51</v>
      </c>
      <c r="J37" s="21">
        <f t="shared" si="0"/>
        <v>212</v>
      </c>
      <c r="K37" s="21">
        <f t="shared" si="1"/>
        <v>315</v>
      </c>
    </row>
    <row r="38" spans="1:11" ht="12" customHeight="1">
      <c r="A38" s="68">
        <v>2009</v>
      </c>
      <c r="B38" s="21">
        <v>76</v>
      </c>
      <c r="C38" s="21">
        <v>48</v>
      </c>
      <c r="D38" s="21">
        <v>202</v>
      </c>
      <c r="E38" s="21">
        <v>101</v>
      </c>
      <c r="F38" s="21">
        <v>124</v>
      </c>
      <c r="G38" s="21">
        <v>4</v>
      </c>
      <c r="H38" s="21" t="s">
        <v>15</v>
      </c>
      <c r="I38" s="21">
        <v>18</v>
      </c>
      <c r="J38" s="21">
        <f t="shared" si="0"/>
        <v>479</v>
      </c>
      <c r="K38" s="21">
        <f t="shared" si="1"/>
        <v>573</v>
      </c>
    </row>
    <row r="39" spans="1:11" ht="12" customHeight="1">
      <c r="A39" s="68">
        <v>2010</v>
      </c>
      <c r="B39" s="21">
        <v>145</v>
      </c>
      <c r="C39" s="21">
        <v>143</v>
      </c>
      <c r="D39" s="21">
        <v>200</v>
      </c>
      <c r="E39" s="21">
        <v>25</v>
      </c>
      <c r="F39" s="21">
        <v>7</v>
      </c>
      <c r="G39" s="21">
        <v>1</v>
      </c>
      <c r="H39" s="21" t="s">
        <v>15</v>
      </c>
      <c r="I39" s="21">
        <v>51</v>
      </c>
      <c r="J39" s="21">
        <f t="shared" si="0"/>
        <v>376</v>
      </c>
      <c r="K39" s="21">
        <f t="shared" si="1"/>
        <v>572</v>
      </c>
    </row>
    <row r="40" spans="1:11" ht="12" customHeight="1">
      <c r="A40" s="68">
        <v>2011</v>
      </c>
      <c r="B40" s="21">
        <v>303</v>
      </c>
      <c r="C40" s="21">
        <v>68</v>
      </c>
      <c r="D40" s="21">
        <v>51</v>
      </c>
      <c r="E40" s="21">
        <v>7</v>
      </c>
      <c r="F40" s="21">
        <v>1</v>
      </c>
      <c r="G40" s="21">
        <v>0</v>
      </c>
      <c r="H40" s="21" t="s">
        <v>15</v>
      </c>
      <c r="I40" s="21">
        <v>22</v>
      </c>
      <c r="J40" s="21">
        <f t="shared" si="0"/>
        <v>127</v>
      </c>
      <c r="K40" s="21">
        <f t="shared" si="1"/>
        <v>452</v>
      </c>
    </row>
    <row r="41" spans="1:11" ht="12" customHeight="1">
      <c r="A41" s="68">
        <v>2012</v>
      </c>
      <c r="B41" s="21">
        <v>182</v>
      </c>
      <c r="C41" s="21">
        <v>75</v>
      </c>
      <c r="D41" s="21">
        <v>78</v>
      </c>
      <c r="E41" s="21">
        <v>67</v>
      </c>
      <c r="F41" s="21">
        <v>16</v>
      </c>
      <c r="G41" s="21">
        <v>8</v>
      </c>
      <c r="H41" s="21" t="s">
        <v>15</v>
      </c>
      <c r="I41" s="21">
        <v>29</v>
      </c>
      <c r="J41" s="21">
        <f t="shared" si="0"/>
        <v>244</v>
      </c>
      <c r="K41" s="21">
        <f t="shared" si="1"/>
        <v>455</v>
      </c>
    </row>
    <row r="42" spans="1:11" ht="12" customHeight="1">
      <c r="A42" s="68">
        <v>2013</v>
      </c>
      <c r="B42" s="21">
        <v>270</v>
      </c>
      <c r="C42" s="21">
        <v>141</v>
      </c>
      <c r="D42" s="21">
        <v>74</v>
      </c>
      <c r="E42" s="21">
        <v>64</v>
      </c>
      <c r="F42" s="21">
        <v>46</v>
      </c>
      <c r="G42" s="21">
        <v>13</v>
      </c>
      <c r="H42" s="21" t="s">
        <v>15</v>
      </c>
      <c r="I42" s="21">
        <v>124</v>
      </c>
      <c r="J42" s="21">
        <f t="shared" si="0"/>
        <v>338</v>
      </c>
      <c r="K42" s="21">
        <f t="shared" si="1"/>
        <v>732</v>
      </c>
    </row>
    <row r="43" spans="1:11" ht="12" customHeight="1">
      <c r="A43" s="68">
        <v>2014</v>
      </c>
      <c r="B43" s="21">
        <v>419</v>
      </c>
      <c r="C43" s="21">
        <v>45</v>
      </c>
      <c r="D43" s="21">
        <v>167</v>
      </c>
      <c r="E43" s="21">
        <v>6</v>
      </c>
      <c r="F43" s="21">
        <v>6</v>
      </c>
      <c r="G43" s="21">
        <v>6</v>
      </c>
      <c r="H43" s="21" t="s">
        <v>15</v>
      </c>
      <c r="I43" s="21">
        <v>34</v>
      </c>
      <c r="J43" s="21">
        <f t="shared" si="0"/>
        <v>230</v>
      </c>
      <c r="K43" s="21">
        <f t="shared" si="1"/>
        <v>683</v>
      </c>
    </row>
    <row r="44" spans="1:11" ht="12" customHeight="1">
      <c r="A44" s="68">
        <v>2015</v>
      </c>
      <c r="B44" s="21">
        <v>384</v>
      </c>
      <c r="C44" s="21">
        <v>255</v>
      </c>
      <c r="D44" s="21">
        <v>173</v>
      </c>
      <c r="E44" s="21">
        <v>4</v>
      </c>
      <c r="F44" s="21">
        <v>40</v>
      </c>
      <c r="G44" s="21">
        <v>28</v>
      </c>
      <c r="H44" s="165" t="s">
        <v>15</v>
      </c>
      <c r="I44" s="21">
        <v>7</v>
      </c>
      <c r="J44" s="21">
        <f t="shared" si="0"/>
        <v>500</v>
      </c>
      <c r="K44" s="21">
        <f t="shared" si="1"/>
        <v>891</v>
      </c>
    </row>
    <row r="45" spans="1:11" ht="12" customHeight="1">
      <c r="A45" s="68">
        <v>2016</v>
      </c>
      <c r="B45" s="21">
        <v>35</v>
      </c>
      <c r="C45" s="21">
        <v>167</v>
      </c>
      <c r="D45" s="21">
        <v>40</v>
      </c>
      <c r="E45" s="21">
        <v>22</v>
      </c>
      <c r="F45" s="21">
        <v>27</v>
      </c>
      <c r="G45" s="21">
        <v>2</v>
      </c>
      <c r="H45" s="21" t="s">
        <v>15</v>
      </c>
      <c r="I45" s="21">
        <v>34</v>
      </c>
      <c r="J45" s="21">
        <f t="shared" si="0"/>
        <v>258</v>
      </c>
      <c r="K45" s="21">
        <f t="shared" si="1"/>
        <v>327</v>
      </c>
    </row>
    <row r="46" spans="1:11" ht="12" customHeight="1">
      <c r="A46" s="68">
        <v>2017</v>
      </c>
      <c r="B46" s="21">
        <v>149</v>
      </c>
      <c r="C46" s="21">
        <v>9</v>
      </c>
      <c r="D46" s="21">
        <v>57</v>
      </c>
      <c r="E46" s="21">
        <v>19</v>
      </c>
      <c r="F46" s="21">
        <v>22</v>
      </c>
      <c r="G46" s="21">
        <v>25</v>
      </c>
      <c r="H46" s="21" t="s">
        <v>15</v>
      </c>
      <c r="I46" s="21">
        <v>3</v>
      </c>
      <c r="J46" s="21">
        <f t="shared" si="0"/>
        <v>132</v>
      </c>
      <c r="K46" s="21">
        <f>SUM(B46:I46)</f>
        <v>284</v>
      </c>
    </row>
    <row r="47" spans="1:11" ht="12" customHeight="1">
      <c r="A47" s="68">
        <v>2018</v>
      </c>
      <c r="B47" s="21">
        <v>93</v>
      </c>
      <c r="C47" s="21">
        <v>73</v>
      </c>
      <c r="D47" s="21">
        <v>113</v>
      </c>
      <c r="E47" s="21">
        <v>86</v>
      </c>
      <c r="F47" s="21">
        <v>21</v>
      </c>
      <c r="G47" s="21">
        <v>22</v>
      </c>
      <c r="H47" s="165" t="s">
        <v>15</v>
      </c>
      <c r="I47" s="21">
        <v>26</v>
      </c>
      <c r="J47" s="21">
        <f t="shared" ref="J47:J53" si="2">SUM(C47:G47)</f>
        <v>315</v>
      </c>
      <c r="K47" s="21">
        <f t="shared" ref="K47:K53" si="3">SUM(B47:I47)</f>
        <v>434</v>
      </c>
    </row>
    <row r="48" spans="1:11" ht="12" customHeight="1">
      <c r="A48" s="68">
        <v>2019</v>
      </c>
      <c r="B48" s="21">
        <v>100</v>
      </c>
      <c r="C48" s="21">
        <v>49</v>
      </c>
      <c r="D48" s="21">
        <v>33</v>
      </c>
      <c r="E48" s="21">
        <v>19</v>
      </c>
      <c r="F48" s="21">
        <v>4</v>
      </c>
      <c r="G48" s="21">
        <v>1</v>
      </c>
      <c r="H48" s="165" t="s">
        <v>15</v>
      </c>
      <c r="I48" s="21">
        <v>13</v>
      </c>
      <c r="J48" s="21">
        <f t="shared" si="2"/>
        <v>106</v>
      </c>
      <c r="K48" s="21">
        <f t="shared" si="3"/>
        <v>219</v>
      </c>
    </row>
    <row r="49" spans="1:11" ht="12" customHeight="1">
      <c r="A49" s="68">
        <v>2020</v>
      </c>
      <c r="B49" s="21">
        <v>68</v>
      </c>
      <c r="C49" s="21">
        <v>0</v>
      </c>
      <c r="D49" s="21">
        <v>0</v>
      </c>
      <c r="E49" s="21">
        <v>10</v>
      </c>
      <c r="F49" s="21">
        <v>14</v>
      </c>
      <c r="G49" s="21">
        <v>1</v>
      </c>
      <c r="H49" s="165" t="s">
        <v>15</v>
      </c>
      <c r="I49" s="21">
        <v>0</v>
      </c>
      <c r="J49" s="21">
        <f t="shared" si="2"/>
        <v>25</v>
      </c>
      <c r="K49" s="21">
        <f t="shared" si="3"/>
        <v>93</v>
      </c>
    </row>
    <row r="50" spans="1:11" ht="12" customHeight="1">
      <c r="A50" s="68">
        <v>2021</v>
      </c>
      <c r="B50" s="21">
        <v>19</v>
      </c>
      <c r="C50" s="21">
        <v>21</v>
      </c>
      <c r="D50" s="21">
        <v>80</v>
      </c>
      <c r="E50" s="21">
        <v>122</v>
      </c>
      <c r="F50" s="21">
        <v>21</v>
      </c>
      <c r="G50" s="21">
        <v>4</v>
      </c>
      <c r="H50" s="165" t="s">
        <v>15</v>
      </c>
      <c r="I50" s="21">
        <v>0</v>
      </c>
      <c r="J50" s="21">
        <f t="shared" ref="J50:J52" si="4">SUM(C50:G50)</f>
        <v>248</v>
      </c>
      <c r="K50" s="21">
        <f t="shared" ref="K50:K52" si="5">SUM(B50:I50)</f>
        <v>267</v>
      </c>
    </row>
    <row r="51" spans="1:11" ht="12" customHeight="1">
      <c r="A51" s="68">
        <v>2022</v>
      </c>
      <c r="B51" s="21">
        <v>90</v>
      </c>
      <c r="C51" s="21">
        <v>93</v>
      </c>
      <c r="D51" s="21">
        <v>47</v>
      </c>
      <c r="E51" s="21">
        <v>45</v>
      </c>
      <c r="F51" s="21">
        <v>20</v>
      </c>
      <c r="G51" s="21">
        <v>6</v>
      </c>
      <c r="H51" s="165" t="s">
        <v>15</v>
      </c>
      <c r="I51" s="21">
        <v>2</v>
      </c>
      <c r="J51" s="21">
        <f t="shared" si="4"/>
        <v>211</v>
      </c>
      <c r="K51" s="21">
        <f t="shared" si="5"/>
        <v>303</v>
      </c>
    </row>
    <row r="52" spans="1:11" ht="12" customHeight="1">
      <c r="A52" s="68">
        <v>2023</v>
      </c>
      <c r="B52" s="21">
        <v>126</v>
      </c>
      <c r="C52" s="21">
        <v>29</v>
      </c>
      <c r="D52" s="21">
        <v>52</v>
      </c>
      <c r="E52" s="21">
        <v>11</v>
      </c>
      <c r="F52" s="21">
        <v>59</v>
      </c>
      <c r="G52" s="21">
        <v>25</v>
      </c>
      <c r="H52" s="165">
        <v>0</v>
      </c>
      <c r="I52" s="21">
        <v>5</v>
      </c>
      <c r="J52" s="21">
        <f t="shared" si="4"/>
        <v>176</v>
      </c>
      <c r="K52" s="21">
        <f t="shared" si="5"/>
        <v>307</v>
      </c>
    </row>
    <row r="53" spans="1:11" ht="12" customHeight="1">
      <c r="A53" s="68" t="s">
        <v>349</v>
      </c>
      <c r="B53" s="246">
        <v>168</v>
      </c>
      <c r="C53" s="246">
        <v>83</v>
      </c>
      <c r="D53" s="246">
        <v>41</v>
      </c>
      <c r="E53" s="246">
        <v>61</v>
      </c>
      <c r="F53" s="246">
        <v>75</v>
      </c>
      <c r="G53" s="246">
        <v>4</v>
      </c>
      <c r="H53" s="247">
        <v>0</v>
      </c>
      <c r="I53" s="246">
        <v>2</v>
      </c>
      <c r="J53" s="21">
        <f t="shared" si="2"/>
        <v>264</v>
      </c>
      <c r="K53" s="21">
        <f t="shared" si="3"/>
        <v>434</v>
      </c>
    </row>
    <row r="54" spans="1:11" ht="12" customHeight="1">
      <c r="C54" s="44"/>
      <c r="D54" s="44"/>
      <c r="E54" s="44"/>
      <c r="F54" s="44"/>
      <c r="G54" s="44"/>
      <c r="H54" s="44"/>
      <c r="I54" s="44"/>
      <c r="J54" s="44"/>
      <c r="K54" s="44"/>
    </row>
    <row r="55" spans="1:11" ht="12" customHeight="1">
      <c r="A55" s="63" t="s">
        <v>163</v>
      </c>
      <c r="B55" s="17"/>
      <c r="C55" s="44"/>
      <c r="D55" s="44"/>
      <c r="E55" s="44"/>
      <c r="F55" s="44"/>
      <c r="G55" s="44"/>
      <c r="H55" s="44"/>
      <c r="I55" s="44"/>
      <c r="J55" s="44"/>
      <c r="K55" s="44"/>
    </row>
    <row r="56" spans="1:11" ht="12" customHeight="1">
      <c r="A56" s="68">
        <v>1976</v>
      </c>
      <c r="B56" s="21">
        <v>0</v>
      </c>
      <c r="C56" s="21">
        <v>3</v>
      </c>
      <c r="D56" s="21">
        <v>112</v>
      </c>
      <c r="E56" s="21">
        <v>274</v>
      </c>
      <c r="F56" s="21">
        <v>136</v>
      </c>
      <c r="G56" s="21">
        <v>44</v>
      </c>
      <c r="H56" s="21">
        <v>6</v>
      </c>
      <c r="I56" s="21">
        <v>11</v>
      </c>
      <c r="J56" s="21">
        <f t="shared" ref="J56:J97" si="6">SUM(C56:G56)</f>
        <v>569</v>
      </c>
      <c r="K56" s="21">
        <f t="shared" ref="K56:K96" si="7">SUM(B56:I56)</f>
        <v>586</v>
      </c>
    </row>
    <row r="57" spans="1:11" ht="12" customHeight="1">
      <c r="A57" s="68">
        <v>1977</v>
      </c>
      <c r="B57" s="21">
        <v>9</v>
      </c>
      <c r="C57" s="21">
        <v>47</v>
      </c>
      <c r="D57" s="21">
        <v>58</v>
      </c>
      <c r="E57" s="21">
        <v>52</v>
      </c>
      <c r="F57" s="21">
        <v>95</v>
      </c>
      <c r="G57" s="21">
        <v>27</v>
      </c>
      <c r="H57" s="21">
        <v>0</v>
      </c>
      <c r="I57" s="21">
        <v>0</v>
      </c>
      <c r="J57" s="21">
        <f t="shared" si="6"/>
        <v>279</v>
      </c>
      <c r="K57" s="21">
        <f t="shared" si="7"/>
        <v>288</v>
      </c>
    </row>
    <row r="58" spans="1:11" ht="12" customHeight="1">
      <c r="A58" s="68">
        <v>1978</v>
      </c>
      <c r="B58" s="21">
        <v>1</v>
      </c>
      <c r="C58" s="21">
        <v>3</v>
      </c>
      <c r="D58" s="21">
        <v>55</v>
      </c>
      <c r="E58" s="21">
        <v>45</v>
      </c>
      <c r="F58" s="21">
        <v>13</v>
      </c>
      <c r="G58" s="21">
        <v>9</v>
      </c>
      <c r="H58" s="21">
        <v>0</v>
      </c>
      <c r="I58" s="21">
        <v>0</v>
      </c>
      <c r="J58" s="21">
        <f t="shared" si="6"/>
        <v>125</v>
      </c>
      <c r="K58" s="21">
        <f t="shared" si="7"/>
        <v>126</v>
      </c>
    </row>
    <row r="59" spans="1:11" ht="12" customHeight="1">
      <c r="A59" s="68">
        <v>1979</v>
      </c>
      <c r="B59" s="21">
        <v>2</v>
      </c>
      <c r="C59" s="21">
        <v>13</v>
      </c>
      <c r="D59" s="21">
        <v>19</v>
      </c>
      <c r="E59" s="21">
        <v>41</v>
      </c>
      <c r="F59" s="21">
        <v>63</v>
      </c>
      <c r="G59" s="21">
        <v>7</v>
      </c>
      <c r="H59" s="21">
        <v>2</v>
      </c>
      <c r="I59" s="21">
        <v>0</v>
      </c>
      <c r="J59" s="21">
        <f t="shared" si="6"/>
        <v>143</v>
      </c>
      <c r="K59" s="21">
        <f t="shared" si="7"/>
        <v>147</v>
      </c>
    </row>
    <row r="60" spans="1:11" ht="12" customHeight="1">
      <c r="A60" s="68">
        <v>1980</v>
      </c>
      <c r="B60" s="21">
        <v>0</v>
      </c>
      <c r="C60" s="21">
        <v>5</v>
      </c>
      <c r="D60" s="21">
        <v>49</v>
      </c>
      <c r="E60" s="21">
        <v>54</v>
      </c>
      <c r="F60" s="21">
        <v>18</v>
      </c>
      <c r="G60" s="21">
        <v>9</v>
      </c>
      <c r="H60" s="21">
        <v>4</v>
      </c>
      <c r="I60" s="21">
        <v>0</v>
      </c>
      <c r="J60" s="21">
        <f t="shared" si="6"/>
        <v>135</v>
      </c>
      <c r="K60" s="21">
        <f t="shared" si="7"/>
        <v>139</v>
      </c>
    </row>
    <row r="61" spans="1:11" ht="12" customHeight="1">
      <c r="A61" s="68">
        <v>1981</v>
      </c>
      <c r="B61" s="21">
        <v>0</v>
      </c>
      <c r="C61" s="21">
        <v>2</v>
      </c>
      <c r="D61" s="21">
        <v>34</v>
      </c>
      <c r="E61" s="21">
        <v>68</v>
      </c>
      <c r="F61" s="21">
        <v>70</v>
      </c>
      <c r="G61" s="21">
        <v>29</v>
      </c>
      <c r="H61" s="21">
        <v>2</v>
      </c>
      <c r="I61" s="21">
        <v>1</v>
      </c>
      <c r="J61" s="21">
        <f t="shared" si="6"/>
        <v>203</v>
      </c>
      <c r="K61" s="21">
        <f t="shared" si="7"/>
        <v>206</v>
      </c>
    </row>
    <row r="62" spans="1:11" ht="12" customHeight="1">
      <c r="A62" s="68">
        <v>1982</v>
      </c>
      <c r="B62" s="21">
        <v>0</v>
      </c>
      <c r="C62" s="21">
        <v>6</v>
      </c>
      <c r="D62" s="21">
        <v>82</v>
      </c>
      <c r="E62" s="21">
        <v>118</v>
      </c>
      <c r="F62" s="21">
        <v>136</v>
      </c>
      <c r="G62" s="21">
        <v>157</v>
      </c>
      <c r="H62" s="21">
        <v>6</v>
      </c>
      <c r="I62" s="21">
        <v>0</v>
      </c>
      <c r="J62" s="21">
        <f t="shared" si="6"/>
        <v>499</v>
      </c>
      <c r="K62" s="21">
        <f t="shared" si="7"/>
        <v>505</v>
      </c>
    </row>
    <row r="63" spans="1:11" ht="12" customHeight="1">
      <c r="A63" s="68">
        <v>1983</v>
      </c>
      <c r="B63" s="21">
        <v>0</v>
      </c>
      <c r="C63" s="21">
        <v>9</v>
      </c>
      <c r="D63" s="21">
        <v>108</v>
      </c>
      <c r="E63" s="21">
        <v>142</v>
      </c>
      <c r="F63" s="21">
        <v>240</v>
      </c>
      <c r="G63" s="21">
        <v>169</v>
      </c>
      <c r="H63" s="21">
        <v>0</v>
      </c>
      <c r="I63" s="21">
        <v>0</v>
      </c>
      <c r="J63" s="21">
        <f t="shared" si="6"/>
        <v>668</v>
      </c>
      <c r="K63" s="21">
        <f t="shared" si="7"/>
        <v>668</v>
      </c>
    </row>
    <row r="64" spans="1:11" ht="12" customHeight="1">
      <c r="A64" s="68">
        <v>1984</v>
      </c>
      <c r="B64" s="21">
        <v>0</v>
      </c>
      <c r="C64" s="21">
        <v>17</v>
      </c>
      <c r="D64" s="21">
        <v>15</v>
      </c>
      <c r="E64" s="21">
        <v>81</v>
      </c>
      <c r="F64" s="21">
        <v>89</v>
      </c>
      <c r="G64" s="21">
        <v>0</v>
      </c>
      <c r="H64" s="21">
        <v>7</v>
      </c>
      <c r="I64" s="21">
        <v>0</v>
      </c>
      <c r="J64" s="21">
        <f t="shared" si="6"/>
        <v>202</v>
      </c>
      <c r="K64" s="21">
        <f t="shared" si="7"/>
        <v>209</v>
      </c>
    </row>
    <row r="65" spans="1:11" ht="12" customHeight="1">
      <c r="A65" s="68">
        <v>1985</v>
      </c>
      <c r="B65" s="21">
        <v>1</v>
      </c>
      <c r="C65" s="21">
        <v>19</v>
      </c>
      <c r="D65" s="21">
        <v>56</v>
      </c>
      <c r="E65" s="21">
        <v>164</v>
      </c>
      <c r="F65" s="21">
        <v>164</v>
      </c>
      <c r="G65" s="21">
        <v>144</v>
      </c>
      <c r="H65" s="21">
        <v>1</v>
      </c>
      <c r="I65" s="21">
        <v>0</v>
      </c>
      <c r="J65" s="21">
        <f t="shared" si="6"/>
        <v>547</v>
      </c>
      <c r="K65" s="21">
        <f t="shared" si="7"/>
        <v>549</v>
      </c>
    </row>
    <row r="66" spans="1:11" ht="12" customHeight="1">
      <c r="A66" s="68">
        <v>1986</v>
      </c>
      <c r="B66" s="21">
        <v>0</v>
      </c>
      <c r="C66" s="21">
        <v>29</v>
      </c>
      <c r="D66" s="21">
        <v>68</v>
      </c>
      <c r="E66" s="21">
        <v>174</v>
      </c>
      <c r="F66" s="21">
        <v>74</v>
      </c>
      <c r="G66" s="21">
        <v>0</v>
      </c>
      <c r="H66" s="21">
        <v>0</v>
      </c>
      <c r="I66" s="21">
        <v>0</v>
      </c>
      <c r="J66" s="21">
        <f t="shared" si="6"/>
        <v>345</v>
      </c>
      <c r="K66" s="21">
        <f t="shared" si="7"/>
        <v>345</v>
      </c>
    </row>
    <row r="67" spans="1:11" ht="12" customHeight="1">
      <c r="A67" s="68">
        <v>1987</v>
      </c>
      <c r="B67" s="21">
        <v>0</v>
      </c>
      <c r="C67" s="21">
        <v>65</v>
      </c>
      <c r="D67" s="21">
        <v>0</v>
      </c>
      <c r="E67" s="21">
        <v>205</v>
      </c>
      <c r="F67" s="21">
        <v>203</v>
      </c>
      <c r="G67" s="21">
        <v>0</v>
      </c>
      <c r="H67" s="21">
        <v>0</v>
      </c>
      <c r="I67" s="21">
        <v>0</v>
      </c>
      <c r="J67" s="21">
        <f t="shared" si="6"/>
        <v>473</v>
      </c>
      <c r="K67" s="21">
        <f t="shared" si="7"/>
        <v>473</v>
      </c>
    </row>
    <row r="68" spans="1:11" ht="12" customHeight="1">
      <c r="A68" s="68">
        <v>1988</v>
      </c>
      <c r="B68" s="21">
        <v>3</v>
      </c>
      <c r="C68" s="21">
        <v>28</v>
      </c>
      <c r="D68" s="21">
        <v>76</v>
      </c>
      <c r="E68" s="21">
        <v>150</v>
      </c>
      <c r="F68" s="21">
        <v>173</v>
      </c>
      <c r="G68" s="21">
        <v>116</v>
      </c>
      <c r="H68" s="21">
        <v>0</v>
      </c>
      <c r="I68" s="21">
        <v>0</v>
      </c>
      <c r="J68" s="21">
        <f t="shared" si="6"/>
        <v>543</v>
      </c>
      <c r="K68" s="21">
        <f t="shared" si="7"/>
        <v>546</v>
      </c>
    </row>
    <row r="69" spans="1:11" ht="12" customHeight="1">
      <c r="A69" s="68">
        <v>1989</v>
      </c>
      <c r="B69" s="21">
        <v>0</v>
      </c>
      <c r="C69" s="21">
        <v>52</v>
      </c>
      <c r="D69" s="21">
        <v>70</v>
      </c>
      <c r="E69" s="21">
        <v>196</v>
      </c>
      <c r="F69" s="21">
        <v>173</v>
      </c>
      <c r="G69" s="21">
        <v>156</v>
      </c>
      <c r="H69" s="21">
        <v>0</v>
      </c>
      <c r="I69" s="21">
        <v>0</v>
      </c>
      <c r="J69" s="21">
        <f t="shared" si="6"/>
        <v>647</v>
      </c>
      <c r="K69" s="21">
        <f t="shared" si="7"/>
        <v>647</v>
      </c>
    </row>
    <row r="70" spans="1:11" ht="12" customHeight="1">
      <c r="A70" s="68">
        <v>1990</v>
      </c>
      <c r="B70" s="21">
        <v>0</v>
      </c>
      <c r="C70" s="21">
        <v>47</v>
      </c>
      <c r="D70" s="21">
        <v>45</v>
      </c>
      <c r="E70" s="21">
        <v>108</v>
      </c>
      <c r="F70" s="21">
        <v>123</v>
      </c>
      <c r="G70" s="21">
        <v>101</v>
      </c>
      <c r="H70" s="21">
        <v>0</v>
      </c>
      <c r="I70" s="21">
        <v>1</v>
      </c>
      <c r="J70" s="21">
        <f t="shared" si="6"/>
        <v>424</v>
      </c>
      <c r="K70" s="21">
        <f t="shared" si="7"/>
        <v>425</v>
      </c>
    </row>
    <row r="71" spans="1:11" ht="12" customHeight="1">
      <c r="A71" s="68">
        <v>1991</v>
      </c>
      <c r="B71" s="21">
        <v>0</v>
      </c>
      <c r="C71" s="21">
        <v>50</v>
      </c>
      <c r="D71" s="21">
        <v>53</v>
      </c>
      <c r="E71" s="21">
        <v>167</v>
      </c>
      <c r="F71" s="21">
        <v>135</v>
      </c>
      <c r="G71" s="21">
        <v>0</v>
      </c>
      <c r="H71" s="21">
        <v>0</v>
      </c>
      <c r="I71" s="21">
        <v>0</v>
      </c>
      <c r="J71" s="21">
        <f t="shared" si="6"/>
        <v>405</v>
      </c>
      <c r="K71" s="21">
        <f t="shared" si="7"/>
        <v>405</v>
      </c>
    </row>
    <row r="72" spans="1:11" ht="12" customHeight="1">
      <c r="A72" s="68">
        <v>1992</v>
      </c>
      <c r="B72" s="21">
        <v>0</v>
      </c>
      <c r="C72" s="21">
        <v>43</v>
      </c>
      <c r="D72" s="21">
        <v>40</v>
      </c>
      <c r="E72" s="21">
        <v>104</v>
      </c>
      <c r="F72" s="21">
        <v>79</v>
      </c>
      <c r="G72" s="21">
        <v>0</v>
      </c>
      <c r="H72" s="21">
        <v>0</v>
      </c>
      <c r="I72" s="21">
        <v>7</v>
      </c>
      <c r="J72" s="21">
        <f t="shared" si="6"/>
        <v>266</v>
      </c>
      <c r="K72" s="21">
        <f t="shared" si="7"/>
        <v>273</v>
      </c>
    </row>
    <row r="73" spans="1:11" ht="12" customHeight="1">
      <c r="A73" s="68">
        <v>1993</v>
      </c>
      <c r="B73" s="21">
        <v>0</v>
      </c>
      <c r="C73" s="21">
        <v>43</v>
      </c>
      <c r="D73" s="21">
        <v>48</v>
      </c>
      <c r="E73" s="21">
        <v>140</v>
      </c>
      <c r="F73" s="21">
        <v>139</v>
      </c>
      <c r="G73" s="21">
        <v>142</v>
      </c>
      <c r="H73" s="21">
        <v>0</v>
      </c>
      <c r="I73" s="21">
        <v>0</v>
      </c>
      <c r="J73" s="21">
        <f t="shared" si="6"/>
        <v>512</v>
      </c>
      <c r="K73" s="21">
        <f t="shared" si="7"/>
        <v>512</v>
      </c>
    </row>
    <row r="74" spans="1:11" ht="12" customHeight="1">
      <c r="A74" s="68">
        <v>1994</v>
      </c>
      <c r="B74" s="21">
        <v>0</v>
      </c>
      <c r="C74" s="21">
        <v>6</v>
      </c>
      <c r="D74" s="21">
        <v>27</v>
      </c>
      <c r="E74" s="21">
        <v>1</v>
      </c>
      <c r="F74" s="21">
        <v>0</v>
      </c>
      <c r="G74" s="21">
        <v>0</v>
      </c>
      <c r="H74" s="21">
        <v>0</v>
      </c>
      <c r="I74" s="21">
        <v>0</v>
      </c>
      <c r="J74" s="21">
        <f t="shared" si="6"/>
        <v>34</v>
      </c>
      <c r="K74" s="21">
        <f t="shared" si="7"/>
        <v>34</v>
      </c>
    </row>
    <row r="75" spans="1:11" ht="12" customHeight="1">
      <c r="A75" s="68">
        <v>1995</v>
      </c>
      <c r="B75" s="21">
        <v>0</v>
      </c>
      <c r="C75" s="21">
        <v>5</v>
      </c>
      <c r="D75" s="21">
        <v>0</v>
      </c>
      <c r="E75" s="21">
        <v>1</v>
      </c>
      <c r="F75" s="21">
        <v>123</v>
      </c>
      <c r="G75" s="21">
        <v>0</v>
      </c>
      <c r="H75" s="21">
        <v>0</v>
      </c>
      <c r="I75" s="21">
        <v>0</v>
      </c>
      <c r="J75" s="21">
        <f t="shared" si="6"/>
        <v>129</v>
      </c>
      <c r="K75" s="21">
        <f t="shared" si="7"/>
        <v>129</v>
      </c>
    </row>
    <row r="76" spans="1:11" ht="12" customHeight="1">
      <c r="A76" s="68">
        <v>1996</v>
      </c>
      <c r="B76" s="21">
        <v>1</v>
      </c>
      <c r="C76" s="21">
        <v>5</v>
      </c>
      <c r="D76" s="21">
        <v>13</v>
      </c>
      <c r="E76" s="21">
        <v>0</v>
      </c>
      <c r="F76" s="21">
        <v>53</v>
      </c>
      <c r="G76" s="21">
        <v>70</v>
      </c>
      <c r="H76" s="21" t="s">
        <v>15</v>
      </c>
      <c r="I76" s="21">
        <v>0</v>
      </c>
      <c r="J76" s="21">
        <f t="shared" si="6"/>
        <v>141</v>
      </c>
      <c r="K76" s="21">
        <f t="shared" si="7"/>
        <v>142</v>
      </c>
    </row>
    <row r="77" spans="1:11" ht="12" customHeight="1">
      <c r="A77" s="68">
        <v>1997</v>
      </c>
      <c r="B77" s="21">
        <v>0</v>
      </c>
      <c r="C77" s="21">
        <v>8</v>
      </c>
      <c r="D77" s="21">
        <v>26</v>
      </c>
      <c r="E77" s="21">
        <v>0</v>
      </c>
      <c r="F77" s="21">
        <v>74</v>
      </c>
      <c r="G77" s="21">
        <v>40</v>
      </c>
      <c r="H77" s="21" t="s">
        <v>15</v>
      </c>
      <c r="I77" s="21">
        <v>0</v>
      </c>
      <c r="J77" s="21">
        <f t="shared" si="6"/>
        <v>148</v>
      </c>
      <c r="K77" s="21">
        <f t="shared" si="7"/>
        <v>148</v>
      </c>
    </row>
    <row r="78" spans="1:11" ht="12" customHeight="1">
      <c r="A78" s="68">
        <v>1998</v>
      </c>
      <c r="B78" s="21">
        <v>0</v>
      </c>
      <c r="C78" s="21">
        <v>22</v>
      </c>
      <c r="D78" s="21">
        <v>15</v>
      </c>
      <c r="E78" s="21">
        <v>3</v>
      </c>
      <c r="F78" s="21">
        <v>19</v>
      </c>
      <c r="G78" s="21">
        <v>34</v>
      </c>
      <c r="H78" s="21" t="s">
        <v>15</v>
      </c>
      <c r="I78" s="21">
        <v>1</v>
      </c>
      <c r="J78" s="21">
        <f t="shared" si="6"/>
        <v>93</v>
      </c>
      <c r="K78" s="21">
        <f t="shared" si="7"/>
        <v>94</v>
      </c>
    </row>
    <row r="79" spans="1:11" ht="12" customHeight="1">
      <c r="A79" s="68">
        <v>1999</v>
      </c>
      <c r="B79" s="21">
        <v>0</v>
      </c>
      <c r="C79" s="21">
        <v>23</v>
      </c>
      <c r="D79" s="21">
        <v>25</v>
      </c>
      <c r="E79" s="21">
        <v>5</v>
      </c>
      <c r="F79" s="21">
        <v>78</v>
      </c>
      <c r="G79" s="21">
        <v>69</v>
      </c>
      <c r="H79" s="21" t="s">
        <v>15</v>
      </c>
      <c r="I79" s="21">
        <v>0</v>
      </c>
      <c r="J79" s="21">
        <f t="shared" si="6"/>
        <v>200</v>
      </c>
      <c r="K79" s="21">
        <f t="shared" si="7"/>
        <v>200</v>
      </c>
    </row>
    <row r="80" spans="1:11" ht="12" customHeight="1">
      <c r="A80" s="68">
        <v>2000</v>
      </c>
      <c r="B80" s="21">
        <v>0</v>
      </c>
      <c r="C80" s="21">
        <v>32</v>
      </c>
      <c r="D80" s="21">
        <v>23</v>
      </c>
      <c r="E80" s="21">
        <v>4</v>
      </c>
      <c r="F80" s="21">
        <v>38</v>
      </c>
      <c r="G80" s="21">
        <v>0</v>
      </c>
      <c r="H80" s="21" t="s">
        <v>15</v>
      </c>
      <c r="I80" s="21">
        <v>0</v>
      </c>
      <c r="J80" s="21">
        <f t="shared" si="6"/>
        <v>97</v>
      </c>
      <c r="K80" s="21">
        <f t="shared" si="7"/>
        <v>97</v>
      </c>
    </row>
    <row r="81" spans="1:11" ht="12" customHeight="1">
      <c r="A81" s="68">
        <v>2001</v>
      </c>
      <c r="B81" s="21">
        <v>0</v>
      </c>
      <c r="C81" s="21">
        <v>11</v>
      </c>
      <c r="D81" s="21">
        <v>31</v>
      </c>
      <c r="E81" s="21">
        <v>74</v>
      </c>
      <c r="F81" s="21">
        <v>112</v>
      </c>
      <c r="G81" s="21">
        <v>79</v>
      </c>
      <c r="H81" s="21" t="s">
        <v>15</v>
      </c>
      <c r="I81" s="21">
        <v>0</v>
      </c>
      <c r="J81" s="21">
        <f t="shared" si="6"/>
        <v>307</v>
      </c>
      <c r="K81" s="21">
        <f t="shared" si="7"/>
        <v>307</v>
      </c>
    </row>
    <row r="82" spans="1:11" ht="12" customHeight="1">
      <c r="A82" s="68">
        <v>2002</v>
      </c>
      <c r="B82" s="21">
        <v>1</v>
      </c>
      <c r="C82" s="21">
        <v>23</v>
      </c>
      <c r="D82" s="21">
        <v>29</v>
      </c>
      <c r="E82" s="21">
        <v>54</v>
      </c>
      <c r="F82" s="21">
        <v>44</v>
      </c>
      <c r="G82" s="21">
        <v>41</v>
      </c>
      <c r="H82" s="21" t="s">
        <v>15</v>
      </c>
      <c r="I82" s="21">
        <v>0</v>
      </c>
      <c r="J82" s="21">
        <f t="shared" si="6"/>
        <v>191</v>
      </c>
      <c r="K82" s="21">
        <f t="shared" si="7"/>
        <v>192</v>
      </c>
    </row>
    <row r="83" spans="1:11" ht="12" customHeight="1">
      <c r="A83" s="68">
        <v>2003</v>
      </c>
      <c r="B83" s="21">
        <v>2</v>
      </c>
      <c r="C83" s="21">
        <v>21</v>
      </c>
      <c r="D83" s="21">
        <v>25</v>
      </c>
      <c r="E83" s="21">
        <v>61</v>
      </c>
      <c r="F83" s="21">
        <v>53</v>
      </c>
      <c r="G83" s="21">
        <v>40</v>
      </c>
      <c r="H83" s="21" t="s">
        <v>15</v>
      </c>
      <c r="I83" s="21">
        <v>0</v>
      </c>
      <c r="J83" s="21">
        <f t="shared" si="6"/>
        <v>200</v>
      </c>
      <c r="K83" s="21">
        <f t="shared" si="7"/>
        <v>202</v>
      </c>
    </row>
    <row r="84" spans="1:11" ht="12" customHeight="1">
      <c r="A84" s="68">
        <v>2004</v>
      </c>
      <c r="B84" s="21">
        <v>0</v>
      </c>
      <c r="C84" s="21">
        <v>26</v>
      </c>
      <c r="D84" s="21">
        <v>37</v>
      </c>
      <c r="E84" s="21">
        <v>86</v>
      </c>
      <c r="F84" s="21">
        <v>78</v>
      </c>
      <c r="G84" s="21">
        <v>52</v>
      </c>
      <c r="H84" s="21" t="s">
        <v>15</v>
      </c>
      <c r="I84" s="21">
        <v>0</v>
      </c>
      <c r="J84" s="21">
        <f t="shared" si="6"/>
        <v>279</v>
      </c>
      <c r="K84" s="21">
        <f t="shared" si="7"/>
        <v>279</v>
      </c>
    </row>
    <row r="85" spans="1:11" ht="12" customHeight="1">
      <c r="A85" s="68">
        <v>2005</v>
      </c>
      <c r="B85" s="21">
        <v>0</v>
      </c>
      <c r="C85" s="21">
        <v>67</v>
      </c>
      <c r="D85" s="21">
        <v>110</v>
      </c>
      <c r="E85" s="21">
        <v>78</v>
      </c>
      <c r="F85" s="21">
        <v>133</v>
      </c>
      <c r="G85" s="21">
        <v>67</v>
      </c>
      <c r="H85" s="21" t="s">
        <v>15</v>
      </c>
      <c r="I85" s="21">
        <v>0</v>
      </c>
      <c r="J85" s="21">
        <f t="shared" si="6"/>
        <v>455</v>
      </c>
      <c r="K85" s="21">
        <f t="shared" si="7"/>
        <v>455</v>
      </c>
    </row>
    <row r="86" spans="1:11" ht="12" customHeight="1">
      <c r="A86" s="68">
        <v>2006</v>
      </c>
      <c r="B86" s="21">
        <v>1</v>
      </c>
      <c r="C86" s="21">
        <v>78</v>
      </c>
      <c r="D86" s="21">
        <v>118</v>
      </c>
      <c r="E86" s="21">
        <v>138</v>
      </c>
      <c r="F86" s="21">
        <v>112</v>
      </c>
      <c r="G86" s="21">
        <v>101</v>
      </c>
      <c r="H86" s="21" t="s">
        <v>15</v>
      </c>
      <c r="I86" s="21">
        <v>2</v>
      </c>
      <c r="J86" s="21">
        <f t="shared" si="6"/>
        <v>547</v>
      </c>
      <c r="K86" s="21">
        <f t="shared" si="7"/>
        <v>550</v>
      </c>
    </row>
    <row r="87" spans="1:11" ht="12" customHeight="1">
      <c r="A87" s="68">
        <v>2007</v>
      </c>
      <c r="B87" s="21">
        <v>0</v>
      </c>
      <c r="C87" s="21">
        <v>13</v>
      </c>
      <c r="D87" s="21">
        <v>161</v>
      </c>
      <c r="E87" s="21">
        <v>135</v>
      </c>
      <c r="F87" s="21">
        <v>125</v>
      </c>
      <c r="G87" s="21">
        <v>4</v>
      </c>
      <c r="H87" s="21" t="s">
        <v>15</v>
      </c>
      <c r="I87" s="21">
        <v>0</v>
      </c>
      <c r="J87" s="21">
        <f t="shared" si="6"/>
        <v>438</v>
      </c>
      <c r="K87" s="21">
        <f t="shared" si="7"/>
        <v>438</v>
      </c>
    </row>
    <row r="88" spans="1:11" ht="12" customHeight="1">
      <c r="A88" s="68">
        <v>2008</v>
      </c>
      <c r="B88" s="21">
        <v>2</v>
      </c>
      <c r="C88" s="21">
        <v>14</v>
      </c>
      <c r="D88" s="21">
        <v>74</v>
      </c>
      <c r="E88" s="21">
        <v>30</v>
      </c>
      <c r="F88" s="21">
        <v>83</v>
      </c>
      <c r="G88" s="21">
        <v>74</v>
      </c>
      <c r="H88" s="21" t="s">
        <v>15</v>
      </c>
      <c r="I88" s="21">
        <v>0</v>
      </c>
      <c r="J88" s="21">
        <f t="shared" si="6"/>
        <v>275</v>
      </c>
      <c r="K88" s="21">
        <f t="shared" si="7"/>
        <v>277</v>
      </c>
    </row>
    <row r="89" spans="1:11" ht="12" customHeight="1">
      <c r="A89" s="68">
        <v>2009</v>
      </c>
      <c r="B89" s="21">
        <v>0</v>
      </c>
      <c r="C89" s="21">
        <v>26</v>
      </c>
      <c r="D89" s="21">
        <v>27</v>
      </c>
      <c r="E89" s="21">
        <v>122</v>
      </c>
      <c r="F89" s="21">
        <v>110</v>
      </c>
      <c r="G89" s="21">
        <v>0</v>
      </c>
      <c r="H89" s="21" t="s">
        <v>15</v>
      </c>
      <c r="I89" s="21">
        <v>0</v>
      </c>
      <c r="J89" s="21">
        <f t="shared" si="6"/>
        <v>285</v>
      </c>
      <c r="K89" s="21">
        <f t="shared" si="7"/>
        <v>285</v>
      </c>
    </row>
    <row r="90" spans="1:11" ht="12" customHeight="1">
      <c r="A90" s="68">
        <v>2010</v>
      </c>
      <c r="B90" s="21">
        <v>0</v>
      </c>
      <c r="C90" s="21">
        <v>5</v>
      </c>
      <c r="D90" s="21">
        <v>94</v>
      </c>
      <c r="E90" s="21">
        <v>63</v>
      </c>
      <c r="F90" s="21">
        <v>99</v>
      </c>
      <c r="G90" s="21">
        <v>41</v>
      </c>
      <c r="H90" s="21" t="s">
        <v>15</v>
      </c>
      <c r="I90" s="21">
        <v>0</v>
      </c>
      <c r="J90" s="21">
        <f t="shared" si="6"/>
        <v>302</v>
      </c>
      <c r="K90" s="21">
        <f t="shared" si="7"/>
        <v>302</v>
      </c>
    </row>
    <row r="91" spans="1:11" ht="12" customHeight="1">
      <c r="A91" s="68">
        <v>2011</v>
      </c>
      <c r="B91" s="21">
        <v>0</v>
      </c>
      <c r="C91" s="21">
        <v>24</v>
      </c>
      <c r="D91" s="21">
        <v>130</v>
      </c>
      <c r="E91" s="21">
        <v>122</v>
      </c>
      <c r="F91" s="21">
        <v>95</v>
      </c>
      <c r="G91" s="21">
        <v>21</v>
      </c>
      <c r="H91" s="21" t="s">
        <v>15</v>
      </c>
      <c r="I91" s="21">
        <v>0</v>
      </c>
      <c r="J91" s="21">
        <f t="shared" si="6"/>
        <v>392</v>
      </c>
      <c r="K91" s="21">
        <f t="shared" si="7"/>
        <v>392</v>
      </c>
    </row>
    <row r="92" spans="1:11" ht="12" customHeight="1">
      <c r="A92" s="68">
        <v>2012</v>
      </c>
      <c r="B92" s="21">
        <v>0</v>
      </c>
      <c r="C92" s="21">
        <v>56</v>
      </c>
      <c r="D92" s="21">
        <v>175</v>
      </c>
      <c r="E92" s="21">
        <v>134</v>
      </c>
      <c r="F92" s="21">
        <v>190</v>
      </c>
      <c r="G92" s="21">
        <v>94</v>
      </c>
      <c r="H92" s="21" t="s">
        <v>15</v>
      </c>
      <c r="I92" s="21">
        <v>0</v>
      </c>
      <c r="J92" s="21">
        <f t="shared" si="6"/>
        <v>649</v>
      </c>
      <c r="K92" s="21">
        <f t="shared" si="7"/>
        <v>649</v>
      </c>
    </row>
    <row r="93" spans="1:11" ht="12" customHeight="1">
      <c r="A93" s="68">
        <v>2013</v>
      </c>
      <c r="B93" s="21">
        <v>0</v>
      </c>
      <c r="C93" s="21">
        <v>131</v>
      </c>
      <c r="D93" s="21">
        <v>106</v>
      </c>
      <c r="E93" s="21">
        <v>270</v>
      </c>
      <c r="F93" s="21">
        <v>495</v>
      </c>
      <c r="G93" s="21">
        <v>107</v>
      </c>
      <c r="H93" s="21" t="s">
        <v>15</v>
      </c>
      <c r="I93" s="21">
        <v>0</v>
      </c>
      <c r="J93" s="21">
        <f t="shared" si="6"/>
        <v>1109</v>
      </c>
      <c r="K93" s="21">
        <f t="shared" si="7"/>
        <v>1109</v>
      </c>
    </row>
    <row r="94" spans="1:11" ht="12" customHeight="1">
      <c r="A94" s="68">
        <v>2014</v>
      </c>
      <c r="B94" s="21">
        <v>0</v>
      </c>
      <c r="C94" s="21">
        <v>103</v>
      </c>
      <c r="D94" s="21">
        <v>62</v>
      </c>
      <c r="E94" s="21">
        <v>141</v>
      </c>
      <c r="F94" s="21">
        <v>137</v>
      </c>
      <c r="G94" s="21">
        <v>36</v>
      </c>
      <c r="H94" s="21" t="s">
        <v>15</v>
      </c>
      <c r="I94" s="21">
        <v>0</v>
      </c>
      <c r="J94" s="21">
        <f t="shared" si="6"/>
        <v>479</v>
      </c>
      <c r="K94" s="21">
        <f t="shared" si="7"/>
        <v>479</v>
      </c>
    </row>
    <row r="95" spans="1:11" ht="12" customHeight="1">
      <c r="A95" s="68">
        <v>2015</v>
      </c>
      <c r="B95" s="21">
        <v>0</v>
      </c>
      <c r="C95" s="21">
        <v>24</v>
      </c>
      <c r="D95" s="21">
        <v>173</v>
      </c>
      <c r="E95" s="21">
        <v>143</v>
      </c>
      <c r="F95" s="21">
        <v>85</v>
      </c>
      <c r="G95" s="21">
        <v>22</v>
      </c>
      <c r="H95" s="21" t="s">
        <v>15</v>
      </c>
      <c r="I95" s="21">
        <v>0</v>
      </c>
      <c r="J95" s="21">
        <f t="shared" si="6"/>
        <v>447</v>
      </c>
      <c r="K95" s="21">
        <f t="shared" si="7"/>
        <v>447</v>
      </c>
    </row>
    <row r="96" spans="1:11" ht="12" customHeight="1">
      <c r="A96" s="68">
        <v>2016</v>
      </c>
      <c r="B96" s="21">
        <v>0</v>
      </c>
      <c r="C96" s="21">
        <v>12</v>
      </c>
      <c r="D96" s="21">
        <v>171</v>
      </c>
      <c r="E96" s="21">
        <v>105</v>
      </c>
      <c r="F96" s="21">
        <v>57</v>
      </c>
      <c r="G96" s="21">
        <v>0</v>
      </c>
      <c r="H96" s="21" t="s">
        <v>15</v>
      </c>
      <c r="I96" s="21">
        <v>0</v>
      </c>
      <c r="J96" s="21">
        <f t="shared" si="6"/>
        <v>345</v>
      </c>
      <c r="K96" s="21">
        <f t="shared" si="7"/>
        <v>345</v>
      </c>
    </row>
    <row r="97" spans="1:11" ht="12" customHeight="1">
      <c r="A97" s="68">
        <v>2017</v>
      </c>
      <c r="B97" s="21">
        <v>0</v>
      </c>
      <c r="C97" s="21">
        <v>15</v>
      </c>
      <c r="D97" s="21">
        <v>29</v>
      </c>
      <c r="E97" s="21">
        <v>293</v>
      </c>
      <c r="F97" s="21">
        <v>320</v>
      </c>
      <c r="G97" s="21">
        <v>139</v>
      </c>
      <c r="H97" s="21" t="s">
        <v>15</v>
      </c>
      <c r="I97" s="21">
        <v>0</v>
      </c>
      <c r="J97" s="21">
        <f t="shared" si="6"/>
        <v>796</v>
      </c>
      <c r="K97" s="21">
        <f>SUM(B97:I97)</f>
        <v>796</v>
      </c>
    </row>
    <row r="98" spans="1:11" ht="12" customHeight="1">
      <c r="A98" s="68">
        <v>2018</v>
      </c>
      <c r="B98" s="21">
        <v>0</v>
      </c>
      <c r="C98" s="21">
        <v>21</v>
      </c>
      <c r="D98" s="21">
        <v>133</v>
      </c>
      <c r="E98" s="21">
        <v>185</v>
      </c>
      <c r="F98" s="21">
        <v>108</v>
      </c>
      <c r="G98" s="21">
        <v>80</v>
      </c>
      <c r="H98" s="21" t="s">
        <v>15</v>
      </c>
      <c r="I98" s="21">
        <v>0</v>
      </c>
      <c r="J98" s="21">
        <f>SUM(C98:G98)</f>
        <v>527</v>
      </c>
      <c r="K98" s="21">
        <f>SUM(B98:I98)</f>
        <v>527</v>
      </c>
    </row>
    <row r="99" spans="1:11" ht="12" customHeight="1">
      <c r="A99" s="68">
        <v>2019</v>
      </c>
      <c r="B99" s="233">
        <v>0</v>
      </c>
      <c r="C99" s="233">
        <v>11</v>
      </c>
      <c r="D99" s="233">
        <v>36</v>
      </c>
      <c r="E99" s="233">
        <v>327</v>
      </c>
      <c r="F99" s="233">
        <v>255</v>
      </c>
      <c r="G99" s="233">
        <v>105</v>
      </c>
      <c r="H99" s="233" t="s">
        <v>15</v>
      </c>
      <c r="I99" s="233">
        <v>0</v>
      </c>
      <c r="J99" s="21">
        <f t="shared" ref="J99:J104" si="8">SUM(C99:G99)</f>
        <v>734</v>
      </c>
      <c r="K99" s="21">
        <f t="shared" ref="K99:K104" si="9">SUM(B99:I99)</f>
        <v>734</v>
      </c>
    </row>
    <row r="100" spans="1:11" ht="11.25" customHeight="1">
      <c r="A100" s="68">
        <v>2020</v>
      </c>
      <c r="B100" s="233">
        <v>0</v>
      </c>
      <c r="C100" s="233">
        <v>0</v>
      </c>
      <c r="D100" s="233">
        <v>0</v>
      </c>
      <c r="E100" s="233">
        <v>13</v>
      </c>
      <c r="F100" s="233">
        <v>101</v>
      </c>
      <c r="G100" s="233">
        <v>27</v>
      </c>
      <c r="H100" s="233" t="s">
        <v>15</v>
      </c>
      <c r="I100" s="233">
        <v>0</v>
      </c>
      <c r="J100" s="21">
        <f t="shared" si="8"/>
        <v>141</v>
      </c>
      <c r="K100" s="21">
        <f t="shared" si="9"/>
        <v>141</v>
      </c>
    </row>
    <row r="101" spans="1:11" ht="12" customHeight="1">
      <c r="A101" s="68">
        <v>2021</v>
      </c>
      <c r="B101" s="233">
        <v>0</v>
      </c>
      <c r="C101" s="233">
        <v>3</v>
      </c>
      <c r="D101" s="233">
        <v>14</v>
      </c>
      <c r="E101" s="233">
        <v>14</v>
      </c>
      <c r="F101" s="233">
        <v>68</v>
      </c>
      <c r="G101" s="233">
        <v>63</v>
      </c>
      <c r="H101" s="233" t="s">
        <v>15</v>
      </c>
      <c r="I101" s="233">
        <v>0</v>
      </c>
      <c r="J101" s="21">
        <f t="shared" ref="J101:J103" si="10">SUM(C101:G101)</f>
        <v>162</v>
      </c>
      <c r="K101" s="21">
        <f t="shared" ref="K101:K103" si="11">SUM(B101:I101)</f>
        <v>162</v>
      </c>
    </row>
    <row r="102" spans="1:11" ht="12" customHeight="1">
      <c r="A102" s="68">
        <v>2022</v>
      </c>
      <c r="B102" s="233">
        <v>0</v>
      </c>
      <c r="C102" s="233">
        <v>4</v>
      </c>
      <c r="D102" s="233">
        <v>20</v>
      </c>
      <c r="E102" s="233">
        <v>118</v>
      </c>
      <c r="F102" s="233">
        <v>74</v>
      </c>
      <c r="G102" s="233">
        <v>45</v>
      </c>
      <c r="H102" s="233" t="s">
        <v>15</v>
      </c>
      <c r="I102" s="233">
        <v>0</v>
      </c>
      <c r="J102" s="21">
        <f t="shared" si="10"/>
        <v>261</v>
      </c>
      <c r="K102" s="21">
        <f t="shared" si="11"/>
        <v>261</v>
      </c>
    </row>
    <row r="103" spans="1:11" ht="12" customHeight="1">
      <c r="A103" s="68">
        <v>2023</v>
      </c>
      <c r="B103" s="233">
        <v>0</v>
      </c>
      <c r="C103" s="233">
        <v>49</v>
      </c>
      <c r="D103" s="233">
        <v>26</v>
      </c>
      <c r="E103" s="233">
        <v>95</v>
      </c>
      <c r="F103" s="233">
        <v>103</v>
      </c>
      <c r="G103" s="233">
        <v>64</v>
      </c>
      <c r="H103" s="233" t="s">
        <v>15</v>
      </c>
      <c r="I103" s="233">
        <v>0</v>
      </c>
      <c r="J103" s="21">
        <f t="shared" si="10"/>
        <v>337</v>
      </c>
      <c r="K103" s="21">
        <f t="shared" si="11"/>
        <v>337</v>
      </c>
    </row>
    <row r="104" spans="1:11" ht="12" customHeight="1">
      <c r="A104" s="68" t="s">
        <v>349</v>
      </c>
      <c r="B104" s="248">
        <v>3</v>
      </c>
      <c r="C104" s="248">
        <v>19</v>
      </c>
      <c r="D104" s="248">
        <v>49</v>
      </c>
      <c r="E104" s="248">
        <v>45</v>
      </c>
      <c r="F104" s="248">
        <v>88</v>
      </c>
      <c r="G104" s="248">
        <v>2</v>
      </c>
      <c r="H104" s="248" t="s">
        <v>15</v>
      </c>
      <c r="I104" s="248">
        <v>0</v>
      </c>
      <c r="J104" s="21">
        <f t="shared" si="8"/>
        <v>203</v>
      </c>
      <c r="K104" s="21">
        <f t="shared" si="9"/>
        <v>206</v>
      </c>
    </row>
    <row r="105" spans="1:11" ht="12" customHeight="1">
      <c r="C105" s="44"/>
      <c r="D105" s="44"/>
      <c r="E105" s="44"/>
      <c r="F105" s="44"/>
      <c r="G105" s="44"/>
      <c r="H105" s="44"/>
      <c r="I105" s="44"/>
      <c r="J105" s="44"/>
      <c r="K105" s="44"/>
    </row>
    <row r="106" spans="1:11" ht="12" customHeight="1">
      <c r="A106" s="63" t="s">
        <v>164</v>
      </c>
      <c r="B106" s="17"/>
      <c r="C106" s="44"/>
      <c r="D106" s="44"/>
      <c r="E106" s="44"/>
      <c r="F106" s="44"/>
      <c r="G106" s="44"/>
      <c r="H106" s="44"/>
      <c r="I106" s="44"/>
      <c r="J106" s="44"/>
      <c r="K106" s="44"/>
    </row>
    <row r="107" spans="1:11" ht="12" customHeight="1">
      <c r="A107" s="68">
        <v>1976</v>
      </c>
      <c r="B107" s="21">
        <v>0</v>
      </c>
      <c r="C107" s="21">
        <v>2</v>
      </c>
      <c r="D107" s="21">
        <v>36</v>
      </c>
      <c r="E107" s="21">
        <v>62</v>
      </c>
      <c r="F107" s="21">
        <v>35</v>
      </c>
      <c r="G107" s="21">
        <v>14</v>
      </c>
      <c r="H107" s="21">
        <v>0</v>
      </c>
      <c r="I107" s="21">
        <v>0</v>
      </c>
      <c r="J107" s="21">
        <f t="shared" ref="J107:J155" si="12">SUM(C107:G107)</f>
        <v>149</v>
      </c>
      <c r="K107" s="21">
        <f t="shared" ref="K107:K155" si="13">SUM(B107:I107)</f>
        <v>149</v>
      </c>
    </row>
    <row r="108" spans="1:11" ht="12" customHeight="1">
      <c r="A108" s="68">
        <v>1977</v>
      </c>
      <c r="B108" s="21">
        <v>0</v>
      </c>
      <c r="C108" s="21">
        <v>5</v>
      </c>
      <c r="D108" s="21">
        <v>16</v>
      </c>
      <c r="E108" s="21">
        <v>71</v>
      </c>
      <c r="F108" s="21">
        <v>65</v>
      </c>
      <c r="G108" s="21">
        <v>18</v>
      </c>
      <c r="H108" s="21">
        <v>0</v>
      </c>
      <c r="I108" s="21">
        <v>0</v>
      </c>
      <c r="J108" s="21">
        <f t="shared" si="12"/>
        <v>175</v>
      </c>
      <c r="K108" s="21">
        <f t="shared" si="13"/>
        <v>175</v>
      </c>
    </row>
    <row r="109" spans="1:11" ht="12" customHeight="1">
      <c r="A109" s="68">
        <v>1978</v>
      </c>
      <c r="B109" s="21">
        <v>0</v>
      </c>
      <c r="C109" s="21">
        <v>12</v>
      </c>
      <c r="D109" s="21">
        <v>30</v>
      </c>
      <c r="E109" s="21">
        <v>28</v>
      </c>
      <c r="F109" s="21">
        <v>27</v>
      </c>
      <c r="G109" s="21">
        <v>10</v>
      </c>
      <c r="H109" s="21">
        <v>0</v>
      </c>
      <c r="I109" s="21">
        <v>0</v>
      </c>
      <c r="J109" s="21">
        <f t="shared" si="12"/>
        <v>107</v>
      </c>
      <c r="K109" s="21">
        <f t="shared" si="13"/>
        <v>107</v>
      </c>
    </row>
    <row r="110" spans="1:11" ht="12" customHeight="1">
      <c r="A110" s="68">
        <v>1979</v>
      </c>
      <c r="B110" s="21">
        <v>0</v>
      </c>
      <c r="C110" s="21">
        <v>19</v>
      </c>
      <c r="D110" s="21">
        <v>39</v>
      </c>
      <c r="E110" s="21">
        <v>51</v>
      </c>
      <c r="F110" s="21">
        <v>60</v>
      </c>
      <c r="G110" s="21">
        <v>0</v>
      </c>
      <c r="H110" s="21">
        <v>0</v>
      </c>
      <c r="I110" s="21">
        <v>0</v>
      </c>
      <c r="J110" s="21">
        <f t="shared" si="12"/>
        <v>169</v>
      </c>
      <c r="K110" s="21">
        <f t="shared" si="13"/>
        <v>169</v>
      </c>
    </row>
    <row r="111" spans="1:11" ht="12" customHeight="1">
      <c r="A111" s="68">
        <v>1980</v>
      </c>
      <c r="B111" s="21">
        <v>0</v>
      </c>
      <c r="C111" s="21">
        <v>30</v>
      </c>
      <c r="D111" s="21">
        <v>63</v>
      </c>
      <c r="E111" s="21">
        <v>59</v>
      </c>
      <c r="F111" s="21">
        <v>28</v>
      </c>
      <c r="G111" s="21">
        <v>0</v>
      </c>
      <c r="H111" s="21">
        <v>0</v>
      </c>
      <c r="I111" s="21">
        <v>0</v>
      </c>
      <c r="J111" s="21">
        <f t="shared" si="12"/>
        <v>180</v>
      </c>
      <c r="K111" s="21">
        <f t="shared" si="13"/>
        <v>180</v>
      </c>
    </row>
    <row r="112" spans="1:11" ht="12" customHeight="1">
      <c r="A112" s="68">
        <v>1981</v>
      </c>
      <c r="B112" s="21">
        <v>0</v>
      </c>
      <c r="C112" s="21">
        <v>26</v>
      </c>
      <c r="D112" s="21">
        <v>47</v>
      </c>
      <c r="E112" s="21">
        <v>97</v>
      </c>
      <c r="F112" s="21">
        <v>50</v>
      </c>
      <c r="G112" s="21">
        <v>62</v>
      </c>
      <c r="H112" s="21">
        <v>0</v>
      </c>
      <c r="I112" s="21">
        <v>0</v>
      </c>
      <c r="J112" s="21">
        <f t="shared" si="12"/>
        <v>282</v>
      </c>
      <c r="K112" s="21">
        <f t="shared" si="13"/>
        <v>282</v>
      </c>
    </row>
    <row r="113" spans="1:11" ht="12" customHeight="1">
      <c r="A113" s="68">
        <v>1982</v>
      </c>
      <c r="B113" s="21">
        <v>0</v>
      </c>
      <c r="C113" s="21">
        <v>6</v>
      </c>
      <c r="D113" s="21">
        <v>27</v>
      </c>
      <c r="E113" s="21">
        <v>44</v>
      </c>
      <c r="F113" s="21">
        <v>101</v>
      </c>
      <c r="G113" s="21">
        <v>33</v>
      </c>
      <c r="H113" s="21" t="s">
        <v>15</v>
      </c>
      <c r="I113" s="21" t="s">
        <v>15</v>
      </c>
      <c r="J113" s="21">
        <f t="shared" si="12"/>
        <v>211</v>
      </c>
      <c r="K113" s="21">
        <f t="shared" si="13"/>
        <v>211</v>
      </c>
    </row>
    <row r="114" spans="1:11" ht="12" customHeight="1">
      <c r="A114" s="68">
        <v>1983</v>
      </c>
      <c r="B114" s="21">
        <v>0</v>
      </c>
      <c r="C114" s="21">
        <v>15</v>
      </c>
      <c r="D114" s="21">
        <v>40</v>
      </c>
      <c r="E114" s="21">
        <v>75</v>
      </c>
      <c r="F114" s="21">
        <v>97</v>
      </c>
      <c r="G114" s="21">
        <v>0</v>
      </c>
      <c r="H114" s="21" t="s">
        <v>15</v>
      </c>
      <c r="I114" s="21" t="s">
        <v>15</v>
      </c>
      <c r="J114" s="21">
        <f t="shared" si="12"/>
        <v>227</v>
      </c>
      <c r="K114" s="21">
        <f t="shared" si="13"/>
        <v>227</v>
      </c>
    </row>
    <row r="115" spans="1:11" ht="12" customHeight="1">
      <c r="A115" s="68">
        <v>1984</v>
      </c>
      <c r="B115" s="21">
        <v>0</v>
      </c>
      <c r="C115" s="21">
        <v>1</v>
      </c>
      <c r="D115" s="21">
        <v>1</v>
      </c>
      <c r="E115" s="21">
        <v>30</v>
      </c>
      <c r="F115" s="21">
        <v>88</v>
      </c>
      <c r="G115" s="21">
        <v>0</v>
      </c>
      <c r="H115" s="21" t="s">
        <v>15</v>
      </c>
      <c r="I115" s="21" t="s">
        <v>15</v>
      </c>
      <c r="J115" s="21">
        <f t="shared" si="12"/>
        <v>120</v>
      </c>
      <c r="K115" s="21">
        <f t="shared" si="13"/>
        <v>120</v>
      </c>
    </row>
    <row r="116" spans="1:11" ht="12" customHeight="1">
      <c r="A116" s="68">
        <v>1985</v>
      </c>
      <c r="B116" s="21">
        <v>0</v>
      </c>
      <c r="C116" s="21">
        <v>1</v>
      </c>
      <c r="D116" s="21">
        <v>16</v>
      </c>
      <c r="E116" s="21">
        <v>182</v>
      </c>
      <c r="F116" s="21">
        <v>130</v>
      </c>
      <c r="G116" s="21">
        <v>48</v>
      </c>
      <c r="H116" s="21" t="s">
        <v>15</v>
      </c>
      <c r="I116" s="21" t="s">
        <v>15</v>
      </c>
      <c r="J116" s="21">
        <f t="shared" si="12"/>
        <v>377</v>
      </c>
      <c r="K116" s="21">
        <f t="shared" si="13"/>
        <v>377</v>
      </c>
    </row>
    <row r="117" spans="1:11" ht="12" customHeight="1">
      <c r="A117" s="68">
        <v>1986</v>
      </c>
      <c r="B117" s="21">
        <v>0</v>
      </c>
      <c r="C117" s="21">
        <v>11</v>
      </c>
      <c r="D117" s="21">
        <v>137</v>
      </c>
      <c r="E117" s="21">
        <v>165</v>
      </c>
      <c r="F117" s="21">
        <v>50</v>
      </c>
      <c r="G117" s="21">
        <v>0</v>
      </c>
      <c r="H117" s="21" t="s">
        <v>15</v>
      </c>
      <c r="I117" s="21" t="s">
        <v>15</v>
      </c>
      <c r="J117" s="21">
        <f t="shared" si="12"/>
        <v>363</v>
      </c>
      <c r="K117" s="21">
        <f t="shared" si="13"/>
        <v>363</v>
      </c>
    </row>
    <row r="118" spans="1:11" ht="12" customHeight="1">
      <c r="A118" s="68">
        <v>1987</v>
      </c>
      <c r="B118" s="21">
        <v>0</v>
      </c>
      <c r="C118" s="21">
        <v>13</v>
      </c>
      <c r="D118" s="21">
        <v>0</v>
      </c>
      <c r="E118" s="21">
        <v>92</v>
      </c>
      <c r="F118" s="21">
        <v>270</v>
      </c>
      <c r="G118" s="21">
        <v>0</v>
      </c>
      <c r="H118" s="21" t="s">
        <v>15</v>
      </c>
      <c r="I118" s="21" t="s">
        <v>15</v>
      </c>
      <c r="J118" s="21">
        <f t="shared" si="12"/>
        <v>375</v>
      </c>
      <c r="K118" s="21">
        <f t="shared" si="13"/>
        <v>375</v>
      </c>
    </row>
    <row r="119" spans="1:11" ht="12" customHeight="1">
      <c r="A119" s="68">
        <v>1988</v>
      </c>
      <c r="B119" s="21">
        <v>0</v>
      </c>
      <c r="C119" s="21">
        <v>49</v>
      </c>
      <c r="D119" s="21">
        <v>32</v>
      </c>
      <c r="E119" s="21">
        <v>47</v>
      </c>
      <c r="F119" s="21">
        <v>69</v>
      </c>
      <c r="G119" s="21">
        <v>13</v>
      </c>
      <c r="H119" s="21" t="s">
        <v>15</v>
      </c>
      <c r="I119" s="21" t="s">
        <v>15</v>
      </c>
      <c r="J119" s="21">
        <f t="shared" si="12"/>
        <v>210</v>
      </c>
      <c r="K119" s="21">
        <f t="shared" si="13"/>
        <v>210</v>
      </c>
    </row>
    <row r="120" spans="1:11" ht="12" customHeight="1">
      <c r="A120" s="68">
        <v>1989</v>
      </c>
      <c r="B120" s="21">
        <v>0</v>
      </c>
      <c r="C120" s="21">
        <v>9</v>
      </c>
      <c r="D120" s="21">
        <v>7</v>
      </c>
      <c r="E120" s="21">
        <v>109</v>
      </c>
      <c r="F120" s="21">
        <v>91</v>
      </c>
      <c r="G120" s="21">
        <v>90</v>
      </c>
      <c r="H120" s="21" t="s">
        <v>15</v>
      </c>
      <c r="I120" s="21" t="s">
        <v>15</v>
      </c>
      <c r="J120" s="21">
        <f t="shared" si="12"/>
        <v>306</v>
      </c>
      <c r="K120" s="21">
        <f t="shared" si="13"/>
        <v>306</v>
      </c>
    </row>
    <row r="121" spans="1:11" ht="12" customHeight="1">
      <c r="A121" s="68">
        <v>1990</v>
      </c>
      <c r="B121" s="21">
        <v>0</v>
      </c>
      <c r="C121" s="21">
        <v>23</v>
      </c>
      <c r="D121" s="21">
        <v>18</v>
      </c>
      <c r="E121" s="21">
        <v>182</v>
      </c>
      <c r="F121" s="21">
        <v>271</v>
      </c>
      <c r="G121" s="21">
        <v>83</v>
      </c>
      <c r="H121" s="21" t="s">
        <v>15</v>
      </c>
      <c r="I121" s="21" t="s">
        <v>15</v>
      </c>
      <c r="J121" s="21">
        <f t="shared" si="12"/>
        <v>577</v>
      </c>
      <c r="K121" s="21">
        <f t="shared" si="13"/>
        <v>577</v>
      </c>
    </row>
    <row r="122" spans="1:11" ht="12" customHeight="1">
      <c r="A122" s="68">
        <v>1991</v>
      </c>
      <c r="B122" s="21">
        <v>0</v>
      </c>
      <c r="C122" s="21">
        <v>13</v>
      </c>
      <c r="D122" s="21">
        <v>13</v>
      </c>
      <c r="E122" s="21">
        <v>81</v>
      </c>
      <c r="F122" s="21">
        <v>299</v>
      </c>
      <c r="G122" s="21">
        <v>0</v>
      </c>
      <c r="H122" s="21" t="s">
        <v>15</v>
      </c>
      <c r="I122" s="21" t="s">
        <v>15</v>
      </c>
      <c r="J122" s="21">
        <f t="shared" si="12"/>
        <v>406</v>
      </c>
      <c r="K122" s="21">
        <f t="shared" si="13"/>
        <v>406</v>
      </c>
    </row>
    <row r="123" spans="1:11" ht="12" customHeight="1">
      <c r="A123" s="68">
        <v>1992</v>
      </c>
      <c r="B123" s="21">
        <v>0</v>
      </c>
      <c r="C123" s="21">
        <v>0</v>
      </c>
      <c r="D123" s="21">
        <v>3</v>
      </c>
      <c r="E123" s="21">
        <v>96</v>
      </c>
      <c r="F123" s="21">
        <v>89</v>
      </c>
      <c r="G123" s="21">
        <v>0</v>
      </c>
      <c r="H123" s="21" t="s">
        <v>15</v>
      </c>
      <c r="I123" s="21" t="s">
        <v>15</v>
      </c>
      <c r="J123" s="21">
        <f t="shared" si="12"/>
        <v>188</v>
      </c>
      <c r="K123" s="21">
        <f t="shared" si="13"/>
        <v>188</v>
      </c>
    </row>
    <row r="124" spans="1:11" ht="12" customHeight="1">
      <c r="A124" s="68">
        <v>1993</v>
      </c>
      <c r="B124" s="21">
        <v>0</v>
      </c>
      <c r="C124" s="21">
        <v>1</v>
      </c>
      <c r="D124" s="21">
        <v>2</v>
      </c>
      <c r="E124" s="21">
        <v>43</v>
      </c>
      <c r="F124" s="21">
        <v>97</v>
      </c>
      <c r="G124" s="21">
        <v>27</v>
      </c>
      <c r="H124" s="21" t="s">
        <v>15</v>
      </c>
      <c r="I124" s="21" t="s">
        <v>15</v>
      </c>
      <c r="J124" s="21">
        <f t="shared" si="12"/>
        <v>170</v>
      </c>
      <c r="K124" s="21">
        <f t="shared" si="13"/>
        <v>170</v>
      </c>
    </row>
    <row r="125" spans="1:11" ht="12" customHeight="1">
      <c r="A125" s="68">
        <v>1994</v>
      </c>
      <c r="B125" s="21">
        <v>0</v>
      </c>
      <c r="C125" s="21">
        <v>3</v>
      </c>
      <c r="D125" s="21">
        <v>17</v>
      </c>
      <c r="E125" s="21">
        <v>1</v>
      </c>
      <c r="F125" s="21">
        <v>0</v>
      </c>
      <c r="G125" s="21">
        <v>0</v>
      </c>
      <c r="H125" s="21" t="s">
        <v>15</v>
      </c>
      <c r="I125" s="21" t="s">
        <v>15</v>
      </c>
      <c r="J125" s="21">
        <f t="shared" si="12"/>
        <v>21</v>
      </c>
      <c r="K125" s="21">
        <f t="shared" si="13"/>
        <v>21</v>
      </c>
    </row>
    <row r="126" spans="1:11" ht="12" customHeight="1">
      <c r="A126" s="68">
        <v>1995</v>
      </c>
      <c r="B126" s="21">
        <v>0</v>
      </c>
      <c r="C126" s="21">
        <v>0</v>
      </c>
      <c r="D126" s="21">
        <v>0</v>
      </c>
      <c r="E126" s="21">
        <v>0</v>
      </c>
      <c r="F126" s="21">
        <v>14</v>
      </c>
      <c r="G126" s="21">
        <v>0</v>
      </c>
      <c r="H126" s="21" t="s">
        <v>15</v>
      </c>
      <c r="I126" s="21" t="s">
        <v>15</v>
      </c>
      <c r="J126" s="21">
        <f t="shared" si="12"/>
        <v>14</v>
      </c>
      <c r="K126" s="21">
        <f t="shared" si="13"/>
        <v>14</v>
      </c>
    </row>
    <row r="127" spans="1:11" ht="12" customHeight="1">
      <c r="A127" s="68">
        <v>1996</v>
      </c>
      <c r="B127" s="21">
        <v>0</v>
      </c>
      <c r="C127" s="21">
        <v>0</v>
      </c>
      <c r="D127" s="21">
        <v>0</v>
      </c>
      <c r="E127" s="21">
        <v>0</v>
      </c>
      <c r="F127" s="21">
        <v>6</v>
      </c>
      <c r="G127" s="21">
        <v>10</v>
      </c>
      <c r="H127" s="21" t="s">
        <v>15</v>
      </c>
      <c r="I127" s="21" t="s">
        <v>15</v>
      </c>
      <c r="J127" s="21">
        <f t="shared" si="12"/>
        <v>16</v>
      </c>
      <c r="K127" s="21">
        <f t="shared" si="13"/>
        <v>16</v>
      </c>
    </row>
    <row r="128" spans="1:11" ht="12" customHeight="1">
      <c r="A128" s="68">
        <v>1997</v>
      </c>
      <c r="B128" s="21">
        <v>0</v>
      </c>
      <c r="C128" s="21">
        <v>0</v>
      </c>
      <c r="D128" s="21">
        <v>0</v>
      </c>
      <c r="E128" s="21">
        <v>0</v>
      </c>
      <c r="F128" s="21">
        <v>0</v>
      </c>
      <c r="G128" s="21">
        <v>0</v>
      </c>
      <c r="H128" s="21" t="s">
        <v>15</v>
      </c>
      <c r="I128" s="21" t="s">
        <v>15</v>
      </c>
      <c r="J128" s="21">
        <f t="shared" si="12"/>
        <v>0</v>
      </c>
      <c r="K128" s="21">
        <f t="shared" si="13"/>
        <v>0</v>
      </c>
    </row>
    <row r="129" spans="1:11" ht="12" customHeight="1">
      <c r="A129" s="68">
        <v>1998</v>
      </c>
      <c r="B129" s="21">
        <v>0</v>
      </c>
      <c r="C129" s="21">
        <v>0</v>
      </c>
      <c r="D129" s="21">
        <v>1</v>
      </c>
      <c r="E129" s="21">
        <v>0</v>
      </c>
      <c r="F129" s="21">
        <v>7</v>
      </c>
      <c r="G129" s="21">
        <v>0</v>
      </c>
      <c r="H129" s="21" t="s">
        <v>15</v>
      </c>
      <c r="I129" s="21" t="s">
        <v>15</v>
      </c>
      <c r="J129" s="21">
        <f t="shared" si="12"/>
        <v>8</v>
      </c>
      <c r="K129" s="21">
        <f t="shared" si="13"/>
        <v>8</v>
      </c>
    </row>
    <row r="130" spans="1:11" ht="12" customHeight="1">
      <c r="A130" s="68">
        <v>1999</v>
      </c>
      <c r="B130" s="21">
        <v>0</v>
      </c>
      <c r="C130" s="21">
        <v>0</v>
      </c>
      <c r="D130" s="21">
        <v>2</v>
      </c>
      <c r="E130" s="21">
        <v>0</v>
      </c>
      <c r="F130" s="21">
        <v>3</v>
      </c>
      <c r="G130" s="21">
        <v>0</v>
      </c>
      <c r="H130" s="21" t="s">
        <v>15</v>
      </c>
      <c r="I130" s="21" t="s">
        <v>15</v>
      </c>
      <c r="J130" s="21">
        <f t="shared" si="12"/>
        <v>5</v>
      </c>
      <c r="K130" s="21">
        <f t="shared" si="13"/>
        <v>5</v>
      </c>
    </row>
    <row r="131" spans="1:11" ht="12" customHeight="1">
      <c r="A131" s="68">
        <v>2000</v>
      </c>
      <c r="B131" s="21">
        <v>0</v>
      </c>
      <c r="C131" s="21">
        <v>0</v>
      </c>
      <c r="D131" s="21">
        <v>1</v>
      </c>
      <c r="E131" s="21">
        <v>0</v>
      </c>
      <c r="F131" s="21">
        <v>1</v>
      </c>
      <c r="G131" s="21">
        <v>0</v>
      </c>
      <c r="H131" s="21" t="s">
        <v>15</v>
      </c>
      <c r="I131" s="21" t="s">
        <v>15</v>
      </c>
      <c r="J131" s="21">
        <f t="shared" si="12"/>
        <v>2</v>
      </c>
      <c r="K131" s="21">
        <f t="shared" si="13"/>
        <v>2</v>
      </c>
    </row>
    <row r="132" spans="1:11" ht="12" customHeight="1">
      <c r="A132" s="68">
        <v>2001</v>
      </c>
      <c r="B132" s="21">
        <v>0</v>
      </c>
      <c r="C132" s="21">
        <v>0</v>
      </c>
      <c r="D132" s="21">
        <v>0</v>
      </c>
      <c r="E132" s="21">
        <v>0</v>
      </c>
      <c r="F132" s="21">
        <v>0</v>
      </c>
      <c r="G132" s="21">
        <v>2</v>
      </c>
      <c r="H132" s="21" t="s">
        <v>15</v>
      </c>
      <c r="I132" s="21" t="s">
        <v>15</v>
      </c>
      <c r="J132" s="21">
        <f t="shared" si="12"/>
        <v>2</v>
      </c>
      <c r="K132" s="21">
        <f t="shared" si="13"/>
        <v>2</v>
      </c>
    </row>
    <row r="133" spans="1:11" ht="12" customHeight="1">
      <c r="A133" s="68">
        <v>2002</v>
      </c>
      <c r="B133" s="21">
        <v>0</v>
      </c>
      <c r="C133" s="21">
        <v>0</v>
      </c>
      <c r="D133" s="21">
        <v>0</v>
      </c>
      <c r="E133" s="21">
        <v>1</v>
      </c>
      <c r="F133" s="21">
        <v>2</v>
      </c>
      <c r="G133" s="21">
        <v>0</v>
      </c>
      <c r="H133" s="21">
        <v>10</v>
      </c>
      <c r="I133" s="21" t="s">
        <v>15</v>
      </c>
      <c r="J133" s="21">
        <f t="shared" si="12"/>
        <v>3</v>
      </c>
      <c r="K133" s="21">
        <f t="shared" si="13"/>
        <v>13</v>
      </c>
    </row>
    <row r="134" spans="1:11" ht="12" customHeight="1">
      <c r="A134" s="68">
        <v>2003</v>
      </c>
      <c r="B134" s="21">
        <v>0</v>
      </c>
      <c r="C134" s="21">
        <v>0</v>
      </c>
      <c r="D134" s="21">
        <v>1</v>
      </c>
      <c r="E134" s="21">
        <v>0</v>
      </c>
      <c r="F134" s="21">
        <v>0</v>
      </c>
      <c r="G134" s="21">
        <v>0</v>
      </c>
      <c r="H134" s="21">
        <v>15</v>
      </c>
      <c r="I134" s="21" t="s">
        <v>15</v>
      </c>
      <c r="J134" s="21">
        <f t="shared" si="12"/>
        <v>1</v>
      </c>
      <c r="K134" s="21">
        <f t="shared" si="13"/>
        <v>16</v>
      </c>
    </row>
    <row r="135" spans="1:11" ht="12" customHeight="1">
      <c r="A135" s="68">
        <v>2004</v>
      </c>
      <c r="B135" s="21">
        <v>0</v>
      </c>
      <c r="C135" s="21">
        <v>0</v>
      </c>
      <c r="D135" s="21">
        <v>0</v>
      </c>
      <c r="E135" s="21">
        <v>2</v>
      </c>
      <c r="F135" s="21">
        <v>2</v>
      </c>
      <c r="G135" s="21">
        <v>0</v>
      </c>
      <c r="H135" s="21">
        <v>15</v>
      </c>
      <c r="I135" s="21" t="s">
        <v>15</v>
      </c>
      <c r="J135" s="21">
        <f t="shared" si="12"/>
        <v>4</v>
      </c>
      <c r="K135" s="21">
        <f t="shared" si="13"/>
        <v>19</v>
      </c>
    </row>
    <row r="136" spans="1:11" ht="12" customHeight="1">
      <c r="A136" s="68">
        <v>2005</v>
      </c>
      <c r="B136" s="21">
        <v>0</v>
      </c>
      <c r="C136" s="21">
        <v>1</v>
      </c>
      <c r="D136" s="21">
        <v>1</v>
      </c>
      <c r="E136" s="21">
        <v>3</v>
      </c>
      <c r="F136" s="21">
        <v>3</v>
      </c>
      <c r="G136" s="21">
        <v>1</v>
      </c>
      <c r="H136" s="21">
        <v>0</v>
      </c>
      <c r="I136" s="21" t="s">
        <v>15</v>
      </c>
      <c r="J136" s="21">
        <f t="shared" si="12"/>
        <v>9</v>
      </c>
      <c r="K136" s="21">
        <f t="shared" si="13"/>
        <v>9</v>
      </c>
    </row>
    <row r="137" spans="1:11" ht="12" customHeight="1">
      <c r="A137" s="68">
        <v>2006</v>
      </c>
      <c r="B137" s="21">
        <v>0</v>
      </c>
      <c r="C137" s="21">
        <v>2</v>
      </c>
      <c r="D137" s="21">
        <v>7</v>
      </c>
      <c r="E137" s="21">
        <v>11</v>
      </c>
      <c r="F137" s="21">
        <v>8</v>
      </c>
      <c r="G137" s="21">
        <v>3</v>
      </c>
      <c r="H137" s="21">
        <v>5</v>
      </c>
      <c r="I137" s="21" t="s">
        <v>15</v>
      </c>
      <c r="J137" s="21">
        <f t="shared" si="12"/>
        <v>31</v>
      </c>
      <c r="K137" s="21">
        <f t="shared" si="13"/>
        <v>36</v>
      </c>
    </row>
    <row r="138" spans="1:11" ht="12" customHeight="1">
      <c r="A138" s="68">
        <v>2007</v>
      </c>
      <c r="B138" s="21">
        <v>0</v>
      </c>
      <c r="C138" s="21">
        <v>0</v>
      </c>
      <c r="D138" s="21">
        <v>15</v>
      </c>
      <c r="E138" s="21">
        <v>2</v>
      </c>
      <c r="F138" s="21">
        <v>13</v>
      </c>
      <c r="G138" s="21">
        <v>1</v>
      </c>
      <c r="H138" s="21">
        <v>0</v>
      </c>
      <c r="I138" s="21" t="s">
        <v>15</v>
      </c>
      <c r="J138" s="21">
        <f t="shared" si="12"/>
        <v>31</v>
      </c>
      <c r="K138" s="21">
        <f t="shared" si="13"/>
        <v>31</v>
      </c>
    </row>
    <row r="139" spans="1:11" ht="12" customHeight="1">
      <c r="A139" s="68">
        <v>2008</v>
      </c>
      <c r="B139" s="21">
        <v>0</v>
      </c>
      <c r="C139" s="21">
        <v>4</v>
      </c>
      <c r="D139" s="21">
        <v>26</v>
      </c>
      <c r="E139" s="21">
        <v>11</v>
      </c>
      <c r="F139" s="21">
        <v>9</v>
      </c>
      <c r="G139" s="21">
        <v>2</v>
      </c>
      <c r="H139" s="21">
        <v>1</v>
      </c>
      <c r="I139" s="21" t="s">
        <v>15</v>
      </c>
      <c r="J139" s="21">
        <f t="shared" si="12"/>
        <v>52</v>
      </c>
      <c r="K139" s="21">
        <f t="shared" si="13"/>
        <v>53</v>
      </c>
    </row>
    <row r="140" spans="1:11" ht="12" customHeight="1">
      <c r="A140" s="68">
        <v>2009</v>
      </c>
      <c r="B140" s="21">
        <v>0</v>
      </c>
      <c r="C140" s="21">
        <v>2</v>
      </c>
      <c r="D140" s="21">
        <v>3</v>
      </c>
      <c r="E140" s="21">
        <v>2</v>
      </c>
      <c r="F140" s="21">
        <v>6</v>
      </c>
      <c r="G140" s="21">
        <v>0</v>
      </c>
      <c r="H140" s="21">
        <v>4</v>
      </c>
      <c r="I140" s="21" t="s">
        <v>15</v>
      </c>
      <c r="J140" s="21">
        <f t="shared" si="12"/>
        <v>13</v>
      </c>
      <c r="K140" s="21">
        <f t="shared" si="13"/>
        <v>17</v>
      </c>
    </row>
    <row r="141" spans="1:11" ht="12" customHeight="1">
      <c r="A141" s="68">
        <v>2010</v>
      </c>
      <c r="B141" s="21">
        <v>0</v>
      </c>
      <c r="C141" s="21">
        <v>3</v>
      </c>
      <c r="D141" s="21">
        <v>1</v>
      </c>
      <c r="E141" s="21">
        <v>11</v>
      </c>
      <c r="F141" s="21">
        <v>12</v>
      </c>
      <c r="G141" s="21">
        <v>2</v>
      </c>
      <c r="H141" s="21">
        <v>4</v>
      </c>
      <c r="I141" s="21" t="s">
        <v>15</v>
      </c>
      <c r="J141" s="21">
        <f t="shared" si="12"/>
        <v>29</v>
      </c>
      <c r="K141" s="21">
        <f t="shared" si="13"/>
        <v>33</v>
      </c>
    </row>
    <row r="142" spans="1:11" ht="12" customHeight="1">
      <c r="A142" s="68">
        <v>2011</v>
      </c>
      <c r="B142" s="21">
        <v>0</v>
      </c>
      <c r="C142" s="21">
        <v>0</v>
      </c>
      <c r="D142" s="21">
        <v>3</v>
      </c>
      <c r="E142" s="21">
        <v>0</v>
      </c>
      <c r="F142" s="21">
        <v>3</v>
      </c>
      <c r="G142" s="21">
        <v>2</v>
      </c>
      <c r="H142" s="21">
        <v>1</v>
      </c>
      <c r="I142" s="21" t="s">
        <v>15</v>
      </c>
      <c r="J142" s="21">
        <f t="shared" si="12"/>
        <v>8</v>
      </c>
      <c r="K142" s="21">
        <f t="shared" si="13"/>
        <v>9</v>
      </c>
    </row>
    <row r="143" spans="1:11" ht="12" customHeight="1">
      <c r="A143" s="68">
        <v>2012</v>
      </c>
      <c r="B143" s="21">
        <v>0</v>
      </c>
      <c r="C143" s="21">
        <v>8</v>
      </c>
      <c r="D143" s="21">
        <v>3</v>
      </c>
      <c r="E143" s="21">
        <v>5</v>
      </c>
      <c r="F143" s="21">
        <v>12</v>
      </c>
      <c r="G143" s="21">
        <v>2</v>
      </c>
      <c r="H143" s="21">
        <v>4</v>
      </c>
      <c r="I143" s="21" t="s">
        <v>15</v>
      </c>
      <c r="J143" s="21">
        <f t="shared" si="12"/>
        <v>30</v>
      </c>
      <c r="K143" s="21">
        <f t="shared" si="13"/>
        <v>34</v>
      </c>
    </row>
    <row r="144" spans="1:11" ht="12" customHeight="1">
      <c r="A144" s="68">
        <v>2013</v>
      </c>
      <c r="B144" s="21">
        <v>0</v>
      </c>
      <c r="C144" s="21">
        <v>6</v>
      </c>
      <c r="D144" s="21">
        <v>18</v>
      </c>
      <c r="E144" s="21">
        <v>30</v>
      </c>
      <c r="F144" s="21">
        <v>13</v>
      </c>
      <c r="G144" s="21">
        <v>35</v>
      </c>
      <c r="H144" s="21">
        <v>0</v>
      </c>
      <c r="I144" s="21" t="s">
        <v>15</v>
      </c>
      <c r="J144" s="21">
        <f t="shared" si="12"/>
        <v>102</v>
      </c>
      <c r="K144" s="21">
        <f t="shared" si="13"/>
        <v>102</v>
      </c>
    </row>
    <row r="145" spans="1:11" ht="12" customHeight="1">
      <c r="A145" s="68">
        <v>2014</v>
      </c>
      <c r="B145" s="21">
        <v>0</v>
      </c>
      <c r="C145" s="21">
        <v>41</v>
      </c>
      <c r="D145" s="21">
        <v>61</v>
      </c>
      <c r="E145" s="21">
        <v>304</v>
      </c>
      <c r="F145" s="21">
        <v>253</v>
      </c>
      <c r="G145" s="21">
        <v>82</v>
      </c>
      <c r="H145" s="21">
        <v>0</v>
      </c>
      <c r="I145" s="21" t="s">
        <v>15</v>
      </c>
      <c r="J145" s="21">
        <f t="shared" si="12"/>
        <v>741</v>
      </c>
      <c r="K145" s="21">
        <f t="shared" si="13"/>
        <v>741</v>
      </c>
    </row>
    <row r="146" spans="1:11" ht="12" customHeight="1">
      <c r="A146" s="68">
        <v>2015</v>
      </c>
      <c r="B146" s="21">
        <v>0</v>
      </c>
      <c r="C146" s="21">
        <v>38</v>
      </c>
      <c r="D146" s="21">
        <v>23</v>
      </c>
      <c r="E146" s="21">
        <v>205</v>
      </c>
      <c r="F146" s="21">
        <v>115</v>
      </c>
      <c r="G146" s="21">
        <v>54</v>
      </c>
      <c r="H146" s="21">
        <v>0</v>
      </c>
      <c r="I146" s="21" t="s">
        <v>15</v>
      </c>
      <c r="J146" s="21">
        <f t="shared" si="12"/>
        <v>435</v>
      </c>
      <c r="K146" s="21">
        <f t="shared" si="13"/>
        <v>435</v>
      </c>
    </row>
    <row r="147" spans="1:11" ht="12" customHeight="1">
      <c r="A147" s="68">
        <v>2016</v>
      </c>
      <c r="B147" s="21">
        <v>0</v>
      </c>
      <c r="C147" s="21">
        <v>21</v>
      </c>
      <c r="D147" s="21">
        <v>15</v>
      </c>
      <c r="E147" s="21">
        <v>4</v>
      </c>
      <c r="F147" s="21">
        <v>1</v>
      </c>
      <c r="G147" s="21">
        <v>0</v>
      </c>
      <c r="H147" s="21">
        <v>0</v>
      </c>
      <c r="I147" s="21" t="s">
        <v>15</v>
      </c>
      <c r="J147" s="21">
        <f t="shared" si="12"/>
        <v>41</v>
      </c>
      <c r="K147" s="21">
        <f t="shared" si="13"/>
        <v>41</v>
      </c>
    </row>
    <row r="148" spans="1:11" ht="12" customHeight="1">
      <c r="A148" s="68">
        <v>2017</v>
      </c>
      <c r="B148" s="21">
        <v>0</v>
      </c>
      <c r="C148" s="21">
        <v>0</v>
      </c>
      <c r="D148" s="21">
        <v>1</v>
      </c>
      <c r="E148" s="21">
        <v>2</v>
      </c>
      <c r="F148" s="21">
        <v>3</v>
      </c>
      <c r="G148" s="21">
        <v>2</v>
      </c>
      <c r="H148" s="21">
        <v>0</v>
      </c>
      <c r="I148" s="21" t="s">
        <v>15</v>
      </c>
      <c r="J148" s="21">
        <f t="shared" si="12"/>
        <v>8</v>
      </c>
      <c r="K148" s="21">
        <f t="shared" si="13"/>
        <v>8</v>
      </c>
    </row>
    <row r="149" spans="1:11" ht="12" customHeight="1">
      <c r="A149" s="68">
        <v>2018</v>
      </c>
      <c r="B149" s="21">
        <v>0</v>
      </c>
      <c r="C149" s="21">
        <v>0</v>
      </c>
      <c r="D149" s="21">
        <v>1</v>
      </c>
      <c r="E149" s="21">
        <v>0</v>
      </c>
      <c r="F149" s="21">
        <v>0</v>
      </c>
      <c r="G149" s="21">
        <v>3</v>
      </c>
      <c r="H149" s="21">
        <v>0</v>
      </c>
      <c r="I149" s="21" t="s">
        <v>15</v>
      </c>
      <c r="J149" s="21">
        <f>SUM(C149:G149)</f>
        <v>4</v>
      </c>
      <c r="K149" s="21">
        <f>SUM(B149:I149)</f>
        <v>4</v>
      </c>
    </row>
    <row r="150" spans="1:11" ht="12" customHeight="1">
      <c r="A150" s="68">
        <v>2019</v>
      </c>
      <c r="B150" s="21">
        <v>0</v>
      </c>
      <c r="C150" s="21">
        <v>0</v>
      </c>
      <c r="D150" s="21">
        <v>0</v>
      </c>
      <c r="E150" s="21">
        <v>0</v>
      </c>
      <c r="F150" s="21">
        <v>2</v>
      </c>
      <c r="G150" s="21">
        <v>5</v>
      </c>
      <c r="H150" s="21">
        <v>0</v>
      </c>
      <c r="I150" s="21" t="s">
        <v>15</v>
      </c>
      <c r="J150" s="21">
        <f t="shared" ref="J150:J154" si="14">SUM(C150:G150)</f>
        <v>7</v>
      </c>
      <c r="K150" s="21">
        <f t="shared" ref="K150:K154" si="15">SUM(B150:I150)</f>
        <v>7</v>
      </c>
    </row>
    <row r="151" spans="1:11" ht="12" customHeight="1">
      <c r="A151" s="68">
        <v>2020</v>
      </c>
      <c r="B151" s="21">
        <v>0</v>
      </c>
      <c r="C151" s="21">
        <v>0</v>
      </c>
      <c r="D151" s="21">
        <v>0</v>
      </c>
      <c r="E151" s="21">
        <v>0</v>
      </c>
      <c r="F151" s="21">
        <v>1</v>
      </c>
      <c r="G151" s="21">
        <v>0</v>
      </c>
      <c r="H151" s="21">
        <v>0</v>
      </c>
      <c r="I151" s="21" t="s">
        <v>15</v>
      </c>
      <c r="J151" s="21">
        <f t="shared" si="14"/>
        <v>1</v>
      </c>
      <c r="K151" s="21">
        <f t="shared" si="15"/>
        <v>1</v>
      </c>
    </row>
    <row r="152" spans="1:11" ht="12" customHeight="1">
      <c r="A152" s="68">
        <v>2021</v>
      </c>
      <c r="B152" s="21">
        <v>0</v>
      </c>
      <c r="C152" s="21">
        <v>0</v>
      </c>
      <c r="D152" s="21">
        <v>0</v>
      </c>
      <c r="E152" s="21">
        <v>4</v>
      </c>
      <c r="F152" s="21">
        <v>9</v>
      </c>
      <c r="G152" s="21">
        <v>0</v>
      </c>
      <c r="H152" s="21">
        <v>0</v>
      </c>
      <c r="I152" s="21" t="s">
        <v>15</v>
      </c>
      <c r="J152" s="21">
        <f t="shared" si="14"/>
        <v>13</v>
      </c>
      <c r="K152" s="21">
        <f t="shared" si="15"/>
        <v>13</v>
      </c>
    </row>
    <row r="153" spans="1:11" ht="12" customHeight="1">
      <c r="A153" s="68">
        <v>2022</v>
      </c>
      <c r="B153" s="21">
        <v>0</v>
      </c>
      <c r="C153" s="21">
        <v>2</v>
      </c>
      <c r="D153" s="21">
        <v>5</v>
      </c>
      <c r="E153" s="21">
        <v>3</v>
      </c>
      <c r="F153" s="21">
        <v>3</v>
      </c>
      <c r="G153" s="21">
        <v>2</v>
      </c>
      <c r="H153" s="21">
        <v>0</v>
      </c>
      <c r="I153" s="21" t="s">
        <v>15</v>
      </c>
      <c r="J153" s="21">
        <f t="shared" si="14"/>
        <v>15</v>
      </c>
      <c r="K153" s="21">
        <f t="shared" si="15"/>
        <v>15</v>
      </c>
    </row>
    <row r="154" spans="1:11" ht="12" customHeight="1">
      <c r="A154" s="68">
        <v>2023</v>
      </c>
      <c r="B154" s="21">
        <v>0</v>
      </c>
      <c r="C154" s="21">
        <v>2</v>
      </c>
      <c r="D154" s="21">
        <v>3</v>
      </c>
      <c r="E154" s="21">
        <v>5</v>
      </c>
      <c r="F154" s="21">
        <v>6</v>
      </c>
      <c r="G154" s="21">
        <v>4</v>
      </c>
      <c r="H154" s="21">
        <v>0</v>
      </c>
      <c r="I154" s="21" t="s">
        <v>15</v>
      </c>
      <c r="J154" s="21">
        <f t="shared" si="14"/>
        <v>20</v>
      </c>
      <c r="K154" s="21">
        <f t="shared" si="15"/>
        <v>20</v>
      </c>
    </row>
    <row r="155" spans="1:11" ht="12" customHeight="1">
      <c r="A155" s="68" t="s">
        <v>349</v>
      </c>
      <c r="B155" s="249">
        <v>0</v>
      </c>
      <c r="C155" s="249">
        <v>1</v>
      </c>
      <c r="D155" s="249">
        <v>5</v>
      </c>
      <c r="E155" s="249">
        <v>6</v>
      </c>
      <c r="F155" s="249">
        <v>14</v>
      </c>
      <c r="G155" s="249">
        <v>3</v>
      </c>
      <c r="H155" s="249">
        <v>0</v>
      </c>
      <c r="I155" s="249" t="s">
        <v>15</v>
      </c>
      <c r="J155" s="21">
        <f t="shared" si="12"/>
        <v>29</v>
      </c>
      <c r="K155" s="21">
        <f t="shared" si="13"/>
        <v>29</v>
      </c>
    </row>
    <row r="156" spans="1:11" ht="12" customHeight="1">
      <c r="C156" s="44"/>
      <c r="D156" s="44"/>
      <c r="E156" s="44"/>
      <c r="F156" s="44"/>
      <c r="G156" s="44"/>
      <c r="H156" s="44"/>
      <c r="I156" s="44"/>
      <c r="J156" s="44"/>
      <c r="K156" s="44"/>
    </row>
    <row r="157" spans="1:11" ht="12" customHeight="1">
      <c r="A157" s="63" t="s">
        <v>136</v>
      </c>
      <c r="B157" s="17"/>
      <c r="C157" s="44"/>
      <c r="D157" s="44"/>
      <c r="E157" s="44"/>
      <c r="F157" s="44"/>
      <c r="G157" s="44"/>
      <c r="H157" s="44"/>
      <c r="I157" s="44"/>
      <c r="J157" s="44"/>
      <c r="K157" s="44"/>
    </row>
    <row r="158" spans="1:11" ht="12" customHeight="1">
      <c r="A158" s="68">
        <v>1976</v>
      </c>
      <c r="B158" s="21">
        <v>0</v>
      </c>
      <c r="C158" s="21">
        <v>4</v>
      </c>
      <c r="D158" s="21">
        <v>4</v>
      </c>
      <c r="E158" s="21">
        <v>5</v>
      </c>
      <c r="F158" s="21">
        <v>0</v>
      </c>
      <c r="G158" s="21">
        <v>0</v>
      </c>
      <c r="H158" s="21">
        <v>0</v>
      </c>
      <c r="I158" s="21">
        <v>0</v>
      </c>
      <c r="J158" s="21">
        <f t="shared" ref="J158:J206" si="16">SUM(C158:G158)</f>
        <v>13</v>
      </c>
      <c r="K158" s="21">
        <f t="shared" ref="K158:K206" si="17">SUM(B158:I158)</f>
        <v>13</v>
      </c>
    </row>
    <row r="159" spans="1:11" ht="12" customHeight="1">
      <c r="A159" s="68">
        <v>1977</v>
      </c>
      <c r="B159" s="21">
        <v>0</v>
      </c>
      <c r="C159" s="21">
        <v>0</v>
      </c>
      <c r="D159" s="21">
        <v>0</v>
      </c>
      <c r="E159" s="21">
        <v>0</v>
      </c>
      <c r="F159" s="21">
        <v>7</v>
      </c>
      <c r="G159" s="21">
        <v>1</v>
      </c>
      <c r="H159" s="21">
        <v>0</v>
      </c>
      <c r="I159" s="21">
        <v>0</v>
      </c>
      <c r="J159" s="21">
        <f t="shared" si="16"/>
        <v>8</v>
      </c>
      <c r="K159" s="21">
        <f t="shared" si="17"/>
        <v>8</v>
      </c>
    </row>
    <row r="160" spans="1:11" ht="12" customHeight="1">
      <c r="A160" s="68">
        <v>1978</v>
      </c>
      <c r="B160" s="21">
        <v>0</v>
      </c>
      <c r="C160" s="21">
        <v>0</v>
      </c>
      <c r="D160" s="21">
        <v>0</v>
      </c>
      <c r="E160" s="21">
        <v>0</v>
      </c>
      <c r="F160" s="21">
        <v>0</v>
      </c>
      <c r="G160" s="21">
        <v>0</v>
      </c>
      <c r="H160" s="21">
        <v>0</v>
      </c>
      <c r="I160" s="21">
        <v>0</v>
      </c>
      <c r="J160" s="21">
        <f t="shared" si="16"/>
        <v>0</v>
      </c>
      <c r="K160" s="21">
        <f t="shared" si="17"/>
        <v>0</v>
      </c>
    </row>
    <row r="161" spans="1:11" ht="12" customHeight="1">
      <c r="A161" s="68">
        <v>1979</v>
      </c>
      <c r="B161" s="21">
        <v>0</v>
      </c>
      <c r="C161" s="21">
        <v>1</v>
      </c>
      <c r="D161" s="21">
        <v>0</v>
      </c>
      <c r="E161" s="21">
        <v>27</v>
      </c>
      <c r="F161" s="21">
        <v>29</v>
      </c>
      <c r="G161" s="21">
        <v>0</v>
      </c>
      <c r="H161" s="21">
        <v>0</v>
      </c>
      <c r="I161" s="21">
        <v>0</v>
      </c>
      <c r="J161" s="21">
        <f t="shared" si="16"/>
        <v>57</v>
      </c>
      <c r="K161" s="21">
        <f t="shared" si="17"/>
        <v>57</v>
      </c>
    </row>
    <row r="162" spans="1:11" ht="12" customHeight="1">
      <c r="A162" s="68">
        <v>1980</v>
      </c>
      <c r="B162" s="21">
        <v>0</v>
      </c>
      <c r="C162" s="21">
        <v>0</v>
      </c>
      <c r="D162" s="21">
        <v>0</v>
      </c>
      <c r="E162" s="21">
        <v>10</v>
      </c>
      <c r="F162" s="21">
        <v>13</v>
      </c>
      <c r="G162" s="21">
        <v>0</v>
      </c>
      <c r="H162" s="21">
        <v>0</v>
      </c>
      <c r="I162" s="21">
        <v>0</v>
      </c>
      <c r="J162" s="21">
        <f t="shared" si="16"/>
        <v>23</v>
      </c>
      <c r="K162" s="21">
        <f t="shared" si="17"/>
        <v>23</v>
      </c>
    </row>
    <row r="163" spans="1:11" ht="12" customHeight="1">
      <c r="A163" s="68">
        <v>1981</v>
      </c>
      <c r="B163" s="21">
        <v>0</v>
      </c>
      <c r="C163" s="21">
        <v>5</v>
      </c>
      <c r="D163" s="21">
        <v>28</v>
      </c>
      <c r="E163" s="21">
        <v>74</v>
      </c>
      <c r="F163" s="21">
        <v>19</v>
      </c>
      <c r="G163" s="21">
        <v>0</v>
      </c>
      <c r="H163" s="21">
        <v>0</v>
      </c>
      <c r="I163" s="21">
        <v>0</v>
      </c>
      <c r="J163" s="21">
        <f t="shared" si="16"/>
        <v>126</v>
      </c>
      <c r="K163" s="21">
        <f t="shared" si="17"/>
        <v>126</v>
      </c>
    </row>
    <row r="164" spans="1:11" ht="12" customHeight="1">
      <c r="A164" s="68">
        <v>1982</v>
      </c>
      <c r="B164" s="21">
        <v>0</v>
      </c>
      <c r="C164" s="21">
        <v>5</v>
      </c>
      <c r="D164" s="21">
        <v>19</v>
      </c>
      <c r="E164" s="21">
        <v>34</v>
      </c>
      <c r="F164" s="21">
        <v>21</v>
      </c>
      <c r="G164" s="21">
        <v>8</v>
      </c>
      <c r="H164" s="21" t="s">
        <v>15</v>
      </c>
      <c r="I164" s="21" t="s">
        <v>15</v>
      </c>
      <c r="J164" s="21">
        <f t="shared" si="16"/>
        <v>87</v>
      </c>
      <c r="K164" s="21">
        <f t="shared" si="17"/>
        <v>87</v>
      </c>
    </row>
    <row r="165" spans="1:11" ht="12" customHeight="1">
      <c r="A165" s="68">
        <v>1983</v>
      </c>
      <c r="B165" s="21">
        <v>0</v>
      </c>
      <c r="C165" s="21">
        <v>7</v>
      </c>
      <c r="D165" s="21">
        <v>7</v>
      </c>
      <c r="E165" s="21">
        <v>2</v>
      </c>
      <c r="F165" s="21">
        <v>2</v>
      </c>
      <c r="G165" s="21">
        <v>0</v>
      </c>
      <c r="H165" s="21" t="s">
        <v>15</v>
      </c>
      <c r="I165" s="21" t="s">
        <v>15</v>
      </c>
      <c r="J165" s="21">
        <f t="shared" si="16"/>
        <v>18</v>
      </c>
      <c r="K165" s="21">
        <f t="shared" si="17"/>
        <v>18</v>
      </c>
    </row>
    <row r="166" spans="1:11" ht="12" customHeight="1">
      <c r="A166" s="68">
        <v>1984</v>
      </c>
      <c r="B166" s="21">
        <v>0</v>
      </c>
      <c r="C166" s="21">
        <v>3</v>
      </c>
      <c r="D166" s="21">
        <v>1</v>
      </c>
      <c r="E166" s="21">
        <v>4</v>
      </c>
      <c r="F166" s="21">
        <v>29</v>
      </c>
      <c r="G166" s="21">
        <v>0</v>
      </c>
      <c r="H166" s="21" t="s">
        <v>15</v>
      </c>
      <c r="I166" s="21" t="s">
        <v>15</v>
      </c>
      <c r="J166" s="21">
        <f t="shared" si="16"/>
        <v>37</v>
      </c>
      <c r="K166" s="21">
        <f t="shared" si="17"/>
        <v>37</v>
      </c>
    </row>
    <row r="167" spans="1:11" ht="12" customHeight="1">
      <c r="A167" s="68">
        <v>1985</v>
      </c>
      <c r="B167" s="21">
        <v>0</v>
      </c>
      <c r="C167" s="21">
        <v>8</v>
      </c>
      <c r="D167" s="21">
        <v>7</v>
      </c>
      <c r="E167" s="21">
        <v>35</v>
      </c>
      <c r="F167" s="21">
        <v>43</v>
      </c>
      <c r="G167" s="21">
        <v>0</v>
      </c>
      <c r="H167" s="21" t="s">
        <v>15</v>
      </c>
      <c r="I167" s="21" t="s">
        <v>15</v>
      </c>
      <c r="J167" s="21">
        <f t="shared" si="16"/>
        <v>93</v>
      </c>
      <c r="K167" s="21">
        <f t="shared" si="17"/>
        <v>93</v>
      </c>
    </row>
    <row r="168" spans="1:11" ht="12" customHeight="1">
      <c r="A168" s="68">
        <v>1986</v>
      </c>
      <c r="B168" s="21">
        <v>0</v>
      </c>
      <c r="C168" s="21">
        <v>7</v>
      </c>
      <c r="D168" s="21">
        <v>71</v>
      </c>
      <c r="E168" s="21">
        <v>51</v>
      </c>
      <c r="F168" s="21">
        <v>0</v>
      </c>
      <c r="G168" s="21">
        <v>0</v>
      </c>
      <c r="H168" s="21" t="s">
        <v>15</v>
      </c>
      <c r="I168" s="21" t="s">
        <v>15</v>
      </c>
      <c r="J168" s="21">
        <f t="shared" si="16"/>
        <v>129</v>
      </c>
      <c r="K168" s="21">
        <f t="shared" si="17"/>
        <v>129</v>
      </c>
    </row>
    <row r="169" spans="1:11" ht="12" customHeight="1">
      <c r="A169" s="68">
        <v>1987</v>
      </c>
      <c r="B169" s="21">
        <v>0</v>
      </c>
      <c r="C169" s="21">
        <v>10</v>
      </c>
      <c r="D169" s="21">
        <v>0</v>
      </c>
      <c r="E169" s="21">
        <v>68</v>
      </c>
      <c r="F169" s="21">
        <v>76</v>
      </c>
      <c r="G169" s="21">
        <v>0</v>
      </c>
      <c r="H169" s="21" t="s">
        <v>15</v>
      </c>
      <c r="I169" s="21" t="s">
        <v>15</v>
      </c>
      <c r="J169" s="21">
        <f t="shared" si="16"/>
        <v>154</v>
      </c>
      <c r="K169" s="21">
        <f t="shared" si="17"/>
        <v>154</v>
      </c>
    </row>
    <row r="170" spans="1:11" ht="12" customHeight="1">
      <c r="A170" s="68">
        <v>1988</v>
      </c>
      <c r="B170" s="21">
        <v>0</v>
      </c>
      <c r="C170" s="21">
        <v>12</v>
      </c>
      <c r="D170" s="21">
        <v>15</v>
      </c>
      <c r="E170" s="21">
        <v>100</v>
      </c>
      <c r="F170" s="21">
        <v>202</v>
      </c>
      <c r="G170" s="21">
        <v>57</v>
      </c>
      <c r="H170" s="21" t="s">
        <v>15</v>
      </c>
      <c r="I170" s="21" t="s">
        <v>15</v>
      </c>
      <c r="J170" s="21">
        <f t="shared" si="16"/>
        <v>386</v>
      </c>
      <c r="K170" s="21">
        <f t="shared" si="17"/>
        <v>386</v>
      </c>
    </row>
    <row r="171" spans="1:11" ht="12" customHeight="1">
      <c r="A171" s="68">
        <v>1989</v>
      </c>
      <c r="B171" s="21">
        <v>0</v>
      </c>
      <c r="C171" s="21">
        <v>12</v>
      </c>
      <c r="D171" s="21">
        <v>22</v>
      </c>
      <c r="E171" s="21">
        <v>114</v>
      </c>
      <c r="F171" s="21">
        <v>41</v>
      </c>
      <c r="G171" s="21">
        <v>59</v>
      </c>
      <c r="H171" s="21" t="s">
        <v>15</v>
      </c>
      <c r="I171" s="21" t="s">
        <v>15</v>
      </c>
      <c r="J171" s="21">
        <f t="shared" si="16"/>
        <v>248</v>
      </c>
      <c r="K171" s="21">
        <f t="shared" si="17"/>
        <v>248</v>
      </c>
    </row>
    <row r="172" spans="1:11" ht="12" customHeight="1">
      <c r="A172" s="68">
        <v>1990</v>
      </c>
      <c r="B172" s="21">
        <v>0</v>
      </c>
      <c r="C172" s="21">
        <v>7</v>
      </c>
      <c r="D172" s="21">
        <v>11</v>
      </c>
      <c r="E172" s="21">
        <v>30</v>
      </c>
      <c r="F172" s="21">
        <v>22</v>
      </c>
      <c r="G172" s="21">
        <v>6</v>
      </c>
      <c r="H172" s="21" t="s">
        <v>15</v>
      </c>
      <c r="I172" s="21" t="s">
        <v>15</v>
      </c>
      <c r="J172" s="21">
        <f t="shared" si="16"/>
        <v>76</v>
      </c>
      <c r="K172" s="21">
        <f t="shared" si="17"/>
        <v>76</v>
      </c>
    </row>
    <row r="173" spans="1:11" ht="12" customHeight="1">
      <c r="A173" s="68">
        <v>1991</v>
      </c>
      <c r="B173" s="21">
        <v>0</v>
      </c>
      <c r="C173" s="21">
        <v>3</v>
      </c>
      <c r="D173" s="21">
        <v>9</v>
      </c>
      <c r="E173" s="21">
        <v>39</v>
      </c>
      <c r="F173" s="21">
        <v>28</v>
      </c>
      <c r="G173" s="21">
        <v>0</v>
      </c>
      <c r="H173" s="21" t="s">
        <v>15</v>
      </c>
      <c r="I173" s="21" t="s">
        <v>15</v>
      </c>
      <c r="J173" s="21">
        <f t="shared" si="16"/>
        <v>79</v>
      </c>
      <c r="K173" s="21">
        <f t="shared" si="17"/>
        <v>79</v>
      </c>
    </row>
    <row r="174" spans="1:11" ht="12" customHeight="1">
      <c r="A174" s="68">
        <v>1992</v>
      </c>
      <c r="B174" s="21">
        <v>0</v>
      </c>
      <c r="C174" s="21">
        <v>4</v>
      </c>
      <c r="D174" s="21">
        <v>3</v>
      </c>
      <c r="E174" s="21">
        <v>19</v>
      </c>
      <c r="F174" s="21">
        <v>4</v>
      </c>
      <c r="G174" s="21">
        <v>0</v>
      </c>
      <c r="H174" s="21" t="s">
        <v>15</v>
      </c>
      <c r="I174" s="21" t="s">
        <v>15</v>
      </c>
      <c r="J174" s="21">
        <f t="shared" si="16"/>
        <v>30</v>
      </c>
      <c r="K174" s="21">
        <f t="shared" si="17"/>
        <v>30</v>
      </c>
    </row>
    <row r="175" spans="1:11" ht="12" customHeight="1">
      <c r="A175" s="68">
        <v>1993</v>
      </c>
      <c r="B175" s="21">
        <v>0</v>
      </c>
      <c r="C175" s="21">
        <v>0</v>
      </c>
      <c r="D175" s="21">
        <v>2</v>
      </c>
      <c r="E175" s="21">
        <v>72</v>
      </c>
      <c r="F175" s="21">
        <v>119</v>
      </c>
      <c r="G175" s="21">
        <v>52</v>
      </c>
      <c r="H175" s="21" t="s">
        <v>15</v>
      </c>
      <c r="I175" s="21" t="s">
        <v>15</v>
      </c>
      <c r="J175" s="21">
        <f t="shared" si="16"/>
        <v>245</v>
      </c>
      <c r="K175" s="21">
        <f t="shared" si="17"/>
        <v>245</v>
      </c>
    </row>
    <row r="176" spans="1:11" ht="12" customHeight="1">
      <c r="A176" s="68">
        <v>1994</v>
      </c>
      <c r="B176" s="21">
        <v>0</v>
      </c>
      <c r="C176" s="21">
        <v>0</v>
      </c>
      <c r="D176" s="21">
        <v>7</v>
      </c>
      <c r="E176" s="21">
        <v>1</v>
      </c>
      <c r="F176" s="21">
        <v>0</v>
      </c>
      <c r="G176" s="21">
        <v>0</v>
      </c>
      <c r="H176" s="21" t="s">
        <v>15</v>
      </c>
      <c r="I176" s="21" t="s">
        <v>15</v>
      </c>
      <c r="J176" s="21">
        <f t="shared" si="16"/>
        <v>8</v>
      </c>
      <c r="K176" s="21">
        <f t="shared" si="17"/>
        <v>8</v>
      </c>
    </row>
    <row r="177" spans="1:11" ht="12" customHeight="1">
      <c r="A177" s="68">
        <v>1995</v>
      </c>
      <c r="B177" s="21">
        <v>0</v>
      </c>
      <c r="C177" s="21">
        <v>0</v>
      </c>
      <c r="D177" s="21">
        <v>0</v>
      </c>
      <c r="E177" s="21">
        <v>0</v>
      </c>
      <c r="F177" s="21">
        <v>111</v>
      </c>
      <c r="G177" s="21">
        <v>0</v>
      </c>
      <c r="H177" s="21" t="s">
        <v>15</v>
      </c>
      <c r="I177" s="21" t="s">
        <v>15</v>
      </c>
      <c r="J177" s="21">
        <f t="shared" si="16"/>
        <v>111</v>
      </c>
      <c r="K177" s="21">
        <f t="shared" si="17"/>
        <v>111</v>
      </c>
    </row>
    <row r="178" spans="1:11" ht="12" customHeight="1">
      <c r="A178" s="68">
        <v>1996</v>
      </c>
      <c r="B178" s="21">
        <v>0</v>
      </c>
      <c r="C178" s="21">
        <v>1</v>
      </c>
      <c r="D178" s="21">
        <v>0</v>
      </c>
      <c r="E178" s="21">
        <v>40</v>
      </c>
      <c r="F178" s="21">
        <v>23</v>
      </c>
      <c r="G178" s="21">
        <v>0</v>
      </c>
      <c r="H178" s="21" t="s">
        <v>15</v>
      </c>
      <c r="I178" s="21" t="s">
        <v>15</v>
      </c>
      <c r="J178" s="21">
        <f t="shared" si="16"/>
        <v>64</v>
      </c>
      <c r="K178" s="21">
        <f t="shared" si="17"/>
        <v>64</v>
      </c>
    </row>
    <row r="179" spans="1:11" ht="12" customHeight="1">
      <c r="A179" s="68">
        <v>1997</v>
      </c>
      <c r="B179" s="21">
        <v>0</v>
      </c>
      <c r="C179" s="21">
        <v>0</v>
      </c>
      <c r="D179" s="21">
        <v>1</v>
      </c>
      <c r="E179" s="21">
        <v>0</v>
      </c>
      <c r="F179" s="21">
        <v>44</v>
      </c>
      <c r="G179" s="21">
        <v>12</v>
      </c>
      <c r="H179" s="21" t="s">
        <v>15</v>
      </c>
      <c r="I179" s="21" t="s">
        <v>15</v>
      </c>
      <c r="J179" s="21">
        <f t="shared" si="16"/>
        <v>57</v>
      </c>
      <c r="K179" s="21">
        <f t="shared" si="17"/>
        <v>57</v>
      </c>
    </row>
    <row r="180" spans="1:11" ht="12" customHeight="1">
      <c r="A180" s="68">
        <v>1998</v>
      </c>
      <c r="B180" s="21">
        <v>0</v>
      </c>
      <c r="C180" s="21">
        <v>4</v>
      </c>
      <c r="D180" s="21">
        <v>1</v>
      </c>
      <c r="E180" s="21">
        <v>0</v>
      </c>
      <c r="F180" s="21">
        <v>4</v>
      </c>
      <c r="G180" s="21">
        <v>1</v>
      </c>
      <c r="H180" s="21" t="s">
        <v>15</v>
      </c>
      <c r="I180" s="21" t="s">
        <v>15</v>
      </c>
      <c r="J180" s="21">
        <f t="shared" si="16"/>
        <v>10</v>
      </c>
      <c r="K180" s="21">
        <f t="shared" si="17"/>
        <v>10</v>
      </c>
    </row>
    <row r="181" spans="1:11" ht="12" customHeight="1">
      <c r="A181" s="68">
        <v>1999</v>
      </c>
      <c r="B181" s="21">
        <v>0</v>
      </c>
      <c r="C181" s="21">
        <v>1</v>
      </c>
      <c r="D181" s="21">
        <v>7</v>
      </c>
      <c r="E181" s="21">
        <v>0</v>
      </c>
      <c r="F181" s="21">
        <v>1</v>
      </c>
      <c r="G181" s="21">
        <v>0</v>
      </c>
      <c r="H181" s="21" t="s">
        <v>15</v>
      </c>
      <c r="I181" s="21" t="s">
        <v>15</v>
      </c>
      <c r="J181" s="21">
        <f t="shared" si="16"/>
        <v>9</v>
      </c>
      <c r="K181" s="21">
        <f t="shared" si="17"/>
        <v>9</v>
      </c>
    </row>
    <row r="182" spans="1:11" ht="12" customHeight="1">
      <c r="A182" s="68">
        <v>2000</v>
      </c>
      <c r="B182" s="21">
        <v>0</v>
      </c>
      <c r="C182" s="21">
        <v>0</v>
      </c>
      <c r="D182" s="21">
        <v>1</v>
      </c>
      <c r="E182" s="21">
        <v>0</v>
      </c>
      <c r="F182" s="21">
        <v>5</v>
      </c>
      <c r="G182" s="21">
        <v>0</v>
      </c>
      <c r="H182" s="21" t="s">
        <v>15</v>
      </c>
      <c r="I182" s="21" t="s">
        <v>15</v>
      </c>
      <c r="J182" s="21">
        <f t="shared" si="16"/>
        <v>6</v>
      </c>
      <c r="K182" s="21">
        <f t="shared" si="17"/>
        <v>6</v>
      </c>
    </row>
    <row r="183" spans="1:11" ht="12" customHeight="1">
      <c r="A183" s="68">
        <v>2001</v>
      </c>
      <c r="B183" s="21">
        <v>0</v>
      </c>
      <c r="C183" s="21">
        <v>0</v>
      </c>
      <c r="D183" s="21">
        <v>1</v>
      </c>
      <c r="E183" s="21">
        <v>1</v>
      </c>
      <c r="F183" s="21">
        <v>0</v>
      </c>
      <c r="G183" s="21">
        <v>0</v>
      </c>
      <c r="H183" s="21" t="s">
        <v>15</v>
      </c>
      <c r="I183" s="21" t="s">
        <v>15</v>
      </c>
      <c r="J183" s="21">
        <f t="shared" si="16"/>
        <v>2</v>
      </c>
      <c r="K183" s="21">
        <f t="shared" si="17"/>
        <v>2</v>
      </c>
    </row>
    <row r="184" spans="1:11" ht="12" customHeight="1">
      <c r="A184" s="68">
        <v>2002</v>
      </c>
      <c r="B184" s="21">
        <v>0</v>
      </c>
      <c r="C184" s="21">
        <v>0</v>
      </c>
      <c r="D184" s="21">
        <v>1</v>
      </c>
      <c r="E184" s="21">
        <v>1</v>
      </c>
      <c r="F184" s="21">
        <v>4</v>
      </c>
      <c r="G184" s="21">
        <v>0</v>
      </c>
      <c r="H184" s="21" t="s">
        <v>15</v>
      </c>
      <c r="I184" s="21" t="s">
        <v>15</v>
      </c>
      <c r="J184" s="21">
        <f t="shared" si="16"/>
        <v>6</v>
      </c>
      <c r="K184" s="21">
        <f t="shared" si="17"/>
        <v>6</v>
      </c>
    </row>
    <row r="185" spans="1:11" ht="12" customHeight="1">
      <c r="A185" s="68">
        <v>2003</v>
      </c>
      <c r="B185" s="21">
        <v>0</v>
      </c>
      <c r="C185" s="21">
        <v>1</v>
      </c>
      <c r="D185" s="21">
        <v>0</v>
      </c>
      <c r="E185" s="21">
        <v>0</v>
      </c>
      <c r="F185" s="21">
        <v>4</v>
      </c>
      <c r="G185" s="21">
        <v>2</v>
      </c>
      <c r="H185" s="21" t="s">
        <v>15</v>
      </c>
      <c r="I185" s="21" t="s">
        <v>15</v>
      </c>
      <c r="J185" s="21">
        <f t="shared" si="16"/>
        <v>7</v>
      </c>
      <c r="K185" s="21">
        <f t="shared" si="17"/>
        <v>7</v>
      </c>
    </row>
    <row r="186" spans="1:11" ht="12" customHeight="1">
      <c r="A186" s="68">
        <v>2004</v>
      </c>
      <c r="B186" s="21">
        <v>0</v>
      </c>
      <c r="C186" s="21">
        <v>1</v>
      </c>
      <c r="D186" s="21">
        <v>0</v>
      </c>
      <c r="E186" s="21">
        <v>1</v>
      </c>
      <c r="F186" s="21">
        <v>4</v>
      </c>
      <c r="G186" s="21">
        <v>2</v>
      </c>
      <c r="H186" s="21" t="s">
        <v>15</v>
      </c>
      <c r="I186" s="21" t="s">
        <v>15</v>
      </c>
      <c r="J186" s="21">
        <f t="shared" si="16"/>
        <v>8</v>
      </c>
      <c r="K186" s="21">
        <f t="shared" si="17"/>
        <v>8</v>
      </c>
    </row>
    <row r="187" spans="1:11" ht="12" customHeight="1">
      <c r="A187" s="68">
        <v>2005</v>
      </c>
      <c r="B187" s="21">
        <v>0</v>
      </c>
      <c r="C187" s="21">
        <v>9</v>
      </c>
      <c r="D187" s="21">
        <v>3</v>
      </c>
      <c r="E187" s="21">
        <v>0</v>
      </c>
      <c r="F187" s="21">
        <v>9</v>
      </c>
      <c r="G187" s="21">
        <v>6</v>
      </c>
      <c r="H187" s="21" t="s">
        <v>15</v>
      </c>
      <c r="I187" s="21" t="s">
        <v>15</v>
      </c>
      <c r="J187" s="21">
        <f t="shared" si="16"/>
        <v>27</v>
      </c>
      <c r="K187" s="21">
        <f t="shared" si="17"/>
        <v>27</v>
      </c>
    </row>
    <row r="188" spans="1:11" ht="12" customHeight="1">
      <c r="A188" s="68">
        <v>2006</v>
      </c>
      <c r="B188" s="21">
        <v>0</v>
      </c>
      <c r="C188" s="21">
        <v>3</v>
      </c>
      <c r="D188" s="21">
        <v>3</v>
      </c>
      <c r="E188" s="21">
        <v>2</v>
      </c>
      <c r="F188" s="21">
        <v>5</v>
      </c>
      <c r="G188" s="21">
        <v>3</v>
      </c>
      <c r="H188" s="21" t="s">
        <v>15</v>
      </c>
      <c r="I188" s="21" t="s">
        <v>15</v>
      </c>
      <c r="J188" s="21">
        <f t="shared" si="16"/>
        <v>16</v>
      </c>
      <c r="K188" s="21">
        <f t="shared" si="17"/>
        <v>16</v>
      </c>
    </row>
    <row r="189" spans="1:11" ht="12" customHeight="1">
      <c r="A189" s="68">
        <v>2007</v>
      </c>
      <c r="B189" s="21">
        <v>0</v>
      </c>
      <c r="C189" s="21">
        <v>0</v>
      </c>
      <c r="D189" s="21">
        <v>0</v>
      </c>
      <c r="E189" s="21">
        <v>4</v>
      </c>
      <c r="F189" s="21">
        <v>11</v>
      </c>
      <c r="G189" s="21">
        <v>2</v>
      </c>
      <c r="H189" s="21" t="s">
        <v>15</v>
      </c>
      <c r="I189" s="21" t="s">
        <v>15</v>
      </c>
      <c r="J189" s="21">
        <f t="shared" si="16"/>
        <v>17</v>
      </c>
      <c r="K189" s="21">
        <f t="shared" si="17"/>
        <v>17</v>
      </c>
    </row>
    <row r="190" spans="1:11" ht="12" customHeight="1">
      <c r="A190" s="68">
        <v>2008</v>
      </c>
      <c r="B190" s="21">
        <v>0</v>
      </c>
      <c r="C190" s="21">
        <v>3</v>
      </c>
      <c r="D190" s="21">
        <v>4</v>
      </c>
      <c r="E190" s="21">
        <v>2</v>
      </c>
      <c r="F190" s="21">
        <v>29</v>
      </c>
      <c r="G190" s="21">
        <v>3</v>
      </c>
      <c r="H190" s="21" t="s">
        <v>15</v>
      </c>
      <c r="I190" s="21" t="s">
        <v>15</v>
      </c>
      <c r="J190" s="21">
        <f t="shared" si="16"/>
        <v>41</v>
      </c>
      <c r="K190" s="21">
        <f t="shared" si="17"/>
        <v>41</v>
      </c>
    </row>
    <row r="191" spans="1:11" ht="12" customHeight="1">
      <c r="A191" s="68">
        <v>2009</v>
      </c>
      <c r="B191" s="21">
        <v>0</v>
      </c>
      <c r="C191" s="21">
        <v>6</v>
      </c>
      <c r="D191" s="21">
        <v>6</v>
      </c>
      <c r="E191" s="21">
        <v>8</v>
      </c>
      <c r="F191" s="21">
        <v>29</v>
      </c>
      <c r="G191" s="21">
        <v>1</v>
      </c>
      <c r="H191" s="21" t="s">
        <v>15</v>
      </c>
      <c r="I191" s="21" t="s">
        <v>15</v>
      </c>
      <c r="J191" s="21">
        <f t="shared" si="16"/>
        <v>50</v>
      </c>
      <c r="K191" s="21">
        <f t="shared" si="17"/>
        <v>50</v>
      </c>
    </row>
    <row r="192" spans="1:11" ht="12" customHeight="1">
      <c r="A192" s="68">
        <v>2010</v>
      </c>
      <c r="B192" s="21">
        <v>0</v>
      </c>
      <c r="C192" s="21">
        <v>4</v>
      </c>
      <c r="D192" s="21">
        <v>40</v>
      </c>
      <c r="E192" s="21">
        <v>56</v>
      </c>
      <c r="F192" s="21">
        <v>32</v>
      </c>
      <c r="G192" s="21">
        <v>18</v>
      </c>
      <c r="H192" s="21" t="s">
        <v>15</v>
      </c>
      <c r="I192" s="21" t="s">
        <v>15</v>
      </c>
      <c r="J192" s="21">
        <f t="shared" si="16"/>
        <v>150</v>
      </c>
      <c r="K192" s="21">
        <f t="shared" si="17"/>
        <v>150</v>
      </c>
    </row>
    <row r="193" spans="1:11" ht="12" customHeight="1">
      <c r="A193" s="68">
        <v>2011</v>
      </c>
      <c r="B193" s="21">
        <v>0</v>
      </c>
      <c r="C193" s="21">
        <v>0</v>
      </c>
      <c r="D193" s="21">
        <v>8</v>
      </c>
      <c r="E193" s="21">
        <v>23</v>
      </c>
      <c r="F193" s="21">
        <v>41</v>
      </c>
      <c r="G193" s="21">
        <v>1</v>
      </c>
      <c r="H193" s="21" t="s">
        <v>15</v>
      </c>
      <c r="I193" s="21" t="s">
        <v>15</v>
      </c>
      <c r="J193" s="21">
        <f t="shared" si="16"/>
        <v>73</v>
      </c>
      <c r="K193" s="21">
        <f t="shared" si="17"/>
        <v>73</v>
      </c>
    </row>
    <row r="194" spans="1:11" ht="12" customHeight="1">
      <c r="A194" s="68">
        <v>2012</v>
      </c>
      <c r="B194" s="21">
        <v>0</v>
      </c>
      <c r="C194" s="21">
        <v>5</v>
      </c>
      <c r="D194" s="21">
        <v>13</v>
      </c>
      <c r="E194" s="21">
        <v>8</v>
      </c>
      <c r="F194" s="21">
        <v>11</v>
      </c>
      <c r="G194" s="21">
        <v>0</v>
      </c>
      <c r="H194" s="21" t="s">
        <v>15</v>
      </c>
      <c r="I194" s="21" t="s">
        <v>15</v>
      </c>
      <c r="J194" s="21">
        <f t="shared" si="16"/>
        <v>37</v>
      </c>
      <c r="K194" s="21">
        <f t="shared" si="17"/>
        <v>37</v>
      </c>
    </row>
    <row r="195" spans="1:11" ht="12" customHeight="1">
      <c r="A195" s="68">
        <v>2013</v>
      </c>
      <c r="B195" s="21">
        <v>0</v>
      </c>
      <c r="C195" s="21">
        <v>1</v>
      </c>
      <c r="D195" s="21">
        <v>8</v>
      </c>
      <c r="E195" s="21">
        <v>5</v>
      </c>
      <c r="F195" s="21">
        <v>29</v>
      </c>
      <c r="G195" s="21">
        <v>4</v>
      </c>
      <c r="H195" s="21" t="s">
        <v>15</v>
      </c>
      <c r="I195" s="21" t="s">
        <v>15</v>
      </c>
      <c r="J195" s="21">
        <f t="shared" si="16"/>
        <v>47</v>
      </c>
      <c r="K195" s="21">
        <f t="shared" si="17"/>
        <v>47</v>
      </c>
    </row>
    <row r="196" spans="1:11" ht="12" customHeight="1">
      <c r="A196" s="68">
        <v>2014</v>
      </c>
      <c r="B196" s="21">
        <v>0</v>
      </c>
      <c r="C196" s="21">
        <v>7</v>
      </c>
      <c r="D196" s="21">
        <v>5</v>
      </c>
      <c r="E196" s="21">
        <v>14</v>
      </c>
      <c r="F196" s="21">
        <v>23</v>
      </c>
      <c r="G196" s="21">
        <v>28</v>
      </c>
      <c r="H196" s="21" t="s">
        <v>15</v>
      </c>
      <c r="I196" s="21" t="s">
        <v>15</v>
      </c>
      <c r="J196" s="21">
        <f t="shared" si="16"/>
        <v>77</v>
      </c>
      <c r="K196" s="21">
        <f t="shared" si="17"/>
        <v>77</v>
      </c>
    </row>
    <row r="197" spans="1:11" ht="12" customHeight="1">
      <c r="A197" s="68">
        <v>2015</v>
      </c>
      <c r="B197" s="21">
        <v>0</v>
      </c>
      <c r="C197" s="21">
        <v>7</v>
      </c>
      <c r="D197" s="21">
        <v>11</v>
      </c>
      <c r="E197" s="21">
        <v>37</v>
      </c>
      <c r="F197" s="21">
        <v>21</v>
      </c>
      <c r="G197" s="21">
        <v>0</v>
      </c>
      <c r="H197" s="21" t="s">
        <v>15</v>
      </c>
      <c r="I197" s="21" t="s">
        <v>15</v>
      </c>
      <c r="J197" s="21">
        <f t="shared" si="16"/>
        <v>76</v>
      </c>
      <c r="K197" s="21">
        <f t="shared" si="17"/>
        <v>76</v>
      </c>
    </row>
    <row r="198" spans="1:11" ht="12" customHeight="1">
      <c r="A198" s="68">
        <v>2016</v>
      </c>
      <c r="B198" s="21">
        <v>0</v>
      </c>
      <c r="C198" s="21">
        <v>4</v>
      </c>
      <c r="D198" s="21">
        <v>7</v>
      </c>
      <c r="E198" s="21">
        <v>10</v>
      </c>
      <c r="F198" s="21">
        <v>5</v>
      </c>
      <c r="G198" s="21">
        <v>0</v>
      </c>
      <c r="H198" s="21" t="s">
        <v>15</v>
      </c>
      <c r="I198" s="21" t="s">
        <v>15</v>
      </c>
      <c r="J198" s="21">
        <f t="shared" si="16"/>
        <v>26</v>
      </c>
      <c r="K198" s="21">
        <f t="shared" si="17"/>
        <v>26</v>
      </c>
    </row>
    <row r="199" spans="1:11" ht="12" customHeight="1">
      <c r="A199" s="68">
        <v>2017</v>
      </c>
      <c r="B199" s="21">
        <v>0</v>
      </c>
      <c r="C199" s="21">
        <v>3</v>
      </c>
      <c r="D199" s="21">
        <v>3</v>
      </c>
      <c r="E199" s="21">
        <v>3</v>
      </c>
      <c r="F199" s="21">
        <v>12</v>
      </c>
      <c r="G199" s="21">
        <v>6</v>
      </c>
      <c r="H199" s="21" t="s">
        <v>15</v>
      </c>
      <c r="I199" s="21" t="s">
        <v>15</v>
      </c>
      <c r="J199" s="21">
        <f t="shared" si="16"/>
        <v>27</v>
      </c>
      <c r="K199" s="21">
        <f t="shared" si="17"/>
        <v>27</v>
      </c>
    </row>
    <row r="200" spans="1:11" ht="12" customHeight="1">
      <c r="A200" s="68">
        <v>2018</v>
      </c>
      <c r="B200" s="21">
        <v>0</v>
      </c>
      <c r="C200" s="21">
        <v>5</v>
      </c>
      <c r="D200" s="21">
        <v>7</v>
      </c>
      <c r="E200" s="21">
        <v>1</v>
      </c>
      <c r="F200" s="21">
        <v>16</v>
      </c>
      <c r="G200" s="21">
        <v>5</v>
      </c>
      <c r="H200" s="21" t="s">
        <v>15</v>
      </c>
      <c r="I200" s="21" t="s">
        <v>15</v>
      </c>
      <c r="J200" s="21">
        <f>SUM(C200:G200)</f>
        <v>34</v>
      </c>
      <c r="K200" s="21">
        <f>SUM(B200:I200)</f>
        <v>34</v>
      </c>
    </row>
    <row r="201" spans="1:11" ht="12" customHeight="1">
      <c r="A201" s="68">
        <v>2019</v>
      </c>
      <c r="B201" s="21">
        <v>0</v>
      </c>
      <c r="C201" s="21">
        <v>5</v>
      </c>
      <c r="D201" s="21">
        <v>3</v>
      </c>
      <c r="E201" s="21">
        <v>10</v>
      </c>
      <c r="F201" s="21">
        <v>14</v>
      </c>
      <c r="G201" s="21">
        <v>8</v>
      </c>
      <c r="H201" s="21" t="s">
        <v>15</v>
      </c>
      <c r="I201" s="21" t="s">
        <v>15</v>
      </c>
      <c r="J201" s="21">
        <f t="shared" ref="J201:J205" si="18">SUM(C201:G201)</f>
        <v>40</v>
      </c>
      <c r="K201" s="21">
        <f t="shared" ref="K201:K205" si="19">SUM(B201:I201)</f>
        <v>40</v>
      </c>
    </row>
    <row r="202" spans="1:11" ht="12" customHeight="1">
      <c r="A202" s="68">
        <v>2020</v>
      </c>
      <c r="B202" s="21">
        <v>0</v>
      </c>
      <c r="C202" s="21">
        <v>1</v>
      </c>
      <c r="D202" s="21">
        <v>2</v>
      </c>
      <c r="E202" s="21">
        <v>6</v>
      </c>
      <c r="F202" s="21">
        <v>6</v>
      </c>
      <c r="G202" s="21">
        <v>3</v>
      </c>
      <c r="H202" s="21" t="s">
        <v>15</v>
      </c>
      <c r="I202" s="21" t="s">
        <v>15</v>
      </c>
      <c r="J202" s="21">
        <f t="shared" si="18"/>
        <v>18</v>
      </c>
      <c r="K202" s="21">
        <f t="shared" si="19"/>
        <v>18</v>
      </c>
    </row>
    <row r="203" spans="1:11" ht="12" customHeight="1">
      <c r="A203" s="68">
        <v>2021</v>
      </c>
      <c r="B203" s="21">
        <v>0</v>
      </c>
      <c r="C203" s="21">
        <v>4</v>
      </c>
      <c r="D203" s="21">
        <v>4</v>
      </c>
      <c r="E203" s="21">
        <v>1</v>
      </c>
      <c r="F203" s="21">
        <v>5</v>
      </c>
      <c r="G203" s="21">
        <v>10</v>
      </c>
      <c r="H203" s="21" t="s">
        <v>15</v>
      </c>
      <c r="I203" s="21" t="s">
        <v>15</v>
      </c>
      <c r="J203" s="21">
        <f t="shared" si="18"/>
        <v>24</v>
      </c>
      <c r="K203" s="21">
        <f t="shared" si="19"/>
        <v>24</v>
      </c>
    </row>
    <row r="204" spans="1:11" ht="12" customHeight="1">
      <c r="A204" s="68">
        <v>2022</v>
      </c>
      <c r="B204" s="21">
        <v>0</v>
      </c>
      <c r="C204" s="21">
        <v>10</v>
      </c>
      <c r="D204" s="21">
        <v>6</v>
      </c>
      <c r="E204" s="21">
        <v>5</v>
      </c>
      <c r="F204" s="21">
        <v>8</v>
      </c>
      <c r="G204" s="21">
        <v>7</v>
      </c>
      <c r="H204" s="21" t="s">
        <v>15</v>
      </c>
      <c r="I204" s="21" t="s">
        <v>15</v>
      </c>
      <c r="J204" s="21">
        <f t="shared" si="18"/>
        <v>36</v>
      </c>
      <c r="K204" s="21">
        <f t="shared" si="19"/>
        <v>36</v>
      </c>
    </row>
    <row r="205" spans="1:11" ht="12" customHeight="1">
      <c r="A205" s="68">
        <v>2023</v>
      </c>
      <c r="B205" s="21">
        <v>0</v>
      </c>
      <c r="C205" s="21">
        <v>1</v>
      </c>
      <c r="D205" s="21">
        <v>3</v>
      </c>
      <c r="E205" s="21">
        <v>13</v>
      </c>
      <c r="F205" s="21">
        <v>17</v>
      </c>
      <c r="G205" s="21">
        <v>3</v>
      </c>
      <c r="H205" s="21" t="s">
        <v>15</v>
      </c>
      <c r="I205" s="21" t="s">
        <v>15</v>
      </c>
      <c r="J205" s="21">
        <f t="shared" si="18"/>
        <v>37</v>
      </c>
      <c r="K205" s="21">
        <f t="shared" si="19"/>
        <v>37</v>
      </c>
    </row>
    <row r="206" spans="1:11" ht="12" customHeight="1">
      <c r="A206" s="68" t="s">
        <v>349</v>
      </c>
      <c r="B206" s="246">
        <v>0</v>
      </c>
      <c r="C206" s="246">
        <v>3</v>
      </c>
      <c r="D206" s="246">
        <v>4</v>
      </c>
      <c r="E206" s="246">
        <v>13</v>
      </c>
      <c r="F206" s="246">
        <v>23</v>
      </c>
      <c r="G206" s="246">
        <v>0</v>
      </c>
      <c r="H206" s="246" t="s">
        <v>15</v>
      </c>
      <c r="I206" s="246" t="s">
        <v>15</v>
      </c>
      <c r="J206" s="21">
        <f t="shared" si="16"/>
        <v>43</v>
      </c>
      <c r="K206" s="21">
        <f t="shared" si="17"/>
        <v>43</v>
      </c>
    </row>
    <row r="207" spans="1:11" ht="12" customHeight="1">
      <c r="C207" s="44"/>
      <c r="D207" s="44"/>
      <c r="E207" s="44"/>
      <c r="F207" s="44"/>
      <c r="G207" s="44"/>
      <c r="H207" s="44"/>
      <c r="I207" s="44"/>
      <c r="J207" s="44"/>
      <c r="K207" s="44"/>
    </row>
    <row r="208" spans="1:11" ht="12" customHeight="1">
      <c r="A208" s="66" t="s">
        <v>99</v>
      </c>
      <c r="B208" s="17"/>
      <c r="C208" s="44"/>
      <c r="D208" s="44"/>
      <c r="E208" s="44"/>
      <c r="F208" s="44"/>
      <c r="G208" s="44"/>
      <c r="H208" s="44"/>
      <c r="I208" s="44"/>
      <c r="J208" s="44"/>
      <c r="K208" s="44"/>
    </row>
    <row r="209" spans="1:11" ht="12" customHeight="1">
      <c r="A209" s="68">
        <v>1976</v>
      </c>
      <c r="B209" s="21">
        <f t="shared" ref="B209:K209" si="20">IF(AND(B158="-",B107="-",B56="-",B5="-"),"-",SUM(B158,B107,B56,B5))</f>
        <v>516</v>
      </c>
      <c r="C209" s="21">
        <f t="shared" si="20"/>
        <v>56</v>
      </c>
      <c r="D209" s="21">
        <f t="shared" si="20"/>
        <v>188</v>
      </c>
      <c r="E209" s="21">
        <f t="shared" si="20"/>
        <v>369</v>
      </c>
      <c r="F209" s="21">
        <f t="shared" si="20"/>
        <v>189</v>
      </c>
      <c r="G209" s="21">
        <f t="shared" si="20"/>
        <v>64</v>
      </c>
      <c r="H209" s="21">
        <f t="shared" si="20"/>
        <v>7</v>
      </c>
      <c r="I209" s="21">
        <f t="shared" si="20"/>
        <v>74</v>
      </c>
      <c r="J209" s="21">
        <f t="shared" si="20"/>
        <v>866</v>
      </c>
      <c r="K209" s="21">
        <f t="shared" si="20"/>
        <v>1463</v>
      </c>
    </row>
    <row r="210" spans="1:11" ht="12" customHeight="1">
      <c r="A210" s="68">
        <v>1977</v>
      </c>
      <c r="B210" s="21">
        <f t="shared" ref="B210:K210" si="21">IF(AND(B159="-",B108="-",B57="-",B6="-"),"-",SUM(B159,B108,B57,B6))</f>
        <v>99</v>
      </c>
      <c r="C210" s="21">
        <f t="shared" si="21"/>
        <v>78</v>
      </c>
      <c r="D210" s="21">
        <f t="shared" si="21"/>
        <v>119</v>
      </c>
      <c r="E210" s="21">
        <f t="shared" si="21"/>
        <v>164</v>
      </c>
      <c r="F210" s="21">
        <f t="shared" si="21"/>
        <v>237</v>
      </c>
      <c r="G210" s="21">
        <f t="shared" si="21"/>
        <v>89</v>
      </c>
      <c r="H210" s="21">
        <f t="shared" si="21"/>
        <v>2</v>
      </c>
      <c r="I210" s="21">
        <f t="shared" si="21"/>
        <v>27</v>
      </c>
      <c r="J210" s="21">
        <f t="shared" si="21"/>
        <v>687</v>
      </c>
      <c r="K210" s="21">
        <f t="shared" si="21"/>
        <v>815</v>
      </c>
    </row>
    <row r="211" spans="1:11" ht="12" customHeight="1">
      <c r="A211" s="68">
        <v>1978</v>
      </c>
      <c r="B211" s="21">
        <f t="shared" ref="B211:K211" si="22">IF(AND(B160="-",B109="-",B58="-",B7="-"),"-",SUM(B160,B109,B58,B7))</f>
        <v>213</v>
      </c>
      <c r="C211" s="21">
        <f t="shared" si="22"/>
        <v>64</v>
      </c>
      <c r="D211" s="21">
        <f t="shared" si="22"/>
        <v>142</v>
      </c>
      <c r="E211" s="21">
        <f t="shared" si="22"/>
        <v>102</v>
      </c>
      <c r="F211" s="21">
        <f t="shared" si="22"/>
        <v>94</v>
      </c>
      <c r="G211" s="21">
        <f t="shared" si="22"/>
        <v>48</v>
      </c>
      <c r="H211" s="21">
        <f t="shared" si="22"/>
        <v>6</v>
      </c>
      <c r="I211" s="21">
        <f t="shared" si="22"/>
        <v>34</v>
      </c>
      <c r="J211" s="21">
        <f t="shared" si="22"/>
        <v>450</v>
      </c>
      <c r="K211" s="21">
        <f t="shared" si="22"/>
        <v>703</v>
      </c>
    </row>
    <row r="212" spans="1:11" ht="12" customHeight="1">
      <c r="A212" s="68">
        <v>1979</v>
      </c>
      <c r="B212" s="21">
        <f t="shared" ref="B212:K212" si="23">IF(AND(B161="-",B110="-",B59="-",B8="-"),"-",SUM(B161,B110,B59,B8))</f>
        <v>113</v>
      </c>
      <c r="C212" s="21">
        <f t="shared" si="23"/>
        <v>62</v>
      </c>
      <c r="D212" s="21">
        <f t="shared" si="23"/>
        <v>114</v>
      </c>
      <c r="E212" s="21">
        <f t="shared" si="23"/>
        <v>185</v>
      </c>
      <c r="F212" s="21">
        <f t="shared" si="23"/>
        <v>219</v>
      </c>
      <c r="G212" s="21">
        <f t="shared" si="23"/>
        <v>30</v>
      </c>
      <c r="H212" s="21">
        <f t="shared" si="23"/>
        <v>8</v>
      </c>
      <c r="I212" s="21">
        <f t="shared" si="23"/>
        <v>30</v>
      </c>
      <c r="J212" s="21">
        <f t="shared" si="23"/>
        <v>610</v>
      </c>
      <c r="K212" s="21">
        <f t="shared" si="23"/>
        <v>761</v>
      </c>
    </row>
    <row r="213" spans="1:11" ht="12" customHeight="1">
      <c r="A213" s="68">
        <v>1980</v>
      </c>
      <c r="B213" s="21">
        <f t="shared" ref="B213:K213" si="24">IF(AND(B162="-",B111="-",B60="-",B9="-"),"-",SUM(B162,B111,B60,B9))</f>
        <v>104</v>
      </c>
      <c r="C213" s="21">
        <f t="shared" si="24"/>
        <v>47</v>
      </c>
      <c r="D213" s="21">
        <f t="shared" si="24"/>
        <v>122</v>
      </c>
      <c r="E213" s="21">
        <f t="shared" si="24"/>
        <v>142</v>
      </c>
      <c r="F213" s="21">
        <f t="shared" si="24"/>
        <v>72</v>
      </c>
      <c r="G213" s="21">
        <f t="shared" si="24"/>
        <v>20</v>
      </c>
      <c r="H213" s="21">
        <f t="shared" si="24"/>
        <v>9</v>
      </c>
      <c r="I213" s="21">
        <f t="shared" si="24"/>
        <v>30</v>
      </c>
      <c r="J213" s="21">
        <f t="shared" si="24"/>
        <v>403</v>
      </c>
      <c r="K213" s="21">
        <f t="shared" si="24"/>
        <v>546</v>
      </c>
    </row>
    <row r="214" spans="1:11" ht="12" customHeight="1">
      <c r="A214" s="68">
        <v>1981</v>
      </c>
      <c r="B214" s="21">
        <f t="shared" ref="B214:K214" si="25">IF(AND(B163="-",B112="-",B61="-",B10="-"),"-",SUM(B163,B112,B61,B10))</f>
        <v>114</v>
      </c>
      <c r="C214" s="21">
        <f t="shared" si="25"/>
        <v>102</v>
      </c>
      <c r="D214" s="21">
        <f t="shared" si="25"/>
        <v>156</v>
      </c>
      <c r="E214" s="21">
        <f t="shared" si="25"/>
        <v>286</v>
      </c>
      <c r="F214" s="21">
        <f t="shared" si="25"/>
        <v>200</v>
      </c>
      <c r="G214" s="21">
        <f t="shared" si="25"/>
        <v>112</v>
      </c>
      <c r="H214" s="21">
        <f t="shared" si="25"/>
        <v>7</v>
      </c>
      <c r="I214" s="21">
        <f t="shared" si="25"/>
        <v>50</v>
      </c>
      <c r="J214" s="21">
        <f t="shared" si="25"/>
        <v>856</v>
      </c>
      <c r="K214" s="21">
        <f t="shared" si="25"/>
        <v>1027</v>
      </c>
    </row>
    <row r="215" spans="1:11" ht="12" customHeight="1">
      <c r="A215" s="68">
        <v>1982</v>
      </c>
      <c r="B215" s="21">
        <f t="shared" ref="B215:K215" si="26">IF(AND(B164="-",B113="-",B62="-",B11="-"),"-",SUM(B164,B113,B62,B11))</f>
        <v>161</v>
      </c>
      <c r="C215" s="21">
        <f t="shared" si="26"/>
        <v>54</v>
      </c>
      <c r="D215" s="21">
        <f t="shared" si="26"/>
        <v>179</v>
      </c>
      <c r="E215" s="21">
        <f t="shared" si="26"/>
        <v>258</v>
      </c>
      <c r="F215" s="21">
        <f t="shared" si="26"/>
        <v>336</v>
      </c>
      <c r="G215" s="21">
        <f t="shared" si="26"/>
        <v>234</v>
      </c>
      <c r="H215" s="21">
        <f t="shared" si="26"/>
        <v>26</v>
      </c>
      <c r="I215" s="21">
        <f t="shared" si="26"/>
        <v>32</v>
      </c>
      <c r="J215" s="21">
        <f t="shared" si="26"/>
        <v>1061</v>
      </c>
      <c r="K215" s="21">
        <f t="shared" si="26"/>
        <v>1280</v>
      </c>
    </row>
    <row r="216" spans="1:11" ht="12" customHeight="1">
      <c r="A216" s="68">
        <v>1983</v>
      </c>
      <c r="B216" s="21">
        <f t="shared" ref="B216:K216" si="27">IF(AND(B165="-",B114="-",B63="-",B12="-"),"-",SUM(B165,B114,B63,B12))</f>
        <v>254</v>
      </c>
      <c r="C216" s="21">
        <f t="shared" si="27"/>
        <v>119</v>
      </c>
      <c r="D216" s="21">
        <f t="shared" si="27"/>
        <v>248</v>
      </c>
      <c r="E216" s="21">
        <f t="shared" si="27"/>
        <v>316</v>
      </c>
      <c r="F216" s="21">
        <f t="shared" si="27"/>
        <v>473</v>
      </c>
      <c r="G216" s="21">
        <f t="shared" si="27"/>
        <v>182</v>
      </c>
      <c r="H216" s="21">
        <f t="shared" si="27"/>
        <v>10</v>
      </c>
      <c r="I216" s="21">
        <f t="shared" si="27"/>
        <v>31</v>
      </c>
      <c r="J216" s="21">
        <f t="shared" si="27"/>
        <v>1338</v>
      </c>
      <c r="K216" s="21">
        <f t="shared" si="27"/>
        <v>1633</v>
      </c>
    </row>
    <row r="217" spans="1:11" ht="12" customHeight="1">
      <c r="A217" s="68">
        <v>1984</v>
      </c>
      <c r="B217" s="21">
        <f t="shared" ref="B217:K217" si="28">IF(AND(B166="-",B115="-",B64="-",B13="-"),"-",SUM(B166,B115,B64,B13))</f>
        <v>166</v>
      </c>
      <c r="C217" s="21">
        <f t="shared" si="28"/>
        <v>56</v>
      </c>
      <c r="D217" s="21">
        <f t="shared" si="28"/>
        <v>39</v>
      </c>
      <c r="E217" s="21">
        <f t="shared" si="28"/>
        <v>145</v>
      </c>
      <c r="F217" s="21">
        <f t="shared" si="28"/>
        <v>212</v>
      </c>
      <c r="G217" s="21">
        <f t="shared" si="28"/>
        <v>0</v>
      </c>
      <c r="H217" s="21">
        <f t="shared" si="28"/>
        <v>19</v>
      </c>
      <c r="I217" s="21">
        <f t="shared" si="28"/>
        <v>27</v>
      </c>
      <c r="J217" s="21">
        <f t="shared" si="28"/>
        <v>452</v>
      </c>
      <c r="K217" s="21">
        <f t="shared" si="28"/>
        <v>664</v>
      </c>
    </row>
    <row r="218" spans="1:11" ht="12" customHeight="1">
      <c r="A218" s="68">
        <v>1985</v>
      </c>
      <c r="B218" s="21">
        <f t="shared" ref="B218:K218" si="29">IF(AND(B167="-",B116="-",B65="-",B14="-"),"-",SUM(B167,B116,B65,B14))</f>
        <v>140</v>
      </c>
      <c r="C218" s="21">
        <f t="shared" si="29"/>
        <v>64</v>
      </c>
      <c r="D218" s="21">
        <f t="shared" si="29"/>
        <v>81</v>
      </c>
      <c r="E218" s="21">
        <f t="shared" si="29"/>
        <v>417</v>
      </c>
      <c r="F218" s="21">
        <f t="shared" si="29"/>
        <v>343</v>
      </c>
      <c r="G218" s="21">
        <f t="shared" si="29"/>
        <v>203</v>
      </c>
      <c r="H218" s="21">
        <f t="shared" si="29"/>
        <v>23</v>
      </c>
      <c r="I218" s="21">
        <f t="shared" si="29"/>
        <v>19</v>
      </c>
      <c r="J218" s="21">
        <f t="shared" si="29"/>
        <v>1108</v>
      </c>
      <c r="K218" s="21">
        <f t="shared" si="29"/>
        <v>1290</v>
      </c>
    </row>
    <row r="219" spans="1:11" ht="12" customHeight="1">
      <c r="A219" s="68">
        <v>1986</v>
      </c>
      <c r="B219" s="21">
        <f t="shared" ref="B219:K219" si="30">IF(AND(B168="-",B117="-",B66="-",B15="-"),"-",SUM(B168,B117,B66,B15))</f>
        <v>109</v>
      </c>
      <c r="C219" s="21">
        <f t="shared" si="30"/>
        <v>91</v>
      </c>
      <c r="D219" s="21">
        <f t="shared" si="30"/>
        <v>334</v>
      </c>
      <c r="E219" s="21">
        <f t="shared" si="30"/>
        <v>453</v>
      </c>
      <c r="F219" s="21">
        <f t="shared" si="30"/>
        <v>159</v>
      </c>
      <c r="G219" s="21">
        <f t="shared" si="30"/>
        <v>1</v>
      </c>
      <c r="H219" s="21">
        <f t="shared" si="30"/>
        <v>0</v>
      </c>
      <c r="I219" s="21">
        <f t="shared" si="30"/>
        <v>23</v>
      </c>
      <c r="J219" s="21">
        <f t="shared" si="30"/>
        <v>1038</v>
      </c>
      <c r="K219" s="21">
        <f t="shared" si="30"/>
        <v>1170</v>
      </c>
    </row>
    <row r="220" spans="1:11" ht="12" customHeight="1">
      <c r="A220" s="68">
        <v>1987</v>
      </c>
      <c r="B220" s="21">
        <f t="shared" ref="B220:K220" si="31">IF(AND(B169="-",B118="-",B67="-",B16="-"),"-",SUM(B169,B118,B67,B16))</f>
        <v>166</v>
      </c>
      <c r="C220" s="21">
        <f t="shared" si="31"/>
        <v>134</v>
      </c>
      <c r="D220" s="21">
        <f t="shared" si="31"/>
        <v>0</v>
      </c>
      <c r="E220" s="21">
        <f t="shared" si="31"/>
        <v>443</v>
      </c>
      <c r="F220" s="21">
        <f t="shared" si="31"/>
        <v>620</v>
      </c>
      <c r="G220" s="21">
        <f t="shared" si="31"/>
        <v>0</v>
      </c>
      <c r="H220" s="21">
        <f t="shared" si="31"/>
        <v>6</v>
      </c>
      <c r="I220" s="21">
        <f t="shared" si="31"/>
        <v>44</v>
      </c>
      <c r="J220" s="21">
        <f t="shared" si="31"/>
        <v>1197</v>
      </c>
      <c r="K220" s="21">
        <f t="shared" si="31"/>
        <v>1413</v>
      </c>
    </row>
    <row r="221" spans="1:11" ht="12" customHeight="1">
      <c r="A221" s="68">
        <v>1988</v>
      </c>
      <c r="B221" s="21">
        <f t="shared" ref="B221:K221" si="32">IF(AND(B170="-",B119="-",B68="-",B17="-"),"-",SUM(B170,B119,B68,B17))</f>
        <v>160</v>
      </c>
      <c r="C221" s="21">
        <f t="shared" si="32"/>
        <v>181</v>
      </c>
      <c r="D221" s="21">
        <f t="shared" si="32"/>
        <v>199</v>
      </c>
      <c r="E221" s="21">
        <f t="shared" si="32"/>
        <v>339</v>
      </c>
      <c r="F221" s="21">
        <f t="shared" si="32"/>
        <v>518</v>
      </c>
      <c r="G221" s="21">
        <f t="shared" si="32"/>
        <v>190</v>
      </c>
      <c r="H221" s="21">
        <f t="shared" si="32"/>
        <v>0</v>
      </c>
      <c r="I221" s="21">
        <f t="shared" si="32"/>
        <v>45</v>
      </c>
      <c r="J221" s="21">
        <f t="shared" si="32"/>
        <v>1427</v>
      </c>
      <c r="K221" s="21">
        <f t="shared" si="32"/>
        <v>1632</v>
      </c>
    </row>
    <row r="222" spans="1:11" ht="12" customHeight="1">
      <c r="A222" s="68">
        <v>1989</v>
      </c>
      <c r="B222" s="21">
        <f t="shared" ref="B222:K222" si="33">IF(AND(B171="-",B120="-",B69="-",B18="-"),"-",SUM(B171,B120,B69,B18))</f>
        <v>300</v>
      </c>
      <c r="C222" s="21">
        <f t="shared" si="33"/>
        <v>138</v>
      </c>
      <c r="D222" s="21">
        <f t="shared" si="33"/>
        <v>152</v>
      </c>
      <c r="E222" s="21">
        <f t="shared" si="33"/>
        <v>558</v>
      </c>
      <c r="F222" s="21">
        <f t="shared" si="33"/>
        <v>428</v>
      </c>
      <c r="G222" s="21">
        <f t="shared" si="33"/>
        <v>380</v>
      </c>
      <c r="H222" s="21">
        <f t="shared" si="33"/>
        <v>0</v>
      </c>
      <c r="I222" s="21">
        <f t="shared" si="33"/>
        <v>71</v>
      </c>
      <c r="J222" s="21">
        <f t="shared" si="33"/>
        <v>1656</v>
      </c>
      <c r="K222" s="21">
        <f t="shared" si="33"/>
        <v>2027</v>
      </c>
    </row>
    <row r="223" spans="1:11" ht="12" customHeight="1">
      <c r="A223" s="68">
        <v>1990</v>
      </c>
      <c r="B223" s="21">
        <f t="shared" ref="B223:K223" si="34">IF(AND(B172="-",B121="-",B70="-",B19="-"),"-",SUM(B172,B121,B70,B19))</f>
        <v>105</v>
      </c>
      <c r="C223" s="21">
        <f t="shared" si="34"/>
        <v>146</v>
      </c>
      <c r="D223" s="21">
        <f t="shared" si="34"/>
        <v>153</v>
      </c>
      <c r="E223" s="21">
        <f t="shared" si="34"/>
        <v>375</v>
      </c>
      <c r="F223" s="21">
        <f t="shared" si="34"/>
        <v>575</v>
      </c>
      <c r="G223" s="21">
        <f t="shared" si="34"/>
        <v>232</v>
      </c>
      <c r="H223" s="21">
        <f t="shared" si="34"/>
        <v>2</v>
      </c>
      <c r="I223" s="21">
        <f t="shared" si="34"/>
        <v>32</v>
      </c>
      <c r="J223" s="21">
        <f t="shared" si="34"/>
        <v>1481</v>
      </c>
      <c r="K223" s="21">
        <f t="shared" si="34"/>
        <v>1620</v>
      </c>
    </row>
    <row r="224" spans="1:11" ht="12" customHeight="1">
      <c r="A224" s="68">
        <v>1991</v>
      </c>
      <c r="B224" s="21">
        <f t="shared" ref="B224:K224" si="35">IF(AND(B173="-",B122="-",B71="-",B20="-"),"-",SUM(B173,B122,B71,B20))</f>
        <v>127</v>
      </c>
      <c r="C224" s="21">
        <f t="shared" si="35"/>
        <v>112</v>
      </c>
      <c r="D224" s="21">
        <f t="shared" si="35"/>
        <v>102</v>
      </c>
      <c r="E224" s="21">
        <f t="shared" si="35"/>
        <v>335</v>
      </c>
      <c r="F224" s="21">
        <f t="shared" si="35"/>
        <v>599</v>
      </c>
      <c r="G224" s="21">
        <f t="shared" si="35"/>
        <v>0</v>
      </c>
      <c r="H224" s="21">
        <f t="shared" si="35"/>
        <v>50</v>
      </c>
      <c r="I224" s="21">
        <f t="shared" si="35"/>
        <v>33</v>
      </c>
      <c r="J224" s="21">
        <f t="shared" si="35"/>
        <v>1148</v>
      </c>
      <c r="K224" s="21">
        <f t="shared" si="35"/>
        <v>1358</v>
      </c>
    </row>
    <row r="225" spans="1:11" ht="12" customHeight="1">
      <c r="A225" s="68">
        <v>1992</v>
      </c>
      <c r="B225" s="21">
        <f t="shared" ref="B225:K225" si="36">IF(AND(B174="-",B123="-",B72="-",B21="-"),"-",SUM(B174,B123,B72,B21))</f>
        <v>80</v>
      </c>
      <c r="C225" s="21">
        <f t="shared" si="36"/>
        <v>73</v>
      </c>
      <c r="D225" s="21">
        <f t="shared" si="36"/>
        <v>89</v>
      </c>
      <c r="E225" s="21">
        <f t="shared" si="36"/>
        <v>244</v>
      </c>
      <c r="F225" s="21">
        <f t="shared" si="36"/>
        <v>237</v>
      </c>
      <c r="G225" s="21">
        <f t="shared" si="36"/>
        <v>0</v>
      </c>
      <c r="H225" s="21">
        <f t="shared" si="36"/>
        <v>1</v>
      </c>
      <c r="I225" s="21">
        <f t="shared" si="36"/>
        <v>63</v>
      </c>
      <c r="J225" s="21">
        <f t="shared" si="36"/>
        <v>643</v>
      </c>
      <c r="K225" s="21">
        <f t="shared" si="36"/>
        <v>787</v>
      </c>
    </row>
    <row r="226" spans="1:11" ht="12" customHeight="1">
      <c r="A226" s="68">
        <v>1993</v>
      </c>
      <c r="B226" s="21">
        <f t="shared" ref="B226:K226" si="37">IF(AND(B175="-",B124="-",B73="-",B22="-"),"-",SUM(B175,B124,B73,B22))</f>
        <v>98</v>
      </c>
      <c r="C226" s="21">
        <f t="shared" si="37"/>
        <v>122</v>
      </c>
      <c r="D226" s="21">
        <f t="shared" si="37"/>
        <v>96</v>
      </c>
      <c r="E226" s="21">
        <f t="shared" si="37"/>
        <v>329</v>
      </c>
      <c r="F226" s="21">
        <f t="shared" si="37"/>
        <v>407</v>
      </c>
      <c r="G226" s="21">
        <f t="shared" si="37"/>
        <v>238</v>
      </c>
      <c r="H226" s="21">
        <f t="shared" si="37"/>
        <v>0</v>
      </c>
      <c r="I226" s="21">
        <f t="shared" si="37"/>
        <v>18</v>
      </c>
      <c r="J226" s="21">
        <f t="shared" si="37"/>
        <v>1192</v>
      </c>
      <c r="K226" s="21">
        <f t="shared" si="37"/>
        <v>1308</v>
      </c>
    </row>
    <row r="227" spans="1:11" ht="12" customHeight="1">
      <c r="A227" s="68">
        <v>1994</v>
      </c>
      <c r="B227" s="21">
        <f t="shared" ref="B227:K227" si="38">IF(AND(B176="-",B125="-",B74="-",B23="-"),"-",SUM(B176,B125,B74,B23))</f>
        <v>55</v>
      </c>
      <c r="C227" s="21">
        <f t="shared" si="38"/>
        <v>28</v>
      </c>
      <c r="D227" s="21">
        <f t="shared" si="38"/>
        <v>70</v>
      </c>
      <c r="E227" s="21">
        <f t="shared" si="38"/>
        <v>3</v>
      </c>
      <c r="F227" s="21">
        <f t="shared" si="38"/>
        <v>0</v>
      </c>
      <c r="G227" s="21">
        <f t="shared" si="38"/>
        <v>0</v>
      </c>
      <c r="H227" s="21">
        <f t="shared" si="38"/>
        <v>0</v>
      </c>
      <c r="I227" s="21">
        <f t="shared" si="38"/>
        <v>4</v>
      </c>
      <c r="J227" s="21">
        <f t="shared" si="38"/>
        <v>101</v>
      </c>
      <c r="K227" s="21">
        <f t="shared" si="38"/>
        <v>160</v>
      </c>
    </row>
    <row r="228" spans="1:11" ht="12" customHeight="1">
      <c r="A228" s="68">
        <v>1995</v>
      </c>
      <c r="B228" s="21">
        <f t="shared" ref="B228:K228" si="39">IF(AND(B177="-",B126="-",B75="-",B24="-"),"-",SUM(B177,B126,B75,B24))</f>
        <v>16</v>
      </c>
      <c r="C228" s="21">
        <f t="shared" si="39"/>
        <v>10</v>
      </c>
      <c r="D228" s="21">
        <f t="shared" si="39"/>
        <v>0</v>
      </c>
      <c r="E228" s="21">
        <f t="shared" si="39"/>
        <v>1</v>
      </c>
      <c r="F228" s="21">
        <f t="shared" si="39"/>
        <v>313</v>
      </c>
      <c r="G228" s="21">
        <f t="shared" si="39"/>
        <v>0</v>
      </c>
      <c r="H228" s="21">
        <f t="shared" si="39"/>
        <v>0</v>
      </c>
      <c r="I228" s="21">
        <f t="shared" si="39"/>
        <v>19</v>
      </c>
      <c r="J228" s="21">
        <f t="shared" si="39"/>
        <v>324</v>
      </c>
      <c r="K228" s="21">
        <f t="shared" si="39"/>
        <v>359</v>
      </c>
    </row>
    <row r="229" spans="1:11" ht="12" customHeight="1">
      <c r="A229" s="68">
        <v>1996</v>
      </c>
      <c r="B229" s="21">
        <f t="shared" ref="B229:K229" si="40">IF(AND(B178="-",B127="-",B76="-",B25="-"),"-",SUM(B178,B127,B76,B25))</f>
        <v>46</v>
      </c>
      <c r="C229" s="21">
        <f t="shared" si="40"/>
        <v>13</v>
      </c>
      <c r="D229" s="21">
        <f t="shared" si="40"/>
        <v>34</v>
      </c>
      <c r="E229" s="21">
        <f t="shared" si="40"/>
        <v>42</v>
      </c>
      <c r="F229" s="21">
        <f t="shared" si="40"/>
        <v>102</v>
      </c>
      <c r="G229" s="21">
        <f t="shared" si="40"/>
        <v>90</v>
      </c>
      <c r="H229" s="21" t="str">
        <f t="shared" si="40"/>
        <v>-</v>
      </c>
      <c r="I229" s="21">
        <f t="shared" si="40"/>
        <v>4</v>
      </c>
      <c r="J229" s="21">
        <f t="shared" si="40"/>
        <v>281</v>
      </c>
      <c r="K229" s="21">
        <f t="shared" si="40"/>
        <v>331</v>
      </c>
    </row>
    <row r="230" spans="1:11" ht="12" customHeight="1">
      <c r="A230" s="68">
        <v>1997</v>
      </c>
      <c r="B230" s="21">
        <f t="shared" ref="B230:K230" si="41">IF(AND(B179="-",B128="-",B77="-",B26="-"),"-",SUM(B179,B128,B77,B26))</f>
        <v>9</v>
      </c>
      <c r="C230" s="21">
        <f t="shared" si="41"/>
        <v>25</v>
      </c>
      <c r="D230" s="21">
        <f t="shared" si="41"/>
        <v>48</v>
      </c>
      <c r="E230" s="21">
        <f t="shared" si="41"/>
        <v>0</v>
      </c>
      <c r="F230" s="21">
        <f t="shared" si="41"/>
        <v>164</v>
      </c>
      <c r="G230" s="21">
        <f t="shared" si="41"/>
        <v>62</v>
      </c>
      <c r="H230" s="21" t="str">
        <f t="shared" si="41"/>
        <v>-</v>
      </c>
      <c r="I230" s="21">
        <f t="shared" si="41"/>
        <v>2</v>
      </c>
      <c r="J230" s="21">
        <f t="shared" si="41"/>
        <v>299</v>
      </c>
      <c r="K230" s="21">
        <f t="shared" si="41"/>
        <v>310</v>
      </c>
    </row>
    <row r="231" spans="1:11" ht="12" customHeight="1">
      <c r="A231" s="68">
        <v>1998</v>
      </c>
      <c r="B231" s="21">
        <f t="shared" ref="B231:K231" si="42">IF(AND(B180="-",B129="-",B78="-",B27="-"),"-",SUM(B180,B129,B78,B27))</f>
        <v>6</v>
      </c>
      <c r="C231" s="21">
        <f t="shared" si="42"/>
        <v>33</v>
      </c>
      <c r="D231" s="21">
        <f t="shared" si="42"/>
        <v>19</v>
      </c>
      <c r="E231" s="21">
        <f t="shared" si="42"/>
        <v>3</v>
      </c>
      <c r="F231" s="21">
        <f t="shared" si="42"/>
        <v>41</v>
      </c>
      <c r="G231" s="21">
        <f t="shared" si="42"/>
        <v>43</v>
      </c>
      <c r="H231" s="21" t="str">
        <f t="shared" si="42"/>
        <v>-</v>
      </c>
      <c r="I231" s="21">
        <f t="shared" si="42"/>
        <v>3</v>
      </c>
      <c r="J231" s="21">
        <f t="shared" si="42"/>
        <v>139</v>
      </c>
      <c r="K231" s="21">
        <f t="shared" si="42"/>
        <v>148</v>
      </c>
    </row>
    <row r="232" spans="1:11" ht="12" customHeight="1">
      <c r="A232" s="68">
        <v>1999</v>
      </c>
      <c r="B232" s="21">
        <f t="shared" ref="B232:K232" si="43">IF(AND(B181="-",B130="-",B79="-",B28="-"),"-",SUM(B181,B130,B79,B28))</f>
        <v>6</v>
      </c>
      <c r="C232" s="21">
        <f t="shared" si="43"/>
        <v>43</v>
      </c>
      <c r="D232" s="21">
        <f t="shared" si="43"/>
        <v>46</v>
      </c>
      <c r="E232" s="21">
        <f t="shared" si="43"/>
        <v>5</v>
      </c>
      <c r="F232" s="21">
        <f t="shared" si="43"/>
        <v>117</v>
      </c>
      <c r="G232" s="21">
        <f t="shared" si="43"/>
        <v>71</v>
      </c>
      <c r="H232" s="21" t="str">
        <f t="shared" si="43"/>
        <v>-</v>
      </c>
      <c r="I232" s="21">
        <f t="shared" si="43"/>
        <v>1</v>
      </c>
      <c r="J232" s="21">
        <f t="shared" si="43"/>
        <v>282</v>
      </c>
      <c r="K232" s="21">
        <f t="shared" si="43"/>
        <v>289</v>
      </c>
    </row>
    <row r="233" spans="1:11" ht="12" customHeight="1">
      <c r="A233" s="68">
        <v>2000</v>
      </c>
      <c r="B233" s="21">
        <f t="shared" ref="B233:K233" si="44">IF(AND(B182="-",B131="-",B80="-",B29="-"),"-",SUM(B182,B131,B80,B29))</f>
        <v>5</v>
      </c>
      <c r="C233" s="21">
        <f t="shared" si="44"/>
        <v>43</v>
      </c>
      <c r="D233" s="21">
        <f t="shared" si="44"/>
        <v>41</v>
      </c>
      <c r="E233" s="21">
        <f t="shared" si="44"/>
        <v>5</v>
      </c>
      <c r="F233" s="21">
        <f t="shared" si="44"/>
        <v>55</v>
      </c>
      <c r="G233" s="21">
        <f t="shared" si="44"/>
        <v>0</v>
      </c>
      <c r="H233" s="21" t="str">
        <f t="shared" si="44"/>
        <v>-</v>
      </c>
      <c r="I233" s="21">
        <f t="shared" si="44"/>
        <v>1</v>
      </c>
      <c r="J233" s="21">
        <f t="shared" si="44"/>
        <v>144</v>
      </c>
      <c r="K233" s="21">
        <f t="shared" si="44"/>
        <v>150</v>
      </c>
    </row>
    <row r="234" spans="1:11" ht="12" customHeight="1">
      <c r="A234" s="68">
        <v>2001</v>
      </c>
      <c r="B234" s="21">
        <f t="shared" ref="B234:K234" si="45">IF(AND(B183="-",B132="-",B81="-",B30="-"),"-",SUM(B183,B132,B81,B30))</f>
        <v>22</v>
      </c>
      <c r="C234" s="21">
        <f t="shared" si="45"/>
        <v>53</v>
      </c>
      <c r="D234" s="21">
        <f t="shared" si="45"/>
        <v>65</v>
      </c>
      <c r="E234" s="21">
        <f t="shared" si="45"/>
        <v>122</v>
      </c>
      <c r="F234" s="21">
        <f t="shared" si="45"/>
        <v>172</v>
      </c>
      <c r="G234" s="21">
        <f t="shared" si="45"/>
        <v>104</v>
      </c>
      <c r="H234" s="21" t="str">
        <f t="shared" si="45"/>
        <v>-</v>
      </c>
      <c r="I234" s="21">
        <f t="shared" si="45"/>
        <v>5</v>
      </c>
      <c r="J234" s="21">
        <f t="shared" si="45"/>
        <v>516</v>
      </c>
      <c r="K234" s="21">
        <f t="shared" si="45"/>
        <v>543</v>
      </c>
    </row>
    <row r="235" spans="1:11" ht="12" customHeight="1">
      <c r="A235" s="68">
        <v>2002</v>
      </c>
      <c r="B235" s="21">
        <f t="shared" ref="B235:K235" si="46">IF(AND(B184="-",B133="-",B82="-",B31="-"),"-",SUM(B184,B133,B82,B31))</f>
        <v>14</v>
      </c>
      <c r="C235" s="21">
        <f t="shared" si="46"/>
        <v>31</v>
      </c>
      <c r="D235" s="21">
        <f t="shared" si="46"/>
        <v>42</v>
      </c>
      <c r="E235" s="21">
        <f t="shared" si="46"/>
        <v>61</v>
      </c>
      <c r="F235" s="21">
        <f t="shared" si="46"/>
        <v>51</v>
      </c>
      <c r="G235" s="21">
        <f t="shared" si="46"/>
        <v>41</v>
      </c>
      <c r="H235" s="21">
        <f t="shared" si="46"/>
        <v>10</v>
      </c>
      <c r="I235" s="21">
        <f t="shared" si="46"/>
        <v>3</v>
      </c>
      <c r="J235" s="21">
        <f t="shared" si="46"/>
        <v>226</v>
      </c>
      <c r="K235" s="21">
        <f t="shared" si="46"/>
        <v>253</v>
      </c>
    </row>
    <row r="236" spans="1:11" ht="12" customHeight="1">
      <c r="A236" s="68">
        <v>2003</v>
      </c>
      <c r="B236" s="21">
        <f t="shared" ref="B236:K236" si="47">IF(AND(B185="-",B134="-",B83="-",B32="-"),"-",SUM(B185,B134,B83,B32))</f>
        <v>7</v>
      </c>
      <c r="C236" s="21">
        <f t="shared" si="47"/>
        <v>24</v>
      </c>
      <c r="D236" s="21">
        <f t="shared" si="47"/>
        <v>27</v>
      </c>
      <c r="E236" s="21">
        <f t="shared" si="47"/>
        <v>63</v>
      </c>
      <c r="F236" s="21">
        <f t="shared" si="47"/>
        <v>57</v>
      </c>
      <c r="G236" s="21">
        <f t="shared" si="47"/>
        <v>45</v>
      </c>
      <c r="H236" s="21">
        <f t="shared" si="47"/>
        <v>15</v>
      </c>
      <c r="I236" s="21">
        <f t="shared" si="47"/>
        <v>2</v>
      </c>
      <c r="J236" s="21">
        <f t="shared" si="47"/>
        <v>216</v>
      </c>
      <c r="K236" s="21">
        <f t="shared" si="47"/>
        <v>240</v>
      </c>
    </row>
    <row r="237" spans="1:11" ht="12" customHeight="1">
      <c r="A237" s="68">
        <v>2004</v>
      </c>
      <c r="B237" s="21">
        <f t="shared" ref="B237:K237" si="48">IF(AND(B186="-",B135="-",B84="-",B33="-"),"-",SUM(B186,B135,B84,B33))</f>
        <v>28</v>
      </c>
      <c r="C237" s="21">
        <f t="shared" si="48"/>
        <v>27</v>
      </c>
      <c r="D237" s="21">
        <f t="shared" si="48"/>
        <v>49</v>
      </c>
      <c r="E237" s="21">
        <f t="shared" si="48"/>
        <v>127</v>
      </c>
      <c r="F237" s="21">
        <f t="shared" si="48"/>
        <v>152</v>
      </c>
      <c r="G237" s="21">
        <f t="shared" si="48"/>
        <v>76</v>
      </c>
      <c r="H237" s="21">
        <f t="shared" si="48"/>
        <v>15</v>
      </c>
      <c r="I237" s="21">
        <f t="shared" si="48"/>
        <v>107</v>
      </c>
      <c r="J237" s="21">
        <f t="shared" si="48"/>
        <v>431</v>
      </c>
      <c r="K237" s="21">
        <f t="shared" si="48"/>
        <v>581</v>
      </c>
    </row>
    <row r="238" spans="1:11" ht="12" customHeight="1">
      <c r="A238" s="68">
        <v>2005</v>
      </c>
      <c r="B238" s="21">
        <f t="shared" ref="B238:K238" si="49">IF(AND(B187="-",B136="-",B85="-",B34="-"),"-",SUM(B187,B136,B85,B34))</f>
        <v>103</v>
      </c>
      <c r="C238" s="21">
        <f t="shared" si="49"/>
        <v>98</v>
      </c>
      <c r="D238" s="21">
        <f t="shared" si="49"/>
        <v>146</v>
      </c>
      <c r="E238" s="21">
        <f t="shared" si="49"/>
        <v>126</v>
      </c>
      <c r="F238" s="21">
        <f t="shared" si="49"/>
        <v>150</v>
      </c>
      <c r="G238" s="21">
        <f t="shared" si="49"/>
        <v>77</v>
      </c>
      <c r="H238" s="21">
        <f t="shared" si="49"/>
        <v>0</v>
      </c>
      <c r="I238" s="21">
        <f t="shared" si="49"/>
        <v>206</v>
      </c>
      <c r="J238" s="21">
        <f t="shared" si="49"/>
        <v>597</v>
      </c>
      <c r="K238" s="21">
        <f t="shared" si="49"/>
        <v>906</v>
      </c>
    </row>
    <row r="239" spans="1:11" ht="12" customHeight="1">
      <c r="A239" s="68">
        <v>2006</v>
      </c>
      <c r="B239" s="21">
        <f t="shared" ref="B239:K239" si="50">IF(AND(B188="-",B137="-",B86="-",B35="-"),"-",SUM(B188,B137,B86,B35))</f>
        <v>29</v>
      </c>
      <c r="C239" s="21">
        <f t="shared" si="50"/>
        <v>96</v>
      </c>
      <c r="D239" s="21">
        <f t="shared" si="50"/>
        <v>285</v>
      </c>
      <c r="E239" s="21">
        <f t="shared" si="50"/>
        <v>167</v>
      </c>
      <c r="F239" s="21">
        <f t="shared" si="50"/>
        <v>140</v>
      </c>
      <c r="G239" s="21">
        <f t="shared" si="50"/>
        <v>117</v>
      </c>
      <c r="H239" s="21">
        <f t="shared" si="50"/>
        <v>5</v>
      </c>
      <c r="I239" s="21">
        <f t="shared" si="50"/>
        <v>41</v>
      </c>
      <c r="J239" s="21">
        <f t="shared" si="50"/>
        <v>805</v>
      </c>
      <c r="K239" s="21">
        <f t="shared" si="50"/>
        <v>880</v>
      </c>
    </row>
    <row r="240" spans="1:11" ht="12" customHeight="1">
      <c r="A240" s="68">
        <v>2007</v>
      </c>
      <c r="B240" s="21">
        <f t="shared" ref="B240:K240" si="51">IF(AND(B189="-",B138="-",B87="-",B36="-"),"-",SUM(B189,B138,B87,B36))</f>
        <v>179</v>
      </c>
      <c r="C240" s="21">
        <f t="shared" si="51"/>
        <v>22</v>
      </c>
      <c r="D240" s="21">
        <f t="shared" si="51"/>
        <v>205</v>
      </c>
      <c r="E240" s="21">
        <f t="shared" si="51"/>
        <v>189</v>
      </c>
      <c r="F240" s="21">
        <f t="shared" si="51"/>
        <v>167</v>
      </c>
      <c r="G240" s="21">
        <f t="shared" si="51"/>
        <v>7</v>
      </c>
      <c r="H240" s="21">
        <f t="shared" si="51"/>
        <v>0</v>
      </c>
      <c r="I240" s="21">
        <f t="shared" si="51"/>
        <v>129</v>
      </c>
      <c r="J240" s="21">
        <f t="shared" si="51"/>
        <v>590</v>
      </c>
      <c r="K240" s="21">
        <f t="shared" si="51"/>
        <v>898</v>
      </c>
    </row>
    <row r="241" spans="1:11" ht="12" customHeight="1">
      <c r="A241" s="68">
        <v>2008</v>
      </c>
      <c r="B241" s="21">
        <f t="shared" ref="B241:K241" si="52">IF(AND(B190="-",B139="-",B88="-",B37="-"),"-",SUM(B190,B139,B88,B37))</f>
        <v>54</v>
      </c>
      <c r="C241" s="21">
        <f t="shared" si="52"/>
        <v>30</v>
      </c>
      <c r="D241" s="21">
        <f t="shared" si="52"/>
        <v>125</v>
      </c>
      <c r="E241" s="21">
        <f t="shared" si="52"/>
        <v>102</v>
      </c>
      <c r="F241" s="21">
        <f t="shared" si="52"/>
        <v>231</v>
      </c>
      <c r="G241" s="21">
        <f t="shared" si="52"/>
        <v>92</v>
      </c>
      <c r="H241" s="21">
        <f t="shared" si="52"/>
        <v>1</v>
      </c>
      <c r="I241" s="21">
        <f t="shared" si="52"/>
        <v>51</v>
      </c>
      <c r="J241" s="21">
        <f t="shared" si="52"/>
        <v>580</v>
      </c>
      <c r="K241" s="21">
        <f t="shared" si="52"/>
        <v>686</v>
      </c>
    </row>
    <row r="242" spans="1:11" ht="12" customHeight="1">
      <c r="A242" s="68">
        <v>2009</v>
      </c>
      <c r="B242" s="21">
        <f t="shared" ref="B242:K242" si="53">IF(AND(B191="-",B140="-",B89="-",B38="-"),"-",SUM(B191,B140,B89,B38))</f>
        <v>76</v>
      </c>
      <c r="C242" s="21">
        <f t="shared" si="53"/>
        <v>82</v>
      </c>
      <c r="D242" s="21">
        <f t="shared" si="53"/>
        <v>238</v>
      </c>
      <c r="E242" s="21">
        <f t="shared" si="53"/>
        <v>233</v>
      </c>
      <c r="F242" s="21">
        <f t="shared" si="53"/>
        <v>269</v>
      </c>
      <c r="G242" s="21">
        <f t="shared" si="53"/>
        <v>5</v>
      </c>
      <c r="H242" s="21">
        <f t="shared" si="53"/>
        <v>4</v>
      </c>
      <c r="I242" s="21">
        <f t="shared" si="53"/>
        <v>18</v>
      </c>
      <c r="J242" s="21">
        <f t="shared" si="53"/>
        <v>827</v>
      </c>
      <c r="K242" s="21">
        <f t="shared" si="53"/>
        <v>925</v>
      </c>
    </row>
    <row r="243" spans="1:11" ht="12" customHeight="1">
      <c r="A243" s="68">
        <v>2010</v>
      </c>
      <c r="B243" s="21">
        <f t="shared" ref="B243:K243" si="54">IF(AND(B192="-",B141="-",B90="-",B39="-"),"-",SUM(B192,B141,B90,B39))</f>
        <v>145</v>
      </c>
      <c r="C243" s="21">
        <f t="shared" si="54"/>
        <v>155</v>
      </c>
      <c r="D243" s="21">
        <f t="shared" si="54"/>
        <v>335</v>
      </c>
      <c r="E243" s="21">
        <f t="shared" si="54"/>
        <v>155</v>
      </c>
      <c r="F243" s="21">
        <f t="shared" si="54"/>
        <v>150</v>
      </c>
      <c r="G243" s="21">
        <f t="shared" si="54"/>
        <v>62</v>
      </c>
      <c r="H243" s="21">
        <f t="shared" si="54"/>
        <v>4</v>
      </c>
      <c r="I243" s="21">
        <f t="shared" si="54"/>
        <v>51</v>
      </c>
      <c r="J243" s="21">
        <f t="shared" si="54"/>
        <v>857</v>
      </c>
      <c r="K243" s="21">
        <f t="shared" si="54"/>
        <v>1057</v>
      </c>
    </row>
    <row r="244" spans="1:11" ht="12" customHeight="1">
      <c r="A244" s="68">
        <v>2011</v>
      </c>
      <c r="B244" s="21">
        <f t="shared" ref="B244:K244" si="55">IF(AND(B193="-",B142="-",B91="-",B40="-"),"-",SUM(B193,B142,B91,B40))</f>
        <v>303</v>
      </c>
      <c r="C244" s="21">
        <f t="shared" si="55"/>
        <v>92</v>
      </c>
      <c r="D244" s="21">
        <f t="shared" si="55"/>
        <v>192</v>
      </c>
      <c r="E244" s="21">
        <f t="shared" si="55"/>
        <v>152</v>
      </c>
      <c r="F244" s="21">
        <f t="shared" si="55"/>
        <v>140</v>
      </c>
      <c r="G244" s="21">
        <f t="shared" si="55"/>
        <v>24</v>
      </c>
      <c r="H244" s="21">
        <f t="shared" si="55"/>
        <v>1</v>
      </c>
      <c r="I244" s="21">
        <f t="shared" si="55"/>
        <v>22</v>
      </c>
      <c r="J244" s="21">
        <f t="shared" si="55"/>
        <v>600</v>
      </c>
      <c r="K244" s="21">
        <f t="shared" si="55"/>
        <v>926</v>
      </c>
    </row>
    <row r="245" spans="1:11" ht="12" customHeight="1">
      <c r="A245" s="68">
        <v>2012</v>
      </c>
      <c r="B245" s="21">
        <f t="shared" ref="B245:K245" si="56">IF(AND(B194="-",B143="-",B92="-",B41="-"),"-",SUM(B194,B143,B92,B41))</f>
        <v>182</v>
      </c>
      <c r="C245" s="21">
        <f t="shared" si="56"/>
        <v>144</v>
      </c>
      <c r="D245" s="21">
        <f t="shared" si="56"/>
        <v>269</v>
      </c>
      <c r="E245" s="21">
        <f t="shared" si="56"/>
        <v>214</v>
      </c>
      <c r="F245" s="21">
        <f t="shared" si="56"/>
        <v>229</v>
      </c>
      <c r="G245" s="21">
        <f t="shared" si="56"/>
        <v>104</v>
      </c>
      <c r="H245" s="21">
        <f t="shared" si="56"/>
        <v>4</v>
      </c>
      <c r="I245" s="21">
        <f t="shared" si="56"/>
        <v>29</v>
      </c>
      <c r="J245" s="21">
        <f t="shared" si="56"/>
        <v>960</v>
      </c>
      <c r="K245" s="21">
        <f t="shared" si="56"/>
        <v>1175</v>
      </c>
    </row>
    <row r="246" spans="1:11" ht="12" customHeight="1">
      <c r="A246" s="68">
        <v>2013</v>
      </c>
      <c r="B246" s="21">
        <f t="shared" ref="B246:K246" si="57">IF(AND(B195="-",B144="-",B93="-",B42="-"),"-",SUM(B195,B144,B93,B42))</f>
        <v>270</v>
      </c>
      <c r="C246" s="21">
        <f t="shared" si="57"/>
        <v>279</v>
      </c>
      <c r="D246" s="21">
        <f t="shared" si="57"/>
        <v>206</v>
      </c>
      <c r="E246" s="21">
        <f t="shared" si="57"/>
        <v>369</v>
      </c>
      <c r="F246" s="21">
        <f t="shared" si="57"/>
        <v>583</v>
      </c>
      <c r="G246" s="21">
        <f t="shared" si="57"/>
        <v>159</v>
      </c>
      <c r="H246" s="21">
        <f t="shared" si="57"/>
        <v>0</v>
      </c>
      <c r="I246" s="21">
        <f t="shared" si="57"/>
        <v>124</v>
      </c>
      <c r="J246" s="21">
        <f t="shared" si="57"/>
        <v>1596</v>
      </c>
      <c r="K246" s="21">
        <f t="shared" si="57"/>
        <v>1990</v>
      </c>
    </row>
    <row r="247" spans="1:11" ht="12" customHeight="1">
      <c r="A247" s="68">
        <v>2014</v>
      </c>
      <c r="B247" s="21">
        <f t="shared" ref="B247:K247" si="58">IF(AND(B196="-",B145="-",B94="-",B43="-"),"-",SUM(B196,B145,B94,B43))</f>
        <v>419</v>
      </c>
      <c r="C247" s="21">
        <f t="shared" si="58"/>
        <v>196</v>
      </c>
      <c r="D247" s="21">
        <f t="shared" si="58"/>
        <v>295</v>
      </c>
      <c r="E247" s="21">
        <f t="shared" si="58"/>
        <v>465</v>
      </c>
      <c r="F247" s="21">
        <f t="shared" si="58"/>
        <v>419</v>
      </c>
      <c r="G247" s="21">
        <f t="shared" si="58"/>
        <v>152</v>
      </c>
      <c r="H247" s="21">
        <f t="shared" si="58"/>
        <v>0</v>
      </c>
      <c r="I247" s="21">
        <f t="shared" si="58"/>
        <v>34</v>
      </c>
      <c r="J247" s="21">
        <f t="shared" si="58"/>
        <v>1527</v>
      </c>
      <c r="K247" s="21">
        <f t="shared" si="58"/>
        <v>1980</v>
      </c>
    </row>
    <row r="248" spans="1:11" ht="12" customHeight="1">
      <c r="A248" s="68">
        <v>2015</v>
      </c>
      <c r="B248" s="21">
        <f t="shared" ref="B248:K248" si="59">IF(AND(B197="-",B146="-",B95="-",B44="-"),"-",SUM(B197,B146,B95,B44))</f>
        <v>384</v>
      </c>
      <c r="C248" s="21">
        <f t="shared" si="59"/>
        <v>324</v>
      </c>
      <c r="D248" s="21">
        <f t="shared" si="59"/>
        <v>380</v>
      </c>
      <c r="E248" s="21">
        <f t="shared" si="59"/>
        <v>389</v>
      </c>
      <c r="F248" s="21">
        <f t="shared" si="59"/>
        <v>261</v>
      </c>
      <c r="G248" s="21">
        <f t="shared" si="59"/>
        <v>104</v>
      </c>
      <c r="H248" s="21">
        <f t="shared" si="59"/>
        <v>0</v>
      </c>
      <c r="I248" s="21">
        <f t="shared" si="59"/>
        <v>7</v>
      </c>
      <c r="J248" s="21">
        <f t="shared" si="59"/>
        <v>1458</v>
      </c>
      <c r="K248" s="21">
        <f t="shared" si="59"/>
        <v>1849</v>
      </c>
    </row>
    <row r="249" spans="1:11" ht="12" customHeight="1">
      <c r="A249" s="68">
        <v>2016</v>
      </c>
      <c r="B249" s="21">
        <f t="shared" ref="B249:K249" si="60">IF(AND(B198="-",B147="-",B96="-",B45="-"),"-",SUM(B198,B147,B96,B45))</f>
        <v>35</v>
      </c>
      <c r="C249" s="21">
        <f t="shared" si="60"/>
        <v>204</v>
      </c>
      <c r="D249" s="21">
        <f t="shared" si="60"/>
        <v>233</v>
      </c>
      <c r="E249" s="21">
        <f t="shared" si="60"/>
        <v>141</v>
      </c>
      <c r="F249" s="21">
        <f t="shared" si="60"/>
        <v>90</v>
      </c>
      <c r="G249" s="21">
        <f t="shared" si="60"/>
        <v>2</v>
      </c>
      <c r="H249" s="21">
        <f t="shared" si="60"/>
        <v>0</v>
      </c>
      <c r="I249" s="21">
        <f t="shared" si="60"/>
        <v>34</v>
      </c>
      <c r="J249" s="21">
        <f t="shared" si="60"/>
        <v>670</v>
      </c>
      <c r="K249" s="21">
        <f t="shared" si="60"/>
        <v>739</v>
      </c>
    </row>
    <row r="250" spans="1:11" ht="12" customHeight="1">
      <c r="A250" s="68">
        <v>2017</v>
      </c>
      <c r="B250" s="21">
        <f t="shared" ref="B250:K250" si="61">IF(AND(B199="-",B148="-",B97="-",B46="-"),"-",SUM(B199,B148,B97,B46))</f>
        <v>149</v>
      </c>
      <c r="C250" s="21">
        <f t="shared" si="61"/>
        <v>27</v>
      </c>
      <c r="D250" s="21">
        <f t="shared" si="61"/>
        <v>90</v>
      </c>
      <c r="E250" s="21">
        <f t="shared" si="61"/>
        <v>317</v>
      </c>
      <c r="F250" s="21">
        <f t="shared" si="61"/>
        <v>357</v>
      </c>
      <c r="G250" s="21">
        <f t="shared" si="61"/>
        <v>172</v>
      </c>
      <c r="H250" s="21">
        <f t="shared" si="61"/>
        <v>0</v>
      </c>
      <c r="I250" s="21">
        <f t="shared" si="61"/>
        <v>3</v>
      </c>
      <c r="J250" s="21">
        <f t="shared" si="61"/>
        <v>963</v>
      </c>
      <c r="K250" s="21">
        <f t="shared" si="61"/>
        <v>1115</v>
      </c>
    </row>
    <row r="251" spans="1:11" ht="12" customHeight="1">
      <c r="A251" s="68">
        <v>2018</v>
      </c>
      <c r="B251" s="21">
        <f t="shared" ref="B251:K251" si="62">IF(AND(B200="-",B149="-",B98="-",B47="-"),"-",SUM(B200,B149,B98,B47))</f>
        <v>93</v>
      </c>
      <c r="C251" s="21">
        <f t="shared" si="62"/>
        <v>99</v>
      </c>
      <c r="D251" s="21">
        <f t="shared" si="62"/>
        <v>254</v>
      </c>
      <c r="E251" s="21">
        <f t="shared" si="62"/>
        <v>272</v>
      </c>
      <c r="F251" s="21">
        <f t="shared" si="62"/>
        <v>145</v>
      </c>
      <c r="G251" s="21">
        <f t="shared" si="62"/>
        <v>110</v>
      </c>
      <c r="H251" s="21">
        <f t="shared" si="62"/>
        <v>0</v>
      </c>
      <c r="I251" s="21">
        <f t="shared" si="62"/>
        <v>26</v>
      </c>
      <c r="J251" s="21">
        <f t="shared" si="62"/>
        <v>880</v>
      </c>
      <c r="K251" s="21">
        <f t="shared" si="62"/>
        <v>999</v>
      </c>
    </row>
    <row r="252" spans="1:11" ht="12" customHeight="1">
      <c r="A252" s="68">
        <v>2019</v>
      </c>
      <c r="B252" s="21">
        <f t="shared" ref="B252:K252" si="63">IF(AND(B201="-",B150="-",B99="-",B48="-"),"-",SUM(B201,B150,B99,B48))</f>
        <v>100</v>
      </c>
      <c r="C252" s="21">
        <f t="shared" si="63"/>
        <v>65</v>
      </c>
      <c r="D252" s="21">
        <f t="shared" si="63"/>
        <v>72</v>
      </c>
      <c r="E252" s="21">
        <f t="shared" si="63"/>
        <v>356</v>
      </c>
      <c r="F252" s="21">
        <f t="shared" si="63"/>
        <v>275</v>
      </c>
      <c r="G252" s="21">
        <f t="shared" si="63"/>
        <v>119</v>
      </c>
      <c r="H252" s="21">
        <f t="shared" si="63"/>
        <v>0</v>
      </c>
      <c r="I252" s="21">
        <f t="shared" si="63"/>
        <v>13</v>
      </c>
      <c r="J252" s="21">
        <f t="shared" si="63"/>
        <v>887</v>
      </c>
      <c r="K252" s="21">
        <f t="shared" si="63"/>
        <v>1000</v>
      </c>
    </row>
    <row r="253" spans="1:11" ht="12" customHeight="1">
      <c r="A253" s="68">
        <v>2020</v>
      </c>
      <c r="B253" s="21">
        <f t="shared" ref="B253:K253" si="64">IF(AND(B202="-",B151="-",B100="-",B49="-"),"-",SUM(B202,B151,B100,B49))</f>
        <v>68</v>
      </c>
      <c r="C253" s="21">
        <f t="shared" si="64"/>
        <v>1</v>
      </c>
      <c r="D253" s="21">
        <f t="shared" si="64"/>
        <v>2</v>
      </c>
      <c r="E253" s="21">
        <f t="shared" si="64"/>
        <v>29</v>
      </c>
      <c r="F253" s="21">
        <f t="shared" si="64"/>
        <v>122</v>
      </c>
      <c r="G253" s="21">
        <f t="shared" si="64"/>
        <v>31</v>
      </c>
      <c r="H253" s="21">
        <f t="shared" si="64"/>
        <v>0</v>
      </c>
      <c r="I253" s="21">
        <f t="shared" si="64"/>
        <v>0</v>
      </c>
      <c r="J253" s="21">
        <f t="shared" si="64"/>
        <v>185</v>
      </c>
      <c r="K253" s="21">
        <f t="shared" si="64"/>
        <v>253</v>
      </c>
    </row>
    <row r="254" spans="1:11" ht="12" customHeight="1">
      <c r="A254" s="68">
        <v>2021</v>
      </c>
      <c r="B254" s="21">
        <f t="shared" ref="B254:K254" si="65">IF(AND(B203="-",B152="-",B101="-",B50="-"),"-",SUM(B203,B152,B101,B50))</f>
        <v>19</v>
      </c>
      <c r="C254" s="21">
        <f t="shared" si="65"/>
        <v>28</v>
      </c>
      <c r="D254" s="21">
        <f t="shared" si="65"/>
        <v>98</v>
      </c>
      <c r="E254" s="21">
        <f t="shared" si="65"/>
        <v>141</v>
      </c>
      <c r="F254" s="21">
        <f t="shared" si="65"/>
        <v>103</v>
      </c>
      <c r="G254" s="21">
        <f t="shared" si="65"/>
        <v>77</v>
      </c>
      <c r="H254" s="21">
        <f t="shared" si="65"/>
        <v>0</v>
      </c>
      <c r="I254" s="21">
        <f t="shared" si="65"/>
        <v>0</v>
      </c>
      <c r="J254" s="21">
        <f t="shared" si="65"/>
        <v>447</v>
      </c>
      <c r="K254" s="21">
        <f t="shared" si="65"/>
        <v>466</v>
      </c>
    </row>
    <row r="255" spans="1:11" ht="12" customHeight="1">
      <c r="A255" s="68">
        <v>2022</v>
      </c>
      <c r="B255" s="21">
        <f t="shared" ref="B255:K255" si="66">IF(AND(B204="-",B153="-",B102="-",B51="-"),"-",SUM(B204,B153,B102,B51))</f>
        <v>90</v>
      </c>
      <c r="C255" s="21">
        <f t="shared" si="66"/>
        <v>109</v>
      </c>
      <c r="D255" s="21">
        <f t="shared" si="66"/>
        <v>78</v>
      </c>
      <c r="E255" s="21">
        <f t="shared" si="66"/>
        <v>171</v>
      </c>
      <c r="F255" s="21">
        <f t="shared" si="66"/>
        <v>105</v>
      </c>
      <c r="G255" s="21">
        <f t="shared" si="66"/>
        <v>60</v>
      </c>
      <c r="H255" s="21">
        <f t="shared" si="66"/>
        <v>0</v>
      </c>
      <c r="I255" s="21">
        <f t="shared" si="66"/>
        <v>2</v>
      </c>
      <c r="J255" s="21">
        <f t="shared" si="66"/>
        <v>523</v>
      </c>
      <c r="K255" s="21">
        <f t="shared" si="66"/>
        <v>615</v>
      </c>
    </row>
    <row r="256" spans="1:11" ht="12" customHeight="1">
      <c r="A256" s="68">
        <v>2023</v>
      </c>
      <c r="B256" s="21">
        <f t="shared" ref="B256:K257" si="67">IF(AND(B205="-",B154="-",B103="-",B52="-"),"-",SUM(B205,B154,B103,B52))</f>
        <v>126</v>
      </c>
      <c r="C256" s="21">
        <f t="shared" si="67"/>
        <v>81</v>
      </c>
      <c r="D256" s="21">
        <f t="shared" si="67"/>
        <v>84</v>
      </c>
      <c r="E256" s="21">
        <f t="shared" si="67"/>
        <v>124</v>
      </c>
      <c r="F256" s="21">
        <f t="shared" si="67"/>
        <v>185</v>
      </c>
      <c r="G256" s="21">
        <f t="shared" si="67"/>
        <v>96</v>
      </c>
      <c r="H256" s="21">
        <f t="shared" si="67"/>
        <v>0</v>
      </c>
      <c r="I256" s="21">
        <f t="shared" si="67"/>
        <v>5</v>
      </c>
      <c r="J256" s="21">
        <f t="shared" si="67"/>
        <v>570</v>
      </c>
      <c r="K256" s="21">
        <f t="shared" si="67"/>
        <v>701</v>
      </c>
    </row>
    <row r="257" spans="1:11" ht="12" customHeight="1">
      <c r="A257" s="68" t="s">
        <v>349</v>
      </c>
      <c r="B257" s="21">
        <f t="shared" si="67"/>
        <v>171</v>
      </c>
      <c r="C257" s="21">
        <f t="shared" si="67"/>
        <v>106</v>
      </c>
      <c r="D257" s="21">
        <f t="shared" si="67"/>
        <v>99</v>
      </c>
      <c r="E257" s="21">
        <f t="shared" si="67"/>
        <v>125</v>
      </c>
      <c r="F257" s="21">
        <f t="shared" si="67"/>
        <v>200</v>
      </c>
      <c r="G257" s="21">
        <f t="shared" si="67"/>
        <v>9</v>
      </c>
      <c r="H257" s="21">
        <f t="shared" si="67"/>
        <v>0</v>
      </c>
      <c r="I257" s="21">
        <f t="shared" si="67"/>
        <v>2</v>
      </c>
      <c r="J257" s="21">
        <f t="shared" si="67"/>
        <v>539</v>
      </c>
      <c r="K257" s="21">
        <f t="shared" si="67"/>
        <v>712</v>
      </c>
    </row>
    <row r="258" spans="1:11" ht="12" customHeight="1">
      <c r="A258" s="268" t="s">
        <v>165</v>
      </c>
      <c r="B258" s="268"/>
      <c r="C258" s="268"/>
      <c r="D258" s="268"/>
      <c r="E258" s="268"/>
      <c r="F258" s="268"/>
      <c r="G258" s="268"/>
      <c r="H258" s="268"/>
      <c r="I258" s="268"/>
      <c r="J258" s="268"/>
      <c r="K258" s="268"/>
    </row>
    <row r="259" spans="1:11" ht="12" customHeight="1">
      <c r="A259" s="269" t="s">
        <v>166</v>
      </c>
      <c r="B259" s="269"/>
      <c r="C259" s="269"/>
      <c r="D259" s="269"/>
      <c r="E259" s="269"/>
      <c r="F259" s="269"/>
      <c r="G259" s="269"/>
      <c r="H259" s="269"/>
      <c r="I259" s="269"/>
      <c r="J259" s="269"/>
      <c r="K259" s="269"/>
    </row>
    <row r="260" spans="1:11" ht="12" customHeight="1">
      <c r="C260" s="16"/>
      <c r="D260" s="16"/>
      <c r="E260" s="16"/>
      <c r="F260" s="16"/>
      <c r="G260" s="16"/>
      <c r="H260" s="16"/>
      <c r="I260" s="16"/>
      <c r="J260" s="16"/>
      <c r="K260" s="16"/>
    </row>
    <row r="261" spans="1:11" ht="12" customHeight="1">
      <c r="C261" s="16"/>
      <c r="D261" s="16"/>
      <c r="E261" s="16"/>
      <c r="F261" s="16"/>
      <c r="G261" s="16"/>
      <c r="H261" s="16"/>
      <c r="I261" s="16"/>
      <c r="J261" s="16"/>
      <c r="K261" s="16"/>
    </row>
    <row r="262" spans="1:11" ht="12" customHeight="1">
      <c r="C262" s="16"/>
      <c r="D262" s="16"/>
      <c r="E262" s="16"/>
      <c r="F262" s="16"/>
      <c r="G262" s="16"/>
      <c r="H262" s="16"/>
      <c r="I262" s="16"/>
      <c r="J262" s="16"/>
      <c r="K262" s="16"/>
    </row>
    <row r="263" spans="1:11" ht="12" customHeight="1">
      <c r="C263" s="16"/>
      <c r="D263" s="16"/>
      <c r="E263" s="16"/>
      <c r="F263" s="16"/>
      <c r="G263" s="16"/>
      <c r="H263" s="16"/>
      <c r="I263" s="16"/>
      <c r="J263" s="16"/>
      <c r="K263" s="16"/>
    </row>
    <row r="264" spans="1:11" ht="12" customHeight="1">
      <c r="C264" s="16"/>
      <c r="D264" s="16"/>
      <c r="E264" s="16"/>
      <c r="F264" s="16"/>
      <c r="G264" s="16"/>
      <c r="H264" s="16"/>
      <c r="I264" s="16"/>
      <c r="J264" s="16"/>
      <c r="K264" s="16"/>
    </row>
    <row r="265" spans="1:11" s="154" customFormat="1" ht="12" customHeight="1">
      <c r="A265" s="118"/>
      <c r="B265" s="127"/>
      <c r="C265" s="125"/>
      <c r="D265" s="125"/>
      <c r="E265" s="125"/>
      <c r="F265" s="125"/>
      <c r="G265" s="125"/>
      <c r="H265" s="125"/>
      <c r="I265" s="125"/>
      <c r="J265" s="125"/>
      <c r="K265" s="125"/>
    </row>
    <row r="266" spans="1:11" ht="12" customHeight="1">
      <c r="C266" s="16"/>
      <c r="D266" s="16"/>
      <c r="E266" s="16"/>
      <c r="F266" s="16"/>
      <c r="G266" s="16"/>
      <c r="H266" s="16"/>
      <c r="I266" s="16"/>
      <c r="J266" s="16"/>
      <c r="K266" s="16"/>
    </row>
    <row r="267" spans="1:11" ht="12" customHeight="1">
      <c r="C267" s="16"/>
      <c r="D267" s="16"/>
      <c r="E267" s="16"/>
      <c r="F267" s="16"/>
      <c r="G267" s="16"/>
      <c r="H267" s="16"/>
      <c r="I267" s="16"/>
      <c r="J267" s="16"/>
      <c r="K267" s="16"/>
    </row>
    <row r="268" spans="1:11" ht="12" customHeight="1">
      <c r="C268" s="16"/>
      <c r="D268" s="16"/>
      <c r="E268" s="16"/>
      <c r="F268" s="16"/>
      <c r="G268" s="16"/>
      <c r="H268" s="16"/>
      <c r="I268" s="16"/>
      <c r="J268" s="16"/>
      <c r="K268" s="16"/>
    </row>
    <row r="269" spans="1:11" ht="12" customHeight="1">
      <c r="C269" s="16"/>
      <c r="D269" s="16"/>
      <c r="E269" s="16"/>
      <c r="F269" s="16"/>
      <c r="G269" s="16"/>
      <c r="H269" s="16"/>
      <c r="I269" s="16"/>
      <c r="J269" s="16"/>
      <c r="K269" s="16"/>
    </row>
    <row r="270" spans="1:11" ht="12" customHeight="1">
      <c r="C270" s="16"/>
      <c r="D270" s="16"/>
      <c r="E270" s="16"/>
      <c r="F270" s="16"/>
      <c r="G270" s="16"/>
      <c r="H270" s="16"/>
      <c r="I270" s="16"/>
      <c r="J270" s="16"/>
      <c r="K270" s="16"/>
    </row>
    <row r="271" spans="1:11" ht="12" customHeight="1">
      <c r="C271" s="16"/>
      <c r="D271" s="16"/>
      <c r="E271" s="16"/>
      <c r="F271" s="16"/>
      <c r="G271" s="16"/>
      <c r="H271" s="16"/>
      <c r="I271" s="16"/>
      <c r="J271" s="16"/>
      <c r="K271" s="16"/>
    </row>
    <row r="272" spans="1:11" ht="12" customHeight="1">
      <c r="C272" s="16"/>
      <c r="D272" s="16"/>
      <c r="E272" s="16"/>
      <c r="F272" s="16"/>
      <c r="G272" s="16"/>
      <c r="H272" s="16"/>
      <c r="I272" s="16"/>
      <c r="J272" s="16"/>
      <c r="K272" s="16"/>
    </row>
    <row r="273" spans="1:11" ht="12" customHeight="1">
      <c r="C273" s="16"/>
      <c r="D273" s="16"/>
      <c r="E273" s="16"/>
      <c r="F273" s="16"/>
      <c r="G273" s="16"/>
      <c r="H273" s="16"/>
      <c r="I273" s="16"/>
      <c r="J273" s="16"/>
      <c r="K273" s="16"/>
    </row>
    <row r="274" spans="1:11" ht="12" customHeight="1">
      <c r="C274" s="16"/>
      <c r="D274" s="16"/>
      <c r="E274" s="16"/>
      <c r="F274" s="16"/>
      <c r="G274" s="16"/>
      <c r="H274" s="16"/>
      <c r="I274" s="16"/>
      <c r="J274" s="16"/>
      <c r="K274" s="16"/>
    </row>
    <row r="275" spans="1:11" ht="12" customHeight="1">
      <c r="C275" s="16"/>
      <c r="D275" s="16"/>
      <c r="E275" s="16"/>
      <c r="F275" s="16"/>
      <c r="G275" s="16"/>
      <c r="H275" s="16"/>
      <c r="I275" s="16"/>
      <c r="J275" s="16"/>
      <c r="K275" s="16"/>
    </row>
    <row r="276" spans="1:11" ht="12" customHeight="1">
      <c r="C276" s="16"/>
      <c r="D276" s="16"/>
      <c r="E276" s="16"/>
      <c r="F276" s="16"/>
      <c r="G276" s="16"/>
      <c r="H276" s="16"/>
      <c r="I276" s="16"/>
      <c r="J276" s="16"/>
      <c r="K276" s="16"/>
    </row>
    <row r="277" spans="1:11" ht="24" customHeight="1">
      <c r="A277" s="263" t="s">
        <v>167</v>
      </c>
      <c r="B277" s="263"/>
      <c r="C277" s="263"/>
      <c r="D277" s="263"/>
      <c r="E277" s="263"/>
      <c r="F277" s="263"/>
      <c r="G277" s="263"/>
      <c r="H277" s="263"/>
      <c r="I277" s="263"/>
      <c r="J277" s="263"/>
      <c r="K277" s="263"/>
    </row>
    <row r="278" spans="1:11" ht="12.75" customHeight="1">
      <c r="A278" s="318" t="s">
        <v>1</v>
      </c>
      <c r="B278" s="217"/>
      <c r="C278" s="217"/>
      <c r="D278" s="217"/>
      <c r="E278" s="217"/>
      <c r="F278" s="217"/>
      <c r="G278" s="217"/>
      <c r="H278" s="217"/>
      <c r="I278" s="217"/>
      <c r="J278" s="319" t="s">
        <v>89</v>
      </c>
      <c r="K278" s="319"/>
    </row>
    <row r="279" spans="1:11" ht="11.4">
      <c r="A279" s="263"/>
      <c r="B279" s="180" t="s">
        <v>159</v>
      </c>
      <c r="C279" s="180" t="s">
        <v>21</v>
      </c>
      <c r="D279" s="180" t="s">
        <v>22</v>
      </c>
      <c r="E279" s="180" t="s">
        <v>23</v>
      </c>
      <c r="F279" s="180" t="s">
        <v>24</v>
      </c>
      <c r="G279" s="180" t="s">
        <v>25</v>
      </c>
      <c r="H279" s="180" t="s">
        <v>121</v>
      </c>
      <c r="I279" s="180" t="s">
        <v>160</v>
      </c>
      <c r="J279" s="180" t="s">
        <v>168</v>
      </c>
      <c r="K279" s="180" t="s">
        <v>78</v>
      </c>
    </row>
    <row r="280" spans="1:11">
      <c r="A280" s="71" t="s">
        <v>162</v>
      </c>
      <c r="B280" s="21"/>
    </row>
    <row r="281" spans="1:11" ht="11.25" customHeight="1">
      <c r="A281" s="68" t="s">
        <v>102</v>
      </c>
      <c r="B281" s="21">
        <f t="shared" ref="B281:K281" si="68">AVERAGE(B10:B14)</f>
        <v>166.8</v>
      </c>
      <c r="C281" s="21">
        <f t="shared" si="68"/>
        <v>53</v>
      </c>
      <c r="D281" s="21">
        <f t="shared" si="68"/>
        <v>43</v>
      </c>
      <c r="E281" s="21">
        <f t="shared" si="68"/>
        <v>54.4</v>
      </c>
      <c r="F281" s="21">
        <f t="shared" si="68"/>
        <v>57</v>
      </c>
      <c r="G281" s="21">
        <f t="shared" si="68"/>
        <v>16.2</v>
      </c>
      <c r="H281" s="21">
        <f t="shared" si="68"/>
        <v>13.8</v>
      </c>
      <c r="I281" s="21">
        <f t="shared" si="68"/>
        <v>31.6</v>
      </c>
      <c r="J281" s="21">
        <f t="shared" si="68"/>
        <v>223.6</v>
      </c>
      <c r="K281" s="21">
        <f t="shared" si="68"/>
        <v>435.8</v>
      </c>
    </row>
    <row r="282" spans="1:11" ht="11.25" customHeight="1">
      <c r="A282" s="68" t="s">
        <v>10</v>
      </c>
      <c r="B282" s="21">
        <f t="shared" ref="B282:K282" si="69">AVERAGE(B15:B19)</f>
        <v>167.4</v>
      </c>
      <c r="C282" s="21">
        <f t="shared" si="69"/>
        <v>63.2</v>
      </c>
      <c r="D282" s="21">
        <f t="shared" si="69"/>
        <v>53.2</v>
      </c>
      <c r="E282" s="21">
        <f t="shared" si="69"/>
        <v>75.400000000000006</v>
      </c>
      <c r="F282" s="21">
        <f t="shared" si="69"/>
        <v>92.4</v>
      </c>
      <c r="G282" s="21">
        <f t="shared" si="69"/>
        <v>24.4</v>
      </c>
      <c r="H282" s="21">
        <f t="shared" si="69"/>
        <v>1.6</v>
      </c>
      <c r="I282" s="21">
        <f t="shared" si="69"/>
        <v>42.8</v>
      </c>
      <c r="J282" s="21">
        <f t="shared" si="69"/>
        <v>308.60000000000002</v>
      </c>
      <c r="K282" s="21">
        <f t="shared" si="69"/>
        <v>520.4</v>
      </c>
    </row>
    <row r="283" spans="1:11" ht="11.25" customHeight="1">
      <c r="A283" s="68" t="s">
        <v>11</v>
      </c>
      <c r="B283" s="21">
        <f>AVERAGE(B20:B24)</f>
        <v>75.2</v>
      </c>
      <c r="C283" s="21">
        <f t="shared" ref="C283:K283" si="70">AVERAGE(C20:C24)</f>
        <v>34.799999999999997</v>
      </c>
      <c r="D283" s="21">
        <f t="shared" si="70"/>
        <v>26.6</v>
      </c>
      <c r="E283" s="21">
        <f t="shared" si="70"/>
        <v>29.4</v>
      </c>
      <c r="F283" s="21">
        <f t="shared" si="70"/>
        <v>63.8</v>
      </c>
      <c r="G283" s="21">
        <f t="shared" si="70"/>
        <v>3.4</v>
      </c>
      <c r="H283" s="21">
        <f t="shared" si="70"/>
        <v>25.5</v>
      </c>
      <c r="I283" s="21">
        <f t="shared" si="70"/>
        <v>26</v>
      </c>
      <c r="J283" s="21">
        <f t="shared" si="70"/>
        <v>158</v>
      </c>
      <c r="K283" s="21">
        <f t="shared" si="70"/>
        <v>269.39999999999998</v>
      </c>
    </row>
    <row r="284" spans="1:11" ht="11.25" customHeight="1">
      <c r="A284" s="68" t="s">
        <v>12</v>
      </c>
      <c r="B284" s="21">
        <f>AVERAGE(B25:B29)</f>
        <v>14.2</v>
      </c>
      <c r="C284" s="21">
        <f t="shared" ref="C284:K284" si="71">AVERAGE(C25:C29)</f>
        <v>12.2</v>
      </c>
      <c r="D284" s="21">
        <f t="shared" si="71"/>
        <v>14.4</v>
      </c>
      <c r="E284" s="21">
        <f t="shared" si="71"/>
        <v>0.6</v>
      </c>
      <c r="F284" s="21">
        <f t="shared" si="71"/>
        <v>24.6</v>
      </c>
      <c r="G284" s="21">
        <f t="shared" si="71"/>
        <v>6</v>
      </c>
      <c r="H284" s="21" t="s">
        <v>15</v>
      </c>
      <c r="I284" s="21">
        <f t="shared" si="71"/>
        <v>2</v>
      </c>
      <c r="J284" s="21">
        <f t="shared" si="71"/>
        <v>57.8</v>
      </c>
      <c r="K284" s="21">
        <f t="shared" si="71"/>
        <v>74</v>
      </c>
    </row>
    <row r="285" spans="1:11" ht="11.25" customHeight="1">
      <c r="A285" s="68" t="s">
        <v>13</v>
      </c>
      <c r="B285" s="21">
        <f>AVERAGE(B30:B34)</f>
        <v>34.200000000000003</v>
      </c>
      <c r="C285" s="21">
        <f>AVERAGE(C30:C34)</f>
        <v>14.6</v>
      </c>
      <c r="D285" s="21">
        <f t="shared" ref="D285:K285" si="72">AVERAGE(D30:D34)</f>
        <v>18</v>
      </c>
      <c r="E285" s="21">
        <f t="shared" si="72"/>
        <v>27.4</v>
      </c>
      <c r="F285" s="21">
        <f t="shared" si="72"/>
        <v>26.8</v>
      </c>
      <c r="G285" s="21">
        <f t="shared" si="72"/>
        <v>10.199999999999999</v>
      </c>
      <c r="H285" s="21" t="str">
        <f>H30</f>
        <v>-</v>
      </c>
      <c r="I285" s="21">
        <f t="shared" si="72"/>
        <v>64.599999999999994</v>
      </c>
      <c r="J285" s="21">
        <f t="shared" si="72"/>
        <v>97</v>
      </c>
      <c r="K285" s="21">
        <f t="shared" si="72"/>
        <v>195.8</v>
      </c>
    </row>
    <row r="286" spans="1:11" ht="11.25" customHeight="1">
      <c r="A286" s="68" t="s">
        <v>14</v>
      </c>
      <c r="B286" s="21">
        <f>AVERAGE(B35:B39)</f>
        <v>96</v>
      </c>
      <c r="C286" s="21">
        <f t="shared" ref="C286:K286" si="73">AVERAGE(C35:C39)</f>
        <v>44.4</v>
      </c>
      <c r="D286" s="21">
        <f t="shared" si="73"/>
        <v>121.8</v>
      </c>
      <c r="E286" s="21">
        <f t="shared" si="73"/>
        <v>49.8</v>
      </c>
      <c r="F286" s="21">
        <f t="shared" si="73"/>
        <v>54.8</v>
      </c>
      <c r="G286" s="21">
        <f t="shared" si="73"/>
        <v>5.6</v>
      </c>
      <c r="H286" s="21" t="str">
        <f>H35</f>
        <v>-</v>
      </c>
      <c r="I286" s="21">
        <f t="shared" si="73"/>
        <v>57.6</v>
      </c>
      <c r="J286" s="21">
        <f t="shared" si="73"/>
        <v>276.39999999999998</v>
      </c>
      <c r="K286" s="21">
        <f t="shared" si="73"/>
        <v>430</v>
      </c>
    </row>
    <row r="287" spans="1:11" ht="11.25" customHeight="1">
      <c r="A287" s="68">
        <v>2011</v>
      </c>
      <c r="B287" s="21">
        <f t="shared" ref="B287:K287" si="74">B40</f>
        <v>303</v>
      </c>
      <c r="C287" s="21">
        <f t="shared" si="74"/>
        <v>68</v>
      </c>
      <c r="D287" s="21">
        <f t="shared" si="74"/>
        <v>51</v>
      </c>
      <c r="E287" s="21">
        <f t="shared" si="74"/>
        <v>7</v>
      </c>
      <c r="F287" s="21">
        <f t="shared" si="74"/>
        <v>1</v>
      </c>
      <c r="G287" s="21">
        <f t="shared" si="74"/>
        <v>0</v>
      </c>
      <c r="H287" s="21" t="str">
        <f t="shared" si="74"/>
        <v>-</v>
      </c>
      <c r="I287" s="21">
        <f t="shared" si="74"/>
        <v>22</v>
      </c>
      <c r="J287" s="21">
        <f t="shared" si="74"/>
        <v>127</v>
      </c>
      <c r="K287" s="21">
        <f t="shared" si="74"/>
        <v>452</v>
      </c>
    </row>
    <row r="288" spans="1:11" ht="11.25" customHeight="1">
      <c r="A288" s="68">
        <v>2012</v>
      </c>
      <c r="B288" s="21">
        <f t="shared" ref="B288:K288" si="75">B41</f>
        <v>182</v>
      </c>
      <c r="C288" s="21">
        <f t="shared" si="75"/>
        <v>75</v>
      </c>
      <c r="D288" s="21">
        <f t="shared" si="75"/>
        <v>78</v>
      </c>
      <c r="E288" s="21">
        <f t="shared" si="75"/>
        <v>67</v>
      </c>
      <c r="F288" s="21">
        <f t="shared" si="75"/>
        <v>16</v>
      </c>
      <c r="G288" s="21">
        <f t="shared" si="75"/>
        <v>8</v>
      </c>
      <c r="H288" s="21" t="str">
        <f t="shared" si="75"/>
        <v>-</v>
      </c>
      <c r="I288" s="21">
        <f t="shared" si="75"/>
        <v>29</v>
      </c>
      <c r="J288" s="21">
        <f t="shared" si="75"/>
        <v>244</v>
      </c>
      <c r="K288" s="21">
        <f t="shared" si="75"/>
        <v>455</v>
      </c>
    </row>
    <row r="289" spans="1:11" ht="11.25" customHeight="1">
      <c r="A289" s="68">
        <v>2013</v>
      </c>
      <c r="B289" s="21">
        <f t="shared" ref="B289:K289" si="76">B42</f>
        <v>270</v>
      </c>
      <c r="C289" s="21">
        <f t="shared" si="76"/>
        <v>141</v>
      </c>
      <c r="D289" s="21">
        <f t="shared" si="76"/>
        <v>74</v>
      </c>
      <c r="E289" s="21">
        <f t="shared" si="76"/>
        <v>64</v>
      </c>
      <c r="F289" s="21">
        <f t="shared" si="76"/>
        <v>46</v>
      </c>
      <c r="G289" s="21">
        <f t="shared" si="76"/>
        <v>13</v>
      </c>
      <c r="H289" s="21" t="str">
        <f t="shared" si="76"/>
        <v>-</v>
      </c>
      <c r="I289" s="21">
        <f t="shared" si="76"/>
        <v>124</v>
      </c>
      <c r="J289" s="21">
        <f t="shared" si="76"/>
        <v>338</v>
      </c>
      <c r="K289" s="21">
        <f t="shared" si="76"/>
        <v>732</v>
      </c>
    </row>
    <row r="290" spans="1:11" ht="11.25" customHeight="1">
      <c r="A290" s="68">
        <v>2014</v>
      </c>
      <c r="B290" s="21">
        <f t="shared" ref="B290:K290" si="77">B43</f>
        <v>419</v>
      </c>
      <c r="C290" s="21">
        <f t="shared" si="77"/>
        <v>45</v>
      </c>
      <c r="D290" s="21">
        <f t="shared" si="77"/>
        <v>167</v>
      </c>
      <c r="E290" s="21">
        <f t="shared" si="77"/>
        <v>6</v>
      </c>
      <c r="F290" s="21">
        <f t="shared" si="77"/>
        <v>6</v>
      </c>
      <c r="G290" s="21">
        <f t="shared" si="77"/>
        <v>6</v>
      </c>
      <c r="H290" s="21" t="str">
        <f t="shared" si="77"/>
        <v>-</v>
      </c>
      <c r="I290" s="21">
        <f t="shared" si="77"/>
        <v>34</v>
      </c>
      <c r="J290" s="21">
        <f t="shared" si="77"/>
        <v>230</v>
      </c>
      <c r="K290" s="21">
        <f t="shared" si="77"/>
        <v>683</v>
      </c>
    </row>
    <row r="291" spans="1:11" ht="11.25" customHeight="1">
      <c r="A291" s="68">
        <v>2015</v>
      </c>
      <c r="B291" s="21">
        <f t="shared" ref="B291:K291" si="78">B44</f>
        <v>384</v>
      </c>
      <c r="C291" s="21">
        <f t="shared" si="78"/>
        <v>255</v>
      </c>
      <c r="D291" s="21">
        <f t="shared" si="78"/>
        <v>173</v>
      </c>
      <c r="E291" s="21">
        <f t="shared" si="78"/>
        <v>4</v>
      </c>
      <c r="F291" s="21">
        <f t="shared" si="78"/>
        <v>40</v>
      </c>
      <c r="G291" s="21">
        <f t="shared" si="78"/>
        <v>28</v>
      </c>
      <c r="H291" s="21" t="str">
        <f t="shared" si="78"/>
        <v>-</v>
      </c>
      <c r="I291" s="21">
        <f t="shared" si="78"/>
        <v>7</v>
      </c>
      <c r="J291" s="21">
        <f t="shared" si="78"/>
        <v>500</v>
      </c>
      <c r="K291" s="21">
        <f t="shared" si="78"/>
        <v>891</v>
      </c>
    </row>
    <row r="292" spans="1:11" ht="11.25" customHeight="1">
      <c r="A292" s="68">
        <v>2016</v>
      </c>
      <c r="B292" s="21">
        <f t="shared" ref="B292:K292" si="79">B45</f>
        <v>35</v>
      </c>
      <c r="C292" s="21">
        <f t="shared" si="79"/>
        <v>167</v>
      </c>
      <c r="D292" s="21">
        <f t="shared" si="79"/>
        <v>40</v>
      </c>
      <c r="E292" s="21">
        <f t="shared" si="79"/>
        <v>22</v>
      </c>
      <c r="F292" s="21">
        <f t="shared" si="79"/>
        <v>27</v>
      </c>
      <c r="G292" s="21">
        <f t="shared" si="79"/>
        <v>2</v>
      </c>
      <c r="H292" s="21" t="str">
        <f t="shared" si="79"/>
        <v>-</v>
      </c>
      <c r="I292" s="21">
        <f t="shared" si="79"/>
        <v>34</v>
      </c>
      <c r="J292" s="21">
        <f t="shared" si="79"/>
        <v>258</v>
      </c>
      <c r="K292" s="21">
        <f t="shared" si="79"/>
        <v>327</v>
      </c>
    </row>
    <row r="293" spans="1:11" ht="11.25" customHeight="1">
      <c r="A293" s="68">
        <v>2017</v>
      </c>
      <c r="B293" s="21">
        <f t="shared" ref="B293:K293" si="80">B46</f>
        <v>149</v>
      </c>
      <c r="C293" s="21">
        <f t="shared" si="80"/>
        <v>9</v>
      </c>
      <c r="D293" s="21">
        <f t="shared" si="80"/>
        <v>57</v>
      </c>
      <c r="E293" s="21">
        <f t="shared" si="80"/>
        <v>19</v>
      </c>
      <c r="F293" s="21">
        <f t="shared" si="80"/>
        <v>22</v>
      </c>
      <c r="G293" s="21">
        <f t="shared" si="80"/>
        <v>25</v>
      </c>
      <c r="H293" s="21" t="str">
        <f t="shared" si="80"/>
        <v>-</v>
      </c>
      <c r="I293" s="21">
        <f t="shared" si="80"/>
        <v>3</v>
      </c>
      <c r="J293" s="21">
        <f t="shared" si="80"/>
        <v>132</v>
      </c>
      <c r="K293" s="21">
        <f t="shared" si="80"/>
        <v>284</v>
      </c>
    </row>
    <row r="294" spans="1:11" ht="11.25" customHeight="1">
      <c r="A294" s="68">
        <v>2018</v>
      </c>
      <c r="B294" s="21">
        <f t="shared" ref="B294:K294" si="81">B47</f>
        <v>93</v>
      </c>
      <c r="C294" s="21">
        <f t="shared" si="81"/>
        <v>73</v>
      </c>
      <c r="D294" s="21">
        <f t="shared" si="81"/>
        <v>113</v>
      </c>
      <c r="E294" s="21">
        <f t="shared" si="81"/>
        <v>86</v>
      </c>
      <c r="F294" s="21">
        <f t="shared" si="81"/>
        <v>21</v>
      </c>
      <c r="G294" s="21">
        <f t="shared" si="81"/>
        <v>22</v>
      </c>
      <c r="H294" s="21" t="str">
        <f t="shared" si="81"/>
        <v>-</v>
      </c>
      <c r="I294" s="21">
        <f t="shared" si="81"/>
        <v>26</v>
      </c>
      <c r="J294" s="21">
        <f t="shared" si="81"/>
        <v>315</v>
      </c>
      <c r="K294" s="21">
        <f t="shared" si="81"/>
        <v>434</v>
      </c>
    </row>
    <row r="295" spans="1:11" ht="11.25" customHeight="1">
      <c r="A295" s="68">
        <v>2019</v>
      </c>
      <c r="B295" s="21">
        <f t="shared" ref="B295:K295" si="82">B48</f>
        <v>100</v>
      </c>
      <c r="C295" s="21">
        <f t="shared" si="82"/>
        <v>49</v>
      </c>
      <c r="D295" s="21">
        <f t="shared" si="82"/>
        <v>33</v>
      </c>
      <c r="E295" s="21">
        <f t="shared" si="82"/>
        <v>19</v>
      </c>
      <c r="F295" s="21">
        <f t="shared" si="82"/>
        <v>4</v>
      </c>
      <c r="G295" s="21">
        <f t="shared" si="82"/>
        <v>1</v>
      </c>
      <c r="H295" s="21" t="str">
        <f t="shared" si="82"/>
        <v>-</v>
      </c>
      <c r="I295" s="21">
        <f t="shared" si="82"/>
        <v>13</v>
      </c>
      <c r="J295" s="21">
        <f t="shared" si="82"/>
        <v>106</v>
      </c>
      <c r="K295" s="21">
        <f t="shared" si="82"/>
        <v>219</v>
      </c>
    </row>
    <row r="296" spans="1:11" ht="11.25" customHeight="1">
      <c r="A296" s="68">
        <v>2020</v>
      </c>
      <c r="B296" s="21">
        <f t="shared" ref="B296:K296" si="83">B49</f>
        <v>68</v>
      </c>
      <c r="C296" s="21">
        <f t="shared" si="83"/>
        <v>0</v>
      </c>
      <c r="D296" s="21">
        <f t="shared" si="83"/>
        <v>0</v>
      </c>
      <c r="E296" s="21">
        <f t="shared" si="83"/>
        <v>10</v>
      </c>
      <c r="F296" s="21">
        <f t="shared" si="83"/>
        <v>14</v>
      </c>
      <c r="G296" s="21">
        <f t="shared" si="83"/>
        <v>1</v>
      </c>
      <c r="H296" s="21" t="str">
        <f t="shared" si="83"/>
        <v>-</v>
      </c>
      <c r="I296" s="21">
        <f t="shared" si="83"/>
        <v>0</v>
      </c>
      <c r="J296" s="21">
        <f t="shared" si="83"/>
        <v>25</v>
      </c>
      <c r="K296" s="21">
        <f t="shared" si="83"/>
        <v>93</v>
      </c>
    </row>
    <row r="297" spans="1:11" ht="11.25" customHeight="1">
      <c r="A297" s="68">
        <v>2022</v>
      </c>
      <c r="B297" s="21">
        <f t="shared" ref="B297:K297" si="84">B50</f>
        <v>19</v>
      </c>
      <c r="C297" s="21">
        <f t="shared" si="84"/>
        <v>21</v>
      </c>
      <c r="D297" s="21">
        <f t="shared" si="84"/>
        <v>80</v>
      </c>
      <c r="E297" s="21">
        <f t="shared" si="84"/>
        <v>122</v>
      </c>
      <c r="F297" s="21">
        <f t="shared" si="84"/>
        <v>21</v>
      </c>
      <c r="G297" s="21">
        <f t="shared" si="84"/>
        <v>4</v>
      </c>
      <c r="H297" s="21" t="str">
        <f t="shared" si="84"/>
        <v>-</v>
      </c>
      <c r="I297" s="21">
        <f t="shared" si="84"/>
        <v>0</v>
      </c>
      <c r="J297" s="21">
        <f t="shared" si="84"/>
        <v>248</v>
      </c>
      <c r="K297" s="21">
        <f t="shared" si="84"/>
        <v>267</v>
      </c>
    </row>
    <row r="298" spans="1:11" ht="11.25" customHeight="1">
      <c r="A298" s="68">
        <v>2023</v>
      </c>
      <c r="B298" s="21">
        <f t="shared" ref="B298:K299" si="85">B52</f>
        <v>126</v>
      </c>
      <c r="C298" s="21">
        <f t="shared" si="85"/>
        <v>29</v>
      </c>
      <c r="D298" s="21">
        <f t="shared" si="85"/>
        <v>52</v>
      </c>
      <c r="E298" s="21">
        <f t="shared" si="85"/>
        <v>11</v>
      </c>
      <c r="F298" s="21">
        <f t="shared" si="85"/>
        <v>59</v>
      </c>
      <c r="G298" s="21">
        <f t="shared" si="85"/>
        <v>25</v>
      </c>
      <c r="H298" s="21">
        <f t="shared" si="85"/>
        <v>0</v>
      </c>
      <c r="I298" s="21">
        <f t="shared" si="85"/>
        <v>5</v>
      </c>
      <c r="J298" s="21">
        <f t="shared" si="85"/>
        <v>176</v>
      </c>
      <c r="K298" s="21">
        <f t="shared" si="85"/>
        <v>307</v>
      </c>
    </row>
    <row r="299" spans="1:11" ht="11.25" customHeight="1">
      <c r="A299" s="68" t="s">
        <v>349</v>
      </c>
      <c r="B299" s="21">
        <f t="shared" si="85"/>
        <v>168</v>
      </c>
      <c r="C299" s="21">
        <f t="shared" si="85"/>
        <v>83</v>
      </c>
      <c r="D299" s="21">
        <f t="shared" si="85"/>
        <v>41</v>
      </c>
      <c r="E299" s="21">
        <f t="shared" si="85"/>
        <v>61</v>
      </c>
      <c r="F299" s="21">
        <f t="shared" si="85"/>
        <v>75</v>
      </c>
      <c r="G299" s="21">
        <f t="shared" si="85"/>
        <v>4</v>
      </c>
      <c r="H299" s="21">
        <f t="shared" si="85"/>
        <v>0</v>
      </c>
      <c r="I299" s="21">
        <f t="shared" si="85"/>
        <v>2</v>
      </c>
      <c r="J299" s="21">
        <f t="shared" si="85"/>
        <v>264</v>
      </c>
      <c r="K299" s="21">
        <f t="shared" si="85"/>
        <v>434</v>
      </c>
    </row>
    <row r="300" spans="1:11" ht="9" customHeight="1">
      <c r="B300" s="21"/>
      <c r="C300" s="21"/>
      <c r="D300" s="21"/>
      <c r="E300" s="21"/>
      <c r="F300" s="21"/>
      <c r="G300" s="21"/>
      <c r="H300" s="21"/>
      <c r="I300" s="21"/>
      <c r="J300" s="21"/>
      <c r="K300" s="21"/>
    </row>
    <row r="301" spans="1:11" ht="11.25" customHeight="1">
      <c r="A301" s="63" t="s">
        <v>163</v>
      </c>
      <c r="B301" s="21"/>
      <c r="C301" s="21"/>
      <c r="D301" s="21"/>
      <c r="E301" s="21"/>
      <c r="F301" s="21"/>
      <c r="G301" s="21"/>
      <c r="H301" s="21"/>
      <c r="I301" s="21"/>
      <c r="J301" s="21"/>
      <c r="K301" s="21"/>
    </row>
    <row r="302" spans="1:11" ht="11.25" customHeight="1">
      <c r="A302" s="68" t="s">
        <v>102</v>
      </c>
      <c r="B302" s="21">
        <f t="shared" ref="B302:K302" si="86">AVERAGE(B61:B65)</f>
        <v>0.2</v>
      </c>
      <c r="C302" s="21">
        <f t="shared" si="86"/>
        <v>10.6</v>
      </c>
      <c r="D302" s="21">
        <f t="shared" si="86"/>
        <v>59</v>
      </c>
      <c r="E302" s="21">
        <f t="shared" si="86"/>
        <v>114.6</v>
      </c>
      <c r="F302" s="21">
        <f t="shared" si="86"/>
        <v>139.80000000000001</v>
      </c>
      <c r="G302" s="21">
        <f t="shared" si="86"/>
        <v>99.8</v>
      </c>
      <c r="H302" s="21">
        <f t="shared" si="86"/>
        <v>3.2</v>
      </c>
      <c r="I302" s="21">
        <f t="shared" si="86"/>
        <v>0.2</v>
      </c>
      <c r="J302" s="21">
        <f t="shared" si="86"/>
        <v>423.8</v>
      </c>
      <c r="K302" s="21">
        <f t="shared" si="86"/>
        <v>427.4</v>
      </c>
    </row>
    <row r="303" spans="1:11" ht="11.25" customHeight="1">
      <c r="A303" s="68" t="s">
        <v>10</v>
      </c>
      <c r="B303" s="21">
        <f t="shared" ref="B303:K303" si="87">AVERAGE(B66:B70)</f>
        <v>0.6</v>
      </c>
      <c r="C303" s="21">
        <f t="shared" si="87"/>
        <v>44.2</v>
      </c>
      <c r="D303" s="21">
        <f t="shared" si="87"/>
        <v>51.8</v>
      </c>
      <c r="E303" s="21">
        <f t="shared" si="87"/>
        <v>166.6</v>
      </c>
      <c r="F303" s="21">
        <f t="shared" si="87"/>
        <v>149.19999999999999</v>
      </c>
      <c r="G303" s="21">
        <f t="shared" si="87"/>
        <v>74.599999999999994</v>
      </c>
      <c r="H303" s="21">
        <f t="shared" si="87"/>
        <v>0</v>
      </c>
      <c r="I303" s="21">
        <f t="shared" si="87"/>
        <v>0.2</v>
      </c>
      <c r="J303" s="21">
        <f t="shared" si="87"/>
        <v>486.4</v>
      </c>
      <c r="K303" s="21">
        <f t="shared" si="87"/>
        <v>487.2</v>
      </c>
    </row>
    <row r="304" spans="1:11" ht="11.25" customHeight="1">
      <c r="A304" s="68" t="s">
        <v>11</v>
      </c>
      <c r="B304" s="21">
        <f>AVERAGE(B71:B75)</f>
        <v>0</v>
      </c>
      <c r="C304" s="21">
        <f t="shared" ref="C304:K304" si="88">AVERAGE(C71:C75)</f>
        <v>29.4</v>
      </c>
      <c r="D304" s="21">
        <f t="shared" si="88"/>
        <v>33.6</v>
      </c>
      <c r="E304" s="21">
        <f t="shared" si="88"/>
        <v>82.6</v>
      </c>
      <c r="F304" s="21">
        <f t="shared" si="88"/>
        <v>95.2</v>
      </c>
      <c r="G304" s="21">
        <f t="shared" si="88"/>
        <v>28.4</v>
      </c>
      <c r="H304" s="21">
        <f t="shared" si="88"/>
        <v>0</v>
      </c>
      <c r="I304" s="21">
        <f t="shared" si="88"/>
        <v>1.4</v>
      </c>
      <c r="J304" s="21">
        <f t="shared" si="88"/>
        <v>269.2</v>
      </c>
      <c r="K304" s="21">
        <f t="shared" si="88"/>
        <v>270.60000000000002</v>
      </c>
    </row>
    <row r="305" spans="1:11" ht="11.25" customHeight="1">
      <c r="A305" s="68" t="s">
        <v>12</v>
      </c>
      <c r="B305" s="21">
        <f>AVERAGE(B76:B80)</f>
        <v>0.2</v>
      </c>
      <c r="C305" s="21">
        <f t="shared" ref="C305:K305" si="89">AVERAGE(C76:C80)</f>
        <v>18</v>
      </c>
      <c r="D305" s="21">
        <f t="shared" si="89"/>
        <v>20.399999999999999</v>
      </c>
      <c r="E305" s="21">
        <f t="shared" si="89"/>
        <v>2.4</v>
      </c>
      <c r="F305" s="21">
        <f t="shared" si="89"/>
        <v>52.4</v>
      </c>
      <c r="G305" s="21">
        <f t="shared" si="89"/>
        <v>42.6</v>
      </c>
      <c r="H305" s="21" t="s">
        <v>15</v>
      </c>
      <c r="I305" s="21">
        <f t="shared" si="89"/>
        <v>0.2</v>
      </c>
      <c r="J305" s="21">
        <f t="shared" si="89"/>
        <v>135.80000000000001</v>
      </c>
      <c r="K305" s="21">
        <f t="shared" si="89"/>
        <v>136.19999999999999</v>
      </c>
    </row>
    <row r="306" spans="1:11" ht="11.25" customHeight="1">
      <c r="A306" s="68" t="s">
        <v>13</v>
      </c>
      <c r="B306" s="21">
        <f t="shared" ref="B306:G306" si="90">AVERAGE(B81:B85)</f>
        <v>0.6</v>
      </c>
      <c r="C306" s="21">
        <f t="shared" si="90"/>
        <v>29.6</v>
      </c>
      <c r="D306" s="21">
        <f t="shared" si="90"/>
        <v>46.4</v>
      </c>
      <c r="E306" s="21">
        <f t="shared" si="90"/>
        <v>70.599999999999994</v>
      </c>
      <c r="F306" s="21">
        <f t="shared" si="90"/>
        <v>84</v>
      </c>
      <c r="G306" s="21">
        <f t="shared" si="90"/>
        <v>55.8</v>
      </c>
      <c r="H306" s="21" t="str">
        <f>+H81</f>
        <v>-</v>
      </c>
      <c r="I306" s="21">
        <f>AVERAGE(I81:I85)</f>
        <v>0</v>
      </c>
      <c r="J306" s="21">
        <f>AVERAGE(J81:J85)</f>
        <v>286.39999999999998</v>
      </c>
      <c r="K306" s="21">
        <f>AVERAGE(K81:K85)</f>
        <v>287</v>
      </c>
    </row>
    <row r="307" spans="1:11" ht="11.25" customHeight="1">
      <c r="A307" s="68" t="s">
        <v>14</v>
      </c>
      <c r="B307" s="21">
        <f>AVERAGE(B86:B90)</f>
        <v>0.6</v>
      </c>
      <c r="C307" s="21">
        <f t="shared" ref="C307:K307" si="91">AVERAGE(C86:C90)</f>
        <v>27.2</v>
      </c>
      <c r="D307" s="21">
        <f t="shared" si="91"/>
        <v>94.8</v>
      </c>
      <c r="E307" s="21">
        <f t="shared" si="91"/>
        <v>97.6</v>
      </c>
      <c r="F307" s="21">
        <f t="shared" si="91"/>
        <v>105.8</v>
      </c>
      <c r="G307" s="21">
        <f t="shared" si="91"/>
        <v>44</v>
      </c>
      <c r="H307" s="21" t="str">
        <f>H86</f>
        <v>-</v>
      </c>
      <c r="I307" s="21">
        <f t="shared" si="91"/>
        <v>0.4</v>
      </c>
      <c r="J307" s="21">
        <f t="shared" si="91"/>
        <v>369.4</v>
      </c>
      <c r="K307" s="21">
        <f t="shared" si="91"/>
        <v>370.4</v>
      </c>
    </row>
    <row r="308" spans="1:11" ht="11.25" customHeight="1">
      <c r="A308" s="68">
        <v>2011</v>
      </c>
      <c r="B308" s="21">
        <f t="shared" ref="B308:K308" si="92">+B91</f>
        <v>0</v>
      </c>
      <c r="C308" s="21">
        <f t="shared" si="92"/>
        <v>24</v>
      </c>
      <c r="D308" s="21">
        <f t="shared" si="92"/>
        <v>130</v>
      </c>
      <c r="E308" s="21">
        <f t="shared" si="92"/>
        <v>122</v>
      </c>
      <c r="F308" s="21">
        <f t="shared" si="92"/>
        <v>95</v>
      </c>
      <c r="G308" s="21">
        <f t="shared" si="92"/>
        <v>21</v>
      </c>
      <c r="H308" s="21" t="str">
        <f t="shared" si="92"/>
        <v>-</v>
      </c>
      <c r="I308" s="21">
        <f t="shared" si="92"/>
        <v>0</v>
      </c>
      <c r="J308" s="21">
        <f t="shared" si="92"/>
        <v>392</v>
      </c>
      <c r="K308" s="21">
        <f t="shared" si="92"/>
        <v>392</v>
      </c>
    </row>
    <row r="309" spans="1:11" ht="11.25" customHeight="1">
      <c r="A309" s="68">
        <v>2012</v>
      </c>
      <c r="B309" s="21">
        <f t="shared" ref="B309:K309" si="93">+B92</f>
        <v>0</v>
      </c>
      <c r="C309" s="21">
        <f t="shared" si="93"/>
        <v>56</v>
      </c>
      <c r="D309" s="21">
        <f t="shared" si="93"/>
        <v>175</v>
      </c>
      <c r="E309" s="21">
        <f t="shared" si="93"/>
        <v>134</v>
      </c>
      <c r="F309" s="21">
        <f t="shared" si="93"/>
        <v>190</v>
      </c>
      <c r="G309" s="21">
        <f t="shared" si="93"/>
        <v>94</v>
      </c>
      <c r="H309" s="21" t="str">
        <f t="shared" si="93"/>
        <v>-</v>
      </c>
      <c r="I309" s="21">
        <f t="shared" si="93"/>
        <v>0</v>
      </c>
      <c r="J309" s="21">
        <f t="shared" si="93"/>
        <v>649</v>
      </c>
      <c r="K309" s="21">
        <f t="shared" si="93"/>
        <v>649</v>
      </c>
    </row>
    <row r="310" spans="1:11" ht="11.25" customHeight="1">
      <c r="A310" s="68">
        <v>2013</v>
      </c>
      <c r="B310" s="21">
        <f t="shared" ref="B310:K310" si="94">+B93</f>
        <v>0</v>
      </c>
      <c r="C310" s="21">
        <f t="shared" si="94"/>
        <v>131</v>
      </c>
      <c r="D310" s="21">
        <f t="shared" si="94"/>
        <v>106</v>
      </c>
      <c r="E310" s="21">
        <f t="shared" si="94"/>
        <v>270</v>
      </c>
      <c r="F310" s="21">
        <f t="shared" si="94"/>
        <v>495</v>
      </c>
      <c r="G310" s="21">
        <f t="shared" si="94"/>
        <v>107</v>
      </c>
      <c r="H310" s="21" t="str">
        <f t="shared" si="94"/>
        <v>-</v>
      </c>
      <c r="I310" s="21">
        <f t="shared" si="94"/>
        <v>0</v>
      </c>
      <c r="J310" s="21">
        <f t="shared" si="94"/>
        <v>1109</v>
      </c>
      <c r="K310" s="21">
        <f t="shared" si="94"/>
        <v>1109</v>
      </c>
    </row>
    <row r="311" spans="1:11" ht="11.25" customHeight="1">
      <c r="A311" s="68">
        <v>2014</v>
      </c>
      <c r="B311" s="21">
        <f t="shared" ref="B311:K311" si="95">+B94</f>
        <v>0</v>
      </c>
      <c r="C311" s="21">
        <f t="shared" si="95"/>
        <v>103</v>
      </c>
      <c r="D311" s="21">
        <f t="shared" si="95"/>
        <v>62</v>
      </c>
      <c r="E311" s="21">
        <f t="shared" si="95"/>
        <v>141</v>
      </c>
      <c r="F311" s="21">
        <f t="shared" si="95"/>
        <v>137</v>
      </c>
      <c r="G311" s="21">
        <f t="shared" si="95"/>
        <v>36</v>
      </c>
      <c r="H311" s="21" t="str">
        <f t="shared" si="95"/>
        <v>-</v>
      </c>
      <c r="I311" s="21">
        <f t="shared" si="95"/>
        <v>0</v>
      </c>
      <c r="J311" s="21">
        <f t="shared" si="95"/>
        <v>479</v>
      </c>
      <c r="K311" s="21">
        <f t="shared" si="95"/>
        <v>479</v>
      </c>
    </row>
    <row r="312" spans="1:11" ht="11.25" customHeight="1">
      <c r="A312" s="68">
        <v>2015</v>
      </c>
      <c r="B312" s="21">
        <f t="shared" ref="B312:K312" si="96">+B95</f>
        <v>0</v>
      </c>
      <c r="C312" s="21">
        <f t="shared" si="96"/>
        <v>24</v>
      </c>
      <c r="D312" s="21">
        <f t="shared" si="96"/>
        <v>173</v>
      </c>
      <c r="E312" s="21">
        <f t="shared" si="96"/>
        <v>143</v>
      </c>
      <c r="F312" s="21">
        <f t="shared" si="96"/>
        <v>85</v>
      </c>
      <c r="G312" s="21">
        <f t="shared" si="96"/>
        <v>22</v>
      </c>
      <c r="H312" s="21" t="str">
        <f t="shared" si="96"/>
        <v>-</v>
      </c>
      <c r="I312" s="21">
        <f t="shared" si="96"/>
        <v>0</v>
      </c>
      <c r="J312" s="21">
        <f t="shared" si="96"/>
        <v>447</v>
      </c>
      <c r="K312" s="21">
        <f t="shared" si="96"/>
        <v>447</v>
      </c>
    </row>
    <row r="313" spans="1:11" ht="11.25" customHeight="1">
      <c r="A313" s="68">
        <v>2016</v>
      </c>
      <c r="B313" s="21">
        <f t="shared" ref="B313:K313" si="97">+B96</f>
        <v>0</v>
      </c>
      <c r="C313" s="21">
        <f t="shared" si="97"/>
        <v>12</v>
      </c>
      <c r="D313" s="21">
        <f t="shared" si="97"/>
        <v>171</v>
      </c>
      <c r="E313" s="21">
        <f t="shared" si="97"/>
        <v>105</v>
      </c>
      <c r="F313" s="21">
        <f t="shared" si="97"/>
        <v>57</v>
      </c>
      <c r="G313" s="21">
        <f t="shared" si="97"/>
        <v>0</v>
      </c>
      <c r="H313" s="21" t="str">
        <f t="shared" si="97"/>
        <v>-</v>
      </c>
      <c r="I313" s="21">
        <f t="shared" si="97"/>
        <v>0</v>
      </c>
      <c r="J313" s="21">
        <f t="shared" si="97"/>
        <v>345</v>
      </c>
      <c r="K313" s="21">
        <f t="shared" si="97"/>
        <v>345</v>
      </c>
    </row>
    <row r="314" spans="1:11" ht="11.25" customHeight="1">
      <c r="A314" s="68">
        <v>2017</v>
      </c>
      <c r="B314" s="21">
        <f t="shared" ref="B314:K314" si="98">+B97</f>
        <v>0</v>
      </c>
      <c r="C314" s="21">
        <f t="shared" si="98"/>
        <v>15</v>
      </c>
      <c r="D314" s="21">
        <f t="shared" si="98"/>
        <v>29</v>
      </c>
      <c r="E314" s="21">
        <f t="shared" si="98"/>
        <v>293</v>
      </c>
      <c r="F314" s="21">
        <f t="shared" si="98"/>
        <v>320</v>
      </c>
      <c r="G314" s="21">
        <f t="shared" si="98"/>
        <v>139</v>
      </c>
      <c r="H314" s="21" t="str">
        <f t="shared" si="98"/>
        <v>-</v>
      </c>
      <c r="I314" s="21">
        <f t="shared" si="98"/>
        <v>0</v>
      </c>
      <c r="J314" s="21">
        <f t="shared" si="98"/>
        <v>796</v>
      </c>
      <c r="K314" s="21">
        <f t="shared" si="98"/>
        <v>796</v>
      </c>
    </row>
    <row r="315" spans="1:11" ht="11.25" customHeight="1">
      <c r="A315" s="68">
        <v>2018</v>
      </c>
      <c r="B315" s="21">
        <f t="shared" ref="B315:K315" si="99">+B98</f>
        <v>0</v>
      </c>
      <c r="C315" s="21">
        <f t="shared" si="99"/>
        <v>21</v>
      </c>
      <c r="D315" s="21">
        <f t="shared" si="99"/>
        <v>133</v>
      </c>
      <c r="E315" s="21">
        <f t="shared" si="99"/>
        <v>185</v>
      </c>
      <c r="F315" s="21">
        <f t="shared" si="99"/>
        <v>108</v>
      </c>
      <c r="G315" s="21">
        <f t="shared" si="99"/>
        <v>80</v>
      </c>
      <c r="H315" s="21" t="str">
        <f t="shared" si="99"/>
        <v>-</v>
      </c>
      <c r="I315" s="21">
        <f t="shared" si="99"/>
        <v>0</v>
      </c>
      <c r="J315" s="21">
        <f t="shared" si="99"/>
        <v>527</v>
      </c>
      <c r="K315" s="21">
        <f t="shared" si="99"/>
        <v>527</v>
      </c>
    </row>
    <row r="316" spans="1:11" ht="11.25" customHeight="1">
      <c r="A316" s="68">
        <v>2019</v>
      </c>
      <c r="B316" s="21">
        <f t="shared" ref="B316:K316" si="100">+B99</f>
        <v>0</v>
      </c>
      <c r="C316" s="21">
        <f t="shared" si="100"/>
        <v>11</v>
      </c>
      <c r="D316" s="21">
        <f t="shared" si="100"/>
        <v>36</v>
      </c>
      <c r="E316" s="21">
        <f t="shared" si="100"/>
        <v>327</v>
      </c>
      <c r="F316" s="21">
        <f t="shared" si="100"/>
        <v>255</v>
      </c>
      <c r="G316" s="21">
        <f t="shared" si="100"/>
        <v>105</v>
      </c>
      <c r="H316" s="21" t="str">
        <f t="shared" si="100"/>
        <v>-</v>
      </c>
      <c r="I316" s="21">
        <f t="shared" si="100"/>
        <v>0</v>
      </c>
      <c r="J316" s="21">
        <f t="shared" si="100"/>
        <v>734</v>
      </c>
      <c r="K316" s="21">
        <f t="shared" si="100"/>
        <v>734</v>
      </c>
    </row>
    <row r="317" spans="1:11" ht="11.25" customHeight="1">
      <c r="A317" s="68">
        <v>2020</v>
      </c>
      <c r="B317" s="21">
        <f t="shared" ref="B317:K317" si="101">+B100</f>
        <v>0</v>
      </c>
      <c r="C317" s="21">
        <f t="shared" si="101"/>
        <v>0</v>
      </c>
      <c r="D317" s="21">
        <f t="shared" si="101"/>
        <v>0</v>
      </c>
      <c r="E317" s="21">
        <f t="shared" si="101"/>
        <v>13</v>
      </c>
      <c r="F317" s="21">
        <f t="shared" si="101"/>
        <v>101</v>
      </c>
      <c r="G317" s="21">
        <f t="shared" si="101"/>
        <v>27</v>
      </c>
      <c r="H317" s="21" t="str">
        <f t="shared" si="101"/>
        <v>-</v>
      </c>
      <c r="I317" s="21">
        <f t="shared" si="101"/>
        <v>0</v>
      </c>
      <c r="J317" s="21">
        <f t="shared" si="101"/>
        <v>141</v>
      </c>
      <c r="K317" s="21">
        <f t="shared" si="101"/>
        <v>141</v>
      </c>
    </row>
    <row r="318" spans="1:11" ht="11.25" customHeight="1">
      <c r="A318" s="68">
        <v>2021</v>
      </c>
      <c r="B318" s="21">
        <f t="shared" ref="B318:K318" si="102">+B101</f>
        <v>0</v>
      </c>
      <c r="C318" s="21">
        <f t="shared" si="102"/>
        <v>3</v>
      </c>
      <c r="D318" s="21">
        <f t="shared" si="102"/>
        <v>14</v>
      </c>
      <c r="E318" s="21">
        <f t="shared" si="102"/>
        <v>14</v>
      </c>
      <c r="F318" s="21">
        <f t="shared" si="102"/>
        <v>68</v>
      </c>
      <c r="G318" s="21">
        <f t="shared" si="102"/>
        <v>63</v>
      </c>
      <c r="H318" s="21" t="str">
        <f t="shared" si="102"/>
        <v>-</v>
      </c>
      <c r="I318" s="21">
        <f t="shared" si="102"/>
        <v>0</v>
      </c>
      <c r="J318" s="21">
        <f t="shared" si="102"/>
        <v>162</v>
      </c>
      <c r="K318" s="21">
        <f t="shared" si="102"/>
        <v>162</v>
      </c>
    </row>
    <row r="319" spans="1:11" ht="11.25" customHeight="1">
      <c r="A319" s="68">
        <v>2022</v>
      </c>
      <c r="B319" s="21">
        <f t="shared" ref="B319:K319" si="103">+B102</f>
        <v>0</v>
      </c>
      <c r="C319" s="21">
        <f t="shared" si="103"/>
        <v>4</v>
      </c>
      <c r="D319" s="21">
        <f t="shared" si="103"/>
        <v>20</v>
      </c>
      <c r="E319" s="21">
        <f t="shared" si="103"/>
        <v>118</v>
      </c>
      <c r="F319" s="21">
        <f t="shared" si="103"/>
        <v>74</v>
      </c>
      <c r="G319" s="21">
        <f t="shared" si="103"/>
        <v>45</v>
      </c>
      <c r="H319" s="21" t="str">
        <f t="shared" si="103"/>
        <v>-</v>
      </c>
      <c r="I319" s="21">
        <f t="shared" si="103"/>
        <v>0</v>
      </c>
      <c r="J319" s="21">
        <f t="shared" si="103"/>
        <v>261</v>
      </c>
      <c r="K319" s="21">
        <f t="shared" si="103"/>
        <v>261</v>
      </c>
    </row>
    <row r="320" spans="1:11" ht="11.25" customHeight="1">
      <c r="A320" s="68">
        <v>2023</v>
      </c>
      <c r="B320" s="21">
        <f t="shared" ref="B320:K321" si="104">+B103</f>
        <v>0</v>
      </c>
      <c r="C320" s="21">
        <f t="shared" si="104"/>
        <v>49</v>
      </c>
      <c r="D320" s="21">
        <f t="shared" si="104"/>
        <v>26</v>
      </c>
      <c r="E320" s="21">
        <f t="shared" si="104"/>
        <v>95</v>
      </c>
      <c r="F320" s="21">
        <f t="shared" si="104"/>
        <v>103</v>
      </c>
      <c r="G320" s="21">
        <f t="shared" si="104"/>
        <v>64</v>
      </c>
      <c r="H320" s="21" t="str">
        <f t="shared" si="104"/>
        <v>-</v>
      </c>
      <c r="I320" s="21">
        <f t="shared" si="104"/>
        <v>0</v>
      </c>
      <c r="J320" s="21">
        <f t="shared" si="104"/>
        <v>337</v>
      </c>
      <c r="K320" s="21">
        <f t="shared" si="104"/>
        <v>337</v>
      </c>
    </row>
    <row r="321" spans="1:11" ht="11.25" customHeight="1">
      <c r="A321" s="68" t="s">
        <v>349</v>
      </c>
      <c r="B321" s="21">
        <f t="shared" si="104"/>
        <v>3</v>
      </c>
      <c r="C321" s="21">
        <f t="shared" si="104"/>
        <v>19</v>
      </c>
      <c r="D321" s="21">
        <f t="shared" si="104"/>
        <v>49</v>
      </c>
      <c r="E321" s="21">
        <f t="shared" si="104"/>
        <v>45</v>
      </c>
      <c r="F321" s="21">
        <f t="shared" si="104"/>
        <v>88</v>
      </c>
      <c r="G321" s="21">
        <f t="shared" si="104"/>
        <v>2</v>
      </c>
      <c r="H321" s="21" t="str">
        <f t="shared" si="104"/>
        <v>-</v>
      </c>
      <c r="I321" s="21">
        <f t="shared" si="104"/>
        <v>0</v>
      </c>
      <c r="J321" s="21">
        <f t="shared" si="104"/>
        <v>203</v>
      </c>
      <c r="K321" s="21">
        <f t="shared" si="104"/>
        <v>206</v>
      </c>
    </row>
    <row r="322" spans="1:11" ht="12" customHeight="1">
      <c r="B322" s="21"/>
      <c r="C322" s="21"/>
      <c r="D322" s="21"/>
      <c r="E322" s="21"/>
      <c r="F322" s="21"/>
      <c r="G322" s="21"/>
      <c r="H322" s="21"/>
      <c r="I322" s="21"/>
      <c r="J322" s="21"/>
      <c r="K322" s="21"/>
    </row>
    <row r="323" spans="1:11" ht="12" customHeight="1">
      <c r="A323" s="63" t="s">
        <v>169</v>
      </c>
      <c r="B323" s="21"/>
      <c r="C323" s="21"/>
      <c r="D323" s="21"/>
      <c r="E323" s="21"/>
      <c r="F323" s="21"/>
      <c r="G323" s="21"/>
      <c r="H323" s="21"/>
      <c r="I323" s="21"/>
      <c r="J323" s="21"/>
      <c r="K323" s="21"/>
    </row>
    <row r="324" spans="1:11" ht="11.25" customHeight="1">
      <c r="A324" s="68" t="s">
        <v>102</v>
      </c>
      <c r="B324" s="21">
        <f t="shared" ref="B324:K324" si="105">AVERAGE(B112:B116)</f>
        <v>0</v>
      </c>
      <c r="C324" s="21">
        <f t="shared" si="105"/>
        <v>9.8000000000000007</v>
      </c>
      <c r="D324" s="21">
        <f t="shared" si="105"/>
        <v>26.2</v>
      </c>
      <c r="E324" s="21">
        <f t="shared" si="105"/>
        <v>85.6</v>
      </c>
      <c r="F324" s="21">
        <f t="shared" si="105"/>
        <v>93.2</v>
      </c>
      <c r="G324" s="21">
        <f t="shared" si="105"/>
        <v>28.6</v>
      </c>
      <c r="H324" s="21">
        <f t="shared" si="105"/>
        <v>0</v>
      </c>
      <c r="I324" s="21">
        <f t="shared" si="105"/>
        <v>0</v>
      </c>
      <c r="J324" s="21">
        <f t="shared" si="105"/>
        <v>243.4</v>
      </c>
      <c r="K324" s="21">
        <f t="shared" si="105"/>
        <v>243.4</v>
      </c>
    </row>
    <row r="325" spans="1:11" ht="11.25" customHeight="1">
      <c r="A325" s="68" t="s">
        <v>10</v>
      </c>
      <c r="B325" s="21">
        <f t="shared" ref="B325:K325" si="106">AVERAGE(B117:B121)</f>
        <v>0</v>
      </c>
      <c r="C325" s="21">
        <f t="shared" si="106"/>
        <v>21</v>
      </c>
      <c r="D325" s="21">
        <f t="shared" si="106"/>
        <v>38.799999999999997</v>
      </c>
      <c r="E325" s="21">
        <f t="shared" si="106"/>
        <v>119</v>
      </c>
      <c r="F325" s="21">
        <f t="shared" si="106"/>
        <v>150.19999999999999</v>
      </c>
      <c r="G325" s="21">
        <f t="shared" si="106"/>
        <v>37.200000000000003</v>
      </c>
      <c r="H325" s="21" t="s">
        <v>15</v>
      </c>
      <c r="I325" s="21" t="s">
        <v>15</v>
      </c>
      <c r="J325" s="21">
        <f t="shared" si="106"/>
        <v>366.2</v>
      </c>
      <c r="K325" s="21">
        <f t="shared" si="106"/>
        <v>366.2</v>
      </c>
    </row>
    <row r="326" spans="1:11" ht="11.25" customHeight="1">
      <c r="A326" s="68" t="s">
        <v>11</v>
      </c>
      <c r="B326" s="21">
        <f>AVERAGE(B122:B126)</f>
        <v>0</v>
      </c>
      <c r="C326" s="21">
        <f t="shared" ref="C326:K326" si="107">AVERAGE(C122:C126)</f>
        <v>3.4</v>
      </c>
      <c r="D326" s="21">
        <f t="shared" si="107"/>
        <v>7</v>
      </c>
      <c r="E326" s="21">
        <f t="shared" si="107"/>
        <v>44.2</v>
      </c>
      <c r="F326" s="21">
        <f t="shared" si="107"/>
        <v>99.8</v>
      </c>
      <c r="G326" s="21">
        <f t="shared" si="107"/>
        <v>5.4</v>
      </c>
      <c r="H326" s="21" t="s">
        <v>15</v>
      </c>
      <c r="I326" s="21" t="s">
        <v>15</v>
      </c>
      <c r="J326" s="21">
        <f t="shared" si="107"/>
        <v>159.80000000000001</v>
      </c>
      <c r="K326" s="21">
        <f t="shared" si="107"/>
        <v>159.80000000000001</v>
      </c>
    </row>
    <row r="327" spans="1:11" ht="11.25" customHeight="1">
      <c r="A327" s="68" t="s">
        <v>12</v>
      </c>
      <c r="B327" s="21">
        <f>AVERAGE(B127:B131)</f>
        <v>0</v>
      </c>
      <c r="C327" s="21">
        <f t="shared" ref="C327:K327" si="108">AVERAGE(C127:C131)</f>
        <v>0</v>
      </c>
      <c r="D327" s="21">
        <f t="shared" si="108"/>
        <v>0.8</v>
      </c>
      <c r="E327" s="21">
        <f t="shared" si="108"/>
        <v>0</v>
      </c>
      <c r="F327" s="21">
        <f t="shared" si="108"/>
        <v>3.4</v>
      </c>
      <c r="G327" s="21">
        <f t="shared" si="108"/>
        <v>2</v>
      </c>
      <c r="H327" s="21" t="s">
        <v>15</v>
      </c>
      <c r="I327" s="21" t="s">
        <v>15</v>
      </c>
      <c r="J327" s="21">
        <f t="shared" si="108"/>
        <v>6.2</v>
      </c>
      <c r="K327" s="21">
        <f t="shared" si="108"/>
        <v>6.2</v>
      </c>
    </row>
    <row r="328" spans="1:11" ht="11.25" customHeight="1">
      <c r="A328" s="68" t="s">
        <v>13</v>
      </c>
      <c r="B328" s="21">
        <f>AVERAGE(B132:B136)</f>
        <v>0</v>
      </c>
      <c r="C328" s="21">
        <f>AVERAGE(C132:C136)</f>
        <v>0.2</v>
      </c>
      <c r="D328" s="21">
        <f t="shared" ref="D328:K328" si="109">AVERAGE(D132:D136)</f>
        <v>0.4</v>
      </c>
      <c r="E328" s="21">
        <f t="shared" si="109"/>
        <v>1.2</v>
      </c>
      <c r="F328" s="21">
        <f t="shared" si="109"/>
        <v>1.4</v>
      </c>
      <c r="G328" s="21">
        <f t="shared" si="109"/>
        <v>0.6</v>
      </c>
      <c r="H328" s="21">
        <f t="shared" si="109"/>
        <v>10</v>
      </c>
      <c r="I328" s="21" t="s">
        <v>15</v>
      </c>
      <c r="J328" s="21">
        <f t="shared" si="109"/>
        <v>3.8</v>
      </c>
      <c r="K328" s="21">
        <f t="shared" si="109"/>
        <v>11.8</v>
      </c>
    </row>
    <row r="329" spans="1:11" ht="11.25" customHeight="1">
      <c r="A329" s="68" t="s">
        <v>14</v>
      </c>
      <c r="B329" s="21">
        <f>AVERAGE(B137:B141)</f>
        <v>0</v>
      </c>
      <c r="C329" s="21">
        <f t="shared" ref="C329:K329" si="110">AVERAGE(C137:C141)</f>
        <v>2.2000000000000002</v>
      </c>
      <c r="D329" s="21">
        <f t="shared" si="110"/>
        <v>10.4</v>
      </c>
      <c r="E329" s="21">
        <f t="shared" si="110"/>
        <v>7.4</v>
      </c>
      <c r="F329" s="21">
        <f t="shared" si="110"/>
        <v>9.6</v>
      </c>
      <c r="G329" s="21">
        <f t="shared" si="110"/>
        <v>1.6</v>
      </c>
      <c r="H329" s="21">
        <f t="shared" si="110"/>
        <v>2.8</v>
      </c>
      <c r="I329" s="21" t="str">
        <f>I137</f>
        <v>-</v>
      </c>
      <c r="J329" s="21">
        <f t="shared" si="110"/>
        <v>31.2</v>
      </c>
      <c r="K329" s="21">
        <f t="shared" si="110"/>
        <v>34</v>
      </c>
    </row>
    <row r="330" spans="1:11" ht="11.25" customHeight="1">
      <c r="A330" s="68">
        <v>2011</v>
      </c>
      <c r="B330" s="21">
        <f t="shared" ref="B330:K330" si="111">+B142</f>
        <v>0</v>
      </c>
      <c r="C330" s="21">
        <f t="shared" si="111"/>
        <v>0</v>
      </c>
      <c r="D330" s="21">
        <f t="shared" si="111"/>
        <v>3</v>
      </c>
      <c r="E330" s="21">
        <f t="shared" si="111"/>
        <v>0</v>
      </c>
      <c r="F330" s="21">
        <f t="shared" si="111"/>
        <v>3</v>
      </c>
      <c r="G330" s="21">
        <f t="shared" si="111"/>
        <v>2</v>
      </c>
      <c r="H330" s="21">
        <f t="shared" si="111"/>
        <v>1</v>
      </c>
      <c r="I330" s="21" t="str">
        <f t="shared" si="111"/>
        <v>-</v>
      </c>
      <c r="J330" s="21">
        <f t="shared" si="111"/>
        <v>8</v>
      </c>
      <c r="K330" s="21">
        <f t="shared" si="111"/>
        <v>9</v>
      </c>
    </row>
    <row r="331" spans="1:11" ht="11.25" customHeight="1">
      <c r="A331" s="68">
        <v>2012</v>
      </c>
      <c r="B331" s="21">
        <f t="shared" ref="B331:K331" si="112">+B143</f>
        <v>0</v>
      </c>
      <c r="C331" s="21">
        <f t="shared" si="112"/>
        <v>8</v>
      </c>
      <c r="D331" s="21">
        <f t="shared" si="112"/>
        <v>3</v>
      </c>
      <c r="E331" s="21">
        <f t="shared" si="112"/>
        <v>5</v>
      </c>
      <c r="F331" s="21">
        <f t="shared" si="112"/>
        <v>12</v>
      </c>
      <c r="G331" s="21">
        <f t="shared" si="112"/>
        <v>2</v>
      </c>
      <c r="H331" s="21">
        <f t="shared" si="112"/>
        <v>4</v>
      </c>
      <c r="I331" s="21" t="str">
        <f t="shared" si="112"/>
        <v>-</v>
      </c>
      <c r="J331" s="21">
        <f t="shared" si="112"/>
        <v>30</v>
      </c>
      <c r="K331" s="21">
        <f t="shared" si="112"/>
        <v>34</v>
      </c>
    </row>
    <row r="332" spans="1:11" ht="11.25" customHeight="1">
      <c r="A332" s="68">
        <v>2013</v>
      </c>
      <c r="B332" s="21">
        <f t="shared" ref="B332:K332" si="113">+B144</f>
        <v>0</v>
      </c>
      <c r="C332" s="21">
        <f t="shared" si="113"/>
        <v>6</v>
      </c>
      <c r="D332" s="21">
        <f t="shared" si="113"/>
        <v>18</v>
      </c>
      <c r="E332" s="21">
        <f t="shared" si="113"/>
        <v>30</v>
      </c>
      <c r="F332" s="21">
        <f t="shared" si="113"/>
        <v>13</v>
      </c>
      <c r="G332" s="21">
        <f t="shared" si="113"/>
        <v>35</v>
      </c>
      <c r="H332" s="21">
        <f t="shared" si="113"/>
        <v>0</v>
      </c>
      <c r="I332" s="21" t="str">
        <f t="shared" si="113"/>
        <v>-</v>
      </c>
      <c r="J332" s="21">
        <f t="shared" si="113"/>
        <v>102</v>
      </c>
      <c r="K332" s="21">
        <f t="shared" si="113"/>
        <v>102</v>
      </c>
    </row>
    <row r="333" spans="1:11" ht="11.25" customHeight="1">
      <c r="A333" s="68">
        <v>2014</v>
      </c>
      <c r="B333" s="21">
        <f t="shared" ref="B333:K333" si="114">+B145</f>
        <v>0</v>
      </c>
      <c r="C333" s="21">
        <f t="shared" si="114"/>
        <v>41</v>
      </c>
      <c r="D333" s="21">
        <f t="shared" si="114"/>
        <v>61</v>
      </c>
      <c r="E333" s="21">
        <f t="shared" si="114"/>
        <v>304</v>
      </c>
      <c r="F333" s="21">
        <f t="shared" si="114"/>
        <v>253</v>
      </c>
      <c r="G333" s="21">
        <f t="shared" si="114"/>
        <v>82</v>
      </c>
      <c r="H333" s="21">
        <f t="shared" si="114"/>
        <v>0</v>
      </c>
      <c r="I333" s="21" t="str">
        <f t="shared" si="114"/>
        <v>-</v>
      </c>
      <c r="J333" s="21">
        <f t="shared" si="114"/>
        <v>741</v>
      </c>
      <c r="K333" s="21">
        <f t="shared" si="114"/>
        <v>741</v>
      </c>
    </row>
    <row r="334" spans="1:11" ht="11.25" customHeight="1">
      <c r="A334" s="68">
        <v>2015</v>
      </c>
      <c r="B334" s="21">
        <f t="shared" ref="B334:K334" si="115">+B146</f>
        <v>0</v>
      </c>
      <c r="C334" s="21">
        <f t="shared" si="115"/>
        <v>38</v>
      </c>
      <c r="D334" s="21">
        <f t="shared" si="115"/>
        <v>23</v>
      </c>
      <c r="E334" s="21">
        <f t="shared" si="115"/>
        <v>205</v>
      </c>
      <c r="F334" s="21">
        <f t="shared" si="115"/>
        <v>115</v>
      </c>
      <c r="G334" s="21">
        <f t="shared" si="115"/>
        <v>54</v>
      </c>
      <c r="H334" s="21">
        <f t="shared" si="115"/>
        <v>0</v>
      </c>
      <c r="I334" s="21" t="str">
        <f t="shared" si="115"/>
        <v>-</v>
      </c>
      <c r="J334" s="21">
        <f t="shared" si="115"/>
        <v>435</v>
      </c>
      <c r="K334" s="21">
        <f t="shared" si="115"/>
        <v>435</v>
      </c>
    </row>
    <row r="335" spans="1:11" ht="11.25" customHeight="1">
      <c r="A335" s="68">
        <v>2016</v>
      </c>
      <c r="B335" s="21">
        <f t="shared" ref="B335:K335" si="116">+B147</f>
        <v>0</v>
      </c>
      <c r="C335" s="21">
        <f t="shared" si="116"/>
        <v>21</v>
      </c>
      <c r="D335" s="21">
        <f t="shared" si="116"/>
        <v>15</v>
      </c>
      <c r="E335" s="21">
        <f t="shared" si="116"/>
        <v>4</v>
      </c>
      <c r="F335" s="21">
        <f t="shared" si="116"/>
        <v>1</v>
      </c>
      <c r="G335" s="21">
        <f t="shared" si="116"/>
        <v>0</v>
      </c>
      <c r="H335" s="21">
        <f t="shared" si="116"/>
        <v>0</v>
      </c>
      <c r="I335" s="21" t="str">
        <f t="shared" si="116"/>
        <v>-</v>
      </c>
      <c r="J335" s="21">
        <f t="shared" si="116"/>
        <v>41</v>
      </c>
      <c r="K335" s="21">
        <f t="shared" si="116"/>
        <v>41</v>
      </c>
    </row>
    <row r="336" spans="1:11" ht="11.25" customHeight="1">
      <c r="A336" s="68">
        <v>2017</v>
      </c>
      <c r="B336" s="21">
        <f t="shared" ref="B336:K336" si="117">+B148</f>
        <v>0</v>
      </c>
      <c r="C336" s="21">
        <f t="shared" si="117"/>
        <v>0</v>
      </c>
      <c r="D336" s="21">
        <f t="shared" si="117"/>
        <v>1</v>
      </c>
      <c r="E336" s="21">
        <f t="shared" si="117"/>
        <v>2</v>
      </c>
      <c r="F336" s="21">
        <f t="shared" si="117"/>
        <v>3</v>
      </c>
      <c r="G336" s="21">
        <f t="shared" si="117"/>
        <v>2</v>
      </c>
      <c r="H336" s="21">
        <f t="shared" si="117"/>
        <v>0</v>
      </c>
      <c r="I336" s="21" t="str">
        <f t="shared" si="117"/>
        <v>-</v>
      </c>
      <c r="J336" s="21">
        <f t="shared" si="117"/>
        <v>8</v>
      </c>
      <c r="K336" s="21">
        <f t="shared" si="117"/>
        <v>8</v>
      </c>
    </row>
    <row r="337" spans="1:11" ht="11.25" customHeight="1">
      <c r="A337" s="68">
        <v>2018</v>
      </c>
      <c r="B337" s="21">
        <f t="shared" ref="B337:K337" si="118">+B149</f>
        <v>0</v>
      </c>
      <c r="C337" s="21">
        <f t="shared" si="118"/>
        <v>0</v>
      </c>
      <c r="D337" s="21">
        <f t="shared" si="118"/>
        <v>1</v>
      </c>
      <c r="E337" s="21">
        <f t="shared" si="118"/>
        <v>0</v>
      </c>
      <c r="F337" s="21">
        <f t="shared" si="118"/>
        <v>0</v>
      </c>
      <c r="G337" s="21">
        <f t="shared" si="118"/>
        <v>3</v>
      </c>
      <c r="H337" s="21">
        <f t="shared" si="118"/>
        <v>0</v>
      </c>
      <c r="I337" s="21" t="str">
        <f t="shared" si="118"/>
        <v>-</v>
      </c>
      <c r="J337" s="21">
        <f t="shared" si="118"/>
        <v>4</v>
      </c>
      <c r="K337" s="21">
        <f t="shared" si="118"/>
        <v>4</v>
      </c>
    </row>
    <row r="338" spans="1:11" ht="11.25" customHeight="1">
      <c r="A338" s="68">
        <v>2019</v>
      </c>
      <c r="B338" s="21">
        <f t="shared" ref="B338:K338" si="119">+B150</f>
        <v>0</v>
      </c>
      <c r="C338" s="21">
        <f t="shared" si="119"/>
        <v>0</v>
      </c>
      <c r="D338" s="21">
        <f t="shared" si="119"/>
        <v>0</v>
      </c>
      <c r="E338" s="21">
        <f t="shared" si="119"/>
        <v>0</v>
      </c>
      <c r="F338" s="21">
        <f t="shared" si="119"/>
        <v>2</v>
      </c>
      <c r="G338" s="21">
        <f t="shared" si="119"/>
        <v>5</v>
      </c>
      <c r="H338" s="21">
        <f t="shared" si="119"/>
        <v>0</v>
      </c>
      <c r="I338" s="21" t="str">
        <f t="shared" si="119"/>
        <v>-</v>
      </c>
      <c r="J338" s="21">
        <f t="shared" si="119"/>
        <v>7</v>
      </c>
      <c r="K338" s="21">
        <f t="shared" si="119"/>
        <v>7</v>
      </c>
    </row>
    <row r="339" spans="1:11" ht="11.25" customHeight="1">
      <c r="A339" s="68">
        <v>2020</v>
      </c>
      <c r="B339" s="21">
        <f t="shared" ref="B339:K339" si="120">+B151</f>
        <v>0</v>
      </c>
      <c r="C339" s="21">
        <f t="shared" si="120"/>
        <v>0</v>
      </c>
      <c r="D339" s="21">
        <f t="shared" si="120"/>
        <v>0</v>
      </c>
      <c r="E339" s="21">
        <f t="shared" si="120"/>
        <v>0</v>
      </c>
      <c r="F339" s="21">
        <f t="shared" si="120"/>
        <v>1</v>
      </c>
      <c r="G339" s="21">
        <f t="shared" si="120"/>
        <v>0</v>
      </c>
      <c r="H339" s="21">
        <f t="shared" si="120"/>
        <v>0</v>
      </c>
      <c r="I339" s="21" t="str">
        <f t="shared" si="120"/>
        <v>-</v>
      </c>
      <c r="J339" s="21">
        <f t="shared" si="120"/>
        <v>1</v>
      </c>
      <c r="K339" s="21">
        <f t="shared" si="120"/>
        <v>1</v>
      </c>
    </row>
    <row r="340" spans="1:11" ht="11.25" customHeight="1">
      <c r="A340" s="68">
        <v>2021</v>
      </c>
      <c r="B340" s="21">
        <f t="shared" ref="B340:K340" si="121">+B152</f>
        <v>0</v>
      </c>
      <c r="C340" s="21">
        <f t="shared" si="121"/>
        <v>0</v>
      </c>
      <c r="D340" s="21">
        <f t="shared" si="121"/>
        <v>0</v>
      </c>
      <c r="E340" s="21">
        <f t="shared" si="121"/>
        <v>4</v>
      </c>
      <c r="F340" s="21">
        <f t="shared" si="121"/>
        <v>9</v>
      </c>
      <c r="G340" s="21">
        <f t="shared" si="121"/>
        <v>0</v>
      </c>
      <c r="H340" s="21">
        <f t="shared" si="121"/>
        <v>0</v>
      </c>
      <c r="I340" s="21" t="str">
        <f t="shared" si="121"/>
        <v>-</v>
      </c>
      <c r="J340" s="21">
        <f t="shared" si="121"/>
        <v>13</v>
      </c>
      <c r="K340" s="21">
        <f t="shared" si="121"/>
        <v>13</v>
      </c>
    </row>
    <row r="341" spans="1:11" ht="11.25" customHeight="1">
      <c r="A341" s="68">
        <v>2022</v>
      </c>
      <c r="B341" s="21">
        <f t="shared" ref="B341:K341" si="122">+B153</f>
        <v>0</v>
      </c>
      <c r="C341" s="21">
        <f t="shared" si="122"/>
        <v>2</v>
      </c>
      <c r="D341" s="21">
        <f t="shared" si="122"/>
        <v>5</v>
      </c>
      <c r="E341" s="21">
        <f t="shared" si="122"/>
        <v>3</v>
      </c>
      <c r="F341" s="21">
        <f t="shared" si="122"/>
        <v>3</v>
      </c>
      <c r="G341" s="21">
        <f t="shared" si="122"/>
        <v>2</v>
      </c>
      <c r="H341" s="21">
        <f t="shared" si="122"/>
        <v>0</v>
      </c>
      <c r="I341" s="21" t="str">
        <f t="shared" si="122"/>
        <v>-</v>
      </c>
      <c r="J341" s="21">
        <f t="shared" si="122"/>
        <v>15</v>
      </c>
      <c r="K341" s="21">
        <f t="shared" si="122"/>
        <v>15</v>
      </c>
    </row>
    <row r="342" spans="1:11" ht="11.25" customHeight="1">
      <c r="A342" s="68">
        <v>2023</v>
      </c>
      <c r="B342" s="21">
        <f t="shared" ref="B342:K343" si="123">+B154</f>
        <v>0</v>
      </c>
      <c r="C342" s="21">
        <f t="shared" si="123"/>
        <v>2</v>
      </c>
      <c r="D342" s="21">
        <f t="shared" si="123"/>
        <v>3</v>
      </c>
      <c r="E342" s="21">
        <f t="shared" si="123"/>
        <v>5</v>
      </c>
      <c r="F342" s="21">
        <f t="shared" si="123"/>
        <v>6</v>
      </c>
      <c r="G342" s="21">
        <f t="shared" si="123"/>
        <v>4</v>
      </c>
      <c r="H342" s="21">
        <f t="shared" si="123"/>
        <v>0</v>
      </c>
      <c r="I342" s="21" t="str">
        <f t="shared" si="123"/>
        <v>-</v>
      </c>
      <c r="J342" s="21">
        <f t="shared" si="123"/>
        <v>20</v>
      </c>
      <c r="K342" s="21">
        <f t="shared" si="123"/>
        <v>20</v>
      </c>
    </row>
    <row r="343" spans="1:11" ht="11.25" customHeight="1">
      <c r="A343" s="68" t="s">
        <v>349</v>
      </c>
      <c r="B343" s="21">
        <f t="shared" si="123"/>
        <v>0</v>
      </c>
      <c r="C343" s="21">
        <f t="shared" si="123"/>
        <v>1</v>
      </c>
      <c r="D343" s="21">
        <f t="shared" si="123"/>
        <v>5</v>
      </c>
      <c r="E343" s="21">
        <f t="shared" si="123"/>
        <v>6</v>
      </c>
      <c r="F343" s="21">
        <f t="shared" si="123"/>
        <v>14</v>
      </c>
      <c r="G343" s="21">
        <f t="shared" si="123"/>
        <v>3</v>
      </c>
      <c r="H343" s="21">
        <f t="shared" si="123"/>
        <v>0</v>
      </c>
      <c r="I343" s="21" t="str">
        <f t="shared" si="123"/>
        <v>-</v>
      </c>
      <c r="J343" s="21">
        <f t="shared" si="123"/>
        <v>29</v>
      </c>
      <c r="K343" s="21">
        <f t="shared" si="123"/>
        <v>29</v>
      </c>
    </row>
    <row r="344" spans="1:11" ht="11.25" customHeight="1">
      <c r="B344" s="21"/>
      <c r="C344" s="21"/>
      <c r="D344" s="21"/>
      <c r="E344" s="21"/>
      <c r="F344" s="21"/>
      <c r="G344" s="21"/>
      <c r="H344" s="21"/>
      <c r="I344" s="21"/>
      <c r="J344" s="21"/>
      <c r="K344" s="21"/>
    </row>
    <row r="345" spans="1:11" ht="21" customHeight="1">
      <c r="A345" s="263" t="s">
        <v>170</v>
      </c>
      <c r="B345" s="263"/>
      <c r="C345" s="263"/>
      <c r="D345" s="263"/>
      <c r="E345" s="263"/>
      <c r="F345" s="263"/>
      <c r="G345" s="263"/>
      <c r="H345" s="263"/>
      <c r="I345" s="263"/>
      <c r="J345" s="263"/>
      <c r="K345" s="263"/>
    </row>
    <row r="346" spans="1:11" ht="11.25" customHeight="1">
      <c r="A346" s="318" t="s">
        <v>1</v>
      </c>
      <c r="B346" s="11"/>
      <c r="C346" s="11"/>
      <c r="D346" s="11"/>
      <c r="E346" s="11"/>
      <c r="F346" s="11"/>
      <c r="G346" s="11"/>
      <c r="H346" s="11"/>
      <c r="I346" s="11"/>
      <c r="J346" s="266" t="s">
        <v>89</v>
      </c>
      <c r="K346" s="266"/>
    </row>
    <row r="347" spans="1:11" ht="11.25" customHeight="1">
      <c r="A347" s="263"/>
      <c r="B347" s="180" t="s">
        <v>159</v>
      </c>
      <c r="C347" s="180" t="s">
        <v>21</v>
      </c>
      <c r="D347" s="180" t="s">
        <v>22</v>
      </c>
      <c r="E347" s="180" t="s">
        <v>23</v>
      </c>
      <c r="F347" s="180" t="s">
        <v>24</v>
      </c>
      <c r="G347" s="180" t="s">
        <v>25</v>
      </c>
      <c r="H347" s="92" t="s">
        <v>26</v>
      </c>
      <c r="I347" s="180" t="s">
        <v>160</v>
      </c>
      <c r="J347" s="180" t="s">
        <v>161</v>
      </c>
      <c r="K347" s="180" t="s">
        <v>78</v>
      </c>
    </row>
    <row r="348" spans="1:11" ht="11.25" customHeight="1">
      <c r="A348" s="63" t="s">
        <v>136</v>
      </c>
      <c r="B348" s="21"/>
      <c r="C348" s="21"/>
      <c r="D348" s="21"/>
      <c r="E348" s="21"/>
      <c r="F348" s="21"/>
      <c r="G348" s="21"/>
      <c r="H348" s="21"/>
      <c r="I348" s="21"/>
      <c r="J348" s="21"/>
      <c r="K348" s="21"/>
    </row>
    <row r="349" spans="1:11" ht="11.25" customHeight="1">
      <c r="A349" s="68" t="s">
        <v>102</v>
      </c>
      <c r="B349" s="21">
        <f t="shared" ref="B349:K349" si="124">AVERAGE(B163:B167)</f>
        <v>0</v>
      </c>
      <c r="C349" s="21">
        <f t="shared" si="124"/>
        <v>5.6</v>
      </c>
      <c r="D349" s="21">
        <f t="shared" si="124"/>
        <v>12.4</v>
      </c>
      <c r="E349" s="21">
        <f t="shared" si="124"/>
        <v>29.8</v>
      </c>
      <c r="F349" s="21">
        <f t="shared" si="124"/>
        <v>22.8</v>
      </c>
      <c r="G349" s="21">
        <f t="shared" si="124"/>
        <v>1.6</v>
      </c>
      <c r="H349" s="21">
        <f t="shared" si="124"/>
        <v>0</v>
      </c>
      <c r="I349" s="21">
        <f t="shared" si="124"/>
        <v>0</v>
      </c>
      <c r="J349" s="21">
        <f t="shared" si="124"/>
        <v>72.2</v>
      </c>
      <c r="K349" s="21">
        <f t="shared" si="124"/>
        <v>72.2</v>
      </c>
    </row>
    <row r="350" spans="1:11" ht="11.25" customHeight="1">
      <c r="A350" s="68" t="s">
        <v>10</v>
      </c>
      <c r="B350" s="21">
        <f t="shared" ref="B350:K350" si="125">AVERAGE(B168:B172)</f>
        <v>0</v>
      </c>
      <c r="C350" s="21">
        <f t="shared" si="125"/>
        <v>9.6</v>
      </c>
      <c r="D350" s="21">
        <f t="shared" si="125"/>
        <v>23.8</v>
      </c>
      <c r="E350" s="21">
        <f t="shared" si="125"/>
        <v>72.599999999999994</v>
      </c>
      <c r="F350" s="21">
        <f t="shared" si="125"/>
        <v>68.2</v>
      </c>
      <c r="G350" s="21">
        <f t="shared" si="125"/>
        <v>24.4</v>
      </c>
      <c r="H350" s="21" t="s">
        <v>15</v>
      </c>
      <c r="I350" s="21" t="s">
        <v>15</v>
      </c>
      <c r="J350" s="21">
        <f t="shared" si="125"/>
        <v>198.6</v>
      </c>
      <c r="K350" s="21">
        <f t="shared" si="125"/>
        <v>198.6</v>
      </c>
    </row>
    <row r="351" spans="1:11" ht="11.25" customHeight="1">
      <c r="A351" s="68" t="s">
        <v>11</v>
      </c>
      <c r="B351" s="21">
        <f>AVERAGE(B173:B177)</f>
        <v>0</v>
      </c>
      <c r="C351" s="21">
        <f t="shared" ref="C351:K351" si="126">AVERAGE(C173:C177)</f>
        <v>1.4</v>
      </c>
      <c r="D351" s="21">
        <f t="shared" si="126"/>
        <v>4.2</v>
      </c>
      <c r="E351" s="21">
        <f t="shared" si="126"/>
        <v>26.2</v>
      </c>
      <c r="F351" s="21">
        <f t="shared" si="126"/>
        <v>52.4</v>
      </c>
      <c r="G351" s="21">
        <f t="shared" si="126"/>
        <v>10.4</v>
      </c>
      <c r="H351" s="21" t="s">
        <v>15</v>
      </c>
      <c r="I351" s="21" t="s">
        <v>15</v>
      </c>
      <c r="J351" s="21">
        <f t="shared" si="126"/>
        <v>94.6</v>
      </c>
      <c r="K351" s="21">
        <f t="shared" si="126"/>
        <v>94.6</v>
      </c>
    </row>
    <row r="352" spans="1:11" ht="11.25" customHeight="1">
      <c r="A352" s="68" t="s">
        <v>12</v>
      </c>
      <c r="B352" s="21">
        <f>AVERAGE(B178:B182)</f>
        <v>0</v>
      </c>
      <c r="C352" s="21">
        <f t="shared" ref="C352:K352" si="127">AVERAGE(C178:C182)</f>
        <v>1.2</v>
      </c>
      <c r="D352" s="21">
        <f t="shared" si="127"/>
        <v>2</v>
      </c>
      <c r="E352" s="21">
        <f t="shared" si="127"/>
        <v>8</v>
      </c>
      <c r="F352" s="21">
        <f t="shared" si="127"/>
        <v>15.4</v>
      </c>
      <c r="G352" s="21">
        <f t="shared" si="127"/>
        <v>2.6</v>
      </c>
      <c r="H352" s="21" t="s">
        <v>15</v>
      </c>
      <c r="I352" s="21" t="s">
        <v>15</v>
      </c>
      <c r="J352" s="21">
        <f t="shared" si="127"/>
        <v>29.2</v>
      </c>
      <c r="K352" s="21">
        <f t="shared" si="127"/>
        <v>29.2</v>
      </c>
    </row>
    <row r="353" spans="1:11" ht="11.25" customHeight="1">
      <c r="A353" s="68" t="s">
        <v>13</v>
      </c>
      <c r="B353" s="21">
        <f t="shared" ref="B353:G353" si="128">AVERAGE(B183:B187)</f>
        <v>0</v>
      </c>
      <c r="C353" s="21">
        <f t="shared" si="128"/>
        <v>2.2000000000000002</v>
      </c>
      <c r="D353" s="21">
        <f t="shared" si="128"/>
        <v>1</v>
      </c>
      <c r="E353" s="21">
        <f t="shared" si="128"/>
        <v>0.6</v>
      </c>
      <c r="F353" s="21">
        <f t="shared" si="128"/>
        <v>4.2</v>
      </c>
      <c r="G353" s="21">
        <f t="shared" si="128"/>
        <v>2</v>
      </c>
      <c r="H353" s="21" t="str">
        <f>+H183</f>
        <v>-</v>
      </c>
      <c r="I353" s="21" t="str">
        <f>+I183</f>
        <v>-</v>
      </c>
      <c r="J353" s="21">
        <f>AVERAGE(J183:J187)</f>
        <v>10</v>
      </c>
      <c r="K353" s="21">
        <f>AVERAGE(K183:K187)</f>
        <v>10</v>
      </c>
    </row>
    <row r="354" spans="1:11" ht="11.25" customHeight="1">
      <c r="A354" s="68" t="s">
        <v>14</v>
      </c>
      <c r="B354" s="21">
        <f>AVERAGE(B188:B192)</f>
        <v>0</v>
      </c>
      <c r="C354" s="21">
        <f t="shared" ref="C354:G354" si="129">AVERAGE(C188:C192)</f>
        <v>3.2</v>
      </c>
      <c r="D354" s="21">
        <f t="shared" si="129"/>
        <v>10.6</v>
      </c>
      <c r="E354" s="21">
        <f t="shared" si="129"/>
        <v>14.4</v>
      </c>
      <c r="F354" s="21">
        <f t="shared" si="129"/>
        <v>21.2</v>
      </c>
      <c r="G354" s="21">
        <f t="shared" si="129"/>
        <v>5.4</v>
      </c>
      <c r="H354" s="21" t="str">
        <f>H188</f>
        <v>-</v>
      </c>
      <c r="I354" s="21" t="str">
        <f>I188</f>
        <v>-</v>
      </c>
      <c r="J354" s="21">
        <f t="shared" ref="J354:K354" si="130">AVERAGE(J188:J192)</f>
        <v>54.8</v>
      </c>
      <c r="K354" s="21">
        <f t="shared" si="130"/>
        <v>54.8</v>
      </c>
    </row>
    <row r="355" spans="1:11" ht="11.25" customHeight="1">
      <c r="A355" s="68">
        <v>2011</v>
      </c>
      <c r="B355" s="21">
        <f t="shared" ref="B355:K355" si="131">+B193</f>
        <v>0</v>
      </c>
      <c r="C355" s="21">
        <f t="shared" si="131"/>
        <v>0</v>
      </c>
      <c r="D355" s="21">
        <f t="shared" si="131"/>
        <v>8</v>
      </c>
      <c r="E355" s="21">
        <f t="shared" si="131"/>
        <v>23</v>
      </c>
      <c r="F355" s="21">
        <f t="shared" si="131"/>
        <v>41</v>
      </c>
      <c r="G355" s="21">
        <f t="shared" si="131"/>
        <v>1</v>
      </c>
      <c r="H355" s="21" t="str">
        <f t="shared" si="131"/>
        <v>-</v>
      </c>
      <c r="I355" s="21" t="str">
        <f t="shared" si="131"/>
        <v>-</v>
      </c>
      <c r="J355" s="21">
        <f t="shared" si="131"/>
        <v>73</v>
      </c>
      <c r="K355" s="21">
        <f t="shared" si="131"/>
        <v>73</v>
      </c>
    </row>
    <row r="356" spans="1:11" ht="11.25" customHeight="1">
      <c r="A356" s="68">
        <v>2012</v>
      </c>
      <c r="B356" s="21">
        <f t="shared" ref="B356:K356" si="132">+B194</f>
        <v>0</v>
      </c>
      <c r="C356" s="21">
        <f t="shared" si="132"/>
        <v>5</v>
      </c>
      <c r="D356" s="21">
        <f t="shared" si="132"/>
        <v>13</v>
      </c>
      <c r="E356" s="21">
        <f t="shared" si="132"/>
        <v>8</v>
      </c>
      <c r="F356" s="21">
        <f t="shared" si="132"/>
        <v>11</v>
      </c>
      <c r="G356" s="21">
        <f t="shared" si="132"/>
        <v>0</v>
      </c>
      <c r="H356" s="21" t="str">
        <f t="shared" si="132"/>
        <v>-</v>
      </c>
      <c r="I356" s="21" t="str">
        <f t="shared" si="132"/>
        <v>-</v>
      </c>
      <c r="J356" s="21">
        <f t="shared" si="132"/>
        <v>37</v>
      </c>
      <c r="K356" s="21">
        <f t="shared" si="132"/>
        <v>37</v>
      </c>
    </row>
    <row r="357" spans="1:11" ht="11.25" customHeight="1">
      <c r="A357" s="68">
        <v>2013</v>
      </c>
      <c r="B357" s="21">
        <f t="shared" ref="B357:K357" si="133">+B195</f>
        <v>0</v>
      </c>
      <c r="C357" s="21">
        <f t="shared" si="133"/>
        <v>1</v>
      </c>
      <c r="D357" s="21">
        <f t="shared" si="133"/>
        <v>8</v>
      </c>
      <c r="E357" s="21">
        <f t="shared" si="133"/>
        <v>5</v>
      </c>
      <c r="F357" s="21">
        <f t="shared" si="133"/>
        <v>29</v>
      </c>
      <c r="G357" s="21">
        <f t="shared" si="133"/>
        <v>4</v>
      </c>
      <c r="H357" s="21" t="str">
        <f t="shared" si="133"/>
        <v>-</v>
      </c>
      <c r="I357" s="21" t="str">
        <f t="shared" si="133"/>
        <v>-</v>
      </c>
      <c r="J357" s="21">
        <f t="shared" si="133"/>
        <v>47</v>
      </c>
      <c r="K357" s="21">
        <f t="shared" si="133"/>
        <v>47</v>
      </c>
    </row>
    <row r="358" spans="1:11" ht="11.25" customHeight="1">
      <c r="A358" s="68">
        <v>2014</v>
      </c>
      <c r="B358" s="21">
        <f t="shared" ref="B358:K358" si="134">+B196</f>
        <v>0</v>
      </c>
      <c r="C358" s="21">
        <f t="shared" si="134"/>
        <v>7</v>
      </c>
      <c r="D358" s="21">
        <f t="shared" si="134"/>
        <v>5</v>
      </c>
      <c r="E358" s="21">
        <f t="shared" si="134"/>
        <v>14</v>
      </c>
      <c r="F358" s="21">
        <f t="shared" si="134"/>
        <v>23</v>
      </c>
      <c r="G358" s="21">
        <f t="shared" si="134"/>
        <v>28</v>
      </c>
      <c r="H358" s="21" t="str">
        <f t="shared" si="134"/>
        <v>-</v>
      </c>
      <c r="I358" s="21" t="str">
        <f t="shared" si="134"/>
        <v>-</v>
      </c>
      <c r="J358" s="21">
        <f t="shared" si="134"/>
        <v>77</v>
      </c>
      <c r="K358" s="21">
        <f t="shared" si="134"/>
        <v>77</v>
      </c>
    </row>
    <row r="359" spans="1:11" ht="11.25" customHeight="1">
      <c r="A359" s="68">
        <v>2015</v>
      </c>
      <c r="B359" s="21">
        <f t="shared" ref="B359:K359" si="135">+B197</f>
        <v>0</v>
      </c>
      <c r="C359" s="21">
        <f t="shared" si="135"/>
        <v>7</v>
      </c>
      <c r="D359" s="21">
        <f t="shared" si="135"/>
        <v>11</v>
      </c>
      <c r="E359" s="21">
        <f t="shared" si="135"/>
        <v>37</v>
      </c>
      <c r="F359" s="21">
        <f t="shared" si="135"/>
        <v>21</v>
      </c>
      <c r="G359" s="21">
        <f t="shared" si="135"/>
        <v>0</v>
      </c>
      <c r="H359" s="21" t="str">
        <f t="shared" si="135"/>
        <v>-</v>
      </c>
      <c r="I359" s="21" t="str">
        <f t="shared" si="135"/>
        <v>-</v>
      </c>
      <c r="J359" s="21">
        <f t="shared" si="135"/>
        <v>76</v>
      </c>
      <c r="K359" s="21">
        <f t="shared" si="135"/>
        <v>76</v>
      </c>
    </row>
    <row r="360" spans="1:11" ht="11.25" customHeight="1">
      <c r="A360" s="68">
        <v>2016</v>
      </c>
      <c r="B360" s="21">
        <f t="shared" ref="B360:K360" si="136">+B198</f>
        <v>0</v>
      </c>
      <c r="C360" s="21">
        <f t="shared" si="136"/>
        <v>4</v>
      </c>
      <c r="D360" s="21">
        <f t="shared" si="136"/>
        <v>7</v>
      </c>
      <c r="E360" s="21">
        <f t="shared" si="136"/>
        <v>10</v>
      </c>
      <c r="F360" s="21">
        <f t="shared" si="136"/>
        <v>5</v>
      </c>
      <c r="G360" s="21">
        <f t="shared" si="136"/>
        <v>0</v>
      </c>
      <c r="H360" s="21" t="str">
        <f t="shared" si="136"/>
        <v>-</v>
      </c>
      <c r="I360" s="21" t="str">
        <f t="shared" si="136"/>
        <v>-</v>
      </c>
      <c r="J360" s="21">
        <f t="shared" si="136"/>
        <v>26</v>
      </c>
      <c r="K360" s="21">
        <f t="shared" si="136"/>
        <v>26</v>
      </c>
    </row>
    <row r="361" spans="1:11" ht="11.25" customHeight="1">
      <c r="A361" s="68">
        <v>2017</v>
      </c>
      <c r="B361" s="21">
        <f t="shared" ref="B361:K361" si="137">+B199</f>
        <v>0</v>
      </c>
      <c r="C361" s="21">
        <f t="shared" si="137"/>
        <v>3</v>
      </c>
      <c r="D361" s="21">
        <f t="shared" si="137"/>
        <v>3</v>
      </c>
      <c r="E361" s="21">
        <f t="shared" si="137"/>
        <v>3</v>
      </c>
      <c r="F361" s="21">
        <f t="shared" si="137"/>
        <v>12</v>
      </c>
      <c r="G361" s="21">
        <f t="shared" si="137"/>
        <v>6</v>
      </c>
      <c r="H361" s="21" t="str">
        <f t="shared" si="137"/>
        <v>-</v>
      </c>
      <c r="I361" s="21" t="str">
        <f t="shared" si="137"/>
        <v>-</v>
      </c>
      <c r="J361" s="21">
        <f t="shared" si="137"/>
        <v>27</v>
      </c>
      <c r="K361" s="21">
        <f t="shared" si="137"/>
        <v>27</v>
      </c>
    </row>
    <row r="362" spans="1:11" ht="11.25" customHeight="1">
      <c r="A362" s="68">
        <v>2018</v>
      </c>
      <c r="B362" s="21">
        <f t="shared" ref="B362:K362" si="138">+B200</f>
        <v>0</v>
      </c>
      <c r="C362" s="21">
        <f t="shared" si="138"/>
        <v>5</v>
      </c>
      <c r="D362" s="21">
        <f t="shared" si="138"/>
        <v>7</v>
      </c>
      <c r="E362" s="21">
        <f t="shared" si="138"/>
        <v>1</v>
      </c>
      <c r="F362" s="21">
        <f t="shared" si="138"/>
        <v>16</v>
      </c>
      <c r="G362" s="21">
        <f t="shared" si="138"/>
        <v>5</v>
      </c>
      <c r="H362" s="21" t="str">
        <f t="shared" si="138"/>
        <v>-</v>
      </c>
      <c r="I362" s="21" t="str">
        <f t="shared" si="138"/>
        <v>-</v>
      </c>
      <c r="J362" s="21">
        <f t="shared" si="138"/>
        <v>34</v>
      </c>
      <c r="K362" s="21">
        <f t="shared" si="138"/>
        <v>34</v>
      </c>
    </row>
    <row r="363" spans="1:11" ht="11.25" customHeight="1">
      <c r="A363" s="68">
        <v>2019</v>
      </c>
      <c r="B363" s="21">
        <f t="shared" ref="B363:K363" si="139">+B201</f>
        <v>0</v>
      </c>
      <c r="C363" s="21">
        <f t="shared" si="139"/>
        <v>5</v>
      </c>
      <c r="D363" s="21">
        <f t="shared" si="139"/>
        <v>3</v>
      </c>
      <c r="E363" s="21">
        <f t="shared" si="139"/>
        <v>10</v>
      </c>
      <c r="F363" s="21">
        <f t="shared" si="139"/>
        <v>14</v>
      </c>
      <c r="G363" s="21">
        <f t="shared" si="139"/>
        <v>8</v>
      </c>
      <c r="H363" s="21" t="str">
        <f t="shared" si="139"/>
        <v>-</v>
      </c>
      <c r="I363" s="21" t="str">
        <f t="shared" si="139"/>
        <v>-</v>
      </c>
      <c r="J363" s="21">
        <f t="shared" si="139"/>
        <v>40</v>
      </c>
      <c r="K363" s="21">
        <f t="shared" si="139"/>
        <v>40</v>
      </c>
    </row>
    <row r="364" spans="1:11" ht="11.25" customHeight="1">
      <c r="A364" s="68">
        <v>2020</v>
      </c>
      <c r="B364" s="21">
        <f t="shared" ref="B364:K364" si="140">+B202</f>
        <v>0</v>
      </c>
      <c r="C364" s="21">
        <f t="shared" si="140"/>
        <v>1</v>
      </c>
      <c r="D364" s="21">
        <f t="shared" si="140"/>
        <v>2</v>
      </c>
      <c r="E364" s="21">
        <f t="shared" si="140"/>
        <v>6</v>
      </c>
      <c r="F364" s="21">
        <f t="shared" si="140"/>
        <v>6</v>
      </c>
      <c r="G364" s="21">
        <f t="shared" si="140"/>
        <v>3</v>
      </c>
      <c r="H364" s="21" t="str">
        <f t="shared" si="140"/>
        <v>-</v>
      </c>
      <c r="I364" s="21" t="str">
        <f t="shared" si="140"/>
        <v>-</v>
      </c>
      <c r="J364" s="21">
        <f t="shared" si="140"/>
        <v>18</v>
      </c>
      <c r="K364" s="21">
        <f t="shared" si="140"/>
        <v>18</v>
      </c>
    </row>
    <row r="365" spans="1:11" ht="11.25" customHeight="1">
      <c r="A365" s="68">
        <v>2021</v>
      </c>
      <c r="B365" s="21">
        <f t="shared" ref="B365:K365" si="141">+B203</f>
        <v>0</v>
      </c>
      <c r="C365" s="21">
        <f t="shared" si="141"/>
        <v>4</v>
      </c>
      <c r="D365" s="21">
        <f t="shared" si="141"/>
        <v>4</v>
      </c>
      <c r="E365" s="21">
        <f t="shared" si="141"/>
        <v>1</v>
      </c>
      <c r="F365" s="21">
        <f t="shared" si="141"/>
        <v>5</v>
      </c>
      <c r="G365" s="21">
        <f t="shared" si="141"/>
        <v>10</v>
      </c>
      <c r="H365" s="21" t="str">
        <f t="shared" si="141"/>
        <v>-</v>
      </c>
      <c r="I365" s="21" t="str">
        <f t="shared" si="141"/>
        <v>-</v>
      </c>
      <c r="J365" s="21">
        <f t="shared" si="141"/>
        <v>24</v>
      </c>
      <c r="K365" s="21">
        <f t="shared" si="141"/>
        <v>24</v>
      </c>
    </row>
    <row r="366" spans="1:11" ht="11.25" customHeight="1">
      <c r="A366" s="68">
        <v>2022</v>
      </c>
      <c r="B366" s="21">
        <f t="shared" ref="B366:K366" si="142">+B204</f>
        <v>0</v>
      </c>
      <c r="C366" s="21">
        <f t="shared" si="142"/>
        <v>10</v>
      </c>
      <c r="D366" s="21">
        <f t="shared" si="142"/>
        <v>6</v>
      </c>
      <c r="E366" s="21">
        <f t="shared" si="142"/>
        <v>5</v>
      </c>
      <c r="F366" s="21">
        <f t="shared" si="142"/>
        <v>8</v>
      </c>
      <c r="G366" s="21">
        <f t="shared" si="142"/>
        <v>7</v>
      </c>
      <c r="H366" s="21" t="str">
        <f t="shared" si="142"/>
        <v>-</v>
      </c>
      <c r="I366" s="21" t="str">
        <f t="shared" si="142"/>
        <v>-</v>
      </c>
      <c r="J366" s="21">
        <f t="shared" si="142"/>
        <v>36</v>
      </c>
      <c r="K366" s="21">
        <f t="shared" si="142"/>
        <v>36</v>
      </c>
    </row>
    <row r="367" spans="1:11" ht="11.25" customHeight="1">
      <c r="A367" s="68">
        <v>2023</v>
      </c>
      <c r="B367" s="21">
        <f t="shared" ref="B367:K368" si="143">+B205</f>
        <v>0</v>
      </c>
      <c r="C367" s="21">
        <f t="shared" si="143"/>
        <v>1</v>
      </c>
      <c r="D367" s="21">
        <f t="shared" si="143"/>
        <v>3</v>
      </c>
      <c r="E367" s="21">
        <f t="shared" si="143"/>
        <v>13</v>
      </c>
      <c r="F367" s="21">
        <f t="shared" si="143"/>
        <v>17</v>
      </c>
      <c r="G367" s="21">
        <f t="shared" si="143"/>
        <v>3</v>
      </c>
      <c r="H367" s="21" t="str">
        <f t="shared" si="143"/>
        <v>-</v>
      </c>
      <c r="I367" s="21" t="str">
        <f t="shared" si="143"/>
        <v>-</v>
      </c>
      <c r="J367" s="21">
        <f t="shared" si="143"/>
        <v>37</v>
      </c>
      <c r="K367" s="21">
        <f t="shared" si="143"/>
        <v>37</v>
      </c>
    </row>
    <row r="368" spans="1:11" ht="11.25" customHeight="1">
      <c r="A368" s="68" t="s">
        <v>349</v>
      </c>
      <c r="B368" s="21">
        <f t="shared" si="143"/>
        <v>0</v>
      </c>
      <c r="C368" s="21">
        <f t="shared" si="143"/>
        <v>3</v>
      </c>
      <c r="D368" s="21">
        <f t="shared" si="143"/>
        <v>4</v>
      </c>
      <c r="E368" s="21">
        <f t="shared" si="143"/>
        <v>13</v>
      </c>
      <c r="F368" s="21">
        <f t="shared" si="143"/>
        <v>23</v>
      </c>
      <c r="G368" s="21">
        <f t="shared" si="143"/>
        <v>0</v>
      </c>
      <c r="H368" s="21" t="str">
        <f t="shared" si="143"/>
        <v>-</v>
      </c>
      <c r="I368" s="21" t="str">
        <f t="shared" si="143"/>
        <v>-</v>
      </c>
      <c r="J368" s="21">
        <f t="shared" si="143"/>
        <v>43</v>
      </c>
      <c r="K368" s="21">
        <f t="shared" si="143"/>
        <v>43</v>
      </c>
    </row>
    <row r="369" spans="1:11" ht="11.25" customHeight="1">
      <c r="B369" s="21"/>
      <c r="C369" s="21"/>
      <c r="D369" s="21"/>
      <c r="E369" s="21"/>
      <c r="F369" s="21"/>
      <c r="G369" s="21"/>
      <c r="H369" s="21"/>
      <c r="I369" s="21"/>
      <c r="J369" s="21"/>
      <c r="K369" s="21"/>
    </row>
    <row r="370" spans="1:11" ht="11.25" customHeight="1">
      <c r="A370" s="66" t="s">
        <v>99</v>
      </c>
      <c r="B370" s="21"/>
      <c r="C370" s="21"/>
      <c r="D370" s="21"/>
      <c r="E370" s="21"/>
      <c r="F370" s="21"/>
      <c r="G370" s="21"/>
      <c r="H370" s="21"/>
      <c r="I370" s="21"/>
      <c r="J370" s="21"/>
      <c r="K370" s="21"/>
    </row>
    <row r="371" spans="1:11" ht="11.25" customHeight="1">
      <c r="A371" s="68" t="s">
        <v>102</v>
      </c>
      <c r="B371" s="21">
        <f t="shared" ref="B371:K371" si="144">AVERAGE(B214:B218)</f>
        <v>167</v>
      </c>
      <c r="C371" s="21">
        <f t="shared" si="144"/>
        <v>79</v>
      </c>
      <c r="D371" s="21">
        <f t="shared" si="144"/>
        <v>140.6</v>
      </c>
      <c r="E371" s="21">
        <f t="shared" si="144"/>
        <v>284.39999999999998</v>
      </c>
      <c r="F371" s="21">
        <f t="shared" si="144"/>
        <v>312.8</v>
      </c>
      <c r="G371" s="21">
        <f t="shared" si="144"/>
        <v>146.19999999999999</v>
      </c>
      <c r="H371" s="21">
        <f t="shared" si="144"/>
        <v>17</v>
      </c>
      <c r="I371" s="21">
        <f t="shared" si="144"/>
        <v>31.8</v>
      </c>
      <c r="J371" s="21">
        <f t="shared" si="144"/>
        <v>963</v>
      </c>
      <c r="K371" s="21">
        <f t="shared" si="144"/>
        <v>1178.8</v>
      </c>
    </row>
    <row r="372" spans="1:11" ht="11.25" customHeight="1">
      <c r="A372" s="68" t="s">
        <v>10</v>
      </c>
      <c r="B372" s="21">
        <f t="shared" ref="B372:K372" si="145">AVERAGE(B219:B223)</f>
        <v>168</v>
      </c>
      <c r="C372" s="21">
        <f t="shared" si="145"/>
        <v>138</v>
      </c>
      <c r="D372" s="21">
        <f t="shared" si="145"/>
        <v>167.6</v>
      </c>
      <c r="E372" s="21">
        <f t="shared" si="145"/>
        <v>433.6</v>
      </c>
      <c r="F372" s="21">
        <f t="shared" si="145"/>
        <v>460</v>
      </c>
      <c r="G372" s="21">
        <f t="shared" si="145"/>
        <v>160.6</v>
      </c>
      <c r="H372" s="21">
        <f t="shared" si="145"/>
        <v>1.6</v>
      </c>
      <c r="I372" s="21">
        <f t="shared" si="145"/>
        <v>43</v>
      </c>
      <c r="J372" s="21">
        <f t="shared" si="145"/>
        <v>1359.8</v>
      </c>
      <c r="K372" s="21">
        <f t="shared" si="145"/>
        <v>1572.4</v>
      </c>
    </row>
    <row r="373" spans="1:11" ht="11.25" customHeight="1">
      <c r="A373" s="68" t="s">
        <v>11</v>
      </c>
      <c r="B373" s="21">
        <f>AVERAGE(B224:B228)</f>
        <v>75.2</v>
      </c>
      <c r="C373" s="21">
        <f t="shared" ref="C373:K373" si="146">AVERAGE(C224:C228)</f>
        <v>69</v>
      </c>
      <c r="D373" s="21">
        <f t="shared" si="146"/>
        <v>71.400000000000006</v>
      </c>
      <c r="E373" s="21">
        <f t="shared" si="146"/>
        <v>182.4</v>
      </c>
      <c r="F373" s="21">
        <f t="shared" si="146"/>
        <v>311.2</v>
      </c>
      <c r="G373" s="21">
        <f t="shared" si="146"/>
        <v>47.6</v>
      </c>
      <c r="H373" s="21">
        <f t="shared" si="146"/>
        <v>10.199999999999999</v>
      </c>
      <c r="I373" s="21">
        <f t="shared" si="146"/>
        <v>27.4</v>
      </c>
      <c r="J373" s="21">
        <f t="shared" si="146"/>
        <v>681.6</v>
      </c>
      <c r="K373" s="21">
        <f t="shared" si="146"/>
        <v>794.4</v>
      </c>
    </row>
    <row r="374" spans="1:11" ht="11.25" customHeight="1">
      <c r="A374" s="68" t="s">
        <v>12</v>
      </c>
      <c r="B374" s="21">
        <f>AVERAGE(B229:B233)</f>
        <v>14.4</v>
      </c>
      <c r="C374" s="21">
        <f t="shared" ref="C374:K374" si="147">AVERAGE(C229:C233)</f>
        <v>31.4</v>
      </c>
      <c r="D374" s="21">
        <f t="shared" si="147"/>
        <v>37.6</v>
      </c>
      <c r="E374" s="21">
        <f t="shared" si="147"/>
        <v>11</v>
      </c>
      <c r="F374" s="21">
        <f t="shared" si="147"/>
        <v>95.8</v>
      </c>
      <c r="G374" s="21">
        <f t="shared" si="147"/>
        <v>53.2</v>
      </c>
      <c r="H374" s="21" t="s">
        <v>15</v>
      </c>
      <c r="I374" s="21">
        <f t="shared" si="147"/>
        <v>2.2000000000000002</v>
      </c>
      <c r="J374" s="21">
        <f t="shared" si="147"/>
        <v>229</v>
      </c>
      <c r="K374" s="21">
        <f t="shared" si="147"/>
        <v>245.6</v>
      </c>
    </row>
    <row r="375" spans="1:11" ht="11.25" customHeight="1">
      <c r="A375" s="68" t="s">
        <v>13</v>
      </c>
      <c r="B375" s="21">
        <f>AVERAGE(B234:B238)</f>
        <v>34.799999999999997</v>
      </c>
      <c r="C375" s="21">
        <f>AVERAGE(C234:C238)</f>
        <v>46.6</v>
      </c>
      <c r="D375" s="21">
        <f t="shared" ref="D375:K375" si="148">AVERAGE(D234:D238)</f>
        <v>65.8</v>
      </c>
      <c r="E375" s="21">
        <f t="shared" si="148"/>
        <v>99.8</v>
      </c>
      <c r="F375" s="21">
        <f t="shared" si="148"/>
        <v>116.4</v>
      </c>
      <c r="G375" s="21">
        <f t="shared" si="148"/>
        <v>68.599999999999994</v>
      </c>
      <c r="H375" s="21">
        <f t="shared" si="148"/>
        <v>10</v>
      </c>
      <c r="I375" s="21">
        <f t="shared" si="148"/>
        <v>64.599999999999994</v>
      </c>
      <c r="J375" s="21">
        <f t="shared" si="148"/>
        <v>397.2</v>
      </c>
      <c r="K375" s="21">
        <f t="shared" si="148"/>
        <v>504.6</v>
      </c>
    </row>
    <row r="376" spans="1:11" ht="11.25" customHeight="1">
      <c r="A376" s="68" t="s">
        <v>14</v>
      </c>
      <c r="B376" s="21">
        <f>AVERAGE(B239:B243)</f>
        <v>96.6</v>
      </c>
      <c r="C376" s="21">
        <f t="shared" ref="C376:K376" si="149">AVERAGE(C239:C243)</f>
        <v>77</v>
      </c>
      <c r="D376" s="21">
        <f t="shared" si="149"/>
        <v>237.6</v>
      </c>
      <c r="E376" s="21">
        <f t="shared" si="149"/>
        <v>169.2</v>
      </c>
      <c r="F376" s="21">
        <f t="shared" si="149"/>
        <v>191.4</v>
      </c>
      <c r="G376" s="21">
        <f t="shared" si="149"/>
        <v>56.6</v>
      </c>
      <c r="H376" s="21">
        <f t="shared" si="149"/>
        <v>2.8</v>
      </c>
      <c r="I376" s="21">
        <f t="shared" si="149"/>
        <v>58</v>
      </c>
      <c r="J376" s="21">
        <f t="shared" si="149"/>
        <v>731.8</v>
      </c>
      <c r="K376" s="21">
        <f t="shared" si="149"/>
        <v>889.2</v>
      </c>
    </row>
    <row r="377" spans="1:11" ht="11.25" customHeight="1">
      <c r="A377" s="68">
        <v>2011</v>
      </c>
      <c r="B377" s="21">
        <f t="shared" ref="B377:K377" si="150">+B244</f>
        <v>303</v>
      </c>
      <c r="C377" s="21">
        <f t="shared" si="150"/>
        <v>92</v>
      </c>
      <c r="D377" s="21">
        <f t="shared" si="150"/>
        <v>192</v>
      </c>
      <c r="E377" s="21">
        <f t="shared" si="150"/>
        <v>152</v>
      </c>
      <c r="F377" s="21">
        <f t="shared" si="150"/>
        <v>140</v>
      </c>
      <c r="G377" s="21">
        <f t="shared" si="150"/>
        <v>24</v>
      </c>
      <c r="H377" s="21">
        <f t="shared" si="150"/>
        <v>1</v>
      </c>
      <c r="I377" s="21">
        <f t="shared" si="150"/>
        <v>22</v>
      </c>
      <c r="J377" s="21">
        <f t="shared" si="150"/>
        <v>600</v>
      </c>
      <c r="K377" s="21">
        <f t="shared" si="150"/>
        <v>926</v>
      </c>
    </row>
    <row r="378" spans="1:11" ht="11.25" customHeight="1">
      <c r="A378" s="68">
        <v>2012</v>
      </c>
      <c r="B378" s="21">
        <f t="shared" ref="B378:K378" si="151">+B245</f>
        <v>182</v>
      </c>
      <c r="C378" s="21">
        <f t="shared" si="151"/>
        <v>144</v>
      </c>
      <c r="D378" s="21">
        <f t="shared" si="151"/>
        <v>269</v>
      </c>
      <c r="E378" s="21">
        <f t="shared" si="151"/>
        <v>214</v>
      </c>
      <c r="F378" s="21">
        <f t="shared" si="151"/>
        <v>229</v>
      </c>
      <c r="G378" s="21">
        <f t="shared" si="151"/>
        <v>104</v>
      </c>
      <c r="H378" s="21">
        <f t="shared" si="151"/>
        <v>4</v>
      </c>
      <c r="I378" s="21">
        <f t="shared" si="151"/>
        <v>29</v>
      </c>
      <c r="J378" s="21">
        <f t="shared" si="151"/>
        <v>960</v>
      </c>
      <c r="K378" s="21">
        <f t="shared" si="151"/>
        <v>1175</v>
      </c>
    </row>
    <row r="379" spans="1:11" ht="11.25" customHeight="1">
      <c r="A379" s="68">
        <v>2013</v>
      </c>
      <c r="B379" s="21">
        <f t="shared" ref="B379:K379" si="152">+B246</f>
        <v>270</v>
      </c>
      <c r="C379" s="21">
        <f t="shared" si="152"/>
        <v>279</v>
      </c>
      <c r="D379" s="21">
        <f t="shared" si="152"/>
        <v>206</v>
      </c>
      <c r="E379" s="21">
        <f t="shared" si="152"/>
        <v>369</v>
      </c>
      <c r="F379" s="21">
        <f t="shared" si="152"/>
        <v>583</v>
      </c>
      <c r="G379" s="21">
        <f t="shared" si="152"/>
        <v>159</v>
      </c>
      <c r="H379" s="21">
        <f t="shared" si="152"/>
        <v>0</v>
      </c>
      <c r="I379" s="21">
        <f t="shared" si="152"/>
        <v>124</v>
      </c>
      <c r="J379" s="21">
        <f t="shared" si="152"/>
        <v>1596</v>
      </c>
      <c r="K379" s="21">
        <f t="shared" si="152"/>
        <v>1990</v>
      </c>
    </row>
    <row r="380" spans="1:11" ht="11.25" customHeight="1">
      <c r="A380" s="68">
        <v>2014</v>
      </c>
      <c r="B380" s="21">
        <f t="shared" ref="B380:K380" si="153">+B247</f>
        <v>419</v>
      </c>
      <c r="C380" s="21">
        <f t="shared" si="153"/>
        <v>196</v>
      </c>
      <c r="D380" s="21">
        <f t="shared" si="153"/>
        <v>295</v>
      </c>
      <c r="E380" s="21">
        <f t="shared" si="153"/>
        <v>465</v>
      </c>
      <c r="F380" s="21">
        <f t="shared" si="153"/>
        <v>419</v>
      </c>
      <c r="G380" s="21">
        <f t="shared" si="153"/>
        <v>152</v>
      </c>
      <c r="H380" s="21">
        <f t="shared" si="153"/>
        <v>0</v>
      </c>
      <c r="I380" s="21">
        <f t="shared" si="153"/>
        <v>34</v>
      </c>
      <c r="J380" s="21">
        <f t="shared" si="153"/>
        <v>1527</v>
      </c>
      <c r="K380" s="21">
        <f t="shared" si="153"/>
        <v>1980</v>
      </c>
    </row>
    <row r="381" spans="1:11" ht="11.25" customHeight="1">
      <c r="A381" s="68">
        <v>2015</v>
      </c>
      <c r="B381" s="21">
        <f t="shared" ref="B381:K381" si="154">+B248</f>
        <v>384</v>
      </c>
      <c r="C381" s="21">
        <f t="shared" si="154"/>
        <v>324</v>
      </c>
      <c r="D381" s="21">
        <f t="shared" si="154"/>
        <v>380</v>
      </c>
      <c r="E381" s="21">
        <f t="shared" si="154"/>
        <v>389</v>
      </c>
      <c r="F381" s="21">
        <f t="shared" si="154"/>
        <v>261</v>
      </c>
      <c r="G381" s="21">
        <f t="shared" si="154"/>
        <v>104</v>
      </c>
      <c r="H381" s="21">
        <f t="shared" si="154"/>
        <v>0</v>
      </c>
      <c r="I381" s="21">
        <f t="shared" si="154"/>
        <v>7</v>
      </c>
      <c r="J381" s="21">
        <f t="shared" si="154"/>
        <v>1458</v>
      </c>
      <c r="K381" s="21">
        <f t="shared" si="154"/>
        <v>1849</v>
      </c>
    </row>
    <row r="382" spans="1:11" ht="10.5" customHeight="1">
      <c r="A382" s="68">
        <v>2016</v>
      </c>
      <c r="B382" s="21">
        <f t="shared" ref="B382:K382" si="155">+B249</f>
        <v>35</v>
      </c>
      <c r="C382" s="21">
        <f t="shared" si="155"/>
        <v>204</v>
      </c>
      <c r="D382" s="21">
        <f t="shared" si="155"/>
        <v>233</v>
      </c>
      <c r="E382" s="21">
        <f t="shared" si="155"/>
        <v>141</v>
      </c>
      <c r="F382" s="21">
        <f t="shared" si="155"/>
        <v>90</v>
      </c>
      <c r="G382" s="21">
        <f t="shared" si="155"/>
        <v>2</v>
      </c>
      <c r="H382" s="21">
        <f t="shared" si="155"/>
        <v>0</v>
      </c>
      <c r="I382" s="21">
        <f t="shared" si="155"/>
        <v>34</v>
      </c>
      <c r="J382" s="21">
        <f t="shared" si="155"/>
        <v>670</v>
      </c>
      <c r="K382" s="21">
        <f t="shared" si="155"/>
        <v>739</v>
      </c>
    </row>
    <row r="383" spans="1:11" ht="11.25" customHeight="1">
      <c r="A383" s="68">
        <v>2017</v>
      </c>
      <c r="B383" s="21">
        <f t="shared" ref="B383:K383" si="156">+B250</f>
        <v>149</v>
      </c>
      <c r="C383" s="21">
        <f t="shared" si="156"/>
        <v>27</v>
      </c>
      <c r="D383" s="21">
        <f t="shared" si="156"/>
        <v>90</v>
      </c>
      <c r="E383" s="21">
        <f t="shared" si="156"/>
        <v>317</v>
      </c>
      <c r="F383" s="21">
        <f t="shared" si="156"/>
        <v>357</v>
      </c>
      <c r="G383" s="21">
        <f t="shared" si="156"/>
        <v>172</v>
      </c>
      <c r="H383" s="21">
        <f t="shared" si="156"/>
        <v>0</v>
      </c>
      <c r="I383" s="21">
        <f t="shared" si="156"/>
        <v>3</v>
      </c>
      <c r="J383" s="21">
        <f t="shared" si="156"/>
        <v>963</v>
      </c>
      <c r="K383" s="21">
        <f t="shared" si="156"/>
        <v>1115</v>
      </c>
    </row>
    <row r="384" spans="1:11" ht="11.25" customHeight="1">
      <c r="A384" s="68">
        <v>2018</v>
      </c>
      <c r="B384" s="21">
        <f t="shared" ref="B384:K384" si="157">+B251</f>
        <v>93</v>
      </c>
      <c r="C384" s="21">
        <f t="shared" si="157"/>
        <v>99</v>
      </c>
      <c r="D384" s="21">
        <f t="shared" si="157"/>
        <v>254</v>
      </c>
      <c r="E384" s="21">
        <f t="shared" si="157"/>
        <v>272</v>
      </c>
      <c r="F384" s="21">
        <f t="shared" si="157"/>
        <v>145</v>
      </c>
      <c r="G384" s="21">
        <f t="shared" si="157"/>
        <v>110</v>
      </c>
      <c r="H384" s="21">
        <f t="shared" si="157"/>
        <v>0</v>
      </c>
      <c r="I384" s="21">
        <f t="shared" si="157"/>
        <v>26</v>
      </c>
      <c r="J384" s="21">
        <f t="shared" si="157"/>
        <v>880</v>
      </c>
      <c r="K384" s="21">
        <f t="shared" si="157"/>
        <v>999</v>
      </c>
    </row>
    <row r="385" spans="1:11" ht="11.25" customHeight="1">
      <c r="A385" s="68">
        <v>2019</v>
      </c>
      <c r="B385" s="21">
        <f t="shared" ref="B385:K385" si="158">+B252</f>
        <v>100</v>
      </c>
      <c r="C385" s="21">
        <f t="shared" si="158"/>
        <v>65</v>
      </c>
      <c r="D385" s="21">
        <f t="shared" si="158"/>
        <v>72</v>
      </c>
      <c r="E385" s="21">
        <f t="shared" si="158"/>
        <v>356</v>
      </c>
      <c r="F385" s="21">
        <f t="shared" si="158"/>
        <v>275</v>
      </c>
      <c r="G385" s="21">
        <f t="shared" si="158"/>
        <v>119</v>
      </c>
      <c r="H385" s="21">
        <f t="shared" si="158"/>
        <v>0</v>
      </c>
      <c r="I385" s="21">
        <f t="shared" si="158"/>
        <v>13</v>
      </c>
      <c r="J385" s="21">
        <f t="shared" si="158"/>
        <v>887</v>
      </c>
      <c r="K385" s="21">
        <f t="shared" si="158"/>
        <v>1000</v>
      </c>
    </row>
    <row r="386" spans="1:11" ht="11.25" customHeight="1">
      <c r="A386" s="68">
        <v>2020</v>
      </c>
      <c r="B386" s="21">
        <f t="shared" ref="B386:K386" si="159">+B253</f>
        <v>68</v>
      </c>
      <c r="C386" s="21">
        <f t="shared" si="159"/>
        <v>1</v>
      </c>
      <c r="D386" s="21">
        <f t="shared" si="159"/>
        <v>2</v>
      </c>
      <c r="E386" s="21">
        <f t="shared" si="159"/>
        <v>29</v>
      </c>
      <c r="F386" s="21">
        <f t="shared" si="159"/>
        <v>122</v>
      </c>
      <c r="G386" s="21">
        <f t="shared" si="159"/>
        <v>31</v>
      </c>
      <c r="H386" s="21">
        <f t="shared" si="159"/>
        <v>0</v>
      </c>
      <c r="I386" s="21">
        <f t="shared" si="159"/>
        <v>0</v>
      </c>
      <c r="J386" s="21">
        <f t="shared" si="159"/>
        <v>185</v>
      </c>
      <c r="K386" s="21">
        <f t="shared" si="159"/>
        <v>253</v>
      </c>
    </row>
    <row r="387" spans="1:11" ht="11.25" customHeight="1">
      <c r="A387" s="68">
        <v>2021</v>
      </c>
      <c r="B387" s="21">
        <f t="shared" ref="B387:K387" si="160">+B254</f>
        <v>19</v>
      </c>
      <c r="C387" s="21">
        <f t="shared" si="160"/>
        <v>28</v>
      </c>
      <c r="D387" s="21">
        <f t="shared" si="160"/>
        <v>98</v>
      </c>
      <c r="E387" s="21">
        <f t="shared" si="160"/>
        <v>141</v>
      </c>
      <c r="F387" s="21">
        <f t="shared" si="160"/>
        <v>103</v>
      </c>
      <c r="G387" s="21">
        <f t="shared" si="160"/>
        <v>77</v>
      </c>
      <c r="H387" s="21">
        <f t="shared" si="160"/>
        <v>0</v>
      </c>
      <c r="I387" s="21">
        <f t="shared" si="160"/>
        <v>0</v>
      </c>
      <c r="J387" s="21">
        <f t="shared" si="160"/>
        <v>447</v>
      </c>
      <c r="K387" s="21">
        <f t="shared" si="160"/>
        <v>466</v>
      </c>
    </row>
    <row r="388" spans="1:11" ht="11.25" customHeight="1">
      <c r="A388" s="68">
        <v>2022</v>
      </c>
      <c r="B388" s="21">
        <f t="shared" ref="B388:K388" si="161">+B255</f>
        <v>90</v>
      </c>
      <c r="C388" s="21">
        <f t="shared" si="161"/>
        <v>109</v>
      </c>
      <c r="D388" s="21">
        <f t="shared" si="161"/>
        <v>78</v>
      </c>
      <c r="E388" s="21">
        <f t="shared" si="161"/>
        <v>171</v>
      </c>
      <c r="F388" s="21">
        <f t="shared" si="161"/>
        <v>105</v>
      </c>
      <c r="G388" s="21">
        <f t="shared" si="161"/>
        <v>60</v>
      </c>
      <c r="H388" s="21">
        <f t="shared" si="161"/>
        <v>0</v>
      </c>
      <c r="I388" s="21">
        <f t="shared" si="161"/>
        <v>2</v>
      </c>
      <c r="J388" s="21">
        <f t="shared" si="161"/>
        <v>523</v>
      </c>
      <c r="K388" s="21">
        <f t="shared" si="161"/>
        <v>615</v>
      </c>
    </row>
    <row r="389" spans="1:11" ht="11.25" customHeight="1">
      <c r="A389" s="68">
        <v>2023</v>
      </c>
      <c r="B389" s="21">
        <f t="shared" ref="B389:K390" si="162">+B256</f>
        <v>126</v>
      </c>
      <c r="C389" s="21">
        <f t="shared" si="162"/>
        <v>81</v>
      </c>
      <c r="D389" s="21">
        <f t="shared" si="162"/>
        <v>84</v>
      </c>
      <c r="E389" s="21">
        <f t="shared" si="162"/>
        <v>124</v>
      </c>
      <c r="F389" s="21">
        <f t="shared" si="162"/>
        <v>185</v>
      </c>
      <c r="G389" s="21">
        <f t="shared" si="162"/>
        <v>96</v>
      </c>
      <c r="H389" s="21">
        <f t="shared" si="162"/>
        <v>0</v>
      </c>
      <c r="I389" s="21">
        <f t="shared" si="162"/>
        <v>5</v>
      </c>
      <c r="J389" s="21">
        <f t="shared" si="162"/>
        <v>570</v>
      </c>
      <c r="K389" s="21">
        <f t="shared" si="162"/>
        <v>701</v>
      </c>
    </row>
    <row r="390" spans="1:11" ht="11.25" customHeight="1">
      <c r="A390" s="68" t="s">
        <v>349</v>
      </c>
      <c r="B390" s="21">
        <f t="shared" si="162"/>
        <v>171</v>
      </c>
      <c r="C390" s="21">
        <f t="shared" si="162"/>
        <v>106</v>
      </c>
      <c r="D390" s="21">
        <f t="shared" si="162"/>
        <v>99</v>
      </c>
      <c r="E390" s="21">
        <f t="shared" si="162"/>
        <v>125</v>
      </c>
      <c r="F390" s="21">
        <f t="shared" si="162"/>
        <v>200</v>
      </c>
      <c r="G390" s="21">
        <f t="shared" si="162"/>
        <v>9</v>
      </c>
      <c r="H390" s="21">
        <f t="shared" si="162"/>
        <v>0</v>
      </c>
      <c r="I390" s="21">
        <f t="shared" si="162"/>
        <v>2</v>
      </c>
      <c r="J390" s="21">
        <f t="shared" si="162"/>
        <v>539</v>
      </c>
      <c r="K390" s="21">
        <f t="shared" si="162"/>
        <v>712</v>
      </c>
    </row>
    <row r="391" spans="1:11" ht="11.25" customHeight="1">
      <c r="A391" s="314" t="str">
        <f>+A258</f>
        <v>a/  Preliminary.</v>
      </c>
      <c r="B391" s="314"/>
      <c r="C391" s="314"/>
      <c r="D391" s="314"/>
      <c r="E391" s="314"/>
      <c r="F391" s="314"/>
      <c r="G391" s="314"/>
      <c r="H391" s="314"/>
      <c r="I391" s="314"/>
      <c r="J391" s="314"/>
      <c r="K391" s="314"/>
    </row>
    <row r="392" spans="1:11" ht="11.25" customHeight="1">
      <c r="A392" s="313" t="str">
        <f>+A259</f>
        <v>b/  October effort beginning in 2002 occurred during Quileute ceremonial and subsistence fishery.</v>
      </c>
      <c r="B392" s="313"/>
      <c r="C392" s="313"/>
      <c r="D392" s="313"/>
      <c r="E392" s="313"/>
      <c r="F392" s="313"/>
      <c r="G392" s="313"/>
      <c r="H392" s="313"/>
      <c r="I392" s="313"/>
      <c r="J392" s="313"/>
      <c r="K392" s="313"/>
    </row>
  </sheetData>
  <mergeCells count="13">
    <mergeCell ref="A392:K392"/>
    <mergeCell ref="A1:K1"/>
    <mergeCell ref="A258:K258"/>
    <mergeCell ref="A259:K259"/>
    <mergeCell ref="A277:K277"/>
    <mergeCell ref="A345:K345"/>
    <mergeCell ref="A391:K391"/>
    <mergeCell ref="A2:A3"/>
    <mergeCell ref="J2:K2"/>
    <mergeCell ref="A278:A279"/>
    <mergeCell ref="J278:K278"/>
    <mergeCell ref="A346:A347"/>
    <mergeCell ref="J346:K346"/>
  </mergeCells>
  <pageMargins left="0.7" right="0.7" top="0.75" bottom="0.75" header="0.3" footer="0.3"/>
  <pageSetup scale="95" orientation="portrait" r:id="rId1"/>
  <rowBreaks count="1" manualBreakCount="1">
    <brk id="343"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8"/>
  <dimension ref="A1:AM417"/>
  <sheetViews>
    <sheetView showGridLines="0" zoomScaleNormal="100" zoomScaleSheetLayoutView="100" workbookViewId="0">
      <pane xSplit="1" ySplit="4" topLeftCell="B275" activePane="bottomRight" state="frozen"/>
      <selection activeCell="A2" sqref="A1:XFD1048576"/>
      <selection pane="topRight" activeCell="A2" sqref="A1:XFD1048576"/>
      <selection pane="bottomLeft" activeCell="A2" sqref="A1:XFD1048576"/>
      <selection pane="bottomRight" activeCell="Z10" sqref="Z10"/>
    </sheetView>
  </sheetViews>
  <sheetFormatPr defaultColWidth="9" defaultRowHeight="10.199999999999999"/>
  <cols>
    <col min="1" max="1" width="8" style="68" customWidth="1"/>
    <col min="2" max="2" width="6.5" style="21" customWidth="1"/>
    <col min="3" max="3" width="5.09765625" style="21" bestFit="1" customWidth="1"/>
    <col min="4" max="4" width="5.59765625" style="21" customWidth="1"/>
    <col min="5" max="5" width="5.19921875" style="21" customWidth="1"/>
    <col min="6" max="8" width="5.09765625" style="21" customWidth="1"/>
    <col min="9" max="9" width="6.3984375" style="21" customWidth="1"/>
    <col min="10" max="10" width="6.8984375" style="21" customWidth="1"/>
    <col min="11" max="11" width="5.5" style="21" customWidth="1"/>
    <col min="12" max="12" width="0.8984375" style="21" customWidth="1"/>
    <col min="13" max="13" width="6" style="21" customWidth="1"/>
    <col min="14" max="14" width="4.19921875" style="21" customWidth="1"/>
    <col min="15" max="15" width="5.09765625" style="21" bestFit="1" customWidth="1"/>
    <col min="16" max="17" width="5.3984375" style="21" customWidth="1"/>
    <col min="18" max="18" width="5.69921875" style="21" customWidth="1"/>
    <col min="19" max="19" width="5.09765625" style="21" customWidth="1"/>
    <col min="20" max="20" width="6.3984375" style="21" customWidth="1"/>
    <col min="21" max="21" width="7.59765625" style="21" bestFit="1" customWidth="1"/>
    <col min="22" max="22" width="5.69921875" style="166" bestFit="1" customWidth="1"/>
    <col min="23" max="16384" width="9" style="1"/>
  </cols>
  <sheetData>
    <row r="1" spans="1:39" ht="12" customHeight="1">
      <c r="A1" s="270" t="s">
        <v>171</v>
      </c>
      <c r="B1" s="270"/>
      <c r="C1" s="270"/>
      <c r="D1" s="270"/>
      <c r="E1" s="270"/>
      <c r="F1" s="270"/>
      <c r="G1" s="270"/>
      <c r="H1" s="270"/>
      <c r="I1" s="270"/>
      <c r="J1" s="270"/>
      <c r="K1" s="270"/>
      <c r="L1" s="270"/>
      <c r="M1" s="270"/>
      <c r="N1" s="270"/>
      <c r="O1" s="270"/>
      <c r="P1" s="270"/>
      <c r="Q1" s="270"/>
      <c r="R1" s="270"/>
      <c r="S1" s="270"/>
      <c r="T1" s="270"/>
      <c r="U1" s="270"/>
      <c r="V1" s="270"/>
    </row>
    <row r="2" spans="1:39" s="84" customFormat="1" ht="12" customHeight="1">
      <c r="A2" s="308" t="s">
        <v>1</v>
      </c>
      <c r="B2" s="151"/>
      <c r="C2" s="151"/>
      <c r="D2" s="151"/>
      <c r="E2" s="151"/>
      <c r="F2" s="151"/>
      <c r="G2" s="151"/>
      <c r="H2" s="151"/>
      <c r="I2" s="151"/>
      <c r="J2" s="266" t="s">
        <v>89</v>
      </c>
      <c r="K2" s="266"/>
      <c r="L2" s="151"/>
      <c r="M2" s="151"/>
      <c r="N2" s="151"/>
      <c r="O2" s="151"/>
      <c r="P2" s="151"/>
      <c r="Q2" s="151"/>
      <c r="R2" s="151"/>
      <c r="S2" s="151"/>
      <c r="T2" s="151"/>
      <c r="U2" s="266" t="s">
        <v>89</v>
      </c>
      <c r="V2" s="266"/>
    </row>
    <row r="3" spans="1:39" ht="12" customHeight="1">
      <c r="A3" s="259"/>
      <c r="B3" s="12" t="s">
        <v>159</v>
      </c>
      <c r="C3" s="12" t="s">
        <v>21</v>
      </c>
      <c r="D3" s="12" t="s">
        <v>22</v>
      </c>
      <c r="E3" s="12" t="s">
        <v>23</v>
      </c>
      <c r="F3" s="12" t="s">
        <v>24</v>
      </c>
      <c r="G3" s="12" t="s">
        <v>25</v>
      </c>
      <c r="H3" s="12" t="s">
        <v>121</v>
      </c>
      <c r="I3" s="29" t="s">
        <v>160</v>
      </c>
      <c r="J3" s="29" t="s">
        <v>161</v>
      </c>
      <c r="K3" s="12" t="s">
        <v>78</v>
      </c>
      <c r="L3" s="12"/>
      <c r="M3" s="12" t="s">
        <v>159</v>
      </c>
      <c r="N3" s="12" t="s">
        <v>21</v>
      </c>
      <c r="O3" s="12" t="s">
        <v>22</v>
      </c>
      <c r="P3" s="12" t="s">
        <v>23</v>
      </c>
      <c r="Q3" s="12" t="s">
        <v>24</v>
      </c>
      <c r="R3" s="12" t="s">
        <v>25</v>
      </c>
      <c r="S3" s="12" t="s">
        <v>121</v>
      </c>
      <c r="T3" s="29" t="s">
        <v>160</v>
      </c>
      <c r="U3" s="29" t="s">
        <v>161</v>
      </c>
      <c r="V3" s="12" t="s">
        <v>78</v>
      </c>
    </row>
    <row r="4" spans="1:39" ht="12" customHeight="1">
      <c r="A4" s="63"/>
      <c r="B4" s="311" t="s">
        <v>50</v>
      </c>
      <c r="C4" s="311"/>
      <c r="D4" s="311"/>
      <c r="E4" s="311"/>
      <c r="F4" s="311"/>
      <c r="G4" s="311"/>
      <c r="H4" s="311"/>
      <c r="I4" s="311"/>
      <c r="J4" s="311"/>
      <c r="K4" s="311"/>
      <c r="M4" s="311" t="s">
        <v>51</v>
      </c>
      <c r="N4" s="311"/>
      <c r="O4" s="311"/>
      <c r="P4" s="311"/>
      <c r="Q4" s="311"/>
      <c r="R4" s="311"/>
      <c r="S4" s="311"/>
      <c r="T4" s="311"/>
      <c r="U4" s="311"/>
      <c r="V4" s="311"/>
    </row>
    <row r="5" spans="1:39" ht="12" customHeight="1">
      <c r="A5" s="63" t="s">
        <v>162</v>
      </c>
      <c r="B5" s="73"/>
      <c r="C5" s="103"/>
      <c r="D5" s="103"/>
      <c r="E5" s="103"/>
      <c r="F5" s="103"/>
      <c r="G5" s="103"/>
      <c r="H5" s="103"/>
      <c r="I5" s="103"/>
      <c r="J5" s="13"/>
      <c r="K5" s="13"/>
      <c r="L5" s="103"/>
      <c r="M5" s="103"/>
      <c r="N5" s="103"/>
      <c r="O5" s="103"/>
      <c r="P5" s="103"/>
      <c r="Q5" s="103"/>
      <c r="R5" s="103"/>
      <c r="S5" s="103"/>
      <c r="T5" s="103"/>
      <c r="U5" s="13"/>
      <c r="V5" s="13"/>
    </row>
    <row r="6" spans="1:39" ht="12" customHeight="1">
      <c r="A6" s="68">
        <v>1976</v>
      </c>
      <c r="B6" s="103">
        <v>9648</v>
      </c>
      <c r="C6" s="46">
        <v>180</v>
      </c>
      <c r="D6" s="46">
        <v>183</v>
      </c>
      <c r="E6" s="46">
        <v>88</v>
      </c>
      <c r="F6" s="46">
        <v>93</v>
      </c>
      <c r="G6" s="46">
        <v>2</v>
      </c>
      <c r="H6" s="46">
        <v>0</v>
      </c>
      <c r="I6" s="46">
        <v>455</v>
      </c>
      <c r="J6" s="46">
        <f>SUM(C6:G6)</f>
        <v>546</v>
      </c>
      <c r="K6" s="46">
        <f>SUM(B6:I6)</f>
        <v>10649</v>
      </c>
      <c r="L6" s="46"/>
      <c r="M6" s="46">
        <v>0</v>
      </c>
      <c r="N6" s="46">
        <v>0</v>
      </c>
      <c r="O6" s="46">
        <v>48</v>
      </c>
      <c r="P6" s="46">
        <v>27</v>
      </c>
      <c r="Q6" s="46">
        <v>26</v>
      </c>
      <c r="R6" s="46">
        <v>13</v>
      </c>
      <c r="S6" s="46">
        <v>6</v>
      </c>
      <c r="T6" s="46">
        <v>4</v>
      </c>
      <c r="U6" s="46">
        <f t="shared" ref="U6:U54" si="0">SUM(N6:R6)</f>
        <v>114</v>
      </c>
      <c r="V6" s="46">
        <f t="shared" ref="V6:V54" si="1">SUM(M6:T6)</f>
        <v>124</v>
      </c>
      <c r="W6" s="94"/>
      <c r="X6" s="94"/>
      <c r="Y6" s="94"/>
      <c r="Z6" s="94"/>
      <c r="AA6" s="94"/>
      <c r="AB6" s="94"/>
      <c r="AC6" s="94"/>
      <c r="AD6" s="94"/>
      <c r="AF6" s="93"/>
      <c r="AG6" s="93"/>
      <c r="AH6" s="93"/>
      <c r="AI6" s="93"/>
      <c r="AJ6" s="93"/>
      <c r="AK6" s="93"/>
      <c r="AL6" s="93"/>
      <c r="AM6" s="93"/>
    </row>
    <row r="7" spans="1:39" ht="12" customHeight="1">
      <c r="A7" s="68">
        <v>1977</v>
      </c>
      <c r="B7" s="103">
        <v>7847</v>
      </c>
      <c r="C7" s="46">
        <v>326</v>
      </c>
      <c r="D7" s="46">
        <v>560</v>
      </c>
      <c r="E7" s="46">
        <v>74</v>
      </c>
      <c r="F7" s="46">
        <v>102</v>
      </c>
      <c r="G7" s="46">
        <v>61</v>
      </c>
      <c r="H7" s="46">
        <v>8</v>
      </c>
      <c r="I7" s="46">
        <v>632</v>
      </c>
      <c r="J7" s="46">
        <f t="shared" ref="J7:J47" si="2">SUM(C7:G7)</f>
        <v>1123</v>
      </c>
      <c r="K7" s="46">
        <f t="shared" ref="K7:K47" si="3">SUM(B7:I7)</f>
        <v>9610</v>
      </c>
      <c r="L7" s="46"/>
      <c r="M7" s="46">
        <v>0</v>
      </c>
      <c r="N7" s="46">
        <v>50</v>
      </c>
      <c r="O7" s="46">
        <v>35</v>
      </c>
      <c r="P7" s="46">
        <v>97</v>
      </c>
      <c r="Q7" s="46">
        <v>432</v>
      </c>
      <c r="R7" s="46">
        <v>248</v>
      </c>
      <c r="S7" s="46">
        <v>4</v>
      </c>
      <c r="T7" s="46">
        <v>4</v>
      </c>
      <c r="U7" s="46">
        <f t="shared" si="0"/>
        <v>862</v>
      </c>
      <c r="V7" s="46">
        <f t="shared" si="1"/>
        <v>870</v>
      </c>
      <c r="W7" s="94"/>
      <c r="X7" s="94"/>
      <c r="Y7" s="94"/>
      <c r="Z7" s="94"/>
      <c r="AA7" s="94"/>
      <c r="AB7" s="94"/>
      <c r="AC7" s="94"/>
      <c r="AD7" s="94"/>
      <c r="AF7" s="93"/>
      <c r="AG7" s="93"/>
      <c r="AH7" s="93"/>
      <c r="AI7" s="93"/>
      <c r="AJ7" s="93"/>
      <c r="AK7" s="93"/>
      <c r="AL7" s="93"/>
      <c r="AM7" s="93"/>
    </row>
    <row r="8" spans="1:39" ht="12" customHeight="1">
      <c r="A8" s="68">
        <v>1978</v>
      </c>
      <c r="B8" s="103">
        <v>8983</v>
      </c>
      <c r="C8" s="46">
        <v>914</v>
      </c>
      <c r="D8" s="46">
        <v>2036</v>
      </c>
      <c r="E8" s="46">
        <v>183</v>
      </c>
      <c r="F8" s="46">
        <v>172</v>
      </c>
      <c r="G8" s="46">
        <v>48</v>
      </c>
      <c r="H8" s="46">
        <v>26</v>
      </c>
      <c r="I8" s="46">
        <v>913</v>
      </c>
      <c r="J8" s="46">
        <f t="shared" si="2"/>
        <v>3353</v>
      </c>
      <c r="K8" s="46">
        <f t="shared" si="3"/>
        <v>13275</v>
      </c>
      <c r="L8" s="46"/>
      <c r="M8" s="46">
        <v>1805</v>
      </c>
      <c r="N8" s="46">
        <v>53</v>
      </c>
      <c r="O8" s="46">
        <v>910</v>
      </c>
      <c r="P8" s="46">
        <v>119</v>
      </c>
      <c r="Q8" s="46">
        <v>116</v>
      </c>
      <c r="R8" s="46">
        <v>362</v>
      </c>
      <c r="S8" s="46">
        <v>8</v>
      </c>
      <c r="T8" s="46">
        <v>266</v>
      </c>
      <c r="U8" s="46">
        <f t="shared" si="0"/>
        <v>1560</v>
      </c>
      <c r="V8" s="46">
        <f t="shared" si="1"/>
        <v>3639</v>
      </c>
      <c r="W8" s="94"/>
      <c r="X8" s="94"/>
      <c r="Y8" s="94"/>
      <c r="Z8" s="94"/>
      <c r="AA8" s="94"/>
      <c r="AB8" s="94"/>
      <c r="AC8" s="94"/>
      <c r="AD8" s="94"/>
      <c r="AF8" s="93"/>
      <c r="AG8" s="93"/>
      <c r="AH8" s="93"/>
      <c r="AI8" s="93"/>
      <c r="AJ8" s="93"/>
      <c r="AK8" s="93"/>
      <c r="AL8" s="93"/>
      <c r="AM8" s="93"/>
    </row>
    <row r="9" spans="1:39" ht="12" customHeight="1">
      <c r="A9" s="68">
        <v>1979</v>
      </c>
      <c r="B9" s="103">
        <v>6588</v>
      </c>
      <c r="C9" s="46">
        <v>359</v>
      </c>
      <c r="D9" s="46">
        <v>412</v>
      </c>
      <c r="E9" s="46">
        <v>94</v>
      </c>
      <c r="F9" s="46">
        <v>123</v>
      </c>
      <c r="G9" s="46">
        <v>21</v>
      </c>
      <c r="H9" s="46">
        <v>3</v>
      </c>
      <c r="I9" s="46">
        <v>836</v>
      </c>
      <c r="J9" s="46">
        <f t="shared" si="2"/>
        <v>1009</v>
      </c>
      <c r="K9" s="46">
        <f t="shared" si="3"/>
        <v>8436</v>
      </c>
      <c r="L9" s="46"/>
      <c r="M9" s="46">
        <v>175</v>
      </c>
      <c r="N9" s="46">
        <v>7</v>
      </c>
      <c r="O9" s="46">
        <v>1443</v>
      </c>
      <c r="P9" s="46">
        <v>629</v>
      </c>
      <c r="Q9" s="46">
        <v>677</v>
      </c>
      <c r="R9" s="46">
        <v>98</v>
      </c>
      <c r="S9" s="46">
        <v>3</v>
      </c>
      <c r="T9" s="46">
        <v>30</v>
      </c>
      <c r="U9" s="46">
        <f t="shared" si="0"/>
        <v>2854</v>
      </c>
      <c r="V9" s="46">
        <f t="shared" si="1"/>
        <v>3062</v>
      </c>
      <c r="W9" s="94"/>
      <c r="X9" s="94"/>
      <c r="Y9" s="94"/>
      <c r="Z9" s="94"/>
      <c r="AA9" s="94"/>
      <c r="AB9" s="94"/>
      <c r="AC9" s="94"/>
      <c r="AD9" s="94"/>
      <c r="AF9" s="93"/>
      <c r="AG9" s="93"/>
      <c r="AH9" s="93"/>
      <c r="AI9" s="93"/>
      <c r="AJ9" s="93"/>
      <c r="AK9" s="93"/>
      <c r="AL9" s="93"/>
      <c r="AM9" s="93"/>
    </row>
    <row r="10" spans="1:39" ht="12" customHeight="1">
      <c r="A10" s="68">
        <v>1980</v>
      </c>
      <c r="B10" s="103">
        <v>9539</v>
      </c>
      <c r="C10" s="46">
        <v>23</v>
      </c>
      <c r="D10" s="46">
        <v>12</v>
      </c>
      <c r="E10" s="46">
        <v>51</v>
      </c>
      <c r="F10" s="46">
        <v>27</v>
      </c>
      <c r="G10" s="46">
        <v>3</v>
      </c>
      <c r="H10" s="46">
        <v>13</v>
      </c>
      <c r="I10" s="46">
        <v>1044</v>
      </c>
      <c r="J10" s="46">
        <f t="shared" si="2"/>
        <v>116</v>
      </c>
      <c r="K10" s="46">
        <f t="shared" si="3"/>
        <v>10712</v>
      </c>
      <c r="L10" s="46"/>
      <c r="M10" s="46">
        <v>52</v>
      </c>
      <c r="N10" s="46">
        <v>3</v>
      </c>
      <c r="O10" s="46">
        <v>59</v>
      </c>
      <c r="P10" s="46">
        <v>81</v>
      </c>
      <c r="Q10" s="46">
        <v>7</v>
      </c>
      <c r="R10" s="46">
        <v>40</v>
      </c>
      <c r="S10" s="46">
        <v>6</v>
      </c>
      <c r="T10" s="46">
        <v>3</v>
      </c>
      <c r="U10" s="46">
        <f t="shared" si="0"/>
        <v>190</v>
      </c>
      <c r="V10" s="46">
        <f t="shared" si="1"/>
        <v>251</v>
      </c>
      <c r="W10" s="94"/>
      <c r="X10" s="94"/>
      <c r="Y10" s="94"/>
      <c r="Z10" s="94"/>
      <c r="AA10" s="94"/>
      <c r="AB10" s="94"/>
      <c r="AC10" s="94"/>
      <c r="AD10" s="94"/>
      <c r="AF10" s="93"/>
      <c r="AG10" s="93"/>
      <c r="AH10" s="93"/>
      <c r="AI10" s="93"/>
      <c r="AJ10" s="93"/>
      <c r="AK10" s="93"/>
      <c r="AL10" s="93"/>
      <c r="AM10" s="93"/>
    </row>
    <row r="11" spans="1:39" ht="12" customHeight="1">
      <c r="A11" s="68">
        <v>1981</v>
      </c>
      <c r="B11" s="103">
        <v>12776</v>
      </c>
      <c r="C11" s="46">
        <v>1130</v>
      </c>
      <c r="D11" s="46">
        <v>316</v>
      </c>
      <c r="E11" s="46">
        <v>130</v>
      </c>
      <c r="F11" s="46">
        <v>44</v>
      </c>
      <c r="G11" s="46">
        <v>33</v>
      </c>
      <c r="H11" s="46">
        <v>26</v>
      </c>
      <c r="I11" s="46">
        <v>1495</v>
      </c>
      <c r="J11" s="46">
        <f t="shared" si="2"/>
        <v>1653</v>
      </c>
      <c r="K11" s="46">
        <f t="shared" si="3"/>
        <v>15950</v>
      </c>
      <c r="L11" s="46"/>
      <c r="M11" s="46">
        <v>117</v>
      </c>
      <c r="N11" s="46">
        <v>1129</v>
      </c>
      <c r="O11" s="46">
        <v>454</v>
      </c>
      <c r="P11" s="46">
        <v>453</v>
      </c>
      <c r="Q11" s="46">
        <v>616</v>
      </c>
      <c r="R11" s="46">
        <v>180</v>
      </c>
      <c r="S11" s="46">
        <v>13</v>
      </c>
      <c r="T11" s="46">
        <v>14</v>
      </c>
      <c r="U11" s="46">
        <f t="shared" si="0"/>
        <v>2832</v>
      </c>
      <c r="V11" s="46">
        <f t="shared" si="1"/>
        <v>2976</v>
      </c>
      <c r="W11" s="94"/>
      <c r="X11" s="94"/>
      <c r="Y11" s="94"/>
      <c r="Z11" s="94"/>
      <c r="AA11" s="94"/>
      <c r="AB11" s="94"/>
      <c r="AC11" s="94"/>
      <c r="AD11" s="94"/>
      <c r="AF11" s="93"/>
      <c r="AG11" s="93"/>
      <c r="AH11" s="93"/>
      <c r="AI11" s="93"/>
      <c r="AJ11" s="93"/>
      <c r="AK11" s="93"/>
      <c r="AL11" s="93"/>
      <c r="AM11" s="93"/>
    </row>
    <row r="12" spans="1:39" ht="12" customHeight="1">
      <c r="A12" s="68">
        <v>1982</v>
      </c>
      <c r="B12" s="103">
        <v>17941</v>
      </c>
      <c r="C12" s="46">
        <v>384</v>
      </c>
      <c r="D12" s="46">
        <v>287</v>
      </c>
      <c r="E12" s="46">
        <v>111</v>
      </c>
      <c r="F12" s="46">
        <v>100</v>
      </c>
      <c r="G12" s="46">
        <v>99</v>
      </c>
      <c r="H12" s="46">
        <v>196</v>
      </c>
      <c r="I12" s="46">
        <v>487</v>
      </c>
      <c r="J12" s="46">
        <f t="shared" si="2"/>
        <v>981</v>
      </c>
      <c r="K12" s="46">
        <f t="shared" si="3"/>
        <v>19605</v>
      </c>
      <c r="L12" s="46"/>
      <c r="M12" s="46">
        <v>37</v>
      </c>
      <c r="N12" s="46">
        <v>33</v>
      </c>
      <c r="O12" s="46">
        <v>232</v>
      </c>
      <c r="P12" s="46">
        <v>912</v>
      </c>
      <c r="Q12" s="46">
        <v>2356</v>
      </c>
      <c r="R12" s="46">
        <v>559</v>
      </c>
      <c r="S12" s="46">
        <v>41</v>
      </c>
      <c r="T12" s="46">
        <v>9</v>
      </c>
      <c r="U12" s="46">
        <f t="shared" si="0"/>
        <v>4092</v>
      </c>
      <c r="V12" s="46">
        <f t="shared" si="1"/>
        <v>4179</v>
      </c>
      <c r="W12" s="94"/>
      <c r="X12" s="94"/>
      <c r="Y12" s="94"/>
      <c r="Z12" s="94"/>
      <c r="AA12" s="94"/>
      <c r="AB12" s="94"/>
      <c r="AC12" s="94"/>
      <c r="AD12" s="94"/>
      <c r="AF12" s="93"/>
      <c r="AG12" s="93"/>
      <c r="AH12" s="93"/>
      <c r="AI12" s="93"/>
      <c r="AJ12" s="93"/>
      <c r="AK12" s="93"/>
      <c r="AL12" s="93"/>
      <c r="AM12" s="93"/>
    </row>
    <row r="13" spans="1:39" ht="12" customHeight="1">
      <c r="A13" s="68">
        <v>1983</v>
      </c>
      <c r="B13" s="103">
        <v>16562</v>
      </c>
      <c r="C13" s="46">
        <v>1798</v>
      </c>
      <c r="D13" s="46">
        <v>530</v>
      </c>
      <c r="E13" s="46">
        <v>93</v>
      </c>
      <c r="F13" s="46">
        <v>85</v>
      </c>
      <c r="G13" s="46">
        <v>5</v>
      </c>
      <c r="H13" s="46">
        <v>65</v>
      </c>
      <c r="I13" s="46">
        <v>964</v>
      </c>
      <c r="J13" s="46">
        <f t="shared" si="2"/>
        <v>2511</v>
      </c>
      <c r="K13" s="46">
        <f t="shared" si="3"/>
        <v>20102</v>
      </c>
      <c r="L13" s="46"/>
      <c r="M13" s="46">
        <v>30</v>
      </c>
      <c r="N13" s="46">
        <v>61</v>
      </c>
      <c r="O13" s="46">
        <v>209</v>
      </c>
      <c r="P13" s="46">
        <v>1263</v>
      </c>
      <c r="Q13" s="46">
        <v>1894</v>
      </c>
      <c r="R13" s="46">
        <v>143</v>
      </c>
      <c r="S13" s="46">
        <v>17</v>
      </c>
      <c r="T13" s="46">
        <v>4</v>
      </c>
      <c r="U13" s="46">
        <f t="shared" si="0"/>
        <v>3570</v>
      </c>
      <c r="V13" s="46">
        <f t="shared" si="1"/>
        <v>3621</v>
      </c>
      <c r="W13" s="94"/>
      <c r="X13" s="94"/>
      <c r="Y13" s="94"/>
      <c r="Z13" s="94"/>
      <c r="AA13" s="94"/>
      <c r="AB13" s="94"/>
      <c r="AC13" s="94"/>
      <c r="AD13" s="94"/>
      <c r="AF13" s="93"/>
      <c r="AG13" s="93"/>
      <c r="AH13" s="93"/>
      <c r="AI13" s="93"/>
      <c r="AJ13" s="93"/>
      <c r="AK13" s="93"/>
      <c r="AL13" s="93"/>
      <c r="AM13" s="93"/>
    </row>
    <row r="14" spans="1:39" ht="12" customHeight="1">
      <c r="A14" s="68">
        <v>1984</v>
      </c>
      <c r="B14" s="103">
        <v>13063</v>
      </c>
      <c r="C14" s="46">
        <v>683</v>
      </c>
      <c r="D14" s="46">
        <v>106</v>
      </c>
      <c r="E14" s="46">
        <v>55</v>
      </c>
      <c r="F14" s="46">
        <v>1</v>
      </c>
      <c r="G14" s="46">
        <v>0</v>
      </c>
      <c r="H14" s="46">
        <v>142</v>
      </c>
      <c r="I14" s="46">
        <v>577</v>
      </c>
      <c r="J14" s="46">
        <f t="shared" si="2"/>
        <v>845</v>
      </c>
      <c r="K14" s="46">
        <f t="shared" si="3"/>
        <v>14627</v>
      </c>
      <c r="L14" s="46"/>
      <c r="M14" s="46">
        <v>18</v>
      </c>
      <c r="N14" s="46">
        <v>0</v>
      </c>
      <c r="O14" s="46">
        <v>0</v>
      </c>
      <c r="P14" s="46">
        <v>1295</v>
      </c>
      <c r="Q14" s="46">
        <v>66</v>
      </c>
      <c r="R14" s="46">
        <v>0</v>
      </c>
      <c r="S14" s="46">
        <v>71</v>
      </c>
      <c r="T14" s="46">
        <v>4</v>
      </c>
      <c r="U14" s="46">
        <f t="shared" si="0"/>
        <v>1361</v>
      </c>
      <c r="V14" s="46">
        <f t="shared" si="1"/>
        <v>1454</v>
      </c>
      <c r="W14" s="94"/>
      <c r="X14" s="94"/>
      <c r="Y14" s="94"/>
      <c r="Z14" s="94"/>
      <c r="AA14" s="94"/>
      <c r="AB14" s="94"/>
      <c r="AC14" s="94"/>
      <c r="AD14" s="94"/>
      <c r="AF14" s="93"/>
      <c r="AG14" s="93"/>
      <c r="AH14" s="93"/>
      <c r="AI14" s="93"/>
      <c r="AJ14" s="93"/>
      <c r="AK14" s="93"/>
      <c r="AL14" s="93"/>
      <c r="AM14" s="93"/>
    </row>
    <row r="15" spans="1:39" ht="12" customHeight="1">
      <c r="A15" s="68">
        <v>1985</v>
      </c>
      <c r="B15" s="103">
        <v>5201</v>
      </c>
      <c r="C15" s="46">
        <v>1335</v>
      </c>
      <c r="D15" s="46">
        <v>0</v>
      </c>
      <c r="E15" s="46">
        <v>80</v>
      </c>
      <c r="F15" s="46">
        <v>15</v>
      </c>
      <c r="G15" s="46">
        <v>6</v>
      </c>
      <c r="H15" s="46">
        <v>295</v>
      </c>
      <c r="I15" s="46">
        <v>592</v>
      </c>
      <c r="J15" s="46">
        <f t="shared" si="2"/>
        <v>1436</v>
      </c>
      <c r="K15" s="46">
        <f t="shared" si="3"/>
        <v>7524</v>
      </c>
      <c r="L15" s="46"/>
      <c r="M15" s="46">
        <v>6</v>
      </c>
      <c r="N15" s="46">
        <v>0</v>
      </c>
      <c r="O15" s="46">
        <v>25</v>
      </c>
      <c r="P15" s="46">
        <v>204</v>
      </c>
      <c r="Q15" s="46">
        <v>141</v>
      </c>
      <c r="R15" s="46">
        <v>156</v>
      </c>
      <c r="S15" s="46">
        <v>37</v>
      </c>
      <c r="T15" s="46">
        <v>4</v>
      </c>
      <c r="U15" s="46">
        <f t="shared" si="0"/>
        <v>526</v>
      </c>
      <c r="V15" s="46">
        <f t="shared" si="1"/>
        <v>573</v>
      </c>
      <c r="W15" s="94"/>
      <c r="X15" s="94"/>
      <c r="Y15" s="94"/>
      <c r="Z15" s="94"/>
      <c r="AA15" s="94"/>
      <c r="AB15" s="94"/>
      <c r="AC15" s="94"/>
      <c r="AD15" s="94"/>
      <c r="AF15" s="93"/>
      <c r="AG15" s="93"/>
      <c r="AH15" s="93"/>
      <c r="AI15" s="93"/>
      <c r="AJ15" s="93"/>
      <c r="AK15" s="93"/>
      <c r="AL15" s="93"/>
      <c r="AM15" s="93"/>
    </row>
    <row r="16" spans="1:39" ht="12" customHeight="1">
      <c r="A16" s="68">
        <v>1986</v>
      </c>
      <c r="B16" s="103">
        <v>3299</v>
      </c>
      <c r="C16" s="46">
        <v>1243</v>
      </c>
      <c r="D16" s="46">
        <v>539</v>
      </c>
      <c r="E16" s="46">
        <v>86</v>
      </c>
      <c r="F16" s="46">
        <v>81</v>
      </c>
      <c r="G16" s="46">
        <v>0</v>
      </c>
      <c r="H16" s="46">
        <v>0</v>
      </c>
      <c r="I16" s="46">
        <v>615</v>
      </c>
      <c r="J16" s="46">
        <f t="shared" si="2"/>
        <v>1949</v>
      </c>
      <c r="K16" s="46">
        <f t="shared" si="3"/>
        <v>5863</v>
      </c>
      <c r="L16" s="46"/>
      <c r="M16" s="46">
        <v>6</v>
      </c>
      <c r="N16" s="46">
        <v>0</v>
      </c>
      <c r="O16" s="46">
        <v>221</v>
      </c>
      <c r="P16" s="46">
        <v>2090</v>
      </c>
      <c r="Q16" s="46">
        <v>4709</v>
      </c>
      <c r="R16" s="46">
        <v>13</v>
      </c>
      <c r="S16" s="46">
        <v>0</v>
      </c>
      <c r="T16" s="46">
        <v>8</v>
      </c>
      <c r="U16" s="46">
        <f t="shared" si="0"/>
        <v>7033</v>
      </c>
      <c r="V16" s="46">
        <f t="shared" si="1"/>
        <v>7047</v>
      </c>
      <c r="W16" s="94"/>
      <c r="X16" s="94"/>
      <c r="Y16" s="94"/>
      <c r="Z16" s="94"/>
      <c r="AA16" s="94"/>
      <c r="AB16" s="94"/>
      <c r="AC16" s="94"/>
      <c r="AD16" s="94"/>
      <c r="AF16" s="93"/>
      <c r="AG16" s="93"/>
      <c r="AH16" s="93"/>
      <c r="AI16" s="93"/>
      <c r="AJ16" s="93"/>
      <c r="AK16" s="93"/>
      <c r="AL16" s="93"/>
      <c r="AM16" s="93"/>
    </row>
    <row r="17" spans="1:39" ht="12" customHeight="1">
      <c r="A17" s="68">
        <v>1987</v>
      </c>
      <c r="B17" s="103">
        <v>8410</v>
      </c>
      <c r="C17" s="46">
        <v>1044</v>
      </c>
      <c r="D17" s="46">
        <v>0</v>
      </c>
      <c r="E17" s="46">
        <v>87</v>
      </c>
      <c r="F17" s="46">
        <v>218</v>
      </c>
      <c r="G17" s="46">
        <v>0</v>
      </c>
      <c r="H17" s="46">
        <v>52</v>
      </c>
      <c r="I17" s="46">
        <v>1530</v>
      </c>
      <c r="J17" s="46">
        <f t="shared" si="2"/>
        <v>1349</v>
      </c>
      <c r="K17" s="46">
        <f t="shared" si="3"/>
        <v>11341</v>
      </c>
      <c r="L17" s="46"/>
      <c r="M17" s="46">
        <v>31</v>
      </c>
      <c r="N17" s="46">
        <v>1</v>
      </c>
      <c r="O17" s="46">
        <v>0</v>
      </c>
      <c r="P17" s="46">
        <v>2136</v>
      </c>
      <c r="Q17" s="46">
        <v>2970</v>
      </c>
      <c r="R17" s="46">
        <v>0</v>
      </c>
      <c r="S17" s="46">
        <v>33</v>
      </c>
      <c r="T17" s="46">
        <v>0</v>
      </c>
      <c r="U17" s="46">
        <f t="shared" si="0"/>
        <v>5107</v>
      </c>
      <c r="V17" s="46">
        <f t="shared" si="1"/>
        <v>5171</v>
      </c>
      <c r="W17" s="94"/>
      <c r="X17" s="94"/>
      <c r="Y17" s="94"/>
      <c r="Z17" s="94"/>
      <c r="AA17" s="94"/>
      <c r="AB17" s="94"/>
      <c r="AC17" s="94"/>
      <c r="AD17" s="94"/>
      <c r="AF17" s="93"/>
      <c r="AG17" s="93"/>
      <c r="AH17" s="93"/>
      <c r="AI17" s="93"/>
      <c r="AJ17" s="93"/>
      <c r="AK17" s="93"/>
      <c r="AL17" s="93"/>
      <c r="AM17" s="93"/>
    </row>
    <row r="18" spans="1:39" ht="12" customHeight="1">
      <c r="A18" s="68">
        <v>1988</v>
      </c>
      <c r="B18" s="103">
        <v>6958</v>
      </c>
      <c r="C18" s="46">
        <v>5080</v>
      </c>
      <c r="D18" s="46">
        <v>1903</v>
      </c>
      <c r="E18" s="46">
        <v>189</v>
      </c>
      <c r="F18" s="46">
        <v>68</v>
      </c>
      <c r="G18" s="46">
        <v>2</v>
      </c>
      <c r="H18" s="46">
        <v>0</v>
      </c>
      <c r="I18" s="46">
        <v>1265</v>
      </c>
      <c r="J18" s="46">
        <f t="shared" si="2"/>
        <v>7242</v>
      </c>
      <c r="K18" s="46">
        <f t="shared" si="3"/>
        <v>15465</v>
      </c>
      <c r="L18" s="46"/>
      <c r="M18" s="46">
        <v>3</v>
      </c>
      <c r="N18" s="46">
        <v>0</v>
      </c>
      <c r="O18" s="46">
        <v>101</v>
      </c>
      <c r="P18" s="46">
        <v>151</v>
      </c>
      <c r="Q18" s="46">
        <v>4379</v>
      </c>
      <c r="R18" s="46">
        <v>21</v>
      </c>
      <c r="S18" s="46">
        <v>0</v>
      </c>
      <c r="T18" s="46">
        <v>15</v>
      </c>
      <c r="U18" s="46">
        <f t="shared" si="0"/>
        <v>4652</v>
      </c>
      <c r="V18" s="46">
        <f t="shared" si="1"/>
        <v>4670</v>
      </c>
      <c r="W18" s="94"/>
      <c r="X18" s="94"/>
      <c r="Y18" s="94"/>
      <c r="Z18" s="94"/>
      <c r="AA18" s="94"/>
      <c r="AB18" s="94"/>
      <c r="AC18" s="94"/>
      <c r="AD18" s="94"/>
      <c r="AF18" s="93"/>
      <c r="AG18" s="93"/>
      <c r="AH18" s="93"/>
      <c r="AI18" s="93"/>
      <c r="AJ18" s="93"/>
      <c r="AK18" s="93"/>
      <c r="AL18" s="93"/>
      <c r="AM18" s="93"/>
    </row>
    <row r="19" spans="1:39" ht="12" customHeight="1">
      <c r="A19" s="68">
        <v>1989</v>
      </c>
      <c r="B19" s="103">
        <v>4395</v>
      </c>
      <c r="C19" s="46">
        <v>2409</v>
      </c>
      <c r="D19" s="46">
        <v>1602</v>
      </c>
      <c r="E19" s="46">
        <v>580</v>
      </c>
      <c r="F19" s="46">
        <v>173</v>
      </c>
      <c r="G19" s="46">
        <v>109</v>
      </c>
      <c r="H19" s="46">
        <v>0</v>
      </c>
      <c r="I19" s="46">
        <v>8741</v>
      </c>
      <c r="J19" s="46">
        <f t="shared" si="2"/>
        <v>4873</v>
      </c>
      <c r="K19" s="46">
        <f t="shared" si="3"/>
        <v>18009</v>
      </c>
      <c r="L19" s="46"/>
      <c r="M19" s="46">
        <v>1</v>
      </c>
      <c r="N19" s="46">
        <v>0</v>
      </c>
      <c r="O19" s="46">
        <v>0</v>
      </c>
      <c r="P19" s="46">
        <v>4559</v>
      </c>
      <c r="Q19" s="46">
        <v>3941</v>
      </c>
      <c r="R19" s="46">
        <v>3085</v>
      </c>
      <c r="S19" s="46">
        <v>0</v>
      </c>
      <c r="T19" s="46">
        <v>32</v>
      </c>
      <c r="U19" s="46">
        <f t="shared" si="0"/>
        <v>11585</v>
      </c>
      <c r="V19" s="46">
        <f t="shared" si="1"/>
        <v>11618</v>
      </c>
      <c r="W19" s="94"/>
      <c r="X19" s="94"/>
      <c r="Y19" s="94"/>
      <c r="Z19" s="94"/>
      <c r="AA19" s="94"/>
      <c r="AB19" s="94"/>
      <c r="AC19" s="94"/>
      <c r="AD19" s="94"/>
      <c r="AF19" s="93"/>
      <c r="AG19" s="93"/>
      <c r="AH19" s="93"/>
      <c r="AI19" s="93"/>
      <c r="AJ19" s="93"/>
      <c r="AK19" s="93"/>
      <c r="AL19" s="93"/>
      <c r="AM19" s="93"/>
    </row>
    <row r="20" spans="1:39" ht="12" customHeight="1">
      <c r="A20" s="68">
        <v>1990</v>
      </c>
      <c r="B20" s="103">
        <v>6982</v>
      </c>
      <c r="C20" s="46">
        <v>2924</v>
      </c>
      <c r="D20" s="46">
        <v>4685</v>
      </c>
      <c r="E20" s="46">
        <v>479</v>
      </c>
      <c r="F20" s="46">
        <v>1075</v>
      </c>
      <c r="G20" s="46">
        <v>206</v>
      </c>
      <c r="H20" s="46">
        <v>8</v>
      </c>
      <c r="I20" s="46">
        <v>1234</v>
      </c>
      <c r="J20" s="46">
        <f t="shared" si="2"/>
        <v>9369</v>
      </c>
      <c r="K20" s="46">
        <f t="shared" si="3"/>
        <v>17593</v>
      </c>
      <c r="L20" s="46"/>
      <c r="M20" s="46">
        <v>2</v>
      </c>
      <c r="N20" s="46">
        <v>0</v>
      </c>
      <c r="O20" s="46">
        <v>1</v>
      </c>
      <c r="P20" s="46">
        <v>1814</v>
      </c>
      <c r="Q20" s="46">
        <v>22833</v>
      </c>
      <c r="R20" s="46">
        <v>944</v>
      </c>
      <c r="S20" s="46">
        <v>1</v>
      </c>
      <c r="T20" s="46">
        <v>8</v>
      </c>
      <c r="U20" s="46">
        <f t="shared" si="0"/>
        <v>25592</v>
      </c>
      <c r="V20" s="46">
        <f t="shared" si="1"/>
        <v>25603</v>
      </c>
      <c r="W20" s="94"/>
      <c r="X20" s="94"/>
      <c r="Y20" s="94"/>
      <c r="Z20" s="94"/>
      <c r="AA20" s="94"/>
      <c r="AB20" s="94"/>
      <c r="AC20" s="94"/>
      <c r="AD20" s="94"/>
      <c r="AF20" s="93"/>
      <c r="AG20" s="93"/>
      <c r="AH20" s="93"/>
      <c r="AI20" s="93"/>
      <c r="AJ20" s="93"/>
      <c r="AK20" s="93"/>
      <c r="AL20" s="93"/>
      <c r="AM20" s="93"/>
    </row>
    <row r="21" spans="1:39" ht="12" customHeight="1">
      <c r="A21" s="68">
        <v>1991</v>
      </c>
      <c r="B21" s="103">
        <v>5203</v>
      </c>
      <c r="C21" s="46">
        <v>740</v>
      </c>
      <c r="D21" s="46">
        <v>418</v>
      </c>
      <c r="E21" s="46">
        <v>97</v>
      </c>
      <c r="F21" s="46">
        <v>327</v>
      </c>
      <c r="G21" s="46">
        <v>0</v>
      </c>
      <c r="H21" s="46">
        <v>147</v>
      </c>
      <c r="I21" s="46">
        <v>714</v>
      </c>
      <c r="J21" s="46">
        <f t="shared" si="2"/>
        <v>1582</v>
      </c>
      <c r="K21" s="46">
        <f t="shared" si="3"/>
        <v>7646</v>
      </c>
      <c r="L21" s="46"/>
      <c r="M21" s="46">
        <v>8</v>
      </c>
      <c r="N21" s="46">
        <v>0</v>
      </c>
      <c r="O21" s="46">
        <v>0</v>
      </c>
      <c r="P21" s="46">
        <v>987</v>
      </c>
      <c r="Q21" s="46">
        <v>6685</v>
      </c>
      <c r="R21" s="46">
        <v>0</v>
      </c>
      <c r="S21" s="46">
        <v>498</v>
      </c>
      <c r="T21" s="46">
        <v>15</v>
      </c>
      <c r="U21" s="46">
        <f t="shared" si="0"/>
        <v>7672</v>
      </c>
      <c r="V21" s="46">
        <f t="shared" si="1"/>
        <v>8193</v>
      </c>
      <c r="W21" s="94"/>
      <c r="X21" s="94"/>
      <c r="Y21" s="94"/>
      <c r="Z21" s="94"/>
      <c r="AA21" s="94"/>
      <c r="AB21" s="94"/>
      <c r="AC21" s="94"/>
      <c r="AD21" s="94"/>
      <c r="AF21" s="93"/>
      <c r="AG21" s="93"/>
      <c r="AH21" s="93"/>
      <c r="AI21" s="93"/>
      <c r="AJ21" s="93"/>
      <c r="AK21" s="93"/>
      <c r="AL21" s="93"/>
      <c r="AM21" s="93"/>
    </row>
    <row r="22" spans="1:39" ht="12" customHeight="1">
      <c r="A22" s="68">
        <v>1992</v>
      </c>
      <c r="B22" s="103">
        <v>4131</v>
      </c>
      <c r="C22" s="46">
        <v>664</v>
      </c>
      <c r="D22" s="46">
        <v>2217</v>
      </c>
      <c r="E22" s="46">
        <v>37</v>
      </c>
      <c r="F22" s="46">
        <v>800</v>
      </c>
      <c r="G22" s="46">
        <v>0</v>
      </c>
      <c r="H22" s="46" t="s">
        <v>15</v>
      </c>
      <c r="I22" s="46">
        <v>3107</v>
      </c>
      <c r="J22" s="46">
        <f t="shared" si="2"/>
        <v>3718</v>
      </c>
      <c r="K22" s="46">
        <f t="shared" si="3"/>
        <v>10956</v>
      </c>
      <c r="L22" s="46"/>
      <c r="M22" s="46">
        <v>0</v>
      </c>
      <c r="N22" s="46">
        <v>0</v>
      </c>
      <c r="O22" s="46">
        <v>0</v>
      </c>
      <c r="P22" s="46">
        <v>955</v>
      </c>
      <c r="Q22" s="46">
        <v>9265</v>
      </c>
      <c r="R22" s="46">
        <v>0</v>
      </c>
      <c r="S22" s="46">
        <v>15</v>
      </c>
      <c r="T22" s="46">
        <v>18</v>
      </c>
      <c r="U22" s="46">
        <f t="shared" si="0"/>
        <v>10220</v>
      </c>
      <c r="V22" s="46">
        <f t="shared" si="1"/>
        <v>10253</v>
      </c>
      <c r="W22" s="94"/>
      <c r="X22" s="94"/>
      <c r="Y22" s="94"/>
      <c r="Z22" s="94"/>
      <c r="AA22" s="94"/>
      <c r="AB22" s="94"/>
      <c r="AC22" s="94"/>
      <c r="AD22" s="94"/>
      <c r="AF22" s="93"/>
      <c r="AG22" s="93"/>
      <c r="AH22" s="93"/>
      <c r="AI22" s="93"/>
      <c r="AJ22" s="93"/>
      <c r="AK22" s="93"/>
      <c r="AL22" s="93"/>
      <c r="AM22" s="93"/>
    </row>
    <row r="23" spans="1:39" ht="12" customHeight="1">
      <c r="A23" s="68">
        <v>1993</v>
      </c>
      <c r="B23" s="103">
        <v>6280</v>
      </c>
      <c r="C23" s="46">
        <v>527</v>
      </c>
      <c r="D23" s="46">
        <v>1207</v>
      </c>
      <c r="E23" s="46">
        <v>166</v>
      </c>
      <c r="F23" s="46">
        <v>40</v>
      </c>
      <c r="G23" s="46">
        <v>12</v>
      </c>
      <c r="H23" s="46" t="s">
        <v>15</v>
      </c>
      <c r="I23" s="46">
        <v>544</v>
      </c>
      <c r="J23" s="46">
        <f t="shared" si="2"/>
        <v>1952</v>
      </c>
      <c r="K23" s="46">
        <f t="shared" si="3"/>
        <v>8776</v>
      </c>
      <c r="L23" s="46"/>
      <c r="M23" s="46">
        <v>1</v>
      </c>
      <c r="N23" s="46">
        <v>0</v>
      </c>
      <c r="O23" s="46">
        <v>0</v>
      </c>
      <c r="P23" s="46">
        <v>829</v>
      </c>
      <c r="Q23" s="46">
        <v>1143</v>
      </c>
      <c r="R23" s="46">
        <v>150</v>
      </c>
      <c r="S23" s="46" t="s">
        <v>15</v>
      </c>
      <c r="T23" s="46">
        <v>0</v>
      </c>
      <c r="U23" s="46">
        <f t="shared" si="0"/>
        <v>2122</v>
      </c>
      <c r="V23" s="46">
        <f t="shared" si="1"/>
        <v>2123</v>
      </c>
      <c r="W23" s="94"/>
      <c r="X23" s="94"/>
      <c r="Y23" s="94"/>
      <c r="Z23" s="94"/>
      <c r="AA23" s="94"/>
      <c r="AB23" s="94"/>
      <c r="AC23" s="94"/>
      <c r="AD23" s="94"/>
      <c r="AF23" s="93"/>
      <c r="AG23" s="93"/>
      <c r="AH23" s="93"/>
      <c r="AI23" s="93"/>
      <c r="AJ23" s="93"/>
      <c r="AK23" s="93"/>
      <c r="AL23" s="93"/>
      <c r="AM23" s="93"/>
    </row>
    <row r="24" spans="1:39" ht="12" customHeight="1">
      <c r="A24" s="68">
        <v>1994</v>
      </c>
      <c r="B24" s="103">
        <v>1116</v>
      </c>
      <c r="C24" s="46">
        <v>248</v>
      </c>
      <c r="D24" s="46">
        <v>484</v>
      </c>
      <c r="E24" s="46">
        <v>0</v>
      </c>
      <c r="F24" s="46">
        <v>0</v>
      </c>
      <c r="G24" s="46">
        <v>0</v>
      </c>
      <c r="H24" s="46" t="s">
        <v>15</v>
      </c>
      <c r="I24" s="46">
        <v>99</v>
      </c>
      <c r="J24" s="46">
        <f t="shared" si="2"/>
        <v>732</v>
      </c>
      <c r="K24" s="46">
        <f t="shared" si="3"/>
        <v>1947</v>
      </c>
      <c r="L24" s="46"/>
      <c r="M24" s="46">
        <v>0</v>
      </c>
      <c r="N24" s="46">
        <v>0</v>
      </c>
      <c r="O24" s="46">
        <v>0</v>
      </c>
      <c r="P24" s="46">
        <v>0</v>
      </c>
      <c r="Q24" s="46">
        <v>0</v>
      </c>
      <c r="R24" s="46">
        <v>0</v>
      </c>
      <c r="S24" s="46" t="s">
        <v>15</v>
      </c>
      <c r="T24" s="46">
        <v>0</v>
      </c>
      <c r="U24" s="46">
        <f t="shared" si="0"/>
        <v>0</v>
      </c>
      <c r="V24" s="46">
        <f t="shared" si="1"/>
        <v>0</v>
      </c>
      <c r="W24" s="94"/>
      <c r="X24" s="94"/>
      <c r="Y24" s="94"/>
      <c r="Z24" s="94"/>
      <c r="AA24" s="94"/>
      <c r="AB24" s="94"/>
      <c r="AC24" s="94"/>
      <c r="AD24" s="94"/>
      <c r="AF24" s="93"/>
      <c r="AG24" s="93"/>
      <c r="AH24" s="93"/>
      <c r="AI24" s="93"/>
      <c r="AJ24" s="93"/>
      <c r="AK24" s="93"/>
      <c r="AL24" s="93"/>
      <c r="AM24" s="93"/>
    </row>
    <row r="25" spans="1:39" ht="12" customHeight="1">
      <c r="A25" s="68">
        <v>1995</v>
      </c>
      <c r="B25" s="103">
        <v>1014</v>
      </c>
      <c r="C25" s="46">
        <v>158</v>
      </c>
      <c r="D25" s="46">
        <v>0</v>
      </c>
      <c r="E25" s="46">
        <v>0</v>
      </c>
      <c r="F25" s="46">
        <v>242</v>
      </c>
      <c r="G25" s="46">
        <v>0</v>
      </c>
      <c r="H25" s="46" t="s">
        <v>15</v>
      </c>
      <c r="I25" s="46">
        <v>875</v>
      </c>
      <c r="J25" s="46">
        <f t="shared" si="2"/>
        <v>400</v>
      </c>
      <c r="K25" s="46">
        <f t="shared" si="3"/>
        <v>2289</v>
      </c>
      <c r="L25" s="46"/>
      <c r="M25" s="46">
        <v>0</v>
      </c>
      <c r="N25" s="46">
        <v>0</v>
      </c>
      <c r="O25" s="46">
        <v>0</v>
      </c>
      <c r="P25" s="46">
        <v>0</v>
      </c>
      <c r="Q25" s="46">
        <v>3087</v>
      </c>
      <c r="R25" s="46">
        <v>0</v>
      </c>
      <c r="S25" s="46" t="s">
        <v>15</v>
      </c>
      <c r="T25" s="46">
        <v>0</v>
      </c>
      <c r="U25" s="46">
        <f t="shared" si="0"/>
        <v>3087</v>
      </c>
      <c r="V25" s="46">
        <f t="shared" si="1"/>
        <v>3087</v>
      </c>
      <c r="W25" s="94"/>
      <c r="X25" s="94"/>
      <c r="Y25" s="94"/>
      <c r="Z25" s="94"/>
      <c r="AA25" s="94"/>
      <c r="AB25" s="94"/>
      <c r="AC25" s="94"/>
      <c r="AD25" s="94"/>
      <c r="AF25" s="93"/>
      <c r="AG25" s="93"/>
      <c r="AH25" s="93"/>
      <c r="AI25" s="93"/>
      <c r="AJ25" s="93"/>
      <c r="AK25" s="93"/>
      <c r="AL25" s="93"/>
      <c r="AM25" s="93"/>
    </row>
    <row r="26" spans="1:39" ht="12" customHeight="1">
      <c r="A26" s="68">
        <v>1996</v>
      </c>
      <c r="B26" s="103">
        <v>2555</v>
      </c>
      <c r="C26" s="46">
        <v>437</v>
      </c>
      <c r="D26" s="46">
        <v>1440</v>
      </c>
      <c r="E26" s="46">
        <v>120</v>
      </c>
      <c r="F26" s="46">
        <v>75</v>
      </c>
      <c r="G26" s="46">
        <v>106</v>
      </c>
      <c r="H26" s="46" t="s">
        <v>15</v>
      </c>
      <c r="I26" s="46">
        <v>81</v>
      </c>
      <c r="J26" s="46">
        <f t="shared" si="2"/>
        <v>2178</v>
      </c>
      <c r="K26" s="46">
        <f t="shared" si="3"/>
        <v>4814</v>
      </c>
      <c r="L26" s="46"/>
      <c r="M26" s="46">
        <v>0</v>
      </c>
      <c r="N26" s="46">
        <v>0</v>
      </c>
      <c r="O26" s="46">
        <v>0</v>
      </c>
      <c r="P26" s="46">
        <v>0</v>
      </c>
      <c r="Q26" s="46">
        <v>936</v>
      </c>
      <c r="R26" s="46">
        <v>189</v>
      </c>
      <c r="S26" s="46" t="s">
        <v>15</v>
      </c>
      <c r="T26" s="46">
        <v>0</v>
      </c>
      <c r="U26" s="46">
        <f t="shared" si="0"/>
        <v>1125</v>
      </c>
      <c r="V26" s="46">
        <f t="shared" si="1"/>
        <v>1125</v>
      </c>
      <c r="W26" s="94"/>
      <c r="X26" s="94"/>
      <c r="Y26" s="94"/>
      <c r="Z26" s="94"/>
      <c r="AA26" s="94"/>
      <c r="AB26" s="94"/>
      <c r="AC26" s="94"/>
      <c r="AD26" s="94"/>
      <c r="AF26" s="93"/>
      <c r="AG26" s="93"/>
      <c r="AH26" s="93"/>
      <c r="AI26" s="93"/>
      <c r="AJ26" s="93"/>
      <c r="AK26" s="93"/>
      <c r="AL26" s="93"/>
      <c r="AM26" s="93"/>
    </row>
    <row r="27" spans="1:39" ht="12" customHeight="1">
      <c r="A27" s="68">
        <v>1997</v>
      </c>
      <c r="B27" s="103">
        <v>439</v>
      </c>
      <c r="C27" s="46">
        <v>644</v>
      </c>
      <c r="D27" s="46">
        <v>416</v>
      </c>
      <c r="E27" s="46">
        <v>0</v>
      </c>
      <c r="F27" s="46">
        <v>213</v>
      </c>
      <c r="G27" s="46">
        <v>26</v>
      </c>
      <c r="H27" s="46" t="s">
        <v>15</v>
      </c>
      <c r="I27" s="46">
        <v>16</v>
      </c>
      <c r="J27" s="46">
        <f t="shared" si="2"/>
        <v>1299</v>
      </c>
      <c r="K27" s="46">
        <f t="shared" si="3"/>
        <v>1754</v>
      </c>
      <c r="L27" s="46"/>
      <c r="M27" s="46">
        <v>0</v>
      </c>
      <c r="N27" s="46">
        <v>0</v>
      </c>
      <c r="O27" s="46">
        <v>0</v>
      </c>
      <c r="P27" s="46">
        <v>0</v>
      </c>
      <c r="Q27" s="46">
        <v>3517</v>
      </c>
      <c r="R27" s="46">
        <v>279</v>
      </c>
      <c r="S27" s="46" t="s">
        <v>15</v>
      </c>
      <c r="T27" s="46">
        <v>0</v>
      </c>
      <c r="U27" s="46">
        <f t="shared" si="0"/>
        <v>3796</v>
      </c>
      <c r="V27" s="46">
        <f t="shared" si="1"/>
        <v>3796</v>
      </c>
      <c r="W27" s="94"/>
      <c r="X27" s="94"/>
      <c r="Y27" s="94"/>
      <c r="Z27" s="94"/>
      <c r="AA27" s="94"/>
      <c r="AB27" s="94"/>
      <c r="AC27" s="94"/>
      <c r="AD27" s="94"/>
      <c r="AF27" s="93"/>
      <c r="AG27" s="93"/>
      <c r="AH27" s="93"/>
      <c r="AI27" s="93"/>
      <c r="AJ27" s="93"/>
      <c r="AK27" s="93"/>
      <c r="AL27" s="93"/>
      <c r="AM27" s="93"/>
    </row>
    <row r="28" spans="1:39" ht="12" customHeight="1">
      <c r="A28" s="68">
        <v>1998</v>
      </c>
      <c r="B28" s="103">
        <v>97</v>
      </c>
      <c r="C28" s="46">
        <v>92</v>
      </c>
      <c r="D28" s="46">
        <v>23</v>
      </c>
      <c r="E28" s="46">
        <v>0</v>
      </c>
      <c r="F28" s="46">
        <v>136</v>
      </c>
      <c r="G28" s="46">
        <v>21</v>
      </c>
      <c r="H28" s="46" t="s">
        <v>15</v>
      </c>
      <c r="I28" s="46">
        <v>40</v>
      </c>
      <c r="J28" s="46">
        <f t="shared" si="2"/>
        <v>272</v>
      </c>
      <c r="K28" s="46">
        <f t="shared" si="3"/>
        <v>409</v>
      </c>
      <c r="L28" s="46"/>
      <c r="M28" s="46">
        <v>0</v>
      </c>
      <c r="N28" s="46">
        <v>0</v>
      </c>
      <c r="O28" s="46">
        <v>0</v>
      </c>
      <c r="P28" s="46">
        <v>0</v>
      </c>
      <c r="Q28" s="46">
        <v>434</v>
      </c>
      <c r="R28" s="46">
        <v>175</v>
      </c>
      <c r="S28" s="46" t="s">
        <v>15</v>
      </c>
      <c r="T28" s="46">
        <v>0</v>
      </c>
      <c r="U28" s="46">
        <f t="shared" si="0"/>
        <v>609</v>
      </c>
      <c r="V28" s="46">
        <f t="shared" si="1"/>
        <v>609</v>
      </c>
      <c r="W28" s="94"/>
      <c r="X28" s="94"/>
      <c r="Y28" s="94"/>
      <c r="Z28" s="94"/>
      <c r="AA28" s="94"/>
      <c r="AB28" s="94"/>
      <c r="AC28" s="94"/>
      <c r="AD28" s="94"/>
      <c r="AF28" s="93"/>
      <c r="AG28" s="93"/>
      <c r="AH28" s="93"/>
      <c r="AI28" s="93"/>
      <c r="AJ28" s="93"/>
      <c r="AK28" s="93"/>
      <c r="AL28" s="93"/>
      <c r="AM28" s="93"/>
    </row>
    <row r="29" spans="1:39" ht="12" customHeight="1">
      <c r="A29" s="68">
        <v>1999</v>
      </c>
      <c r="B29" s="103">
        <v>237</v>
      </c>
      <c r="C29" s="46">
        <v>386</v>
      </c>
      <c r="D29" s="46">
        <v>145</v>
      </c>
      <c r="E29" s="46">
        <v>0</v>
      </c>
      <c r="F29" s="46">
        <v>132</v>
      </c>
      <c r="G29" s="46">
        <v>0</v>
      </c>
      <c r="H29" s="46" t="s">
        <v>15</v>
      </c>
      <c r="I29" s="46">
        <v>15</v>
      </c>
      <c r="J29" s="46">
        <f t="shared" si="2"/>
        <v>663</v>
      </c>
      <c r="K29" s="46">
        <f t="shared" si="3"/>
        <v>915</v>
      </c>
      <c r="L29" s="46"/>
      <c r="M29" s="46">
        <v>0</v>
      </c>
      <c r="N29" s="46">
        <v>0</v>
      </c>
      <c r="O29" s="46">
        <v>0</v>
      </c>
      <c r="P29" s="46">
        <v>0</v>
      </c>
      <c r="Q29" s="46">
        <v>1048</v>
      </c>
      <c r="R29" s="46">
        <v>17</v>
      </c>
      <c r="S29" s="46" t="s">
        <v>15</v>
      </c>
      <c r="T29" s="46">
        <v>0</v>
      </c>
      <c r="U29" s="46">
        <f t="shared" si="0"/>
        <v>1065</v>
      </c>
      <c r="V29" s="46">
        <f t="shared" si="1"/>
        <v>1065</v>
      </c>
      <c r="W29" s="94"/>
      <c r="X29" s="94"/>
      <c r="Y29" s="94"/>
      <c r="Z29" s="94"/>
      <c r="AA29" s="94"/>
      <c r="AB29" s="94"/>
      <c r="AC29" s="94"/>
      <c r="AD29" s="94"/>
      <c r="AF29" s="93"/>
      <c r="AG29" s="93"/>
      <c r="AH29" s="93"/>
      <c r="AI29" s="93"/>
      <c r="AJ29" s="93"/>
      <c r="AK29" s="93"/>
      <c r="AL29" s="93"/>
      <c r="AM29" s="93"/>
    </row>
    <row r="30" spans="1:39" ht="12" customHeight="1">
      <c r="A30" s="68">
        <v>2000</v>
      </c>
      <c r="B30" s="103">
        <v>141</v>
      </c>
      <c r="C30" s="46">
        <v>298</v>
      </c>
      <c r="D30" s="46">
        <v>273</v>
      </c>
      <c r="E30" s="46">
        <v>7</v>
      </c>
      <c r="F30" s="46">
        <v>9</v>
      </c>
      <c r="G30" s="46">
        <v>0</v>
      </c>
      <c r="H30" s="46" t="s">
        <v>15</v>
      </c>
      <c r="I30" s="46">
        <v>10</v>
      </c>
      <c r="J30" s="46">
        <f t="shared" si="2"/>
        <v>587</v>
      </c>
      <c r="K30" s="46">
        <f t="shared" si="3"/>
        <v>738</v>
      </c>
      <c r="L30" s="46"/>
      <c r="M30" s="46">
        <v>0</v>
      </c>
      <c r="N30" s="46">
        <v>0</v>
      </c>
      <c r="O30" s="46">
        <v>0</v>
      </c>
      <c r="P30" s="46">
        <v>0</v>
      </c>
      <c r="Q30" s="46">
        <v>170</v>
      </c>
      <c r="R30" s="46">
        <v>0</v>
      </c>
      <c r="S30" s="46" t="s">
        <v>15</v>
      </c>
      <c r="T30" s="46">
        <v>0</v>
      </c>
      <c r="U30" s="46">
        <f t="shared" si="0"/>
        <v>170</v>
      </c>
      <c r="V30" s="46">
        <f t="shared" si="1"/>
        <v>170</v>
      </c>
      <c r="W30" s="94"/>
      <c r="X30" s="94"/>
      <c r="Y30" s="94"/>
      <c r="Z30" s="94"/>
      <c r="AA30" s="94"/>
      <c r="AB30" s="94"/>
      <c r="AC30" s="94"/>
      <c r="AD30" s="94"/>
      <c r="AF30" s="93"/>
      <c r="AG30" s="93"/>
      <c r="AH30" s="93"/>
      <c r="AI30" s="93"/>
      <c r="AJ30" s="93"/>
      <c r="AK30" s="93"/>
      <c r="AL30" s="93"/>
      <c r="AM30" s="93"/>
    </row>
    <row r="31" spans="1:39" ht="12" customHeight="1">
      <c r="A31" s="68">
        <v>2001</v>
      </c>
      <c r="B31" s="103">
        <v>1364</v>
      </c>
      <c r="C31" s="46">
        <v>1208</v>
      </c>
      <c r="D31" s="46">
        <v>4293</v>
      </c>
      <c r="E31" s="46">
        <v>928</v>
      </c>
      <c r="F31" s="46">
        <v>478</v>
      </c>
      <c r="G31" s="46">
        <v>137</v>
      </c>
      <c r="H31" s="46" t="s">
        <v>15</v>
      </c>
      <c r="I31" s="46">
        <v>273</v>
      </c>
      <c r="J31" s="46">
        <f t="shared" si="2"/>
        <v>7044</v>
      </c>
      <c r="K31" s="46">
        <f t="shared" si="3"/>
        <v>8681</v>
      </c>
      <c r="L31" s="46"/>
      <c r="M31" s="46">
        <v>0</v>
      </c>
      <c r="N31" s="46">
        <v>0</v>
      </c>
      <c r="O31" s="46">
        <v>1</v>
      </c>
      <c r="P31" s="46">
        <v>2543</v>
      </c>
      <c r="Q31" s="46">
        <v>3103</v>
      </c>
      <c r="R31" s="46">
        <v>730</v>
      </c>
      <c r="S31" s="46" t="s">
        <v>15</v>
      </c>
      <c r="T31" s="46">
        <v>1</v>
      </c>
      <c r="U31" s="46">
        <f t="shared" si="0"/>
        <v>6377</v>
      </c>
      <c r="V31" s="46">
        <f t="shared" si="1"/>
        <v>6378</v>
      </c>
      <c r="W31" s="94"/>
      <c r="X31" s="94"/>
      <c r="Y31" s="94"/>
      <c r="Z31" s="94"/>
      <c r="AA31" s="94"/>
      <c r="AB31" s="94"/>
      <c r="AC31" s="94"/>
      <c r="AD31" s="94"/>
      <c r="AF31" s="93"/>
      <c r="AG31" s="93"/>
      <c r="AH31" s="93"/>
      <c r="AI31" s="93"/>
      <c r="AJ31" s="93"/>
      <c r="AK31" s="93"/>
      <c r="AL31" s="93"/>
      <c r="AM31" s="93"/>
    </row>
    <row r="32" spans="1:39" ht="12" customHeight="1">
      <c r="A32" s="68">
        <v>2002</v>
      </c>
      <c r="B32" s="103">
        <v>366</v>
      </c>
      <c r="C32" s="46">
        <v>467</v>
      </c>
      <c r="D32" s="46">
        <v>848</v>
      </c>
      <c r="E32" s="46">
        <v>113</v>
      </c>
      <c r="F32" s="46">
        <v>31</v>
      </c>
      <c r="G32" s="46">
        <v>0</v>
      </c>
      <c r="H32" s="46" t="s">
        <v>15</v>
      </c>
      <c r="I32" s="46">
        <v>25</v>
      </c>
      <c r="J32" s="46">
        <f t="shared" si="2"/>
        <v>1459</v>
      </c>
      <c r="K32" s="46">
        <f t="shared" si="3"/>
        <v>1850</v>
      </c>
      <c r="L32" s="46"/>
      <c r="M32" s="46">
        <v>0</v>
      </c>
      <c r="N32" s="46">
        <v>0</v>
      </c>
      <c r="O32" s="46">
        <v>0</v>
      </c>
      <c r="P32" s="46">
        <v>0</v>
      </c>
      <c r="Q32" s="46">
        <v>0</v>
      </c>
      <c r="R32" s="46">
        <v>0</v>
      </c>
      <c r="S32" s="46" t="s">
        <v>15</v>
      </c>
      <c r="T32" s="46">
        <v>0</v>
      </c>
      <c r="U32" s="46">
        <f t="shared" si="0"/>
        <v>0</v>
      </c>
      <c r="V32" s="46">
        <f t="shared" si="1"/>
        <v>0</v>
      </c>
      <c r="W32" s="94"/>
      <c r="X32" s="94"/>
      <c r="Y32" s="94"/>
      <c r="Z32" s="94"/>
      <c r="AA32" s="94"/>
      <c r="AB32" s="94"/>
      <c r="AC32" s="94"/>
      <c r="AD32" s="94"/>
      <c r="AF32" s="93"/>
      <c r="AG32" s="93"/>
      <c r="AH32" s="93"/>
      <c r="AI32" s="93"/>
      <c r="AJ32" s="93"/>
      <c r="AK32" s="93"/>
      <c r="AL32" s="93"/>
      <c r="AM32" s="93"/>
    </row>
    <row r="33" spans="1:39" ht="12" customHeight="1">
      <c r="A33" s="68">
        <v>2003</v>
      </c>
      <c r="B33" s="103">
        <v>187</v>
      </c>
      <c r="C33" s="46">
        <v>25</v>
      </c>
      <c r="D33" s="46">
        <v>46</v>
      </c>
      <c r="E33" s="46">
        <v>14</v>
      </c>
      <c r="F33" s="46">
        <v>0</v>
      </c>
      <c r="G33" s="46">
        <v>2</v>
      </c>
      <c r="H33" s="46" t="s">
        <v>15</v>
      </c>
      <c r="I33" s="46">
        <v>3</v>
      </c>
      <c r="J33" s="46">
        <f t="shared" si="2"/>
        <v>87</v>
      </c>
      <c r="K33" s="46">
        <f t="shared" si="3"/>
        <v>277</v>
      </c>
      <c r="L33" s="46"/>
      <c r="M33" s="46">
        <v>0</v>
      </c>
      <c r="N33" s="46">
        <v>0</v>
      </c>
      <c r="O33" s="46">
        <v>0</v>
      </c>
      <c r="P33" s="46">
        <v>4</v>
      </c>
      <c r="Q33" s="46">
        <v>0</v>
      </c>
      <c r="R33" s="46">
        <v>141</v>
      </c>
      <c r="S33" s="46" t="s">
        <v>15</v>
      </c>
      <c r="T33" s="46">
        <v>0</v>
      </c>
      <c r="U33" s="46">
        <f t="shared" si="0"/>
        <v>145</v>
      </c>
      <c r="V33" s="46">
        <f t="shared" si="1"/>
        <v>145</v>
      </c>
      <c r="W33" s="94"/>
      <c r="X33" s="94"/>
      <c r="Y33" s="94"/>
      <c r="Z33" s="94"/>
      <c r="AA33" s="94"/>
      <c r="AB33" s="94"/>
      <c r="AC33" s="94"/>
      <c r="AD33" s="94"/>
      <c r="AF33" s="93"/>
      <c r="AG33" s="93"/>
      <c r="AH33" s="93"/>
      <c r="AI33" s="93"/>
      <c r="AJ33" s="93"/>
      <c r="AK33" s="93"/>
      <c r="AL33" s="93"/>
      <c r="AM33" s="93"/>
    </row>
    <row r="34" spans="1:39" ht="12" customHeight="1">
      <c r="A34" s="68">
        <v>2004</v>
      </c>
      <c r="B34" s="103">
        <v>1555</v>
      </c>
      <c r="C34" s="46">
        <v>0</v>
      </c>
      <c r="D34" s="46">
        <v>2544</v>
      </c>
      <c r="E34" s="46">
        <v>1032</v>
      </c>
      <c r="F34" s="46">
        <v>1910</v>
      </c>
      <c r="G34" s="46">
        <v>1647</v>
      </c>
      <c r="H34" s="46" t="s">
        <v>15</v>
      </c>
      <c r="I34" s="46">
        <v>14588</v>
      </c>
      <c r="J34" s="46">
        <f t="shared" si="2"/>
        <v>7133</v>
      </c>
      <c r="K34" s="46">
        <f t="shared" si="3"/>
        <v>23276</v>
      </c>
      <c r="L34" s="46"/>
      <c r="M34" s="46">
        <v>0</v>
      </c>
      <c r="N34" s="46">
        <v>0</v>
      </c>
      <c r="O34" s="46">
        <v>0</v>
      </c>
      <c r="P34" s="46">
        <v>1958</v>
      </c>
      <c r="Q34" s="46">
        <v>12817</v>
      </c>
      <c r="R34" s="46">
        <v>1829</v>
      </c>
      <c r="S34" s="46" t="s">
        <v>15</v>
      </c>
      <c r="T34" s="46">
        <v>108</v>
      </c>
      <c r="U34" s="46">
        <f t="shared" si="0"/>
        <v>16604</v>
      </c>
      <c r="V34" s="46">
        <f t="shared" si="1"/>
        <v>16712</v>
      </c>
      <c r="W34" s="94"/>
      <c r="X34" s="94"/>
      <c r="Y34" s="94"/>
      <c r="Z34" s="94"/>
      <c r="AA34" s="94"/>
      <c r="AB34" s="94"/>
      <c r="AC34" s="94"/>
      <c r="AD34" s="94"/>
      <c r="AF34" s="93"/>
      <c r="AG34" s="93"/>
      <c r="AH34" s="93"/>
      <c r="AI34" s="93"/>
      <c r="AJ34" s="93"/>
      <c r="AK34" s="93"/>
      <c r="AL34" s="93"/>
      <c r="AM34" s="93"/>
    </row>
    <row r="35" spans="1:39" ht="12" customHeight="1">
      <c r="A35" s="68">
        <v>2005</v>
      </c>
      <c r="B35" s="103">
        <v>999</v>
      </c>
      <c r="C35" s="46">
        <v>238</v>
      </c>
      <c r="D35" s="46">
        <v>3764</v>
      </c>
      <c r="E35" s="46">
        <v>522</v>
      </c>
      <c r="F35" s="46">
        <v>6</v>
      </c>
      <c r="G35" s="46">
        <v>6</v>
      </c>
      <c r="H35" s="46" t="s">
        <v>15</v>
      </c>
      <c r="I35" s="46">
        <v>3935</v>
      </c>
      <c r="J35" s="46">
        <f t="shared" si="2"/>
        <v>4536</v>
      </c>
      <c r="K35" s="46">
        <f t="shared" si="3"/>
        <v>9470</v>
      </c>
      <c r="L35" s="46"/>
      <c r="M35" s="46">
        <v>3</v>
      </c>
      <c r="N35" s="46">
        <v>0</v>
      </c>
      <c r="O35" s="46">
        <v>0</v>
      </c>
      <c r="P35" s="46">
        <v>2040</v>
      </c>
      <c r="Q35" s="46">
        <v>64</v>
      </c>
      <c r="R35" s="46">
        <v>25</v>
      </c>
      <c r="S35" s="46" t="s">
        <v>15</v>
      </c>
      <c r="T35" s="46">
        <v>41</v>
      </c>
      <c r="U35" s="46">
        <f t="shared" si="0"/>
        <v>2129</v>
      </c>
      <c r="V35" s="46">
        <f t="shared" si="1"/>
        <v>2173</v>
      </c>
      <c r="W35" s="94"/>
      <c r="X35" s="94"/>
      <c r="Y35" s="94"/>
      <c r="Z35" s="94"/>
      <c r="AA35" s="94"/>
      <c r="AB35" s="94"/>
      <c r="AC35" s="94"/>
      <c r="AD35" s="94"/>
      <c r="AF35" s="93"/>
      <c r="AG35" s="93"/>
      <c r="AH35" s="93"/>
      <c r="AI35" s="93"/>
      <c r="AJ35" s="93"/>
      <c r="AK35" s="93"/>
      <c r="AL35" s="93"/>
      <c r="AM35" s="93"/>
    </row>
    <row r="36" spans="1:39" ht="12" customHeight="1">
      <c r="A36" s="68">
        <v>2006</v>
      </c>
      <c r="B36" s="103">
        <v>157</v>
      </c>
      <c r="C36" s="46">
        <v>154</v>
      </c>
      <c r="D36" s="46">
        <v>2335</v>
      </c>
      <c r="E36" s="46">
        <v>50</v>
      </c>
      <c r="F36" s="46">
        <v>93</v>
      </c>
      <c r="G36" s="46">
        <v>81</v>
      </c>
      <c r="H36" s="46" t="s">
        <v>15</v>
      </c>
      <c r="I36" s="46">
        <v>456</v>
      </c>
      <c r="J36" s="46">
        <f t="shared" si="2"/>
        <v>2713</v>
      </c>
      <c r="K36" s="46">
        <f t="shared" si="3"/>
        <v>3326</v>
      </c>
      <c r="L36" s="46"/>
      <c r="M36" s="46">
        <v>0</v>
      </c>
      <c r="N36" s="46">
        <v>1</v>
      </c>
      <c r="O36" s="46">
        <v>3</v>
      </c>
      <c r="P36" s="46">
        <v>96</v>
      </c>
      <c r="Q36" s="46">
        <v>22</v>
      </c>
      <c r="R36" s="46">
        <v>47</v>
      </c>
      <c r="S36" s="46" t="s">
        <v>15</v>
      </c>
      <c r="T36" s="46">
        <v>0</v>
      </c>
      <c r="U36" s="46">
        <f t="shared" si="0"/>
        <v>169</v>
      </c>
      <c r="V36" s="46">
        <f t="shared" si="1"/>
        <v>169</v>
      </c>
      <c r="W36" s="94"/>
      <c r="X36" s="94"/>
      <c r="Y36" s="94"/>
      <c r="Z36" s="94"/>
      <c r="AA36" s="94"/>
      <c r="AB36" s="94"/>
      <c r="AC36" s="94"/>
      <c r="AD36" s="94"/>
      <c r="AF36" s="93"/>
      <c r="AG36" s="93"/>
      <c r="AH36" s="93"/>
      <c r="AI36" s="93"/>
      <c r="AJ36" s="93"/>
      <c r="AK36" s="93"/>
      <c r="AL36" s="93"/>
      <c r="AM36" s="93"/>
    </row>
    <row r="37" spans="1:39" ht="12" customHeight="1">
      <c r="A37" s="68">
        <v>2007</v>
      </c>
      <c r="B37" s="103">
        <v>2218</v>
      </c>
      <c r="C37" s="53">
        <v>53</v>
      </c>
      <c r="D37" s="53">
        <v>324</v>
      </c>
      <c r="E37" s="53">
        <v>556</v>
      </c>
      <c r="F37" s="53">
        <v>167</v>
      </c>
      <c r="G37" s="53">
        <v>0</v>
      </c>
      <c r="H37" s="46" t="s">
        <v>15</v>
      </c>
      <c r="I37" s="53">
        <v>1340</v>
      </c>
      <c r="J37" s="53">
        <f t="shared" si="2"/>
        <v>1100</v>
      </c>
      <c r="K37" s="53">
        <f t="shared" si="3"/>
        <v>4658</v>
      </c>
      <c r="L37" s="53"/>
      <c r="M37" s="53">
        <v>0</v>
      </c>
      <c r="N37" s="53">
        <v>0</v>
      </c>
      <c r="O37" s="53">
        <v>0</v>
      </c>
      <c r="P37" s="53">
        <v>1496</v>
      </c>
      <c r="Q37" s="53">
        <v>29</v>
      </c>
      <c r="R37" s="53">
        <v>0</v>
      </c>
      <c r="S37" s="46" t="s">
        <v>15</v>
      </c>
      <c r="T37" s="53">
        <v>5</v>
      </c>
      <c r="U37" s="53">
        <f t="shared" si="0"/>
        <v>1525</v>
      </c>
      <c r="V37" s="53">
        <f t="shared" si="1"/>
        <v>1530</v>
      </c>
      <c r="W37" s="94"/>
      <c r="X37" s="94"/>
      <c r="Y37" s="94"/>
      <c r="Z37" s="94"/>
      <c r="AA37" s="94"/>
      <c r="AB37" s="94"/>
      <c r="AC37" s="94"/>
      <c r="AD37" s="94"/>
      <c r="AF37" s="93"/>
      <c r="AG37" s="93"/>
      <c r="AH37" s="93"/>
      <c r="AI37" s="93"/>
      <c r="AJ37" s="93"/>
      <c r="AK37" s="93"/>
      <c r="AL37" s="93"/>
      <c r="AM37" s="93"/>
    </row>
    <row r="38" spans="1:39" ht="12" customHeight="1">
      <c r="A38" s="68">
        <v>2008</v>
      </c>
      <c r="B38" s="103">
        <v>483</v>
      </c>
      <c r="C38" s="53">
        <v>35</v>
      </c>
      <c r="D38" s="53">
        <v>272</v>
      </c>
      <c r="E38" s="53">
        <v>618</v>
      </c>
      <c r="F38" s="53">
        <v>1607</v>
      </c>
      <c r="G38" s="53">
        <v>109</v>
      </c>
      <c r="H38" s="53" t="s">
        <v>15</v>
      </c>
      <c r="I38" s="53">
        <v>375</v>
      </c>
      <c r="J38" s="53">
        <f t="shared" si="2"/>
        <v>2641</v>
      </c>
      <c r="K38" s="53">
        <f t="shared" si="3"/>
        <v>3499</v>
      </c>
      <c r="L38" s="53"/>
      <c r="M38" s="53">
        <v>0</v>
      </c>
      <c r="N38" s="53">
        <v>0</v>
      </c>
      <c r="O38" s="53">
        <v>8</v>
      </c>
      <c r="P38" s="53">
        <v>81</v>
      </c>
      <c r="Q38" s="53">
        <v>483</v>
      </c>
      <c r="R38" s="53">
        <v>72</v>
      </c>
      <c r="S38" s="53" t="s">
        <v>15</v>
      </c>
      <c r="T38" s="53">
        <v>0</v>
      </c>
      <c r="U38" s="53">
        <f t="shared" si="0"/>
        <v>644</v>
      </c>
      <c r="V38" s="53">
        <f t="shared" si="1"/>
        <v>644</v>
      </c>
      <c r="W38" s="94"/>
      <c r="X38" s="94"/>
      <c r="Y38" s="94"/>
      <c r="Z38" s="94"/>
      <c r="AA38" s="94"/>
      <c r="AB38" s="94"/>
      <c r="AC38" s="94"/>
      <c r="AD38" s="94"/>
      <c r="AF38" s="93"/>
      <c r="AG38" s="93"/>
      <c r="AH38" s="93"/>
      <c r="AI38" s="93"/>
      <c r="AJ38" s="93"/>
      <c r="AK38" s="93"/>
      <c r="AL38" s="93"/>
      <c r="AM38" s="93"/>
    </row>
    <row r="39" spans="1:39" ht="12" customHeight="1">
      <c r="A39" s="68">
        <v>2009</v>
      </c>
      <c r="B39" s="103">
        <v>464</v>
      </c>
      <c r="C39" s="53">
        <v>481</v>
      </c>
      <c r="D39" s="53">
        <v>4528</v>
      </c>
      <c r="E39" s="53">
        <v>593</v>
      </c>
      <c r="F39" s="53">
        <v>615</v>
      </c>
      <c r="G39" s="53">
        <v>12</v>
      </c>
      <c r="H39" s="53" t="s">
        <v>15</v>
      </c>
      <c r="I39" s="53">
        <v>68</v>
      </c>
      <c r="J39" s="53">
        <f t="shared" si="2"/>
        <v>6229</v>
      </c>
      <c r="K39" s="53">
        <f t="shared" si="3"/>
        <v>6761</v>
      </c>
      <c r="L39" s="53"/>
      <c r="M39" s="53">
        <v>0</v>
      </c>
      <c r="N39" s="53">
        <v>0</v>
      </c>
      <c r="O39" s="53">
        <v>0</v>
      </c>
      <c r="P39" s="53">
        <v>3319</v>
      </c>
      <c r="Q39" s="53">
        <v>4555</v>
      </c>
      <c r="R39" s="53">
        <v>17</v>
      </c>
      <c r="S39" s="53" t="s">
        <v>15</v>
      </c>
      <c r="T39" s="53">
        <v>0</v>
      </c>
      <c r="U39" s="53">
        <f t="shared" si="0"/>
        <v>7891</v>
      </c>
      <c r="V39" s="53">
        <f t="shared" si="1"/>
        <v>7891</v>
      </c>
      <c r="W39" s="94"/>
      <c r="X39" s="94"/>
      <c r="Y39" s="94"/>
      <c r="Z39" s="94"/>
      <c r="AA39" s="94"/>
      <c r="AB39" s="94"/>
      <c r="AC39" s="94"/>
      <c r="AD39" s="94"/>
      <c r="AF39" s="93"/>
      <c r="AG39" s="93"/>
      <c r="AH39" s="93"/>
      <c r="AI39" s="93"/>
      <c r="AJ39" s="93"/>
      <c r="AK39" s="93"/>
      <c r="AL39" s="93"/>
      <c r="AM39" s="93"/>
    </row>
    <row r="40" spans="1:39" ht="12" customHeight="1">
      <c r="A40" s="68">
        <v>2010</v>
      </c>
      <c r="B40" s="103">
        <v>1722</v>
      </c>
      <c r="C40" s="53">
        <v>1657</v>
      </c>
      <c r="D40" s="53">
        <v>3240</v>
      </c>
      <c r="E40" s="53">
        <v>171</v>
      </c>
      <c r="F40" s="53">
        <v>37</v>
      </c>
      <c r="G40" s="53">
        <v>9</v>
      </c>
      <c r="H40" s="53" t="s">
        <v>15</v>
      </c>
      <c r="I40" s="53">
        <v>200</v>
      </c>
      <c r="J40" s="53">
        <f t="shared" si="2"/>
        <v>5114</v>
      </c>
      <c r="K40" s="53">
        <f t="shared" si="3"/>
        <v>7036</v>
      </c>
      <c r="L40" s="53"/>
      <c r="M40" s="53">
        <v>0</v>
      </c>
      <c r="N40" s="53">
        <v>0</v>
      </c>
      <c r="O40" s="53">
        <v>0</v>
      </c>
      <c r="P40" s="53">
        <v>106</v>
      </c>
      <c r="Q40" s="53">
        <v>3</v>
      </c>
      <c r="R40" s="53">
        <v>0</v>
      </c>
      <c r="S40" s="53" t="s">
        <v>15</v>
      </c>
      <c r="T40" s="53">
        <v>12</v>
      </c>
      <c r="U40" s="53">
        <f t="shared" si="0"/>
        <v>109</v>
      </c>
      <c r="V40" s="53">
        <f t="shared" si="1"/>
        <v>121</v>
      </c>
      <c r="W40" s="94"/>
      <c r="X40" s="94"/>
      <c r="Y40" s="94"/>
      <c r="Z40" s="94"/>
      <c r="AA40" s="94"/>
      <c r="AB40" s="94"/>
      <c r="AC40" s="94"/>
      <c r="AD40" s="94"/>
      <c r="AF40" s="93"/>
      <c r="AG40" s="93"/>
      <c r="AH40" s="93"/>
      <c r="AI40" s="93"/>
      <c r="AJ40" s="93"/>
      <c r="AK40" s="93"/>
      <c r="AL40" s="93"/>
      <c r="AM40" s="93"/>
    </row>
    <row r="41" spans="1:39" ht="12" customHeight="1">
      <c r="A41" s="68">
        <v>2011</v>
      </c>
      <c r="B41" s="103">
        <v>2883</v>
      </c>
      <c r="C41" s="46">
        <v>585</v>
      </c>
      <c r="D41" s="46">
        <v>373</v>
      </c>
      <c r="E41" s="46">
        <v>46</v>
      </c>
      <c r="F41" s="46">
        <v>15</v>
      </c>
      <c r="G41" s="46">
        <v>0</v>
      </c>
      <c r="H41" s="46" t="s">
        <v>15</v>
      </c>
      <c r="I41" s="46">
        <v>90</v>
      </c>
      <c r="J41" s="46">
        <f t="shared" si="2"/>
        <v>1019</v>
      </c>
      <c r="K41" s="46">
        <f t="shared" si="3"/>
        <v>3992</v>
      </c>
      <c r="L41" s="46"/>
      <c r="M41" s="46">
        <v>2</v>
      </c>
      <c r="N41" s="46">
        <v>0</v>
      </c>
      <c r="O41" s="46">
        <v>0</v>
      </c>
      <c r="P41" s="46">
        <v>10</v>
      </c>
      <c r="Q41" s="46">
        <v>13</v>
      </c>
      <c r="R41" s="46">
        <v>0</v>
      </c>
      <c r="S41" s="46" t="s">
        <v>15</v>
      </c>
      <c r="T41" s="46">
        <v>2</v>
      </c>
      <c r="U41" s="46">
        <f t="shared" si="0"/>
        <v>23</v>
      </c>
      <c r="V41" s="46">
        <f t="shared" si="1"/>
        <v>27</v>
      </c>
      <c r="W41" s="94"/>
      <c r="X41" s="94"/>
      <c r="Y41" s="94"/>
      <c r="Z41" s="94"/>
      <c r="AA41" s="94"/>
      <c r="AB41" s="94"/>
      <c r="AC41" s="94"/>
      <c r="AD41" s="94"/>
      <c r="AF41" s="93"/>
      <c r="AG41" s="93"/>
      <c r="AH41" s="93"/>
      <c r="AI41" s="93"/>
      <c r="AJ41" s="93"/>
      <c r="AK41" s="93"/>
      <c r="AL41" s="93"/>
      <c r="AM41" s="93"/>
    </row>
    <row r="42" spans="1:39" ht="12" customHeight="1">
      <c r="A42" s="68">
        <v>2012</v>
      </c>
      <c r="B42" s="103">
        <v>1216</v>
      </c>
      <c r="C42" s="53">
        <v>635</v>
      </c>
      <c r="D42" s="53">
        <v>699</v>
      </c>
      <c r="E42" s="53">
        <v>651</v>
      </c>
      <c r="F42" s="53">
        <v>295</v>
      </c>
      <c r="G42" s="53">
        <v>43</v>
      </c>
      <c r="H42" s="53" t="s">
        <v>15</v>
      </c>
      <c r="I42" s="53">
        <v>335</v>
      </c>
      <c r="J42" s="53">
        <f t="shared" si="2"/>
        <v>2323</v>
      </c>
      <c r="K42" s="53">
        <f t="shared" si="3"/>
        <v>3874</v>
      </c>
      <c r="L42" s="53"/>
      <c r="M42" s="53">
        <v>0</v>
      </c>
      <c r="N42" s="53">
        <v>0</v>
      </c>
      <c r="O42" s="53">
        <v>2</v>
      </c>
      <c r="P42" s="53">
        <v>235</v>
      </c>
      <c r="Q42" s="53">
        <v>229</v>
      </c>
      <c r="R42" s="53">
        <v>166</v>
      </c>
      <c r="S42" s="53" t="s">
        <v>15</v>
      </c>
      <c r="T42" s="53">
        <v>4</v>
      </c>
      <c r="U42" s="53">
        <f t="shared" si="0"/>
        <v>632</v>
      </c>
      <c r="V42" s="53">
        <f t="shared" si="1"/>
        <v>636</v>
      </c>
      <c r="W42" s="94"/>
      <c r="X42" s="94"/>
      <c r="Y42" s="94"/>
      <c r="Z42" s="94"/>
      <c r="AA42" s="94"/>
      <c r="AB42" s="94"/>
      <c r="AC42" s="94"/>
      <c r="AD42" s="94"/>
      <c r="AF42" s="93"/>
      <c r="AG42" s="93"/>
      <c r="AH42" s="93"/>
      <c r="AI42" s="93"/>
      <c r="AJ42" s="93"/>
      <c r="AK42" s="93"/>
      <c r="AL42" s="93"/>
      <c r="AM42" s="93"/>
    </row>
    <row r="43" spans="1:39" ht="12" customHeight="1">
      <c r="A43" s="68">
        <v>2013</v>
      </c>
      <c r="B43" s="103">
        <v>1661</v>
      </c>
      <c r="C43" s="53">
        <v>1989</v>
      </c>
      <c r="D43" s="53">
        <v>2468</v>
      </c>
      <c r="E43" s="53">
        <v>223</v>
      </c>
      <c r="F43" s="53">
        <v>383</v>
      </c>
      <c r="G43" s="53">
        <v>10</v>
      </c>
      <c r="H43" s="53" t="s">
        <v>15</v>
      </c>
      <c r="I43" s="53">
        <v>721</v>
      </c>
      <c r="J43" s="53">
        <f t="shared" si="2"/>
        <v>5073</v>
      </c>
      <c r="K43" s="53">
        <f t="shared" si="3"/>
        <v>7455</v>
      </c>
      <c r="L43" s="53"/>
      <c r="M43" s="53">
        <v>3</v>
      </c>
      <c r="N43" s="53">
        <v>0</v>
      </c>
      <c r="O43" s="53">
        <v>0</v>
      </c>
      <c r="P43" s="53">
        <v>378</v>
      </c>
      <c r="Q43" s="53">
        <v>454</v>
      </c>
      <c r="R43" s="53">
        <v>354</v>
      </c>
      <c r="S43" s="53" t="s">
        <v>15</v>
      </c>
      <c r="T43" s="53">
        <v>10</v>
      </c>
      <c r="U43" s="53">
        <f t="shared" si="0"/>
        <v>1186</v>
      </c>
      <c r="V43" s="53">
        <f t="shared" si="1"/>
        <v>1199</v>
      </c>
      <c r="W43" s="94"/>
      <c r="X43" s="94"/>
      <c r="Y43" s="94"/>
      <c r="Z43" s="94"/>
      <c r="AA43" s="94"/>
      <c r="AB43" s="94"/>
      <c r="AC43" s="94"/>
      <c r="AD43" s="94"/>
      <c r="AF43" s="93"/>
      <c r="AG43" s="93"/>
      <c r="AH43" s="93"/>
      <c r="AI43" s="93"/>
      <c r="AJ43" s="93"/>
      <c r="AK43" s="93"/>
      <c r="AL43" s="93"/>
      <c r="AM43" s="93"/>
    </row>
    <row r="44" spans="1:39" ht="12" customHeight="1">
      <c r="A44" s="68">
        <v>2014</v>
      </c>
      <c r="B44" s="103">
        <v>3316</v>
      </c>
      <c r="C44" s="53">
        <v>819</v>
      </c>
      <c r="D44" s="53">
        <v>3051</v>
      </c>
      <c r="E44" s="53">
        <v>20</v>
      </c>
      <c r="F44" s="53">
        <v>22</v>
      </c>
      <c r="G44" s="53">
        <v>12</v>
      </c>
      <c r="H44" s="53" t="s">
        <v>15</v>
      </c>
      <c r="I44" s="53">
        <v>267</v>
      </c>
      <c r="J44" s="53">
        <f t="shared" si="2"/>
        <v>3924</v>
      </c>
      <c r="K44" s="53">
        <f t="shared" si="3"/>
        <v>7507</v>
      </c>
      <c r="L44" s="53"/>
      <c r="M44" s="53">
        <v>3</v>
      </c>
      <c r="N44" s="53">
        <v>0</v>
      </c>
      <c r="O44" s="53">
        <v>0</v>
      </c>
      <c r="P44" s="53">
        <v>12</v>
      </c>
      <c r="Q44" s="53">
        <v>24</v>
      </c>
      <c r="R44" s="53">
        <v>19</v>
      </c>
      <c r="S44" s="53" t="s">
        <v>15</v>
      </c>
      <c r="T44" s="53">
        <v>0</v>
      </c>
      <c r="U44" s="53">
        <f t="shared" si="0"/>
        <v>55</v>
      </c>
      <c r="V44" s="53">
        <f t="shared" si="1"/>
        <v>58</v>
      </c>
      <c r="W44" s="94"/>
      <c r="X44" s="94"/>
      <c r="Y44" s="94"/>
      <c r="Z44" s="94"/>
      <c r="AA44" s="94"/>
      <c r="AB44" s="94"/>
      <c r="AC44" s="94"/>
      <c r="AD44" s="94"/>
      <c r="AF44" s="93"/>
      <c r="AG44" s="93"/>
      <c r="AH44" s="93"/>
      <c r="AI44" s="93"/>
      <c r="AJ44" s="93"/>
      <c r="AK44" s="93"/>
      <c r="AL44" s="93"/>
      <c r="AM44" s="93"/>
    </row>
    <row r="45" spans="1:39" ht="12" customHeight="1">
      <c r="A45" s="68">
        <v>2015</v>
      </c>
      <c r="B45" s="103">
        <v>3249</v>
      </c>
      <c r="C45" s="53">
        <v>4142</v>
      </c>
      <c r="D45" s="53">
        <v>4283</v>
      </c>
      <c r="E45" s="53">
        <v>47</v>
      </c>
      <c r="F45" s="53">
        <v>135</v>
      </c>
      <c r="G45" s="53">
        <v>73</v>
      </c>
      <c r="H45" s="53" t="s">
        <v>15</v>
      </c>
      <c r="I45" s="53">
        <v>17</v>
      </c>
      <c r="J45" s="53">
        <f>SUM(C45:G45)</f>
        <v>8680</v>
      </c>
      <c r="K45" s="53">
        <f>SUM(B45:I45)</f>
        <v>11946</v>
      </c>
      <c r="L45" s="53"/>
      <c r="M45" s="53">
        <v>0</v>
      </c>
      <c r="N45" s="53">
        <v>0</v>
      </c>
      <c r="O45" s="53">
        <v>0</v>
      </c>
      <c r="P45" s="53">
        <v>0</v>
      </c>
      <c r="Q45" s="53">
        <v>249</v>
      </c>
      <c r="R45" s="53">
        <v>190</v>
      </c>
      <c r="S45" s="53" t="s">
        <v>15</v>
      </c>
      <c r="T45" s="53">
        <v>2</v>
      </c>
      <c r="U45" s="53">
        <f t="shared" si="0"/>
        <v>439</v>
      </c>
      <c r="V45" s="53">
        <f t="shared" si="1"/>
        <v>441</v>
      </c>
      <c r="W45" s="94"/>
      <c r="X45" s="94"/>
      <c r="Y45" s="94"/>
      <c r="Z45" s="94"/>
      <c r="AA45" s="94"/>
      <c r="AB45" s="94"/>
      <c r="AC45" s="94"/>
      <c r="AD45" s="94"/>
      <c r="AF45" s="93"/>
      <c r="AG45" s="93"/>
      <c r="AH45" s="93"/>
      <c r="AI45" s="93"/>
      <c r="AJ45" s="93"/>
      <c r="AK45" s="93"/>
      <c r="AL45" s="93"/>
      <c r="AM45" s="93"/>
    </row>
    <row r="46" spans="1:39" ht="12" customHeight="1">
      <c r="A46" s="68">
        <v>2016</v>
      </c>
      <c r="B46" s="103">
        <v>244</v>
      </c>
      <c r="C46" s="53">
        <v>1758</v>
      </c>
      <c r="D46" s="53">
        <v>239</v>
      </c>
      <c r="E46" s="53">
        <v>135</v>
      </c>
      <c r="F46" s="53">
        <v>84</v>
      </c>
      <c r="G46" s="53">
        <v>5</v>
      </c>
      <c r="H46" s="53" t="s">
        <v>15</v>
      </c>
      <c r="I46" s="53">
        <v>182</v>
      </c>
      <c r="J46" s="53">
        <f t="shared" si="2"/>
        <v>2221</v>
      </c>
      <c r="K46" s="53">
        <f t="shared" si="3"/>
        <v>2647</v>
      </c>
      <c r="L46" s="53"/>
      <c r="M46" s="53">
        <v>0</v>
      </c>
      <c r="N46" s="53">
        <v>0</v>
      </c>
      <c r="O46" s="53">
        <v>0</v>
      </c>
      <c r="P46" s="53">
        <v>8</v>
      </c>
      <c r="Q46" s="53">
        <v>10</v>
      </c>
      <c r="R46" s="53">
        <v>0</v>
      </c>
      <c r="S46" s="53" t="s">
        <v>15</v>
      </c>
      <c r="T46" s="53">
        <v>0</v>
      </c>
      <c r="U46" s="53">
        <f t="shared" si="0"/>
        <v>18</v>
      </c>
      <c r="V46" s="53">
        <f t="shared" si="1"/>
        <v>18</v>
      </c>
      <c r="W46" s="94"/>
      <c r="X46" s="94"/>
      <c r="Y46" s="94"/>
      <c r="Z46" s="94"/>
      <c r="AA46" s="94"/>
      <c r="AB46" s="94"/>
      <c r="AC46" s="94"/>
      <c r="AD46" s="94"/>
      <c r="AF46" s="93"/>
      <c r="AG46" s="93"/>
      <c r="AH46" s="93"/>
      <c r="AI46" s="93"/>
      <c r="AJ46" s="93"/>
      <c r="AK46" s="93"/>
      <c r="AL46" s="93"/>
      <c r="AM46" s="93"/>
    </row>
    <row r="47" spans="1:39" ht="12" customHeight="1">
      <c r="A47" s="68">
        <v>2017</v>
      </c>
      <c r="B47" s="103">
        <v>1343</v>
      </c>
      <c r="C47" s="53">
        <v>68</v>
      </c>
      <c r="D47" s="53">
        <v>712</v>
      </c>
      <c r="E47" s="53">
        <v>452</v>
      </c>
      <c r="F47" s="53">
        <v>56</v>
      </c>
      <c r="G47" s="53">
        <v>92</v>
      </c>
      <c r="H47" s="53" t="s">
        <v>15</v>
      </c>
      <c r="I47" s="53">
        <v>11</v>
      </c>
      <c r="J47" s="53">
        <f t="shared" si="2"/>
        <v>1380</v>
      </c>
      <c r="K47" s="53">
        <f t="shared" si="3"/>
        <v>2734</v>
      </c>
      <c r="L47" s="53"/>
      <c r="M47" s="53">
        <v>0</v>
      </c>
      <c r="N47" s="53">
        <v>0</v>
      </c>
      <c r="O47" s="53">
        <v>0</v>
      </c>
      <c r="P47" s="53">
        <v>48</v>
      </c>
      <c r="Q47" s="53">
        <v>51</v>
      </c>
      <c r="R47" s="53">
        <v>288</v>
      </c>
      <c r="S47" s="53" t="s">
        <v>15</v>
      </c>
      <c r="T47" s="53">
        <v>0</v>
      </c>
      <c r="U47" s="53">
        <f t="shared" si="0"/>
        <v>387</v>
      </c>
      <c r="V47" s="53">
        <f t="shared" si="1"/>
        <v>387</v>
      </c>
      <c r="W47" s="94"/>
      <c r="X47" s="94"/>
      <c r="Y47" s="94"/>
      <c r="Z47" s="94"/>
      <c r="AA47" s="94"/>
      <c r="AB47" s="94"/>
      <c r="AC47" s="94"/>
      <c r="AD47" s="94"/>
      <c r="AF47" s="93"/>
      <c r="AG47" s="93"/>
      <c r="AH47" s="93"/>
      <c r="AI47" s="93"/>
      <c r="AJ47" s="93"/>
      <c r="AK47" s="93"/>
      <c r="AL47" s="93"/>
      <c r="AM47" s="93"/>
    </row>
    <row r="48" spans="1:39" ht="12" customHeight="1">
      <c r="A48" s="68">
        <v>2018</v>
      </c>
      <c r="B48" s="103">
        <v>798</v>
      </c>
      <c r="C48" s="53">
        <v>727</v>
      </c>
      <c r="D48" s="53">
        <v>2363</v>
      </c>
      <c r="E48" s="53">
        <v>511</v>
      </c>
      <c r="F48" s="53">
        <v>94</v>
      </c>
      <c r="G48" s="53">
        <v>54</v>
      </c>
      <c r="H48" s="168" t="s">
        <v>15</v>
      </c>
      <c r="I48" s="53">
        <f>99+30</f>
        <v>129</v>
      </c>
      <c r="J48" s="53">
        <f t="shared" ref="J48:J52" si="4">SUM(C48:G48)</f>
        <v>3749</v>
      </c>
      <c r="K48" s="53">
        <f t="shared" ref="K48:K52" si="5">SUM(B48:I48)</f>
        <v>4676</v>
      </c>
      <c r="L48" s="53"/>
      <c r="M48" s="53">
        <v>0</v>
      </c>
      <c r="N48" s="53">
        <v>0</v>
      </c>
      <c r="O48" s="53">
        <v>3</v>
      </c>
      <c r="P48" s="53">
        <v>192</v>
      </c>
      <c r="Q48" s="53">
        <v>222</v>
      </c>
      <c r="R48" s="53">
        <v>239</v>
      </c>
      <c r="S48" s="168" t="s">
        <v>15</v>
      </c>
      <c r="T48" s="53">
        <v>0</v>
      </c>
      <c r="U48" s="53">
        <f>SUM(N48:R48)</f>
        <v>656</v>
      </c>
      <c r="V48" s="53">
        <f>SUM(M48:T48)</f>
        <v>656</v>
      </c>
      <c r="W48" s="94"/>
      <c r="X48" s="94"/>
      <c r="Y48" s="94"/>
      <c r="Z48" s="94"/>
      <c r="AA48" s="94"/>
      <c r="AB48" s="94"/>
      <c r="AC48" s="94"/>
      <c r="AD48" s="94"/>
      <c r="AF48" s="93"/>
      <c r="AG48" s="93"/>
      <c r="AH48" s="93"/>
      <c r="AI48" s="93"/>
      <c r="AJ48" s="93"/>
      <c r="AK48" s="93"/>
      <c r="AL48" s="93"/>
      <c r="AM48" s="93"/>
    </row>
    <row r="49" spans="1:39" ht="12" customHeight="1">
      <c r="A49" s="68">
        <v>2019</v>
      </c>
      <c r="B49" s="103">
        <v>1001</v>
      </c>
      <c r="C49" s="53">
        <v>503</v>
      </c>
      <c r="D49" s="53">
        <v>603</v>
      </c>
      <c r="E49" s="53">
        <v>700</v>
      </c>
      <c r="F49" s="53">
        <v>8</v>
      </c>
      <c r="G49" s="53">
        <v>5</v>
      </c>
      <c r="H49" s="168" t="s">
        <v>15</v>
      </c>
      <c r="I49" s="53">
        <v>70</v>
      </c>
      <c r="J49" s="53">
        <f t="shared" si="4"/>
        <v>1819</v>
      </c>
      <c r="K49" s="53">
        <f t="shared" si="5"/>
        <v>2890</v>
      </c>
      <c r="L49" s="53"/>
      <c r="M49" s="53">
        <v>0</v>
      </c>
      <c r="N49" s="53">
        <v>0</v>
      </c>
      <c r="O49" s="53">
        <v>0</v>
      </c>
      <c r="P49" s="53">
        <v>173</v>
      </c>
      <c r="Q49" s="53">
        <v>59</v>
      </c>
      <c r="R49" s="53">
        <v>7</v>
      </c>
      <c r="S49" s="168" t="s">
        <v>15</v>
      </c>
      <c r="T49" s="53">
        <v>0</v>
      </c>
      <c r="U49" s="53">
        <f t="shared" ref="U49:U53" si="6">SUM(N49:R49)</f>
        <v>239</v>
      </c>
      <c r="V49" s="53">
        <f t="shared" ref="V49:V53" si="7">SUM(M49:T49)</f>
        <v>239</v>
      </c>
      <c r="W49" s="94"/>
      <c r="X49" s="94"/>
      <c r="Y49" s="94"/>
      <c r="Z49" s="94"/>
      <c r="AA49" s="94"/>
      <c r="AB49" s="94"/>
      <c r="AC49" s="94"/>
      <c r="AD49" s="94"/>
      <c r="AF49" s="93"/>
      <c r="AG49" s="93"/>
      <c r="AH49" s="93"/>
      <c r="AI49" s="93"/>
      <c r="AJ49" s="93"/>
      <c r="AK49" s="93"/>
      <c r="AL49" s="93"/>
      <c r="AM49" s="93"/>
    </row>
    <row r="50" spans="1:39" ht="12" customHeight="1">
      <c r="A50" s="68">
        <v>2020</v>
      </c>
      <c r="B50" s="103">
        <v>661</v>
      </c>
      <c r="C50" s="53">
        <v>0</v>
      </c>
      <c r="D50" s="53">
        <v>0</v>
      </c>
      <c r="E50" s="53">
        <v>93</v>
      </c>
      <c r="F50" s="53">
        <v>74</v>
      </c>
      <c r="G50" s="53">
        <v>8</v>
      </c>
      <c r="H50" s="168" t="s">
        <v>15</v>
      </c>
      <c r="I50" s="53">
        <v>0</v>
      </c>
      <c r="J50" s="53">
        <f t="shared" si="4"/>
        <v>175</v>
      </c>
      <c r="K50" s="53">
        <f t="shared" si="5"/>
        <v>836</v>
      </c>
      <c r="L50" s="53"/>
      <c r="M50" s="53">
        <v>0</v>
      </c>
      <c r="N50" s="53">
        <v>0</v>
      </c>
      <c r="O50" s="53">
        <v>0</v>
      </c>
      <c r="P50" s="53">
        <v>239</v>
      </c>
      <c r="Q50" s="53">
        <v>396</v>
      </c>
      <c r="R50" s="53">
        <v>12</v>
      </c>
      <c r="S50" s="168" t="s">
        <v>15</v>
      </c>
      <c r="T50" s="53">
        <v>0</v>
      </c>
      <c r="U50" s="53">
        <f t="shared" si="6"/>
        <v>647</v>
      </c>
      <c r="V50" s="53">
        <f t="shared" si="7"/>
        <v>647</v>
      </c>
      <c r="W50" s="94"/>
      <c r="X50" s="94"/>
      <c r="Y50" s="94"/>
      <c r="Z50" s="94"/>
      <c r="AA50" s="94"/>
      <c r="AB50" s="94"/>
      <c r="AC50" s="94"/>
      <c r="AD50" s="94"/>
      <c r="AF50" s="93"/>
      <c r="AG50" s="93"/>
      <c r="AH50" s="93"/>
      <c r="AI50" s="93"/>
      <c r="AJ50" s="93"/>
      <c r="AK50" s="93"/>
      <c r="AL50" s="93"/>
      <c r="AM50" s="93"/>
    </row>
    <row r="51" spans="1:39" ht="12" customHeight="1">
      <c r="A51" s="68">
        <v>2021</v>
      </c>
      <c r="B51" s="103">
        <v>88</v>
      </c>
      <c r="C51" s="53">
        <v>182</v>
      </c>
      <c r="D51" s="53">
        <v>1615</v>
      </c>
      <c r="E51" s="53">
        <v>3147</v>
      </c>
      <c r="F51" s="53">
        <v>340</v>
      </c>
      <c r="G51" s="53">
        <v>8</v>
      </c>
      <c r="H51" s="168" t="s">
        <v>15</v>
      </c>
      <c r="I51" s="53">
        <v>0</v>
      </c>
      <c r="J51" s="53">
        <f t="shared" si="4"/>
        <v>5292</v>
      </c>
      <c r="K51" s="53">
        <f t="shared" si="5"/>
        <v>5380</v>
      </c>
      <c r="L51" s="53"/>
      <c r="M51" s="53">
        <v>0</v>
      </c>
      <c r="N51" s="53">
        <v>0</v>
      </c>
      <c r="O51" s="53">
        <v>0</v>
      </c>
      <c r="P51" s="53">
        <v>475</v>
      </c>
      <c r="Q51" s="53">
        <v>507</v>
      </c>
      <c r="R51" s="53">
        <v>436</v>
      </c>
      <c r="S51" s="168" t="s">
        <v>15</v>
      </c>
      <c r="T51" s="53">
        <v>0</v>
      </c>
      <c r="U51" s="53">
        <f t="shared" si="6"/>
        <v>1418</v>
      </c>
      <c r="V51" s="53">
        <f t="shared" si="7"/>
        <v>1418</v>
      </c>
      <c r="W51" s="94"/>
      <c r="X51" s="94"/>
      <c r="Y51" s="94"/>
      <c r="Z51" s="94"/>
      <c r="AA51" s="94"/>
      <c r="AB51" s="94"/>
      <c r="AC51" s="94"/>
      <c r="AD51" s="94"/>
      <c r="AF51" s="93"/>
      <c r="AG51" s="93"/>
      <c r="AH51" s="93"/>
      <c r="AI51" s="93"/>
      <c r="AJ51" s="93"/>
      <c r="AK51" s="93"/>
      <c r="AL51" s="93"/>
      <c r="AM51" s="93"/>
    </row>
    <row r="52" spans="1:39" ht="12" customHeight="1">
      <c r="A52" s="68">
        <v>2022</v>
      </c>
      <c r="B52" s="103">
        <v>1873</v>
      </c>
      <c r="C52" s="53">
        <v>2751</v>
      </c>
      <c r="D52" s="53">
        <v>742</v>
      </c>
      <c r="E52" s="53">
        <v>1769</v>
      </c>
      <c r="F52" s="53">
        <v>500</v>
      </c>
      <c r="G52" s="53">
        <v>116</v>
      </c>
      <c r="H52" s="168" t="s">
        <v>15</v>
      </c>
      <c r="I52" s="53">
        <v>6</v>
      </c>
      <c r="J52" s="53">
        <f t="shared" si="4"/>
        <v>5878</v>
      </c>
      <c r="K52" s="53">
        <f t="shared" si="5"/>
        <v>7757</v>
      </c>
      <c r="L52" s="53"/>
      <c r="M52" s="53">
        <v>0</v>
      </c>
      <c r="N52" s="53">
        <v>0</v>
      </c>
      <c r="O52" s="53">
        <v>0</v>
      </c>
      <c r="P52" s="53">
        <v>63</v>
      </c>
      <c r="Q52" s="53">
        <v>45</v>
      </c>
      <c r="R52" s="53">
        <v>16</v>
      </c>
      <c r="S52" s="168" t="s">
        <v>15</v>
      </c>
      <c r="T52" s="53">
        <v>0</v>
      </c>
      <c r="U52" s="53">
        <f t="shared" si="6"/>
        <v>124</v>
      </c>
      <c r="V52" s="53">
        <f t="shared" si="7"/>
        <v>124</v>
      </c>
      <c r="W52" s="94"/>
      <c r="X52" s="94"/>
      <c r="Y52" s="94"/>
      <c r="Z52" s="94"/>
      <c r="AA52" s="94"/>
      <c r="AB52" s="94"/>
      <c r="AC52" s="94"/>
      <c r="AD52" s="94"/>
      <c r="AF52" s="93"/>
      <c r="AG52" s="93"/>
      <c r="AH52" s="93"/>
      <c r="AI52" s="93"/>
      <c r="AJ52" s="93"/>
      <c r="AK52" s="93"/>
      <c r="AL52" s="93"/>
      <c r="AM52" s="93"/>
    </row>
    <row r="53" spans="1:39" ht="12" customHeight="1">
      <c r="A53" s="68">
        <v>2023</v>
      </c>
      <c r="B53" s="103">
        <v>2950</v>
      </c>
      <c r="C53" s="53">
        <v>520</v>
      </c>
      <c r="D53" s="53">
        <v>892</v>
      </c>
      <c r="E53" s="53">
        <v>146</v>
      </c>
      <c r="F53" s="53">
        <v>1440</v>
      </c>
      <c r="G53" s="53">
        <v>315</v>
      </c>
      <c r="H53" s="168" t="s">
        <v>15</v>
      </c>
      <c r="I53" s="53">
        <v>35</v>
      </c>
      <c r="J53" s="53">
        <f t="shared" ref="J53:J54" si="8">SUM(C53:G53)</f>
        <v>3313</v>
      </c>
      <c r="K53" s="53">
        <f t="shared" ref="K53" si="9">SUM(B53:I53)</f>
        <v>6298</v>
      </c>
      <c r="L53" s="53"/>
      <c r="M53" s="53">
        <v>0</v>
      </c>
      <c r="N53" s="53">
        <v>0</v>
      </c>
      <c r="O53" s="53">
        <v>0</v>
      </c>
      <c r="P53" s="53">
        <v>4</v>
      </c>
      <c r="Q53" s="53">
        <v>957</v>
      </c>
      <c r="R53" s="53">
        <v>1302</v>
      </c>
      <c r="S53" s="168" t="s">
        <v>15</v>
      </c>
      <c r="T53" s="53">
        <v>0</v>
      </c>
      <c r="U53" s="53">
        <f t="shared" si="6"/>
        <v>2263</v>
      </c>
      <c r="V53" s="53">
        <f t="shared" si="7"/>
        <v>2263</v>
      </c>
      <c r="W53" s="94"/>
      <c r="X53" s="94"/>
      <c r="Y53" s="94"/>
      <c r="Z53" s="94"/>
      <c r="AA53" s="94"/>
      <c r="AB53" s="94"/>
      <c r="AC53" s="94"/>
      <c r="AD53" s="94"/>
      <c r="AF53" s="93"/>
      <c r="AG53" s="93"/>
      <c r="AH53" s="93"/>
      <c r="AI53" s="93"/>
      <c r="AJ53" s="93"/>
      <c r="AK53" s="93"/>
      <c r="AL53" s="93"/>
      <c r="AM53" s="93"/>
    </row>
    <row r="54" spans="1:39" ht="12" customHeight="1">
      <c r="A54" s="68" t="s">
        <v>349</v>
      </c>
      <c r="B54" s="250">
        <v>2700</v>
      </c>
      <c r="C54" s="251">
        <v>1265</v>
      </c>
      <c r="D54" s="251">
        <v>448</v>
      </c>
      <c r="E54" s="251">
        <v>1431</v>
      </c>
      <c r="F54" s="252">
        <v>1642</v>
      </c>
      <c r="G54" s="253">
        <v>29</v>
      </c>
      <c r="H54" s="167" t="s">
        <v>15</v>
      </c>
      <c r="I54" s="46">
        <v>5</v>
      </c>
      <c r="J54" s="53">
        <f t="shared" si="8"/>
        <v>4815</v>
      </c>
      <c r="K54" s="53">
        <f>SUM(B54:I54)</f>
        <v>7520</v>
      </c>
      <c r="L54" s="46"/>
      <c r="M54" s="53">
        <v>0</v>
      </c>
      <c r="N54" s="53">
        <v>0</v>
      </c>
      <c r="O54" s="53">
        <v>0</v>
      </c>
      <c r="P54" s="53">
        <v>24</v>
      </c>
      <c r="Q54" s="53">
        <v>3807</v>
      </c>
      <c r="R54" s="53">
        <v>143</v>
      </c>
      <c r="S54" s="168" t="s">
        <v>15</v>
      </c>
      <c r="T54" s="53">
        <v>0</v>
      </c>
      <c r="U54" s="53">
        <f t="shared" si="0"/>
        <v>3974</v>
      </c>
      <c r="V54" s="53">
        <f t="shared" si="1"/>
        <v>3974</v>
      </c>
      <c r="W54" s="94"/>
      <c r="X54" s="94"/>
      <c r="Y54" s="94"/>
      <c r="Z54" s="94"/>
      <c r="AA54" s="94"/>
      <c r="AB54" s="94"/>
      <c r="AC54" s="94"/>
      <c r="AD54" s="94"/>
      <c r="AF54" s="93"/>
      <c r="AG54" s="93"/>
      <c r="AH54" s="93"/>
      <c r="AI54" s="93"/>
      <c r="AJ54" s="93"/>
      <c r="AK54" s="93"/>
      <c r="AL54" s="93"/>
      <c r="AM54" s="93"/>
    </row>
    <row r="55" spans="1:39" ht="12" customHeight="1">
      <c r="B55" s="103"/>
      <c r="C55" s="46"/>
      <c r="D55" s="46"/>
      <c r="E55" s="46"/>
      <c r="F55" s="46"/>
      <c r="G55" s="46"/>
      <c r="H55" s="46"/>
      <c r="I55" s="46"/>
      <c r="J55" s="46"/>
      <c r="K55" s="46"/>
      <c r="L55" s="46"/>
      <c r="M55" s="46"/>
      <c r="N55" s="46"/>
      <c r="O55" s="46"/>
      <c r="P55" s="46"/>
      <c r="Q55" s="46"/>
      <c r="R55" s="46"/>
      <c r="S55" s="46"/>
      <c r="T55" s="46"/>
      <c r="U55" s="46"/>
      <c r="V55" s="116"/>
    </row>
    <row r="56" spans="1:39" ht="12" customHeight="1">
      <c r="A56" s="63" t="s">
        <v>163</v>
      </c>
      <c r="B56" s="73"/>
      <c r="C56" s="46"/>
      <c r="D56" s="46"/>
      <c r="E56" s="46"/>
      <c r="F56" s="46"/>
      <c r="G56" s="46"/>
      <c r="H56" s="46"/>
      <c r="I56" s="46"/>
      <c r="J56" s="46"/>
      <c r="K56" s="46"/>
      <c r="L56" s="46"/>
      <c r="M56" s="46"/>
      <c r="N56" s="46"/>
      <c r="O56" s="46"/>
      <c r="P56" s="46"/>
      <c r="Q56" s="46"/>
      <c r="R56" s="46"/>
      <c r="S56" s="46"/>
      <c r="T56" s="46"/>
      <c r="U56" s="46"/>
      <c r="V56" s="116"/>
    </row>
    <row r="57" spans="1:39" ht="12" customHeight="1">
      <c r="A57" s="68">
        <v>1976</v>
      </c>
      <c r="B57" s="103">
        <v>0</v>
      </c>
      <c r="C57" s="46">
        <v>57</v>
      </c>
      <c r="D57" s="46">
        <v>2194</v>
      </c>
      <c r="E57" s="46">
        <v>2843</v>
      </c>
      <c r="F57" s="46">
        <v>487</v>
      </c>
      <c r="G57" s="46">
        <v>23</v>
      </c>
      <c r="H57" s="46">
        <v>1</v>
      </c>
      <c r="I57" s="46">
        <v>43</v>
      </c>
      <c r="J57" s="46">
        <f t="shared" ref="J57:J98" si="10">SUM(C57:G57)</f>
        <v>5604</v>
      </c>
      <c r="K57" s="46">
        <f t="shared" ref="K57:K98" si="11">SUM(B57:I57)</f>
        <v>5648</v>
      </c>
      <c r="L57" s="46"/>
      <c r="M57" s="46">
        <v>0</v>
      </c>
      <c r="N57" s="46">
        <v>0</v>
      </c>
      <c r="O57" s="46">
        <v>880</v>
      </c>
      <c r="P57" s="46">
        <v>2831</v>
      </c>
      <c r="Q57" s="46">
        <v>1076</v>
      </c>
      <c r="R57" s="46">
        <v>79</v>
      </c>
      <c r="S57" s="46">
        <v>10</v>
      </c>
      <c r="T57" s="46">
        <v>10</v>
      </c>
      <c r="U57" s="46">
        <f t="shared" ref="U57:U97" si="12">SUM(N57:R57)</f>
        <v>4866</v>
      </c>
      <c r="V57" s="46">
        <f t="shared" ref="V57:V97" si="13">SUM(M57:T57)</f>
        <v>4886</v>
      </c>
    </row>
    <row r="58" spans="1:39" ht="12" customHeight="1">
      <c r="A58" s="68">
        <v>1977</v>
      </c>
      <c r="B58" s="103">
        <v>22</v>
      </c>
      <c r="C58" s="46">
        <v>1327</v>
      </c>
      <c r="D58" s="46">
        <v>1135</v>
      </c>
      <c r="E58" s="46">
        <v>462</v>
      </c>
      <c r="F58" s="46">
        <v>151</v>
      </c>
      <c r="G58" s="46">
        <v>25</v>
      </c>
      <c r="H58" s="46">
        <v>0</v>
      </c>
      <c r="I58" s="46">
        <v>0</v>
      </c>
      <c r="J58" s="46">
        <f t="shared" si="10"/>
        <v>3100</v>
      </c>
      <c r="K58" s="46">
        <f t="shared" si="11"/>
        <v>3122</v>
      </c>
      <c r="L58" s="46"/>
      <c r="M58" s="46">
        <v>0</v>
      </c>
      <c r="N58" s="46">
        <v>208</v>
      </c>
      <c r="O58" s="46">
        <v>101</v>
      </c>
      <c r="P58" s="46">
        <v>689</v>
      </c>
      <c r="Q58" s="46">
        <v>629</v>
      </c>
      <c r="R58" s="46">
        <v>93</v>
      </c>
      <c r="S58" s="46">
        <v>0</v>
      </c>
      <c r="T58" s="46">
        <v>0</v>
      </c>
      <c r="U58" s="46">
        <f t="shared" si="12"/>
        <v>1720</v>
      </c>
      <c r="V58" s="46">
        <f t="shared" si="13"/>
        <v>1720</v>
      </c>
    </row>
    <row r="59" spans="1:39" ht="12" customHeight="1">
      <c r="A59" s="68">
        <v>1978</v>
      </c>
      <c r="B59" s="103">
        <v>7</v>
      </c>
      <c r="C59" s="46">
        <v>23</v>
      </c>
      <c r="D59" s="46">
        <v>1802</v>
      </c>
      <c r="E59" s="46">
        <v>505</v>
      </c>
      <c r="F59" s="46">
        <v>11</v>
      </c>
      <c r="G59" s="46">
        <v>6</v>
      </c>
      <c r="H59" s="46">
        <v>0</v>
      </c>
      <c r="I59" s="46">
        <v>0</v>
      </c>
      <c r="J59" s="46">
        <f t="shared" si="10"/>
        <v>2347</v>
      </c>
      <c r="K59" s="46">
        <f t="shared" si="11"/>
        <v>2354</v>
      </c>
      <c r="L59" s="46"/>
      <c r="M59" s="46">
        <v>5</v>
      </c>
      <c r="N59" s="46">
        <v>0</v>
      </c>
      <c r="O59" s="46">
        <v>752</v>
      </c>
      <c r="P59" s="46">
        <v>558</v>
      </c>
      <c r="Q59" s="46">
        <v>31</v>
      </c>
      <c r="R59" s="46">
        <v>126</v>
      </c>
      <c r="S59" s="46">
        <v>0</v>
      </c>
      <c r="T59" s="46">
        <v>0</v>
      </c>
      <c r="U59" s="46">
        <f t="shared" si="12"/>
        <v>1467</v>
      </c>
      <c r="V59" s="46">
        <f t="shared" si="13"/>
        <v>1472</v>
      </c>
    </row>
    <row r="60" spans="1:39" ht="12" customHeight="1">
      <c r="A60" s="68">
        <v>1979</v>
      </c>
      <c r="B60" s="103">
        <v>12</v>
      </c>
      <c r="C60" s="46">
        <v>55</v>
      </c>
      <c r="D60" s="46">
        <v>189</v>
      </c>
      <c r="E60" s="46">
        <v>87</v>
      </c>
      <c r="F60" s="46">
        <v>58</v>
      </c>
      <c r="G60" s="46">
        <v>6</v>
      </c>
      <c r="H60" s="46">
        <v>1</v>
      </c>
      <c r="I60" s="46">
        <v>0</v>
      </c>
      <c r="J60" s="46">
        <f t="shared" si="10"/>
        <v>395</v>
      </c>
      <c r="K60" s="46">
        <f t="shared" si="11"/>
        <v>408</v>
      </c>
      <c r="L60" s="46"/>
      <c r="M60" s="46">
        <v>0</v>
      </c>
      <c r="N60" s="46">
        <v>0</v>
      </c>
      <c r="O60" s="46">
        <v>497</v>
      </c>
      <c r="P60" s="46">
        <v>466</v>
      </c>
      <c r="Q60" s="46">
        <v>547</v>
      </c>
      <c r="R60" s="46">
        <v>11</v>
      </c>
      <c r="S60" s="46">
        <v>1</v>
      </c>
      <c r="T60" s="46">
        <v>0</v>
      </c>
      <c r="U60" s="46">
        <f t="shared" si="12"/>
        <v>1521</v>
      </c>
      <c r="V60" s="46">
        <f t="shared" si="13"/>
        <v>1522</v>
      </c>
    </row>
    <row r="61" spans="1:39" ht="12" customHeight="1">
      <c r="A61" s="68">
        <v>1980</v>
      </c>
      <c r="B61" s="103">
        <v>0</v>
      </c>
      <c r="C61" s="46">
        <v>22</v>
      </c>
      <c r="D61" s="46">
        <v>382</v>
      </c>
      <c r="E61" s="46">
        <v>1941</v>
      </c>
      <c r="F61" s="46">
        <v>22</v>
      </c>
      <c r="G61" s="46">
        <v>19</v>
      </c>
      <c r="H61" s="46">
        <v>2</v>
      </c>
      <c r="I61" s="46">
        <v>0</v>
      </c>
      <c r="J61" s="46">
        <f t="shared" si="10"/>
        <v>2386</v>
      </c>
      <c r="K61" s="46">
        <f t="shared" si="11"/>
        <v>2388</v>
      </c>
      <c r="L61" s="46"/>
      <c r="M61" s="46">
        <v>0</v>
      </c>
      <c r="N61" s="46">
        <v>78</v>
      </c>
      <c r="O61" s="46">
        <v>15405</v>
      </c>
      <c r="P61" s="46">
        <v>2884</v>
      </c>
      <c r="Q61" s="46">
        <v>130</v>
      </c>
      <c r="R61" s="46">
        <v>972</v>
      </c>
      <c r="S61" s="46">
        <v>19</v>
      </c>
      <c r="T61" s="46">
        <v>0</v>
      </c>
      <c r="U61" s="46">
        <f t="shared" si="12"/>
        <v>19469</v>
      </c>
      <c r="V61" s="46">
        <f t="shared" si="13"/>
        <v>19488</v>
      </c>
    </row>
    <row r="62" spans="1:39" ht="12" customHeight="1">
      <c r="A62" s="68">
        <v>1981</v>
      </c>
      <c r="B62" s="103">
        <v>0</v>
      </c>
      <c r="C62" s="46">
        <v>59</v>
      </c>
      <c r="D62" s="46">
        <v>1058</v>
      </c>
      <c r="E62" s="46">
        <v>1970</v>
      </c>
      <c r="F62" s="46">
        <v>87</v>
      </c>
      <c r="G62" s="46">
        <v>207</v>
      </c>
      <c r="H62" s="46">
        <v>232</v>
      </c>
      <c r="I62" s="46">
        <v>53</v>
      </c>
      <c r="J62" s="46">
        <f t="shared" si="10"/>
        <v>3381</v>
      </c>
      <c r="K62" s="46">
        <f t="shared" si="11"/>
        <v>3666</v>
      </c>
      <c r="L62" s="46"/>
      <c r="M62" s="46">
        <v>0</v>
      </c>
      <c r="N62" s="46">
        <v>4</v>
      </c>
      <c r="O62" s="46">
        <v>2702</v>
      </c>
      <c r="P62" s="46">
        <v>2089</v>
      </c>
      <c r="Q62" s="46">
        <v>1299</v>
      </c>
      <c r="R62" s="46">
        <v>9484</v>
      </c>
      <c r="S62" s="46">
        <v>0</v>
      </c>
      <c r="T62" s="46">
        <v>0</v>
      </c>
      <c r="U62" s="46">
        <f t="shared" si="12"/>
        <v>15578</v>
      </c>
      <c r="V62" s="46">
        <f t="shared" si="13"/>
        <v>15578</v>
      </c>
    </row>
    <row r="63" spans="1:39" ht="12" customHeight="1">
      <c r="A63" s="68">
        <v>1982</v>
      </c>
      <c r="B63" s="103">
        <v>0</v>
      </c>
      <c r="C63" s="46">
        <v>29</v>
      </c>
      <c r="D63" s="46">
        <v>2672</v>
      </c>
      <c r="E63" s="46">
        <v>6733</v>
      </c>
      <c r="F63" s="46">
        <v>996</v>
      </c>
      <c r="G63" s="46">
        <v>2257</v>
      </c>
      <c r="H63" s="46">
        <v>27</v>
      </c>
      <c r="I63" s="46">
        <v>0</v>
      </c>
      <c r="J63" s="46">
        <f t="shared" si="10"/>
        <v>12687</v>
      </c>
      <c r="K63" s="46">
        <f t="shared" si="11"/>
        <v>12714</v>
      </c>
      <c r="L63" s="46"/>
      <c r="M63" s="46">
        <v>0</v>
      </c>
      <c r="N63" s="46">
        <v>1</v>
      </c>
      <c r="O63" s="46">
        <v>16727</v>
      </c>
      <c r="P63" s="46">
        <v>11607</v>
      </c>
      <c r="Q63" s="46">
        <v>32395</v>
      </c>
      <c r="R63" s="46">
        <v>31425</v>
      </c>
      <c r="S63" s="46">
        <v>16</v>
      </c>
      <c r="T63" s="46">
        <v>0</v>
      </c>
      <c r="U63" s="46">
        <f t="shared" si="12"/>
        <v>92155</v>
      </c>
      <c r="V63" s="46">
        <f t="shared" si="13"/>
        <v>92171</v>
      </c>
    </row>
    <row r="64" spans="1:39" ht="12" customHeight="1">
      <c r="A64" s="68">
        <v>1983</v>
      </c>
      <c r="B64" s="103">
        <v>0</v>
      </c>
      <c r="C64" s="46">
        <v>110</v>
      </c>
      <c r="D64" s="46">
        <v>1762</v>
      </c>
      <c r="E64" s="46">
        <v>269</v>
      </c>
      <c r="F64" s="46">
        <v>508</v>
      </c>
      <c r="G64" s="46">
        <v>250</v>
      </c>
      <c r="H64" s="46">
        <v>0</v>
      </c>
      <c r="I64" s="46">
        <v>0</v>
      </c>
      <c r="J64" s="46">
        <f t="shared" si="10"/>
        <v>2899</v>
      </c>
      <c r="K64" s="46">
        <f t="shared" si="11"/>
        <v>2899</v>
      </c>
      <c r="L64" s="46"/>
      <c r="M64" s="46">
        <v>0</v>
      </c>
      <c r="N64" s="46">
        <v>33</v>
      </c>
      <c r="O64" s="46">
        <v>2495</v>
      </c>
      <c r="P64" s="46">
        <v>2456</v>
      </c>
      <c r="Q64" s="46">
        <v>15608</v>
      </c>
      <c r="R64" s="46">
        <v>7604</v>
      </c>
      <c r="S64" s="46">
        <v>0</v>
      </c>
      <c r="T64" s="46">
        <v>0</v>
      </c>
      <c r="U64" s="46">
        <f t="shared" si="12"/>
        <v>28196</v>
      </c>
      <c r="V64" s="46">
        <f t="shared" si="13"/>
        <v>28196</v>
      </c>
    </row>
    <row r="65" spans="1:22" ht="12" customHeight="1">
      <c r="A65" s="68">
        <v>1984</v>
      </c>
      <c r="B65" s="103">
        <v>0</v>
      </c>
      <c r="C65" s="46">
        <v>382</v>
      </c>
      <c r="D65" s="46">
        <v>398</v>
      </c>
      <c r="E65" s="46">
        <v>570</v>
      </c>
      <c r="F65" s="46">
        <v>731</v>
      </c>
      <c r="G65" s="46">
        <v>0</v>
      </c>
      <c r="H65" s="46">
        <v>5</v>
      </c>
      <c r="I65" s="46">
        <v>0</v>
      </c>
      <c r="J65" s="46">
        <f t="shared" si="10"/>
        <v>2081</v>
      </c>
      <c r="K65" s="46">
        <f t="shared" si="11"/>
        <v>2086</v>
      </c>
      <c r="L65" s="46"/>
      <c r="M65" s="46">
        <v>0</v>
      </c>
      <c r="N65" s="46">
        <v>0</v>
      </c>
      <c r="O65" s="46">
        <v>0</v>
      </c>
      <c r="P65" s="46">
        <v>15607</v>
      </c>
      <c r="Q65" s="46">
        <v>14851</v>
      </c>
      <c r="R65" s="46">
        <v>0</v>
      </c>
      <c r="S65" s="46">
        <v>76</v>
      </c>
      <c r="T65" s="46">
        <v>0</v>
      </c>
      <c r="U65" s="46">
        <f t="shared" si="12"/>
        <v>30458</v>
      </c>
      <c r="V65" s="46">
        <f t="shared" si="13"/>
        <v>30534</v>
      </c>
    </row>
    <row r="66" spans="1:22" ht="12" customHeight="1">
      <c r="A66" s="68">
        <v>1985</v>
      </c>
      <c r="B66" s="103">
        <v>2</v>
      </c>
      <c r="C66" s="46">
        <v>2020</v>
      </c>
      <c r="D66" s="46">
        <v>64</v>
      </c>
      <c r="E66" s="46">
        <v>2486</v>
      </c>
      <c r="F66" s="46">
        <v>1045</v>
      </c>
      <c r="G66" s="46">
        <v>1144</v>
      </c>
      <c r="H66" s="46">
        <v>4</v>
      </c>
      <c r="I66" s="46">
        <v>0</v>
      </c>
      <c r="J66" s="46">
        <f t="shared" si="10"/>
        <v>6759</v>
      </c>
      <c r="K66" s="46">
        <f t="shared" si="11"/>
        <v>6765</v>
      </c>
      <c r="L66" s="46"/>
      <c r="M66" s="46">
        <v>0</v>
      </c>
      <c r="N66" s="46">
        <v>1</v>
      </c>
      <c r="O66" s="46">
        <v>1311</v>
      </c>
      <c r="P66" s="46">
        <v>13324</v>
      </c>
      <c r="Q66" s="46">
        <v>18420</v>
      </c>
      <c r="R66" s="46">
        <v>18508</v>
      </c>
      <c r="S66" s="46">
        <v>0</v>
      </c>
      <c r="T66" s="46">
        <v>0</v>
      </c>
      <c r="U66" s="46">
        <f t="shared" si="12"/>
        <v>51564</v>
      </c>
      <c r="V66" s="46">
        <f t="shared" si="13"/>
        <v>51564</v>
      </c>
    </row>
    <row r="67" spans="1:22" ht="12" customHeight="1">
      <c r="A67" s="68">
        <v>1986</v>
      </c>
      <c r="B67" s="103">
        <v>0</v>
      </c>
      <c r="C67" s="46">
        <v>1829</v>
      </c>
      <c r="D67" s="46">
        <v>1239</v>
      </c>
      <c r="E67" s="46">
        <v>1890</v>
      </c>
      <c r="F67" s="46">
        <v>250</v>
      </c>
      <c r="G67" s="46">
        <v>0</v>
      </c>
      <c r="H67" s="46">
        <v>0</v>
      </c>
      <c r="I67" s="46">
        <v>0</v>
      </c>
      <c r="J67" s="46">
        <f t="shared" si="10"/>
        <v>5208</v>
      </c>
      <c r="K67" s="46">
        <f t="shared" si="11"/>
        <v>5208</v>
      </c>
      <c r="L67" s="46"/>
      <c r="M67" s="46">
        <v>0</v>
      </c>
      <c r="N67" s="46">
        <v>0</v>
      </c>
      <c r="O67" s="46">
        <v>517</v>
      </c>
      <c r="P67" s="46">
        <v>28025</v>
      </c>
      <c r="Q67" s="46">
        <v>5089</v>
      </c>
      <c r="R67" s="46">
        <v>0</v>
      </c>
      <c r="S67" s="46">
        <v>0</v>
      </c>
      <c r="T67" s="46">
        <v>0</v>
      </c>
      <c r="U67" s="46">
        <f t="shared" si="12"/>
        <v>33631</v>
      </c>
      <c r="V67" s="46">
        <f t="shared" si="13"/>
        <v>33631</v>
      </c>
    </row>
    <row r="68" spans="1:22" ht="12" customHeight="1">
      <c r="A68" s="68">
        <v>1987</v>
      </c>
      <c r="B68" s="103">
        <v>0</v>
      </c>
      <c r="C68" s="46">
        <v>3869</v>
      </c>
      <c r="D68" s="46">
        <v>0</v>
      </c>
      <c r="E68" s="46">
        <v>1443</v>
      </c>
      <c r="F68" s="46">
        <v>4168</v>
      </c>
      <c r="G68" s="46">
        <v>0</v>
      </c>
      <c r="H68" s="46">
        <v>0</v>
      </c>
      <c r="I68" s="46">
        <v>0</v>
      </c>
      <c r="J68" s="46">
        <f t="shared" si="10"/>
        <v>9480</v>
      </c>
      <c r="K68" s="46">
        <f t="shared" si="11"/>
        <v>9480</v>
      </c>
      <c r="L68" s="46"/>
      <c r="M68" s="46">
        <v>0</v>
      </c>
      <c r="N68" s="46">
        <v>15</v>
      </c>
      <c r="O68" s="46">
        <v>0</v>
      </c>
      <c r="P68" s="46">
        <v>30832</v>
      </c>
      <c r="Q68" s="46">
        <v>21642</v>
      </c>
      <c r="R68" s="46">
        <v>0</v>
      </c>
      <c r="S68" s="46">
        <v>0</v>
      </c>
      <c r="T68" s="46">
        <v>0</v>
      </c>
      <c r="U68" s="46">
        <f t="shared" si="12"/>
        <v>52489</v>
      </c>
      <c r="V68" s="46">
        <f t="shared" si="13"/>
        <v>52489</v>
      </c>
    </row>
    <row r="69" spans="1:22" ht="12" customHeight="1">
      <c r="A69" s="68">
        <v>1988</v>
      </c>
      <c r="B69" s="103">
        <v>32</v>
      </c>
      <c r="C69" s="46">
        <v>361</v>
      </c>
      <c r="D69" s="46">
        <v>3774</v>
      </c>
      <c r="E69" s="46">
        <v>3560</v>
      </c>
      <c r="F69" s="46">
        <v>4619</v>
      </c>
      <c r="G69" s="46">
        <v>952</v>
      </c>
      <c r="H69" s="46">
        <v>0</v>
      </c>
      <c r="I69" s="46">
        <v>0</v>
      </c>
      <c r="J69" s="46">
        <f t="shared" si="10"/>
        <v>13266</v>
      </c>
      <c r="K69" s="46">
        <f t="shared" si="11"/>
        <v>13298</v>
      </c>
      <c r="L69" s="46"/>
      <c r="M69" s="46">
        <v>0</v>
      </c>
      <c r="N69" s="46">
        <v>0</v>
      </c>
      <c r="O69" s="46">
        <v>13</v>
      </c>
      <c r="P69" s="46">
        <v>3352</v>
      </c>
      <c r="Q69" s="46">
        <v>23668</v>
      </c>
      <c r="R69" s="46">
        <v>6513</v>
      </c>
      <c r="S69" s="46">
        <v>0</v>
      </c>
      <c r="T69" s="46">
        <v>0</v>
      </c>
      <c r="U69" s="46">
        <f t="shared" si="12"/>
        <v>33546</v>
      </c>
      <c r="V69" s="46">
        <f t="shared" si="13"/>
        <v>33546</v>
      </c>
    </row>
    <row r="70" spans="1:22" ht="12" customHeight="1">
      <c r="A70" s="68">
        <v>1989</v>
      </c>
      <c r="B70" s="103">
        <v>0</v>
      </c>
      <c r="C70" s="46">
        <v>3181</v>
      </c>
      <c r="D70" s="46">
        <v>4647</v>
      </c>
      <c r="E70" s="46">
        <v>3841</v>
      </c>
      <c r="F70" s="46">
        <v>3080</v>
      </c>
      <c r="G70" s="46">
        <v>529</v>
      </c>
      <c r="H70" s="46">
        <v>0</v>
      </c>
      <c r="I70" s="46">
        <v>0</v>
      </c>
      <c r="J70" s="46">
        <f t="shared" si="10"/>
        <v>15278</v>
      </c>
      <c r="K70" s="46">
        <f t="shared" si="11"/>
        <v>15278</v>
      </c>
      <c r="L70" s="46"/>
      <c r="M70" s="46">
        <v>0</v>
      </c>
      <c r="N70" s="46">
        <v>1</v>
      </c>
      <c r="O70" s="46">
        <v>0</v>
      </c>
      <c r="P70" s="46">
        <v>11869</v>
      </c>
      <c r="Q70" s="46">
        <v>13245</v>
      </c>
      <c r="R70" s="46">
        <v>17247</v>
      </c>
      <c r="S70" s="46">
        <v>0</v>
      </c>
      <c r="T70" s="46">
        <v>0</v>
      </c>
      <c r="U70" s="46">
        <f t="shared" si="12"/>
        <v>42362</v>
      </c>
      <c r="V70" s="46">
        <f t="shared" si="13"/>
        <v>42362</v>
      </c>
    </row>
    <row r="71" spans="1:22" ht="12" customHeight="1">
      <c r="A71" s="68">
        <v>1990</v>
      </c>
      <c r="B71" s="103">
        <v>0</v>
      </c>
      <c r="C71" s="46">
        <v>3778</v>
      </c>
      <c r="D71" s="46">
        <v>1923</v>
      </c>
      <c r="E71" s="46">
        <v>4837</v>
      </c>
      <c r="F71" s="46">
        <v>1166</v>
      </c>
      <c r="G71" s="46">
        <v>1943</v>
      </c>
      <c r="H71" s="46">
        <v>0</v>
      </c>
      <c r="I71" s="46">
        <v>1</v>
      </c>
      <c r="J71" s="46">
        <f t="shared" si="10"/>
        <v>13647</v>
      </c>
      <c r="K71" s="46">
        <f t="shared" si="11"/>
        <v>13648</v>
      </c>
      <c r="L71" s="46"/>
      <c r="M71" s="46">
        <v>0</v>
      </c>
      <c r="N71" s="46">
        <v>0</v>
      </c>
      <c r="O71" s="46">
        <v>0</v>
      </c>
      <c r="P71" s="46">
        <v>10069</v>
      </c>
      <c r="Q71" s="46">
        <v>21027</v>
      </c>
      <c r="R71" s="46">
        <v>12447</v>
      </c>
      <c r="S71" s="46">
        <v>0</v>
      </c>
      <c r="T71" s="46">
        <v>0</v>
      </c>
      <c r="U71" s="46">
        <f t="shared" si="12"/>
        <v>43543</v>
      </c>
      <c r="V71" s="46">
        <f t="shared" si="13"/>
        <v>43543</v>
      </c>
    </row>
    <row r="72" spans="1:22" ht="12" customHeight="1">
      <c r="A72" s="68">
        <v>1991</v>
      </c>
      <c r="B72" s="103">
        <v>0</v>
      </c>
      <c r="C72" s="46">
        <v>3469</v>
      </c>
      <c r="D72" s="46">
        <v>4844</v>
      </c>
      <c r="E72" s="46">
        <v>5495</v>
      </c>
      <c r="F72" s="46">
        <v>2361</v>
      </c>
      <c r="G72" s="46">
        <v>0</v>
      </c>
      <c r="H72" s="46">
        <v>0</v>
      </c>
      <c r="I72" s="46">
        <v>0</v>
      </c>
      <c r="J72" s="46">
        <f t="shared" si="10"/>
        <v>16169</v>
      </c>
      <c r="K72" s="46">
        <f t="shared" si="11"/>
        <v>16169</v>
      </c>
      <c r="L72" s="46"/>
      <c r="M72" s="46">
        <v>0</v>
      </c>
      <c r="N72" s="46">
        <v>0</v>
      </c>
      <c r="O72" s="46">
        <v>0</v>
      </c>
      <c r="P72" s="46">
        <v>29190</v>
      </c>
      <c r="Q72" s="46">
        <v>14255</v>
      </c>
      <c r="R72" s="46">
        <v>0</v>
      </c>
      <c r="S72" s="46">
        <v>0</v>
      </c>
      <c r="T72" s="46">
        <v>0</v>
      </c>
      <c r="U72" s="46">
        <f t="shared" si="12"/>
        <v>43445</v>
      </c>
      <c r="V72" s="46">
        <f t="shared" si="13"/>
        <v>43445</v>
      </c>
    </row>
    <row r="73" spans="1:22" ht="12" customHeight="1">
      <c r="A73" s="68">
        <v>1992</v>
      </c>
      <c r="B73" s="103">
        <v>0</v>
      </c>
      <c r="C73" s="46">
        <v>8107</v>
      </c>
      <c r="D73" s="46">
        <v>3284</v>
      </c>
      <c r="E73" s="46">
        <v>3616</v>
      </c>
      <c r="F73" s="46">
        <v>2298</v>
      </c>
      <c r="G73" s="46">
        <v>0</v>
      </c>
      <c r="H73" s="46">
        <v>0</v>
      </c>
      <c r="I73" s="46">
        <v>80</v>
      </c>
      <c r="J73" s="46">
        <f t="shared" si="10"/>
        <v>17305</v>
      </c>
      <c r="K73" s="46">
        <f t="shared" si="11"/>
        <v>17385</v>
      </c>
      <c r="L73" s="46"/>
      <c r="M73" s="46">
        <v>0</v>
      </c>
      <c r="N73" s="46">
        <v>2</v>
      </c>
      <c r="O73" s="46">
        <v>3</v>
      </c>
      <c r="P73" s="46">
        <v>30710</v>
      </c>
      <c r="Q73" s="46">
        <v>16695</v>
      </c>
      <c r="R73" s="46">
        <v>0</v>
      </c>
      <c r="S73" s="46">
        <v>0</v>
      </c>
      <c r="T73" s="46">
        <v>5</v>
      </c>
      <c r="U73" s="46">
        <f t="shared" si="12"/>
        <v>47410</v>
      </c>
      <c r="V73" s="46">
        <f t="shared" si="13"/>
        <v>47415</v>
      </c>
    </row>
    <row r="74" spans="1:22" ht="12" customHeight="1">
      <c r="A74" s="68">
        <v>1993</v>
      </c>
      <c r="B74" s="103">
        <v>0</v>
      </c>
      <c r="C74" s="46">
        <v>6779</v>
      </c>
      <c r="D74" s="46">
        <v>3965</v>
      </c>
      <c r="E74" s="46">
        <v>4852</v>
      </c>
      <c r="F74" s="46">
        <v>1919</v>
      </c>
      <c r="G74" s="46">
        <v>2357</v>
      </c>
      <c r="H74" s="46">
        <v>0</v>
      </c>
      <c r="I74" s="46">
        <v>0</v>
      </c>
      <c r="J74" s="46">
        <f t="shared" si="10"/>
        <v>19872</v>
      </c>
      <c r="K74" s="46">
        <f t="shared" si="11"/>
        <v>19872</v>
      </c>
      <c r="L74" s="46"/>
      <c r="M74" s="46">
        <v>0</v>
      </c>
      <c r="N74" s="46">
        <v>1</v>
      </c>
      <c r="O74" s="46">
        <v>0</v>
      </c>
      <c r="P74" s="46">
        <v>3426</v>
      </c>
      <c r="Q74" s="46">
        <v>13264</v>
      </c>
      <c r="R74" s="46">
        <v>24079</v>
      </c>
      <c r="S74" s="46">
        <v>0</v>
      </c>
      <c r="T74" s="46">
        <v>0</v>
      </c>
      <c r="U74" s="46">
        <f t="shared" si="12"/>
        <v>40770</v>
      </c>
      <c r="V74" s="46">
        <f t="shared" si="13"/>
        <v>40770</v>
      </c>
    </row>
    <row r="75" spans="1:22" ht="12" customHeight="1">
      <c r="A75" s="68">
        <v>1994</v>
      </c>
      <c r="B75" s="103">
        <v>0</v>
      </c>
      <c r="C75" s="46">
        <v>104</v>
      </c>
      <c r="D75" s="46">
        <v>1940</v>
      </c>
      <c r="E75" s="46">
        <v>1</v>
      </c>
      <c r="F75" s="46">
        <v>0</v>
      </c>
      <c r="G75" s="46">
        <v>0</v>
      </c>
      <c r="H75" s="46">
        <v>0</v>
      </c>
      <c r="I75" s="46">
        <v>0</v>
      </c>
      <c r="J75" s="46">
        <f t="shared" si="10"/>
        <v>2045</v>
      </c>
      <c r="K75" s="46">
        <f t="shared" si="11"/>
        <v>2045</v>
      </c>
      <c r="L75" s="46"/>
      <c r="M75" s="46">
        <v>0</v>
      </c>
      <c r="N75" s="46">
        <v>0</v>
      </c>
      <c r="O75" s="46">
        <v>0</v>
      </c>
      <c r="P75" s="46">
        <v>0</v>
      </c>
      <c r="Q75" s="46">
        <v>0</v>
      </c>
      <c r="R75" s="46">
        <v>0</v>
      </c>
      <c r="S75" s="46">
        <v>0</v>
      </c>
      <c r="T75" s="46">
        <v>0</v>
      </c>
      <c r="U75" s="46">
        <f t="shared" si="12"/>
        <v>0</v>
      </c>
      <c r="V75" s="46">
        <f t="shared" si="13"/>
        <v>0</v>
      </c>
    </row>
    <row r="76" spans="1:22" ht="12" customHeight="1">
      <c r="A76" s="68">
        <v>1995</v>
      </c>
      <c r="B76" s="103">
        <v>0</v>
      </c>
      <c r="C76" s="46">
        <v>540</v>
      </c>
      <c r="D76" s="46">
        <v>0</v>
      </c>
      <c r="E76" s="46">
        <v>23</v>
      </c>
      <c r="F76" s="46">
        <v>6943</v>
      </c>
      <c r="G76" s="46">
        <v>0</v>
      </c>
      <c r="H76" s="46">
        <v>0</v>
      </c>
      <c r="I76" s="46">
        <v>0</v>
      </c>
      <c r="J76" s="46">
        <f t="shared" si="10"/>
        <v>7506</v>
      </c>
      <c r="K76" s="46">
        <f t="shared" si="11"/>
        <v>7506</v>
      </c>
      <c r="L76" s="46"/>
      <c r="M76" s="46">
        <v>0</v>
      </c>
      <c r="N76" s="46">
        <v>0</v>
      </c>
      <c r="O76" s="46">
        <v>0</v>
      </c>
      <c r="P76" s="46">
        <v>0</v>
      </c>
      <c r="Q76" s="46">
        <v>25084</v>
      </c>
      <c r="R76" s="46">
        <v>0</v>
      </c>
      <c r="S76" s="46">
        <v>0</v>
      </c>
      <c r="T76" s="46">
        <v>0</v>
      </c>
      <c r="U76" s="46">
        <f t="shared" si="12"/>
        <v>25084</v>
      </c>
      <c r="V76" s="46">
        <f t="shared" si="13"/>
        <v>25084</v>
      </c>
    </row>
    <row r="77" spans="1:22" ht="12" customHeight="1">
      <c r="A77" s="68">
        <v>1996</v>
      </c>
      <c r="B77" s="103">
        <v>6</v>
      </c>
      <c r="C77" s="46">
        <v>997</v>
      </c>
      <c r="D77" s="46">
        <v>534</v>
      </c>
      <c r="E77" s="46">
        <v>0</v>
      </c>
      <c r="F77" s="46">
        <v>4702</v>
      </c>
      <c r="G77" s="46">
        <v>3421</v>
      </c>
      <c r="H77" s="46" t="s">
        <v>15</v>
      </c>
      <c r="I77" s="46">
        <v>0</v>
      </c>
      <c r="J77" s="46">
        <f t="shared" si="10"/>
        <v>9654</v>
      </c>
      <c r="K77" s="46">
        <f t="shared" si="11"/>
        <v>9660</v>
      </c>
      <c r="L77" s="46"/>
      <c r="M77" s="46">
        <v>0</v>
      </c>
      <c r="N77" s="46">
        <v>0</v>
      </c>
      <c r="O77" s="46">
        <v>0</v>
      </c>
      <c r="P77" s="46">
        <v>0</v>
      </c>
      <c r="Q77" s="46">
        <v>2852</v>
      </c>
      <c r="R77" s="46">
        <v>12054</v>
      </c>
      <c r="S77" s="46" t="s">
        <v>15</v>
      </c>
      <c r="T77" s="46">
        <v>0</v>
      </c>
      <c r="U77" s="46">
        <f t="shared" si="12"/>
        <v>14906</v>
      </c>
      <c r="V77" s="46">
        <f t="shared" si="13"/>
        <v>14906</v>
      </c>
    </row>
    <row r="78" spans="1:22" ht="12" customHeight="1">
      <c r="A78" s="68">
        <v>1997</v>
      </c>
      <c r="B78" s="103">
        <v>0</v>
      </c>
      <c r="C78" s="46">
        <v>175</v>
      </c>
      <c r="D78" s="46">
        <v>7053</v>
      </c>
      <c r="E78" s="46">
        <v>0</v>
      </c>
      <c r="F78" s="46">
        <v>3451</v>
      </c>
      <c r="G78" s="46">
        <v>888</v>
      </c>
      <c r="H78" s="46" t="s">
        <v>15</v>
      </c>
      <c r="I78" s="46">
        <v>0</v>
      </c>
      <c r="J78" s="46">
        <f t="shared" si="10"/>
        <v>11567</v>
      </c>
      <c r="K78" s="46">
        <f t="shared" si="11"/>
        <v>11567</v>
      </c>
      <c r="L78" s="46"/>
      <c r="M78" s="46">
        <v>0</v>
      </c>
      <c r="N78" s="46">
        <v>0</v>
      </c>
      <c r="O78" s="46">
        <v>0</v>
      </c>
      <c r="P78" s="46">
        <v>0</v>
      </c>
      <c r="Q78" s="46">
        <v>6008</v>
      </c>
      <c r="R78" s="46">
        <v>3411</v>
      </c>
      <c r="S78" s="46" t="s">
        <v>15</v>
      </c>
      <c r="T78" s="46">
        <v>0</v>
      </c>
      <c r="U78" s="46">
        <f t="shared" si="12"/>
        <v>9419</v>
      </c>
      <c r="V78" s="46">
        <f t="shared" si="13"/>
        <v>9419</v>
      </c>
    </row>
    <row r="79" spans="1:22" ht="12" customHeight="1">
      <c r="A79" s="68">
        <v>1998</v>
      </c>
      <c r="B79" s="103">
        <v>0</v>
      </c>
      <c r="C79" s="46">
        <v>5056</v>
      </c>
      <c r="D79" s="46">
        <v>4358</v>
      </c>
      <c r="E79" s="46">
        <v>47</v>
      </c>
      <c r="F79" s="46">
        <v>3470</v>
      </c>
      <c r="G79" s="46">
        <v>1119</v>
      </c>
      <c r="H79" s="46" t="s">
        <v>15</v>
      </c>
      <c r="I79" s="46">
        <v>85</v>
      </c>
      <c r="J79" s="46">
        <f t="shared" si="10"/>
        <v>14050</v>
      </c>
      <c r="K79" s="46">
        <f t="shared" si="11"/>
        <v>14135</v>
      </c>
      <c r="L79" s="46"/>
      <c r="M79" s="46">
        <v>0</v>
      </c>
      <c r="N79" s="46">
        <v>0</v>
      </c>
      <c r="O79" s="46">
        <v>0</v>
      </c>
      <c r="P79" s="46">
        <v>74</v>
      </c>
      <c r="Q79" s="46">
        <v>3115</v>
      </c>
      <c r="R79" s="46">
        <v>4037</v>
      </c>
      <c r="S79" s="46" t="s">
        <v>15</v>
      </c>
      <c r="T79" s="46">
        <v>0</v>
      </c>
      <c r="U79" s="46">
        <f t="shared" si="12"/>
        <v>7226</v>
      </c>
      <c r="V79" s="46">
        <f t="shared" si="13"/>
        <v>7226</v>
      </c>
    </row>
    <row r="80" spans="1:22" ht="12" customHeight="1">
      <c r="A80" s="68">
        <v>1999</v>
      </c>
      <c r="B80" s="103">
        <v>0</v>
      </c>
      <c r="C80" s="46">
        <v>2142</v>
      </c>
      <c r="D80" s="46">
        <v>15290</v>
      </c>
      <c r="E80" s="46">
        <v>1530</v>
      </c>
      <c r="F80" s="46">
        <v>3887</v>
      </c>
      <c r="G80" s="46">
        <v>3619</v>
      </c>
      <c r="H80" s="46" t="s">
        <v>15</v>
      </c>
      <c r="I80" s="46">
        <v>0</v>
      </c>
      <c r="J80" s="46">
        <f t="shared" si="10"/>
        <v>26468</v>
      </c>
      <c r="K80" s="46">
        <f t="shared" si="11"/>
        <v>26468</v>
      </c>
      <c r="L80" s="46"/>
      <c r="M80" s="46">
        <v>0</v>
      </c>
      <c r="N80" s="46">
        <v>0</v>
      </c>
      <c r="O80" s="46">
        <v>0</v>
      </c>
      <c r="P80" s="46">
        <v>0</v>
      </c>
      <c r="Q80" s="46">
        <v>11932</v>
      </c>
      <c r="R80" s="46">
        <v>20196</v>
      </c>
      <c r="S80" s="46" t="s">
        <v>15</v>
      </c>
      <c r="T80" s="46">
        <v>0</v>
      </c>
      <c r="U80" s="46">
        <f t="shared" si="12"/>
        <v>32128</v>
      </c>
      <c r="V80" s="46">
        <f t="shared" si="13"/>
        <v>32128</v>
      </c>
    </row>
    <row r="81" spans="1:22" ht="12" customHeight="1">
      <c r="A81" s="68">
        <v>2000</v>
      </c>
      <c r="B81" s="103">
        <v>0</v>
      </c>
      <c r="C81" s="46">
        <v>2587</v>
      </c>
      <c r="D81" s="46">
        <v>2552</v>
      </c>
      <c r="E81" s="46">
        <v>189</v>
      </c>
      <c r="F81" s="46">
        <v>1329</v>
      </c>
      <c r="G81" s="46">
        <v>0</v>
      </c>
      <c r="H81" s="46" t="s">
        <v>15</v>
      </c>
      <c r="I81" s="46">
        <v>0</v>
      </c>
      <c r="J81" s="46">
        <f t="shared" si="10"/>
        <v>6657</v>
      </c>
      <c r="K81" s="46">
        <f t="shared" si="11"/>
        <v>6657</v>
      </c>
      <c r="L81" s="46"/>
      <c r="M81" s="46">
        <v>0</v>
      </c>
      <c r="N81" s="46">
        <v>0</v>
      </c>
      <c r="O81" s="46">
        <v>1</v>
      </c>
      <c r="P81" s="46">
        <v>0</v>
      </c>
      <c r="Q81" s="46">
        <v>21230</v>
      </c>
      <c r="R81" s="46">
        <v>0</v>
      </c>
      <c r="S81" s="46" t="s">
        <v>15</v>
      </c>
      <c r="T81" s="46">
        <v>0</v>
      </c>
      <c r="U81" s="46">
        <f t="shared" si="12"/>
        <v>21231</v>
      </c>
      <c r="V81" s="46">
        <f t="shared" si="13"/>
        <v>21231</v>
      </c>
    </row>
    <row r="82" spans="1:22" ht="12" customHeight="1">
      <c r="A82" s="68">
        <v>2001</v>
      </c>
      <c r="B82" s="103">
        <v>0</v>
      </c>
      <c r="C82" s="46">
        <v>1070</v>
      </c>
      <c r="D82" s="46">
        <v>9047</v>
      </c>
      <c r="E82" s="46">
        <v>5438</v>
      </c>
      <c r="F82" s="46">
        <v>2510</v>
      </c>
      <c r="G82" s="46">
        <v>3171</v>
      </c>
      <c r="H82" s="46" t="s">
        <v>15</v>
      </c>
      <c r="I82" s="46">
        <v>0</v>
      </c>
      <c r="J82" s="46">
        <f t="shared" si="10"/>
        <v>21236</v>
      </c>
      <c r="K82" s="46">
        <f t="shared" si="11"/>
        <v>21236</v>
      </c>
      <c r="L82" s="46"/>
      <c r="M82" s="46">
        <v>0</v>
      </c>
      <c r="N82" s="46">
        <v>0</v>
      </c>
      <c r="O82" s="46">
        <v>11</v>
      </c>
      <c r="P82" s="46">
        <v>5967</v>
      </c>
      <c r="Q82" s="46">
        <v>24881</v>
      </c>
      <c r="R82" s="46">
        <v>21335</v>
      </c>
      <c r="S82" s="46" t="s">
        <v>15</v>
      </c>
      <c r="T82" s="46">
        <v>0</v>
      </c>
      <c r="U82" s="46">
        <f t="shared" si="12"/>
        <v>52194</v>
      </c>
      <c r="V82" s="46">
        <f t="shared" si="13"/>
        <v>52194</v>
      </c>
    </row>
    <row r="83" spans="1:22" ht="12" customHeight="1">
      <c r="A83" s="68">
        <v>2002</v>
      </c>
      <c r="B83" s="103">
        <v>34</v>
      </c>
      <c r="C83" s="46">
        <v>4897</v>
      </c>
      <c r="D83" s="46">
        <v>10263</v>
      </c>
      <c r="E83" s="46">
        <v>11805</v>
      </c>
      <c r="F83" s="46">
        <v>8005</v>
      </c>
      <c r="G83" s="46">
        <v>3123</v>
      </c>
      <c r="H83" s="46" t="s">
        <v>15</v>
      </c>
      <c r="I83" s="46">
        <v>0</v>
      </c>
      <c r="J83" s="46">
        <f t="shared" si="10"/>
        <v>38093</v>
      </c>
      <c r="K83" s="46">
        <f t="shared" si="11"/>
        <v>38127</v>
      </c>
      <c r="L83" s="46"/>
      <c r="M83" s="46">
        <v>0</v>
      </c>
      <c r="N83" s="46">
        <v>1</v>
      </c>
      <c r="O83" s="46">
        <v>1</v>
      </c>
      <c r="P83" s="46">
        <v>3449</v>
      </c>
      <c r="Q83" s="46">
        <v>4530</v>
      </c>
      <c r="R83" s="46">
        <v>9042</v>
      </c>
      <c r="S83" s="46" t="s">
        <v>15</v>
      </c>
      <c r="T83" s="46">
        <v>0</v>
      </c>
      <c r="U83" s="46">
        <f t="shared" si="12"/>
        <v>17023</v>
      </c>
      <c r="V83" s="46">
        <f t="shared" si="13"/>
        <v>17023</v>
      </c>
    </row>
    <row r="84" spans="1:22" ht="12" customHeight="1">
      <c r="A84" s="68">
        <v>2003</v>
      </c>
      <c r="B84" s="103">
        <v>21</v>
      </c>
      <c r="C84" s="46">
        <v>2821</v>
      </c>
      <c r="D84" s="46">
        <v>12946</v>
      </c>
      <c r="E84" s="46">
        <v>12921</v>
      </c>
      <c r="F84" s="46">
        <v>5023</v>
      </c>
      <c r="G84" s="46">
        <v>1031</v>
      </c>
      <c r="H84" s="46" t="s">
        <v>15</v>
      </c>
      <c r="I84" s="46">
        <v>0</v>
      </c>
      <c r="J84" s="46">
        <f t="shared" si="10"/>
        <v>34742</v>
      </c>
      <c r="K84" s="46">
        <f t="shared" si="11"/>
        <v>34763</v>
      </c>
      <c r="L84" s="46"/>
      <c r="M84" s="46">
        <v>98</v>
      </c>
      <c r="N84" s="46">
        <v>3</v>
      </c>
      <c r="O84" s="46">
        <v>0</v>
      </c>
      <c r="P84" s="46">
        <v>4445</v>
      </c>
      <c r="Q84" s="46">
        <v>4164</v>
      </c>
      <c r="R84" s="46">
        <v>2012</v>
      </c>
      <c r="S84" s="46" t="s">
        <v>15</v>
      </c>
      <c r="T84" s="46">
        <v>0</v>
      </c>
      <c r="U84" s="46">
        <f t="shared" si="12"/>
        <v>10624</v>
      </c>
      <c r="V84" s="46">
        <f t="shared" si="13"/>
        <v>10722</v>
      </c>
    </row>
    <row r="85" spans="1:22" ht="12" customHeight="1">
      <c r="A85" s="68">
        <v>2004</v>
      </c>
      <c r="B85" s="103">
        <v>0</v>
      </c>
      <c r="C85" s="46">
        <v>9809</v>
      </c>
      <c r="D85" s="46">
        <v>14433</v>
      </c>
      <c r="E85" s="46">
        <v>9670</v>
      </c>
      <c r="F85" s="46">
        <v>4978</v>
      </c>
      <c r="G85" s="46">
        <v>3387</v>
      </c>
      <c r="H85" s="46" t="s">
        <v>15</v>
      </c>
      <c r="I85" s="46">
        <v>0</v>
      </c>
      <c r="J85" s="46">
        <f t="shared" si="10"/>
        <v>42277</v>
      </c>
      <c r="K85" s="46">
        <f t="shared" si="11"/>
        <v>42277</v>
      </c>
      <c r="L85" s="46"/>
      <c r="M85" s="46">
        <v>0</v>
      </c>
      <c r="N85" s="46">
        <v>3</v>
      </c>
      <c r="O85" s="46">
        <v>3</v>
      </c>
      <c r="P85" s="46">
        <v>14114</v>
      </c>
      <c r="Q85" s="46">
        <v>23814</v>
      </c>
      <c r="R85" s="46">
        <v>7361</v>
      </c>
      <c r="S85" s="46" t="s">
        <v>15</v>
      </c>
      <c r="T85" s="46">
        <v>0</v>
      </c>
      <c r="U85" s="46">
        <f t="shared" si="12"/>
        <v>45295</v>
      </c>
      <c r="V85" s="46">
        <f t="shared" si="13"/>
        <v>45295</v>
      </c>
    </row>
    <row r="86" spans="1:22" ht="12" customHeight="1">
      <c r="A86" s="68">
        <v>2005</v>
      </c>
      <c r="B86" s="103">
        <v>0</v>
      </c>
      <c r="C86" s="46">
        <v>4733</v>
      </c>
      <c r="D86" s="46">
        <v>14608</v>
      </c>
      <c r="E86" s="46">
        <v>4272</v>
      </c>
      <c r="F86" s="46">
        <v>7105</v>
      </c>
      <c r="G86" s="46">
        <v>3097</v>
      </c>
      <c r="H86" s="46" t="s">
        <v>15</v>
      </c>
      <c r="I86" s="46">
        <v>0</v>
      </c>
      <c r="J86" s="46">
        <f t="shared" si="10"/>
        <v>33815</v>
      </c>
      <c r="K86" s="46">
        <f t="shared" si="11"/>
        <v>33815</v>
      </c>
      <c r="L86" s="46"/>
      <c r="M86" s="46">
        <v>0</v>
      </c>
      <c r="N86" s="46">
        <v>3</v>
      </c>
      <c r="O86" s="46">
        <v>1</v>
      </c>
      <c r="P86" s="46">
        <v>1715</v>
      </c>
      <c r="Q86" s="46">
        <v>15460</v>
      </c>
      <c r="R86" s="46">
        <v>3972</v>
      </c>
      <c r="S86" s="46" t="s">
        <v>15</v>
      </c>
      <c r="T86" s="46">
        <v>0</v>
      </c>
      <c r="U86" s="46">
        <f t="shared" si="12"/>
        <v>21151</v>
      </c>
      <c r="V86" s="46">
        <f t="shared" si="13"/>
        <v>21151</v>
      </c>
    </row>
    <row r="87" spans="1:22" ht="12" customHeight="1">
      <c r="A87" s="68">
        <v>2006</v>
      </c>
      <c r="B87" s="103">
        <v>6</v>
      </c>
      <c r="C87" s="46">
        <v>2565</v>
      </c>
      <c r="D87" s="46">
        <v>5714</v>
      </c>
      <c r="E87" s="46">
        <v>6827</v>
      </c>
      <c r="F87" s="46">
        <v>5696</v>
      </c>
      <c r="G87" s="46">
        <v>4744</v>
      </c>
      <c r="H87" s="46" t="s">
        <v>15</v>
      </c>
      <c r="I87" s="46">
        <v>35</v>
      </c>
      <c r="J87" s="46">
        <f t="shared" si="10"/>
        <v>25546</v>
      </c>
      <c r="K87" s="46">
        <f t="shared" si="11"/>
        <v>25587</v>
      </c>
      <c r="L87" s="46"/>
      <c r="M87" s="46">
        <v>2</v>
      </c>
      <c r="N87" s="46">
        <v>15</v>
      </c>
      <c r="O87" s="46">
        <v>99</v>
      </c>
      <c r="P87" s="46">
        <v>9928</v>
      </c>
      <c r="Q87" s="46">
        <v>9304</v>
      </c>
      <c r="R87" s="46">
        <v>10418</v>
      </c>
      <c r="S87" s="46" t="s">
        <v>15</v>
      </c>
      <c r="T87" s="46">
        <v>0</v>
      </c>
      <c r="U87" s="46">
        <f t="shared" si="12"/>
        <v>29764</v>
      </c>
      <c r="V87" s="46">
        <f t="shared" si="13"/>
        <v>29766</v>
      </c>
    </row>
    <row r="88" spans="1:22" ht="12" customHeight="1">
      <c r="A88" s="68">
        <v>2007</v>
      </c>
      <c r="B88" s="103">
        <v>0</v>
      </c>
      <c r="C88" s="53">
        <v>263</v>
      </c>
      <c r="D88" s="53">
        <v>12532</v>
      </c>
      <c r="E88" s="53">
        <v>2639</v>
      </c>
      <c r="F88" s="53">
        <v>4099</v>
      </c>
      <c r="G88" s="53">
        <v>52</v>
      </c>
      <c r="H88" s="46" t="s">
        <v>15</v>
      </c>
      <c r="I88" s="53">
        <v>0</v>
      </c>
      <c r="J88" s="53">
        <f t="shared" si="10"/>
        <v>19585</v>
      </c>
      <c r="K88" s="53">
        <f t="shared" si="11"/>
        <v>19585</v>
      </c>
      <c r="L88" s="53"/>
      <c r="M88" s="53">
        <v>0</v>
      </c>
      <c r="N88" s="53">
        <v>0</v>
      </c>
      <c r="O88" s="53">
        <v>12</v>
      </c>
      <c r="P88" s="53">
        <v>20862</v>
      </c>
      <c r="Q88" s="53">
        <v>14951</v>
      </c>
      <c r="R88" s="53">
        <v>745</v>
      </c>
      <c r="S88" s="46" t="s">
        <v>15</v>
      </c>
      <c r="T88" s="53">
        <v>0</v>
      </c>
      <c r="U88" s="53">
        <f t="shared" si="12"/>
        <v>36570</v>
      </c>
      <c r="V88" s="53">
        <f t="shared" si="13"/>
        <v>36570</v>
      </c>
    </row>
    <row r="89" spans="1:22" ht="12" customHeight="1">
      <c r="A89" s="68">
        <v>2008</v>
      </c>
      <c r="B89" s="103">
        <v>55</v>
      </c>
      <c r="C89" s="53">
        <v>242</v>
      </c>
      <c r="D89" s="53">
        <v>5694</v>
      </c>
      <c r="E89" s="53">
        <v>1066</v>
      </c>
      <c r="F89" s="53">
        <v>3119</v>
      </c>
      <c r="G89" s="53">
        <v>3071</v>
      </c>
      <c r="H89" s="53" t="s">
        <v>15</v>
      </c>
      <c r="I89" s="53">
        <v>0</v>
      </c>
      <c r="J89" s="53">
        <f t="shared" si="10"/>
        <v>13192</v>
      </c>
      <c r="K89" s="53">
        <f t="shared" si="11"/>
        <v>13247</v>
      </c>
      <c r="L89" s="53"/>
      <c r="M89" s="53">
        <v>17</v>
      </c>
      <c r="N89" s="53">
        <v>0</v>
      </c>
      <c r="O89" s="53">
        <v>8</v>
      </c>
      <c r="P89" s="53">
        <v>511</v>
      </c>
      <c r="Q89" s="53">
        <v>2107</v>
      </c>
      <c r="R89" s="53">
        <v>9304</v>
      </c>
      <c r="S89" s="53" t="s">
        <v>15</v>
      </c>
      <c r="T89" s="53">
        <v>0</v>
      </c>
      <c r="U89" s="53">
        <f t="shared" si="12"/>
        <v>11930</v>
      </c>
      <c r="V89" s="53">
        <f t="shared" si="13"/>
        <v>11947</v>
      </c>
    </row>
    <row r="90" spans="1:22" ht="12" customHeight="1">
      <c r="A90" s="68">
        <v>2009</v>
      </c>
      <c r="B90" s="103">
        <v>0</v>
      </c>
      <c r="C90" s="53">
        <v>799</v>
      </c>
      <c r="D90" s="53">
        <v>1083</v>
      </c>
      <c r="E90" s="53">
        <v>1615</v>
      </c>
      <c r="F90" s="53">
        <v>1649</v>
      </c>
      <c r="G90" s="53">
        <v>0</v>
      </c>
      <c r="H90" s="53" t="s">
        <v>15</v>
      </c>
      <c r="I90" s="53">
        <v>0</v>
      </c>
      <c r="J90" s="53">
        <f t="shared" si="10"/>
        <v>5146</v>
      </c>
      <c r="K90" s="53">
        <f t="shared" si="11"/>
        <v>5146</v>
      </c>
      <c r="L90" s="53"/>
      <c r="M90" s="53">
        <v>0</v>
      </c>
      <c r="N90" s="53">
        <v>0</v>
      </c>
      <c r="O90" s="53">
        <v>0</v>
      </c>
      <c r="P90" s="53">
        <v>21558</v>
      </c>
      <c r="Q90" s="53">
        <v>23832</v>
      </c>
      <c r="R90" s="53">
        <v>0</v>
      </c>
      <c r="S90" s="53" t="s">
        <v>15</v>
      </c>
      <c r="T90" s="53">
        <v>0</v>
      </c>
      <c r="U90" s="53">
        <f t="shared" si="12"/>
        <v>45390</v>
      </c>
      <c r="V90" s="53">
        <f t="shared" si="13"/>
        <v>45390</v>
      </c>
    </row>
    <row r="91" spans="1:22" ht="12" customHeight="1">
      <c r="A91" s="68">
        <v>2010</v>
      </c>
      <c r="B91" s="103">
        <v>0</v>
      </c>
      <c r="C91" s="53">
        <v>231</v>
      </c>
      <c r="D91" s="53">
        <v>8059</v>
      </c>
      <c r="E91" s="53">
        <v>5080</v>
      </c>
      <c r="F91" s="53">
        <v>8486</v>
      </c>
      <c r="G91" s="53">
        <v>957</v>
      </c>
      <c r="H91" s="53" t="s">
        <v>15</v>
      </c>
      <c r="I91" s="53">
        <v>0</v>
      </c>
      <c r="J91" s="53">
        <f t="shared" si="10"/>
        <v>22813</v>
      </c>
      <c r="K91" s="53">
        <f t="shared" si="11"/>
        <v>22813</v>
      </c>
      <c r="L91" s="53"/>
      <c r="M91" s="53">
        <v>0</v>
      </c>
      <c r="N91" s="53">
        <v>0</v>
      </c>
      <c r="O91" s="53">
        <v>13</v>
      </c>
      <c r="P91" s="53">
        <v>1304</v>
      </c>
      <c r="Q91" s="53">
        <v>4580</v>
      </c>
      <c r="R91" s="53">
        <v>2882</v>
      </c>
      <c r="S91" s="53" t="s">
        <v>15</v>
      </c>
      <c r="T91" s="53">
        <v>0</v>
      </c>
      <c r="U91" s="53">
        <f t="shared" si="12"/>
        <v>8779</v>
      </c>
      <c r="V91" s="53">
        <f t="shared" si="13"/>
        <v>8779</v>
      </c>
    </row>
    <row r="92" spans="1:22" ht="12" customHeight="1">
      <c r="A92" s="68">
        <v>2011</v>
      </c>
      <c r="B92" s="103">
        <v>0</v>
      </c>
      <c r="C92" s="46">
        <v>535</v>
      </c>
      <c r="D92" s="46">
        <v>7701</v>
      </c>
      <c r="E92" s="46">
        <v>14462</v>
      </c>
      <c r="F92" s="46">
        <v>5014</v>
      </c>
      <c r="G92" s="46">
        <v>359</v>
      </c>
      <c r="H92" s="46" t="s">
        <v>15</v>
      </c>
      <c r="I92" s="46">
        <v>0</v>
      </c>
      <c r="J92" s="46">
        <f t="shared" si="10"/>
        <v>28071</v>
      </c>
      <c r="K92" s="46">
        <f t="shared" si="11"/>
        <v>28071</v>
      </c>
      <c r="L92" s="46"/>
      <c r="M92" s="46">
        <v>0</v>
      </c>
      <c r="N92" s="46">
        <v>0</v>
      </c>
      <c r="O92" s="46">
        <v>0</v>
      </c>
      <c r="P92" s="46">
        <v>1951</v>
      </c>
      <c r="Q92" s="46">
        <v>4196</v>
      </c>
      <c r="R92" s="46">
        <v>6174</v>
      </c>
      <c r="S92" s="46" t="s">
        <v>15</v>
      </c>
      <c r="T92" s="46">
        <v>0</v>
      </c>
      <c r="U92" s="46">
        <f t="shared" si="12"/>
        <v>12321</v>
      </c>
      <c r="V92" s="46">
        <f t="shared" si="13"/>
        <v>12321</v>
      </c>
    </row>
    <row r="93" spans="1:22" ht="12" customHeight="1">
      <c r="A93" s="68">
        <v>2012</v>
      </c>
      <c r="B93" s="103">
        <v>0</v>
      </c>
      <c r="C93" s="53">
        <v>2975</v>
      </c>
      <c r="D93" s="53">
        <v>19218</v>
      </c>
      <c r="E93" s="53">
        <v>8805</v>
      </c>
      <c r="F93" s="53">
        <v>13121</v>
      </c>
      <c r="G93" s="53">
        <v>4627</v>
      </c>
      <c r="H93" s="53" t="s">
        <v>15</v>
      </c>
      <c r="I93" s="53">
        <v>0</v>
      </c>
      <c r="J93" s="53">
        <f t="shared" si="10"/>
        <v>48746</v>
      </c>
      <c r="K93" s="53">
        <f t="shared" si="11"/>
        <v>48746</v>
      </c>
      <c r="L93" s="53"/>
      <c r="M93" s="53">
        <v>0</v>
      </c>
      <c r="N93" s="53">
        <v>1</v>
      </c>
      <c r="O93" s="53">
        <v>27</v>
      </c>
      <c r="P93" s="53">
        <v>2131</v>
      </c>
      <c r="Q93" s="53">
        <v>16750</v>
      </c>
      <c r="R93" s="53">
        <v>15524</v>
      </c>
      <c r="S93" s="53" t="s">
        <v>15</v>
      </c>
      <c r="T93" s="53">
        <v>0</v>
      </c>
      <c r="U93" s="53">
        <f t="shared" si="12"/>
        <v>34433</v>
      </c>
      <c r="V93" s="53">
        <f t="shared" si="13"/>
        <v>34433</v>
      </c>
    </row>
    <row r="94" spans="1:22" ht="12" customHeight="1">
      <c r="A94" s="68">
        <v>2013</v>
      </c>
      <c r="B94" s="103">
        <v>0</v>
      </c>
      <c r="C94" s="53">
        <v>8983</v>
      </c>
      <c r="D94" s="53">
        <v>13788</v>
      </c>
      <c r="E94" s="53">
        <v>7834</v>
      </c>
      <c r="F94" s="53">
        <v>6995</v>
      </c>
      <c r="G94" s="53">
        <v>2073</v>
      </c>
      <c r="H94" s="53" t="s">
        <v>15</v>
      </c>
      <c r="I94" s="53">
        <v>0</v>
      </c>
      <c r="J94" s="53">
        <f t="shared" si="10"/>
        <v>39673</v>
      </c>
      <c r="K94" s="53">
        <f t="shared" si="11"/>
        <v>39673</v>
      </c>
      <c r="L94" s="53"/>
      <c r="M94" s="53">
        <v>0</v>
      </c>
      <c r="N94" s="53">
        <v>0</v>
      </c>
      <c r="O94" s="53">
        <v>0</v>
      </c>
      <c r="P94" s="53">
        <v>6955</v>
      </c>
      <c r="Q94" s="53">
        <v>33559</v>
      </c>
      <c r="R94" s="53">
        <v>3847</v>
      </c>
      <c r="S94" s="53" t="s">
        <v>15</v>
      </c>
      <c r="T94" s="53">
        <v>1</v>
      </c>
      <c r="U94" s="53">
        <f t="shared" si="12"/>
        <v>44361</v>
      </c>
      <c r="V94" s="53">
        <f t="shared" si="13"/>
        <v>44362</v>
      </c>
    </row>
    <row r="95" spans="1:22" ht="12" customHeight="1">
      <c r="A95" s="68">
        <v>2014</v>
      </c>
      <c r="B95" s="103">
        <v>0</v>
      </c>
      <c r="C95" s="53">
        <v>7247</v>
      </c>
      <c r="D95" s="53">
        <v>5754</v>
      </c>
      <c r="E95" s="53">
        <v>4362</v>
      </c>
      <c r="F95" s="53">
        <v>2617</v>
      </c>
      <c r="G95" s="53">
        <v>492</v>
      </c>
      <c r="H95" s="53" t="s">
        <v>15</v>
      </c>
      <c r="I95" s="53">
        <v>0</v>
      </c>
      <c r="J95" s="53">
        <f t="shared" si="10"/>
        <v>20472</v>
      </c>
      <c r="K95" s="53">
        <f t="shared" si="11"/>
        <v>20472</v>
      </c>
      <c r="L95" s="53"/>
      <c r="M95" s="53">
        <v>0</v>
      </c>
      <c r="N95" s="53">
        <v>0</v>
      </c>
      <c r="O95" s="53">
        <v>11</v>
      </c>
      <c r="P95" s="53">
        <v>2852</v>
      </c>
      <c r="Q95" s="53">
        <v>9739</v>
      </c>
      <c r="R95" s="53">
        <v>1070</v>
      </c>
      <c r="S95" s="53" t="s">
        <v>15</v>
      </c>
      <c r="T95" s="53">
        <v>0</v>
      </c>
      <c r="U95" s="53">
        <f t="shared" si="12"/>
        <v>13672</v>
      </c>
      <c r="V95" s="53">
        <f t="shared" si="13"/>
        <v>13672</v>
      </c>
    </row>
    <row r="96" spans="1:22" ht="12" customHeight="1">
      <c r="A96" s="68">
        <v>2015</v>
      </c>
      <c r="B96" s="103">
        <v>0</v>
      </c>
      <c r="C96" s="53">
        <v>1196</v>
      </c>
      <c r="D96" s="53">
        <v>17352</v>
      </c>
      <c r="E96" s="53">
        <v>7361</v>
      </c>
      <c r="F96" s="53">
        <v>1153</v>
      </c>
      <c r="G96" s="53">
        <v>189</v>
      </c>
      <c r="H96" s="53" t="s">
        <v>15</v>
      </c>
      <c r="I96" s="53">
        <v>0</v>
      </c>
      <c r="J96" s="53">
        <f t="shared" si="10"/>
        <v>27251</v>
      </c>
      <c r="K96" s="53">
        <f t="shared" si="11"/>
        <v>27251</v>
      </c>
      <c r="L96" s="53"/>
      <c r="M96" s="53">
        <v>0</v>
      </c>
      <c r="N96" s="53">
        <v>0</v>
      </c>
      <c r="O96" s="53">
        <v>0</v>
      </c>
      <c r="P96" s="53">
        <v>881</v>
      </c>
      <c r="Q96" s="53">
        <v>568</v>
      </c>
      <c r="R96" s="53">
        <v>218</v>
      </c>
      <c r="S96" s="53" t="s">
        <v>15</v>
      </c>
      <c r="T96" s="53">
        <v>0</v>
      </c>
      <c r="U96" s="53">
        <f t="shared" si="12"/>
        <v>1667</v>
      </c>
      <c r="V96" s="53">
        <f t="shared" si="13"/>
        <v>1667</v>
      </c>
    </row>
    <row r="97" spans="1:22" ht="12" customHeight="1">
      <c r="A97" s="68">
        <v>2016</v>
      </c>
      <c r="B97" s="103">
        <v>0</v>
      </c>
      <c r="C97" s="53">
        <v>372</v>
      </c>
      <c r="D97" s="53">
        <v>12687</v>
      </c>
      <c r="E97" s="53">
        <v>4342</v>
      </c>
      <c r="F97" s="53">
        <v>1036</v>
      </c>
      <c r="G97" s="53">
        <v>0</v>
      </c>
      <c r="H97" s="53" t="s">
        <v>15</v>
      </c>
      <c r="I97" s="53">
        <v>1</v>
      </c>
      <c r="J97" s="53">
        <f t="shared" si="10"/>
        <v>18437</v>
      </c>
      <c r="K97" s="53">
        <f t="shared" si="11"/>
        <v>18438</v>
      </c>
      <c r="L97" s="53"/>
      <c r="M97" s="53">
        <v>0</v>
      </c>
      <c r="N97" s="53">
        <v>0</v>
      </c>
      <c r="O97" s="53">
        <v>0</v>
      </c>
      <c r="P97" s="53">
        <v>15</v>
      </c>
      <c r="Q97" s="53">
        <v>0</v>
      </c>
      <c r="R97" s="53">
        <v>0</v>
      </c>
      <c r="S97" s="53" t="s">
        <v>15</v>
      </c>
      <c r="T97" s="53">
        <v>1</v>
      </c>
      <c r="U97" s="53">
        <f t="shared" si="12"/>
        <v>15</v>
      </c>
      <c r="V97" s="53">
        <f t="shared" si="13"/>
        <v>16</v>
      </c>
    </row>
    <row r="98" spans="1:22" ht="12" customHeight="1">
      <c r="A98" s="68">
        <v>2017</v>
      </c>
      <c r="B98" s="103">
        <v>0</v>
      </c>
      <c r="C98" s="53">
        <v>1099</v>
      </c>
      <c r="D98" s="53">
        <v>1297</v>
      </c>
      <c r="E98" s="53">
        <v>15296</v>
      </c>
      <c r="F98" s="53">
        <v>4316</v>
      </c>
      <c r="G98" s="53">
        <v>589</v>
      </c>
      <c r="H98" s="53" t="s">
        <v>15</v>
      </c>
      <c r="I98" s="53">
        <v>0</v>
      </c>
      <c r="J98" s="53">
        <f t="shared" si="10"/>
        <v>22597</v>
      </c>
      <c r="K98" s="53">
        <f t="shared" si="11"/>
        <v>22597</v>
      </c>
      <c r="L98" s="53"/>
      <c r="M98" s="53">
        <v>0</v>
      </c>
      <c r="N98" s="53">
        <v>0</v>
      </c>
      <c r="O98" s="53">
        <v>0</v>
      </c>
      <c r="P98" s="53">
        <v>833</v>
      </c>
      <c r="Q98" s="53">
        <v>6811</v>
      </c>
      <c r="R98" s="53">
        <v>4363</v>
      </c>
      <c r="S98" s="53" t="s">
        <v>15</v>
      </c>
      <c r="T98" s="53">
        <v>0</v>
      </c>
      <c r="U98" s="53">
        <f t="shared" ref="U98:U105" si="14">SUM(N98:R98)</f>
        <v>12007</v>
      </c>
      <c r="V98" s="53">
        <f t="shared" ref="V98:V105" si="15">SUM(M98:T98)</f>
        <v>12007</v>
      </c>
    </row>
    <row r="99" spans="1:22" ht="12" customHeight="1">
      <c r="A99" s="68">
        <v>2018</v>
      </c>
      <c r="B99" s="103">
        <v>0</v>
      </c>
      <c r="C99" s="53">
        <v>521</v>
      </c>
      <c r="D99" s="53">
        <v>9216</v>
      </c>
      <c r="E99" s="53">
        <v>7952</v>
      </c>
      <c r="F99" s="53">
        <v>1604</v>
      </c>
      <c r="G99" s="53">
        <v>397</v>
      </c>
      <c r="H99" s="168" t="s">
        <v>15</v>
      </c>
      <c r="I99" s="53">
        <v>0</v>
      </c>
      <c r="J99" s="53">
        <f t="shared" ref="J99:J103" si="16">SUM(C99:G99)</f>
        <v>19690</v>
      </c>
      <c r="K99" s="53">
        <f>SUM(B99:I99)</f>
        <v>19690</v>
      </c>
      <c r="L99" s="53"/>
      <c r="M99" s="53">
        <v>0</v>
      </c>
      <c r="N99" s="53">
        <v>0</v>
      </c>
      <c r="O99" s="53">
        <v>12</v>
      </c>
      <c r="P99" s="53">
        <v>1559</v>
      </c>
      <c r="Q99" s="53">
        <v>4781</v>
      </c>
      <c r="R99" s="53">
        <v>3972</v>
      </c>
      <c r="S99" s="168" t="s">
        <v>15</v>
      </c>
      <c r="T99" s="53">
        <v>0</v>
      </c>
      <c r="U99" s="53">
        <f t="shared" si="14"/>
        <v>10324</v>
      </c>
      <c r="V99" s="53">
        <f t="shared" si="15"/>
        <v>10324</v>
      </c>
    </row>
    <row r="100" spans="1:22" ht="12" customHeight="1">
      <c r="A100" s="68">
        <v>2019</v>
      </c>
      <c r="B100" s="103">
        <v>0</v>
      </c>
      <c r="C100" s="53">
        <v>186</v>
      </c>
      <c r="D100" s="53">
        <v>1492</v>
      </c>
      <c r="E100" s="53">
        <v>11589</v>
      </c>
      <c r="F100" s="53">
        <v>2709</v>
      </c>
      <c r="G100" s="53">
        <v>224</v>
      </c>
      <c r="H100" s="168" t="s">
        <v>15</v>
      </c>
      <c r="I100" s="53">
        <v>0</v>
      </c>
      <c r="J100" s="53">
        <f t="shared" si="16"/>
        <v>16200</v>
      </c>
      <c r="K100" s="53">
        <f t="shared" ref="K100:K104" si="17">SUM(B100:I100)</f>
        <v>16200</v>
      </c>
      <c r="L100" s="53"/>
      <c r="M100" s="53">
        <v>0</v>
      </c>
      <c r="N100" s="53">
        <v>0</v>
      </c>
      <c r="O100" s="53">
        <v>0</v>
      </c>
      <c r="P100" s="53">
        <v>13981</v>
      </c>
      <c r="Q100" s="53">
        <v>31842</v>
      </c>
      <c r="R100" s="53">
        <v>5979</v>
      </c>
      <c r="S100" s="168" t="s">
        <v>15</v>
      </c>
      <c r="T100" s="53">
        <v>0</v>
      </c>
      <c r="U100" s="53">
        <f t="shared" si="14"/>
        <v>51802</v>
      </c>
      <c r="V100" s="53">
        <f t="shared" si="15"/>
        <v>51802</v>
      </c>
    </row>
    <row r="101" spans="1:22" ht="12" customHeight="1">
      <c r="A101" s="68">
        <v>2020</v>
      </c>
      <c r="B101" s="103">
        <v>0</v>
      </c>
      <c r="C101" s="53">
        <v>0</v>
      </c>
      <c r="D101" s="53">
        <v>0</v>
      </c>
      <c r="E101" s="53">
        <v>290</v>
      </c>
      <c r="F101" s="53">
        <v>1500</v>
      </c>
      <c r="G101" s="53">
        <v>44</v>
      </c>
      <c r="H101" s="168" t="s">
        <v>15</v>
      </c>
      <c r="I101" s="53">
        <v>0</v>
      </c>
      <c r="J101" s="53">
        <f t="shared" si="16"/>
        <v>1834</v>
      </c>
      <c r="K101" s="53">
        <f t="shared" si="17"/>
        <v>1834</v>
      </c>
      <c r="L101" s="53"/>
      <c r="M101" s="53">
        <v>0</v>
      </c>
      <c r="N101" s="53">
        <v>0</v>
      </c>
      <c r="O101" s="53">
        <v>0</v>
      </c>
      <c r="P101" s="53">
        <v>348</v>
      </c>
      <c r="Q101" s="53">
        <v>10377</v>
      </c>
      <c r="R101" s="53">
        <v>2723</v>
      </c>
      <c r="S101" s="168" t="s">
        <v>15</v>
      </c>
      <c r="T101" s="53">
        <v>0</v>
      </c>
      <c r="U101" s="53">
        <f t="shared" si="14"/>
        <v>13448</v>
      </c>
      <c r="V101" s="53">
        <f t="shared" si="15"/>
        <v>13448</v>
      </c>
    </row>
    <row r="102" spans="1:22" ht="12" customHeight="1">
      <c r="A102" s="68">
        <v>2021</v>
      </c>
      <c r="B102" s="103">
        <v>0</v>
      </c>
      <c r="C102" s="53">
        <v>29</v>
      </c>
      <c r="D102" s="53">
        <v>386</v>
      </c>
      <c r="E102" s="53">
        <v>534</v>
      </c>
      <c r="F102" s="53">
        <v>1083</v>
      </c>
      <c r="G102" s="53">
        <v>167</v>
      </c>
      <c r="H102" s="168" t="s">
        <v>15</v>
      </c>
      <c r="I102" s="53">
        <v>0</v>
      </c>
      <c r="J102" s="53">
        <f t="shared" si="16"/>
        <v>2199</v>
      </c>
      <c r="K102" s="53">
        <f t="shared" si="17"/>
        <v>2199</v>
      </c>
      <c r="L102" s="53"/>
      <c r="M102" s="53">
        <v>0</v>
      </c>
      <c r="N102" s="53">
        <v>0</v>
      </c>
      <c r="O102" s="53">
        <v>0</v>
      </c>
      <c r="P102" s="53">
        <v>517</v>
      </c>
      <c r="Q102" s="53">
        <v>12700</v>
      </c>
      <c r="R102" s="53">
        <v>8566</v>
      </c>
      <c r="S102" s="168" t="s">
        <v>15</v>
      </c>
      <c r="T102" s="53">
        <v>0</v>
      </c>
      <c r="U102" s="53">
        <f t="shared" si="14"/>
        <v>21783</v>
      </c>
      <c r="V102" s="53">
        <f t="shared" si="15"/>
        <v>21783</v>
      </c>
    </row>
    <row r="103" spans="1:22" ht="12" customHeight="1">
      <c r="A103" s="68">
        <v>2022</v>
      </c>
      <c r="B103" s="103">
        <v>0</v>
      </c>
      <c r="C103" s="53">
        <v>119</v>
      </c>
      <c r="D103" s="53">
        <v>1044</v>
      </c>
      <c r="E103" s="53">
        <v>18529</v>
      </c>
      <c r="F103" s="53">
        <v>7187</v>
      </c>
      <c r="G103" s="53">
        <v>575</v>
      </c>
      <c r="H103" s="168" t="s">
        <v>15</v>
      </c>
      <c r="I103" s="53">
        <v>0</v>
      </c>
      <c r="J103" s="53">
        <f t="shared" si="16"/>
        <v>27454</v>
      </c>
      <c r="K103" s="53">
        <f t="shared" si="17"/>
        <v>27454</v>
      </c>
      <c r="L103" s="53"/>
      <c r="M103" s="53">
        <v>0</v>
      </c>
      <c r="N103" s="53">
        <v>0</v>
      </c>
      <c r="O103" s="53">
        <v>0</v>
      </c>
      <c r="P103" s="53">
        <v>1989</v>
      </c>
      <c r="Q103" s="53">
        <v>9964</v>
      </c>
      <c r="R103" s="53">
        <v>19374</v>
      </c>
      <c r="S103" s="168" t="s">
        <v>15</v>
      </c>
      <c r="T103" s="53">
        <v>0</v>
      </c>
      <c r="U103" s="53">
        <f t="shared" ref="U103:U104" si="18">SUM(N103:R103)</f>
        <v>31327</v>
      </c>
      <c r="V103" s="53">
        <f t="shared" ref="V103:V104" si="19">SUM(M103:T103)</f>
        <v>31327</v>
      </c>
    </row>
    <row r="104" spans="1:22" ht="12" customHeight="1">
      <c r="A104" s="68">
        <v>2023</v>
      </c>
      <c r="B104" s="103">
        <v>0</v>
      </c>
      <c r="C104" s="53">
        <v>2030</v>
      </c>
      <c r="D104" s="53">
        <v>2631</v>
      </c>
      <c r="E104" s="53">
        <v>8079</v>
      </c>
      <c r="F104" s="53">
        <v>8050</v>
      </c>
      <c r="G104" s="53">
        <v>1834</v>
      </c>
      <c r="H104" s="168" t="s">
        <v>15</v>
      </c>
      <c r="I104" s="53">
        <v>0</v>
      </c>
      <c r="J104" s="53">
        <f t="shared" ref="J104:J105" si="20">SUM(C104:G104)</f>
        <v>22624</v>
      </c>
      <c r="K104" s="53">
        <f t="shared" si="17"/>
        <v>22624</v>
      </c>
      <c r="L104" s="53"/>
      <c r="M104" s="53">
        <v>0</v>
      </c>
      <c r="N104" s="53">
        <v>0</v>
      </c>
      <c r="O104" s="53">
        <v>0</v>
      </c>
      <c r="P104" s="53">
        <v>4286</v>
      </c>
      <c r="Q104" s="53">
        <v>4398</v>
      </c>
      <c r="R104" s="53">
        <v>15592</v>
      </c>
      <c r="S104" s="168" t="s">
        <v>15</v>
      </c>
      <c r="T104" s="53">
        <v>0</v>
      </c>
      <c r="U104" s="53">
        <f t="shared" si="18"/>
        <v>24276</v>
      </c>
      <c r="V104" s="53">
        <f t="shared" si="19"/>
        <v>24276</v>
      </c>
    </row>
    <row r="105" spans="1:22" ht="12" customHeight="1">
      <c r="A105" s="68" t="s">
        <v>349</v>
      </c>
      <c r="B105" s="250">
        <v>64</v>
      </c>
      <c r="C105" s="46">
        <v>555</v>
      </c>
      <c r="D105" s="46">
        <v>4743</v>
      </c>
      <c r="E105" s="46">
        <v>3382</v>
      </c>
      <c r="F105" s="46">
        <v>3264</v>
      </c>
      <c r="G105" s="46">
        <v>8</v>
      </c>
      <c r="H105" s="167" t="s">
        <v>15</v>
      </c>
      <c r="I105" s="46">
        <v>0</v>
      </c>
      <c r="J105" s="53">
        <f t="shared" si="20"/>
        <v>11952</v>
      </c>
      <c r="K105" s="46">
        <f>SUM(B105:I105)</f>
        <v>12016</v>
      </c>
      <c r="L105" s="46"/>
      <c r="M105" s="53">
        <v>0</v>
      </c>
      <c r="N105" s="53">
        <v>0</v>
      </c>
      <c r="O105" s="53">
        <v>0</v>
      </c>
      <c r="P105" s="53">
        <v>2579</v>
      </c>
      <c r="Q105" s="53">
        <v>22473</v>
      </c>
      <c r="R105" s="53">
        <v>70</v>
      </c>
      <c r="S105" s="168" t="s">
        <v>15</v>
      </c>
      <c r="T105" s="46">
        <v>0</v>
      </c>
      <c r="U105" s="53">
        <f t="shared" si="14"/>
        <v>25122</v>
      </c>
      <c r="V105" s="46">
        <f t="shared" si="15"/>
        <v>25122</v>
      </c>
    </row>
    <row r="106" spans="1:22" ht="12" customHeight="1">
      <c r="B106" s="103"/>
      <c r="C106" s="46"/>
      <c r="D106" s="46"/>
      <c r="E106" s="46"/>
      <c r="F106" s="46"/>
      <c r="G106" s="46"/>
      <c r="H106" s="46"/>
      <c r="I106" s="46"/>
      <c r="J106" s="46"/>
      <c r="K106" s="46"/>
      <c r="L106" s="46"/>
      <c r="M106" s="46"/>
      <c r="N106" s="46"/>
      <c r="O106" s="46"/>
      <c r="P106" s="46"/>
      <c r="Q106" s="46"/>
      <c r="R106" s="46"/>
      <c r="S106" s="46"/>
      <c r="T106" s="46"/>
      <c r="U106" s="46"/>
      <c r="V106" s="117"/>
    </row>
    <row r="107" spans="1:22" ht="12" customHeight="1">
      <c r="A107" s="63" t="s">
        <v>169</v>
      </c>
      <c r="B107" s="73"/>
      <c r="C107" s="46"/>
      <c r="D107" s="46"/>
      <c r="E107" s="46"/>
      <c r="F107" s="46"/>
      <c r="G107" s="46"/>
      <c r="H107" s="46"/>
      <c r="I107" s="46"/>
      <c r="J107" s="46"/>
      <c r="K107" s="46"/>
      <c r="L107" s="46"/>
      <c r="M107" s="46"/>
      <c r="N107" s="46"/>
      <c r="O107" s="46"/>
      <c r="P107" s="46"/>
      <c r="Q107" s="46"/>
      <c r="R107" s="46"/>
      <c r="S107" s="46"/>
      <c r="T107" s="46"/>
      <c r="U107" s="46"/>
      <c r="V107" s="116"/>
    </row>
    <row r="108" spans="1:22" ht="12" customHeight="1">
      <c r="A108" s="68">
        <v>1976</v>
      </c>
      <c r="B108" s="103">
        <v>0</v>
      </c>
      <c r="C108" s="46">
        <v>102</v>
      </c>
      <c r="D108" s="46">
        <v>455</v>
      </c>
      <c r="E108" s="46">
        <v>649</v>
      </c>
      <c r="F108" s="46">
        <v>377</v>
      </c>
      <c r="G108" s="46">
        <v>45</v>
      </c>
      <c r="H108" s="46">
        <v>0</v>
      </c>
      <c r="I108" s="46">
        <v>0</v>
      </c>
      <c r="J108" s="46">
        <f t="shared" ref="J108:J151" si="21">SUM(C108:G108)</f>
        <v>1628</v>
      </c>
      <c r="K108" s="46">
        <f t="shared" ref="K108:K149" si="22">SUM(B108:I108)</f>
        <v>1628</v>
      </c>
      <c r="L108" s="46"/>
      <c r="M108" s="46">
        <v>0</v>
      </c>
      <c r="N108" s="46">
        <v>0</v>
      </c>
      <c r="O108" s="46">
        <v>403</v>
      </c>
      <c r="P108" s="46">
        <v>1287</v>
      </c>
      <c r="Q108" s="46">
        <v>481</v>
      </c>
      <c r="R108" s="46">
        <v>34</v>
      </c>
      <c r="S108" s="46">
        <v>0</v>
      </c>
      <c r="T108" s="46">
        <v>0</v>
      </c>
      <c r="U108" s="46">
        <f t="shared" ref="U108:U149" si="23">SUM(N108:R108)</f>
        <v>2205</v>
      </c>
      <c r="V108" s="46">
        <f t="shared" ref="V108:V156" si="24">SUM(M108:T108)</f>
        <v>2205</v>
      </c>
    </row>
    <row r="109" spans="1:22" ht="12" customHeight="1">
      <c r="A109" s="68">
        <v>1977</v>
      </c>
      <c r="B109" s="103">
        <v>0</v>
      </c>
      <c r="C109" s="46">
        <v>23</v>
      </c>
      <c r="D109" s="46">
        <v>145</v>
      </c>
      <c r="E109" s="46">
        <v>335</v>
      </c>
      <c r="F109" s="46">
        <v>147</v>
      </c>
      <c r="G109" s="46">
        <v>79</v>
      </c>
      <c r="H109" s="46">
        <v>0</v>
      </c>
      <c r="I109" s="46">
        <v>0</v>
      </c>
      <c r="J109" s="46">
        <f t="shared" si="21"/>
        <v>729</v>
      </c>
      <c r="K109" s="46">
        <f t="shared" si="22"/>
        <v>729</v>
      </c>
      <c r="L109" s="46"/>
      <c r="M109" s="46">
        <v>0</v>
      </c>
      <c r="N109" s="46">
        <v>0</v>
      </c>
      <c r="O109" s="46">
        <v>3304</v>
      </c>
      <c r="P109" s="46">
        <v>477</v>
      </c>
      <c r="Q109" s="46">
        <v>521</v>
      </c>
      <c r="R109" s="46">
        <v>75</v>
      </c>
      <c r="S109" s="46">
        <v>0</v>
      </c>
      <c r="T109" s="46">
        <v>0</v>
      </c>
      <c r="U109" s="46">
        <f t="shared" si="23"/>
        <v>4377</v>
      </c>
      <c r="V109" s="46">
        <f t="shared" si="24"/>
        <v>4377</v>
      </c>
    </row>
    <row r="110" spans="1:22" ht="12" customHeight="1">
      <c r="A110" s="68">
        <v>1978</v>
      </c>
      <c r="B110" s="103">
        <v>0</v>
      </c>
      <c r="C110" s="46">
        <v>9</v>
      </c>
      <c r="D110" s="46">
        <v>39</v>
      </c>
      <c r="E110" s="46">
        <v>139</v>
      </c>
      <c r="F110" s="46">
        <v>49</v>
      </c>
      <c r="G110" s="46">
        <v>10</v>
      </c>
      <c r="H110" s="46">
        <v>0</v>
      </c>
      <c r="I110" s="46">
        <v>0</v>
      </c>
      <c r="J110" s="46">
        <f t="shared" si="21"/>
        <v>246</v>
      </c>
      <c r="K110" s="46">
        <f t="shared" si="22"/>
        <v>246</v>
      </c>
      <c r="L110" s="46"/>
      <c r="M110" s="46">
        <v>0</v>
      </c>
      <c r="N110" s="46">
        <v>178</v>
      </c>
      <c r="O110" s="46">
        <v>1743</v>
      </c>
      <c r="P110" s="46">
        <v>630</v>
      </c>
      <c r="Q110" s="46">
        <v>362</v>
      </c>
      <c r="R110" s="46">
        <v>62</v>
      </c>
      <c r="S110" s="46">
        <v>0</v>
      </c>
      <c r="T110" s="46">
        <v>0</v>
      </c>
      <c r="U110" s="46">
        <f t="shared" si="23"/>
        <v>2975</v>
      </c>
      <c r="V110" s="46">
        <f t="shared" si="24"/>
        <v>2975</v>
      </c>
    </row>
    <row r="111" spans="1:22" ht="12" customHeight="1">
      <c r="A111" s="68">
        <v>1979</v>
      </c>
      <c r="B111" s="103">
        <v>0</v>
      </c>
      <c r="C111" s="46">
        <v>367</v>
      </c>
      <c r="D111" s="46">
        <v>122</v>
      </c>
      <c r="E111" s="46">
        <v>41</v>
      </c>
      <c r="F111" s="46">
        <v>60</v>
      </c>
      <c r="G111" s="46">
        <v>0</v>
      </c>
      <c r="H111" s="46">
        <v>0</v>
      </c>
      <c r="I111" s="46">
        <v>0</v>
      </c>
      <c r="J111" s="46">
        <f t="shared" si="21"/>
        <v>590</v>
      </c>
      <c r="K111" s="46">
        <f t="shared" si="22"/>
        <v>590</v>
      </c>
      <c r="L111" s="46"/>
      <c r="M111" s="46">
        <v>0</v>
      </c>
      <c r="N111" s="46">
        <v>1044</v>
      </c>
      <c r="O111" s="46">
        <v>2837</v>
      </c>
      <c r="P111" s="46">
        <v>970</v>
      </c>
      <c r="Q111" s="46">
        <v>724</v>
      </c>
      <c r="R111" s="46">
        <v>0</v>
      </c>
      <c r="S111" s="46">
        <v>0</v>
      </c>
      <c r="T111" s="46">
        <v>0</v>
      </c>
      <c r="U111" s="46">
        <f t="shared" si="23"/>
        <v>5575</v>
      </c>
      <c r="V111" s="46">
        <f t="shared" si="24"/>
        <v>5575</v>
      </c>
    </row>
    <row r="112" spans="1:22" ht="12" customHeight="1">
      <c r="A112" s="68">
        <v>1980</v>
      </c>
      <c r="B112" s="103">
        <v>0</v>
      </c>
      <c r="C112" s="46">
        <v>88</v>
      </c>
      <c r="D112" s="46">
        <v>453</v>
      </c>
      <c r="E112" s="46">
        <v>1252</v>
      </c>
      <c r="F112" s="46">
        <v>77</v>
      </c>
      <c r="G112" s="46">
        <v>0</v>
      </c>
      <c r="H112" s="46">
        <v>0</v>
      </c>
      <c r="I112" s="46">
        <v>0</v>
      </c>
      <c r="J112" s="46">
        <f t="shared" si="21"/>
        <v>1870</v>
      </c>
      <c r="K112" s="46">
        <f t="shared" si="22"/>
        <v>1870</v>
      </c>
      <c r="L112" s="46"/>
      <c r="M112" s="46">
        <v>0</v>
      </c>
      <c r="N112" s="46">
        <v>1981</v>
      </c>
      <c r="O112" s="46">
        <v>9831</v>
      </c>
      <c r="P112" s="46">
        <v>2780</v>
      </c>
      <c r="Q112" s="46">
        <v>324</v>
      </c>
      <c r="R112" s="46">
        <v>0</v>
      </c>
      <c r="S112" s="46">
        <v>0</v>
      </c>
      <c r="T112" s="46">
        <v>0</v>
      </c>
      <c r="U112" s="46">
        <f t="shared" si="23"/>
        <v>14916</v>
      </c>
      <c r="V112" s="46">
        <f t="shared" si="24"/>
        <v>14916</v>
      </c>
    </row>
    <row r="113" spans="1:23" ht="12" customHeight="1">
      <c r="A113" s="68">
        <v>1981</v>
      </c>
      <c r="B113" s="103">
        <v>0</v>
      </c>
      <c r="C113" s="46">
        <v>355</v>
      </c>
      <c r="D113" s="46">
        <v>760</v>
      </c>
      <c r="E113" s="46">
        <v>1273</v>
      </c>
      <c r="F113" s="46">
        <v>95</v>
      </c>
      <c r="G113" s="46">
        <v>30</v>
      </c>
      <c r="H113" s="46">
        <v>0</v>
      </c>
      <c r="I113" s="46">
        <v>0</v>
      </c>
      <c r="J113" s="46">
        <f t="shared" si="21"/>
        <v>2513</v>
      </c>
      <c r="K113" s="46">
        <f t="shared" si="22"/>
        <v>2513</v>
      </c>
      <c r="L113" s="46"/>
      <c r="M113" s="46">
        <v>0</v>
      </c>
      <c r="N113" s="46">
        <v>151</v>
      </c>
      <c r="O113" s="46">
        <v>3596</v>
      </c>
      <c r="P113" s="46">
        <v>3143</v>
      </c>
      <c r="Q113" s="46">
        <v>584</v>
      </c>
      <c r="R113" s="46">
        <v>4053</v>
      </c>
      <c r="S113" s="46">
        <v>0</v>
      </c>
      <c r="T113" s="46">
        <v>0</v>
      </c>
      <c r="U113" s="46">
        <f t="shared" si="23"/>
        <v>11527</v>
      </c>
      <c r="V113" s="46">
        <f t="shared" si="24"/>
        <v>11527</v>
      </c>
    </row>
    <row r="114" spans="1:23" ht="12" customHeight="1">
      <c r="A114" s="68">
        <v>1982</v>
      </c>
      <c r="B114" s="103">
        <v>0</v>
      </c>
      <c r="C114" s="46">
        <v>161</v>
      </c>
      <c r="D114" s="46">
        <v>239</v>
      </c>
      <c r="E114" s="46">
        <v>1273</v>
      </c>
      <c r="F114" s="46">
        <v>783</v>
      </c>
      <c r="G114" s="46">
        <v>272</v>
      </c>
      <c r="H114" s="46" t="s">
        <v>15</v>
      </c>
      <c r="I114" s="46" t="s">
        <v>15</v>
      </c>
      <c r="J114" s="46">
        <f t="shared" si="21"/>
        <v>2728</v>
      </c>
      <c r="K114" s="46">
        <f t="shared" si="22"/>
        <v>2728</v>
      </c>
      <c r="L114" s="46"/>
      <c r="M114" s="46">
        <v>0</v>
      </c>
      <c r="N114" s="46">
        <v>0</v>
      </c>
      <c r="O114" s="46">
        <v>5254</v>
      </c>
      <c r="P114" s="46">
        <v>3038</v>
      </c>
      <c r="Q114" s="46">
        <v>11004</v>
      </c>
      <c r="R114" s="46">
        <v>5313</v>
      </c>
      <c r="S114" s="46" t="s">
        <v>15</v>
      </c>
      <c r="T114" s="46" t="s">
        <v>15</v>
      </c>
      <c r="U114" s="46">
        <f t="shared" si="23"/>
        <v>24609</v>
      </c>
      <c r="V114" s="46">
        <f t="shared" si="24"/>
        <v>24609</v>
      </c>
    </row>
    <row r="115" spans="1:23" ht="12" customHeight="1">
      <c r="A115" s="68">
        <v>1983</v>
      </c>
      <c r="B115" s="103">
        <v>0</v>
      </c>
      <c r="C115" s="46">
        <v>523</v>
      </c>
      <c r="D115" s="46">
        <v>531</v>
      </c>
      <c r="E115" s="46">
        <v>696</v>
      </c>
      <c r="F115" s="46">
        <v>210</v>
      </c>
      <c r="G115" s="46">
        <v>0</v>
      </c>
      <c r="H115" s="46" t="s">
        <v>15</v>
      </c>
      <c r="I115" s="46" t="s">
        <v>15</v>
      </c>
      <c r="J115" s="46">
        <f t="shared" si="21"/>
        <v>1960</v>
      </c>
      <c r="K115" s="46">
        <f t="shared" si="22"/>
        <v>1960</v>
      </c>
      <c r="L115" s="46"/>
      <c r="M115" s="46">
        <v>0</v>
      </c>
      <c r="N115" s="46">
        <v>0</v>
      </c>
      <c r="O115" s="46">
        <v>1977</v>
      </c>
      <c r="P115" s="46">
        <v>1565</v>
      </c>
      <c r="Q115" s="46">
        <v>2456</v>
      </c>
      <c r="R115" s="46">
        <v>0</v>
      </c>
      <c r="S115" s="46" t="s">
        <v>15</v>
      </c>
      <c r="T115" s="46" t="s">
        <v>15</v>
      </c>
      <c r="U115" s="46">
        <f t="shared" si="23"/>
        <v>5998</v>
      </c>
      <c r="V115" s="46">
        <f t="shared" si="24"/>
        <v>5998</v>
      </c>
    </row>
    <row r="116" spans="1:23" ht="12" customHeight="1">
      <c r="A116" s="68">
        <v>1984</v>
      </c>
      <c r="B116" s="103">
        <v>0</v>
      </c>
      <c r="C116" s="46">
        <v>131</v>
      </c>
      <c r="D116" s="46">
        <v>8</v>
      </c>
      <c r="E116" s="46">
        <v>107</v>
      </c>
      <c r="F116" s="46">
        <v>414</v>
      </c>
      <c r="G116" s="46">
        <v>0</v>
      </c>
      <c r="H116" s="46" t="s">
        <v>15</v>
      </c>
      <c r="I116" s="46" t="s">
        <v>15</v>
      </c>
      <c r="J116" s="46">
        <f t="shared" si="21"/>
        <v>660</v>
      </c>
      <c r="K116" s="46">
        <f t="shared" si="22"/>
        <v>660</v>
      </c>
      <c r="L116" s="46"/>
      <c r="M116" s="46">
        <v>0</v>
      </c>
      <c r="N116" s="46">
        <v>0</v>
      </c>
      <c r="O116" s="46">
        <v>0</v>
      </c>
      <c r="P116" s="46">
        <v>2377</v>
      </c>
      <c r="Q116" s="46">
        <v>7515</v>
      </c>
      <c r="R116" s="46">
        <v>0</v>
      </c>
      <c r="S116" s="46" t="s">
        <v>15</v>
      </c>
      <c r="T116" s="46" t="s">
        <v>15</v>
      </c>
      <c r="U116" s="46">
        <f t="shared" si="23"/>
        <v>9892</v>
      </c>
      <c r="V116" s="46">
        <f t="shared" si="24"/>
        <v>9892</v>
      </c>
    </row>
    <row r="117" spans="1:23" ht="12" customHeight="1">
      <c r="A117" s="68">
        <v>1985</v>
      </c>
      <c r="B117" s="103">
        <v>0</v>
      </c>
      <c r="C117" s="46">
        <v>45</v>
      </c>
      <c r="D117" s="46">
        <v>68</v>
      </c>
      <c r="E117" s="46">
        <v>785</v>
      </c>
      <c r="F117" s="46">
        <v>1040</v>
      </c>
      <c r="G117" s="46">
        <v>760</v>
      </c>
      <c r="H117" s="46" t="s">
        <v>15</v>
      </c>
      <c r="I117" s="46" t="s">
        <v>15</v>
      </c>
      <c r="J117" s="46">
        <f t="shared" si="21"/>
        <v>2698</v>
      </c>
      <c r="K117" s="46">
        <f t="shared" si="22"/>
        <v>2698</v>
      </c>
      <c r="L117" s="46"/>
      <c r="M117" s="46">
        <v>0</v>
      </c>
      <c r="N117" s="46">
        <v>0</v>
      </c>
      <c r="O117" s="46">
        <v>429</v>
      </c>
      <c r="P117" s="46">
        <v>16387</v>
      </c>
      <c r="Q117" s="46">
        <v>10408</v>
      </c>
      <c r="R117" s="46">
        <v>4909</v>
      </c>
      <c r="S117" s="46" t="s">
        <v>15</v>
      </c>
      <c r="T117" s="46" t="s">
        <v>15</v>
      </c>
      <c r="U117" s="46">
        <f t="shared" si="23"/>
        <v>32133</v>
      </c>
      <c r="V117" s="46">
        <f t="shared" si="24"/>
        <v>32133</v>
      </c>
    </row>
    <row r="118" spans="1:23" ht="12" customHeight="1">
      <c r="A118" s="68">
        <v>1986</v>
      </c>
      <c r="B118" s="103">
        <v>0</v>
      </c>
      <c r="C118" s="46">
        <v>613</v>
      </c>
      <c r="D118" s="46">
        <v>1700</v>
      </c>
      <c r="E118" s="46">
        <v>1450</v>
      </c>
      <c r="F118" s="46">
        <v>87</v>
      </c>
      <c r="G118" s="46">
        <v>0</v>
      </c>
      <c r="H118" s="46" t="s">
        <v>15</v>
      </c>
      <c r="I118" s="46" t="s">
        <v>15</v>
      </c>
      <c r="J118" s="46">
        <f t="shared" si="21"/>
        <v>3850</v>
      </c>
      <c r="K118" s="46">
        <f t="shared" si="22"/>
        <v>3850</v>
      </c>
      <c r="L118" s="46"/>
      <c r="M118" s="46">
        <v>0</v>
      </c>
      <c r="N118" s="46">
        <v>0</v>
      </c>
      <c r="O118" s="46">
        <v>13472</v>
      </c>
      <c r="P118" s="46">
        <v>17409</v>
      </c>
      <c r="Q118" s="46">
        <v>1913</v>
      </c>
      <c r="R118" s="46">
        <v>0</v>
      </c>
      <c r="S118" s="46" t="s">
        <v>15</v>
      </c>
      <c r="T118" s="46" t="s">
        <v>15</v>
      </c>
      <c r="U118" s="46">
        <f t="shared" si="23"/>
        <v>32794</v>
      </c>
      <c r="V118" s="46">
        <f t="shared" si="24"/>
        <v>32794</v>
      </c>
    </row>
    <row r="119" spans="1:23" ht="12" customHeight="1">
      <c r="A119" s="68">
        <v>1987</v>
      </c>
      <c r="B119" s="103">
        <v>0</v>
      </c>
      <c r="C119" s="46">
        <v>1267</v>
      </c>
      <c r="D119" s="46">
        <v>0</v>
      </c>
      <c r="E119" s="46">
        <v>353</v>
      </c>
      <c r="F119" s="46">
        <v>1679</v>
      </c>
      <c r="G119" s="46">
        <v>0</v>
      </c>
      <c r="H119" s="46" t="s">
        <v>15</v>
      </c>
      <c r="I119" s="46" t="s">
        <v>15</v>
      </c>
      <c r="J119" s="46">
        <f t="shared" si="21"/>
        <v>3299</v>
      </c>
      <c r="K119" s="46">
        <f t="shared" si="22"/>
        <v>3299</v>
      </c>
      <c r="L119" s="46"/>
      <c r="M119" s="46">
        <v>0</v>
      </c>
      <c r="N119" s="46">
        <v>0</v>
      </c>
      <c r="O119" s="46">
        <v>0</v>
      </c>
      <c r="P119" s="46">
        <v>8566</v>
      </c>
      <c r="Q119" s="46">
        <v>13729</v>
      </c>
      <c r="R119" s="46">
        <v>0</v>
      </c>
      <c r="S119" s="46" t="s">
        <v>15</v>
      </c>
      <c r="T119" s="46" t="s">
        <v>15</v>
      </c>
      <c r="U119" s="46">
        <f t="shared" si="23"/>
        <v>22295</v>
      </c>
      <c r="V119" s="46">
        <f t="shared" si="24"/>
        <v>22295</v>
      </c>
    </row>
    <row r="120" spans="1:23" ht="12" customHeight="1">
      <c r="A120" s="68">
        <v>1988</v>
      </c>
      <c r="B120" s="103">
        <v>0</v>
      </c>
      <c r="C120" s="46">
        <v>1907</v>
      </c>
      <c r="D120" s="46">
        <v>2136</v>
      </c>
      <c r="E120" s="46">
        <v>1150</v>
      </c>
      <c r="F120" s="46">
        <v>427</v>
      </c>
      <c r="G120" s="46">
        <v>73</v>
      </c>
      <c r="H120" s="46" t="s">
        <v>15</v>
      </c>
      <c r="I120" s="46" t="s">
        <v>15</v>
      </c>
      <c r="J120" s="46">
        <f t="shared" si="21"/>
        <v>5693</v>
      </c>
      <c r="K120" s="46">
        <f t="shared" si="22"/>
        <v>5693</v>
      </c>
      <c r="L120" s="46"/>
      <c r="M120" s="46">
        <v>0</v>
      </c>
      <c r="N120" s="46">
        <v>0</v>
      </c>
      <c r="O120" s="46">
        <v>0</v>
      </c>
      <c r="P120" s="46">
        <v>4536</v>
      </c>
      <c r="Q120" s="46">
        <v>6744</v>
      </c>
      <c r="R120" s="46">
        <v>2041</v>
      </c>
      <c r="S120" s="46" t="s">
        <v>15</v>
      </c>
      <c r="T120" s="46" t="s">
        <v>15</v>
      </c>
      <c r="U120" s="46">
        <f t="shared" si="23"/>
        <v>13321</v>
      </c>
      <c r="V120" s="46">
        <f t="shared" si="24"/>
        <v>13321</v>
      </c>
    </row>
    <row r="121" spans="1:23" ht="12" customHeight="1">
      <c r="A121" s="68">
        <v>1989</v>
      </c>
      <c r="B121" s="103">
        <v>0</v>
      </c>
      <c r="C121" s="46">
        <v>824</v>
      </c>
      <c r="D121" s="46">
        <v>649</v>
      </c>
      <c r="E121" s="46">
        <v>2502</v>
      </c>
      <c r="F121" s="46">
        <v>1039</v>
      </c>
      <c r="G121" s="46">
        <v>724</v>
      </c>
      <c r="H121" s="46" t="s">
        <v>15</v>
      </c>
      <c r="I121" s="46" t="s">
        <v>15</v>
      </c>
      <c r="J121" s="46">
        <f t="shared" si="21"/>
        <v>5738</v>
      </c>
      <c r="K121" s="46">
        <f t="shared" si="22"/>
        <v>5738</v>
      </c>
      <c r="L121" s="46"/>
      <c r="M121" s="46">
        <v>0</v>
      </c>
      <c r="N121" s="46">
        <v>0</v>
      </c>
      <c r="O121" s="46">
        <v>0</v>
      </c>
      <c r="P121" s="46">
        <v>4439</v>
      </c>
      <c r="Q121" s="46">
        <v>3020</v>
      </c>
      <c r="R121" s="46">
        <v>6455</v>
      </c>
      <c r="S121" s="46" t="s">
        <v>15</v>
      </c>
      <c r="T121" s="46" t="s">
        <v>15</v>
      </c>
      <c r="U121" s="46">
        <f t="shared" si="23"/>
        <v>13914</v>
      </c>
      <c r="V121" s="46">
        <f t="shared" si="24"/>
        <v>13914</v>
      </c>
    </row>
    <row r="122" spans="1:23" ht="12" customHeight="1">
      <c r="A122" s="68">
        <v>1990</v>
      </c>
      <c r="B122" s="103">
        <v>0</v>
      </c>
      <c r="C122" s="46">
        <v>700</v>
      </c>
      <c r="D122" s="46">
        <v>234</v>
      </c>
      <c r="E122" s="46">
        <v>4767</v>
      </c>
      <c r="F122" s="46">
        <v>488</v>
      </c>
      <c r="G122" s="46">
        <v>499</v>
      </c>
      <c r="H122" s="46" t="s">
        <v>15</v>
      </c>
      <c r="I122" s="46" t="s">
        <v>15</v>
      </c>
      <c r="J122" s="46">
        <f t="shared" si="21"/>
        <v>6688</v>
      </c>
      <c r="K122" s="46">
        <f t="shared" si="22"/>
        <v>6688</v>
      </c>
      <c r="L122" s="46"/>
      <c r="M122" s="46">
        <v>0</v>
      </c>
      <c r="N122" s="46">
        <v>0</v>
      </c>
      <c r="O122" s="46">
        <v>0</v>
      </c>
      <c r="P122" s="46">
        <v>7200</v>
      </c>
      <c r="Q122" s="46">
        <v>9698</v>
      </c>
      <c r="R122" s="46">
        <v>2755</v>
      </c>
      <c r="S122" s="46" t="s">
        <v>15</v>
      </c>
      <c r="T122" s="46" t="s">
        <v>15</v>
      </c>
      <c r="U122" s="46">
        <f t="shared" si="23"/>
        <v>19653</v>
      </c>
      <c r="V122" s="46">
        <f t="shared" si="24"/>
        <v>19653</v>
      </c>
    </row>
    <row r="123" spans="1:23" ht="12" customHeight="1">
      <c r="A123" s="68">
        <v>1991</v>
      </c>
      <c r="B123" s="103">
        <v>0</v>
      </c>
      <c r="C123" s="46">
        <v>189</v>
      </c>
      <c r="D123" s="46">
        <v>212</v>
      </c>
      <c r="E123" s="46">
        <v>534</v>
      </c>
      <c r="F123" s="46">
        <v>1659</v>
      </c>
      <c r="G123" s="46">
        <v>0</v>
      </c>
      <c r="H123" s="46" t="s">
        <v>15</v>
      </c>
      <c r="I123" s="46" t="s">
        <v>15</v>
      </c>
      <c r="J123" s="46">
        <f t="shared" si="21"/>
        <v>2594</v>
      </c>
      <c r="K123" s="46">
        <f t="shared" si="22"/>
        <v>2594</v>
      </c>
      <c r="L123" s="46"/>
      <c r="M123" s="46">
        <v>0</v>
      </c>
      <c r="N123" s="46">
        <v>0</v>
      </c>
      <c r="O123" s="46">
        <v>0</v>
      </c>
      <c r="P123" s="46">
        <v>4936</v>
      </c>
      <c r="Q123" s="46">
        <v>15520</v>
      </c>
      <c r="R123" s="46">
        <v>0</v>
      </c>
      <c r="S123" s="46" t="s">
        <v>15</v>
      </c>
      <c r="T123" s="46" t="s">
        <v>15</v>
      </c>
      <c r="U123" s="46">
        <f t="shared" si="23"/>
        <v>20456</v>
      </c>
      <c r="V123" s="46">
        <f t="shared" si="24"/>
        <v>20456</v>
      </c>
      <c r="W123" s="20"/>
    </row>
    <row r="124" spans="1:23" ht="12" customHeight="1">
      <c r="A124" s="68">
        <v>1992</v>
      </c>
      <c r="B124" s="103">
        <v>0</v>
      </c>
      <c r="C124" s="46">
        <v>0</v>
      </c>
      <c r="D124" s="46">
        <v>27</v>
      </c>
      <c r="E124" s="46">
        <v>1041</v>
      </c>
      <c r="F124" s="46">
        <v>925</v>
      </c>
      <c r="G124" s="46">
        <v>0</v>
      </c>
      <c r="H124" s="46" t="s">
        <v>15</v>
      </c>
      <c r="I124" s="46" t="s">
        <v>15</v>
      </c>
      <c r="J124" s="46">
        <f t="shared" si="21"/>
        <v>1993</v>
      </c>
      <c r="K124" s="46">
        <f t="shared" si="22"/>
        <v>1993</v>
      </c>
      <c r="L124" s="46"/>
      <c r="M124" s="46">
        <v>0</v>
      </c>
      <c r="N124" s="46">
        <v>0</v>
      </c>
      <c r="O124" s="46">
        <v>0</v>
      </c>
      <c r="P124" s="46">
        <v>8454</v>
      </c>
      <c r="Q124" s="46">
        <v>9371</v>
      </c>
      <c r="R124" s="46">
        <v>0</v>
      </c>
      <c r="S124" s="46" t="s">
        <v>15</v>
      </c>
      <c r="T124" s="46" t="s">
        <v>15</v>
      </c>
      <c r="U124" s="46">
        <f t="shared" si="23"/>
        <v>17825</v>
      </c>
      <c r="V124" s="46">
        <f t="shared" si="24"/>
        <v>17825</v>
      </c>
      <c r="W124" s="20"/>
    </row>
    <row r="125" spans="1:23" ht="12" customHeight="1">
      <c r="A125" s="68">
        <v>1993</v>
      </c>
      <c r="B125" s="103">
        <v>0</v>
      </c>
      <c r="C125" s="46">
        <v>19</v>
      </c>
      <c r="D125" s="46">
        <v>5</v>
      </c>
      <c r="E125" s="46">
        <v>746</v>
      </c>
      <c r="F125" s="46">
        <v>404</v>
      </c>
      <c r="G125" s="46">
        <v>112</v>
      </c>
      <c r="H125" s="46" t="s">
        <v>15</v>
      </c>
      <c r="I125" s="46" t="s">
        <v>15</v>
      </c>
      <c r="J125" s="46">
        <f t="shared" si="21"/>
        <v>1286</v>
      </c>
      <c r="K125" s="46">
        <f t="shared" si="22"/>
        <v>1286</v>
      </c>
      <c r="L125" s="46"/>
      <c r="M125" s="46">
        <v>0</v>
      </c>
      <c r="N125" s="46">
        <v>0</v>
      </c>
      <c r="O125" s="46">
        <v>0</v>
      </c>
      <c r="P125" s="46">
        <v>926</v>
      </c>
      <c r="Q125" s="46">
        <v>5487</v>
      </c>
      <c r="R125" s="46">
        <v>1005</v>
      </c>
      <c r="S125" s="46" t="s">
        <v>15</v>
      </c>
      <c r="T125" s="46" t="s">
        <v>15</v>
      </c>
      <c r="U125" s="46">
        <f t="shared" si="23"/>
        <v>7418</v>
      </c>
      <c r="V125" s="46">
        <f t="shared" si="24"/>
        <v>7418</v>
      </c>
      <c r="W125" s="20"/>
    </row>
    <row r="126" spans="1:23" ht="12" customHeight="1">
      <c r="A126" s="68">
        <v>1994</v>
      </c>
      <c r="B126" s="103">
        <v>0</v>
      </c>
      <c r="C126" s="46">
        <v>97</v>
      </c>
      <c r="D126" s="46">
        <v>1148</v>
      </c>
      <c r="E126" s="46">
        <v>4</v>
      </c>
      <c r="F126" s="46">
        <v>0</v>
      </c>
      <c r="G126" s="46">
        <v>0</v>
      </c>
      <c r="H126" s="46" t="s">
        <v>15</v>
      </c>
      <c r="I126" s="46" t="s">
        <v>15</v>
      </c>
      <c r="J126" s="46">
        <f t="shared" si="21"/>
        <v>1249</v>
      </c>
      <c r="K126" s="46">
        <f t="shared" si="22"/>
        <v>1249</v>
      </c>
      <c r="L126" s="46"/>
      <c r="M126" s="46">
        <v>0</v>
      </c>
      <c r="N126" s="46">
        <v>0</v>
      </c>
      <c r="O126" s="46">
        <v>0</v>
      </c>
      <c r="P126" s="46">
        <v>0</v>
      </c>
      <c r="Q126" s="46">
        <v>0</v>
      </c>
      <c r="R126" s="46">
        <v>0</v>
      </c>
      <c r="S126" s="46" t="s">
        <v>15</v>
      </c>
      <c r="T126" s="46" t="s">
        <v>15</v>
      </c>
      <c r="U126" s="46">
        <f t="shared" si="23"/>
        <v>0</v>
      </c>
      <c r="V126" s="46">
        <f t="shared" si="24"/>
        <v>0</v>
      </c>
      <c r="W126" s="20">
        <v>0</v>
      </c>
    </row>
    <row r="127" spans="1:23" ht="12" customHeight="1">
      <c r="A127" s="68">
        <v>1995</v>
      </c>
      <c r="B127" s="103">
        <v>0</v>
      </c>
      <c r="C127" s="46">
        <v>0</v>
      </c>
      <c r="D127" s="46">
        <v>0</v>
      </c>
      <c r="E127" s="46">
        <v>0</v>
      </c>
      <c r="F127" s="46">
        <v>18</v>
      </c>
      <c r="G127" s="46">
        <v>0</v>
      </c>
      <c r="H127" s="46" t="s">
        <v>15</v>
      </c>
      <c r="I127" s="46" t="s">
        <v>15</v>
      </c>
      <c r="J127" s="46">
        <f t="shared" si="21"/>
        <v>18</v>
      </c>
      <c r="K127" s="46">
        <f t="shared" si="22"/>
        <v>18</v>
      </c>
      <c r="L127" s="46"/>
      <c r="M127" s="46">
        <v>0</v>
      </c>
      <c r="N127" s="46">
        <v>0</v>
      </c>
      <c r="O127" s="46">
        <v>0</v>
      </c>
      <c r="P127" s="46">
        <v>0</v>
      </c>
      <c r="Q127" s="46">
        <v>237</v>
      </c>
      <c r="R127" s="46">
        <v>0</v>
      </c>
      <c r="S127" s="46" t="s">
        <v>15</v>
      </c>
      <c r="T127" s="46" t="s">
        <v>15</v>
      </c>
      <c r="U127" s="46">
        <f t="shared" si="23"/>
        <v>237</v>
      </c>
      <c r="V127" s="46">
        <f t="shared" si="24"/>
        <v>237</v>
      </c>
      <c r="W127" s="20"/>
    </row>
    <row r="128" spans="1:23" ht="12" customHeight="1">
      <c r="A128" s="68">
        <v>1996</v>
      </c>
      <c r="B128" s="103">
        <v>0</v>
      </c>
      <c r="C128" s="46">
        <v>0</v>
      </c>
      <c r="D128" s="46">
        <v>0</v>
      </c>
      <c r="E128" s="46">
        <v>0</v>
      </c>
      <c r="F128" s="46">
        <v>6</v>
      </c>
      <c r="G128" s="46">
        <v>34</v>
      </c>
      <c r="H128" s="46" t="s">
        <v>15</v>
      </c>
      <c r="I128" s="46" t="s">
        <v>15</v>
      </c>
      <c r="J128" s="46">
        <f t="shared" si="21"/>
        <v>40</v>
      </c>
      <c r="K128" s="46">
        <f t="shared" si="22"/>
        <v>40</v>
      </c>
      <c r="L128" s="46"/>
      <c r="M128" s="46">
        <v>0</v>
      </c>
      <c r="N128" s="46">
        <v>0</v>
      </c>
      <c r="O128" s="46">
        <v>0</v>
      </c>
      <c r="P128" s="46">
        <v>0</v>
      </c>
      <c r="Q128" s="46">
        <v>105</v>
      </c>
      <c r="R128" s="46">
        <v>474</v>
      </c>
      <c r="S128" s="46" t="s">
        <v>15</v>
      </c>
      <c r="T128" s="46" t="s">
        <v>15</v>
      </c>
      <c r="U128" s="46">
        <f t="shared" si="23"/>
        <v>579</v>
      </c>
      <c r="V128" s="46">
        <f t="shared" si="24"/>
        <v>579</v>
      </c>
      <c r="W128" s="20"/>
    </row>
    <row r="129" spans="1:23" ht="12" customHeight="1">
      <c r="A129" s="68">
        <v>1997</v>
      </c>
      <c r="B129" s="103">
        <v>0</v>
      </c>
      <c r="C129" s="46">
        <v>0</v>
      </c>
      <c r="D129" s="46">
        <v>0</v>
      </c>
      <c r="E129" s="46">
        <v>0</v>
      </c>
      <c r="F129" s="46">
        <v>0</v>
      </c>
      <c r="G129" s="46">
        <v>0</v>
      </c>
      <c r="H129" s="46" t="s">
        <v>15</v>
      </c>
      <c r="I129" s="46" t="s">
        <v>15</v>
      </c>
      <c r="J129" s="46">
        <f t="shared" si="21"/>
        <v>0</v>
      </c>
      <c r="K129" s="46">
        <f t="shared" si="22"/>
        <v>0</v>
      </c>
      <c r="L129" s="46"/>
      <c r="M129" s="46">
        <v>0</v>
      </c>
      <c r="N129" s="46">
        <v>0</v>
      </c>
      <c r="O129" s="46">
        <v>0</v>
      </c>
      <c r="P129" s="46">
        <v>0</v>
      </c>
      <c r="Q129" s="46">
        <v>0</v>
      </c>
      <c r="R129" s="46">
        <v>0</v>
      </c>
      <c r="S129" s="46" t="s">
        <v>15</v>
      </c>
      <c r="T129" s="46" t="s">
        <v>15</v>
      </c>
      <c r="U129" s="46">
        <f t="shared" si="23"/>
        <v>0</v>
      </c>
      <c r="V129" s="46">
        <f t="shared" si="24"/>
        <v>0</v>
      </c>
      <c r="W129" s="20"/>
    </row>
    <row r="130" spans="1:23" ht="12" customHeight="1">
      <c r="A130" s="68">
        <v>1998</v>
      </c>
      <c r="B130" s="103">
        <v>0</v>
      </c>
      <c r="C130" s="46">
        <v>0</v>
      </c>
      <c r="D130" s="46">
        <v>26</v>
      </c>
      <c r="E130" s="46">
        <v>0</v>
      </c>
      <c r="F130" s="46">
        <v>113</v>
      </c>
      <c r="G130" s="46">
        <v>0</v>
      </c>
      <c r="H130" s="46" t="s">
        <v>15</v>
      </c>
      <c r="I130" s="46" t="s">
        <v>15</v>
      </c>
      <c r="J130" s="46">
        <f t="shared" si="21"/>
        <v>139</v>
      </c>
      <c r="K130" s="46">
        <f t="shared" si="22"/>
        <v>139</v>
      </c>
      <c r="L130" s="46"/>
      <c r="M130" s="46">
        <v>0</v>
      </c>
      <c r="N130" s="46">
        <v>0</v>
      </c>
      <c r="O130" s="46">
        <v>0</v>
      </c>
      <c r="P130" s="46">
        <v>0</v>
      </c>
      <c r="Q130" s="46">
        <v>115</v>
      </c>
      <c r="R130" s="46">
        <v>0</v>
      </c>
      <c r="S130" s="46" t="s">
        <v>15</v>
      </c>
      <c r="T130" s="46" t="s">
        <v>15</v>
      </c>
      <c r="U130" s="46">
        <f t="shared" si="23"/>
        <v>115</v>
      </c>
      <c r="V130" s="46">
        <f t="shared" si="24"/>
        <v>115</v>
      </c>
      <c r="W130" s="20"/>
    </row>
    <row r="131" spans="1:23" ht="12" customHeight="1">
      <c r="A131" s="68">
        <v>1999</v>
      </c>
      <c r="B131" s="103">
        <v>0</v>
      </c>
      <c r="C131" s="46">
        <v>0</v>
      </c>
      <c r="D131" s="46">
        <v>42</v>
      </c>
      <c r="E131" s="46">
        <v>0</v>
      </c>
      <c r="F131" s="46">
        <v>62</v>
      </c>
      <c r="G131" s="46">
        <v>0</v>
      </c>
      <c r="H131" s="46" t="s">
        <v>15</v>
      </c>
      <c r="I131" s="46" t="s">
        <v>15</v>
      </c>
      <c r="J131" s="46">
        <f t="shared" si="21"/>
        <v>104</v>
      </c>
      <c r="K131" s="46">
        <f t="shared" si="22"/>
        <v>104</v>
      </c>
      <c r="L131" s="46"/>
      <c r="M131" s="46">
        <v>0</v>
      </c>
      <c r="N131" s="46">
        <v>0</v>
      </c>
      <c r="O131" s="46">
        <v>0</v>
      </c>
      <c r="P131" s="46">
        <v>0</v>
      </c>
      <c r="Q131" s="46">
        <v>143</v>
      </c>
      <c r="R131" s="46">
        <v>0</v>
      </c>
      <c r="S131" s="46" t="s">
        <v>15</v>
      </c>
      <c r="T131" s="46" t="s">
        <v>15</v>
      </c>
      <c r="U131" s="46">
        <f t="shared" si="23"/>
        <v>143</v>
      </c>
      <c r="V131" s="46">
        <f t="shared" si="24"/>
        <v>143</v>
      </c>
      <c r="W131" s="20"/>
    </row>
    <row r="132" spans="1:23" ht="12" customHeight="1">
      <c r="A132" s="68">
        <v>2000</v>
      </c>
      <c r="B132" s="103">
        <v>0</v>
      </c>
      <c r="C132" s="46">
        <v>0</v>
      </c>
      <c r="D132" s="46">
        <v>13</v>
      </c>
      <c r="E132" s="46">
        <v>0</v>
      </c>
      <c r="F132" s="46">
        <v>18</v>
      </c>
      <c r="G132" s="46">
        <v>0</v>
      </c>
      <c r="H132" s="46" t="s">
        <v>15</v>
      </c>
      <c r="I132" s="46" t="s">
        <v>15</v>
      </c>
      <c r="J132" s="46">
        <f t="shared" si="21"/>
        <v>31</v>
      </c>
      <c r="K132" s="46">
        <f t="shared" si="22"/>
        <v>31</v>
      </c>
      <c r="L132" s="46"/>
      <c r="M132" s="46">
        <v>0</v>
      </c>
      <c r="N132" s="46">
        <v>0</v>
      </c>
      <c r="O132" s="46">
        <v>0</v>
      </c>
      <c r="P132" s="46">
        <v>0</v>
      </c>
      <c r="Q132" s="46">
        <v>151</v>
      </c>
      <c r="R132" s="46">
        <v>0</v>
      </c>
      <c r="S132" s="46" t="s">
        <v>15</v>
      </c>
      <c r="T132" s="46" t="s">
        <v>15</v>
      </c>
      <c r="U132" s="46">
        <f t="shared" si="23"/>
        <v>151</v>
      </c>
      <c r="V132" s="46">
        <f t="shared" si="24"/>
        <v>151</v>
      </c>
      <c r="W132" s="20"/>
    </row>
    <row r="133" spans="1:23" ht="12" customHeight="1">
      <c r="A133" s="68">
        <v>2001</v>
      </c>
      <c r="B133" s="103">
        <v>0</v>
      </c>
      <c r="C133" s="46">
        <v>0</v>
      </c>
      <c r="D133" s="46">
        <v>0</v>
      </c>
      <c r="E133" s="46">
        <v>0</v>
      </c>
      <c r="F133" s="46">
        <v>0</v>
      </c>
      <c r="G133" s="46">
        <v>3</v>
      </c>
      <c r="H133" s="46" t="s">
        <v>15</v>
      </c>
      <c r="I133" s="46" t="s">
        <v>15</v>
      </c>
      <c r="J133" s="46">
        <f t="shared" si="21"/>
        <v>3</v>
      </c>
      <c r="K133" s="46">
        <f t="shared" si="22"/>
        <v>3</v>
      </c>
      <c r="L133" s="46"/>
      <c r="M133" s="46">
        <v>0</v>
      </c>
      <c r="N133" s="46">
        <v>0</v>
      </c>
      <c r="O133" s="46">
        <v>0</v>
      </c>
      <c r="P133" s="46">
        <v>0</v>
      </c>
      <c r="Q133" s="46">
        <v>0</v>
      </c>
      <c r="R133" s="46">
        <v>24</v>
      </c>
      <c r="S133" s="46" t="s">
        <v>15</v>
      </c>
      <c r="T133" s="46" t="s">
        <v>15</v>
      </c>
      <c r="U133" s="46">
        <f t="shared" si="23"/>
        <v>24</v>
      </c>
      <c r="V133" s="46">
        <f t="shared" si="24"/>
        <v>24</v>
      </c>
      <c r="W133" s="20"/>
    </row>
    <row r="134" spans="1:23" ht="12" customHeight="1">
      <c r="A134" s="68">
        <v>2002</v>
      </c>
      <c r="B134" s="103">
        <v>0</v>
      </c>
      <c r="C134" s="46">
        <v>0</v>
      </c>
      <c r="D134" s="46">
        <v>0</v>
      </c>
      <c r="E134" s="46">
        <v>124</v>
      </c>
      <c r="F134" s="46">
        <v>4</v>
      </c>
      <c r="G134" s="46">
        <v>0</v>
      </c>
      <c r="H134" s="46">
        <v>30</v>
      </c>
      <c r="I134" s="46" t="s">
        <v>15</v>
      </c>
      <c r="J134" s="46">
        <f t="shared" si="21"/>
        <v>128</v>
      </c>
      <c r="K134" s="46">
        <f t="shared" si="22"/>
        <v>158</v>
      </c>
      <c r="L134" s="46"/>
      <c r="M134" s="46">
        <v>0</v>
      </c>
      <c r="N134" s="46">
        <v>0</v>
      </c>
      <c r="O134" s="46">
        <v>0</v>
      </c>
      <c r="P134" s="46">
        <v>0</v>
      </c>
      <c r="Q134" s="46">
        <v>372</v>
      </c>
      <c r="R134" s="46">
        <v>0</v>
      </c>
      <c r="S134" s="46">
        <v>80</v>
      </c>
      <c r="T134" s="46" t="s">
        <v>15</v>
      </c>
      <c r="U134" s="46">
        <f t="shared" si="23"/>
        <v>372</v>
      </c>
      <c r="V134" s="46">
        <f t="shared" si="24"/>
        <v>452</v>
      </c>
      <c r="W134" s="20"/>
    </row>
    <row r="135" spans="1:23" ht="12" customHeight="1">
      <c r="A135" s="68">
        <v>2003</v>
      </c>
      <c r="B135" s="103">
        <v>0</v>
      </c>
      <c r="C135" s="46">
        <v>0</v>
      </c>
      <c r="D135" s="46">
        <v>47</v>
      </c>
      <c r="E135" s="46">
        <v>0</v>
      </c>
      <c r="F135" s="46">
        <v>0</v>
      </c>
      <c r="G135" s="46">
        <v>0</v>
      </c>
      <c r="H135" s="46">
        <v>35</v>
      </c>
      <c r="I135" s="46" t="s">
        <v>15</v>
      </c>
      <c r="J135" s="46">
        <f t="shared" si="21"/>
        <v>47</v>
      </c>
      <c r="K135" s="46">
        <f t="shared" si="22"/>
        <v>82</v>
      </c>
      <c r="L135" s="46"/>
      <c r="M135" s="46">
        <v>0</v>
      </c>
      <c r="N135" s="46">
        <v>0</v>
      </c>
      <c r="O135" s="46">
        <v>0</v>
      </c>
      <c r="P135" s="46">
        <v>0</v>
      </c>
      <c r="Q135" s="46">
        <v>0</v>
      </c>
      <c r="R135" s="46">
        <v>0</v>
      </c>
      <c r="S135" s="46">
        <v>85</v>
      </c>
      <c r="T135" s="46" t="s">
        <v>15</v>
      </c>
      <c r="U135" s="46">
        <f t="shared" si="23"/>
        <v>0</v>
      </c>
      <c r="V135" s="46">
        <f t="shared" si="24"/>
        <v>85</v>
      </c>
      <c r="W135" s="20"/>
    </row>
    <row r="136" spans="1:23" ht="12" customHeight="1">
      <c r="A136" s="68">
        <v>2004</v>
      </c>
      <c r="B136" s="103">
        <v>0</v>
      </c>
      <c r="C136" s="46">
        <v>0</v>
      </c>
      <c r="D136" s="46">
        <v>0</v>
      </c>
      <c r="E136" s="46">
        <v>50</v>
      </c>
      <c r="F136" s="46">
        <v>6</v>
      </c>
      <c r="G136" s="46">
        <v>0</v>
      </c>
      <c r="H136" s="46">
        <v>25</v>
      </c>
      <c r="I136" s="46" t="s">
        <v>15</v>
      </c>
      <c r="J136" s="46">
        <f t="shared" si="21"/>
        <v>56</v>
      </c>
      <c r="K136" s="46">
        <f t="shared" si="22"/>
        <v>81</v>
      </c>
      <c r="L136" s="46"/>
      <c r="M136" s="46">
        <v>0</v>
      </c>
      <c r="N136" s="46">
        <v>0</v>
      </c>
      <c r="O136" s="46">
        <v>0</v>
      </c>
      <c r="P136" s="46">
        <v>61</v>
      </c>
      <c r="Q136" s="46">
        <v>23</v>
      </c>
      <c r="R136" s="46">
        <v>0</v>
      </c>
      <c r="S136" s="46">
        <v>100</v>
      </c>
      <c r="T136" s="46" t="s">
        <v>15</v>
      </c>
      <c r="U136" s="46">
        <f t="shared" si="23"/>
        <v>84</v>
      </c>
      <c r="V136" s="46">
        <f t="shared" si="24"/>
        <v>184</v>
      </c>
      <c r="W136" s="20"/>
    </row>
    <row r="137" spans="1:23" ht="12" customHeight="1">
      <c r="A137" s="68">
        <v>2005</v>
      </c>
      <c r="B137" s="103">
        <v>0</v>
      </c>
      <c r="C137" s="46">
        <v>258</v>
      </c>
      <c r="D137" s="46">
        <v>1</v>
      </c>
      <c r="E137" s="46">
        <v>177</v>
      </c>
      <c r="F137" s="46">
        <v>188</v>
      </c>
      <c r="G137" s="46">
        <v>74</v>
      </c>
      <c r="H137" s="46">
        <v>0</v>
      </c>
      <c r="I137" s="46" t="s">
        <v>15</v>
      </c>
      <c r="J137" s="46">
        <f t="shared" si="21"/>
        <v>698</v>
      </c>
      <c r="K137" s="46">
        <f t="shared" si="22"/>
        <v>698</v>
      </c>
      <c r="L137" s="46"/>
      <c r="M137" s="46">
        <v>0</v>
      </c>
      <c r="N137" s="46">
        <v>0</v>
      </c>
      <c r="O137" s="46">
        <v>0</v>
      </c>
      <c r="P137" s="46">
        <v>1</v>
      </c>
      <c r="Q137" s="46">
        <v>26</v>
      </c>
      <c r="R137" s="46">
        <v>36</v>
      </c>
      <c r="S137" s="46">
        <v>0</v>
      </c>
      <c r="T137" s="46" t="s">
        <v>15</v>
      </c>
      <c r="U137" s="46">
        <f t="shared" si="23"/>
        <v>63</v>
      </c>
      <c r="V137" s="46">
        <f t="shared" si="24"/>
        <v>63</v>
      </c>
      <c r="W137" s="20"/>
    </row>
    <row r="138" spans="1:23" ht="12" customHeight="1">
      <c r="A138" s="68">
        <v>2006</v>
      </c>
      <c r="B138" s="103">
        <v>0</v>
      </c>
      <c r="C138" s="46">
        <v>82</v>
      </c>
      <c r="D138" s="46">
        <v>248</v>
      </c>
      <c r="E138" s="46">
        <v>825</v>
      </c>
      <c r="F138" s="46">
        <v>870</v>
      </c>
      <c r="G138" s="46">
        <v>66</v>
      </c>
      <c r="H138" s="46">
        <v>15</v>
      </c>
      <c r="I138" s="46" t="s">
        <v>15</v>
      </c>
      <c r="J138" s="46">
        <f t="shared" si="21"/>
        <v>2091</v>
      </c>
      <c r="K138" s="46">
        <f t="shared" si="22"/>
        <v>2106</v>
      </c>
      <c r="L138" s="46"/>
      <c r="M138" s="46">
        <v>0</v>
      </c>
      <c r="N138" s="46">
        <v>0</v>
      </c>
      <c r="O138" s="46">
        <v>0</v>
      </c>
      <c r="P138" s="46">
        <v>446</v>
      </c>
      <c r="Q138" s="46">
        <v>1272</v>
      </c>
      <c r="R138" s="46">
        <v>123</v>
      </c>
      <c r="S138" s="46">
        <v>5</v>
      </c>
      <c r="T138" s="46" t="s">
        <v>15</v>
      </c>
      <c r="U138" s="46">
        <f t="shared" si="23"/>
        <v>1841</v>
      </c>
      <c r="V138" s="46">
        <f t="shared" si="24"/>
        <v>1846</v>
      </c>
      <c r="W138" s="20"/>
    </row>
    <row r="139" spans="1:23" ht="12" customHeight="1">
      <c r="A139" s="68">
        <v>2007</v>
      </c>
      <c r="B139" s="103">
        <v>0</v>
      </c>
      <c r="C139" s="53">
        <v>0</v>
      </c>
      <c r="D139" s="53">
        <v>1773</v>
      </c>
      <c r="E139" s="53">
        <v>60</v>
      </c>
      <c r="F139" s="53">
        <v>234</v>
      </c>
      <c r="G139" s="53">
        <v>5</v>
      </c>
      <c r="H139" s="53">
        <v>0</v>
      </c>
      <c r="I139" s="46" t="s">
        <v>15</v>
      </c>
      <c r="J139" s="53">
        <f t="shared" si="21"/>
        <v>2072</v>
      </c>
      <c r="K139" s="53">
        <f t="shared" si="22"/>
        <v>2072</v>
      </c>
      <c r="L139" s="53"/>
      <c r="M139" s="53">
        <v>0</v>
      </c>
      <c r="N139" s="53">
        <v>0</v>
      </c>
      <c r="O139" s="53">
        <v>0</v>
      </c>
      <c r="P139" s="53">
        <v>248</v>
      </c>
      <c r="Q139" s="53">
        <v>1099</v>
      </c>
      <c r="R139" s="53">
        <v>52</v>
      </c>
      <c r="S139" s="53">
        <v>0</v>
      </c>
      <c r="T139" s="46" t="s">
        <v>15</v>
      </c>
      <c r="U139" s="53">
        <f t="shared" si="23"/>
        <v>1399</v>
      </c>
      <c r="V139" s="53">
        <f t="shared" si="24"/>
        <v>1399</v>
      </c>
      <c r="W139" s="20"/>
    </row>
    <row r="140" spans="1:23" ht="12" customHeight="1">
      <c r="A140" s="68">
        <v>2008</v>
      </c>
      <c r="B140" s="103">
        <v>0</v>
      </c>
      <c r="C140" s="53">
        <v>58</v>
      </c>
      <c r="D140" s="53">
        <v>2834</v>
      </c>
      <c r="E140" s="53">
        <v>380</v>
      </c>
      <c r="F140" s="53">
        <v>888</v>
      </c>
      <c r="G140" s="53">
        <v>368</v>
      </c>
      <c r="H140" s="53">
        <v>1</v>
      </c>
      <c r="I140" s="53" t="s">
        <v>15</v>
      </c>
      <c r="J140" s="53">
        <f t="shared" si="21"/>
        <v>4528</v>
      </c>
      <c r="K140" s="53">
        <f t="shared" si="22"/>
        <v>4529</v>
      </c>
      <c r="L140" s="53"/>
      <c r="M140" s="53">
        <v>0</v>
      </c>
      <c r="N140" s="53">
        <v>0</v>
      </c>
      <c r="O140" s="53">
        <v>2</v>
      </c>
      <c r="P140" s="53">
        <v>267</v>
      </c>
      <c r="Q140" s="53">
        <v>297</v>
      </c>
      <c r="R140" s="53">
        <v>379</v>
      </c>
      <c r="S140" s="53">
        <v>0</v>
      </c>
      <c r="T140" s="53" t="s">
        <v>15</v>
      </c>
      <c r="U140" s="53">
        <f t="shared" si="23"/>
        <v>945</v>
      </c>
      <c r="V140" s="53">
        <f t="shared" si="24"/>
        <v>945</v>
      </c>
      <c r="W140" s="20"/>
    </row>
    <row r="141" spans="1:23" ht="12" customHeight="1">
      <c r="A141" s="68">
        <v>2009</v>
      </c>
      <c r="B141" s="103">
        <v>0</v>
      </c>
      <c r="C141" s="53">
        <v>83</v>
      </c>
      <c r="D141" s="53">
        <v>99</v>
      </c>
      <c r="E141" s="53">
        <v>20</v>
      </c>
      <c r="F141" s="53">
        <v>158</v>
      </c>
      <c r="G141" s="53">
        <v>0</v>
      </c>
      <c r="H141" s="53">
        <v>25</v>
      </c>
      <c r="I141" s="53" t="s">
        <v>15</v>
      </c>
      <c r="J141" s="53">
        <f t="shared" si="21"/>
        <v>360</v>
      </c>
      <c r="K141" s="53">
        <f t="shared" si="22"/>
        <v>385</v>
      </c>
      <c r="L141" s="53"/>
      <c r="M141" s="53">
        <v>0</v>
      </c>
      <c r="N141" s="53">
        <v>0</v>
      </c>
      <c r="O141" s="53">
        <v>0</v>
      </c>
      <c r="P141" s="53">
        <v>102</v>
      </c>
      <c r="Q141" s="53">
        <v>3060</v>
      </c>
      <c r="R141" s="53">
        <v>15</v>
      </c>
      <c r="S141" s="53">
        <v>15</v>
      </c>
      <c r="T141" s="53" t="s">
        <v>15</v>
      </c>
      <c r="U141" s="53">
        <f t="shared" si="23"/>
        <v>3177</v>
      </c>
      <c r="V141" s="53">
        <f t="shared" si="24"/>
        <v>3192</v>
      </c>
      <c r="W141" s="20"/>
    </row>
    <row r="142" spans="1:23" ht="12" customHeight="1">
      <c r="A142" s="68">
        <v>2010</v>
      </c>
      <c r="B142" s="103">
        <v>0</v>
      </c>
      <c r="C142" s="53">
        <v>6</v>
      </c>
      <c r="D142" s="53">
        <v>85</v>
      </c>
      <c r="E142" s="53">
        <v>754</v>
      </c>
      <c r="F142" s="53">
        <v>702</v>
      </c>
      <c r="G142" s="53">
        <v>74</v>
      </c>
      <c r="H142" s="53">
        <v>10</v>
      </c>
      <c r="I142" s="53" t="s">
        <v>15</v>
      </c>
      <c r="J142" s="53">
        <f t="shared" si="21"/>
        <v>1621</v>
      </c>
      <c r="K142" s="53">
        <f t="shared" si="22"/>
        <v>1631</v>
      </c>
      <c r="L142" s="53"/>
      <c r="M142" s="53">
        <v>0</v>
      </c>
      <c r="N142" s="53">
        <v>2</v>
      </c>
      <c r="O142" s="53">
        <v>0</v>
      </c>
      <c r="P142" s="53">
        <v>157</v>
      </c>
      <c r="Q142" s="53">
        <v>226</v>
      </c>
      <c r="R142" s="53">
        <v>51</v>
      </c>
      <c r="S142" s="53">
        <v>15</v>
      </c>
      <c r="T142" s="53" t="s">
        <v>15</v>
      </c>
      <c r="U142" s="53">
        <f t="shared" si="23"/>
        <v>436</v>
      </c>
      <c r="V142" s="53">
        <f t="shared" si="24"/>
        <v>451</v>
      </c>
      <c r="W142" s="20"/>
    </row>
    <row r="143" spans="1:23" ht="12" customHeight="1">
      <c r="A143" s="68">
        <v>2011</v>
      </c>
      <c r="B143" s="103">
        <v>0</v>
      </c>
      <c r="C143" s="46">
        <v>0</v>
      </c>
      <c r="D143" s="46">
        <v>457</v>
      </c>
      <c r="E143" s="46">
        <v>0</v>
      </c>
      <c r="F143" s="46">
        <v>69</v>
      </c>
      <c r="G143" s="46">
        <v>46</v>
      </c>
      <c r="H143" s="46">
        <v>0</v>
      </c>
      <c r="I143" s="46" t="s">
        <v>15</v>
      </c>
      <c r="J143" s="46">
        <f t="shared" si="21"/>
        <v>572</v>
      </c>
      <c r="K143" s="46">
        <f t="shared" si="22"/>
        <v>572</v>
      </c>
      <c r="L143" s="46"/>
      <c r="M143" s="46">
        <v>0</v>
      </c>
      <c r="N143" s="46">
        <v>0</v>
      </c>
      <c r="O143" s="46">
        <v>0</v>
      </c>
      <c r="P143" s="46">
        <v>0</v>
      </c>
      <c r="Q143" s="46">
        <v>29</v>
      </c>
      <c r="R143" s="46">
        <v>482</v>
      </c>
      <c r="S143" s="46">
        <v>0</v>
      </c>
      <c r="T143" s="46" t="s">
        <v>15</v>
      </c>
      <c r="U143" s="46">
        <f t="shared" si="23"/>
        <v>511</v>
      </c>
      <c r="V143" s="46">
        <f t="shared" si="24"/>
        <v>511</v>
      </c>
      <c r="W143" s="20"/>
    </row>
    <row r="144" spans="1:23" ht="12" customHeight="1">
      <c r="A144" s="68">
        <v>2012</v>
      </c>
      <c r="B144" s="103">
        <v>0</v>
      </c>
      <c r="C144" s="53">
        <v>722</v>
      </c>
      <c r="D144" s="53">
        <v>258</v>
      </c>
      <c r="E144" s="53">
        <v>322</v>
      </c>
      <c r="F144" s="53">
        <v>1060</v>
      </c>
      <c r="G144" s="53">
        <v>164</v>
      </c>
      <c r="H144" s="53">
        <v>10</v>
      </c>
      <c r="I144" s="53" t="s">
        <v>15</v>
      </c>
      <c r="J144" s="53">
        <f t="shared" si="21"/>
        <v>2526</v>
      </c>
      <c r="K144" s="53">
        <f t="shared" si="22"/>
        <v>2536</v>
      </c>
      <c r="L144" s="53"/>
      <c r="M144" s="53">
        <v>0</v>
      </c>
      <c r="N144" s="53">
        <v>0</v>
      </c>
      <c r="O144" s="53">
        <v>1</v>
      </c>
      <c r="P144" s="53">
        <v>44</v>
      </c>
      <c r="Q144" s="53">
        <v>1002</v>
      </c>
      <c r="R144" s="53">
        <v>179</v>
      </c>
      <c r="S144" s="53">
        <v>0</v>
      </c>
      <c r="T144" s="53" t="s">
        <v>15</v>
      </c>
      <c r="U144" s="53">
        <f t="shared" si="23"/>
        <v>1226</v>
      </c>
      <c r="V144" s="53">
        <f t="shared" si="24"/>
        <v>1226</v>
      </c>
      <c r="W144" s="20"/>
    </row>
    <row r="145" spans="1:23" ht="12" customHeight="1">
      <c r="A145" s="68">
        <v>2013</v>
      </c>
      <c r="B145" s="103">
        <v>0</v>
      </c>
      <c r="C145" s="53">
        <v>954</v>
      </c>
      <c r="D145" s="53">
        <v>2694</v>
      </c>
      <c r="E145" s="53">
        <v>1197</v>
      </c>
      <c r="F145" s="53">
        <v>207</v>
      </c>
      <c r="G145" s="53">
        <v>794</v>
      </c>
      <c r="H145" s="53">
        <v>0</v>
      </c>
      <c r="I145" s="53" t="s">
        <v>15</v>
      </c>
      <c r="J145" s="53">
        <f t="shared" si="21"/>
        <v>5846</v>
      </c>
      <c r="K145" s="53">
        <f t="shared" si="22"/>
        <v>5846</v>
      </c>
      <c r="L145" s="53"/>
      <c r="M145" s="53">
        <v>0</v>
      </c>
      <c r="N145" s="53">
        <v>0</v>
      </c>
      <c r="O145" s="53">
        <v>7</v>
      </c>
      <c r="P145" s="53">
        <v>370</v>
      </c>
      <c r="Q145" s="53">
        <v>1176</v>
      </c>
      <c r="R145" s="53">
        <v>127</v>
      </c>
      <c r="S145" s="53">
        <v>0</v>
      </c>
      <c r="T145" s="53" t="s">
        <v>15</v>
      </c>
      <c r="U145" s="53">
        <f t="shared" si="23"/>
        <v>1680</v>
      </c>
      <c r="V145" s="53">
        <f t="shared" si="24"/>
        <v>1680</v>
      </c>
      <c r="W145" s="20"/>
    </row>
    <row r="146" spans="1:23" ht="12" customHeight="1">
      <c r="A146" s="68">
        <v>2014</v>
      </c>
      <c r="B146" s="103">
        <v>0</v>
      </c>
      <c r="C146" s="53">
        <v>4192</v>
      </c>
      <c r="D146" s="53">
        <v>7992</v>
      </c>
      <c r="E146" s="53">
        <v>15669</v>
      </c>
      <c r="F146" s="53">
        <v>5502</v>
      </c>
      <c r="G146" s="53">
        <v>2152</v>
      </c>
      <c r="H146" s="53">
        <v>0</v>
      </c>
      <c r="I146" s="53" t="s">
        <v>15</v>
      </c>
      <c r="J146" s="53">
        <f t="shared" si="21"/>
        <v>35507</v>
      </c>
      <c r="K146" s="53">
        <f t="shared" si="22"/>
        <v>35507</v>
      </c>
      <c r="L146" s="53"/>
      <c r="M146" s="53">
        <v>0</v>
      </c>
      <c r="N146" s="53">
        <v>0</v>
      </c>
      <c r="O146" s="53">
        <v>4</v>
      </c>
      <c r="P146" s="53">
        <v>7446</v>
      </c>
      <c r="Q146" s="53">
        <v>29203</v>
      </c>
      <c r="R146" s="53">
        <v>5031</v>
      </c>
      <c r="S146" s="53">
        <v>0</v>
      </c>
      <c r="T146" s="53" t="s">
        <v>15</v>
      </c>
      <c r="U146" s="53">
        <f t="shared" si="23"/>
        <v>41684</v>
      </c>
      <c r="V146" s="53">
        <f t="shared" si="24"/>
        <v>41684</v>
      </c>
      <c r="W146" s="20"/>
    </row>
    <row r="147" spans="1:23" ht="12" customHeight="1">
      <c r="A147" s="68">
        <v>2015</v>
      </c>
      <c r="B147" s="103">
        <v>0</v>
      </c>
      <c r="C147" s="53">
        <v>1868</v>
      </c>
      <c r="D147" s="53">
        <v>1371</v>
      </c>
      <c r="E147" s="53">
        <v>14068</v>
      </c>
      <c r="F147" s="53">
        <v>1999</v>
      </c>
      <c r="G147" s="53">
        <v>524</v>
      </c>
      <c r="H147" s="53">
        <v>0</v>
      </c>
      <c r="I147" s="53" t="s">
        <v>15</v>
      </c>
      <c r="J147" s="53">
        <f t="shared" si="21"/>
        <v>19830</v>
      </c>
      <c r="K147" s="53">
        <f t="shared" si="22"/>
        <v>19830</v>
      </c>
      <c r="L147" s="53"/>
      <c r="M147" s="53">
        <v>0</v>
      </c>
      <c r="N147" s="53">
        <v>0</v>
      </c>
      <c r="O147" s="53">
        <v>0</v>
      </c>
      <c r="P147" s="53">
        <v>1008</v>
      </c>
      <c r="Q147" s="53">
        <v>383</v>
      </c>
      <c r="R147" s="53">
        <v>298</v>
      </c>
      <c r="S147" s="53">
        <v>0</v>
      </c>
      <c r="T147" s="53" t="s">
        <v>15</v>
      </c>
      <c r="U147" s="53">
        <f t="shared" si="23"/>
        <v>1689</v>
      </c>
      <c r="V147" s="53">
        <f t="shared" si="24"/>
        <v>1689</v>
      </c>
      <c r="W147" s="20"/>
    </row>
    <row r="148" spans="1:23" ht="12" customHeight="1">
      <c r="A148" s="68">
        <v>2016</v>
      </c>
      <c r="B148" s="103">
        <v>0</v>
      </c>
      <c r="C148" s="53">
        <v>641</v>
      </c>
      <c r="D148" s="53">
        <v>555</v>
      </c>
      <c r="E148" s="53">
        <v>256</v>
      </c>
      <c r="F148" s="53">
        <v>4</v>
      </c>
      <c r="G148" s="53">
        <v>0</v>
      </c>
      <c r="H148" s="53">
        <v>0</v>
      </c>
      <c r="I148" s="53" t="s">
        <v>15</v>
      </c>
      <c r="J148" s="53">
        <f t="shared" si="21"/>
        <v>1456</v>
      </c>
      <c r="K148" s="53">
        <f t="shared" si="22"/>
        <v>1456</v>
      </c>
      <c r="L148" s="53"/>
      <c r="M148" s="53">
        <v>0</v>
      </c>
      <c r="N148" s="53">
        <v>0</v>
      </c>
      <c r="O148" s="53">
        <v>0</v>
      </c>
      <c r="P148" s="53">
        <v>0</v>
      </c>
      <c r="Q148" s="53">
        <v>0</v>
      </c>
      <c r="R148" s="53">
        <v>0</v>
      </c>
      <c r="S148" s="53">
        <v>1</v>
      </c>
      <c r="T148" s="53" t="s">
        <v>15</v>
      </c>
      <c r="U148" s="53">
        <f t="shared" si="23"/>
        <v>0</v>
      </c>
      <c r="V148" s="53">
        <f t="shared" si="24"/>
        <v>1</v>
      </c>
      <c r="W148" s="20"/>
    </row>
    <row r="149" spans="1:23" ht="12" customHeight="1">
      <c r="A149" s="68">
        <v>2017</v>
      </c>
      <c r="B149" s="103">
        <v>0</v>
      </c>
      <c r="C149" s="53">
        <v>0</v>
      </c>
      <c r="D149" s="53">
        <v>10</v>
      </c>
      <c r="E149" s="53">
        <v>5</v>
      </c>
      <c r="F149" s="53">
        <v>4</v>
      </c>
      <c r="G149" s="53">
        <v>30</v>
      </c>
      <c r="H149" s="53">
        <v>0</v>
      </c>
      <c r="I149" s="53" t="s">
        <v>15</v>
      </c>
      <c r="J149" s="53">
        <f t="shared" si="21"/>
        <v>49</v>
      </c>
      <c r="K149" s="53">
        <f t="shared" si="22"/>
        <v>49</v>
      </c>
      <c r="L149" s="53"/>
      <c r="M149" s="53">
        <v>0</v>
      </c>
      <c r="N149" s="53">
        <v>0</v>
      </c>
      <c r="O149" s="53">
        <v>0</v>
      </c>
      <c r="P149" s="53">
        <v>8</v>
      </c>
      <c r="Q149" s="53">
        <v>14</v>
      </c>
      <c r="R149" s="53">
        <v>167</v>
      </c>
      <c r="S149" s="53">
        <v>0</v>
      </c>
      <c r="T149" s="53" t="s">
        <v>15</v>
      </c>
      <c r="U149" s="53">
        <f t="shared" si="23"/>
        <v>189</v>
      </c>
      <c r="V149" s="53">
        <f t="shared" si="24"/>
        <v>189</v>
      </c>
      <c r="W149" s="20"/>
    </row>
    <row r="150" spans="1:23" ht="12" customHeight="1">
      <c r="A150" s="68">
        <v>2018</v>
      </c>
      <c r="B150" s="103">
        <v>0</v>
      </c>
      <c r="C150" s="53">
        <v>0</v>
      </c>
      <c r="D150" s="53">
        <v>25</v>
      </c>
      <c r="E150" s="53">
        <v>0</v>
      </c>
      <c r="F150" s="53">
        <v>0</v>
      </c>
      <c r="G150" s="53">
        <v>3</v>
      </c>
      <c r="H150" s="53">
        <v>0</v>
      </c>
      <c r="I150" s="168" t="s">
        <v>15</v>
      </c>
      <c r="J150" s="53">
        <f t="shared" si="21"/>
        <v>28</v>
      </c>
      <c r="K150" s="53">
        <f>SUM(B150:I150)</f>
        <v>28</v>
      </c>
      <c r="L150" s="53"/>
      <c r="M150" s="53">
        <v>0</v>
      </c>
      <c r="N150" s="53">
        <v>0</v>
      </c>
      <c r="O150" s="53">
        <v>0</v>
      </c>
      <c r="P150" s="53">
        <v>0</v>
      </c>
      <c r="Q150" s="53">
        <v>0</v>
      </c>
      <c r="R150" s="53">
        <v>17</v>
      </c>
      <c r="S150" s="53">
        <v>0</v>
      </c>
      <c r="T150" s="168" t="s">
        <v>15</v>
      </c>
      <c r="U150" s="53">
        <f>SUM(N150:R150)</f>
        <v>17</v>
      </c>
      <c r="V150" s="53">
        <f>SUM(M150:T150)</f>
        <v>17</v>
      </c>
      <c r="W150" s="20"/>
    </row>
    <row r="151" spans="1:23" ht="12" customHeight="1">
      <c r="A151" s="68">
        <v>2019</v>
      </c>
      <c r="B151" s="103">
        <v>0</v>
      </c>
      <c r="C151" s="53">
        <v>0</v>
      </c>
      <c r="D151" s="53">
        <v>0</v>
      </c>
      <c r="E151" s="53">
        <v>0</v>
      </c>
      <c r="F151" s="53">
        <v>14</v>
      </c>
      <c r="G151" s="53">
        <v>23</v>
      </c>
      <c r="H151" s="53">
        <v>0</v>
      </c>
      <c r="I151" s="168" t="s">
        <v>15</v>
      </c>
      <c r="J151" s="53">
        <f t="shared" si="21"/>
        <v>37</v>
      </c>
      <c r="K151" s="53">
        <f t="shared" ref="K151:K155" si="25">SUM(B151:I151)</f>
        <v>37</v>
      </c>
      <c r="L151" s="53"/>
      <c r="M151" s="53">
        <v>0</v>
      </c>
      <c r="N151" s="53">
        <v>0</v>
      </c>
      <c r="O151" s="53">
        <v>0</v>
      </c>
      <c r="P151" s="53">
        <v>0</v>
      </c>
      <c r="Q151" s="53">
        <v>123</v>
      </c>
      <c r="R151" s="53">
        <v>219</v>
      </c>
      <c r="S151" s="53">
        <v>0</v>
      </c>
      <c r="T151" s="168" t="s">
        <v>15</v>
      </c>
      <c r="U151" s="53">
        <f t="shared" ref="U151:U156" si="26">SUM(N151:R151)</f>
        <v>342</v>
      </c>
      <c r="V151" s="53">
        <f t="shared" ref="V151:V155" si="27">SUM(M151:T151)</f>
        <v>342</v>
      </c>
      <c r="W151" s="20"/>
    </row>
    <row r="152" spans="1:23" ht="12" customHeight="1">
      <c r="A152" s="68">
        <v>2020</v>
      </c>
      <c r="B152" s="103">
        <v>0</v>
      </c>
      <c r="C152" s="53">
        <v>0</v>
      </c>
      <c r="D152" s="53">
        <v>0</v>
      </c>
      <c r="E152" s="53">
        <v>0</v>
      </c>
      <c r="F152" s="53">
        <v>27</v>
      </c>
      <c r="G152" s="53">
        <v>0</v>
      </c>
      <c r="H152" s="53">
        <v>0</v>
      </c>
      <c r="I152" s="168" t="s">
        <v>15</v>
      </c>
      <c r="J152" s="53">
        <f t="shared" ref="J152:J156" si="28">SUM(C152:G152)</f>
        <v>27</v>
      </c>
      <c r="K152" s="53">
        <f t="shared" si="25"/>
        <v>27</v>
      </c>
      <c r="L152" s="53"/>
      <c r="M152" s="53">
        <v>0</v>
      </c>
      <c r="N152" s="53">
        <v>0</v>
      </c>
      <c r="O152" s="53">
        <v>0</v>
      </c>
      <c r="P152" s="53">
        <v>0</v>
      </c>
      <c r="Q152" s="53">
        <v>5</v>
      </c>
      <c r="R152" s="53">
        <v>0</v>
      </c>
      <c r="S152" s="53">
        <v>0</v>
      </c>
      <c r="T152" s="168" t="s">
        <v>15</v>
      </c>
      <c r="U152" s="53">
        <f t="shared" ref="U152:U155" si="29">SUM(N152:R152)</f>
        <v>5</v>
      </c>
      <c r="V152" s="53">
        <f t="shared" si="27"/>
        <v>5</v>
      </c>
      <c r="W152" s="20"/>
    </row>
    <row r="153" spans="1:23" ht="12" customHeight="1">
      <c r="A153" s="68">
        <v>2021</v>
      </c>
      <c r="B153" s="103">
        <v>0</v>
      </c>
      <c r="C153" s="53">
        <v>0</v>
      </c>
      <c r="D153" s="53">
        <v>0</v>
      </c>
      <c r="E153" s="53">
        <v>81</v>
      </c>
      <c r="F153" s="53">
        <v>256</v>
      </c>
      <c r="G153" s="53">
        <v>0</v>
      </c>
      <c r="H153" s="53">
        <v>0</v>
      </c>
      <c r="I153" s="168" t="s">
        <v>15</v>
      </c>
      <c r="J153" s="53">
        <f t="shared" si="28"/>
        <v>337</v>
      </c>
      <c r="K153" s="53">
        <f t="shared" si="25"/>
        <v>337</v>
      </c>
      <c r="L153" s="53"/>
      <c r="M153" s="53">
        <v>0</v>
      </c>
      <c r="N153" s="53">
        <v>0</v>
      </c>
      <c r="O153" s="53">
        <v>0</v>
      </c>
      <c r="P153" s="53">
        <v>45</v>
      </c>
      <c r="Q153" s="53">
        <v>1578</v>
      </c>
      <c r="R153" s="53">
        <v>0</v>
      </c>
      <c r="S153" s="53">
        <v>0</v>
      </c>
      <c r="T153" s="168" t="s">
        <v>15</v>
      </c>
      <c r="U153" s="53">
        <f t="shared" si="29"/>
        <v>1623</v>
      </c>
      <c r="V153" s="53">
        <f t="shared" si="27"/>
        <v>1623</v>
      </c>
      <c r="W153" s="20"/>
    </row>
    <row r="154" spans="1:23" ht="12" customHeight="1">
      <c r="A154" s="68">
        <v>2022</v>
      </c>
      <c r="B154" s="103">
        <v>0</v>
      </c>
      <c r="C154" s="53">
        <v>7</v>
      </c>
      <c r="D154" s="53">
        <v>215</v>
      </c>
      <c r="E154" s="53">
        <v>183</v>
      </c>
      <c r="F154" s="53">
        <v>63</v>
      </c>
      <c r="G154" s="53">
        <v>10</v>
      </c>
      <c r="H154" s="53">
        <v>0</v>
      </c>
      <c r="I154" s="168" t="s">
        <v>15</v>
      </c>
      <c r="J154" s="53">
        <f t="shared" si="28"/>
        <v>478</v>
      </c>
      <c r="K154" s="53">
        <f t="shared" si="25"/>
        <v>478</v>
      </c>
      <c r="L154" s="53"/>
      <c r="M154" s="53">
        <v>0</v>
      </c>
      <c r="N154" s="53">
        <v>0</v>
      </c>
      <c r="O154" s="53">
        <v>0</v>
      </c>
      <c r="P154" s="53">
        <v>159</v>
      </c>
      <c r="Q154" s="53">
        <v>1861</v>
      </c>
      <c r="R154" s="53">
        <v>992</v>
      </c>
      <c r="S154" s="53">
        <v>0</v>
      </c>
      <c r="T154" s="168" t="s">
        <v>15</v>
      </c>
      <c r="U154" s="53">
        <f t="shared" si="29"/>
        <v>3012</v>
      </c>
      <c r="V154" s="53">
        <f t="shared" si="27"/>
        <v>3012</v>
      </c>
      <c r="W154" s="20"/>
    </row>
    <row r="155" spans="1:23" ht="12" customHeight="1">
      <c r="A155" s="68">
        <v>2023</v>
      </c>
      <c r="B155" s="103">
        <v>0</v>
      </c>
      <c r="C155" s="53">
        <v>16</v>
      </c>
      <c r="D155" s="53">
        <v>473</v>
      </c>
      <c r="E155" s="53">
        <v>286</v>
      </c>
      <c r="F155" s="53">
        <v>344</v>
      </c>
      <c r="G155" s="53">
        <v>18</v>
      </c>
      <c r="H155" s="53">
        <v>0</v>
      </c>
      <c r="I155" s="168" t="s">
        <v>15</v>
      </c>
      <c r="J155" s="53">
        <f t="shared" si="28"/>
        <v>1137</v>
      </c>
      <c r="K155" s="53">
        <f t="shared" si="25"/>
        <v>1137</v>
      </c>
      <c r="L155" s="53"/>
      <c r="M155" s="53">
        <v>0</v>
      </c>
      <c r="N155" s="53">
        <v>0</v>
      </c>
      <c r="O155" s="53">
        <v>0</v>
      </c>
      <c r="P155" s="53">
        <v>1163</v>
      </c>
      <c r="Q155" s="53">
        <v>348</v>
      </c>
      <c r="R155" s="53">
        <v>988</v>
      </c>
      <c r="S155" s="53">
        <v>0</v>
      </c>
      <c r="T155" s="168" t="s">
        <v>15</v>
      </c>
      <c r="U155" s="53">
        <f t="shared" si="29"/>
        <v>2499</v>
      </c>
      <c r="V155" s="53">
        <f t="shared" si="27"/>
        <v>2499</v>
      </c>
      <c r="W155" s="20"/>
    </row>
    <row r="156" spans="1:23" ht="12" customHeight="1">
      <c r="A156" s="68" t="s">
        <v>349</v>
      </c>
      <c r="B156" s="250">
        <v>0</v>
      </c>
      <c r="C156" s="46">
        <v>18</v>
      </c>
      <c r="D156" s="46">
        <v>231</v>
      </c>
      <c r="E156" s="46">
        <v>194</v>
      </c>
      <c r="F156" s="46">
        <v>162</v>
      </c>
      <c r="G156" s="46">
        <v>25</v>
      </c>
      <c r="H156" s="46">
        <v>0</v>
      </c>
      <c r="I156" s="167" t="s">
        <v>15</v>
      </c>
      <c r="J156" s="53">
        <f t="shared" si="28"/>
        <v>630</v>
      </c>
      <c r="K156" s="46">
        <f>SUM(B156:I156)</f>
        <v>630</v>
      </c>
      <c r="L156" s="46"/>
      <c r="M156" s="46">
        <v>0</v>
      </c>
      <c r="N156" s="46">
        <v>0</v>
      </c>
      <c r="O156" s="46">
        <v>0</v>
      </c>
      <c r="P156" s="46">
        <v>256</v>
      </c>
      <c r="Q156" s="46">
        <v>3701</v>
      </c>
      <c r="R156" s="46">
        <v>1078</v>
      </c>
      <c r="S156" s="46">
        <v>0</v>
      </c>
      <c r="T156" s="167" t="s">
        <v>15</v>
      </c>
      <c r="U156" s="53">
        <f t="shared" si="26"/>
        <v>5035</v>
      </c>
      <c r="V156" s="46">
        <f t="shared" si="24"/>
        <v>5035</v>
      </c>
      <c r="W156" s="20"/>
    </row>
    <row r="157" spans="1:23" ht="12" customHeight="1">
      <c r="B157" s="103"/>
      <c r="C157" s="46"/>
      <c r="D157" s="46"/>
      <c r="E157" s="46"/>
      <c r="F157" s="46"/>
      <c r="G157" s="46"/>
      <c r="H157" s="46"/>
      <c r="I157" s="46"/>
      <c r="J157" s="46"/>
      <c r="K157" s="46"/>
      <c r="L157" s="46"/>
      <c r="M157" s="46"/>
      <c r="N157" s="46"/>
      <c r="O157" s="46"/>
      <c r="P157" s="46"/>
      <c r="Q157" s="46"/>
      <c r="R157" s="46"/>
      <c r="S157" s="46"/>
      <c r="T157" s="46"/>
      <c r="U157" s="46"/>
      <c r="V157" s="117"/>
      <c r="W157" s="20"/>
    </row>
    <row r="158" spans="1:23" ht="12" customHeight="1">
      <c r="A158" s="63" t="s">
        <v>136</v>
      </c>
      <c r="B158" s="73"/>
      <c r="C158" s="46"/>
      <c r="D158" s="46"/>
      <c r="E158" s="46"/>
      <c r="F158" s="46"/>
      <c r="G158" s="46"/>
      <c r="H158" s="46"/>
      <c r="I158" s="46"/>
      <c r="J158" s="46"/>
      <c r="K158" s="46"/>
      <c r="L158" s="46"/>
      <c r="M158" s="46"/>
      <c r="N158" s="46"/>
      <c r="O158" s="46"/>
      <c r="P158" s="46"/>
      <c r="Q158" s="46"/>
      <c r="R158" s="46"/>
      <c r="S158" s="46"/>
      <c r="T158" s="46"/>
      <c r="U158" s="46"/>
      <c r="V158" s="116"/>
    </row>
    <row r="159" spans="1:23" ht="12" customHeight="1">
      <c r="A159" s="68">
        <v>1976</v>
      </c>
      <c r="B159" s="103">
        <v>0</v>
      </c>
      <c r="C159" s="46">
        <v>42</v>
      </c>
      <c r="D159" s="46">
        <v>68</v>
      </c>
      <c r="E159" s="46">
        <v>1</v>
      </c>
      <c r="F159" s="46">
        <v>0</v>
      </c>
      <c r="G159" s="46">
        <v>0</v>
      </c>
      <c r="H159" s="46">
        <v>0</v>
      </c>
      <c r="I159" s="46">
        <v>0</v>
      </c>
      <c r="J159" s="46">
        <f t="shared" ref="J159:J200" si="30">SUM(C159:G159)</f>
        <v>111</v>
      </c>
      <c r="K159" s="46">
        <f t="shared" ref="K159:K200" si="31">SUM(B159:I159)</f>
        <v>111</v>
      </c>
      <c r="L159" s="46"/>
      <c r="M159" s="46">
        <v>0</v>
      </c>
      <c r="N159" s="46">
        <v>0</v>
      </c>
      <c r="O159" s="46">
        <v>135</v>
      </c>
      <c r="P159" s="46">
        <v>8</v>
      </c>
      <c r="Q159" s="46">
        <v>0</v>
      </c>
      <c r="R159" s="46">
        <v>0</v>
      </c>
      <c r="S159" s="46">
        <v>0</v>
      </c>
      <c r="T159" s="46">
        <v>0</v>
      </c>
      <c r="U159" s="46">
        <f t="shared" ref="U159:U207" si="32">SUM(N159:R159)</f>
        <v>143</v>
      </c>
      <c r="V159" s="46">
        <f t="shared" ref="V159:V207" si="33">SUM(M159:T159)</f>
        <v>143</v>
      </c>
    </row>
    <row r="160" spans="1:23" ht="12" customHeight="1">
      <c r="A160" s="68">
        <v>1977</v>
      </c>
      <c r="B160" s="103">
        <v>0</v>
      </c>
      <c r="C160" s="46">
        <v>0</v>
      </c>
      <c r="D160" s="46">
        <v>0</v>
      </c>
      <c r="E160" s="46">
        <v>0</v>
      </c>
      <c r="F160" s="46">
        <v>13</v>
      </c>
      <c r="G160" s="46">
        <v>3</v>
      </c>
      <c r="H160" s="46">
        <v>0</v>
      </c>
      <c r="I160" s="46">
        <v>0</v>
      </c>
      <c r="J160" s="46">
        <f t="shared" si="30"/>
        <v>16</v>
      </c>
      <c r="K160" s="46">
        <f t="shared" si="31"/>
        <v>16</v>
      </c>
      <c r="L160" s="46"/>
      <c r="M160" s="46">
        <v>0</v>
      </c>
      <c r="N160" s="46">
        <v>0</v>
      </c>
      <c r="O160" s="46">
        <v>0</v>
      </c>
      <c r="P160" s="46">
        <v>0</v>
      </c>
      <c r="Q160" s="46">
        <v>10</v>
      </c>
      <c r="R160" s="46">
        <v>3</v>
      </c>
      <c r="S160" s="46">
        <v>0</v>
      </c>
      <c r="T160" s="46">
        <v>0</v>
      </c>
      <c r="U160" s="46">
        <f t="shared" si="32"/>
        <v>13</v>
      </c>
      <c r="V160" s="46">
        <f t="shared" si="33"/>
        <v>13</v>
      </c>
    </row>
    <row r="161" spans="1:22" ht="12" customHeight="1">
      <c r="A161" s="68">
        <v>1978</v>
      </c>
      <c r="B161" s="103">
        <v>0</v>
      </c>
      <c r="C161" s="46">
        <v>0</v>
      </c>
      <c r="D161" s="46">
        <v>0</v>
      </c>
      <c r="E161" s="46">
        <v>0</v>
      </c>
      <c r="F161" s="46">
        <v>0</v>
      </c>
      <c r="G161" s="46">
        <v>0</v>
      </c>
      <c r="H161" s="46">
        <v>0</v>
      </c>
      <c r="I161" s="46">
        <v>0</v>
      </c>
      <c r="J161" s="46">
        <f t="shared" si="30"/>
        <v>0</v>
      </c>
      <c r="K161" s="46">
        <f t="shared" si="31"/>
        <v>0</v>
      </c>
      <c r="L161" s="46"/>
      <c r="M161" s="46">
        <v>0</v>
      </c>
      <c r="N161" s="46">
        <v>0</v>
      </c>
      <c r="O161" s="46">
        <v>0</v>
      </c>
      <c r="P161" s="46">
        <v>0</v>
      </c>
      <c r="Q161" s="46">
        <v>0</v>
      </c>
      <c r="R161" s="46">
        <v>0</v>
      </c>
      <c r="S161" s="46">
        <v>0</v>
      </c>
      <c r="T161" s="46">
        <v>0</v>
      </c>
      <c r="U161" s="46">
        <f t="shared" si="32"/>
        <v>0</v>
      </c>
      <c r="V161" s="46">
        <f t="shared" si="33"/>
        <v>0</v>
      </c>
    </row>
    <row r="162" spans="1:22" ht="12" customHeight="1">
      <c r="A162" s="68">
        <v>1979</v>
      </c>
      <c r="B162" s="103">
        <v>0</v>
      </c>
      <c r="C162" s="46">
        <v>17</v>
      </c>
      <c r="D162" s="46">
        <v>0</v>
      </c>
      <c r="E162" s="46">
        <v>108</v>
      </c>
      <c r="F162" s="46">
        <v>58</v>
      </c>
      <c r="G162" s="46">
        <v>0</v>
      </c>
      <c r="H162" s="46">
        <v>0</v>
      </c>
      <c r="I162" s="46">
        <v>0</v>
      </c>
      <c r="J162" s="46">
        <f t="shared" si="30"/>
        <v>183</v>
      </c>
      <c r="K162" s="46">
        <f t="shared" si="31"/>
        <v>183</v>
      </c>
      <c r="L162" s="46"/>
      <c r="M162" s="46">
        <v>0</v>
      </c>
      <c r="N162" s="46">
        <v>0</v>
      </c>
      <c r="O162" s="46">
        <v>0</v>
      </c>
      <c r="P162" s="46">
        <v>6</v>
      </c>
      <c r="Q162" s="46">
        <v>184</v>
      </c>
      <c r="R162" s="46">
        <v>0</v>
      </c>
      <c r="S162" s="46">
        <v>0</v>
      </c>
      <c r="T162" s="46">
        <v>0</v>
      </c>
      <c r="U162" s="46">
        <f t="shared" si="32"/>
        <v>190</v>
      </c>
      <c r="V162" s="46">
        <f t="shared" si="33"/>
        <v>190</v>
      </c>
    </row>
    <row r="163" spans="1:22" ht="12" customHeight="1">
      <c r="A163" s="68">
        <v>1980</v>
      </c>
      <c r="B163" s="103">
        <v>0</v>
      </c>
      <c r="C163" s="46">
        <v>0</v>
      </c>
      <c r="D163" s="46">
        <v>0</v>
      </c>
      <c r="E163" s="46">
        <v>28</v>
      </c>
      <c r="F163" s="46">
        <v>50</v>
      </c>
      <c r="G163" s="46">
        <v>0</v>
      </c>
      <c r="H163" s="46">
        <v>0</v>
      </c>
      <c r="I163" s="46">
        <v>0</v>
      </c>
      <c r="J163" s="46">
        <f t="shared" si="30"/>
        <v>78</v>
      </c>
      <c r="K163" s="46">
        <f t="shared" si="31"/>
        <v>78</v>
      </c>
      <c r="L163" s="46"/>
      <c r="M163" s="46">
        <v>0</v>
      </c>
      <c r="N163" s="46">
        <v>0</v>
      </c>
      <c r="O163" s="46">
        <v>0</v>
      </c>
      <c r="P163" s="46">
        <v>34</v>
      </c>
      <c r="Q163" s="46">
        <v>97</v>
      </c>
      <c r="R163" s="46">
        <v>0</v>
      </c>
      <c r="S163" s="46">
        <v>0</v>
      </c>
      <c r="T163" s="46">
        <v>0</v>
      </c>
      <c r="U163" s="46">
        <f t="shared" si="32"/>
        <v>131</v>
      </c>
      <c r="V163" s="46">
        <f t="shared" si="33"/>
        <v>131</v>
      </c>
    </row>
    <row r="164" spans="1:22" ht="12" customHeight="1">
      <c r="A164" s="68">
        <v>1981</v>
      </c>
      <c r="B164" s="103">
        <v>0</v>
      </c>
      <c r="C164" s="46">
        <v>35</v>
      </c>
      <c r="D164" s="46">
        <v>353</v>
      </c>
      <c r="E164" s="46">
        <v>279</v>
      </c>
      <c r="F164" s="46">
        <v>43</v>
      </c>
      <c r="G164" s="46">
        <v>0</v>
      </c>
      <c r="H164" s="46">
        <v>0</v>
      </c>
      <c r="I164" s="46">
        <v>0</v>
      </c>
      <c r="J164" s="46">
        <f t="shared" si="30"/>
        <v>710</v>
      </c>
      <c r="K164" s="46">
        <f t="shared" si="31"/>
        <v>710</v>
      </c>
      <c r="L164" s="46"/>
      <c r="M164" s="46">
        <v>0</v>
      </c>
      <c r="N164" s="46">
        <v>0</v>
      </c>
      <c r="O164" s="46">
        <v>846</v>
      </c>
      <c r="P164" s="46">
        <v>1240</v>
      </c>
      <c r="Q164" s="46">
        <v>587</v>
      </c>
      <c r="R164" s="46">
        <v>0</v>
      </c>
      <c r="S164" s="46">
        <v>0</v>
      </c>
      <c r="T164" s="46">
        <v>0</v>
      </c>
      <c r="U164" s="46">
        <f t="shared" si="32"/>
        <v>2673</v>
      </c>
      <c r="V164" s="46">
        <f t="shared" si="33"/>
        <v>2673</v>
      </c>
    </row>
    <row r="165" spans="1:22" ht="12" customHeight="1">
      <c r="A165" s="68">
        <v>1982</v>
      </c>
      <c r="B165" s="103">
        <v>0</v>
      </c>
      <c r="C165" s="46">
        <v>696</v>
      </c>
      <c r="D165" s="46">
        <v>194</v>
      </c>
      <c r="E165" s="46">
        <v>857</v>
      </c>
      <c r="F165" s="46">
        <v>105</v>
      </c>
      <c r="G165" s="46">
        <v>28</v>
      </c>
      <c r="H165" s="46" t="s">
        <v>15</v>
      </c>
      <c r="I165" s="46" t="s">
        <v>15</v>
      </c>
      <c r="J165" s="46">
        <f t="shared" si="30"/>
        <v>1880</v>
      </c>
      <c r="K165" s="46">
        <f t="shared" si="31"/>
        <v>1880</v>
      </c>
      <c r="L165" s="46"/>
      <c r="M165" s="46">
        <v>0</v>
      </c>
      <c r="N165" s="46">
        <v>0</v>
      </c>
      <c r="O165" s="46">
        <v>468</v>
      </c>
      <c r="P165" s="46">
        <v>925</v>
      </c>
      <c r="Q165" s="46">
        <v>485</v>
      </c>
      <c r="R165" s="46">
        <v>995</v>
      </c>
      <c r="S165" s="46" t="s">
        <v>15</v>
      </c>
      <c r="T165" s="46" t="s">
        <v>15</v>
      </c>
      <c r="U165" s="46">
        <f t="shared" si="32"/>
        <v>2873</v>
      </c>
      <c r="V165" s="46">
        <f t="shared" si="33"/>
        <v>2873</v>
      </c>
    </row>
    <row r="166" spans="1:22" ht="12" customHeight="1">
      <c r="A166" s="68">
        <v>1983</v>
      </c>
      <c r="B166" s="103">
        <v>0</v>
      </c>
      <c r="C166" s="46">
        <v>109</v>
      </c>
      <c r="D166" s="46">
        <v>41</v>
      </c>
      <c r="E166" s="46">
        <v>3</v>
      </c>
      <c r="F166" s="46">
        <v>3</v>
      </c>
      <c r="G166" s="46">
        <v>0</v>
      </c>
      <c r="H166" s="46" t="s">
        <v>15</v>
      </c>
      <c r="I166" s="46" t="s">
        <v>15</v>
      </c>
      <c r="J166" s="46">
        <f t="shared" si="30"/>
        <v>156</v>
      </c>
      <c r="K166" s="46">
        <f t="shared" si="31"/>
        <v>156</v>
      </c>
      <c r="L166" s="46"/>
      <c r="M166" s="46">
        <v>0</v>
      </c>
      <c r="N166" s="46">
        <v>1</v>
      </c>
      <c r="O166" s="46">
        <v>306</v>
      </c>
      <c r="P166" s="46">
        <v>21</v>
      </c>
      <c r="Q166" s="46">
        <v>3</v>
      </c>
      <c r="R166" s="46">
        <v>0</v>
      </c>
      <c r="S166" s="46" t="s">
        <v>15</v>
      </c>
      <c r="T166" s="46" t="s">
        <v>15</v>
      </c>
      <c r="U166" s="46">
        <f t="shared" si="32"/>
        <v>331</v>
      </c>
      <c r="V166" s="46">
        <f t="shared" si="33"/>
        <v>331</v>
      </c>
    </row>
    <row r="167" spans="1:22" ht="12" customHeight="1">
      <c r="A167" s="68">
        <v>1984</v>
      </c>
      <c r="B167" s="103">
        <v>0</v>
      </c>
      <c r="C167" s="46">
        <v>152</v>
      </c>
      <c r="D167" s="46">
        <v>5</v>
      </c>
      <c r="E167" s="46">
        <v>19</v>
      </c>
      <c r="F167" s="46">
        <v>221</v>
      </c>
      <c r="G167" s="46">
        <v>0</v>
      </c>
      <c r="H167" s="46" t="s">
        <v>15</v>
      </c>
      <c r="I167" s="46" t="s">
        <v>15</v>
      </c>
      <c r="J167" s="46">
        <f t="shared" si="30"/>
        <v>397</v>
      </c>
      <c r="K167" s="46">
        <f t="shared" si="31"/>
        <v>397</v>
      </c>
      <c r="L167" s="46"/>
      <c r="M167" s="46">
        <v>0</v>
      </c>
      <c r="N167" s="46">
        <v>0</v>
      </c>
      <c r="O167" s="46">
        <v>0</v>
      </c>
      <c r="P167" s="46">
        <v>436</v>
      </c>
      <c r="Q167" s="46">
        <v>1340</v>
      </c>
      <c r="R167" s="46">
        <v>0</v>
      </c>
      <c r="S167" s="46" t="s">
        <v>15</v>
      </c>
      <c r="T167" s="46" t="s">
        <v>15</v>
      </c>
      <c r="U167" s="46">
        <f t="shared" si="32"/>
        <v>1776</v>
      </c>
      <c r="V167" s="46">
        <f t="shared" si="33"/>
        <v>1776</v>
      </c>
    </row>
    <row r="168" spans="1:22" ht="12" customHeight="1">
      <c r="A168" s="68">
        <v>1985</v>
      </c>
      <c r="B168" s="103">
        <v>0</v>
      </c>
      <c r="C168" s="46">
        <v>614</v>
      </c>
      <c r="D168" s="46">
        <v>24</v>
      </c>
      <c r="E168" s="46">
        <v>392</v>
      </c>
      <c r="F168" s="46">
        <v>152</v>
      </c>
      <c r="G168" s="46">
        <v>0</v>
      </c>
      <c r="H168" s="46" t="s">
        <v>15</v>
      </c>
      <c r="I168" s="46" t="s">
        <v>15</v>
      </c>
      <c r="J168" s="46">
        <f t="shared" si="30"/>
        <v>1182</v>
      </c>
      <c r="K168" s="46">
        <f t="shared" si="31"/>
        <v>1182</v>
      </c>
      <c r="L168" s="46"/>
      <c r="M168" s="46">
        <v>0</v>
      </c>
      <c r="N168" s="46">
        <v>0</v>
      </c>
      <c r="O168" s="46">
        <v>146</v>
      </c>
      <c r="P168" s="46">
        <v>3687</v>
      </c>
      <c r="Q168" s="46">
        <v>392</v>
      </c>
      <c r="R168" s="46">
        <v>0</v>
      </c>
      <c r="S168" s="46" t="s">
        <v>15</v>
      </c>
      <c r="T168" s="46" t="s">
        <v>15</v>
      </c>
      <c r="U168" s="46">
        <f t="shared" si="32"/>
        <v>4225</v>
      </c>
      <c r="V168" s="46">
        <f t="shared" si="33"/>
        <v>4225</v>
      </c>
    </row>
    <row r="169" spans="1:22" ht="12" customHeight="1">
      <c r="A169" s="68">
        <v>1986</v>
      </c>
      <c r="B169" s="103">
        <v>0</v>
      </c>
      <c r="C169" s="46">
        <v>206</v>
      </c>
      <c r="D169" s="46">
        <v>983</v>
      </c>
      <c r="E169" s="46">
        <v>262</v>
      </c>
      <c r="F169" s="46">
        <v>0</v>
      </c>
      <c r="G169" s="46">
        <v>0</v>
      </c>
      <c r="H169" s="46" t="s">
        <v>15</v>
      </c>
      <c r="I169" s="46" t="s">
        <v>15</v>
      </c>
      <c r="J169" s="46">
        <f t="shared" si="30"/>
        <v>1451</v>
      </c>
      <c r="K169" s="46">
        <f t="shared" si="31"/>
        <v>1451</v>
      </c>
      <c r="L169" s="46"/>
      <c r="M169" s="46">
        <v>0</v>
      </c>
      <c r="N169" s="46">
        <v>0</v>
      </c>
      <c r="O169" s="46">
        <v>6956</v>
      </c>
      <c r="P169" s="46">
        <v>4098</v>
      </c>
      <c r="Q169" s="46">
        <v>0</v>
      </c>
      <c r="R169" s="46">
        <v>0</v>
      </c>
      <c r="S169" s="46" t="s">
        <v>15</v>
      </c>
      <c r="T169" s="46" t="s">
        <v>15</v>
      </c>
      <c r="U169" s="46">
        <f t="shared" si="32"/>
        <v>11054</v>
      </c>
      <c r="V169" s="46">
        <f t="shared" si="33"/>
        <v>11054</v>
      </c>
    </row>
    <row r="170" spans="1:22" ht="12" customHeight="1">
      <c r="A170" s="68">
        <v>1987</v>
      </c>
      <c r="B170" s="103">
        <v>0</v>
      </c>
      <c r="C170" s="46">
        <v>2383</v>
      </c>
      <c r="D170" s="46">
        <v>0</v>
      </c>
      <c r="E170" s="46">
        <v>298</v>
      </c>
      <c r="F170" s="46">
        <v>1206</v>
      </c>
      <c r="G170" s="46">
        <v>0</v>
      </c>
      <c r="H170" s="46" t="s">
        <v>15</v>
      </c>
      <c r="I170" s="46" t="s">
        <v>15</v>
      </c>
      <c r="J170" s="46">
        <f t="shared" si="30"/>
        <v>3887</v>
      </c>
      <c r="K170" s="46">
        <f t="shared" si="31"/>
        <v>3887</v>
      </c>
      <c r="L170" s="46"/>
      <c r="M170" s="46">
        <v>0</v>
      </c>
      <c r="N170" s="46">
        <v>0</v>
      </c>
      <c r="O170" s="46">
        <v>0</v>
      </c>
      <c r="P170" s="46">
        <v>4085</v>
      </c>
      <c r="Q170" s="46">
        <v>5699</v>
      </c>
      <c r="R170" s="46">
        <v>0</v>
      </c>
      <c r="S170" s="46" t="s">
        <v>15</v>
      </c>
      <c r="T170" s="46" t="s">
        <v>15</v>
      </c>
      <c r="U170" s="46">
        <f t="shared" si="32"/>
        <v>9784</v>
      </c>
      <c r="V170" s="46">
        <f t="shared" si="33"/>
        <v>9784</v>
      </c>
    </row>
    <row r="171" spans="1:22" ht="12" customHeight="1">
      <c r="A171" s="68">
        <v>1988</v>
      </c>
      <c r="B171" s="103">
        <v>0</v>
      </c>
      <c r="C171" s="46">
        <v>366</v>
      </c>
      <c r="D171" s="46">
        <v>1951</v>
      </c>
      <c r="E171" s="46">
        <v>1480</v>
      </c>
      <c r="F171" s="46">
        <v>1711</v>
      </c>
      <c r="G171" s="46">
        <v>941</v>
      </c>
      <c r="H171" s="46" t="s">
        <v>15</v>
      </c>
      <c r="I171" s="46" t="s">
        <v>15</v>
      </c>
      <c r="J171" s="46">
        <f t="shared" si="30"/>
        <v>6449</v>
      </c>
      <c r="K171" s="46">
        <f t="shared" si="31"/>
        <v>6449</v>
      </c>
      <c r="L171" s="46"/>
      <c r="M171" s="46">
        <v>0</v>
      </c>
      <c r="N171" s="46">
        <v>0</v>
      </c>
      <c r="O171" s="46">
        <v>0</v>
      </c>
      <c r="P171" s="46">
        <v>3774</v>
      </c>
      <c r="Q171" s="46">
        <v>11445</v>
      </c>
      <c r="R171" s="46">
        <v>1592</v>
      </c>
      <c r="S171" s="46" t="s">
        <v>15</v>
      </c>
      <c r="T171" s="46" t="s">
        <v>15</v>
      </c>
      <c r="U171" s="46">
        <f t="shared" si="32"/>
        <v>16811</v>
      </c>
      <c r="V171" s="46">
        <f t="shared" si="33"/>
        <v>16811</v>
      </c>
    </row>
    <row r="172" spans="1:22" ht="12" customHeight="1">
      <c r="A172" s="68">
        <v>1989</v>
      </c>
      <c r="B172" s="103">
        <v>0</v>
      </c>
      <c r="C172" s="46">
        <v>297</v>
      </c>
      <c r="D172" s="46">
        <v>747</v>
      </c>
      <c r="E172" s="46">
        <v>3188</v>
      </c>
      <c r="F172" s="46">
        <v>955</v>
      </c>
      <c r="G172" s="46">
        <v>220</v>
      </c>
      <c r="H172" s="46" t="s">
        <v>15</v>
      </c>
      <c r="I172" s="46" t="s">
        <v>15</v>
      </c>
      <c r="J172" s="46">
        <f t="shared" si="30"/>
        <v>5407</v>
      </c>
      <c r="K172" s="46">
        <f t="shared" si="31"/>
        <v>5407</v>
      </c>
      <c r="L172" s="46"/>
      <c r="M172" s="46">
        <v>0</v>
      </c>
      <c r="N172" s="46">
        <v>0</v>
      </c>
      <c r="O172" s="46">
        <v>0</v>
      </c>
      <c r="P172" s="46">
        <v>10950</v>
      </c>
      <c r="Q172" s="46">
        <v>3293</v>
      </c>
      <c r="R172" s="46">
        <v>1803</v>
      </c>
      <c r="S172" s="46" t="s">
        <v>15</v>
      </c>
      <c r="T172" s="46" t="s">
        <v>15</v>
      </c>
      <c r="U172" s="46">
        <f t="shared" si="32"/>
        <v>16046</v>
      </c>
      <c r="V172" s="46">
        <f t="shared" si="33"/>
        <v>16046</v>
      </c>
    </row>
    <row r="173" spans="1:22" ht="12" customHeight="1">
      <c r="A173" s="68">
        <v>1990</v>
      </c>
      <c r="B173" s="103">
        <v>0</v>
      </c>
      <c r="C173" s="46">
        <v>102</v>
      </c>
      <c r="D173" s="46">
        <v>1064</v>
      </c>
      <c r="E173" s="46">
        <v>1187</v>
      </c>
      <c r="F173" s="46">
        <v>42</v>
      </c>
      <c r="G173" s="46">
        <v>42</v>
      </c>
      <c r="H173" s="46" t="s">
        <v>15</v>
      </c>
      <c r="I173" s="46" t="s">
        <v>15</v>
      </c>
      <c r="J173" s="46">
        <f t="shared" si="30"/>
        <v>2437</v>
      </c>
      <c r="K173" s="46">
        <f t="shared" si="31"/>
        <v>2437</v>
      </c>
      <c r="L173" s="46"/>
      <c r="M173" s="46">
        <v>0</v>
      </c>
      <c r="N173" s="46">
        <v>0</v>
      </c>
      <c r="O173" s="46">
        <v>0</v>
      </c>
      <c r="P173" s="46">
        <v>1597</v>
      </c>
      <c r="Q173" s="46">
        <v>667</v>
      </c>
      <c r="R173" s="46">
        <v>339</v>
      </c>
      <c r="S173" s="46" t="s">
        <v>15</v>
      </c>
      <c r="T173" s="46" t="s">
        <v>15</v>
      </c>
      <c r="U173" s="46">
        <f t="shared" si="32"/>
        <v>2603</v>
      </c>
      <c r="V173" s="46">
        <f t="shared" si="33"/>
        <v>2603</v>
      </c>
    </row>
    <row r="174" spans="1:22" ht="12" customHeight="1">
      <c r="A174" s="68">
        <v>1991</v>
      </c>
      <c r="B174" s="103">
        <v>0</v>
      </c>
      <c r="C174" s="46">
        <v>58</v>
      </c>
      <c r="D174" s="46">
        <v>565</v>
      </c>
      <c r="E174" s="46">
        <v>749</v>
      </c>
      <c r="F174" s="46">
        <v>150</v>
      </c>
      <c r="G174" s="46">
        <v>0</v>
      </c>
      <c r="H174" s="46" t="s">
        <v>15</v>
      </c>
      <c r="I174" s="46" t="s">
        <v>15</v>
      </c>
      <c r="J174" s="46">
        <f t="shared" si="30"/>
        <v>1522</v>
      </c>
      <c r="K174" s="46">
        <f t="shared" si="31"/>
        <v>1522</v>
      </c>
      <c r="L174" s="46"/>
      <c r="M174" s="46">
        <v>0</v>
      </c>
      <c r="N174" s="46">
        <v>0</v>
      </c>
      <c r="O174" s="46">
        <v>0</v>
      </c>
      <c r="P174" s="46">
        <v>3830</v>
      </c>
      <c r="Q174" s="46">
        <v>1551</v>
      </c>
      <c r="R174" s="46">
        <v>0</v>
      </c>
      <c r="S174" s="46" t="s">
        <v>15</v>
      </c>
      <c r="T174" s="46" t="s">
        <v>15</v>
      </c>
      <c r="U174" s="46">
        <f t="shared" si="32"/>
        <v>5381</v>
      </c>
      <c r="V174" s="46">
        <f t="shared" si="33"/>
        <v>5381</v>
      </c>
    </row>
    <row r="175" spans="1:22" ht="12" customHeight="1">
      <c r="A175" s="68">
        <v>1992</v>
      </c>
      <c r="B175" s="103">
        <v>0</v>
      </c>
      <c r="C175" s="46">
        <v>16</v>
      </c>
      <c r="D175" s="46">
        <v>10</v>
      </c>
      <c r="E175" s="46">
        <v>30</v>
      </c>
      <c r="F175" s="46">
        <v>4</v>
      </c>
      <c r="G175" s="46">
        <v>0</v>
      </c>
      <c r="H175" s="46" t="s">
        <v>15</v>
      </c>
      <c r="I175" s="46" t="s">
        <v>15</v>
      </c>
      <c r="J175" s="46">
        <f t="shared" si="30"/>
        <v>60</v>
      </c>
      <c r="K175" s="46">
        <f t="shared" si="31"/>
        <v>60</v>
      </c>
      <c r="L175" s="46"/>
      <c r="M175" s="46">
        <v>0</v>
      </c>
      <c r="N175" s="46">
        <v>0</v>
      </c>
      <c r="O175" s="46">
        <v>0</v>
      </c>
      <c r="P175" s="46">
        <v>96</v>
      </c>
      <c r="Q175" s="46">
        <v>38</v>
      </c>
      <c r="R175" s="46">
        <v>0</v>
      </c>
      <c r="S175" s="46" t="s">
        <v>15</v>
      </c>
      <c r="T175" s="46" t="s">
        <v>15</v>
      </c>
      <c r="U175" s="46">
        <f t="shared" si="32"/>
        <v>134</v>
      </c>
      <c r="V175" s="46">
        <f t="shared" si="33"/>
        <v>134</v>
      </c>
    </row>
    <row r="176" spans="1:22" ht="12" customHeight="1">
      <c r="A176" s="68">
        <v>1993</v>
      </c>
      <c r="B176" s="103">
        <v>0</v>
      </c>
      <c r="C176" s="46">
        <v>0</v>
      </c>
      <c r="D176" s="46">
        <v>40</v>
      </c>
      <c r="E176" s="46">
        <v>159</v>
      </c>
      <c r="F176" s="46">
        <v>1285</v>
      </c>
      <c r="G176" s="46">
        <v>372</v>
      </c>
      <c r="H176" s="46" t="s">
        <v>15</v>
      </c>
      <c r="I176" s="46" t="s">
        <v>15</v>
      </c>
      <c r="J176" s="46">
        <f t="shared" si="30"/>
        <v>1856</v>
      </c>
      <c r="K176" s="46">
        <f t="shared" si="31"/>
        <v>1856</v>
      </c>
      <c r="L176" s="46"/>
      <c r="M176" s="46">
        <v>0</v>
      </c>
      <c r="N176" s="46">
        <v>0</v>
      </c>
      <c r="O176" s="46">
        <v>0</v>
      </c>
      <c r="P176" s="46">
        <v>1763</v>
      </c>
      <c r="Q176" s="46">
        <v>5526</v>
      </c>
      <c r="R176" s="46">
        <v>1141</v>
      </c>
      <c r="S176" s="46" t="s">
        <v>15</v>
      </c>
      <c r="T176" s="46" t="s">
        <v>15</v>
      </c>
      <c r="U176" s="46">
        <f t="shared" si="32"/>
        <v>8430</v>
      </c>
      <c r="V176" s="46">
        <f t="shared" si="33"/>
        <v>8430</v>
      </c>
    </row>
    <row r="177" spans="1:22" ht="12" customHeight="1">
      <c r="A177" s="68">
        <v>1994</v>
      </c>
      <c r="B177" s="103">
        <v>0</v>
      </c>
      <c r="C177" s="46">
        <v>0</v>
      </c>
      <c r="D177" s="46">
        <v>541</v>
      </c>
      <c r="E177" s="46">
        <v>3</v>
      </c>
      <c r="F177" s="46">
        <v>0</v>
      </c>
      <c r="G177" s="46">
        <v>0</v>
      </c>
      <c r="H177" s="46" t="s">
        <v>15</v>
      </c>
      <c r="I177" s="46" t="s">
        <v>15</v>
      </c>
      <c r="J177" s="46">
        <f t="shared" si="30"/>
        <v>544</v>
      </c>
      <c r="K177" s="46">
        <f t="shared" si="31"/>
        <v>544</v>
      </c>
      <c r="L177" s="46"/>
      <c r="M177" s="46">
        <v>0</v>
      </c>
      <c r="N177" s="46">
        <v>0</v>
      </c>
      <c r="O177" s="46">
        <v>0</v>
      </c>
      <c r="P177" s="46">
        <v>0</v>
      </c>
      <c r="Q177" s="46">
        <v>0</v>
      </c>
      <c r="R177" s="46">
        <v>0</v>
      </c>
      <c r="S177" s="46" t="s">
        <v>15</v>
      </c>
      <c r="T177" s="46" t="s">
        <v>15</v>
      </c>
      <c r="U177" s="46">
        <f t="shared" si="32"/>
        <v>0</v>
      </c>
      <c r="V177" s="46">
        <f t="shared" si="33"/>
        <v>0</v>
      </c>
    </row>
    <row r="178" spans="1:22" ht="12" customHeight="1">
      <c r="A178" s="68">
        <v>1995</v>
      </c>
      <c r="B178" s="103">
        <v>0</v>
      </c>
      <c r="C178" s="46">
        <v>0</v>
      </c>
      <c r="D178" s="46">
        <v>0</v>
      </c>
      <c r="E178" s="46">
        <v>0</v>
      </c>
      <c r="F178" s="46">
        <v>1841</v>
      </c>
      <c r="G178" s="46">
        <v>0</v>
      </c>
      <c r="H178" s="46" t="s">
        <v>15</v>
      </c>
      <c r="I178" s="46" t="s">
        <v>15</v>
      </c>
      <c r="J178" s="46">
        <f t="shared" si="30"/>
        <v>1841</v>
      </c>
      <c r="K178" s="46">
        <f t="shared" si="31"/>
        <v>1841</v>
      </c>
      <c r="L178" s="46"/>
      <c r="M178" s="46">
        <v>0</v>
      </c>
      <c r="N178" s="46">
        <v>0</v>
      </c>
      <c r="O178" s="46">
        <v>0</v>
      </c>
      <c r="P178" s="46">
        <v>0</v>
      </c>
      <c r="Q178" s="46">
        <v>2982</v>
      </c>
      <c r="R178" s="46">
        <v>0</v>
      </c>
      <c r="S178" s="46" t="s">
        <v>15</v>
      </c>
      <c r="T178" s="46" t="s">
        <v>15</v>
      </c>
      <c r="U178" s="46">
        <f t="shared" si="32"/>
        <v>2982</v>
      </c>
      <c r="V178" s="46">
        <f t="shared" si="33"/>
        <v>2982</v>
      </c>
    </row>
    <row r="179" spans="1:22" ht="12" customHeight="1">
      <c r="A179" s="68">
        <v>1996</v>
      </c>
      <c r="B179" s="103">
        <v>0</v>
      </c>
      <c r="C179" s="46">
        <v>39</v>
      </c>
      <c r="D179" s="46">
        <v>0</v>
      </c>
      <c r="E179" s="46">
        <v>337</v>
      </c>
      <c r="F179" s="46">
        <v>62</v>
      </c>
      <c r="G179" s="46">
        <v>0</v>
      </c>
      <c r="H179" s="46" t="s">
        <v>15</v>
      </c>
      <c r="I179" s="46" t="s">
        <v>15</v>
      </c>
      <c r="J179" s="46">
        <f t="shared" si="30"/>
        <v>438</v>
      </c>
      <c r="K179" s="46">
        <f t="shared" si="31"/>
        <v>438</v>
      </c>
      <c r="L179" s="46"/>
      <c r="M179" s="46">
        <v>0</v>
      </c>
      <c r="N179" s="46">
        <v>0</v>
      </c>
      <c r="O179" s="46">
        <v>0</v>
      </c>
      <c r="P179" s="46">
        <v>0</v>
      </c>
      <c r="Q179" s="46">
        <v>762</v>
      </c>
      <c r="R179" s="46">
        <v>1168</v>
      </c>
      <c r="S179" s="46" t="s">
        <v>15</v>
      </c>
      <c r="T179" s="46" t="s">
        <v>15</v>
      </c>
      <c r="U179" s="46">
        <f t="shared" si="32"/>
        <v>1930</v>
      </c>
      <c r="V179" s="46">
        <f t="shared" si="33"/>
        <v>1930</v>
      </c>
    </row>
    <row r="180" spans="1:22" ht="12" customHeight="1">
      <c r="A180" s="68">
        <v>1997</v>
      </c>
      <c r="B180" s="103">
        <v>0</v>
      </c>
      <c r="C180" s="46">
        <v>0</v>
      </c>
      <c r="D180" s="46">
        <v>17</v>
      </c>
      <c r="E180" s="46">
        <v>0</v>
      </c>
      <c r="F180" s="46">
        <v>1056</v>
      </c>
      <c r="G180" s="46">
        <v>222</v>
      </c>
      <c r="H180" s="46" t="s">
        <v>15</v>
      </c>
      <c r="I180" s="46" t="s">
        <v>15</v>
      </c>
      <c r="J180" s="46">
        <f t="shared" si="30"/>
        <v>1295</v>
      </c>
      <c r="K180" s="46">
        <f t="shared" si="31"/>
        <v>1295</v>
      </c>
      <c r="L180" s="46"/>
      <c r="M180" s="46">
        <v>0</v>
      </c>
      <c r="N180" s="46">
        <v>0</v>
      </c>
      <c r="O180" s="46">
        <v>0</v>
      </c>
      <c r="P180" s="46">
        <v>0</v>
      </c>
      <c r="Q180" s="46">
        <v>1956</v>
      </c>
      <c r="R180" s="46">
        <v>653</v>
      </c>
      <c r="S180" s="46" t="s">
        <v>15</v>
      </c>
      <c r="T180" s="46" t="s">
        <v>15</v>
      </c>
      <c r="U180" s="46">
        <f t="shared" si="32"/>
        <v>2609</v>
      </c>
      <c r="V180" s="46">
        <f t="shared" si="33"/>
        <v>2609</v>
      </c>
    </row>
    <row r="181" spans="1:22" ht="12" customHeight="1">
      <c r="A181" s="68">
        <v>1998</v>
      </c>
      <c r="B181" s="103">
        <v>0</v>
      </c>
      <c r="C181" s="46">
        <v>41</v>
      </c>
      <c r="D181" s="46">
        <v>35</v>
      </c>
      <c r="E181" s="46">
        <v>0</v>
      </c>
      <c r="F181" s="46">
        <v>141</v>
      </c>
      <c r="G181" s="46">
        <v>8</v>
      </c>
      <c r="H181" s="46" t="s">
        <v>15</v>
      </c>
      <c r="I181" s="46" t="s">
        <v>15</v>
      </c>
      <c r="J181" s="46">
        <f t="shared" si="30"/>
        <v>225</v>
      </c>
      <c r="K181" s="46">
        <f t="shared" si="31"/>
        <v>225</v>
      </c>
      <c r="L181" s="46"/>
      <c r="M181" s="46">
        <v>0</v>
      </c>
      <c r="N181" s="46">
        <v>0</v>
      </c>
      <c r="O181" s="46">
        <v>0</v>
      </c>
      <c r="P181" s="46">
        <v>0</v>
      </c>
      <c r="Q181" s="46">
        <v>191</v>
      </c>
      <c r="R181" s="46">
        <v>13</v>
      </c>
      <c r="S181" s="46" t="s">
        <v>15</v>
      </c>
      <c r="T181" s="46" t="s">
        <v>15</v>
      </c>
      <c r="U181" s="46">
        <f t="shared" si="32"/>
        <v>204</v>
      </c>
      <c r="V181" s="46">
        <f t="shared" si="33"/>
        <v>204</v>
      </c>
    </row>
    <row r="182" spans="1:22" ht="12" customHeight="1">
      <c r="A182" s="68">
        <v>1999</v>
      </c>
      <c r="B182" s="103">
        <v>0</v>
      </c>
      <c r="C182" s="46">
        <v>8</v>
      </c>
      <c r="D182" s="46">
        <v>189</v>
      </c>
      <c r="E182" s="46">
        <v>0</v>
      </c>
      <c r="F182" s="46">
        <v>20</v>
      </c>
      <c r="G182" s="46">
        <v>0</v>
      </c>
      <c r="H182" s="46" t="s">
        <v>15</v>
      </c>
      <c r="I182" s="46" t="s">
        <v>15</v>
      </c>
      <c r="J182" s="46">
        <f t="shared" si="30"/>
        <v>217</v>
      </c>
      <c r="K182" s="46">
        <f t="shared" si="31"/>
        <v>217</v>
      </c>
      <c r="L182" s="46"/>
      <c r="M182" s="46">
        <v>0</v>
      </c>
      <c r="N182" s="46">
        <v>0</v>
      </c>
      <c r="O182" s="46">
        <v>0</v>
      </c>
      <c r="P182" s="46">
        <v>0</v>
      </c>
      <c r="Q182" s="46">
        <v>28</v>
      </c>
      <c r="R182" s="46">
        <v>0</v>
      </c>
      <c r="S182" s="46" t="s">
        <v>15</v>
      </c>
      <c r="T182" s="46" t="s">
        <v>15</v>
      </c>
      <c r="U182" s="46">
        <f t="shared" si="32"/>
        <v>28</v>
      </c>
      <c r="V182" s="46">
        <f t="shared" si="33"/>
        <v>28</v>
      </c>
    </row>
    <row r="183" spans="1:22" ht="12" customHeight="1">
      <c r="A183" s="68">
        <v>2000</v>
      </c>
      <c r="B183" s="103">
        <v>0</v>
      </c>
      <c r="C183" s="46">
        <v>0</v>
      </c>
      <c r="D183" s="46">
        <v>214</v>
      </c>
      <c r="E183" s="46">
        <v>0</v>
      </c>
      <c r="F183" s="46">
        <v>149</v>
      </c>
      <c r="G183" s="46">
        <v>0</v>
      </c>
      <c r="H183" s="46" t="s">
        <v>15</v>
      </c>
      <c r="I183" s="46" t="s">
        <v>15</v>
      </c>
      <c r="J183" s="46">
        <f t="shared" si="30"/>
        <v>363</v>
      </c>
      <c r="K183" s="46">
        <f t="shared" si="31"/>
        <v>363</v>
      </c>
      <c r="L183" s="46"/>
      <c r="M183" s="46">
        <v>0</v>
      </c>
      <c r="N183" s="46">
        <v>0</v>
      </c>
      <c r="O183" s="46">
        <v>0</v>
      </c>
      <c r="P183" s="46">
        <v>0</v>
      </c>
      <c r="Q183" s="46">
        <v>623</v>
      </c>
      <c r="R183" s="46">
        <v>0</v>
      </c>
      <c r="S183" s="46" t="s">
        <v>15</v>
      </c>
      <c r="T183" s="46" t="s">
        <v>15</v>
      </c>
      <c r="U183" s="46">
        <f t="shared" si="32"/>
        <v>623</v>
      </c>
      <c r="V183" s="46">
        <f t="shared" si="33"/>
        <v>623</v>
      </c>
    </row>
    <row r="184" spans="1:22" ht="12" customHeight="1">
      <c r="A184" s="68">
        <v>2001</v>
      </c>
      <c r="B184" s="103">
        <v>0</v>
      </c>
      <c r="C184" s="46">
        <v>0</v>
      </c>
      <c r="D184" s="46">
        <v>365</v>
      </c>
      <c r="E184" s="46">
        <v>195</v>
      </c>
      <c r="F184" s="46">
        <v>0</v>
      </c>
      <c r="G184" s="46">
        <v>0</v>
      </c>
      <c r="H184" s="46" t="s">
        <v>15</v>
      </c>
      <c r="I184" s="46" t="s">
        <v>15</v>
      </c>
      <c r="J184" s="46">
        <f t="shared" si="30"/>
        <v>560</v>
      </c>
      <c r="K184" s="46">
        <f t="shared" si="31"/>
        <v>560</v>
      </c>
      <c r="L184" s="46"/>
      <c r="M184" s="46">
        <v>0</v>
      </c>
      <c r="N184" s="46">
        <v>0</v>
      </c>
      <c r="O184" s="46">
        <v>0</v>
      </c>
      <c r="P184" s="46">
        <v>0</v>
      </c>
      <c r="Q184" s="46">
        <v>0</v>
      </c>
      <c r="R184" s="46">
        <v>0</v>
      </c>
      <c r="S184" s="46" t="s">
        <v>15</v>
      </c>
      <c r="T184" s="46" t="s">
        <v>15</v>
      </c>
      <c r="U184" s="46">
        <f t="shared" si="32"/>
        <v>0</v>
      </c>
      <c r="V184" s="46">
        <f t="shared" si="33"/>
        <v>0</v>
      </c>
    </row>
    <row r="185" spans="1:22" ht="12" customHeight="1">
      <c r="A185" s="68">
        <v>2002</v>
      </c>
      <c r="B185" s="103">
        <v>0</v>
      </c>
      <c r="C185" s="46">
        <v>0</v>
      </c>
      <c r="D185" s="46">
        <v>95</v>
      </c>
      <c r="E185" s="46">
        <v>37</v>
      </c>
      <c r="F185" s="46">
        <v>34</v>
      </c>
      <c r="G185" s="46">
        <v>0</v>
      </c>
      <c r="H185" s="46" t="s">
        <v>15</v>
      </c>
      <c r="I185" s="46" t="s">
        <v>15</v>
      </c>
      <c r="J185" s="46">
        <f t="shared" si="30"/>
        <v>166</v>
      </c>
      <c r="K185" s="46">
        <f t="shared" si="31"/>
        <v>166</v>
      </c>
      <c r="L185" s="46"/>
      <c r="M185" s="46">
        <v>0</v>
      </c>
      <c r="N185" s="46">
        <v>0</v>
      </c>
      <c r="O185" s="46">
        <v>0</v>
      </c>
      <c r="P185" s="46">
        <v>0</v>
      </c>
      <c r="Q185" s="46">
        <v>27</v>
      </c>
      <c r="R185" s="46">
        <v>0</v>
      </c>
      <c r="S185" s="46" t="s">
        <v>15</v>
      </c>
      <c r="T185" s="46" t="s">
        <v>15</v>
      </c>
      <c r="U185" s="46">
        <f t="shared" si="32"/>
        <v>27</v>
      </c>
      <c r="V185" s="46">
        <f t="shared" si="33"/>
        <v>27</v>
      </c>
    </row>
    <row r="186" spans="1:22" ht="12" customHeight="1">
      <c r="A186" s="68">
        <v>2003</v>
      </c>
      <c r="B186" s="103">
        <v>0</v>
      </c>
      <c r="C186" s="46">
        <v>10</v>
      </c>
      <c r="D186" s="46">
        <v>0</v>
      </c>
      <c r="E186" s="46">
        <v>0</v>
      </c>
      <c r="F186" s="46">
        <v>209</v>
      </c>
      <c r="G186" s="46">
        <v>77</v>
      </c>
      <c r="H186" s="46" t="s">
        <v>15</v>
      </c>
      <c r="I186" s="46" t="s">
        <v>15</v>
      </c>
      <c r="J186" s="46">
        <f t="shared" si="30"/>
        <v>296</v>
      </c>
      <c r="K186" s="46">
        <f t="shared" si="31"/>
        <v>296</v>
      </c>
      <c r="L186" s="46"/>
      <c r="M186" s="46">
        <v>0</v>
      </c>
      <c r="N186" s="46">
        <v>0</v>
      </c>
      <c r="O186" s="46">
        <v>0</v>
      </c>
      <c r="P186" s="46">
        <v>0</v>
      </c>
      <c r="Q186" s="46">
        <v>112</v>
      </c>
      <c r="R186" s="46">
        <v>61</v>
      </c>
      <c r="S186" s="46" t="s">
        <v>15</v>
      </c>
      <c r="T186" s="46" t="s">
        <v>15</v>
      </c>
      <c r="U186" s="46">
        <f t="shared" si="32"/>
        <v>173</v>
      </c>
      <c r="V186" s="46">
        <f t="shared" si="33"/>
        <v>173</v>
      </c>
    </row>
    <row r="187" spans="1:22" ht="12" customHeight="1">
      <c r="A187" s="68">
        <v>2004</v>
      </c>
      <c r="B187" s="103">
        <v>0</v>
      </c>
      <c r="C187" s="46">
        <v>138</v>
      </c>
      <c r="D187" s="46">
        <v>0</v>
      </c>
      <c r="E187" s="46">
        <v>13</v>
      </c>
      <c r="F187" s="46">
        <v>66</v>
      </c>
      <c r="G187" s="46">
        <v>52</v>
      </c>
      <c r="H187" s="46" t="s">
        <v>15</v>
      </c>
      <c r="I187" s="46" t="s">
        <v>15</v>
      </c>
      <c r="J187" s="46">
        <f t="shared" si="30"/>
        <v>269</v>
      </c>
      <c r="K187" s="46">
        <f t="shared" si="31"/>
        <v>269</v>
      </c>
      <c r="L187" s="46"/>
      <c r="M187" s="46">
        <v>0</v>
      </c>
      <c r="N187" s="46">
        <v>0</v>
      </c>
      <c r="O187" s="46">
        <v>0</v>
      </c>
      <c r="P187" s="46">
        <v>0</v>
      </c>
      <c r="Q187" s="46">
        <v>30</v>
      </c>
      <c r="R187" s="46">
        <v>84</v>
      </c>
      <c r="S187" s="46" t="s">
        <v>15</v>
      </c>
      <c r="T187" s="46" t="s">
        <v>15</v>
      </c>
      <c r="U187" s="46">
        <f t="shared" si="32"/>
        <v>114</v>
      </c>
      <c r="V187" s="46">
        <f t="shared" si="33"/>
        <v>114</v>
      </c>
    </row>
    <row r="188" spans="1:22" ht="12" customHeight="1">
      <c r="A188" s="68">
        <v>2005</v>
      </c>
      <c r="B188" s="103">
        <v>0</v>
      </c>
      <c r="C188" s="46">
        <v>1629</v>
      </c>
      <c r="D188" s="46">
        <v>1</v>
      </c>
      <c r="E188" s="46">
        <v>0</v>
      </c>
      <c r="F188" s="46">
        <v>801</v>
      </c>
      <c r="G188" s="46">
        <v>495</v>
      </c>
      <c r="H188" s="46" t="s">
        <v>15</v>
      </c>
      <c r="I188" s="46" t="s">
        <v>15</v>
      </c>
      <c r="J188" s="46">
        <f t="shared" si="30"/>
        <v>2926</v>
      </c>
      <c r="K188" s="46">
        <f t="shared" si="31"/>
        <v>2926</v>
      </c>
      <c r="L188" s="46"/>
      <c r="M188" s="46">
        <v>0</v>
      </c>
      <c r="N188" s="46">
        <v>0</v>
      </c>
      <c r="O188" s="46">
        <v>0</v>
      </c>
      <c r="P188" s="46">
        <v>0</v>
      </c>
      <c r="Q188" s="46">
        <v>399</v>
      </c>
      <c r="R188" s="46">
        <v>255</v>
      </c>
      <c r="S188" s="46" t="s">
        <v>15</v>
      </c>
      <c r="T188" s="46" t="s">
        <v>15</v>
      </c>
      <c r="U188" s="46">
        <f t="shared" si="32"/>
        <v>654</v>
      </c>
      <c r="V188" s="46">
        <f t="shared" si="33"/>
        <v>654</v>
      </c>
    </row>
    <row r="189" spans="1:22" ht="12" customHeight="1">
      <c r="A189" s="68">
        <v>2006</v>
      </c>
      <c r="B189" s="103">
        <v>0</v>
      </c>
      <c r="C189" s="46">
        <v>20</v>
      </c>
      <c r="D189" s="46">
        <v>44</v>
      </c>
      <c r="E189" s="46">
        <v>34</v>
      </c>
      <c r="F189" s="46">
        <v>31</v>
      </c>
      <c r="G189" s="46">
        <v>66</v>
      </c>
      <c r="H189" s="46" t="s">
        <v>15</v>
      </c>
      <c r="I189" s="46" t="s">
        <v>15</v>
      </c>
      <c r="J189" s="46">
        <f t="shared" si="30"/>
        <v>195</v>
      </c>
      <c r="K189" s="46">
        <f t="shared" si="31"/>
        <v>195</v>
      </c>
      <c r="L189" s="46"/>
      <c r="M189" s="46">
        <v>0</v>
      </c>
      <c r="N189" s="46">
        <v>0</v>
      </c>
      <c r="O189" s="46">
        <v>0</v>
      </c>
      <c r="P189" s="46">
        <v>5</v>
      </c>
      <c r="Q189" s="46">
        <v>36</v>
      </c>
      <c r="R189" s="46">
        <v>123</v>
      </c>
      <c r="S189" s="46" t="s">
        <v>15</v>
      </c>
      <c r="T189" s="46" t="s">
        <v>15</v>
      </c>
      <c r="U189" s="46">
        <f t="shared" si="32"/>
        <v>164</v>
      </c>
      <c r="V189" s="46">
        <f t="shared" si="33"/>
        <v>164</v>
      </c>
    </row>
    <row r="190" spans="1:22" ht="12" customHeight="1">
      <c r="A190" s="68">
        <v>2007</v>
      </c>
      <c r="B190" s="103">
        <v>0</v>
      </c>
      <c r="C190" s="53">
        <v>0</v>
      </c>
      <c r="D190" s="53">
        <v>0</v>
      </c>
      <c r="E190" s="53">
        <v>94</v>
      </c>
      <c r="F190" s="53">
        <v>79</v>
      </c>
      <c r="G190" s="53">
        <v>13</v>
      </c>
      <c r="H190" s="46" t="s">
        <v>15</v>
      </c>
      <c r="I190" s="46" t="s">
        <v>15</v>
      </c>
      <c r="J190" s="53">
        <f t="shared" si="30"/>
        <v>186</v>
      </c>
      <c r="K190" s="53">
        <f t="shared" si="31"/>
        <v>186</v>
      </c>
      <c r="L190" s="53"/>
      <c r="M190" s="53">
        <v>0</v>
      </c>
      <c r="N190" s="53">
        <v>0</v>
      </c>
      <c r="O190" s="53">
        <v>0</v>
      </c>
      <c r="P190" s="53">
        <v>137</v>
      </c>
      <c r="Q190" s="53">
        <v>344</v>
      </c>
      <c r="R190" s="53">
        <v>63</v>
      </c>
      <c r="S190" s="46" t="s">
        <v>15</v>
      </c>
      <c r="T190" s="46" t="s">
        <v>15</v>
      </c>
      <c r="U190" s="53">
        <f t="shared" si="32"/>
        <v>544</v>
      </c>
      <c r="V190" s="53">
        <f t="shared" si="33"/>
        <v>544</v>
      </c>
    </row>
    <row r="191" spans="1:22" ht="12" customHeight="1">
      <c r="A191" s="68">
        <v>2008</v>
      </c>
      <c r="B191" s="103">
        <v>0</v>
      </c>
      <c r="C191" s="53">
        <v>23</v>
      </c>
      <c r="D191" s="53">
        <v>64</v>
      </c>
      <c r="E191" s="53">
        <v>35</v>
      </c>
      <c r="F191" s="53">
        <v>393</v>
      </c>
      <c r="G191" s="53">
        <v>31</v>
      </c>
      <c r="H191" s="53" t="s">
        <v>15</v>
      </c>
      <c r="I191" s="53" t="s">
        <v>15</v>
      </c>
      <c r="J191" s="53">
        <f t="shared" si="30"/>
        <v>546</v>
      </c>
      <c r="K191" s="53">
        <f t="shared" si="31"/>
        <v>546</v>
      </c>
      <c r="L191" s="53"/>
      <c r="M191" s="53">
        <v>0</v>
      </c>
      <c r="N191" s="53">
        <v>0</v>
      </c>
      <c r="O191" s="53">
        <v>0</v>
      </c>
      <c r="P191" s="53">
        <v>6</v>
      </c>
      <c r="Q191" s="53">
        <v>674</v>
      </c>
      <c r="R191" s="53">
        <v>65</v>
      </c>
      <c r="S191" s="53" t="s">
        <v>15</v>
      </c>
      <c r="T191" s="53" t="s">
        <v>15</v>
      </c>
      <c r="U191" s="53">
        <f t="shared" si="32"/>
        <v>745</v>
      </c>
      <c r="V191" s="53">
        <f t="shared" si="33"/>
        <v>745</v>
      </c>
    </row>
    <row r="192" spans="1:22" ht="12" customHeight="1">
      <c r="A192" s="68">
        <v>2009</v>
      </c>
      <c r="B192" s="103">
        <v>0</v>
      </c>
      <c r="C192" s="53">
        <v>128</v>
      </c>
      <c r="D192" s="53">
        <v>118</v>
      </c>
      <c r="E192" s="53">
        <v>101</v>
      </c>
      <c r="F192" s="53">
        <v>144</v>
      </c>
      <c r="G192" s="53">
        <v>0</v>
      </c>
      <c r="H192" s="53" t="s">
        <v>15</v>
      </c>
      <c r="I192" s="53" t="s">
        <v>15</v>
      </c>
      <c r="J192" s="53">
        <f t="shared" si="30"/>
        <v>491</v>
      </c>
      <c r="K192" s="53">
        <f t="shared" si="31"/>
        <v>491</v>
      </c>
      <c r="L192" s="53"/>
      <c r="M192" s="53">
        <v>0</v>
      </c>
      <c r="N192" s="53">
        <v>0</v>
      </c>
      <c r="O192" s="53">
        <v>0</v>
      </c>
      <c r="P192" s="53">
        <v>443</v>
      </c>
      <c r="Q192" s="53">
        <v>3694</v>
      </c>
      <c r="R192" s="53">
        <v>68</v>
      </c>
      <c r="S192" s="53" t="s">
        <v>15</v>
      </c>
      <c r="T192" s="53" t="s">
        <v>15</v>
      </c>
      <c r="U192" s="53">
        <f t="shared" si="32"/>
        <v>4205</v>
      </c>
      <c r="V192" s="53">
        <f t="shared" si="33"/>
        <v>4205</v>
      </c>
    </row>
    <row r="193" spans="1:22" ht="12" customHeight="1">
      <c r="A193" s="68">
        <v>2010</v>
      </c>
      <c r="B193" s="103">
        <v>0</v>
      </c>
      <c r="C193" s="53">
        <v>32</v>
      </c>
      <c r="D193" s="53">
        <v>766</v>
      </c>
      <c r="E193" s="53">
        <v>938</v>
      </c>
      <c r="F193" s="53">
        <v>468</v>
      </c>
      <c r="G193" s="53">
        <v>624</v>
      </c>
      <c r="H193" s="53" t="s">
        <v>15</v>
      </c>
      <c r="I193" s="53" t="s">
        <v>15</v>
      </c>
      <c r="J193" s="53">
        <f t="shared" si="30"/>
        <v>2828</v>
      </c>
      <c r="K193" s="53">
        <f t="shared" si="31"/>
        <v>2828</v>
      </c>
      <c r="L193" s="53"/>
      <c r="M193" s="53">
        <v>0</v>
      </c>
      <c r="N193" s="53">
        <v>0</v>
      </c>
      <c r="O193" s="53">
        <v>50</v>
      </c>
      <c r="P193" s="53">
        <v>448</v>
      </c>
      <c r="Q193" s="53">
        <v>249</v>
      </c>
      <c r="R193" s="53">
        <v>1390</v>
      </c>
      <c r="S193" s="53" t="s">
        <v>15</v>
      </c>
      <c r="T193" s="53" t="s">
        <v>15</v>
      </c>
      <c r="U193" s="53">
        <f t="shared" si="32"/>
        <v>2137</v>
      </c>
      <c r="V193" s="53">
        <f t="shared" si="33"/>
        <v>2137</v>
      </c>
    </row>
    <row r="194" spans="1:22" ht="12" customHeight="1">
      <c r="A194" s="68">
        <v>2011</v>
      </c>
      <c r="B194" s="103">
        <v>0</v>
      </c>
      <c r="C194" s="46">
        <v>0</v>
      </c>
      <c r="D194" s="46">
        <v>286</v>
      </c>
      <c r="E194" s="46">
        <v>253</v>
      </c>
      <c r="F194" s="46">
        <v>1610</v>
      </c>
      <c r="G194" s="46">
        <v>13</v>
      </c>
      <c r="H194" s="46" t="s">
        <v>15</v>
      </c>
      <c r="I194" s="46" t="s">
        <v>15</v>
      </c>
      <c r="J194" s="46">
        <f t="shared" si="30"/>
        <v>2162</v>
      </c>
      <c r="K194" s="46">
        <f t="shared" si="31"/>
        <v>2162</v>
      </c>
      <c r="L194" s="46"/>
      <c r="M194" s="46">
        <v>0</v>
      </c>
      <c r="N194" s="46">
        <v>0</v>
      </c>
      <c r="O194" s="46">
        <v>0</v>
      </c>
      <c r="P194" s="46">
        <v>101</v>
      </c>
      <c r="Q194" s="46">
        <v>553</v>
      </c>
      <c r="R194" s="46">
        <v>55</v>
      </c>
      <c r="S194" s="46" t="s">
        <v>15</v>
      </c>
      <c r="T194" s="46" t="s">
        <v>15</v>
      </c>
      <c r="U194" s="46">
        <f t="shared" si="32"/>
        <v>709</v>
      </c>
      <c r="V194" s="46">
        <f t="shared" si="33"/>
        <v>709</v>
      </c>
    </row>
    <row r="195" spans="1:22" ht="12" customHeight="1">
      <c r="A195" s="68">
        <v>2012</v>
      </c>
      <c r="B195" s="103">
        <v>0</v>
      </c>
      <c r="C195" s="53">
        <v>133</v>
      </c>
      <c r="D195" s="53">
        <v>521</v>
      </c>
      <c r="E195" s="53">
        <v>366</v>
      </c>
      <c r="F195" s="53">
        <v>174</v>
      </c>
      <c r="G195" s="53">
        <v>0</v>
      </c>
      <c r="H195" s="53" t="s">
        <v>15</v>
      </c>
      <c r="I195" s="53" t="s">
        <v>15</v>
      </c>
      <c r="J195" s="53">
        <f t="shared" si="30"/>
        <v>1194</v>
      </c>
      <c r="K195" s="53">
        <f t="shared" si="31"/>
        <v>1194</v>
      </c>
      <c r="L195" s="53"/>
      <c r="M195" s="53">
        <v>0</v>
      </c>
      <c r="N195" s="53">
        <v>0</v>
      </c>
      <c r="O195" s="53">
        <v>71</v>
      </c>
      <c r="P195" s="53">
        <v>359</v>
      </c>
      <c r="Q195" s="53">
        <v>809</v>
      </c>
      <c r="R195" s="53">
        <v>0</v>
      </c>
      <c r="S195" s="53" t="s">
        <v>15</v>
      </c>
      <c r="T195" s="53" t="s">
        <v>15</v>
      </c>
      <c r="U195" s="53">
        <f t="shared" si="32"/>
        <v>1239</v>
      </c>
      <c r="V195" s="53">
        <f t="shared" si="33"/>
        <v>1239</v>
      </c>
    </row>
    <row r="196" spans="1:22" ht="12" customHeight="1">
      <c r="A196" s="68">
        <v>2013</v>
      </c>
      <c r="B196" s="103">
        <v>0</v>
      </c>
      <c r="C196" s="53">
        <v>3</v>
      </c>
      <c r="D196" s="53">
        <v>153</v>
      </c>
      <c r="E196" s="53">
        <v>56</v>
      </c>
      <c r="F196" s="53">
        <v>331</v>
      </c>
      <c r="G196" s="53">
        <v>25</v>
      </c>
      <c r="H196" s="53" t="s">
        <v>15</v>
      </c>
      <c r="I196" s="53" t="s">
        <v>15</v>
      </c>
      <c r="J196" s="53">
        <f t="shared" si="30"/>
        <v>568</v>
      </c>
      <c r="K196" s="53">
        <f t="shared" si="31"/>
        <v>568</v>
      </c>
      <c r="L196" s="53"/>
      <c r="M196" s="53">
        <v>0</v>
      </c>
      <c r="N196" s="53">
        <v>0</v>
      </c>
      <c r="O196" s="53">
        <v>0</v>
      </c>
      <c r="P196" s="53">
        <v>19</v>
      </c>
      <c r="Q196" s="53">
        <v>974</v>
      </c>
      <c r="R196" s="53">
        <v>48</v>
      </c>
      <c r="S196" s="53" t="s">
        <v>15</v>
      </c>
      <c r="T196" s="53" t="s">
        <v>15</v>
      </c>
      <c r="U196" s="53">
        <f t="shared" si="32"/>
        <v>1041</v>
      </c>
      <c r="V196" s="53">
        <f t="shared" si="33"/>
        <v>1041</v>
      </c>
    </row>
    <row r="197" spans="1:22" ht="12" customHeight="1">
      <c r="A197" s="68">
        <v>2014</v>
      </c>
      <c r="B197" s="103">
        <v>0</v>
      </c>
      <c r="C197" s="53">
        <v>350</v>
      </c>
      <c r="D197" s="53">
        <v>205</v>
      </c>
      <c r="E197" s="53">
        <v>592</v>
      </c>
      <c r="F197" s="53">
        <v>652</v>
      </c>
      <c r="G197" s="53">
        <v>59</v>
      </c>
      <c r="H197" s="53" t="s">
        <v>15</v>
      </c>
      <c r="I197" s="53" t="s">
        <v>15</v>
      </c>
      <c r="J197" s="53">
        <f t="shared" si="30"/>
        <v>1858</v>
      </c>
      <c r="K197" s="53">
        <f t="shared" si="31"/>
        <v>1858</v>
      </c>
      <c r="L197" s="53"/>
      <c r="M197" s="53">
        <v>0</v>
      </c>
      <c r="N197" s="53">
        <v>0</v>
      </c>
      <c r="O197" s="53">
        <v>15</v>
      </c>
      <c r="P197" s="53">
        <v>95</v>
      </c>
      <c r="Q197" s="53">
        <v>265</v>
      </c>
      <c r="R197" s="53">
        <v>249</v>
      </c>
      <c r="S197" s="53" t="s">
        <v>15</v>
      </c>
      <c r="T197" s="53" t="s">
        <v>15</v>
      </c>
      <c r="U197" s="53">
        <f t="shared" si="32"/>
        <v>624</v>
      </c>
      <c r="V197" s="53">
        <f t="shared" si="33"/>
        <v>624</v>
      </c>
    </row>
    <row r="198" spans="1:22" ht="12" customHeight="1">
      <c r="A198" s="68">
        <v>2015</v>
      </c>
      <c r="B198" s="103">
        <v>0</v>
      </c>
      <c r="C198" s="53">
        <v>109</v>
      </c>
      <c r="D198" s="53">
        <v>691</v>
      </c>
      <c r="E198" s="53">
        <v>1634</v>
      </c>
      <c r="F198" s="53">
        <v>744</v>
      </c>
      <c r="G198" s="53">
        <v>0</v>
      </c>
      <c r="H198" s="53" t="s">
        <v>15</v>
      </c>
      <c r="I198" s="53" t="s">
        <v>15</v>
      </c>
      <c r="J198" s="53">
        <f t="shared" si="30"/>
        <v>3178</v>
      </c>
      <c r="K198" s="53">
        <f t="shared" si="31"/>
        <v>3178</v>
      </c>
      <c r="L198" s="53"/>
      <c r="M198" s="53">
        <v>0</v>
      </c>
      <c r="N198" s="53">
        <v>0</v>
      </c>
      <c r="O198" s="53">
        <v>3</v>
      </c>
      <c r="P198" s="53">
        <v>105</v>
      </c>
      <c r="Q198" s="53">
        <v>107</v>
      </c>
      <c r="R198" s="53">
        <v>0</v>
      </c>
      <c r="S198" s="53" t="s">
        <v>15</v>
      </c>
      <c r="T198" s="53" t="s">
        <v>15</v>
      </c>
      <c r="U198" s="53">
        <f t="shared" si="32"/>
        <v>215</v>
      </c>
      <c r="V198" s="53">
        <f t="shared" si="33"/>
        <v>215</v>
      </c>
    </row>
    <row r="199" spans="1:22" ht="12" customHeight="1">
      <c r="A199" s="68">
        <v>2016</v>
      </c>
      <c r="B199" s="103">
        <v>0</v>
      </c>
      <c r="C199" s="53">
        <v>134</v>
      </c>
      <c r="D199" s="53">
        <v>271</v>
      </c>
      <c r="E199" s="53">
        <v>396</v>
      </c>
      <c r="F199" s="53">
        <v>186</v>
      </c>
      <c r="G199" s="53">
        <v>0</v>
      </c>
      <c r="H199" s="53" t="s">
        <v>15</v>
      </c>
      <c r="I199" s="53" t="s">
        <v>15</v>
      </c>
      <c r="J199" s="53">
        <f t="shared" si="30"/>
        <v>987</v>
      </c>
      <c r="K199" s="53">
        <f t="shared" si="31"/>
        <v>987</v>
      </c>
      <c r="L199" s="53"/>
      <c r="M199" s="53">
        <v>0</v>
      </c>
      <c r="N199" s="53">
        <v>0</v>
      </c>
      <c r="O199" s="53">
        <v>0</v>
      </c>
      <c r="P199" s="53">
        <v>6</v>
      </c>
      <c r="Q199" s="53">
        <v>5</v>
      </c>
      <c r="R199" s="53">
        <v>0</v>
      </c>
      <c r="S199" s="53" t="s">
        <v>15</v>
      </c>
      <c r="T199" s="53" t="s">
        <v>15</v>
      </c>
      <c r="U199" s="53">
        <f t="shared" si="32"/>
        <v>11</v>
      </c>
      <c r="V199" s="53">
        <f t="shared" si="33"/>
        <v>11</v>
      </c>
    </row>
    <row r="200" spans="1:22" ht="12" customHeight="1">
      <c r="A200" s="68">
        <v>2017</v>
      </c>
      <c r="B200" s="103">
        <v>0</v>
      </c>
      <c r="C200" s="53">
        <v>86</v>
      </c>
      <c r="D200" s="53">
        <v>20</v>
      </c>
      <c r="E200" s="53">
        <v>19</v>
      </c>
      <c r="F200" s="53">
        <v>229</v>
      </c>
      <c r="G200" s="53">
        <v>34</v>
      </c>
      <c r="H200" s="53" t="s">
        <v>15</v>
      </c>
      <c r="I200" s="53" t="s">
        <v>15</v>
      </c>
      <c r="J200" s="53">
        <f t="shared" si="30"/>
        <v>388</v>
      </c>
      <c r="K200" s="53">
        <f t="shared" si="31"/>
        <v>388</v>
      </c>
      <c r="L200" s="53"/>
      <c r="M200" s="53">
        <v>0</v>
      </c>
      <c r="N200" s="53">
        <v>0</v>
      </c>
      <c r="O200" s="53">
        <v>0</v>
      </c>
      <c r="P200" s="53">
        <v>114</v>
      </c>
      <c r="Q200" s="53">
        <v>274</v>
      </c>
      <c r="R200" s="53">
        <v>379</v>
      </c>
      <c r="S200" s="53" t="s">
        <v>15</v>
      </c>
      <c r="T200" s="53" t="s">
        <v>15</v>
      </c>
      <c r="U200" s="53">
        <f t="shared" si="32"/>
        <v>767</v>
      </c>
      <c r="V200" s="53">
        <f t="shared" si="33"/>
        <v>767</v>
      </c>
    </row>
    <row r="201" spans="1:22" ht="12" customHeight="1">
      <c r="A201" s="68">
        <v>2018</v>
      </c>
      <c r="B201" s="103">
        <v>0</v>
      </c>
      <c r="C201" s="53">
        <v>71</v>
      </c>
      <c r="D201" s="53">
        <v>152</v>
      </c>
      <c r="E201" s="53">
        <v>23</v>
      </c>
      <c r="F201" s="53">
        <v>185</v>
      </c>
      <c r="G201" s="53">
        <v>5</v>
      </c>
      <c r="H201" s="168" t="s">
        <v>15</v>
      </c>
      <c r="I201" s="168" t="s">
        <v>15</v>
      </c>
      <c r="J201" s="53">
        <f>SUM(C201:G201)</f>
        <v>436</v>
      </c>
      <c r="K201" s="53">
        <f>SUM(B201:I201)</f>
        <v>436</v>
      </c>
      <c r="L201" s="53"/>
      <c r="M201" s="53">
        <v>0</v>
      </c>
      <c r="N201" s="53">
        <v>0</v>
      </c>
      <c r="O201" s="53">
        <v>0</v>
      </c>
      <c r="P201" s="53">
        <v>0</v>
      </c>
      <c r="Q201" s="53">
        <v>509</v>
      </c>
      <c r="R201" s="53">
        <v>296</v>
      </c>
      <c r="S201" s="168" t="s">
        <v>15</v>
      </c>
      <c r="T201" s="168" t="s">
        <v>15</v>
      </c>
      <c r="U201" s="53">
        <f t="shared" si="32"/>
        <v>805</v>
      </c>
      <c r="V201" s="53">
        <f>SUM(M201:T201)</f>
        <v>805</v>
      </c>
    </row>
    <row r="202" spans="1:22" ht="12" customHeight="1">
      <c r="A202" s="68">
        <v>2019</v>
      </c>
      <c r="B202" s="103">
        <v>0</v>
      </c>
      <c r="C202" s="53">
        <v>120</v>
      </c>
      <c r="D202" s="53">
        <v>15</v>
      </c>
      <c r="E202" s="53">
        <v>25</v>
      </c>
      <c r="F202" s="53">
        <v>58</v>
      </c>
      <c r="G202" s="53">
        <v>47</v>
      </c>
      <c r="H202" s="168" t="s">
        <v>15</v>
      </c>
      <c r="I202" s="168" t="s">
        <v>15</v>
      </c>
      <c r="J202" s="53">
        <f t="shared" ref="J202" si="34">SUM(C202:G202)</f>
        <v>265</v>
      </c>
      <c r="K202" s="53">
        <f t="shared" ref="K202" si="35">SUM(B202:I202)</f>
        <v>265</v>
      </c>
      <c r="L202" s="53"/>
      <c r="M202" s="53">
        <v>0</v>
      </c>
      <c r="N202" s="53">
        <v>0</v>
      </c>
      <c r="O202" s="53">
        <v>0</v>
      </c>
      <c r="P202" s="53">
        <v>260</v>
      </c>
      <c r="Q202" s="53">
        <v>1794</v>
      </c>
      <c r="R202" s="53">
        <v>1068</v>
      </c>
      <c r="S202" s="168" t="s">
        <v>15</v>
      </c>
      <c r="T202" s="168" t="s">
        <v>15</v>
      </c>
      <c r="U202" s="53">
        <f t="shared" ref="U202:U206" si="36">SUM(N202:R202)</f>
        <v>3122</v>
      </c>
      <c r="V202" s="53">
        <f t="shared" ref="V202:V206" si="37">SUM(M202:T202)</f>
        <v>3122</v>
      </c>
    </row>
    <row r="203" spans="1:22" ht="12" customHeight="1">
      <c r="A203" s="68">
        <v>2020</v>
      </c>
      <c r="B203" s="103">
        <v>0</v>
      </c>
      <c r="C203" s="53">
        <v>8</v>
      </c>
      <c r="D203" s="53">
        <v>23</v>
      </c>
      <c r="E203" s="53">
        <v>239</v>
      </c>
      <c r="F203" s="53">
        <v>117</v>
      </c>
      <c r="G203" s="53">
        <v>14</v>
      </c>
      <c r="H203" s="168" t="s">
        <v>15</v>
      </c>
      <c r="I203" s="168" t="s">
        <v>15</v>
      </c>
      <c r="J203" s="53">
        <f t="shared" ref="J203:J207" si="38">SUM(C203:G203)</f>
        <v>401</v>
      </c>
      <c r="K203" s="53">
        <f t="shared" ref="K203:K207" si="39">SUM(B203:I203)</f>
        <v>401</v>
      </c>
      <c r="L203" s="53"/>
      <c r="M203" s="53">
        <v>0</v>
      </c>
      <c r="N203" s="53">
        <v>0</v>
      </c>
      <c r="O203" s="53">
        <v>0</v>
      </c>
      <c r="P203" s="53">
        <v>0</v>
      </c>
      <c r="Q203" s="53">
        <v>86</v>
      </c>
      <c r="R203" s="53">
        <v>205</v>
      </c>
      <c r="S203" s="168" t="s">
        <v>15</v>
      </c>
      <c r="T203" s="168" t="s">
        <v>15</v>
      </c>
      <c r="U203" s="53">
        <f t="shared" si="36"/>
        <v>291</v>
      </c>
      <c r="V203" s="53">
        <f t="shared" si="37"/>
        <v>291</v>
      </c>
    </row>
    <row r="204" spans="1:22" ht="12" customHeight="1">
      <c r="A204" s="68">
        <v>2021</v>
      </c>
      <c r="B204" s="103">
        <v>0</v>
      </c>
      <c r="C204" s="53">
        <v>210</v>
      </c>
      <c r="D204" s="53">
        <v>128</v>
      </c>
      <c r="E204" s="53">
        <v>1</v>
      </c>
      <c r="F204" s="53">
        <v>10</v>
      </c>
      <c r="G204" s="53">
        <v>58</v>
      </c>
      <c r="H204" s="168" t="s">
        <v>15</v>
      </c>
      <c r="I204" s="168" t="s">
        <v>15</v>
      </c>
      <c r="J204" s="53">
        <f t="shared" si="38"/>
        <v>407</v>
      </c>
      <c r="K204" s="53">
        <f t="shared" si="39"/>
        <v>407</v>
      </c>
      <c r="L204" s="53"/>
      <c r="M204" s="53">
        <v>0</v>
      </c>
      <c r="N204" s="53">
        <v>0</v>
      </c>
      <c r="O204" s="53">
        <v>0</v>
      </c>
      <c r="P204" s="53">
        <v>2</v>
      </c>
      <c r="Q204" s="53">
        <v>210</v>
      </c>
      <c r="R204" s="53">
        <v>1325</v>
      </c>
      <c r="S204" s="168" t="s">
        <v>15</v>
      </c>
      <c r="T204" s="168" t="s">
        <v>15</v>
      </c>
      <c r="U204" s="53">
        <f t="shared" si="36"/>
        <v>1537</v>
      </c>
      <c r="V204" s="53">
        <f t="shared" si="37"/>
        <v>1537</v>
      </c>
    </row>
    <row r="205" spans="1:22" ht="12" customHeight="1">
      <c r="A205" s="68">
        <v>2022</v>
      </c>
      <c r="B205" s="103">
        <v>0</v>
      </c>
      <c r="C205" s="53">
        <v>406</v>
      </c>
      <c r="D205" s="53">
        <v>233</v>
      </c>
      <c r="E205" s="53">
        <v>86</v>
      </c>
      <c r="F205" s="53">
        <v>100</v>
      </c>
      <c r="G205" s="53">
        <v>42</v>
      </c>
      <c r="H205" s="168" t="s">
        <v>15</v>
      </c>
      <c r="I205" s="168" t="s">
        <v>15</v>
      </c>
      <c r="J205" s="53">
        <f t="shared" si="38"/>
        <v>867</v>
      </c>
      <c r="K205" s="53">
        <f t="shared" si="39"/>
        <v>867</v>
      </c>
      <c r="L205" s="53"/>
      <c r="M205" s="53">
        <v>0</v>
      </c>
      <c r="N205" s="53">
        <v>0</v>
      </c>
      <c r="O205" s="53">
        <v>0</v>
      </c>
      <c r="P205" s="53">
        <v>46</v>
      </c>
      <c r="Q205" s="53">
        <v>344</v>
      </c>
      <c r="R205" s="53">
        <v>1299</v>
      </c>
      <c r="S205" s="168" t="s">
        <v>15</v>
      </c>
      <c r="T205" s="168" t="s">
        <v>15</v>
      </c>
      <c r="U205" s="53">
        <f t="shared" si="36"/>
        <v>1689</v>
      </c>
      <c r="V205" s="53">
        <f t="shared" si="37"/>
        <v>1689</v>
      </c>
    </row>
    <row r="206" spans="1:22" ht="12" customHeight="1">
      <c r="A206" s="68">
        <v>2023</v>
      </c>
      <c r="B206" s="103">
        <v>0</v>
      </c>
      <c r="C206" s="53">
        <v>4</v>
      </c>
      <c r="D206" s="53">
        <v>38</v>
      </c>
      <c r="E206" s="53">
        <v>583</v>
      </c>
      <c r="F206" s="53">
        <v>731</v>
      </c>
      <c r="G206" s="53">
        <v>30</v>
      </c>
      <c r="H206" s="168" t="s">
        <v>15</v>
      </c>
      <c r="I206" s="168" t="s">
        <v>15</v>
      </c>
      <c r="J206" s="53">
        <f t="shared" si="38"/>
        <v>1386</v>
      </c>
      <c r="K206" s="53">
        <f t="shared" si="39"/>
        <v>1386</v>
      </c>
      <c r="L206" s="53"/>
      <c r="M206" s="53">
        <v>0</v>
      </c>
      <c r="N206" s="53">
        <v>0</v>
      </c>
      <c r="O206" s="53">
        <v>0</v>
      </c>
      <c r="P206" s="53">
        <v>473</v>
      </c>
      <c r="Q206" s="53">
        <v>335</v>
      </c>
      <c r="R206" s="53">
        <v>192</v>
      </c>
      <c r="S206" s="168" t="s">
        <v>15</v>
      </c>
      <c r="T206" s="168" t="s">
        <v>15</v>
      </c>
      <c r="U206" s="53">
        <f t="shared" si="36"/>
        <v>1000</v>
      </c>
      <c r="V206" s="53">
        <f t="shared" si="37"/>
        <v>1000</v>
      </c>
    </row>
    <row r="207" spans="1:22" ht="12" customHeight="1">
      <c r="A207" s="68" t="s">
        <v>349</v>
      </c>
      <c r="B207" s="250">
        <v>0</v>
      </c>
      <c r="C207" s="46">
        <v>15</v>
      </c>
      <c r="D207" s="46">
        <v>53</v>
      </c>
      <c r="E207" s="46">
        <v>232</v>
      </c>
      <c r="F207" s="46">
        <v>413</v>
      </c>
      <c r="G207" s="46">
        <v>0</v>
      </c>
      <c r="H207" s="167" t="s">
        <v>15</v>
      </c>
      <c r="I207" s="167" t="s">
        <v>15</v>
      </c>
      <c r="J207" s="53">
        <f t="shared" si="38"/>
        <v>713</v>
      </c>
      <c r="K207" s="53">
        <f t="shared" si="39"/>
        <v>713</v>
      </c>
      <c r="L207" s="46"/>
      <c r="M207" s="46">
        <v>0</v>
      </c>
      <c r="N207" s="46">
        <v>55</v>
      </c>
      <c r="O207" s="46">
        <v>0</v>
      </c>
      <c r="P207" s="46">
        <v>927</v>
      </c>
      <c r="Q207" s="46">
        <v>2872</v>
      </c>
      <c r="R207" s="46">
        <v>0</v>
      </c>
      <c r="S207" s="167" t="s">
        <v>15</v>
      </c>
      <c r="T207" s="167" t="s">
        <v>15</v>
      </c>
      <c r="U207" s="53">
        <f t="shared" si="32"/>
        <v>3854</v>
      </c>
      <c r="V207" s="53">
        <f t="shared" si="33"/>
        <v>3854</v>
      </c>
    </row>
    <row r="208" spans="1:22" ht="12" customHeight="1">
      <c r="B208" s="103"/>
      <c r="C208" s="13"/>
      <c r="D208" s="13"/>
      <c r="E208" s="13"/>
      <c r="F208" s="13"/>
      <c r="G208" s="13"/>
      <c r="H208" s="13"/>
      <c r="I208" s="13"/>
      <c r="J208" s="13"/>
      <c r="K208" s="13"/>
      <c r="L208" s="13"/>
      <c r="M208" s="13"/>
      <c r="N208" s="13"/>
      <c r="O208" s="13"/>
      <c r="P208" s="13"/>
      <c r="Q208" s="13"/>
      <c r="R208" s="13"/>
      <c r="S208" s="13"/>
      <c r="T208" s="13"/>
      <c r="U208" s="13"/>
      <c r="V208" s="75"/>
    </row>
    <row r="209" spans="1:22" ht="12" customHeight="1">
      <c r="A209" s="63" t="s">
        <v>99</v>
      </c>
      <c r="B209" s="73"/>
      <c r="C209" s="13"/>
      <c r="D209" s="13"/>
      <c r="E209" s="13"/>
      <c r="F209" s="13"/>
      <c r="G209" s="13"/>
      <c r="H209" s="13"/>
      <c r="I209" s="13"/>
      <c r="J209" s="13"/>
      <c r="K209" s="13"/>
      <c r="L209" s="13"/>
      <c r="M209" s="13"/>
      <c r="N209" s="13"/>
      <c r="O209" s="13"/>
      <c r="P209" s="13"/>
      <c r="Q209" s="13"/>
      <c r="R209" s="13"/>
      <c r="S209" s="13"/>
      <c r="T209" s="13"/>
      <c r="U209" s="13"/>
      <c r="V209" s="74"/>
    </row>
    <row r="210" spans="1:22" ht="12" customHeight="1">
      <c r="A210" s="68">
        <v>1976</v>
      </c>
      <c r="B210" s="103">
        <f t="shared" ref="B210:K210" si="40">IF(AND(B159="-",B108="-",B57="-",B6="-"),"-",SUM(B159,B108,B57,B6))</f>
        <v>9648</v>
      </c>
      <c r="C210" s="103">
        <f t="shared" si="40"/>
        <v>381</v>
      </c>
      <c r="D210" s="103">
        <f t="shared" si="40"/>
        <v>2900</v>
      </c>
      <c r="E210" s="103">
        <f t="shared" si="40"/>
        <v>3581</v>
      </c>
      <c r="F210" s="103">
        <f t="shared" si="40"/>
        <v>957</v>
      </c>
      <c r="G210" s="103">
        <f t="shared" si="40"/>
        <v>70</v>
      </c>
      <c r="H210" s="103">
        <f t="shared" si="40"/>
        <v>1</v>
      </c>
      <c r="I210" s="103">
        <f t="shared" si="40"/>
        <v>498</v>
      </c>
      <c r="J210" s="103">
        <f t="shared" si="40"/>
        <v>7889</v>
      </c>
      <c r="K210" s="103">
        <f t="shared" si="40"/>
        <v>18036</v>
      </c>
      <c r="L210" s="13"/>
      <c r="M210" s="103">
        <f t="shared" ref="M210:V210" si="41">IF(AND(M159="-",M108="-",M57="-",M6="-"),"-",SUM(M159,M108,M57,M6))</f>
        <v>0</v>
      </c>
      <c r="N210" s="103">
        <f t="shared" si="41"/>
        <v>0</v>
      </c>
      <c r="O210" s="103">
        <f t="shared" si="41"/>
        <v>1466</v>
      </c>
      <c r="P210" s="103">
        <f t="shared" si="41"/>
        <v>4153</v>
      </c>
      <c r="Q210" s="103">
        <f t="shared" si="41"/>
        <v>1583</v>
      </c>
      <c r="R210" s="103">
        <f t="shared" si="41"/>
        <v>126</v>
      </c>
      <c r="S210" s="103">
        <f t="shared" si="41"/>
        <v>16</v>
      </c>
      <c r="T210" s="103">
        <f t="shared" si="41"/>
        <v>14</v>
      </c>
      <c r="U210" s="103">
        <f t="shared" si="41"/>
        <v>7328</v>
      </c>
      <c r="V210" s="103">
        <f t="shared" si="41"/>
        <v>7358</v>
      </c>
    </row>
    <row r="211" spans="1:22" ht="12" customHeight="1">
      <c r="A211" s="68">
        <v>1977</v>
      </c>
      <c r="B211" s="103">
        <f t="shared" ref="B211:K211" si="42">IF(AND(B160="-",B109="-",B58="-",B7="-"),"-",SUM(B160,B109,B58,B7))</f>
        <v>7869</v>
      </c>
      <c r="C211" s="103">
        <f t="shared" si="42"/>
        <v>1676</v>
      </c>
      <c r="D211" s="103">
        <f t="shared" si="42"/>
        <v>1840</v>
      </c>
      <c r="E211" s="103">
        <f t="shared" si="42"/>
        <v>871</v>
      </c>
      <c r="F211" s="103">
        <f t="shared" si="42"/>
        <v>413</v>
      </c>
      <c r="G211" s="103">
        <f t="shared" si="42"/>
        <v>168</v>
      </c>
      <c r="H211" s="103">
        <f t="shared" si="42"/>
        <v>8</v>
      </c>
      <c r="I211" s="103">
        <f t="shared" si="42"/>
        <v>632</v>
      </c>
      <c r="J211" s="103">
        <f t="shared" si="42"/>
        <v>4968</v>
      </c>
      <c r="K211" s="103">
        <f t="shared" si="42"/>
        <v>13477</v>
      </c>
      <c r="L211" s="13"/>
      <c r="M211" s="103">
        <f t="shared" ref="M211:V211" si="43">IF(AND(M160="-",M109="-",M58="-",M7="-"),"-",SUM(M160,M109,M58,M7))</f>
        <v>0</v>
      </c>
      <c r="N211" s="103">
        <f t="shared" si="43"/>
        <v>258</v>
      </c>
      <c r="O211" s="103">
        <f t="shared" si="43"/>
        <v>3440</v>
      </c>
      <c r="P211" s="103">
        <f t="shared" si="43"/>
        <v>1263</v>
      </c>
      <c r="Q211" s="103">
        <f t="shared" si="43"/>
        <v>1592</v>
      </c>
      <c r="R211" s="103">
        <f t="shared" si="43"/>
        <v>419</v>
      </c>
      <c r="S211" s="103">
        <f t="shared" si="43"/>
        <v>4</v>
      </c>
      <c r="T211" s="103">
        <f t="shared" si="43"/>
        <v>4</v>
      </c>
      <c r="U211" s="103">
        <f t="shared" si="43"/>
        <v>6972</v>
      </c>
      <c r="V211" s="103">
        <f t="shared" si="43"/>
        <v>6980</v>
      </c>
    </row>
    <row r="212" spans="1:22" ht="12" customHeight="1">
      <c r="A212" s="68">
        <v>1978</v>
      </c>
      <c r="B212" s="103">
        <f t="shared" ref="B212:K212" si="44">IF(AND(B161="-",B110="-",B59="-",B8="-"),"-",SUM(B161,B110,B59,B8))</f>
        <v>8990</v>
      </c>
      <c r="C212" s="103">
        <f t="shared" si="44"/>
        <v>946</v>
      </c>
      <c r="D212" s="103">
        <f t="shared" si="44"/>
        <v>3877</v>
      </c>
      <c r="E212" s="103">
        <f t="shared" si="44"/>
        <v>827</v>
      </c>
      <c r="F212" s="103">
        <f t="shared" si="44"/>
        <v>232</v>
      </c>
      <c r="G212" s="103">
        <f t="shared" si="44"/>
        <v>64</v>
      </c>
      <c r="H212" s="103">
        <f t="shared" si="44"/>
        <v>26</v>
      </c>
      <c r="I212" s="103">
        <f t="shared" si="44"/>
        <v>913</v>
      </c>
      <c r="J212" s="103">
        <f t="shared" si="44"/>
        <v>5946</v>
      </c>
      <c r="K212" s="103">
        <f t="shared" si="44"/>
        <v>15875</v>
      </c>
      <c r="L212" s="13"/>
      <c r="M212" s="103">
        <f t="shared" ref="M212:V212" si="45">IF(AND(M161="-",M110="-",M59="-",M8="-"),"-",SUM(M161,M110,M59,M8))</f>
        <v>1810</v>
      </c>
      <c r="N212" s="103">
        <f t="shared" si="45"/>
        <v>231</v>
      </c>
      <c r="O212" s="103">
        <f t="shared" si="45"/>
        <v>3405</v>
      </c>
      <c r="P212" s="103">
        <f t="shared" si="45"/>
        <v>1307</v>
      </c>
      <c r="Q212" s="103">
        <f t="shared" si="45"/>
        <v>509</v>
      </c>
      <c r="R212" s="103">
        <f t="shared" si="45"/>
        <v>550</v>
      </c>
      <c r="S212" s="103">
        <f t="shared" si="45"/>
        <v>8</v>
      </c>
      <c r="T212" s="103">
        <f t="shared" si="45"/>
        <v>266</v>
      </c>
      <c r="U212" s="103">
        <f t="shared" si="45"/>
        <v>6002</v>
      </c>
      <c r="V212" s="103">
        <f t="shared" si="45"/>
        <v>8086</v>
      </c>
    </row>
    <row r="213" spans="1:22" ht="12" customHeight="1">
      <c r="A213" s="68">
        <v>1979</v>
      </c>
      <c r="B213" s="103">
        <f t="shared" ref="B213:K213" si="46">IF(AND(B162="-",B111="-",B60="-",B9="-"),"-",SUM(B162,B111,B60,B9))</f>
        <v>6600</v>
      </c>
      <c r="C213" s="103">
        <f t="shared" si="46"/>
        <v>798</v>
      </c>
      <c r="D213" s="103">
        <f t="shared" si="46"/>
        <v>723</v>
      </c>
      <c r="E213" s="103">
        <f t="shared" si="46"/>
        <v>330</v>
      </c>
      <c r="F213" s="103">
        <f t="shared" si="46"/>
        <v>299</v>
      </c>
      <c r="G213" s="103">
        <f t="shared" si="46"/>
        <v>27</v>
      </c>
      <c r="H213" s="103">
        <f t="shared" si="46"/>
        <v>4</v>
      </c>
      <c r="I213" s="103">
        <f t="shared" si="46"/>
        <v>836</v>
      </c>
      <c r="J213" s="103">
        <f t="shared" si="46"/>
        <v>2177</v>
      </c>
      <c r="K213" s="103">
        <f t="shared" si="46"/>
        <v>9617</v>
      </c>
      <c r="L213" s="13"/>
      <c r="M213" s="103">
        <f t="shared" ref="M213:V213" si="47">IF(AND(M162="-",M111="-",M60="-",M9="-"),"-",SUM(M162,M111,M60,M9))</f>
        <v>175</v>
      </c>
      <c r="N213" s="103">
        <f t="shared" si="47"/>
        <v>1051</v>
      </c>
      <c r="O213" s="103">
        <f t="shared" si="47"/>
        <v>4777</v>
      </c>
      <c r="P213" s="103">
        <f t="shared" si="47"/>
        <v>2071</v>
      </c>
      <c r="Q213" s="103">
        <f t="shared" si="47"/>
        <v>2132</v>
      </c>
      <c r="R213" s="103">
        <f t="shared" si="47"/>
        <v>109</v>
      </c>
      <c r="S213" s="103">
        <f t="shared" si="47"/>
        <v>4</v>
      </c>
      <c r="T213" s="103">
        <f t="shared" si="47"/>
        <v>30</v>
      </c>
      <c r="U213" s="103">
        <f t="shared" si="47"/>
        <v>10140</v>
      </c>
      <c r="V213" s="103">
        <f t="shared" si="47"/>
        <v>10349</v>
      </c>
    </row>
    <row r="214" spans="1:22" ht="12" customHeight="1">
      <c r="A214" s="68">
        <v>1980</v>
      </c>
      <c r="B214" s="103">
        <f t="shared" ref="B214:K214" si="48">IF(AND(B163="-",B112="-",B61="-",B10="-"),"-",SUM(B163,B112,B61,B10))</f>
        <v>9539</v>
      </c>
      <c r="C214" s="103">
        <f t="shared" si="48"/>
        <v>133</v>
      </c>
      <c r="D214" s="103">
        <f t="shared" si="48"/>
        <v>847</v>
      </c>
      <c r="E214" s="103">
        <f t="shared" si="48"/>
        <v>3272</v>
      </c>
      <c r="F214" s="103">
        <f t="shared" si="48"/>
        <v>176</v>
      </c>
      <c r="G214" s="103">
        <f t="shared" si="48"/>
        <v>22</v>
      </c>
      <c r="H214" s="103">
        <f t="shared" si="48"/>
        <v>15</v>
      </c>
      <c r="I214" s="103">
        <f t="shared" si="48"/>
        <v>1044</v>
      </c>
      <c r="J214" s="103">
        <f t="shared" si="48"/>
        <v>4450</v>
      </c>
      <c r="K214" s="103">
        <f t="shared" si="48"/>
        <v>15048</v>
      </c>
      <c r="L214" s="13"/>
      <c r="M214" s="103">
        <f t="shared" ref="M214:V214" si="49">IF(AND(M163="-",M112="-",M61="-",M10="-"),"-",SUM(M163,M112,M61,M10))</f>
        <v>52</v>
      </c>
      <c r="N214" s="103">
        <f t="shared" si="49"/>
        <v>2062</v>
      </c>
      <c r="O214" s="103">
        <f t="shared" si="49"/>
        <v>25295</v>
      </c>
      <c r="P214" s="103">
        <f t="shared" si="49"/>
        <v>5779</v>
      </c>
      <c r="Q214" s="103">
        <f t="shared" si="49"/>
        <v>558</v>
      </c>
      <c r="R214" s="103">
        <f t="shared" si="49"/>
        <v>1012</v>
      </c>
      <c r="S214" s="103">
        <f t="shared" si="49"/>
        <v>25</v>
      </c>
      <c r="T214" s="103">
        <f t="shared" si="49"/>
        <v>3</v>
      </c>
      <c r="U214" s="103">
        <f t="shared" si="49"/>
        <v>34706</v>
      </c>
      <c r="V214" s="103">
        <f t="shared" si="49"/>
        <v>34786</v>
      </c>
    </row>
    <row r="215" spans="1:22" ht="12" customHeight="1">
      <c r="A215" s="68">
        <v>1981</v>
      </c>
      <c r="B215" s="103">
        <f t="shared" ref="B215:K215" si="50">IF(AND(B164="-",B113="-",B62="-",B11="-"),"-",SUM(B164,B113,B62,B11))</f>
        <v>12776</v>
      </c>
      <c r="C215" s="103">
        <f t="shared" si="50"/>
        <v>1579</v>
      </c>
      <c r="D215" s="103">
        <f t="shared" si="50"/>
        <v>2487</v>
      </c>
      <c r="E215" s="103">
        <f t="shared" si="50"/>
        <v>3652</v>
      </c>
      <c r="F215" s="103">
        <f t="shared" si="50"/>
        <v>269</v>
      </c>
      <c r="G215" s="103">
        <f t="shared" si="50"/>
        <v>270</v>
      </c>
      <c r="H215" s="103">
        <f t="shared" si="50"/>
        <v>258</v>
      </c>
      <c r="I215" s="103">
        <f t="shared" si="50"/>
        <v>1548</v>
      </c>
      <c r="J215" s="103">
        <f t="shared" si="50"/>
        <v>8257</v>
      </c>
      <c r="K215" s="103">
        <f t="shared" si="50"/>
        <v>22839</v>
      </c>
      <c r="L215" s="13"/>
      <c r="M215" s="103">
        <f t="shared" ref="M215:V215" si="51">IF(AND(M164="-",M113="-",M62="-",M11="-"),"-",SUM(M164,M113,M62,M11))</f>
        <v>117</v>
      </c>
      <c r="N215" s="103">
        <f t="shared" si="51"/>
        <v>1284</v>
      </c>
      <c r="O215" s="103">
        <f t="shared" si="51"/>
        <v>7598</v>
      </c>
      <c r="P215" s="103">
        <f t="shared" si="51"/>
        <v>6925</v>
      </c>
      <c r="Q215" s="103">
        <f t="shared" si="51"/>
        <v>3086</v>
      </c>
      <c r="R215" s="103">
        <f t="shared" si="51"/>
        <v>13717</v>
      </c>
      <c r="S215" s="103">
        <f t="shared" si="51"/>
        <v>13</v>
      </c>
      <c r="T215" s="103">
        <f t="shared" si="51"/>
        <v>14</v>
      </c>
      <c r="U215" s="103">
        <f t="shared" si="51"/>
        <v>32610</v>
      </c>
      <c r="V215" s="103">
        <f t="shared" si="51"/>
        <v>32754</v>
      </c>
    </row>
    <row r="216" spans="1:22" ht="12" customHeight="1">
      <c r="A216" s="68">
        <v>1982</v>
      </c>
      <c r="B216" s="103">
        <f t="shared" ref="B216:K216" si="52">IF(AND(B165="-",B114="-",B63="-",B12="-"),"-",SUM(B165,B114,B63,B12))</f>
        <v>17941</v>
      </c>
      <c r="C216" s="103">
        <f t="shared" si="52"/>
        <v>1270</v>
      </c>
      <c r="D216" s="103">
        <f t="shared" si="52"/>
        <v>3392</v>
      </c>
      <c r="E216" s="103">
        <f t="shared" si="52"/>
        <v>8974</v>
      </c>
      <c r="F216" s="103">
        <f t="shared" si="52"/>
        <v>1984</v>
      </c>
      <c r="G216" s="103">
        <f t="shared" si="52"/>
        <v>2656</v>
      </c>
      <c r="H216" s="103">
        <f t="shared" si="52"/>
        <v>223</v>
      </c>
      <c r="I216" s="103">
        <f t="shared" si="52"/>
        <v>487</v>
      </c>
      <c r="J216" s="103">
        <f t="shared" si="52"/>
        <v>18276</v>
      </c>
      <c r="K216" s="103">
        <f t="shared" si="52"/>
        <v>36927</v>
      </c>
      <c r="L216" s="13"/>
      <c r="M216" s="103">
        <f t="shared" ref="M216:V216" si="53">IF(AND(M165="-",M114="-",M63="-",M12="-"),"-",SUM(M165,M114,M63,M12))</f>
        <v>37</v>
      </c>
      <c r="N216" s="103">
        <f t="shared" si="53"/>
        <v>34</v>
      </c>
      <c r="O216" s="103">
        <f t="shared" si="53"/>
        <v>22681</v>
      </c>
      <c r="P216" s="103">
        <f t="shared" si="53"/>
        <v>16482</v>
      </c>
      <c r="Q216" s="103">
        <f t="shared" si="53"/>
        <v>46240</v>
      </c>
      <c r="R216" s="103">
        <f t="shared" si="53"/>
        <v>38292</v>
      </c>
      <c r="S216" s="103">
        <f t="shared" si="53"/>
        <v>57</v>
      </c>
      <c r="T216" s="103">
        <f t="shared" si="53"/>
        <v>9</v>
      </c>
      <c r="U216" s="103">
        <f t="shared" si="53"/>
        <v>123729</v>
      </c>
      <c r="V216" s="103">
        <f t="shared" si="53"/>
        <v>123832</v>
      </c>
    </row>
    <row r="217" spans="1:22" ht="12" customHeight="1">
      <c r="A217" s="68">
        <v>1983</v>
      </c>
      <c r="B217" s="103">
        <f t="shared" ref="B217:K217" si="54">IF(AND(B166="-",B115="-",B64="-",B13="-"),"-",SUM(B166,B115,B64,B13))</f>
        <v>16562</v>
      </c>
      <c r="C217" s="103">
        <f t="shared" si="54"/>
        <v>2540</v>
      </c>
      <c r="D217" s="103">
        <f t="shared" si="54"/>
        <v>2864</v>
      </c>
      <c r="E217" s="103">
        <f t="shared" si="54"/>
        <v>1061</v>
      </c>
      <c r="F217" s="103">
        <f t="shared" si="54"/>
        <v>806</v>
      </c>
      <c r="G217" s="103">
        <f t="shared" si="54"/>
        <v>255</v>
      </c>
      <c r="H217" s="103">
        <f t="shared" si="54"/>
        <v>65</v>
      </c>
      <c r="I217" s="103">
        <f t="shared" si="54"/>
        <v>964</v>
      </c>
      <c r="J217" s="103">
        <f t="shared" si="54"/>
        <v>7526</v>
      </c>
      <c r="K217" s="103">
        <f t="shared" si="54"/>
        <v>25117</v>
      </c>
      <c r="L217" s="13"/>
      <c r="M217" s="103">
        <f t="shared" ref="M217:V217" si="55">IF(AND(M166="-",M115="-",M64="-",M13="-"),"-",SUM(M166,M115,M64,M13))</f>
        <v>30</v>
      </c>
      <c r="N217" s="103">
        <f t="shared" si="55"/>
        <v>95</v>
      </c>
      <c r="O217" s="103">
        <f t="shared" si="55"/>
        <v>4987</v>
      </c>
      <c r="P217" s="103">
        <f t="shared" si="55"/>
        <v>5305</v>
      </c>
      <c r="Q217" s="103">
        <f t="shared" si="55"/>
        <v>19961</v>
      </c>
      <c r="R217" s="103">
        <f t="shared" si="55"/>
        <v>7747</v>
      </c>
      <c r="S217" s="103">
        <f t="shared" si="55"/>
        <v>17</v>
      </c>
      <c r="T217" s="103">
        <f t="shared" si="55"/>
        <v>4</v>
      </c>
      <c r="U217" s="103">
        <f t="shared" si="55"/>
        <v>38095</v>
      </c>
      <c r="V217" s="103">
        <f t="shared" si="55"/>
        <v>38146</v>
      </c>
    </row>
    <row r="218" spans="1:22" ht="12" customHeight="1">
      <c r="A218" s="68">
        <v>1984</v>
      </c>
      <c r="B218" s="103">
        <f t="shared" ref="B218:K218" si="56">IF(AND(B167="-",B116="-",B65="-",B14="-"),"-",SUM(B167,B116,B65,B14))</f>
        <v>13063</v>
      </c>
      <c r="C218" s="103">
        <f t="shared" si="56"/>
        <v>1348</v>
      </c>
      <c r="D218" s="103">
        <f t="shared" si="56"/>
        <v>517</v>
      </c>
      <c r="E218" s="103">
        <f t="shared" si="56"/>
        <v>751</v>
      </c>
      <c r="F218" s="103">
        <f t="shared" si="56"/>
        <v>1367</v>
      </c>
      <c r="G218" s="103">
        <f t="shared" si="56"/>
        <v>0</v>
      </c>
      <c r="H218" s="103">
        <f t="shared" si="56"/>
        <v>147</v>
      </c>
      <c r="I218" s="103">
        <f t="shared" si="56"/>
        <v>577</v>
      </c>
      <c r="J218" s="103">
        <f t="shared" si="56"/>
        <v>3983</v>
      </c>
      <c r="K218" s="103">
        <f t="shared" si="56"/>
        <v>17770</v>
      </c>
      <c r="L218" s="13"/>
      <c r="M218" s="103">
        <f t="shared" ref="M218:V218" si="57">IF(AND(M167="-",M116="-",M65="-",M14="-"),"-",SUM(M167,M116,M65,M14))</f>
        <v>18</v>
      </c>
      <c r="N218" s="103">
        <f t="shared" si="57"/>
        <v>0</v>
      </c>
      <c r="O218" s="103">
        <f t="shared" si="57"/>
        <v>0</v>
      </c>
      <c r="P218" s="103">
        <f t="shared" si="57"/>
        <v>19715</v>
      </c>
      <c r="Q218" s="103">
        <f t="shared" si="57"/>
        <v>23772</v>
      </c>
      <c r="R218" s="103">
        <f t="shared" si="57"/>
        <v>0</v>
      </c>
      <c r="S218" s="103">
        <f t="shared" si="57"/>
        <v>147</v>
      </c>
      <c r="T218" s="103">
        <f t="shared" si="57"/>
        <v>4</v>
      </c>
      <c r="U218" s="103">
        <f t="shared" si="57"/>
        <v>43487</v>
      </c>
      <c r="V218" s="103">
        <f t="shared" si="57"/>
        <v>43656</v>
      </c>
    </row>
    <row r="219" spans="1:22" ht="12" customHeight="1">
      <c r="A219" s="68">
        <v>1985</v>
      </c>
      <c r="B219" s="103">
        <f t="shared" ref="B219:K219" si="58">IF(AND(B168="-",B117="-",B66="-",B15="-"),"-",SUM(B168,B117,B66,B15))</f>
        <v>5203</v>
      </c>
      <c r="C219" s="103">
        <f t="shared" si="58"/>
        <v>4014</v>
      </c>
      <c r="D219" s="103">
        <f t="shared" si="58"/>
        <v>156</v>
      </c>
      <c r="E219" s="103">
        <f t="shared" si="58"/>
        <v>3743</v>
      </c>
      <c r="F219" s="103">
        <f t="shared" si="58"/>
        <v>2252</v>
      </c>
      <c r="G219" s="103">
        <f t="shared" si="58"/>
        <v>1910</v>
      </c>
      <c r="H219" s="103">
        <f t="shared" si="58"/>
        <v>299</v>
      </c>
      <c r="I219" s="103">
        <f t="shared" si="58"/>
        <v>592</v>
      </c>
      <c r="J219" s="103">
        <f t="shared" si="58"/>
        <v>12075</v>
      </c>
      <c r="K219" s="103">
        <f t="shared" si="58"/>
        <v>18169</v>
      </c>
      <c r="L219" s="13"/>
      <c r="M219" s="103">
        <f t="shared" ref="M219:V219" si="59">IF(AND(M168="-",M117="-",M66="-",M15="-"),"-",SUM(M168,M117,M66,M15))</f>
        <v>6</v>
      </c>
      <c r="N219" s="103">
        <f t="shared" si="59"/>
        <v>1</v>
      </c>
      <c r="O219" s="103">
        <f t="shared" si="59"/>
        <v>1911</v>
      </c>
      <c r="P219" s="103">
        <f t="shared" si="59"/>
        <v>33602</v>
      </c>
      <c r="Q219" s="103">
        <f t="shared" si="59"/>
        <v>29361</v>
      </c>
      <c r="R219" s="103">
        <f t="shared" si="59"/>
        <v>23573</v>
      </c>
      <c r="S219" s="103">
        <f t="shared" si="59"/>
        <v>37</v>
      </c>
      <c r="T219" s="103">
        <f t="shared" si="59"/>
        <v>4</v>
      </c>
      <c r="U219" s="103">
        <f t="shared" si="59"/>
        <v>88448</v>
      </c>
      <c r="V219" s="103">
        <f t="shared" si="59"/>
        <v>88495</v>
      </c>
    </row>
    <row r="220" spans="1:22" ht="12" customHeight="1">
      <c r="A220" s="68">
        <v>1986</v>
      </c>
      <c r="B220" s="103">
        <f t="shared" ref="B220:K220" si="60">IF(AND(B169="-",B118="-",B67="-",B16="-"),"-",SUM(B169,B118,B67,B16))</f>
        <v>3299</v>
      </c>
      <c r="C220" s="103">
        <f t="shared" si="60"/>
        <v>3891</v>
      </c>
      <c r="D220" s="103">
        <f t="shared" si="60"/>
        <v>4461</v>
      </c>
      <c r="E220" s="103">
        <f t="shared" si="60"/>
        <v>3688</v>
      </c>
      <c r="F220" s="103">
        <f t="shared" si="60"/>
        <v>418</v>
      </c>
      <c r="G220" s="103">
        <f t="shared" si="60"/>
        <v>0</v>
      </c>
      <c r="H220" s="103">
        <f t="shared" si="60"/>
        <v>0</v>
      </c>
      <c r="I220" s="103">
        <f t="shared" si="60"/>
        <v>615</v>
      </c>
      <c r="J220" s="103">
        <f t="shared" si="60"/>
        <v>12458</v>
      </c>
      <c r="K220" s="103">
        <f t="shared" si="60"/>
        <v>16372</v>
      </c>
      <c r="L220" s="13"/>
      <c r="M220" s="103">
        <f t="shared" ref="M220:V220" si="61">IF(AND(M169="-",M118="-",M67="-",M16="-"),"-",SUM(M169,M118,M67,M16))</f>
        <v>6</v>
      </c>
      <c r="N220" s="103">
        <f t="shared" si="61"/>
        <v>0</v>
      </c>
      <c r="O220" s="103">
        <f t="shared" si="61"/>
        <v>21166</v>
      </c>
      <c r="P220" s="103">
        <f t="shared" si="61"/>
        <v>51622</v>
      </c>
      <c r="Q220" s="103">
        <f t="shared" si="61"/>
        <v>11711</v>
      </c>
      <c r="R220" s="103">
        <f t="shared" si="61"/>
        <v>13</v>
      </c>
      <c r="S220" s="103">
        <f t="shared" si="61"/>
        <v>0</v>
      </c>
      <c r="T220" s="103">
        <f t="shared" si="61"/>
        <v>8</v>
      </c>
      <c r="U220" s="103">
        <f t="shared" si="61"/>
        <v>84512</v>
      </c>
      <c r="V220" s="103">
        <f t="shared" si="61"/>
        <v>84526</v>
      </c>
    </row>
    <row r="221" spans="1:22" ht="12" customHeight="1">
      <c r="A221" s="68">
        <v>1987</v>
      </c>
      <c r="B221" s="103">
        <f t="shared" ref="B221:K221" si="62">IF(AND(B170="-",B119="-",B68="-",B17="-"),"-",SUM(B170,B119,B68,B17))</f>
        <v>8410</v>
      </c>
      <c r="C221" s="103">
        <f t="shared" si="62"/>
        <v>8563</v>
      </c>
      <c r="D221" s="103">
        <f t="shared" si="62"/>
        <v>0</v>
      </c>
      <c r="E221" s="103">
        <f t="shared" si="62"/>
        <v>2181</v>
      </c>
      <c r="F221" s="103">
        <f t="shared" si="62"/>
        <v>7271</v>
      </c>
      <c r="G221" s="103">
        <f t="shared" si="62"/>
        <v>0</v>
      </c>
      <c r="H221" s="103">
        <f t="shared" si="62"/>
        <v>52</v>
      </c>
      <c r="I221" s="103">
        <f t="shared" si="62"/>
        <v>1530</v>
      </c>
      <c r="J221" s="103">
        <f t="shared" si="62"/>
        <v>18015</v>
      </c>
      <c r="K221" s="103">
        <f t="shared" si="62"/>
        <v>28007</v>
      </c>
      <c r="L221" s="13"/>
      <c r="M221" s="103">
        <f t="shared" ref="M221:V221" si="63">IF(AND(M170="-",M119="-",M68="-",M17="-"),"-",SUM(M170,M119,M68,M17))</f>
        <v>31</v>
      </c>
      <c r="N221" s="103">
        <f t="shared" si="63"/>
        <v>16</v>
      </c>
      <c r="O221" s="103">
        <f t="shared" si="63"/>
        <v>0</v>
      </c>
      <c r="P221" s="103">
        <f t="shared" si="63"/>
        <v>45619</v>
      </c>
      <c r="Q221" s="103">
        <f t="shared" si="63"/>
        <v>44040</v>
      </c>
      <c r="R221" s="103">
        <f t="shared" si="63"/>
        <v>0</v>
      </c>
      <c r="S221" s="103">
        <f t="shared" si="63"/>
        <v>33</v>
      </c>
      <c r="T221" s="103">
        <f t="shared" si="63"/>
        <v>0</v>
      </c>
      <c r="U221" s="103">
        <f t="shared" si="63"/>
        <v>89675</v>
      </c>
      <c r="V221" s="103">
        <f t="shared" si="63"/>
        <v>89739</v>
      </c>
    </row>
    <row r="222" spans="1:22" ht="12" customHeight="1">
      <c r="A222" s="68">
        <v>1988</v>
      </c>
      <c r="B222" s="103">
        <f t="shared" ref="B222:K222" si="64">IF(AND(B171="-",B120="-",B69="-",B18="-"),"-",SUM(B171,B120,B69,B18))</f>
        <v>6990</v>
      </c>
      <c r="C222" s="103">
        <f t="shared" si="64"/>
        <v>7714</v>
      </c>
      <c r="D222" s="103">
        <f t="shared" si="64"/>
        <v>9764</v>
      </c>
      <c r="E222" s="103">
        <f t="shared" si="64"/>
        <v>6379</v>
      </c>
      <c r="F222" s="103">
        <f t="shared" si="64"/>
        <v>6825</v>
      </c>
      <c r="G222" s="103">
        <f t="shared" si="64"/>
        <v>1968</v>
      </c>
      <c r="H222" s="103">
        <f t="shared" si="64"/>
        <v>0</v>
      </c>
      <c r="I222" s="103">
        <f t="shared" si="64"/>
        <v>1265</v>
      </c>
      <c r="J222" s="103">
        <f t="shared" si="64"/>
        <v>32650</v>
      </c>
      <c r="K222" s="103">
        <f t="shared" si="64"/>
        <v>40905</v>
      </c>
      <c r="L222" s="13"/>
      <c r="M222" s="103">
        <f t="shared" ref="M222:V222" si="65">IF(AND(M171="-",M120="-",M69="-",M18="-"),"-",SUM(M171,M120,M69,M18))</f>
        <v>3</v>
      </c>
      <c r="N222" s="103">
        <f t="shared" si="65"/>
        <v>0</v>
      </c>
      <c r="O222" s="103">
        <f t="shared" si="65"/>
        <v>114</v>
      </c>
      <c r="P222" s="103">
        <f t="shared" si="65"/>
        <v>11813</v>
      </c>
      <c r="Q222" s="103">
        <f t="shared" si="65"/>
        <v>46236</v>
      </c>
      <c r="R222" s="103">
        <f t="shared" si="65"/>
        <v>10167</v>
      </c>
      <c r="S222" s="103">
        <f t="shared" si="65"/>
        <v>0</v>
      </c>
      <c r="T222" s="103">
        <f t="shared" si="65"/>
        <v>15</v>
      </c>
      <c r="U222" s="103">
        <f t="shared" si="65"/>
        <v>68330</v>
      </c>
      <c r="V222" s="103">
        <f t="shared" si="65"/>
        <v>68348</v>
      </c>
    </row>
    <row r="223" spans="1:22" ht="12" customHeight="1">
      <c r="A223" s="68">
        <v>1989</v>
      </c>
      <c r="B223" s="103">
        <f t="shared" ref="B223:K223" si="66">IF(AND(B172="-",B121="-",B70="-",B19="-"),"-",SUM(B172,B121,B70,B19))</f>
        <v>4395</v>
      </c>
      <c r="C223" s="103">
        <f t="shared" si="66"/>
        <v>6711</v>
      </c>
      <c r="D223" s="103">
        <f t="shared" si="66"/>
        <v>7645</v>
      </c>
      <c r="E223" s="103">
        <f t="shared" si="66"/>
        <v>10111</v>
      </c>
      <c r="F223" s="103">
        <f t="shared" si="66"/>
        <v>5247</v>
      </c>
      <c r="G223" s="103">
        <f t="shared" si="66"/>
        <v>1582</v>
      </c>
      <c r="H223" s="103">
        <f t="shared" si="66"/>
        <v>0</v>
      </c>
      <c r="I223" s="103">
        <f t="shared" si="66"/>
        <v>8741</v>
      </c>
      <c r="J223" s="103">
        <f t="shared" si="66"/>
        <v>31296</v>
      </c>
      <c r="K223" s="103">
        <f t="shared" si="66"/>
        <v>44432</v>
      </c>
      <c r="L223" s="13"/>
      <c r="M223" s="103">
        <f t="shared" ref="M223:V223" si="67">IF(AND(M172="-",M121="-",M70="-",M19="-"),"-",SUM(M172,M121,M70,M19))</f>
        <v>1</v>
      </c>
      <c r="N223" s="103">
        <f t="shared" si="67"/>
        <v>1</v>
      </c>
      <c r="O223" s="103">
        <f t="shared" si="67"/>
        <v>0</v>
      </c>
      <c r="P223" s="103">
        <f t="shared" si="67"/>
        <v>31817</v>
      </c>
      <c r="Q223" s="103">
        <f t="shared" si="67"/>
        <v>23499</v>
      </c>
      <c r="R223" s="103">
        <f t="shared" si="67"/>
        <v>28590</v>
      </c>
      <c r="S223" s="103">
        <f t="shared" si="67"/>
        <v>0</v>
      </c>
      <c r="T223" s="103">
        <f t="shared" si="67"/>
        <v>32</v>
      </c>
      <c r="U223" s="103">
        <f t="shared" si="67"/>
        <v>83907</v>
      </c>
      <c r="V223" s="103">
        <f t="shared" si="67"/>
        <v>83940</v>
      </c>
    </row>
    <row r="224" spans="1:22" ht="12" customHeight="1">
      <c r="A224" s="68">
        <v>1990</v>
      </c>
      <c r="B224" s="103">
        <f t="shared" ref="B224:K224" si="68">IF(AND(B173="-",B122="-",B71="-",B20="-"),"-",SUM(B173,B122,B71,B20))</f>
        <v>6982</v>
      </c>
      <c r="C224" s="103">
        <f t="shared" si="68"/>
        <v>7504</v>
      </c>
      <c r="D224" s="103">
        <f t="shared" si="68"/>
        <v>7906</v>
      </c>
      <c r="E224" s="103">
        <f t="shared" si="68"/>
        <v>11270</v>
      </c>
      <c r="F224" s="103">
        <f t="shared" si="68"/>
        <v>2771</v>
      </c>
      <c r="G224" s="103">
        <f t="shared" si="68"/>
        <v>2690</v>
      </c>
      <c r="H224" s="103">
        <f t="shared" si="68"/>
        <v>8</v>
      </c>
      <c r="I224" s="103">
        <f t="shared" si="68"/>
        <v>1235</v>
      </c>
      <c r="J224" s="103">
        <f t="shared" si="68"/>
        <v>32141</v>
      </c>
      <c r="K224" s="103">
        <f t="shared" si="68"/>
        <v>40366</v>
      </c>
      <c r="L224" s="13"/>
      <c r="M224" s="103">
        <f t="shared" ref="M224:V224" si="69">IF(AND(M173="-",M122="-",M71="-",M20="-"),"-",SUM(M173,M122,M71,M20))</f>
        <v>2</v>
      </c>
      <c r="N224" s="103">
        <f t="shared" si="69"/>
        <v>0</v>
      </c>
      <c r="O224" s="103">
        <f t="shared" si="69"/>
        <v>1</v>
      </c>
      <c r="P224" s="103">
        <f t="shared" si="69"/>
        <v>20680</v>
      </c>
      <c r="Q224" s="103">
        <f t="shared" si="69"/>
        <v>54225</v>
      </c>
      <c r="R224" s="103">
        <f t="shared" si="69"/>
        <v>16485</v>
      </c>
      <c r="S224" s="103">
        <f t="shared" si="69"/>
        <v>1</v>
      </c>
      <c r="T224" s="103">
        <f t="shared" si="69"/>
        <v>8</v>
      </c>
      <c r="U224" s="103">
        <f t="shared" si="69"/>
        <v>91391</v>
      </c>
      <c r="V224" s="103">
        <f t="shared" si="69"/>
        <v>91402</v>
      </c>
    </row>
    <row r="225" spans="1:22" ht="12" customHeight="1">
      <c r="A225" s="68">
        <v>1991</v>
      </c>
      <c r="B225" s="103">
        <f t="shared" ref="B225:K225" si="70">IF(AND(B174="-",B123="-",B72="-",B21="-"),"-",SUM(B174,B123,B72,B21))</f>
        <v>5203</v>
      </c>
      <c r="C225" s="103">
        <f t="shared" si="70"/>
        <v>4456</v>
      </c>
      <c r="D225" s="103">
        <f t="shared" si="70"/>
        <v>6039</v>
      </c>
      <c r="E225" s="103">
        <f t="shared" si="70"/>
        <v>6875</v>
      </c>
      <c r="F225" s="103">
        <f t="shared" si="70"/>
        <v>4497</v>
      </c>
      <c r="G225" s="103">
        <f t="shared" si="70"/>
        <v>0</v>
      </c>
      <c r="H225" s="103">
        <f t="shared" si="70"/>
        <v>147</v>
      </c>
      <c r="I225" s="103">
        <f t="shared" si="70"/>
        <v>714</v>
      </c>
      <c r="J225" s="103">
        <f t="shared" si="70"/>
        <v>21867</v>
      </c>
      <c r="K225" s="103">
        <f t="shared" si="70"/>
        <v>27931</v>
      </c>
      <c r="L225" s="13"/>
      <c r="M225" s="103">
        <f t="shared" ref="M225:V225" si="71">IF(AND(M174="-",M123="-",M72="-",M21="-"),"-",SUM(M174,M123,M72,M21))</f>
        <v>8</v>
      </c>
      <c r="N225" s="103">
        <f t="shared" si="71"/>
        <v>0</v>
      </c>
      <c r="O225" s="103">
        <f t="shared" si="71"/>
        <v>0</v>
      </c>
      <c r="P225" s="103">
        <f t="shared" si="71"/>
        <v>38943</v>
      </c>
      <c r="Q225" s="103">
        <f t="shared" si="71"/>
        <v>38011</v>
      </c>
      <c r="R225" s="103">
        <f t="shared" si="71"/>
        <v>0</v>
      </c>
      <c r="S225" s="103">
        <f t="shared" si="71"/>
        <v>498</v>
      </c>
      <c r="T225" s="103">
        <f t="shared" si="71"/>
        <v>15</v>
      </c>
      <c r="U225" s="103">
        <f t="shared" si="71"/>
        <v>76954</v>
      </c>
      <c r="V225" s="103">
        <f t="shared" si="71"/>
        <v>77475</v>
      </c>
    </row>
    <row r="226" spans="1:22" ht="12" customHeight="1">
      <c r="A226" s="68">
        <v>1992</v>
      </c>
      <c r="B226" s="103">
        <f t="shared" ref="B226:K226" si="72">IF(AND(B175="-",B124="-",B73="-",B22="-"),"-",SUM(B175,B124,B73,B22))</f>
        <v>4131</v>
      </c>
      <c r="C226" s="103">
        <f t="shared" si="72"/>
        <v>8787</v>
      </c>
      <c r="D226" s="103">
        <f t="shared" si="72"/>
        <v>5538</v>
      </c>
      <c r="E226" s="103">
        <f t="shared" si="72"/>
        <v>4724</v>
      </c>
      <c r="F226" s="103">
        <f t="shared" si="72"/>
        <v>4027</v>
      </c>
      <c r="G226" s="103">
        <f t="shared" si="72"/>
        <v>0</v>
      </c>
      <c r="H226" s="103">
        <f t="shared" si="72"/>
        <v>0</v>
      </c>
      <c r="I226" s="103">
        <f t="shared" si="72"/>
        <v>3187</v>
      </c>
      <c r="J226" s="103">
        <f t="shared" si="72"/>
        <v>23076</v>
      </c>
      <c r="K226" s="103">
        <f t="shared" si="72"/>
        <v>30394</v>
      </c>
      <c r="L226" s="13"/>
      <c r="M226" s="103">
        <f t="shared" ref="M226:V226" si="73">IF(AND(M175="-",M124="-",M73="-",M22="-"),"-",SUM(M175,M124,M73,M22))</f>
        <v>0</v>
      </c>
      <c r="N226" s="103">
        <f t="shared" si="73"/>
        <v>2</v>
      </c>
      <c r="O226" s="103">
        <f t="shared" si="73"/>
        <v>3</v>
      </c>
      <c r="P226" s="103">
        <f t="shared" si="73"/>
        <v>40215</v>
      </c>
      <c r="Q226" s="103">
        <f t="shared" si="73"/>
        <v>35369</v>
      </c>
      <c r="R226" s="103">
        <f t="shared" si="73"/>
        <v>0</v>
      </c>
      <c r="S226" s="103">
        <f t="shared" si="73"/>
        <v>15</v>
      </c>
      <c r="T226" s="103">
        <f t="shared" si="73"/>
        <v>23</v>
      </c>
      <c r="U226" s="103">
        <f t="shared" si="73"/>
        <v>75589</v>
      </c>
      <c r="V226" s="103">
        <f t="shared" si="73"/>
        <v>75627</v>
      </c>
    </row>
    <row r="227" spans="1:22" ht="12" customHeight="1">
      <c r="A227" s="68">
        <v>1993</v>
      </c>
      <c r="B227" s="103">
        <f t="shared" ref="B227:K227" si="74">IF(AND(B176="-",B125="-",B74="-",B23="-"),"-",SUM(B176,B125,B74,B23))</f>
        <v>6280</v>
      </c>
      <c r="C227" s="103">
        <f t="shared" si="74"/>
        <v>7325</v>
      </c>
      <c r="D227" s="103">
        <f t="shared" si="74"/>
        <v>5217</v>
      </c>
      <c r="E227" s="103">
        <f t="shared" si="74"/>
        <v>5923</v>
      </c>
      <c r="F227" s="103">
        <f t="shared" si="74"/>
        <v>3648</v>
      </c>
      <c r="G227" s="103">
        <f t="shared" si="74"/>
        <v>2853</v>
      </c>
      <c r="H227" s="103">
        <f t="shared" si="74"/>
        <v>0</v>
      </c>
      <c r="I227" s="103">
        <f t="shared" si="74"/>
        <v>544</v>
      </c>
      <c r="J227" s="103">
        <f t="shared" si="74"/>
        <v>24966</v>
      </c>
      <c r="K227" s="103">
        <f t="shared" si="74"/>
        <v>31790</v>
      </c>
      <c r="L227" s="13"/>
      <c r="M227" s="103">
        <f t="shared" ref="M227:V227" si="75">IF(AND(M176="-",M125="-",M74="-",M23="-"),"-",SUM(M176,M125,M74,M23))</f>
        <v>1</v>
      </c>
      <c r="N227" s="103">
        <f t="shared" si="75"/>
        <v>1</v>
      </c>
      <c r="O227" s="103">
        <f t="shared" si="75"/>
        <v>0</v>
      </c>
      <c r="P227" s="103">
        <f t="shared" si="75"/>
        <v>6944</v>
      </c>
      <c r="Q227" s="103">
        <f t="shared" si="75"/>
        <v>25420</v>
      </c>
      <c r="R227" s="103">
        <f t="shared" si="75"/>
        <v>26375</v>
      </c>
      <c r="S227" s="103">
        <f t="shared" si="75"/>
        <v>0</v>
      </c>
      <c r="T227" s="103">
        <f t="shared" si="75"/>
        <v>0</v>
      </c>
      <c r="U227" s="103">
        <f t="shared" si="75"/>
        <v>58740</v>
      </c>
      <c r="V227" s="103">
        <f t="shared" si="75"/>
        <v>58741</v>
      </c>
    </row>
    <row r="228" spans="1:22" ht="12" customHeight="1">
      <c r="A228" s="68">
        <v>1994</v>
      </c>
      <c r="B228" s="103">
        <f t="shared" ref="B228:K228" si="76">IF(AND(B177="-",B126="-",B75="-",B24="-"),"-",SUM(B177,B126,B75,B24))</f>
        <v>1116</v>
      </c>
      <c r="C228" s="103">
        <f t="shared" si="76"/>
        <v>449</v>
      </c>
      <c r="D228" s="103">
        <f t="shared" si="76"/>
        <v>4113</v>
      </c>
      <c r="E228" s="103">
        <f t="shared" si="76"/>
        <v>8</v>
      </c>
      <c r="F228" s="103">
        <f t="shared" si="76"/>
        <v>0</v>
      </c>
      <c r="G228" s="103">
        <f t="shared" si="76"/>
        <v>0</v>
      </c>
      <c r="H228" s="103">
        <f t="shared" si="76"/>
        <v>0</v>
      </c>
      <c r="I228" s="103">
        <f t="shared" si="76"/>
        <v>99</v>
      </c>
      <c r="J228" s="103">
        <f t="shared" si="76"/>
        <v>4570</v>
      </c>
      <c r="K228" s="103">
        <f t="shared" si="76"/>
        <v>5785</v>
      </c>
      <c r="L228" s="13"/>
      <c r="M228" s="103">
        <f t="shared" ref="M228:V228" si="77">IF(AND(M177="-",M126="-",M75="-",M24="-"),"-",SUM(M177,M126,M75,M24))</f>
        <v>0</v>
      </c>
      <c r="N228" s="103">
        <f t="shared" si="77"/>
        <v>0</v>
      </c>
      <c r="O228" s="103">
        <f t="shared" si="77"/>
        <v>0</v>
      </c>
      <c r="P228" s="103">
        <f t="shared" si="77"/>
        <v>0</v>
      </c>
      <c r="Q228" s="103">
        <f t="shared" si="77"/>
        <v>0</v>
      </c>
      <c r="R228" s="103">
        <f t="shared" si="77"/>
        <v>0</v>
      </c>
      <c r="S228" s="103">
        <f t="shared" si="77"/>
        <v>0</v>
      </c>
      <c r="T228" s="103">
        <f t="shared" si="77"/>
        <v>0</v>
      </c>
      <c r="U228" s="103">
        <f t="shared" si="77"/>
        <v>0</v>
      </c>
      <c r="V228" s="103">
        <f t="shared" si="77"/>
        <v>0</v>
      </c>
    </row>
    <row r="229" spans="1:22" ht="12" customHeight="1">
      <c r="A229" s="68">
        <v>1995</v>
      </c>
      <c r="B229" s="103">
        <f t="shared" ref="B229:K229" si="78">IF(AND(B178="-",B127="-",B76="-",B25="-"),"-",SUM(B178,B127,B76,B25))</f>
        <v>1014</v>
      </c>
      <c r="C229" s="103">
        <f t="shared" si="78"/>
        <v>698</v>
      </c>
      <c r="D229" s="103">
        <f t="shared" si="78"/>
        <v>0</v>
      </c>
      <c r="E229" s="103">
        <f t="shared" si="78"/>
        <v>23</v>
      </c>
      <c r="F229" s="103">
        <f t="shared" si="78"/>
        <v>9044</v>
      </c>
      <c r="G229" s="103">
        <f t="shared" si="78"/>
        <v>0</v>
      </c>
      <c r="H229" s="103">
        <f t="shared" si="78"/>
        <v>0</v>
      </c>
      <c r="I229" s="103">
        <f t="shared" si="78"/>
        <v>875</v>
      </c>
      <c r="J229" s="103">
        <f t="shared" si="78"/>
        <v>9765</v>
      </c>
      <c r="K229" s="103">
        <f t="shared" si="78"/>
        <v>11654</v>
      </c>
      <c r="L229" s="13"/>
      <c r="M229" s="103">
        <f t="shared" ref="M229:V229" si="79">IF(AND(M178="-",M127="-",M76="-",M25="-"),"-",SUM(M178,M127,M76,M25))</f>
        <v>0</v>
      </c>
      <c r="N229" s="103">
        <f t="shared" si="79"/>
        <v>0</v>
      </c>
      <c r="O229" s="103">
        <f t="shared" si="79"/>
        <v>0</v>
      </c>
      <c r="P229" s="103">
        <f t="shared" si="79"/>
        <v>0</v>
      </c>
      <c r="Q229" s="103">
        <f t="shared" si="79"/>
        <v>31390</v>
      </c>
      <c r="R229" s="103">
        <f t="shared" si="79"/>
        <v>0</v>
      </c>
      <c r="S229" s="103">
        <f t="shared" si="79"/>
        <v>0</v>
      </c>
      <c r="T229" s="103">
        <f t="shared" si="79"/>
        <v>0</v>
      </c>
      <c r="U229" s="103">
        <f t="shared" si="79"/>
        <v>31390</v>
      </c>
      <c r="V229" s="103">
        <f t="shared" si="79"/>
        <v>31390</v>
      </c>
    </row>
    <row r="230" spans="1:22" ht="12" customHeight="1">
      <c r="A230" s="68">
        <v>1996</v>
      </c>
      <c r="B230" s="103">
        <f t="shared" ref="B230:K230" si="80">IF(AND(B179="-",B128="-",B77="-",B26="-"),"-",SUM(B179,B128,B77,B26))</f>
        <v>2561</v>
      </c>
      <c r="C230" s="103">
        <f t="shared" si="80"/>
        <v>1473</v>
      </c>
      <c r="D230" s="103">
        <f t="shared" si="80"/>
        <v>1974</v>
      </c>
      <c r="E230" s="103">
        <f t="shared" si="80"/>
        <v>457</v>
      </c>
      <c r="F230" s="103">
        <f t="shared" si="80"/>
        <v>4845</v>
      </c>
      <c r="G230" s="103">
        <f t="shared" si="80"/>
        <v>3561</v>
      </c>
      <c r="H230" s="103" t="str">
        <f t="shared" si="80"/>
        <v>-</v>
      </c>
      <c r="I230" s="103">
        <f t="shared" si="80"/>
        <v>81</v>
      </c>
      <c r="J230" s="103">
        <f t="shared" si="80"/>
        <v>12310</v>
      </c>
      <c r="K230" s="103">
        <f t="shared" si="80"/>
        <v>14952</v>
      </c>
      <c r="L230" s="13"/>
      <c r="M230" s="103">
        <f t="shared" ref="M230:V230" si="81">IF(AND(M179="-",M128="-",M77="-",M26="-"),"-",SUM(M179,M128,M77,M26))</f>
        <v>0</v>
      </c>
      <c r="N230" s="103">
        <f t="shared" si="81"/>
        <v>0</v>
      </c>
      <c r="O230" s="103">
        <f t="shared" si="81"/>
        <v>0</v>
      </c>
      <c r="P230" s="103">
        <f t="shared" si="81"/>
        <v>0</v>
      </c>
      <c r="Q230" s="103">
        <f t="shared" si="81"/>
        <v>4655</v>
      </c>
      <c r="R230" s="103">
        <f t="shared" si="81"/>
        <v>13885</v>
      </c>
      <c r="S230" s="103" t="str">
        <f t="shared" si="81"/>
        <v>-</v>
      </c>
      <c r="T230" s="103">
        <f t="shared" si="81"/>
        <v>0</v>
      </c>
      <c r="U230" s="103">
        <f t="shared" si="81"/>
        <v>18540</v>
      </c>
      <c r="V230" s="103">
        <f t="shared" si="81"/>
        <v>18540</v>
      </c>
    </row>
    <row r="231" spans="1:22" ht="12" customHeight="1">
      <c r="A231" s="68">
        <v>1997</v>
      </c>
      <c r="B231" s="103">
        <f t="shared" ref="B231:K231" si="82">IF(AND(B180="-",B129="-",B78="-",B27="-"),"-",SUM(B180,B129,B78,B27))</f>
        <v>439</v>
      </c>
      <c r="C231" s="103">
        <f t="shared" si="82"/>
        <v>819</v>
      </c>
      <c r="D231" s="103">
        <f t="shared" si="82"/>
        <v>7486</v>
      </c>
      <c r="E231" s="103">
        <f t="shared" si="82"/>
        <v>0</v>
      </c>
      <c r="F231" s="103">
        <f t="shared" si="82"/>
        <v>4720</v>
      </c>
      <c r="G231" s="103">
        <f t="shared" si="82"/>
        <v>1136</v>
      </c>
      <c r="H231" s="103" t="str">
        <f t="shared" si="82"/>
        <v>-</v>
      </c>
      <c r="I231" s="103">
        <f t="shared" si="82"/>
        <v>16</v>
      </c>
      <c r="J231" s="103">
        <f t="shared" si="82"/>
        <v>14161</v>
      </c>
      <c r="K231" s="103">
        <f t="shared" si="82"/>
        <v>14616</v>
      </c>
      <c r="L231" s="13"/>
      <c r="M231" s="103">
        <f t="shared" ref="M231:V231" si="83">IF(AND(M180="-",M129="-",M78="-",M27="-"),"-",SUM(M180,M129,M78,M27))</f>
        <v>0</v>
      </c>
      <c r="N231" s="103">
        <f t="shared" si="83"/>
        <v>0</v>
      </c>
      <c r="O231" s="103">
        <f t="shared" si="83"/>
        <v>0</v>
      </c>
      <c r="P231" s="103">
        <f t="shared" si="83"/>
        <v>0</v>
      </c>
      <c r="Q231" s="103">
        <f t="shared" si="83"/>
        <v>11481</v>
      </c>
      <c r="R231" s="103">
        <f t="shared" si="83"/>
        <v>4343</v>
      </c>
      <c r="S231" s="103" t="str">
        <f t="shared" si="83"/>
        <v>-</v>
      </c>
      <c r="T231" s="103">
        <f t="shared" si="83"/>
        <v>0</v>
      </c>
      <c r="U231" s="103">
        <f t="shared" si="83"/>
        <v>15824</v>
      </c>
      <c r="V231" s="103">
        <f t="shared" si="83"/>
        <v>15824</v>
      </c>
    </row>
    <row r="232" spans="1:22" ht="12" customHeight="1">
      <c r="A232" s="68">
        <v>1998</v>
      </c>
      <c r="B232" s="103">
        <f t="shared" ref="B232:K232" si="84">IF(AND(B181="-",B130="-",B79="-",B28="-"),"-",SUM(B181,B130,B79,B28))</f>
        <v>97</v>
      </c>
      <c r="C232" s="103">
        <f t="shared" si="84"/>
        <v>5189</v>
      </c>
      <c r="D232" s="103">
        <f t="shared" si="84"/>
        <v>4442</v>
      </c>
      <c r="E232" s="103">
        <f t="shared" si="84"/>
        <v>47</v>
      </c>
      <c r="F232" s="103">
        <f t="shared" si="84"/>
        <v>3860</v>
      </c>
      <c r="G232" s="103">
        <f t="shared" si="84"/>
        <v>1148</v>
      </c>
      <c r="H232" s="103" t="str">
        <f t="shared" si="84"/>
        <v>-</v>
      </c>
      <c r="I232" s="103">
        <f t="shared" si="84"/>
        <v>125</v>
      </c>
      <c r="J232" s="103">
        <f t="shared" si="84"/>
        <v>14686</v>
      </c>
      <c r="K232" s="103">
        <f t="shared" si="84"/>
        <v>14908</v>
      </c>
      <c r="L232" s="13"/>
      <c r="M232" s="103">
        <f t="shared" ref="M232:V232" si="85">IF(AND(M181="-",M130="-",M79="-",M28="-"),"-",SUM(M181,M130,M79,M28))</f>
        <v>0</v>
      </c>
      <c r="N232" s="103">
        <f t="shared" si="85"/>
        <v>0</v>
      </c>
      <c r="O232" s="103">
        <f t="shared" si="85"/>
        <v>0</v>
      </c>
      <c r="P232" s="103">
        <f t="shared" si="85"/>
        <v>74</v>
      </c>
      <c r="Q232" s="103">
        <f t="shared" si="85"/>
        <v>3855</v>
      </c>
      <c r="R232" s="103">
        <f t="shared" si="85"/>
        <v>4225</v>
      </c>
      <c r="S232" s="103" t="str">
        <f t="shared" si="85"/>
        <v>-</v>
      </c>
      <c r="T232" s="103">
        <f t="shared" si="85"/>
        <v>0</v>
      </c>
      <c r="U232" s="103">
        <f t="shared" si="85"/>
        <v>8154</v>
      </c>
      <c r="V232" s="103">
        <f t="shared" si="85"/>
        <v>8154</v>
      </c>
    </row>
    <row r="233" spans="1:22" ht="12" customHeight="1">
      <c r="A233" s="68">
        <v>1999</v>
      </c>
      <c r="B233" s="103">
        <f t="shared" ref="B233:K233" si="86">IF(AND(B182="-",B131="-",B80="-",B29="-"),"-",SUM(B182,B131,B80,B29))</f>
        <v>237</v>
      </c>
      <c r="C233" s="103">
        <f t="shared" si="86"/>
        <v>2536</v>
      </c>
      <c r="D233" s="103">
        <f t="shared" si="86"/>
        <v>15666</v>
      </c>
      <c r="E233" s="103">
        <f t="shared" si="86"/>
        <v>1530</v>
      </c>
      <c r="F233" s="103">
        <f t="shared" si="86"/>
        <v>4101</v>
      </c>
      <c r="G233" s="103">
        <f t="shared" si="86"/>
        <v>3619</v>
      </c>
      <c r="H233" s="103" t="str">
        <f t="shared" si="86"/>
        <v>-</v>
      </c>
      <c r="I233" s="103">
        <f t="shared" si="86"/>
        <v>15</v>
      </c>
      <c r="J233" s="103">
        <f t="shared" si="86"/>
        <v>27452</v>
      </c>
      <c r="K233" s="103">
        <f t="shared" si="86"/>
        <v>27704</v>
      </c>
      <c r="L233" s="13"/>
      <c r="M233" s="103">
        <f t="shared" ref="M233:V233" si="87">IF(AND(M182="-",M131="-",M80="-",M29="-"),"-",SUM(M182,M131,M80,M29))</f>
        <v>0</v>
      </c>
      <c r="N233" s="103">
        <f t="shared" si="87"/>
        <v>0</v>
      </c>
      <c r="O233" s="103">
        <f t="shared" si="87"/>
        <v>0</v>
      </c>
      <c r="P233" s="103">
        <f t="shared" si="87"/>
        <v>0</v>
      </c>
      <c r="Q233" s="103">
        <f t="shared" si="87"/>
        <v>13151</v>
      </c>
      <c r="R233" s="103">
        <f t="shared" si="87"/>
        <v>20213</v>
      </c>
      <c r="S233" s="103" t="str">
        <f t="shared" si="87"/>
        <v>-</v>
      </c>
      <c r="T233" s="103">
        <f t="shared" si="87"/>
        <v>0</v>
      </c>
      <c r="U233" s="103">
        <f t="shared" si="87"/>
        <v>33364</v>
      </c>
      <c r="V233" s="103">
        <f t="shared" si="87"/>
        <v>33364</v>
      </c>
    </row>
    <row r="234" spans="1:22" ht="12" customHeight="1">
      <c r="A234" s="68">
        <v>2000</v>
      </c>
      <c r="B234" s="103">
        <f t="shared" ref="B234:K234" si="88">IF(AND(B183="-",B132="-",B81="-",B30="-"),"-",SUM(B183,B132,B81,B30))</f>
        <v>141</v>
      </c>
      <c r="C234" s="103">
        <f t="shared" si="88"/>
        <v>2885</v>
      </c>
      <c r="D234" s="103">
        <f t="shared" si="88"/>
        <v>3052</v>
      </c>
      <c r="E234" s="103">
        <f t="shared" si="88"/>
        <v>196</v>
      </c>
      <c r="F234" s="103">
        <f t="shared" si="88"/>
        <v>1505</v>
      </c>
      <c r="G234" s="103">
        <f t="shared" si="88"/>
        <v>0</v>
      </c>
      <c r="H234" s="103" t="str">
        <f t="shared" si="88"/>
        <v>-</v>
      </c>
      <c r="I234" s="103">
        <f t="shared" si="88"/>
        <v>10</v>
      </c>
      <c r="J234" s="103">
        <f t="shared" si="88"/>
        <v>7638</v>
      </c>
      <c r="K234" s="103">
        <f t="shared" si="88"/>
        <v>7789</v>
      </c>
      <c r="L234" s="13"/>
      <c r="M234" s="103">
        <f t="shared" ref="M234:V234" si="89">IF(AND(M183="-",M132="-",M81="-",M30="-"),"-",SUM(M183,M132,M81,M30))</f>
        <v>0</v>
      </c>
      <c r="N234" s="103">
        <f t="shared" si="89"/>
        <v>0</v>
      </c>
      <c r="O234" s="103">
        <f t="shared" si="89"/>
        <v>1</v>
      </c>
      <c r="P234" s="103">
        <f t="shared" si="89"/>
        <v>0</v>
      </c>
      <c r="Q234" s="103">
        <f t="shared" si="89"/>
        <v>22174</v>
      </c>
      <c r="R234" s="103">
        <f t="shared" si="89"/>
        <v>0</v>
      </c>
      <c r="S234" s="103" t="str">
        <f t="shared" si="89"/>
        <v>-</v>
      </c>
      <c r="T234" s="103">
        <f t="shared" si="89"/>
        <v>0</v>
      </c>
      <c r="U234" s="103">
        <f t="shared" si="89"/>
        <v>22175</v>
      </c>
      <c r="V234" s="103">
        <f t="shared" si="89"/>
        <v>22175</v>
      </c>
    </row>
    <row r="235" spans="1:22" ht="12" customHeight="1">
      <c r="A235" s="68">
        <v>2001</v>
      </c>
      <c r="B235" s="103">
        <f t="shared" ref="B235:K235" si="90">IF(AND(B184="-",B133="-",B82="-",B31="-"),"-",SUM(B184,B133,B82,B31))</f>
        <v>1364</v>
      </c>
      <c r="C235" s="103">
        <f t="shared" si="90"/>
        <v>2278</v>
      </c>
      <c r="D235" s="103">
        <f t="shared" si="90"/>
        <v>13705</v>
      </c>
      <c r="E235" s="103">
        <f t="shared" si="90"/>
        <v>6561</v>
      </c>
      <c r="F235" s="103">
        <f t="shared" si="90"/>
        <v>2988</v>
      </c>
      <c r="G235" s="103">
        <f t="shared" si="90"/>
        <v>3311</v>
      </c>
      <c r="H235" s="103" t="str">
        <f t="shared" si="90"/>
        <v>-</v>
      </c>
      <c r="I235" s="103">
        <f t="shared" si="90"/>
        <v>273</v>
      </c>
      <c r="J235" s="103">
        <f t="shared" si="90"/>
        <v>28843</v>
      </c>
      <c r="K235" s="103">
        <f t="shared" si="90"/>
        <v>30480</v>
      </c>
      <c r="L235" s="13"/>
      <c r="M235" s="103">
        <f t="shared" ref="M235:V235" si="91">IF(AND(M184="-",M133="-",M82="-",M31="-"),"-",SUM(M184,M133,M82,M31))</f>
        <v>0</v>
      </c>
      <c r="N235" s="103">
        <f t="shared" si="91"/>
        <v>0</v>
      </c>
      <c r="O235" s="103">
        <f t="shared" si="91"/>
        <v>12</v>
      </c>
      <c r="P235" s="103">
        <f t="shared" si="91"/>
        <v>8510</v>
      </c>
      <c r="Q235" s="103">
        <f t="shared" si="91"/>
        <v>27984</v>
      </c>
      <c r="R235" s="103">
        <f t="shared" si="91"/>
        <v>22089</v>
      </c>
      <c r="S235" s="103" t="str">
        <f t="shared" si="91"/>
        <v>-</v>
      </c>
      <c r="T235" s="103">
        <f t="shared" si="91"/>
        <v>1</v>
      </c>
      <c r="U235" s="103">
        <f t="shared" si="91"/>
        <v>58595</v>
      </c>
      <c r="V235" s="103">
        <f t="shared" si="91"/>
        <v>58596</v>
      </c>
    </row>
    <row r="236" spans="1:22" ht="12" customHeight="1">
      <c r="A236" s="68">
        <v>2002</v>
      </c>
      <c r="B236" s="103">
        <f t="shared" ref="B236:K236" si="92">IF(AND(B185="-",B134="-",B83="-",B32="-"),"-",SUM(B185,B134,B83,B32))</f>
        <v>400</v>
      </c>
      <c r="C236" s="103">
        <f t="shared" si="92"/>
        <v>5364</v>
      </c>
      <c r="D236" s="103">
        <f t="shared" si="92"/>
        <v>11206</v>
      </c>
      <c r="E236" s="103">
        <f t="shared" si="92"/>
        <v>12079</v>
      </c>
      <c r="F236" s="103">
        <f t="shared" si="92"/>
        <v>8074</v>
      </c>
      <c r="G236" s="103">
        <f t="shared" si="92"/>
        <v>3123</v>
      </c>
      <c r="H236" s="103">
        <f t="shared" si="92"/>
        <v>30</v>
      </c>
      <c r="I236" s="103">
        <f t="shared" si="92"/>
        <v>25</v>
      </c>
      <c r="J236" s="103">
        <f t="shared" si="92"/>
        <v>39846</v>
      </c>
      <c r="K236" s="103">
        <f t="shared" si="92"/>
        <v>40301</v>
      </c>
      <c r="L236" s="13"/>
      <c r="M236" s="103">
        <f t="shared" ref="M236:V236" si="93">IF(AND(M185="-",M134="-",M83="-",M32="-"),"-",SUM(M185,M134,M83,M32))</f>
        <v>0</v>
      </c>
      <c r="N236" s="103">
        <f t="shared" si="93"/>
        <v>1</v>
      </c>
      <c r="O236" s="103">
        <f t="shared" si="93"/>
        <v>1</v>
      </c>
      <c r="P236" s="103">
        <f t="shared" si="93"/>
        <v>3449</v>
      </c>
      <c r="Q236" s="103">
        <f t="shared" si="93"/>
        <v>4929</v>
      </c>
      <c r="R236" s="103">
        <f t="shared" si="93"/>
        <v>9042</v>
      </c>
      <c r="S236" s="103">
        <f t="shared" si="93"/>
        <v>80</v>
      </c>
      <c r="T236" s="103">
        <f t="shared" si="93"/>
        <v>0</v>
      </c>
      <c r="U236" s="103">
        <f t="shared" si="93"/>
        <v>17422</v>
      </c>
      <c r="V236" s="103">
        <f t="shared" si="93"/>
        <v>17502</v>
      </c>
    </row>
    <row r="237" spans="1:22" ht="12" customHeight="1">
      <c r="A237" s="68">
        <v>2003</v>
      </c>
      <c r="B237" s="103">
        <f t="shared" ref="B237:K237" si="94">IF(AND(B186="-",B135="-",B84="-",B33="-"),"-",SUM(B186,B135,B84,B33))</f>
        <v>208</v>
      </c>
      <c r="C237" s="103">
        <f t="shared" si="94"/>
        <v>2856</v>
      </c>
      <c r="D237" s="103">
        <f t="shared" si="94"/>
        <v>13039</v>
      </c>
      <c r="E237" s="103">
        <f t="shared" si="94"/>
        <v>12935</v>
      </c>
      <c r="F237" s="103">
        <f t="shared" si="94"/>
        <v>5232</v>
      </c>
      <c r="G237" s="103">
        <f t="shared" si="94"/>
        <v>1110</v>
      </c>
      <c r="H237" s="103">
        <f t="shared" si="94"/>
        <v>35</v>
      </c>
      <c r="I237" s="103">
        <f t="shared" si="94"/>
        <v>3</v>
      </c>
      <c r="J237" s="103">
        <f t="shared" si="94"/>
        <v>35172</v>
      </c>
      <c r="K237" s="103">
        <f t="shared" si="94"/>
        <v>35418</v>
      </c>
      <c r="L237" s="47"/>
      <c r="M237" s="103">
        <f t="shared" ref="M237:V237" si="95">IF(AND(M186="-",M135="-",M84="-",M33="-"),"-",SUM(M186,M135,M84,M33))</f>
        <v>98</v>
      </c>
      <c r="N237" s="103">
        <f t="shared" si="95"/>
        <v>3</v>
      </c>
      <c r="O237" s="103">
        <f t="shared" si="95"/>
        <v>0</v>
      </c>
      <c r="P237" s="103">
        <f t="shared" si="95"/>
        <v>4449</v>
      </c>
      <c r="Q237" s="103">
        <f t="shared" si="95"/>
        <v>4276</v>
      </c>
      <c r="R237" s="103">
        <f t="shared" si="95"/>
        <v>2214</v>
      </c>
      <c r="S237" s="103">
        <f t="shared" si="95"/>
        <v>85</v>
      </c>
      <c r="T237" s="103">
        <f t="shared" si="95"/>
        <v>0</v>
      </c>
      <c r="U237" s="103">
        <f t="shared" si="95"/>
        <v>10942</v>
      </c>
      <c r="V237" s="103">
        <f t="shared" si="95"/>
        <v>11125</v>
      </c>
    </row>
    <row r="238" spans="1:22" ht="12" customHeight="1">
      <c r="A238" s="68">
        <v>2004</v>
      </c>
      <c r="B238" s="103">
        <f t="shared" ref="B238:K238" si="96">IF(AND(B187="-",B136="-",B85="-",B34="-"),"-",SUM(B187,B136,B85,B34))</f>
        <v>1555</v>
      </c>
      <c r="C238" s="103">
        <f t="shared" si="96"/>
        <v>9947</v>
      </c>
      <c r="D238" s="103">
        <f t="shared" si="96"/>
        <v>16977</v>
      </c>
      <c r="E238" s="103">
        <f t="shared" si="96"/>
        <v>10765</v>
      </c>
      <c r="F238" s="103">
        <f t="shared" si="96"/>
        <v>6960</v>
      </c>
      <c r="G238" s="103">
        <f t="shared" si="96"/>
        <v>5086</v>
      </c>
      <c r="H238" s="103">
        <f t="shared" si="96"/>
        <v>25</v>
      </c>
      <c r="I238" s="103">
        <f t="shared" si="96"/>
        <v>14588</v>
      </c>
      <c r="J238" s="103">
        <f t="shared" si="96"/>
        <v>49735</v>
      </c>
      <c r="K238" s="103">
        <f t="shared" si="96"/>
        <v>65903</v>
      </c>
      <c r="L238" s="47"/>
      <c r="M238" s="103">
        <f t="shared" ref="M238:V238" si="97">IF(AND(M187="-",M136="-",M85="-",M34="-"),"-",SUM(M187,M136,M85,M34))</f>
        <v>0</v>
      </c>
      <c r="N238" s="103">
        <f t="shared" si="97"/>
        <v>3</v>
      </c>
      <c r="O238" s="103">
        <f t="shared" si="97"/>
        <v>3</v>
      </c>
      <c r="P238" s="103">
        <f t="shared" si="97"/>
        <v>16133</v>
      </c>
      <c r="Q238" s="103">
        <f t="shared" si="97"/>
        <v>36684</v>
      </c>
      <c r="R238" s="103">
        <f t="shared" si="97"/>
        <v>9274</v>
      </c>
      <c r="S238" s="103">
        <f t="shared" si="97"/>
        <v>100</v>
      </c>
      <c r="T238" s="103">
        <f t="shared" si="97"/>
        <v>108</v>
      </c>
      <c r="U238" s="103">
        <f t="shared" si="97"/>
        <v>62097</v>
      </c>
      <c r="V238" s="103">
        <f t="shared" si="97"/>
        <v>62305</v>
      </c>
    </row>
    <row r="239" spans="1:22" ht="12" customHeight="1">
      <c r="A239" s="68">
        <v>2005</v>
      </c>
      <c r="B239" s="103">
        <f t="shared" ref="B239:K239" si="98">IF(AND(B188="-",B137="-",B86="-",B35="-"),"-",SUM(B188,B137,B86,B35))</f>
        <v>999</v>
      </c>
      <c r="C239" s="103">
        <f t="shared" si="98"/>
        <v>6858</v>
      </c>
      <c r="D239" s="103">
        <f t="shared" si="98"/>
        <v>18374</v>
      </c>
      <c r="E239" s="103">
        <f t="shared" si="98"/>
        <v>4971</v>
      </c>
      <c r="F239" s="103">
        <f t="shared" si="98"/>
        <v>8100</v>
      </c>
      <c r="G239" s="103">
        <f t="shared" si="98"/>
        <v>3672</v>
      </c>
      <c r="H239" s="103">
        <f t="shared" si="98"/>
        <v>0</v>
      </c>
      <c r="I239" s="103">
        <f t="shared" si="98"/>
        <v>3935</v>
      </c>
      <c r="J239" s="103">
        <f t="shared" si="98"/>
        <v>41975</v>
      </c>
      <c r="K239" s="103">
        <f t="shared" si="98"/>
        <v>46909</v>
      </c>
      <c r="L239" s="47"/>
      <c r="M239" s="103">
        <f t="shared" ref="M239:V239" si="99">IF(AND(M188="-",M137="-",M86="-",M35="-"),"-",SUM(M188,M137,M86,M35))</f>
        <v>3</v>
      </c>
      <c r="N239" s="103">
        <f t="shared" si="99"/>
        <v>3</v>
      </c>
      <c r="O239" s="103">
        <f t="shared" si="99"/>
        <v>1</v>
      </c>
      <c r="P239" s="103">
        <f t="shared" si="99"/>
        <v>3756</v>
      </c>
      <c r="Q239" s="103">
        <f t="shared" si="99"/>
        <v>15949</v>
      </c>
      <c r="R239" s="103">
        <f t="shared" si="99"/>
        <v>4288</v>
      </c>
      <c r="S239" s="103">
        <f t="shared" si="99"/>
        <v>0</v>
      </c>
      <c r="T239" s="103">
        <f t="shared" si="99"/>
        <v>41</v>
      </c>
      <c r="U239" s="103">
        <f t="shared" si="99"/>
        <v>23997</v>
      </c>
      <c r="V239" s="103">
        <f t="shared" si="99"/>
        <v>24041</v>
      </c>
    </row>
    <row r="240" spans="1:22" ht="12" customHeight="1">
      <c r="A240" s="68">
        <v>2006</v>
      </c>
      <c r="B240" s="103">
        <f t="shared" ref="B240:K240" si="100">IF(AND(B189="-",B138="-",B87="-",B36="-"),"-",SUM(B189,B138,B87,B36))</f>
        <v>163</v>
      </c>
      <c r="C240" s="103">
        <f t="shared" si="100"/>
        <v>2821</v>
      </c>
      <c r="D240" s="103">
        <f t="shared" si="100"/>
        <v>8341</v>
      </c>
      <c r="E240" s="103">
        <f t="shared" si="100"/>
        <v>7736</v>
      </c>
      <c r="F240" s="103">
        <f t="shared" si="100"/>
        <v>6690</v>
      </c>
      <c r="G240" s="103">
        <f t="shared" si="100"/>
        <v>4957</v>
      </c>
      <c r="H240" s="103">
        <f t="shared" si="100"/>
        <v>15</v>
      </c>
      <c r="I240" s="103">
        <f t="shared" si="100"/>
        <v>491</v>
      </c>
      <c r="J240" s="103">
        <f t="shared" si="100"/>
        <v>30545</v>
      </c>
      <c r="K240" s="103">
        <f t="shared" si="100"/>
        <v>31214</v>
      </c>
      <c r="L240" s="47"/>
      <c r="M240" s="103">
        <f t="shared" ref="M240:V240" si="101">IF(AND(M189="-",M138="-",M87="-",M36="-"),"-",SUM(M189,M138,M87,M36))</f>
        <v>2</v>
      </c>
      <c r="N240" s="103">
        <f t="shared" si="101"/>
        <v>16</v>
      </c>
      <c r="O240" s="103">
        <f t="shared" si="101"/>
        <v>102</v>
      </c>
      <c r="P240" s="103">
        <f t="shared" si="101"/>
        <v>10475</v>
      </c>
      <c r="Q240" s="103">
        <f t="shared" si="101"/>
        <v>10634</v>
      </c>
      <c r="R240" s="103">
        <f t="shared" si="101"/>
        <v>10711</v>
      </c>
      <c r="S240" s="103">
        <f t="shared" si="101"/>
        <v>5</v>
      </c>
      <c r="T240" s="103">
        <f t="shared" si="101"/>
        <v>0</v>
      </c>
      <c r="U240" s="103">
        <f t="shared" si="101"/>
        <v>31938</v>
      </c>
      <c r="V240" s="103">
        <f t="shared" si="101"/>
        <v>31945</v>
      </c>
    </row>
    <row r="241" spans="1:22" ht="12" customHeight="1">
      <c r="A241" s="68">
        <v>2007</v>
      </c>
      <c r="B241" s="103">
        <f t="shared" ref="B241:K241" si="102">IF(AND(B190="-",B139="-",B88="-",B37="-"),"-",SUM(B190,B139,B88,B37))</f>
        <v>2218</v>
      </c>
      <c r="C241" s="103">
        <f t="shared" si="102"/>
        <v>316</v>
      </c>
      <c r="D241" s="103">
        <f t="shared" si="102"/>
        <v>14629</v>
      </c>
      <c r="E241" s="103">
        <f t="shared" si="102"/>
        <v>3349</v>
      </c>
      <c r="F241" s="103">
        <f t="shared" si="102"/>
        <v>4579</v>
      </c>
      <c r="G241" s="103">
        <f t="shared" si="102"/>
        <v>70</v>
      </c>
      <c r="H241" s="103">
        <f t="shared" si="102"/>
        <v>0</v>
      </c>
      <c r="I241" s="103">
        <f t="shared" si="102"/>
        <v>1340</v>
      </c>
      <c r="J241" s="103">
        <f t="shared" si="102"/>
        <v>22943</v>
      </c>
      <c r="K241" s="103">
        <f t="shared" si="102"/>
        <v>26501</v>
      </c>
      <c r="L241" s="47"/>
      <c r="M241" s="103">
        <f t="shared" ref="M241:V241" si="103">IF(AND(M190="-",M139="-",M88="-",M37="-"),"-",SUM(M190,M139,M88,M37))</f>
        <v>0</v>
      </c>
      <c r="N241" s="103">
        <f t="shared" si="103"/>
        <v>0</v>
      </c>
      <c r="O241" s="103">
        <f t="shared" si="103"/>
        <v>12</v>
      </c>
      <c r="P241" s="103">
        <f t="shared" si="103"/>
        <v>22743</v>
      </c>
      <c r="Q241" s="103">
        <f t="shared" si="103"/>
        <v>16423</v>
      </c>
      <c r="R241" s="103">
        <f t="shared" si="103"/>
        <v>860</v>
      </c>
      <c r="S241" s="103">
        <f t="shared" si="103"/>
        <v>0</v>
      </c>
      <c r="T241" s="103">
        <f t="shared" si="103"/>
        <v>5</v>
      </c>
      <c r="U241" s="103">
        <f t="shared" si="103"/>
        <v>40038</v>
      </c>
      <c r="V241" s="103">
        <f t="shared" si="103"/>
        <v>40043</v>
      </c>
    </row>
    <row r="242" spans="1:22" ht="12" customHeight="1">
      <c r="A242" s="68">
        <v>2008</v>
      </c>
      <c r="B242" s="103">
        <f t="shared" ref="B242:K242" si="104">IF(AND(B191="-",B140="-",B89="-",B38="-"),"-",SUM(B191,B140,B89,B38))</f>
        <v>538</v>
      </c>
      <c r="C242" s="103">
        <f t="shared" si="104"/>
        <v>358</v>
      </c>
      <c r="D242" s="103">
        <f t="shared" si="104"/>
        <v>8864</v>
      </c>
      <c r="E242" s="103">
        <f t="shared" si="104"/>
        <v>2099</v>
      </c>
      <c r="F242" s="103">
        <f t="shared" si="104"/>
        <v>6007</v>
      </c>
      <c r="G242" s="103">
        <f t="shared" si="104"/>
        <v>3579</v>
      </c>
      <c r="H242" s="103">
        <f t="shared" si="104"/>
        <v>1</v>
      </c>
      <c r="I242" s="103">
        <f t="shared" si="104"/>
        <v>375</v>
      </c>
      <c r="J242" s="103">
        <f t="shared" si="104"/>
        <v>20907</v>
      </c>
      <c r="K242" s="103">
        <f t="shared" si="104"/>
        <v>21821</v>
      </c>
      <c r="L242" s="47"/>
      <c r="M242" s="103">
        <f t="shared" ref="M242:V242" si="105">IF(AND(M191="-",M140="-",M89="-",M38="-"),"-",SUM(M191,M140,M89,M38))</f>
        <v>17</v>
      </c>
      <c r="N242" s="103">
        <f t="shared" si="105"/>
        <v>0</v>
      </c>
      <c r="O242" s="103">
        <f t="shared" si="105"/>
        <v>18</v>
      </c>
      <c r="P242" s="103">
        <f t="shared" si="105"/>
        <v>865</v>
      </c>
      <c r="Q242" s="103">
        <f t="shared" si="105"/>
        <v>3561</v>
      </c>
      <c r="R242" s="103">
        <f t="shared" si="105"/>
        <v>9820</v>
      </c>
      <c r="S242" s="103">
        <f t="shared" si="105"/>
        <v>0</v>
      </c>
      <c r="T242" s="103">
        <f t="shared" si="105"/>
        <v>0</v>
      </c>
      <c r="U242" s="103">
        <f t="shared" si="105"/>
        <v>14264</v>
      </c>
      <c r="V242" s="103">
        <f t="shared" si="105"/>
        <v>14281</v>
      </c>
    </row>
    <row r="243" spans="1:22" ht="12" customHeight="1">
      <c r="A243" s="68">
        <v>2009</v>
      </c>
      <c r="B243" s="103">
        <f t="shared" ref="B243:K243" si="106">IF(AND(B192="-",B141="-",B90="-",B39="-"),"-",SUM(B192,B141,B90,B39))</f>
        <v>464</v>
      </c>
      <c r="C243" s="103">
        <f t="shared" si="106"/>
        <v>1491</v>
      </c>
      <c r="D243" s="103">
        <f t="shared" si="106"/>
        <v>5828</v>
      </c>
      <c r="E243" s="103">
        <f t="shared" si="106"/>
        <v>2329</v>
      </c>
      <c r="F243" s="103">
        <f t="shared" si="106"/>
        <v>2566</v>
      </c>
      <c r="G243" s="103">
        <f t="shared" si="106"/>
        <v>12</v>
      </c>
      <c r="H243" s="103">
        <f t="shared" si="106"/>
        <v>25</v>
      </c>
      <c r="I243" s="103">
        <f t="shared" si="106"/>
        <v>68</v>
      </c>
      <c r="J243" s="103">
        <f t="shared" si="106"/>
        <v>12226</v>
      </c>
      <c r="K243" s="103">
        <f t="shared" si="106"/>
        <v>12783</v>
      </c>
      <c r="L243" s="47"/>
      <c r="M243" s="103">
        <f t="shared" ref="M243:V243" si="107">IF(AND(M192="-",M141="-",M90="-",M39="-"),"-",SUM(M192,M141,M90,M39))</f>
        <v>0</v>
      </c>
      <c r="N243" s="103">
        <f t="shared" si="107"/>
        <v>0</v>
      </c>
      <c r="O243" s="103">
        <f t="shared" si="107"/>
        <v>0</v>
      </c>
      <c r="P243" s="103">
        <f t="shared" si="107"/>
        <v>25422</v>
      </c>
      <c r="Q243" s="103">
        <f t="shared" si="107"/>
        <v>35141</v>
      </c>
      <c r="R243" s="103">
        <f t="shared" si="107"/>
        <v>100</v>
      </c>
      <c r="S243" s="103">
        <f t="shared" si="107"/>
        <v>15</v>
      </c>
      <c r="T243" s="103">
        <f t="shared" si="107"/>
        <v>0</v>
      </c>
      <c r="U243" s="103">
        <f t="shared" si="107"/>
        <v>60663</v>
      </c>
      <c r="V243" s="103">
        <f t="shared" si="107"/>
        <v>60678</v>
      </c>
    </row>
    <row r="244" spans="1:22" ht="12" customHeight="1">
      <c r="A244" s="68">
        <v>2010</v>
      </c>
      <c r="B244" s="103">
        <f t="shared" ref="B244:K244" si="108">IF(AND(B193="-",B142="-",B91="-",B40="-"),"-",SUM(B193,B142,B91,B40))</f>
        <v>1722</v>
      </c>
      <c r="C244" s="103">
        <f t="shared" si="108"/>
        <v>1926</v>
      </c>
      <c r="D244" s="103">
        <f t="shared" si="108"/>
        <v>12150</v>
      </c>
      <c r="E244" s="103">
        <f t="shared" si="108"/>
        <v>6943</v>
      </c>
      <c r="F244" s="103">
        <f t="shared" si="108"/>
        <v>9693</v>
      </c>
      <c r="G244" s="103">
        <f t="shared" si="108"/>
        <v>1664</v>
      </c>
      <c r="H244" s="103">
        <f t="shared" si="108"/>
        <v>10</v>
      </c>
      <c r="I244" s="103">
        <f t="shared" si="108"/>
        <v>200</v>
      </c>
      <c r="J244" s="103">
        <f t="shared" si="108"/>
        <v>32376</v>
      </c>
      <c r="K244" s="103">
        <f t="shared" si="108"/>
        <v>34308</v>
      </c>
      <c r="L244" s="47"/>
      <c r="M244" s="103">
        <f t="shared" ref="M244:V244" si="109">IF(AND(M193="-",M142="-",M91="-",M40="-"),"-",SUM(M193,M142,M91,M40))</f>
        <v>0</v>
      </c>
      <c r="N244" s="103">
        <f t="shared" si="109"/>
        <v>2</v>
      </c>
      <c r="O244" s="103">
        <f t="shared" si="109"/>
        <v>63</v>
      </c>
      <c r="P244" s="103">
        <f t="shared" si="109"/>
        <v>2015</v>
      </c>
      <c r="Q244" s="103">
        <f t="shared" si="109"/>
        <v>5058</v>
      </c>
      <c r="R244" s="103">
        <f t="shared" si="109"/>
        <v>4323</v>
      </c>
      <c r="S244" s="103">
        <f t="shared" si="109"/>
        <v>15</v>
      </c>
      <c r="T244" s="103">
        <f t="shared" si="109"/>
        <v>12</v>
      </c>
      <c r="U244" s="103">
        <f t="shared" si="109"/>
        <v>11461</v>
      </c>
      <c r="V244" s="103">
        <f t="shared" si="109"/>
        <v>11488</v>
      </c>
    </row>
    <row r="245" spans="1:22" ht="12" customHeight="1">
      <c r="A245" s="68">
        <v>2011</v>
      </c>
      <c r="B245" s="103">
        <f t="shared" ref="B245:K245" si="110">IF(AND(B194="-",B143="-",B92="-",B41="-"),"-",SUM(B194,B143,B92,B41))</f>
        <v>2883</v>
      </c>
      <c r="C245" s="103">
        <f t="shared" si="110"/>
        <v>1120</v>
      </c>
      <c r="D245" s="103">
        <f t="shared" si="110"/>
        <v>8817</v>
      </c>
      <c r="E245" s="103">
        <f t="shared" si="110"/>
        <v>14761</v>
      </c>
      <c r="F245" s="103">
        <f t="shared" si="110"/>
        <v>6708</v>
      </c>
      <c r="G245" s="103">
        <f t="shared" si="110"/>
        <v>418</v>
      </c>
      <c r="H245" s="103">
        <f t="shared" si="110"/>
        <v>0</v>
      </c>
      <c r="I245" s="103">
        <f t="shared" si="110"/>
        <v>90</v>
      </c>
      <c r="J245" s="103">
        <f t="shared" si="110"/>
        <v>31824</v>
      </c>
      <c r="K245" s="103">
        <f t="shared" si="110"/>
        <v>34797</v>
      </c>
      <c r="L245" s="47"/>
      <c r="M245" s="103">
        <f t="shared" ref="M245:V245" si="111">IF(AND(M194="-",M143="-",M92="-",M41="-"),"-",SUM(M194,M143,M92,M41))</f>
        <v>2</v>
      </c>
      <c r="N245" s="103">
        <f t="shared" si="111"/>
        <v>0</v>
      </c>
      <c r="O245" s="103">
        <f t="shared" si="111"/>
        <v>0</v>
      </c>
      <c r="P245" s="103">
        <f t="shared" si="111"/>
        <v>2062</v>
      </c>
      <c r="Q245" s="103">
        <f t="shared" si="111"/>
        <v>4791</v>
      </c>
      <c r="R245" s="103">
        <f t="shared" si="111"/>
        <v>6711</v>
      </c>
      <c r="S245" s="103">
        <f t="shared" si="111"/>
        <v>0</v>
      </c>
      <c r="T245" s="103">
        <f t="shared" si="111"/>
        <v>2</v>
      </c>
      <c r="U245" s="103">
        <f t="shared" si="111"/>
        <v>13564</v>
      </c>
      <c r="V245" s="103">
        <f t="shared" si="111"/>
        <v>13568</v>
      </c>
    </row>
    <row r="246" spans="1:22" ht="12" customHeight="1">
      <c r="A246" s="68">
        <v>2012</v>
      </c>
      <c r="B246" s="103">
        <f t="shared" ref="B246:K246" si="112">IF(AND(B195="-",B144="-",B93="-",B42="-"),"-",SUM(B195,B144,B93,B42))</f>
        <v>1216</v>
      </c>
      <c r="C246" s="103">
        <f t="shared" si="112"/>
        <v>4465</v>
      </c>
      <c r="D246" s="103">
        <f t="shared" si="112"/>
        <v>20696</v>
      </c>
      <c r="E246" s="103">
        <f t="shared" si="112"/>
        <v>10144</v>
      </c>
      <c r="F246" s="103">
        <f t="shared" si="112"/>
        <v>14650</v>
      </c>
      <c r="G246" s="103">
        <f t="shared" si="112"/>
        <v>4834</v>
      </c>
      <c r="H246" s="103">
        <f t="shared" si="112"/>
        <v>10</v>
      </c>
      <c r="I246" s="103">
        <f t="shared" si="112"/>
        <v>335</v>
      </c>
      <c r="J246" s="103">
        <f t="shared" si="112"/>
        <v>54789</v>
      </c>
      <c r="K246" s="103">
        <f t="shared" si="112"/>
        <v>56350</v>
      </c>
      <c r="L246" s="47"/>
      <c r="M246" s="103">
        <f t="shared" ref="M246:V246" si="113">IF(AND(M195="-",M144="-",M93="-",M42="-"),"-",SUM(M195,M144,M93,M42))</f>
        <v>0</v>
      </c>
      <c r="N246" s="103">
        <f t="shared" si="113"/>
        <v>1</v>
      </c>
      <c r="O246" s="103">
        <f t="shared" si="113"/>
        <v>101</v>
      </c>
      <c r="P246" s="103">
        <f t="shared" si="113"/>
        <v>2769</v>
      </c>
      <c r="Q246" s="103">
        <f t="shared" si="113"/>
        <v>18790</v>
      </c>
      <c r="R246" s="103">
        <f t="shared" si="113"/>
        <v>15869</v>
      </c>
      <c r="S246" s="103">
        <f t="shared" si="113"/>
        <v>0</v>
      </c>
      <c r="T246" s="103">
        <f t="shared" si="113"/>
        <v>4</v>
      </c>
      <c r="U246" s="103">
        <f t="shared" si="113"/>
        <v>37530</v>
      </c>
      <c r="V246" s="103">
        <f t="shared" si="113"/>
        <v>37534</v>
      </c>
    </row>
    <row r="247" spans="1:22" ht="12" customHeight="1">
      <c r="A247" s="68">
        <v>2013</v>
      </c>
      <c r="B247" s="103">
        <f t="shared" ref="B247:K247" si="114">IF(AND(B196="-",B145="-",B94="-",B43="-"),"-",SUM(B196,B145,B94,B43))</f>
        <v>1661</v>
      </c>
      <c r="C247" s="103">
        <f t="shared" si="114"/>
        <v>11929</v>
      </c>
      <c r="D247" s="103">
        <f t="shared" si="114"/>
        <v>19103</v>
      </c>
      <c r="E247" s="103">
        <f t="shared" si="114"/>
        <v>9310</v>
      </c>
      <c r="F247" s="103">
        <f t="shared" si="114"/>
        <v>7916</v>
      </c>
      <c r="G247" s="103">
        <f t="shared" si="114"/>
        <v>2902</v>
      </c>
      <c r="H247" s="103">
        <f t="shared" si="114"/>
        <v>0</v>
      </c>
      <c r="I247" s="103">
        <f t="shared" si="114"/>
        <v>721</v>
      </c>
      <c r="J247" s="103">
        <f t="shared" si="114"/>
        <v>51160</v>
      </c>
      <c r="K247" s="103">
        <f t="shared" si="114"/>
        <v>53542</v>
      </c>
      <c r="L247" s="47"/>
      <c r="M247" s="103">
        <f t="shared" ref="M247:V247" si="115">IF(AND(M196="-",M145="-",M94="-",M43="-"),"-",SUM(M196,M145,M94,M43))</f>
        <v>3</v>
      </c>
      <c r="N247" s="103">
        <f t="shared" si="115"/>
        <v>0</v>
      </c>
      <c r="O247" s="103">
        <f t="shared" si="115"/>
        <v>7</v>
      </c>
      <c r="P247" s="103">
        <f t="shared" si="115"/>
        <v>7722</v>
      </c>
      <c r="Q247" s="103">
        <f t="shared" si="115"/>
        <v>36163</v>
      </c>
      <c r="R247" s="103">
        <f t="shared" si="115"/>
        <v>4376</v>
      </c>
      <c r="S247" s="103">
        <f t="shared" si="115"/>
        <v>0</v>
      </c>
      <c r="T247" s="103">
        <f t="shared" si="115"/>
        <v>11</v>
      </c>
      <c r="U247" s="103">
        <f t="shared" si="115"/>
        <v>48268</v>
      </c>
      <c r="V247" s="103">
        <f t="shared" si="115"/>
        <v>48282</v>
      </c>
    </row>
    <row r="248" spans="1:22" ht="12" customHeight="1">
      <c r="A248" s="68">
        <v>2014</v>
      </c>
      <c r="B248" s="103">
        <f t="shared" ref="B248:K248" si="116">IF(AND(B197="-",B146="-",B95="-",B44="-"),"-",SUM(B197,B146,B95,B44))</f>
        <v>3316</v>
      </c>
      <c r="C248" s="103">
        <f t="shared" si="116"/>
        <v>12608</v>
      </c>
      <c r="D248" s="103">
        <f t="shared" si="116"/>
        <v>17002</v>
      </c>
      <c r="E248" s="103">
        <f t="shared" si="116"/>
        <v>20643</v>
      </c>
      <c r="F248" s="103">
        <f t="shared" si="116"/>
        <v>8793</v>
      </c>
      <c r="G248" s="103">
        <f t="shared" si="116"/>
        <v>2715</v>
      </c>
      <c r="H248" s="103">
        <f t="shared" si="116"/>
        <v>0</v>
      </c>
      <c r="I248" s="103">
        <f t="shared" si="116"/>
        <v>267</v>
      </c>
      <c r="J248" s="103">
        <f t="shared" si="116"/>
        <v>61761</v>
      </c>
      <c r="K248" s="103">
        <f t="shared" si="116"/>
        <v>65344</v>
      </c>
      <c r="L248" s="47"/>
      <c r="M248" s="103">
        <f t="shared" ref="M248:V248" si="117">IF(AND(M197="-",M146="-",M95="-",M44="-"),"-",SUM(M197,M146,M95,M44))</f>
        <v>3</v>
      </c>
      <c r="N248" s="103">
        <f t="shared" si="117"/>
        <v>0</v>
      </c>
      <c r="O248" s="103">
        <f t="shared" si="117"/>
        <v>30</v>
      </c>
      <c r="P248" s="103">
        <f t="shared" si="117"/>
        <v>10405</v>
      </c>
      <c r="Q248" s="103">
        <f t="shared" si="117"/>
        <v>39231</v>
      </c>
      <c r="R248" s="103">
        <f t="shared" si="117"/>
        <v>6369</v>
      </c>
      <c r="S248" s="103">
        <f t="shared" si="117"/>
        <v>0</v>
      </c>
      <c r="T248" s="103">
        <f t="shared" si="117"/>
        <v>0</v>
      </c>
      <c r="U248" s="103">
        <f t="shared" si="117"/>
        <v>56035</v>
      </c>
      <c r="V248" s="103">
        <f t="shared" si="117"/>
        <v>56038</v>
      </c>
    </row>
    <row r="249" spans="1:22" ht="12" customHeight="1">
      <c r="A249" s="68">
        <v>2015</v>
      </c>
      <c r="B249" s="103">
        <f t="shared" ref="B249:K249" si="118">IF(AND(B198="-",B147="-",B96="-",B45="-"),"-",SUM(B198,B147,B96,B45))</f>
        <v>3249</v>
      </c>
      <c r="C249" s="103">
        <f t="shared" si="118"/>
        <v>7315</v>
      </c>
      <c r="D249" s="103">
        <f t="shared" si="118"/>
        <v>23697</v>
      </c>
      <c r="E249" s="103">
        <f t="shared" si="118"/>
        <v>23110</v>
      </c>
      <c r="F249" s="103">
        <f t="shared" si="118"/>
        <v>4031</v>
      </c>
      <c r="G249" s="103">
        <f t="shared" si="118"/>
        <v>786</v>
      </c>
      <c r="H249" s="103">
        <f t="shared" si="118"/>
        <v>0</v>
      </c>
      <c r="I249" s="103">
        <f t="shared" si="118"/>
        <v>17</v>
      </c>
      <c r="J249" s="103">
        <f t="shared" si="118"/>
        <v>58939</v>
      </c>
      <c r="K249" s="103">
        <f t="shared" si="118"/>
        <v>62205</v>
      </c>
      <c r="L249" s="47"/>
      <c r="M249" s="103">
        <f t="shared" ref="M249:V249" si="119">IF(AND(M198="-",M147="-",M96="-",M45="-"),"-",SUM(M198,M147,M96,M45))</f>
        <v>0</v>
      </c>
      <c r="N249" s="103">
        <f t="shared" si="119"/>
        <v>0</v>
      </c>
      <c r="O249" s="103">
        <f t="shared" si="119"/>
        <v>3</v>
      </c>
      <c r="P249" s="103">
        <f t="shared" si="119"/>
        <v>1994</v>
      </c>
      <c r="Q249" s="103">
        <f t="shared" si="119"/>
        <v>1307</v>
      </c>
      <c r="R249" s="103">
        <f t="shared" si="119"/>
        <v>706</v>
      </c>
      <c r="S249" s="103">
        <f t="shared" si="119"/>
        <v>0</v>
      </c>
      <c r="T249" s="103">
        <f t="shared" si="119"/>
        <v>2</v>
      </c>
      <c r="U249" s="103">
        <f t="shared" si="119"/>
        <v>4010</v>
      </c>
      <c r="V249" s="103">
        <f t="shared" si="119"/>
        <v>4012</v>
      </c>
    </row>
    <row r="250" spans="1:22" ht="12" customHeight="1">
      <c r="A250" s="68">
        <v>2016</v>
      </c>
      <c r="B250" s="103">
        <f t="shared" ref="B250:K250" si="120">IF(AND(B199="-",B148="-",B97="-",B46="-"),"-",SUM(B199,B148,B97,B46))</f>
        <v>244</v>
      </c>
      <c r="C250" s="103">
        <f t="shared" si="120"/>
        <v>2905</v>
      </c>
      <c r="D250" s="103">
        <f t="shared" si="120"/>
        <v>13752</v>
      </c>
      <c r="E250" s="103">
        <f t="shared" si="120"/>
        <v>5129</v>
      </c>
      <c r="F250" s="103">
        <f t="shared" si="120"/>
        <v>1310</v>
      </c>
      <c r="G250" s="103">
        <f t="shared" si="120"/>
        <v>5</v>
      </c>
      <c r="H250" s="103">
        <f t="shared" si="120"/>
        <v>0</v>
      </c>
      <c r="I250" s="103">
        <f t="shared" si="120"/>
        <v>183</v>
      </c>
      <c r="J250" s="103">
        <f t="shared" si="120"/>
        <v>23101</v>
      </c>
      <c r="K250" s="103">
        <f t="shared" si="120"/>
        <v>23528</v>
      </c>
      <c r="L250" s="47"/>
      <c r="M250" s="103">
        <f t="shared" ref="M250:V250" si="121">IF(AND(M199="-",M148="-",M97="-",M46="-"),"-",SUM(M199,M148,M97,M46))</f>
        <v>0</v>
      </c>
      <c r="N250" s="103">
        <f t="shared" si="121"/>
        <v>0</v>
      </c>
      <c r="O250" s="103">
        <f t="shared" si="121"/>
        <v>0</v>
      </c>
      <c r="P250" s="103">
        <f t="shared" si="121"/>
        <v>29</v>
      </c>
      <c r="Q250" s="103">
        <f t="shared" si="121"/>
        <v>15</v>
      </c>
      <c r="R250" s="103">
        <f t="shared" si="121"/>
        <v>0</v>
      </c>
      <c r="S250" s="103">
        <f t="shared" si="121"/>
        <v>1</v>
      </c>
      <c r="T250" s="103">
        <f t="shared" si="121"/>
        <v>1</v>
      </c>
      <c r="U250" s="103">
        <f t="shared" si="121"/>
        <v>44</v>
      </c>
      <c r="V250" s="103">
        <f t="shared" si="121"/>
        <v>46</v>
      </c>
    </row>
    <row r="251" spans="1:22" ht="12" customHeight="1">
      <c r="A251" s="68">
        <v>2017</v>
      </c>
      <c r="B251" s="103">
        <f t="shared" ref="B251:K251" si="122">IF(AND(B200="-",B149="-",B98="-",B47="-"),"-",SUM(B200,B149,B98,B47))</f>
        <v>1343</v>
      </c>
      <c r="C251" s="103">
        <f t="shared" si="122"/>
        <v>1253</v>
      </c>
      <c r="D251" s="103">
        <f t="shared" si="122"/>
        <v>2039</v>
      </c>
      <c r="E251" s="103">
        <f t="shared" si="122"/>
        <v>15772</v>
      </c>
      <c r="F251" s="103">
        <f t="shared" si="122"/>
        <v>4605</v>
      </c>
      <c r="G251" s="103">
        <f t="shared" si="122"/>
        <v>745</v>
      </c>
      <c r="H251" s="103">
        <f t="shared" si="122"/>
        <v>0</v>
      </c>
      <c r="I251" s="103">
        <f t="shared" si="122"/>
        <v>11</v>
      </c>
      <c r="J251" s="103">
        <f t="shared" si="122"/>
        <v>24414</v>
      </c>
      <c r="K251" s="103">
        <f t="shared" si="122"/>
        <v>25768</v>
      </c>
      <c r="L251" s="47"/>
      <c r="M251" s="103">
        <f t="shared" ref="M251:V251" si="123">IF(AND(M200="-",M149="-",M98="-",M47="-"),"-",SUM(M200,M149,M98,M47))</f>
        <v>0</v>
      </c>
      <c r="N251" s="103">
        <f t="shared" si="123"/>
        <v>0</v>
      </c>
      <c r="O251" s="103">
        <f t="shared" si="123"/>
        <v>0</v>
      </c>
      <c r="P251" s="103">
        <f t="shared" si="123"/>
        <v>1003</v>
      </c>
      <c r="Q251" s="103">
        <f t="shared" si="123"/>
        <v>7150</v>
      </c>
      <c r="R251" s="103">
        <f t="shared" si="123"/>
        <v>5197</v>
      </c>
      <c r="S251" s="103">
        <f t="shared" si="123"/>
        <v>0</v>
      </c>
      <c r="T251" s="103">
        <f t="shared" si="123"/>
        <v>0</v>
      </c>
      <c r="U251" s="103">
        <f t="shared" si="123"/>
        <v>13350</v>
      </c>
      <c r="V251" s="103">
        <f t="shared" si="123"/>
        <v>13350</v>
      </c>
    </row>
    <row r="252" spans="1:22" ht="12" customHeight="1">
      <c r="A252" s="68">
        <v>2018</v>
      </c>
      <c r="B252" s="103">
        <f t="shared" ref="B252:K252" si="124">IF(AND(B201="-",B150="-",B99="-",B48="-"),"-",SUM(B201,B150,B99,B48))</f>
        <v>798</v>
      </c>
      <c r="C252" s="103">
        <f t="shared" si="124"/>
        <v>1319</v>
      </c>
      <c r="D252" s="103">
        <f t="shared" si="124"/>
        <v>11756</v>
      </c>
      <c r="E252" s="103">
        <f t="shared" si="124"/>
        <v>8486</v>
      </c>
      <c r="F252" s="103">
        <f t="shared" si="124"/>
        <v>1883</v>
      </c>
      <c r="G252" s="103">
        <f t="shared" si="124"/>
        <v>459</v>
      </c>
      <c r="H252" s="103">
        <f t="shared" si="124"/>
        <v>0</v>
      </c>
      <c r="I252" s="103">
        <f t="shared" si="124"/>
        <v>129</v>
      </c>
      <c r="J252" s="103">
        <f t="shared" si="124"/>
        <v>23903</v>
      </c>
      <c r="K252" s="103">
        <f t="shared" si="124"/>
        <v>24830</v>
      </c>
      <c r="L252" s="47"/>
      <c r="M252" s="103">
        <f t="shared" ref="M252:V252" si="125">IF(AND(M201="-",M150="-",M99="-",M48="-"),"-",SUM(M201,M150,M99,M48))</f>
        <v>0</v>
      </c>
      <c r="N252" s="103">
        <f t="shared" si="125"/>
        <v>0</v>
      </c>
      <c r="O252" s="103">
        <f t="shared" si="125"/>
        <v>15</v>
      </c>
      <c r="P252" s="103">
        <f t="shared" si="125"/>
        <v>1751</v>
      </c>
      <c r="Q252" s="103">
        <f t="shared" si="125"/>
        <v>5512</v>
      </c>
      <c r="R252" s="103">
        <f t="shared" si="125"/>
        <v>4524</v>
      </c>
      <c r="S252" s="103">
        <f t="shared" si="125"/>
        <v>0</v>
      </c>
      <c r="T252" s="103">
        <f t="shared" si="125"/>
        <v>0</v>
      </c>
      <c r="U252" s="103">
        <f t="shared" si="125"/>
        <v>11802</v>
      </c>
      <c r="V252" s="103">
        <f t="shared" si="125"/>
        <v>11802</v>
      </c>
    </row>
    <row r="253" spans="1:22" ht="12" customHeight="1">
      <c r="A253" s="68">
        <v>2019</v>
      </c>
      <c r="B253" s="103">
        <f t="shared" ref="B253:K253" si="126">IF(AND(B202="-",B151="-",B100="-",B49="-"),"-",SUM(B202,B151,B100,B49))</f>
        <v>1001</v>
      </c>
      <c r="C253" s="103">
        <f t="shared" si="126"/>
        <v>809</v>
      </c>
      <c r="D253" s="103">
        <f t="shared" si="126"/>
        <v>2110</v>
      </c>
      <c r="E253" s="103">
        <f t="shared" si="126"/>
        <v>12314</v>
      </c>
      <c r="F253" s="103">
        <f t="shared" si="126"/>
        <v>2789</v>
      </c>
      <c r="G253" s="103">
        <f t="shared" si="126"/>
        <v>299</v>
      </c>
      <c r="H253" s="103">
        <f t="shared" si="126"/>
        <v>0</v>
      </c>
      <c r="I253" s="103">
        <f t="shared" si="126"/>
        <v>70</v>
      </c>
      <c r="J253" s="103">
        <f t="shared" si="126"/>
        <v>18321</v>
      </c>
      <c r="K253" s="103">
        <f t="shared" si="126"/>
        <v>19392</v>
      </c>
      <c r="L253" s="47"/>
      <c r="M253" s="103">
        <f t="shared" ref="M253:V253" si="127">IF(AND(M202="-",M151="-",M100="-",M49="-"),"-",SUM(M202,M151,M100,M49))</f>
        <v>0</v>
      </c>
      <c r="N253" s="103">
        <f t="shared" si="127"/>
        <v>0</v>
      </c>
      <c r="O253" s="103">
        <f t="shared" si="127"/>
        <v>0</v>
      </c>
      <c r="P253" s="103">
        <f t="shared" si="127"/>
        <v>14414</v>
      </c>
      <c r="Q253" s="103">
        <f t="shared" si="127"/>
        <v>33818</v>
      </c>
      <c r="R253" s="103">
        <f t="shared" si="127"/>
        <v>7273</v>
      </c>
      <c r="S253" s="103">
        <f t="shared" si="127"/>
        <v>0</v>
      </c>
      <c r="T253" s="103">
        <f t="shared" si="127"/>
        <v>0</v>
      </c>
      <c r="U253" s="103">
        <f t="shared" si="127"/>
        <v>55505</v>
      </c>
      <c r="V253" s="103">
        <f t="shared" si="127"/>
        <v>55505</v>
      </c>
    </row>
    <row r="254" spans="1:22" ht="12" customHeight="1">
      <c r="A254" s="68">
        <v>2020</v>
      </c>
      <c r="B254" s="103">
        <f t="shared" ref="B254:K254" si="128">IF(AND(B203="-",B152="-",B101="-",B50="-"),"-",SUM(B203,B152,B101,B50))</f>
        <v>661</v>
      </c>
      <c r="C254" s="103">
        <f t="shared" si="128"/>
        <v>8</v>
      </c>
      <c r="D254" s="103">
        <f t="shared" si="128"/>
        <v>23</v>
      </c>
      <c r="E254" s="103">
        <f t="shared" si="128"/>
        <v>622</v>
      </c>
      <c r="F254" s="103">
        <f t="shared" si="128"/>
        <v>1718</v>
      </c>
      <c r="G254" s="103">
        <f t="shared" si="128"/>
        <v>66</v>
      </c>
      <c r="H254" s="103">
        <f t="shared" si="128"/>
        <v>0</v>
      </c>
      <c r="I254" s="103">
        <f t="shared" si="128"/>
        <v>0</v>
      </c>
      <c r="J254" s="103">
        <f t="shared" si="128"/>
        <v>2437</v>
      </c>
      <c r="K254" s="103">
        <f t="shared" si="128"/>
        <v>3098</v>
      </c>
      <c r="L254" s="47"/>
      <c r="M254" s="103">
        <f t="shared" ref="M254:V254" si="129">IF(AND(M203="-",M152="-",M101="-",M50="-"),"-",SUM(M203,M152,M101,M50))</f>
        <v>0</v>
      </c>
      <c r="N254" s="103">
        <f t="shared" si="129"/>
        <v>0</v>
      </c>
      <c r="O254" s="103">
        <f t="shared" si="129"/>
        <v>0</v>
      </c>
      <c r="P254" s="103">
        <f t="shared" si="129"/>
        <v>587</v>
      </c>
      <c r="Q254" s="103">
        <f t="shared" si="129"/>
        <v>10864</v>
      </c>
      <c r="R254" s="103">
        <f t="shared" si="129"/>
        <v>2940</v>
      </c>
      <c r="S254" s="103">
        <f t="shared" si="129"/>
        <v>0</v>
      </c>
      <c r="T254" s="103">
        <f t="shared" si="129"/>
        <v>0</v>
      </c>
      <c r="U254" s="103">
        <f t="shared" si="129"/>
        <v>14391</v>
      </c>
      <c r="V254" s="103">
        <f t="shared" si="129"/>
        <v>14391</v>
      </c>
    </row>
    <row r="255" spans="1:22" ht="12" customHeight="1">
      <c r="A255" s="68">
        <v>2021</v>
      </c>
      <c r="B255" s="103">
        <f t="shared" ref="B255:K255" si="130">IF(AND(B204="-",B153="-",B102="-",B51="-"),"-",SUM(B204,B153,B102,B51))</f>
        <v>88</v>
      </c>
      <c r="C255" s="103">
        <f t="shared" si="130"/>
        <v>421</v>
      </c>
      <c r="D255" s="103">
        <f t="shared" si="130"/>
        <v>2129</v>
      </c>
      <c r="E255" s="103">
        <f t="shared" si="130"/>
        <v>3763</v>
      </c>
      <c r="F255" s="103">
        <f t="shared" si="130"/>
        <v>1689</v>
      </c>
      <c r="G255" s="103">
        <f t="shared" si="130"/>
        <v>233</v>
      </c>
      <c r="H255" s="103">
        <f t="shared" si="130"/>
        <v>0</v>
      </c>
      <c r="I255" s="103">
        <f t="shared" si="130"/>
        <v>0</v>
      </c>
      <c r="J255" s="103">
        <f t="shared" si="130"/>
        <v>8235</v>
      </c>
      <c r="K255" s="103">
        <f t="shared" si="130"/>
        <v>8323</v>
      </c>
      <c r="L255" s="47"/>
      <c r="M255" s="103">
        <f t="shared" ref="M255:V255" si="131">IF(AND(M204="-",M153="-",M102="-",M51="-"),"-",SUM(M204,M153,M102,M51))</f>
        <v>0</v>
      </c>
      <c r="N255" s="103">
        <f t="shared" si="131"/>
        <v>0</v>
      </c>
      <c r="O255" s="103">
        <f t="shared" si="131"/>
        <v>0</v>
      </c>
      <c r="P255" s="103">
        <f t="shared" si="131"/>
        <v>1039</v>
      </c>
      <c r="Q255" s="103">
        <f t="shared" si="131"/>
        <v>14995</v>
      </c>
      <c r="R255" s="103">
        <f t="shared" si="131"/>
        <v>10327</v>
      </c>
      <c r="S255" s="103">
        <f t="shared" si="131"/>
        <v>0</v>
      </c>
      <c r="T255" s="103">
        <f t="shared" si="131"/>
        <v>0</v>
      </c>
      <c r="U255" s="103">
        <f t="shared" si="131"/>
        <v>26361</v>
      </c>
      <c r="V255" s="103">
        <f t="shared" si="131"/>
        <v>26361</v>
      </c>
    </row>
    <row r="256" spans="1:22" ht="12" customHeight="1">
      <c r="A256" s="68">
        <v>2022</v>
      </c>
      <c r="B256" s="103">
        <f t="shared" ref="B256:K256" si="132">IF(AND(B205="-",B154="-",B103="-",B52="-"),"-",SUM(B205,B154,B103,B52))</f>
        <v>1873</v>
      </c>
      <c r="C256" s="103">
        <f t="shared" si="132"/>
        <v>3283</v>
      </c>
      <c r="D256" s="103">
        <f t="shared" si="132"/>
        <v>2234</v>
      </c>
      <c r="E256" s="103">
        <f t="shared" si="132"/>
        <v>20567</v>
      </c>
      <c r="F256" s="103">
        <f t="shared" si="132"/>
        <v>7850</v>
      </c>
      <c r="G256" s="103">
        <f t="shared" si="132"/>
        <v>743</v>
      </c>
      <c r="H256" s="103">
        <f t="shared" si="132"/>
        <v>0</v>
      </c>
      <c r="I256" s="103">
        <f t="shared" si="132"/>
        <v>6</v>
      </c>
      <c r="J256" s="103">
        <f t="shared" si="132"/>
        <v>34677</v>
      </c>
      <c r="K256" s="103">
        <f t="shared" si="132"/>
        <v>36556</v>
      </c>
      <c r="L256" s="47"/>
      <c r="M256" s="103">
        <f t="shared" ref="M256:V256" si="133">IF(AND(M205="-",M154="-",M103="-",M52="-"),"-",SUM(M205,M154,M103,M52))</f>
        <v>0</v>
      </c>
      <c r="N256" s="103">
        <f t="shared" si="133"/>
        <v>0</v>
      </c>
      <c r="O256" s="103">
        <f t="shared" si="133"/>
        <v>0</v>
      </c>
      <c r="P256" s="103">
        <f t="shared" si="133"/>
        <v>2257</v>
      </c>
      <c r="Q256" s="103">
        <f t="shared" si="133"/>
        <v>12214</v>
      </c>
      <c r="R256" s="103">
        <f t="shared" si="133"/>
        <v>21681</v>
      </c>
      <c r="S256" s="103">
        <f t="shared" si="133"/>
        <v>0</v>
      </c>
      <c r="T256" s="103">
        <f t="shared" si="133"/>
        <v>0</v>
      </c>
      <c r="U256" s="103">
        <f t="shared" si="133"/>
        <v>36152</v>
      </c>
      <c r="V256" s="103">
        <f t="shared" si="133"/>
        <v>36152</v>
      </c>
    </row>
    <row r="257" spans="1:22" ht="12" customHeight="1">
      <c r="A257" s="68">
        <v>2023</v>
      </c>
      <c r="B257" s="103">
        <f t="shared" ref="B257:K258" si="134">IF(AND(B206="-",B155="-",B104="-",B53="-"),"-",SUM(B206,B155,B104,B53))</f>
        <v>2950</v>
      </c>
      <c r="C257" s="103">
        <f t="shared" si="134"/>
        <v>2570</v>
      </c>
      <c r="D257" s="103">
        <f t="shared" si="134"/>
        <v>4034</v>
      </c>
      <c r="E257" s="103">
        <f t="shared" si="134"/>
        <v>9094</v>
      </c>
      <c r="F257" s="103">
        <f t="shared" si="134"/>
        <v>10565</v>
      </c>
      <c r="G257" s="103">
        <f t="shared" si="134"/>
        <v>2197</v>
      </c>
      <c r="H257" s="103">
        <f t="shared" si="134"/>
        <v>0</v>
      </c>
      <c r="I257" s="103">
        <f>IF(AND(I206="-",I155="-",I104="-",I53="-"),"-",SUM(I206,I155,I104,I53))</f>
        <v>35</v>
      </c>
      <c r="J257" s="103">
        <f t="shared" si="134"/>
        <v>28460</v>
      </c>
      <c r="K257" s="103">
        <f t="shared" si="134"/>
        <v>31445</v>
      </c>
      <c r="L257" s="47"/>
      <c r="M257" s="103">
        <f t="shared" ref="M257:V258" si="135">IF(AND(M206="-",M155="-",M104="-",M53="-"),"-",SUM(M206,M155,M104,M53))</f>
        <v>0</v>
      </c>
      <c r="N257" s="103">
        <f t="shared" si="135"/>
        <v>0</v>
      </c>
      <c r="O257" s="103">
        <f t="shared" si="135"/>
        <v>0</v>
      </c>
      <c r="P257" s="103">
        <f t="shared" si="135"/>
        <v>5926</v>
      </c>
      <c r="Q257" s="103">
        <f t="shared" si="135"/>
        <v>6038</v>
      </c>
      <c r="R257" s="103">
        <f t="shared" si="135"/>
        <v>18074</v>
      </c>
      <c r="S257" s="103">
        <f t="shared" si="135"/>
        <v>0</v>
      </c>
      <c r="T257" s="103">
        <f t="shared" si="135"/>
        <v>0</v>
      </c>
      <c r="U257" s="103">
        <f>IF(AND(U206="-",U155="-",U104="-",U53="-"),"-",SUM(U206,U155,U104,U53))</f>
        <v>30038</v>
      </c>
      <c r="V257" s="103">
        <f t="shared" si="135"/>
        <v>30038</v>
      </c>
    </row>
    <row r="258" spans="1:22" ht="12" customHeight="1">
      <c r="A258" s="65" t="s">
        <v>349</v>
      </c>
      <c r="B258" s="12">
        <f t="shared" si="134"/>
        <v>2764</v>
      </c>
      <c r="C258" s="12">
        <f t="shared" si="134"/>
        <v>1853</v>
      </c>
      <c r="D258" s="12">
        <f t="shared" si="134"/>
        <v>5475</v>
      </c>
      <c r="E258" s="12">
        <f t="shared" si="134"/>
        <v>5239</v>
      </c>
      <c r="F258" s="12">
        <f t="shared" si="134"/>
        <v>5481</v>
      </c>
      <c r="G258" s="12">
        <f t="shared" si="134"/>
        <v>62</v>
      </c>
      <c r="H258" s="12">
        <f t="shared" si="134"/>
        <v>0</v>
      </c>
      <c r="I258" s="12">
        <f>IF(AND(I207="-",I156="-",I105="-",I54="-"),"-",SUM(I207,I156,I105,I54))</f>
        <v>5</v>
      </c>
      <c r="J258" s="12">
        <f t="shared" si="134"/>
        <v>18110</v>
      </c>
      <c r="K258" s="12">
        <f t="shared" si="134"/>
        <v>20879</v>
      </c>
      <c r="L258" s="76"/>
      <c r="M258" s="12">
        <f t="shared" si="135"/>
        <v>0</v>
      </c>
      <c r="N258" s="12">
        <f t="shared" si="135"/>
        <v>55</v>
      </c>
      <c r="O258" s="12">
        <f t="shared" si="135"/>
        <v>0</v>
      </c>
      <c r="P258" s="12">
        <f t="shared" si="135"/>
        <v>3786</v>
      </c>
      <c r="Q258" s="12">
        <f t="shared" si="135"/>
        <v>32853</v>
      </c>
      <c r="R258" s="12">
        <f t="shared" si="135"/>
        <v>1291</v>
      </c>
      <c r="S258" s="12">
        <f t="shared" si="135"/>
        <v>0</v>
      </c>
      <c r="T258" s="12">
        <f t="shared" si="135"/>
        <v>0</v>
      </c>
      <c r="U258" s="12">
        <f>IF(AND(U207="-",U156="-",U105="-",U54="-"),"-",SUM(U207,U156,U105,U54))</f>
        <v>37985</v>
      </c>
      <c r="V258" s="12">
        <f t="shared" si="135"/>
        <v>37985</v>
      </c>
    </row>
    <row r="259" spans="1:22" ht="12" customHeight="1">
      <c r="A259" s="51" t="s">
        <v>352</v>
      </c>
      <c r="B259" s="51"/>
      <c r="C259" s="51"/>
      <c r="D259" s="51"/>
      <c r="E259" s="51"/>
      <c r="F259" s="51"/>
      <c r="G259" s="51"/>
      <c r="H259" s="51"/>
      <c r="I259" s="51"/>
      <c r="J259" s="51"/>
      <c r="K259" s="51"/>
      <c r="L259" s="51"/>
      <c r="M259" s="51"/>
      <c r="N259" s="51"/>
      <c r="O259" s="51"/>
      <c r="P259" s="51"/>
      <c r="Q259" s="51"/>
      <c r="R259" s="51"/>
      <c r="S259" s="51"/>
      <c r="T259" s="51"/>
      <c r="U259" s="51"/>
      <c r="V259" s="51"/>
    </row>
    <row r="260" spans="1:22" ht="12" customHeight="1">
      <c r="A260" s="68" t="s">
        <v>172</v>
      </c>
    </row>
    <row r="261" spans="1:22" ht="12" customHeight="1"/>
    <row r="262" spans="1:22" ht="12" customHeight="1"/>
    <row r="263" spans="1:22" ht="12" customHeight="1"/>
    <row r="264" spans="1:22" ht="12" customHeight="1"/>
    <row r="265" spans="1:22" s="154" customFormat="1" ht="12" customHeight="1">
      <c r="A265" s="118"/>
      <c r="B265" s="120"/>
      <c r="C265" s="120"/>
      <c r="D265" s="120"/>
      <c r="E265" s="120"/>
      <c r="F265" s="120"/>
      <c r="G265" s="120"/>
      <c r="H265" s="120"/>
      <c r="I265" s="120"/>
      <c r="J265" s="120"/>
      <c r="K265" s="120"/>
      <c r="L265" s="120"/>
      <c r="M265" s="120"/>
      <c r="N265" s="120"/>
      <c r="O265" s="120"/>
      <c r="P265" s="120"/>
      <c r="Q265" s="120"/>
      <c r="R265" s="120"/>
      <c r="S265" s="120"/>
      <c r="T265" s="120"/>
      <c r="U265" s="120"/>
      <c r="V265" s="128"/>
    </row>
    <row r="266" spans="1:22" ht="12" customHeight="1"/>
    <row r="267" spans="1:22" ht="12" customHeight="1"/>
    <row r="268" spans="1:22" ht="12" customHeight="1"/>
    <row r="269" spans="1:22" ht="12" customHeight="1"/>
    <row r="270" spans="1:22" ht="12" customHeight="1"/>
    <row r="271" spans="1:22" ht="12" customHeight="1"/>
    <row r="272" spans="1:22" ht="12" customHeight="1"/>
    <row r="273" spans="1:22" ht="12" customHeight="1"/>
    <row r="274" spans="1:22" ht="12" customHeight="1"/>
    <row r="275" spans="1:22" ht="12" customHeight="1"/>
    <row r="276" spans="1:22" ht="12" customHeight="1"/>
    <row r="277" spans="1:22" ht="11.25" customHeight="1">
      <c r="A277" s="270" t="s">
        <v>173</v>
      </c>
      <c r="B277" s="270"/>
      <c r="C277" s="270"/>
      <c r="D277" s="270"/>
      <c r="E277" s="270"/>
      <c r="F277" s="270"/>
      <c r="G277" s="270"/>
      <c r="H277" s="270"/>
      <c r="I277" s="270"/>
      <c r="J277" s="270"/>
      <c r="K277" s="270"/>
      <c r="L277" s="270"/>
      <c r="M277" s="270"/>
      <c r="N277" s="270"/>
      <c r="O277" s="270"/>
      <c r="P277" s="270"/>
      <c r="Q277" s="270"/>
      <c r="R277" s="270"/>
      <c r="S277" s="270"/>
      <c r="T277" s="270"/>
      <c r="U277" s="270"/>
      <c r="V277" s="270"/>
    </row>
    <row r="278" spans="1:22" ht="11.25" customHeight="1">
      <c r="A278" s="320" t="s">
        <v>1</v>
      </c>
      <c r="B278" s="213"/>
      <c r="C278" s="213"/>
      <c r="D278" s="213"/>
      <c r="E278" s="213"/>
      <c r="F278" s="213"/>
      <c r="G278" s="213"/>
      <c r="H278" s="213"/>
      <c r="I278" s="213"/>
      <c r="J278" s="266" t="s">
        <v>89</v>
      </c>
      <c r="K278" s="266"/>
      <c r="L278" s="213"/>
      <c r="M278" s="213"/>
      <c r="N278" s="213"/>
      <c r="O278" s="213"/>
      <c r="P278" s="213"/>
      <c r="Q278" s="213"/>
      <c r="R278" s="213"/>
      <c r="S278" s="213"/>
      <c r="T278" s="213"/>
      <c r="U278" s="266" t="s">
        <v>89</v>
      </c>
      <c r="V278" s="266"/>
    </row>
    <row r="279" spans="1:22" ht="11.25" customHeight="1">
      <c r="A279" s="259"/>
      <c r="B279" s="12" t="s">
        <v>159</v>
      </c>
      <c r="C279" s="12" t="s">
        <v>21</v>
      </c>
      <c r="D279" s="12" t="s">
        <v>22</v>
      </c>
      <c r="E279" s="12" t="s">
        <v>23</v>
      </c>
      <c r="F279" s="12" t="s">
        <v>24</v>
      </c>
      <c r="G279" s="12" t="s">
        <v>25</v>
      </c>
      <c r="H279" s="12" t="s">
        <v>121</v>
      </c>
      <c r="I279" s="29" t="s">
        <v>160</v>
      </c>
      <c r="J279" s="29" t="s">
        <v>161</v>
      </c>
      <c r="K279" s="12" t="s">
        <v>78</v>
      </c>
      <c r="L279" s="12"/>
      <c r="M279" s="12" t="s">
        <v>159</v>
      </c>
      <c r="N279" s="12" t="s">
        <v>21</v>
      </c>
      <c r="O279" s="12" t="s">
        <v>22</v>
      </c>
      <c r="P279" s="12" t="s">
        <v>23</v>
      </c>
      <c r="Q279" s="12" t="s">
        <v>24</v>
      </c>
      <c r="R279" s="12" t="s">
        <v>25</v>
      </c>
      <c r="S279" s="12" t="s">
        <v>121</v>
      </c>
      <c r="T279" s="29" t="s">
        <v>160</v>
      </c>
      <c r="U279" s="29" t="s">
        <v>161</v>
      </c>
      <c r="V279" s="12" t="s">
        <v>78</v>
      </c>
    </row>
    <row r="280" spans="1:22" ht="11.25" customHeight="1">
      <c r="A280" s="63"/>
      <c r="B280" s="311" t="s">
        <v>50</v>
      </c>
      <c r="C280" s="311"/>
      <c r="D280" s="311"/>
      <c r="E280" s="311"/>
      <c r="F280" s="311"/>
      <c r="G280" s="311"/>
      <c r="H280" s="311"/>
      <c r="I280" s="311"/>
      <c r="J280" s="311"/>
      <c r="K280" s="311"/>
      <c r="M280" s="311" t="s">
        <v>51</v>
      </c>
      <c r="N280" s="311"/>
      <c r="O280" s="311"/>
      <c r="P280" s="311"/>
      <c r="Q280" s="311"/>
      <c r="R280" s="311"/>
      <c r="S280" s="311"/>
      <c r="T280" s="311"/>
      <c r="U280" s="311"/>
      <c r="V280" s="311"/>
    </row>
    <row r="281" spans="1:22" ht="11.25" customHeight="1">
      <c r="A281" s="63" t="s">
        <v>162</v>
      </c>
    </row>
    <row r="282" spans="1:22" ht="11.25" customHeight="1">
      <c r="A282" s="68" t="s">
        <v>102</v>
      </c>
      <c r="B282" s="21">
        <f t="shared" ref="B282:K282" si="136">AVERAGE(B11:B15)</f>
        <v>13108.6</v>
      </c>
      <c r="C282" s="103">
        <f t="shared" si="136"/>
        <v>1066</v>
      </c>
      <c r="D282" s="103">
        <f t="shared" si="136"/>
        <v>247.8</v>
      </c>
      <c r="E282" s="103">
        <f t="shared" si="136"/>
        <v>93.8</v>
      </c>
      <c r="F282" s="103">
        <f t="shared" si="136"/>
        <v>49</v>
      </c>
      <c r="G282" s="103">
        <f t="shared" si="136"/>
        <v>28.6</v>
      </c>
      <c r="H282" s="103">
        <f t="shared" si="136"/>
        <v>144.80000000000001</v>
      </c>
      <c r="I282" s="21">
        <f t="shared" si="136"/>
        <v>823</v>
      </c>
      <c r="J282" s="21">
        <f t="shared" si="136"/>
        <v>1485.2</v>
      </c>
      <c r="K282" s="103">
        <f t="shared" si="136"/>
        <v>15561.6</v>
      </c>
      <c r="M282" s="21">
        <f t="shared" ref="M282:V282" si="137">AVERAGE(M11:M15)</f>
        <v>41.6</v>
      </c>
      <c r="N282" s="103">
        <f t="shared" si="137"/>
        <v>244.6</v>
      </c>
      <c r="O282" s="103">
        <f t="shared" si="137"/>
        <v>184</v>
      </c>
      <c r="P282" s="103">
        <f t="shared" si="137"/>
        <v>825.4</v>
      </c>
      <c r="Q282" s="103">
        <f t="shared" si="137"/>
        <v>1014.6</v>
      </c>
      <c r="R282" s="103">
        <f t="shared" si="137"/>
        <v>207.6</v>
      </c>
      <c r="S282" s="103">
        <f t="shared" si="137"/>
        <v>35.799999999999997</v>
      </c>
      <c r="T282" s="21">
        <f t="shared" si="137"/>
        <v>7</v>
      </c>
      <c r="U282" s="21">
        <f t="shared" si="137"/>
        <v>2476.1999999999998</v>
      </c>
      <c r="V282" s="103">
        <f t="shared" si="137"/>
        <v>2560.6</v>
      </c>
    </row>
    <row r="283" spans="1:22" ht="11.25" customHeight="1">
      <c r="A283" s="68" t="s">
        <v>10</v>
      </c>
      <c r="B283" s="21">
        <f t="shared" ref="B283:K283" si="138">AVERAGE(B16:B20)</f>
        <v>6008.8</v>
      </c>
      <c r="C283" s="103">
        <f t="shared" si="138"/>
        <v>2540</v>
      </c>
      <c r="D283" s="103">
        <f t="shared" si="138"/>
        <v>1745.8</v>
      </c>
      <c r="E283" s="103">
        <f t="shared" si="138"/>
        <v>284.2</v>
      </c>
      <c r="F283" s="103">
        <f t="shared" si="138"/>
        <v>323</v>
      </c>
      <c r="G283" s="103">
        <f t="shared" si="138"/>
        <v>63.4</v>
      </c>
      <c r="H283" s="103">
        <f t="shared" si="138"/>
        <v>12</v>
      </c>
      <c r="I283" s="21">
        <f t="shared" si="138"/>
        <v>2677</v>
      </c>
      <c r="J283" s="21">
        <f t="shared" si="138"/>
        <v>4956.3999999999996</v>
      </c>
      <c r="K283" s="103">
        <f t="shared" si="138"/>
        <v>13654.2</v>
      </c>
      <c r="M283" s="21">
        <f t="shared" ref="M283:V283" si="139">AVERAGE(M16:M20)</f>
        <v>8.6</v>
      </c>
      <c r="N283" s="103">
        <f t="shared" si="139"/>
        <v>0.2</v>
      </c>
      <c r="O283" s="103">
        <f t="shared" si="139"/>
        <v>64.599999999999994</v>
      </c>
      <c r="P283" s="103">
        <f t="shared" si="139"/>
        <v>2150</v>
      </c>
      <c r="Q283" s="103">
        <f t="shared" si="139"/>
        <v>7766.4</v>
      </c>
      <c r="R283" s="103">
        <f t="shared" si="139"/>
        <v>812.6</v>
      </c>
      <c r="S283" s="103">
        <f t="shared" si="139"/>
        <v>6.8</v>
      </c>
      <c r="T283" s="21">
        <f t="shared" si="139"/>
        <v>12.6</v>
      </c>
      <c r="U283" s="21">
        <f t="shared" si="139"/>
        <v>10793.8</v>
      </c>
      <c r="V283" s="103">
        <f t="shared" si="139"/>
        <v>10821.8</v>
      </c>
    </row>
    <row r="284" spans="1:22" ht="11.25" customHeight="1">
      <c r="A284" s="68" t="s">
        <v>11</v>
      </c>
      <c r="B284" s="21">
        <f>AVERAGE(B21:B25)</f>
        <v>3548.8</v>
      </c>
      <c r="C284" s="103">
        <f t="shared" ref="C284:K284" si="140">AVERAGE(C21:C25)</f>
        <v>467.4</v>
      </c>
      <c r="D284" s="103">
        <f t="shared" si="140"/>
        <v>865.2</v>
      </c>
      <c r="E284" s="103">
        <f t="shared" si="140"/>
        <v>60</v>
      </c>
      <c r="F284" s="103">
        <f t="shared" si="140"/>
        <v>281.8</v>
      </c>
      <c r="G284" s="103">
        <f t="shared" si="140"/>
        <v>2.4</v>
      </c>
      <c r="H284" s="103">
        <f t="shared" si="140"/>
        <v>147</v>
      </c>
      <c r="I284" s="21">
        <f t="shared" si="140"/>
        <v>1067.8</v>
      </c>
      <c r="J284" s="21">
        <f t="shared" si="140"/>
        <v>1676.8</v>
      </c>
      <c r="K284" s="103">
        <f t="shared" si="140"/>
        <v>6322.8</v>
      </c>
      <c r="M284" s="21">
        <f t="shared" ref="M284:V284" si="141">AVERAGE(M21:M25)</f>
        <v>1.8</v>
      </c>
      <c r="N284" s="103">
        <f t="shared" si="141"/>
        <v>0</v>
      </c>
      <c r="O284" s="103">
        <f t="shared" si="141"/>
        <v>0</v>
      </c>
      <c r="P284" s="103">
        <f t="shared" si="141"/>
        <v>554.20000000000005</v>
      </c>
      <c r="Q284" s="103">
        <f t="shared" si="141"/>
        <v>4036</v>
      </c>
      <c r="R284" s="103">
        <f t="shared" si="141"/>
        <v>30</v>
      </c>
      <c r="S284" s="103">
        <f t="shared" si="141"/>
        <v>256.5</v>
      </c>
      <c r="T284" s="21">
        <f t="shared" si="141"/>
        <v>6.6</v>
      </c>
      <c r="U284" s="21">
        <f t="shared" si="141"/>
        <v>4620.2</v>
      </c>
      <c r="V284" s="103">
        <f t="shared" si="141"/>
        <v>4731.2</v>
      </c>
    </row>
    <row r="285" spans="1:22" ht="11.25" customHeight="1">
      <c r="A285" s="68" t="s">
        <v>12</v>
      </c>
      <c r="B285" s="21">
        <f>AVERAGE(B26:B30)</f>
        <v>693.8</v>
      </c>
      <c r="C285" s="103">
        <f t="shared" ref="C285:K285" si="142">AVERAGE(C26:C30)</f>
        <v>371.4</v>
      </c>
      <c r="D285" s="103">
        <f t="shared" si="142"/>
        <v>459.4</v>
      </c>
      <c r="E285" s="103">
        <f t="shared" si="142"/>
        <v>25.4</v>
      </c>
      <c r="F285" s="103">
        <f t="shared" si="142"/>
        <v>113</v>
      </c>
      <c r="G285" s="103">
        <f t="shared" si="142"/>
        <v>30.6</v>
      </c>
      <c r="H285" s="103" t="s">
        <v>15</v>
      </c>
      <c r="I285" s="21">
        <f t="shared" si="142"/>
        <v>32.4</v>
      </c>
      <c r="J285" s="21">
        <f t="shared" si="142"/>
        <v>999.8</v>
      </c>
      <c r="K285" s="103">
        <f t="shared" si="142"/>
        <v>1726</v>
      </c>
      <c r="M285" s="21">
        <f t="shared" ref="M285:V285" si="143">AVERAGE(M26:M30)</f>
        <v>0</v>
      </c>
      <c r="N285" s="103">
        <f t="shared" si="143"/>
        <v>0</v>
      </c>
      <c r="O285" s="103">
        <f t="shared" si="143"/>
        <v>0</v>
      </c>
      <c r="P285" s="103">
        <f t="shared" si="143"/>
        <v>0</v>
      </c>
      <c r="Q285" s="103">
        <f t="shared" si="143"/>
        <v>1221</v>
      </c>
      <c r="R285" s="103">
        <f t="shared" si="143"/>
        <v>132</v>
      </c>
      <c r="S285" s="103" t="s">
        <v>15</v>
      </c>
      <c r="T285" s="21">
        <f t="shared" si="143"/>
        <v>0</v>
      </c>
      <c r="U285" s="21">
        <f t="shared" si="143"/>
        <v>1353</v>
      </c>
      <c r="V285" s="103">
        <f t="shared" si="143"/>
        <v>1353</v>
      </c>
    </row>
    <row r="286" spans="1:22" ht="11.25" customHeight="1">
      <c r="A286" s="68" t="s">
        <v>13</v>
      </c>
      <c r="B286" s="21">
        <f t="shared" ref="B286:G286" si="144">AVERAGE(B31:B35)</f>
        <v>894.2</v>
      </c>
      <c r="C286" s="103">
        <f t="shared" si="144"/>
        <v>387.6</v>
      </c>
      <c r="D286" s="103">
        <f t="shared" si="144"/>
        <v>2299</v>
      </c>
      <c r="E286" s="103">
        <f t="shared" si="144"/>
        <v>521.79999999999995</v>
      </c>
      <c r="F286" s="103">
        <f t="shared" si="144"/>
        <v>485</v>
      </c>
      <c r="G286" s="103">
        <f t="shared" si="144"/>
        <v>358.4</v>
      </c>
      <c r="H286" s="103" t="str">
        <f>H31</f>
        <v>-</v>
      </c>
      <c r="I286" s="21">
        <f t="shared" ref="I286:R286" si="145">AVERAGE(I31:I35)</f>
        <v>3764.8</v>
      </c>
      <c r="J286" s="21">
        <f t="shared" si="145"/>
        <v>4051.8</v>
      </c>
      <c r="K286" s="103">
        <f t="shared" si="145"/>
        <v>8710.7999999999993</v>
      </c>
      <c r="L286" s="103" t="e">
        <f t="shared" si="145"/>
        <v>#DIV/0!</v>
      </c>
      <c r="M286" s="21">
        <f t="shared" si="145"/>
        <v>0.6</v>
      </c>
      <c r="N286" s="103">
        <f t="shared" si="145"/>
        <v>0</v>
      </c>
      <c r="O286" s="103">
        <f t="shared" si="145"/>
        <v>0.2</v>
      </c>
      <c r="P286" s="103">
        <f t="shared" si="145"/>
        <v>1309</v>
      </c>
      <c r="Q286" s="103">
        <f t="shared" si="145"/>
        <v>3196.8</v>
      </c>
      <c r="R286" s="103">
        <f t="shared" si="145"/>
        <v>545</v>
      </c>
      <c r="S286" s="103" t="str">
        <f>S31</f>
        <v>-</v>
      </c>
      <c r="T286" s="21">
        <f>AVERAGE(T31:T35)</f>
        <v>30</v>
      </c>
      <c r="U286" s="21">
        <f>AVERAGE(U31:U35)</f>
        <v>5051</v>
      </c>
      <c r="V286" s="103">
        <f>AVERAGE(V31:V35)</f>
        <v>5081.6000000000004</v>
      </c>
    </row>
    <row r="287" spans="1:22" ht="11.25" customHeight="1">
      <c r="A287" s="68" t="s">
        <v>14</v>
      </c>
      <c r="B287" s="21">
        <f>AVERAGE(B36:B40)</f>
        <v>1008.8</v>
      </c>
      <c r="C287" s="103">
        <f t="shared" ref="C287:V287" si="146">AVERAGE(C36:C40)</f>
        <v>476</v>
      </c>
      <c r="D287" s="103">
        <f t="shared" si="146"/>
        <v>2139.8000000000002</v>
      </c>
      <c r="E287" s="103">
        <f t="shared" si="146"/>
        <v>397.6</v>
      </c>
      <c r="F287" s="103">
        <f t="shared" si="146"/>
        <v>503.8</v>
      </c>
      <c r="G287" s="103">
        <f t="shared" si="146"/>
        <v>42.2</v>
      </c>
      <c r="H287" s="103" t="str">
        <f>H36</f>
        <v>-</v>
      </c>
      <c r="I287" s="21">
        <f t="shared" si="146"/>
        <v>487.8</v>
      </c>
      <c r="J287" s="21">
        <f t="shared" si="146"/>
        <v>3559.4</v>
      </c>
      <c r="K287" s="103">
        <f t="shared" si="146"/>
        <v>5056</v>
      </c>
      <c r="L287" s="103"/>
      <c r="M287" s="21">
        <f t="shared" si="146"/>
        <v>0</v>
      </c>
      <c r="N287" s="21">
        <f t="shared" si="146"/>
        <v>0.2</v>
      </c>
      <c r="O287" s="103">
        <f t="shared" si="146"/>
        <v>2.2000000000000002</v>
      </c>
      <c r="P287" s="103">
        <f t="shared" si="146"/>
        <v>1019.6</v>
      </c>
      <c r="Q287" s="103">
        <f t="shared" si="146"/>
        <v>1018.4</v>
      </c>
      <c r="R287" s="103">
        <f t="shared" si="146"/>
        <v>27.2</v>
      </c>
      <c r="S287" s="103" t="str">
        <f>S36</f>
        <v>-</v>
      </c>
      <c r="T287" s="21">
        <f t="shared" si="146"/>
        <v>3.4</v>
      </c>
      <c r="U287" s="21">
        <f t="shared" si="146"/>
        <v>2067.6</v>
      </c>
      <c r="V287" s="103">
        <f t="shared" si="146"/>
        <v>2071</v>
      </c>
    </row>
    <row r="288" spans="1:22" ht="11.25" customHeight="1">
      <c r="A288" s="68">
        <v>2011</v>
      </c>
      <c r="B288" s="21">
        <f t="shared" ref="B288:K288" si="147">B41</f>
        <v>2883</v>
      </c>
      <c r="C288" s="103">
        <f t="shared" si="147"/>
        <v>585</v>
      </c>
      <c r="D288" s="103">
        <f t="shared" si="147"/>
        <v>373</v>
      </c>
      <c r="E288" s="103">
        <f t="shared" si="147"/>
        <v>46</v>
      </c>
      <c r="F288" s="103">
        <f t="shared" si="147"/>
        <v>15</v>
      </c>
      <c r="G288" s="103">
        <f t="shared" si="147"/>
        <v>0</v>
      </c>
      <c r="H288" s="103" t="str">
        <f t="shared" si="147"/>
        <v>-</v>
      </c>
      <c r="I288" s="21">
        <f t="shared" si="147"/>
        <v>90</v>
      </c>
      <c r="J288" s="21">
        <f t="shared" si="147"/>
        <v>1019</v>
      </c>
      <c r="K288" s="103">
        <f t="shared" si="147"/>
        <v>3992</v>
      </c>
      <c r="M288" s="21">
        <f t="shared" ref="M288:V288" si="148">M41</f>
        <v>2</v>
      </c>
      <c r="N288" s="103">
        <f t="shared" si="148"/>
        <v>0</v>
      </c>
      <c r="O288" s="103">
        <f t="shared" si="148"/>
        <v>0</v>
      </c>
      <c r="P288" s="103">
        <f t="shared" si="148"/>
        <v>10</v>
      </c>
      <c r="Q288" s="103">
        <f t="shared" si="148"/>
        <v>13</v>
      </c>
      <c r="R288" s="103">
        <f t="shared" si="148"/>
        <v>0</v>
      </c>
      <c r="S288" s="103" t="str">
        <f t="shared" si="148"/>
        <v>-</v>
      </c>
      <c r="T288" s="21">
        <f t="shared" si="148"/>
        <v>2</v>
      </c>
      <c r="U288" s="21">
        <f t="shared" si="148"/>
        <v>23</v>
      </c>
      <c r="V288" s="103">
        <f t="shared" si="148"/>
        <v>27</v>
      </c>
    </row>
    <row r="289" spans="1:22" ht="11.25" customHeight="1">
      <c r="A289" s="68">
        <v>2012</v>
      </c>
      <c r="B289" s="21">
        <f t="shared" ref="B289:K289" si="149">B42</f>
        <v>1216</v>
      </c>
      <c r="C289" s="103">
        <f t="shared" si="149"/>
        <v>635</v>
      </c>
      <c r="D289" s="103">
        <f t="shared" si="149"/>
        <v>699</v>
      </c>
      <c r="E289" s="103">
        <f t="shared" si="149"/>
        <v>651</v>
      </c>
      <c r="F289" s="103">
        <f t="shared" si="149"/>
        <v>295</v>
      </c>
      <c r="G289" s="103">
        <f t="shared" si="149"/>
        <v>43</v>
      </c>
      <c r="H289" s="103" t="str">
        <f t="shared" si="149"/>
        <v>-</v>
      </c>
      <c r="I289" s="21">
        <f t="shared" si="149"/>
        <v>335</v>
      </c>
      <c r="J289" s="21">
        <f t="shared" si="149"/>
        <v>2323</v>
      </c>
      <c r="K289" s="103">
        <f t="shared" si="149"/>
        <v>3874</v>
      </c>
      <c r="M289" s="21">
        <f t="shared" ref="M289:V289" si="150">M42</f>
        <v>0</v>
      </c>
      <c r="N289" s="103">
        <f t="shared" si="150"/>
        <v>0</v>
      </c>
      <c r="O289" s="103">
        <f t="shared" si="150"/>
        <v>2</v>
      </c>
      <c r="P289" s="103">
        <f t="shared" si="150"/>
        <v>235</v>
      </c>
      <c r="Q289" s="103">
        <f t="shared" si="150"/>
        <v>229</v>
      </c>
      <c r="R289" s="103">
        <f t="shared" si="150"/>
        <v>166</v>
      </c>
      <c r="S289" s="103" t="str">
        <f t="shared" si="150"/>
        <v>-</v>
      </c>
      <c r="T289" s="21">
        <f t="shared" si="150"/>
        <v>4</v>
      </c>
      <c r="U289" s="21">
        <f t="shared" si="150"/>
        <v>632</v>
      </c>
      <c r="V289" s="103">
        <f t="shared" si="150"/>
        <v>636</v>
      </c>
    </row>
    <row r="290" spans="1:22" ht="11.25" customHeight="1">
      <c r="A290" s="68">
        <v>2013</v>
      </c>
      <c r="B290" s="21">
        <f t="shared" ref="B290:K290" si="151">B43</f>
        <v>1661</v>
      </c>
      <c r="C290" s="103">
        <f t="shared" si="151"/>
        <v>1989</v>
      </c>
      <c r="D290" s="103">
        <f t="shared" si="151"/>
        <v>2468</v>
      </c>
      <c r="E290" s="103">
        <f t="shared" si="151"/>
        <v>223</v>
      </c>
      <c r="F290" s="103">
        <f t="shared" si="151"/>
        <v>383</v>
      </c>
      <c r="G290" s="103">
        <f t="shared" si="151"/>
        <v>10</v>
      </c>
      <c r="H290" s="103" t="str">
        <f t="shared" si="151"/>
        <v>-</v>
      </c>
      <c r="I290" s="21">
        <f t="shared" si="151"/>
        <v>721</v>
      </c>
      <c r="J290" s="21">
        <f t="shared" si="151"/>
        <v>5073</v>
      </c>
      <c r="K290" s="103">
        <f t="shared" si="151"/>
        <v>7455</v>
      </c>
      <c r="M290" s="21">
        <f t="shared" ref="M290:V290" si="152">M43</f>
        <v>3</v>
      </c>
      <c r="N290" s="103">
        <f t="shared" si="152"/>
        <v>0</v>
      </c>
      <c r="O290" s="103">
        <f t="shared" si="152"/>
        <v>0</v>
      </c>
      <c r="P290" s="103">
        <f t="shared" si="152"/>
        <v>378</v>
      </c>
      <c r="Q290" s="103">
        <f t="shared" si="152"/>
        <v>454</v>
      </c>
      <c r="R290" s="103">
        <f t="shared" si="152"/>
        <v>354</v>
      </c>
      <c r="S290" s="103" t="str">
        <f t="shared" si="152"/>
        <v>-</v>
      </c>
      <c r="T290" s="21">
        <f t="shared" si="152"/>
        <v>10</v>
      </c>
      <c r="U290" s="21">
        <f t="shared" si="152"/>
        <v>1186</v>
      </c>
      <c r="V290" s="103">
        <f t="shared" si="152"/>
        <v>1199</v>
      </c>
    </row>
    <row r="291" spans="1:22" ht="11.25" customHeight="1">
      <c r="A291" s="68">
        <v>2014</v>
      </c>
      <c r="B291" s="21">
        <f t="shared" ref="B291:K291" si="153">B44</f>
        <v>3316</v>
      </c>
      <c r="C291" s="103">
        <f t="shared" si="153"/>
        <v>819</v>
      </c>
      <c r="D291" s="103">
        <f t="shared" si="153"/>
        <v>3051</v>
      </c>
      <c r="E291" s="103">
        <f t="shared" si="153"/>
        <v>20</v>
      </c>
      <c r="F291" s="103">
        <f t="shared" si="153"/>
        <v>22</v>
      </c>
      <c r="G291" s="103">
        <f t="shared" si="153"/>
        <v>12</v>
      </c>
      <c r="H291" s="103" t="str">
        <f t="shared" si="153"/>
        <v>-</v>
      </c>
      <c r="I291" s="21">
        <f t="shared" si="153"/>
        <v>267</v>
      </c>
      <c r="J291" s="21">
        <f t="shared" si="153"/>
        <v>3924</v>
      </c>
      <c r="K291" s="103">
        <f t="shared" si="153"/>
        <v>7507</v>
      </c>
      <c r="M291" s="21">
        <f t="shared" ref="M291:V291" si="154">M44</f>
        <v>3</v>
      </c>
      <c r="N291" s="103">
        <f t="shared" si="154"/>
        <v>0</v>
      </c>
      <c r="O291" s="103">
        <f t="shared" si="154"/>
        <v>0</v>
      </c>
      <c r="P291" s="103">
        <f t="shared" si="154"/>
        <v>12</v>
      </c>
      <c r="Q291" s="103">
        <f t="shared" si="154"/>
        <v>24</v>
      </c>
      <c r="R291" s="103">
        <f t="shared" si="154"/>
        <v>19</v>
      </c>
      <c r="S291" s="103" t="str">
        <f t="shared" si="154"/>
        <v>-</v>
      </c>
      <c r="T291" s="21">
        <f t="shared" si="154"/>
        <v>0</v>
      </c>
      <c r="U291" s="21">
        <f t="shared" si="154"/>
        <v>55</v>
      </c>
      <c r="V291" s="103">
        <f t="shared" si="154"/>
        <v>58</v>
      </c>
    </row>
    <row r="292" spans="1:22" ht="11.25" customHeight="1">
      <c r="A292" s="68">
        <v>2015</v>
      </c>
      <c r="B292" s="21">
        <f t="shared" ref="B292:K292" si="155">B45</f>
        <v>3249</v>
      </c>
      <c r="C292" s="103">
        <f t="shared" si="155"/>
        <v>4142</v>
      </c>
      <c r="D292" s="103">
        <f t="shared" si="155"/>
        <v>4283</v>
      </c>
      <c r="E292" s="103">
        <f t="shared" si="155"/>
        <v>47</v>
      </c>
      <c r="F292" s="103">
        <f t="shared" si="155"/>
        <v>135</v>
      </c>
      <c r="G292" s="103">
        <f t="shared" si="155"/>
        <v>73</v>
      </c>
      <c r="H292" s="103" t="str">
        <f t="shared" si="155"/>
        <v>-</v>
      </c>
      <c r="I292" s="21">
        <f t="shared" si="155"/>
        <v>17</v>
      </c>
      <c r="J292" s="21">
        <f t="shared" si="155"/>
        <v>8680</v>
      </c>
      <c r="K292" s="103">
        <f t="shared" si="155"/>
        <v>11946</v>
      </c>
      <c r="M292" s="21">
        <f t="shared" ref="M292:V292" si="156">M45</f>
        <v>0</v>
      </c>
      <c r="N292" s="103">
        <f t="shared" si="156"/>
        <v>0</v>
      </c>
      <c r="O292" s="103">
        <f t="shared" si="156"/>
        <v>0</v>
      </c>
      <c r="P292" s="103">
        <f t="shared" si="156"/>
        <v>0</v>
      </c>
      <c r="Q292" s="103">
        <f t="shared" si="156"/>
        <v>249</v>
      </c>
      <c r="R292" s="103">
        <f t="shared" si="156"/>
        <v>190</v>
      </c>
      <c r="S292" s="103" t="str">
        <f t="shared" si="156"/>
        <v>-</v>
      </c>
      <c r="T292" s="21">
        <f t="shared" si="156"/>
        <v>2</v>
      </c>
      <c r="U292" s="21">
        <f t="shared" si="156"/>
        <v>439</v>
      </c>
      <c r="V292" s="103">
        <f t="shared" si="156"/>
        <v>441</v>
      </c>
    </row>
    <row r="293" spans="1:22" ht="11.25" customHeight="1">
      <c r="A293" s="68">
        <v>2016</v>
      </c>
      <c r="B293" s="21">
        <f t="shared" ref="B293:K293" si="157">B46</f>
        <v>244</v>
      </c>
      <c r="C293" s="103">
        <f t="shared" si="157"/>
        <v>1758</v>
      </c>
      <c r="D293" s="103">
        <f t="shared" si="157"/>
        <v>239</v>
      </c>
      <c r="E293" s="103">
        <f t="shared" si="157"/>
        <v>135</v>
      </c>
      <c r="F293" s="103">
        <f t="shared" si="157"/>
        <v>84</v>
      </c>
      <c r="G293" s="103">
        <f t="shared" si="157"/>
        <v>5</v>
      </c>
      <c r="H293" s="103" t="str">
        <f t="shared" si="157"/>
        <v>-</v>
      </c>
      <c r="I293" s="21">
        <f t="shared" si="157"/>
        <v>182</v>
      </c>
      <c r="J293" s="21">
        <f t="shared" si="157"/>
        <v>2221</v>
      </c>
      <c r="K293" s="103">
        <f t="shared" si="157"/>
        <v>2647</v>
      </c>
      <c r="M293" s="21">
        <f t="shared" ref="M293:V293" si="158">M46</f>
        <v>0</v>
      </c>
      <c r="N293" s="103">
        <f t="shared" si="158"/>
        <v>0</v>
      </c>
      <c r="O293" s="103">
        <f t="shared" si="158"/>
        <v>0</v>
      </c>
      <c r="P293" s="103">
        <f t="shared" si="158"/>
        <v>8</v>
      </c>
      <c r="Q293" s="103">
        <f t="shared" si="158"/>
        <v>10</v>
      </c>
      <c r="R293" s="103">
        <f t="shared" si="158"/>
        <v>0</v>
      </c>
      <c r="S293" s="103" t="str">
        <f t="shared" si="158"/>
        <v>-</v>
      </c>
      <c r="T293" s="21">
        <f t="shared" si="158"/>
        <v>0</v>
      </c>
      <c r="U293" s="21">
        <f t="shared" si="158"/>
        <v>18</v>
      </c>
      <c r="V293" s="103">
        <f t="shared" si="158"/>
        <v>18</v>
      </c>
    </row>
    <row r="294" spans="1:22" ht="11.25" customHeight="1">
      <c r="A294" s="68">
        <v>2017</v>
      </c>
      <c r="B294" s="21">
        <f t="shared" ref="B294:K294" si="159">B47</f>
        <v>1343</v>
      </c>
      <c r="C294" s="103">
        <f t="shared" si="159"/>
        <v>68</v>
      </c>
      <c r="D294" s="103">
        <f t="shared" si="159"/>
        <v>712</v>
      </c>
      <c r="E294" s="103">
        <f t="shared" si="159"/>
        <v>452</v>
      </c>
      <c r="F294" s="103">
        <f t="shared" si="159"/>
        <v>56</v>
      </c>
      <c r="G294" s="103">
        <f t="shared" si="159"/>
        <v>92</v>
      </c>
      <c r="H294" s="103" t="str">
        <f t="shared" si="159"/>
        <v>-</v>
      </c>
      <c r="I294" s="21">
        <f t="shared" si="159"/>
        <v>11</v>
      </c>
      <c r="J294" s="21">
        <f t="shared" si="159"/>
        <v>1380</v>
      </c>
      <c r="K294" s="103">
        <f t="shared" si="159"/>
        <v>2734</v>
      </c>
      <c r="M294" s="21">
        <f t="shared" ref="M294:V294" si="160">M47</f>
        <v>0</v>
      </c>
      <c r="N294" s="103">
        <f t="shared" si="160"/>
        <v>0</v>
      </c>
      <c r="O294" s="103">
        <f t="shared" si="160"/>
        <v>0</v>
      </c>
      <c r="P294" s="103">
        <f t="shared" si="160"/>
        <v>48</v>
      </c>
      <c r="Q294" s="103">
        <f t="shared" si="160"/>
        <v>51</v>
      </c>
      <c r="R294" s="103">
        <f t="shared" si="160"/>
        <v>288</v>
      </c>
      <c r="S294" s="103" t="str">
        <f t="shared" si="160"/>
        <v>-</v>
      </c>
      <c r="T294" s="21">
        <f t="shared" si="160"/>
        <v>0</v>
      </c>
      <c r="U294" s="21">
        <f t="shared" si="160"/>
        <v>387</v>
      </c>
      <c r="V294" s="103">
        <f t="shared" si="160"/>
        <v>387</v>
      </c>
    </row>
    <row r="295" spans="1:22" ht="11.25" customHeight="1">
      <c r="A295" s="68">
        <v>2018</v>
      </c>
      <c r="B295" s="21">
        <f t="shared" ref="B295:K295" si="161">B48</f>
        <v>798</v>
      </c>
      <c r="C295" s="103">
        <f t="shared" si="161"/>
        <v>727</v>
      </c>
      <c r="D295" s="103">
        <f t="shared" si="161"/>
        <v>2363</v>
      </c>
      <c r="E295" s="103">
        <f t="shared" si="161"/>
        <v>511</v>
      </c>
      <c r="F295" s="103">
        <f t="shared" si="161"/>
        <v>94</v>
      </c>
      <c r="G295" s="103">
        <f t="shared" si="161"/>
        <v>54</v>
      </c>
      <c r="H295" s="103" t="str">
        <f t="shared" si="161"/>
        <v>-</v>
      </c>
      <c r="I295" s="21">
        <f t="shared" si="161"/>
        <v>129</v>
      </c>
      <c r="J295" s="21">
        <f t="shared" si="161"/>
        <v>3749</v>
      </c>
      <c r="K295" s="103">
        <f t="shared" si="161"/>
        <v>4676</v>
      </c>
      <c r="M295" s="21">
        <f t="shared" ref="M295:V295" si="162">M48</f>
        <v>0</v>
      </c>
      <c r="N295" s="103">
        <f t="shared" si="162"/>
        <v>0</v>
      </c>
      <c r="O295" s="103">
        <f t="shared" si="162"/>
        <v>3</v>
      </c>
      <c r="P295" s="103">
        <f t="shared" si="162"/>
        <v>192</v>
      </c>
      <c r="Q295" s="103">
        <f t="shared" si="162"/>
        <v>222</v>
      </c>
      <c r="R295" s="103">
        <f t="shared" si="162"/>
        <v>239</v>
      </c>
      <c r="S295" s="103" t="str">
        <f t="shared" si="162"/>
        <v>-</v>
      </c>
      <c r="T295" s="21">
        <f t="shared" si="162"/>
        <v>0</v>
      </c>
      <c r="U295" s="21">
        <f t="shared" si="162"/>
        <v>656</v>
      </c>
      <c r="V295" s="103">
        <f t="shared" si="162"/>
        <v>656</v>
      </c>
    </row>
    <row r="296" spans="1:22" ht="11.25" customHeight="1">
      <c r="A296" s="68">
        <v>2019</v>
      </c>
      <c r="B296" s="21">
        <f t="shared" ref="B296:K296" si="163">B49</f>
        <v>1001</v>
      </c>
      <c r="C296" s="103">
        <f t="shared" si="163"/>
        <v>503</v>
      </c>
      <c r="D296" s="103">
        <f t="shared" si="163"/>
        <v>603</v>
      </c>
      <c r="E296" s="103">
        <f t="shared" si="163"/>
        <v>700</v>
      </c>
      <c r="F296" s="103">
        <f t="shared" si="163"/>
        <v>8</v>
      </c>
      <c r="G296" s="103">
        <f t="shared" si="163"/>
        <v>5</v>
      </c>
      <c r="H296" s="103" t="str">
        <f t="shared" si="163"/>
        <v>-</v>
      </c>
      <c r="I296" s="21">
        <f t="shared" si="163"/>
        <v>70</v>
      </c>
      <c r="J296" s="21">
        <f t="shared" si="163"/>
        <v>1819</v>
      </c>
      <c r="K296" s="103">
        <f t="shared" si="163"/>
        <v>2890</v>
      </c>
      <c r="M296" s="21">
        <f t="shared" ref="M296:V296" si="164">M49</f>
        <v>0</v>
      </c>
      <c r="N296" s="103">
        <f t="shared" si="164"/>
        <v>0</v>
      </c>
      <c r="O296" s="103">
        <f t="shared" si="164"/>
        <v>0</v>
      </c>
      <c r="P296" s="103">
        <f t="shared" si="164"/>
        <v>173</v>
      </c>
      <c r="Q296" s="103">
        <f t="shared" si="164"/>
        <v>59</v>
      </c>
      <c r="R296" s="103">
        <f t="shared" si="164"/>
        <v>7</v>
      </c>
      <c r="S296" s="103" t="str">
        <f t="shared" si="164"/>
        <v>-</v>
      </c>
      <c r="T296" s="21">
        <f t="shared" si="164"/>
        <v>0</v>
      </c>
      <c r="U296" s="21">
        <f t="shared" si="164"/>
        <v>239</v>
      </c>
      <c r="V296" s="103">
        <f t="shared" si="164"/>
        <v>239</v>
      </c>
    </row>
    <row r="297" spans="1:22" ht="11.25" customHeight="1">
      <c r="A297" s="68">
        <v>2020</v>
      </c>
      <c r="B297" s="21">
        <f t="shared" ref="B297:K297" si="165">B50</f>
        <v>661</v>
      </c>
      <c r="C297" s="103">
        <f t="shared" si="165"/>
        <v>0</v>
      </c>
      <c r="D297" s="103">
        <f t="shared" si="165"/>
        <v>0</v>
      </c>
      <c r="E297" s="103">
        <f t="shared" si="165"/>
        <v>93</v>
      </c>
      <c r="F297" s="103">
        <f t="shared" si="165"/>
        <v>74</v>
      </c>
      <c r="G297" s="103">
        <f t="shared" si="165"/>
        <v>8</v>
      </c>
      <c r="H297" s="103" t="str">
        <f t="shared" si="165"/>
        <v>-</v>
      </c>
      <c r="I297" s="21">
        <f t="shared" si="165"/>
        <v>0</v>
      </c>
      <c r="J297" s="21">
        <f t="shared" si="165"/>
        <v>175</v>
      </c>
      <c r="K297" s="103">
        <f t="shared" si="165"/>
        <v>836</v>
      </c>
      <c r="M297" s="21">
        <f t="shared" ref="M297:V297" si="166">M50</f>
        <v>0</v>
      </c>
      <c r="N297" s="103">
        <f t="shared" si="166"/>
        <v>0</v>
      </c>
      <c r="O297" s="103">
        <f t="shared" si="166"/>
        <v>0</v>
      </c>
      <c r="P297" s="103">
        <f t="shared" si="166"/>
        <v>239</v>
      </c>
      <c r="Q297" s="103">
        <f t="shared" si="166"/>
        <v>396</v>
      </c>
      <c r="R297" s="103">
        <f t="shared" si="166"/>
        <v>12</v>
      </c>
      <c r="S297" s="103" t="str">
        <f t="shared" si="166"/>
        <v>-</v>
      </c>
      <c r="T297" s="21">
        <f t="shared" si="166"/>
        <v>0</v>
      </c>
      <c r="U297" s="21">
        <f t="shared" si="166"/>
        <v>647</v>
      </c>
      <c r="V297" s="103">
        <f t="shared" si="166"/>
        <v>647</v>
      </c>
    </row>
    <row r="298" spans="1:22" ht="11.25" customHeight="1">
      <c r="A298" s="68">
        <v>2021</v>
      </c>
      <c r="B298" s="21">
        <f t="shared" ref="B298:K298" si="167">B51</f>
        <v>88</v>
      </c>
      <c r="C298" s="103">
        <f t="shared" si="167"/>
        <v>182</v>
      </c>
      <c r="D298" s="103">
        <f t="shared" si="167"/>
        <v>1615</v>
      </c>
      <c r="E298" s="103">
        <f t="shared" si="167"/>
        <v>3147</v>
      </c>
      <c r="F298" s="103">
        <f t="shared" si="167"/>
        <v>340</v>
      </c>
      <c r="G298" s="103">
        <f t="shared" si="167"/>
        <v>8</v>
      </c>
      <c r="H298" s="103" t="str">
        <f t="shared" si="167"/>
        <v>-</v>
      </c>
      <c r="I298" s="21">
        <f t="shared" si="167"/>
        <v>0</v>
      </c>
      <c r="J298" s="21">
        <f t="shared" si="167"/>
        <v>5292</v>
      </c>
      <c r="K298" s="103">
        <f t="shared" si="167"/>
        <v>5380</v>
      </c>
      <c r="M298" s="21">
        <f t="shared" ref="M298:V298" si="168">M51</f>
        <v>0</v>
      </c>
      <c r="N298" s="103">
        <f t="shared" si="168"/>
        <v>0</v>
      </c>
      <c r="O298" s="103">
        <f t="shared" si="168"/>
        <v>0</v>
      </c>
      <c r="P298" s="103">
        <f t="shared" si="168"/>
        <v>475</v>
      </c>
      <c r="Q298" s="103">
        <f t="shared" si="168"/>
        <v>507</v>
      </c>
      <c r="R298" s="103">
        <f t="shared" si="168"/>
        <v>436</v>
      </c>
      <c r="S298" s="103" t="str">
        <f t="shared" si="168"/>
        <v>-</v>
      </c>
      <c r="T298" s="21">
        <f t="shared" si="168"/>
        <v>0</v>
      </c>
      <c r="U298" s="21">
        <f t="shared" si="168"/>
        <v>1418</v>
      </c>
      <c r="V298" s="103">
        <f t="shared" si="168"/>
        <v>1418</v>
      </c>
    </row>
    <row r="299" spans="1:22" ht="11.25" customHeight="1">
      <c r="A299" s="68">
        <v>2022</v>
      </c>
      <c r="B299" s="21">
        <f t="shared" ref="B299:K299" si="169">B52</f>
        <v>1873</v>
      </c>
      <c r="C299" s="103">
        <f t="shared" si="169"/>
        <v>2751</v>
      </c>
      <c r="D299" s="103">
        <f t="shared" si="169"/>
        <v>742</v>
      </c>
      <c r="E299" s="103">
        <f t="shared" si="169"/>
        <v>1769</v>
      </c>
      <c r="F299" s="103">
        <f t="shared" si="169"/>
        <v>500</v>
      </c>
      <c r="G299" s="103">
        <f t="shared" si="169"/>
        <v>116</v>
      </c>
      <c r="H299" s="103" t="str">
        <f t="shared" si="169"/>
        <v>-</v>
      </c>
      <c r="I299" s="21">
        <f t="shared" si="169"/>
        <v>6</v>
      </c>
      <c r="J299" s="21">
        <f t="shared" si="169"/>
        <v>5878</v>
      </c>
      <c r="K299" s="103">
        <f t="shared" si="169"/>
        <v>7757</v>
      </c>
      <c r="M299" s="21">
        <f t="shared" ref="M299:V299" si="170">M52</f>
        <v>0</v>
      </c>
      <c r="N299" s="103">
        <f t="shared" si="170"/>
        <v>0</v>
      </c>
      <c r="O299" s="103">
        <f t="shared" si="170"/>
        <v>0</v>
      </c>
      <c r="P299" s="103">
        <f t="shared" si="170"/>
        <v>63</v>
      </c>
      <c r="Q299" s="103">
        <f t="shared" si="170"/>
        <v>45</v>
      </c>
      <c r="R299" s="103">
        <f t="shared" si="170"/>
        <v>16</v>
      </c>
      <c r="S299" s="103" t="str">
        <f t="shared" si="170"/>
        <v>-</v>
      </c>
      <c r="T299" s="21">
        <f t="shared" si="170"/>
        <v>0</v>
      </c>
      <c r="U299" s="21">
        <f t="shared" si="170"/>
        <v>124</v>
      </c>
      <c r="V299" s="103">
        <f t="shared" si="170"/>
        <v>124</v>
      </c>
    </row>
    <row r="300" spans="1:22" ht="11.25" customHeight="1">
      <c r="A300" s="68">
        <v>2023</v>
      </c>
      <c r="B300" s="21">
        <f t="shared" ref="B300:K301" si="171">B53</f>
        <v>2950</v>
      </c>
      <c r="C300" s="103">
        <f t="shared" si="171"/>
        <v>520</v>
      </c>
      <c r="D300" s="103">
        <f t="shared" si="171"/>
        <v>892</v>
      </c>
      <c r="E300" s="103">
        <f t="shared" si="171"/>
        <v>146</v>
      </c>
      <c r="F300" s="103">
        <f t="shared" si="171"/>
        <v>1440</v>
      </c>
      <c r="G300" s="103">
        <f t="shared" si="171"/>
        <v>315</v>
      </c>
      <c r="H300" s="103" t="str">
        <f t="shared" si="171"/>
        <v>-</v>
      </c>
      <c r="I300" s="21">
        <f t="shared" si="171"/>
        <v>35</v>
      </c>
      <c r="J300" s="21">
        <f t="shared" si="171"/>
        <v>3313</v>
      </c>
      <c r="K300" s="103">
        <f t="shared" si="171"/>
        <v>6298</v>
      </c>
      <c r="M300" s="21">
        <f t="shared" ref="M300:V301" si="172">M53</f>
        <v>0</v>
      </c>
      <c r="N300" s="103">
        <f t="shared" si="172"/>
        <v>0</v>
      </c>
      <c r="O300" s="103">
        <f t="shared" si="172"/>
        <v>0</v>
      </c>
      <c r="P300" s="103">
        <f t="shared" si="172"/>
        <v>4</v>
      </c>
      <c r="Q300" s="103">
        <f t="shared" si="172"/>
        <v>957</v>
      </c>
      <c r="R300" s="103">
        <f t="shared" si="172"/>
        <v>1302</v>
      </c>
      <c r="S300" s="103" t="str">
        <f t="shared" si="172"/>
        <v>-</v>
      </c>
      <c r="T300" s="21">
        <f t="shared" si="172"/>
        <v>0</v>
      </c>
      <c r="U300" s="21">
        <f t="shared" si="172"/>
        <v>2263</v>
      </c>
      <c r="V300" s="103">
        <f t="shared" si="172"/>
        <v>2263</v>
      </c>
    </row>
    <row r="301" spans="1:22" ht="11.25" customHeight="1">
      <c r="A301" s="68" t="s">
        <v>349</v>
      </c>
      <c r="B301" s="21">
        <f t="shared" si="171"/>
        <v>2700</v>
      </c>
      <c r="C301" s="103">
        <f t="shared" si="171"/>
        <v>1265</v>
      </c>
      <c r="D301" s="103">
        <f t="shared" si="171"/>
        <v>448</v>
      </c>
      <c r="E301" s="103">
        <f t="shared" si="171"/>
        <v>1431</v>
      </c>
      <c r="F301" s="103">
        <f t="shared" si="171"/>
        <v>1642</v>
      </c>
      <c r="G301" s="103">
        <f t="shared" si="171"/>
        <v>29</v>
      </c>
      <c r="H301" s="103" t="str">
        <f t="shared" si="171"/>
        <v>-</v>
      </c>
      <c r="I301" s="21">
        <f t="shared" si="171"/>
        <v>5</v>
      </c>
      <c r="J301" s="21">
        <f t="shared" si="171"/>
        <v>4815</v>
      </c>
      <c r="K301" s="103">
        <f t="shared" si="171"/>
        <v>7520</v>
      </c>
      <c r="M301" s="21">
        <f t="shared" si="172"/>
        <v>0</v>
      </c>
      <c r="N301" s="103">
        <f t="shared" si="172"/>
        <v>0</v>
      </c>
      <c r="O301" s="103">
        <f t="shared" si="172"/>
        <v>0</v>
      </c>
      <c r="P301" s="103">
        <f t="shared" si="172"/>
        <v>24</v>
      </c>
      <c r="Q301" s="103">
        <f t="shared" si="172"/>
        <v>3807</v>
      </c>
      <c r="R301" s="103">
        <f t="shared" si="172"/>
        <v>143</v>
      </c>
      <c r="S301" s="103" t="str">
        <f t="shared" si="172"/>
        <v>-</v>
      </c>
      <c r="T301" s="21">
        <f t="shared" si="172"/>
        <v>0</v>
      </c>
      <c r="U301" s="21">
        <f t="shared" si="172"/>
        <v>3974</v>
      </c>
      <c r="V301" s="103">
        <f t="shared" si="172"/>
        <v>3974</v>
      </c>
    </row>
    <row r="302" spans="1:22" ht="11.25" customHeight="1">
      <c r="V302" s="21"/>
    </row>
    <row r="303" spans="1:22" ht="11.25" customHeight="1">
      <c r="A303" s="63" t="s">
        <v>163</v>
      </c>
      <c r="V303" s="21"/>
    </row>
    <row r="304" spans="1:22" ht="11.25" customHeight="1">
      <c r="A304" s="68" t="s">
        <v>102</v>
      </c>
      <c r="B304" s="21">
        <f t="shared" ref="B304:K304" si="173">AVERAGE(B62:B66)</f>
        <v>0.4</v>
      </c>
      <c r="C304" s="103">
        <f t="shared" si="173"/>
        <v>520</v>
      </c>
      <c r="D304" s="103">
        <f t="shared" si="173"/>
        <v>1190.8</v>
      </c>
      <c r="E304" s="103">
        <f t="shared" si="173"/>
        <v>2405.6</v>
      </c>
      <c r="F304" s="103">
        <f t="shared" si="173"/>
        <v>673.4</v>
      </c>
      <c r="G304" s="103">
        <f t="shared" si="173"/>
        <v>771.6</v>
      </c>
      <c r="H304" s="103">
        <f t="shared" si="173"/>
        <v>53.6</v>
      </c>
      <c r="I304" s="21">
        <f t="shared" si="173"/>
        <v>10.6</v>
      </c>
      <c r="J304" s="21">
        <f t="shared" si="173"/>
        <v>5561.4</v>
      </c>
      <c r="K304" s="103">
        <f t="shared" si="173"/>
        <v>5626</v>
      </c>
      <c r="M304" s="21">
        <f t="shared" ref="M304:V304" si="174">AVERAGE(M62:M66)</f>
        <v>0</v>
      </c>
      <c r="N304" s="103">
        <f t="shared" si="174"/>
        <v>7.8</v>
      </c>
      <c r="O304" s="103">
        <f t="shared" si="174"/>
        <v>4647</v>
      </c>
      <c r="P304" s="103">
        <f t="shared" si="174"/>
        <v>9016.6</v>
      </c>
      <c r="Q304" s="103">
        <f t="shared" si="174"/>
        <v>16514.599999999999</v>
      </c>
      <c r="R304" s="103">
        <f t="shared" si="174"/>
        <v>13404.2</v>
      </c>
      <c r="S304" s="103">
        <f t="shared" si="174"/>
        <v>18.399999999999999</v>
      </c>
      <c r="T304" s="21">
        <f t="shared" si="174"/>
        <v>0</v>
      </c>
      <c r="U304" s="21">
        <f t="shared" si="174"/>
        <v>43590.2</v>
      </c>
      <c r="V304" s="103">
        <f t="shared" si="174"/>
        <v>43608.6</v>
      </c>
    </row>
    <row r="305" spans="1:22" ht="11.25" customHeight="1">
      <c r="A305" s="68" t="s">
        <v>10</v>
      </c>
      <c r="B305" s="21">
        <f t="shared" ref="B305:K305" si="175">AVERAGE(B67:B71)</f>
        <v>6.4</v>
      </c>
      <c r="C305" s="103">
        <f t="shared" si="175"/>
        <v>2603.6</v>
      </c>
      <c r="D305" s="103">
        <f t="shared" si="175"/>
        <v>2316.6</v>
      </c>
      <c r="E305" s="103">
        <f t="shared" si="175"/>
        <v>3114.2</v>
      </c>
      <c r="F305" s="103">
        <f t="shared" si="175"/>
        <v>2656.6</v>
      </c>
      <c r="G305" s="103">
        <f t="shared" si="175"/>
        <v>684.8</v>
      </c>
      <c r="H305" s="103">
        <f t="shared" si="175"/>
        <v>0</v>
      </c>
      <c r="I305" s="21">
        <f t="shared" si="175"/>
        <v>0.2</v>
      </c>
      <c r="J305" s="21">
        <f t="shared" si="175"/>
        <v>11375.8</v>
      </c>
      <c r="K305" s="103">
        <f t="shared" si="175"/>
        <v>11382.4</v>
      </c>
      <c r="M305" s="21">
        <f t="shared" ref="M305:V305" si="176">AVERAGE(M67:M71)</f>
        <v>0</v>
      </c>
      <c r="N305" s="103">
        <f t="shared" si="176"/>
        <v>3.2</v>
      </c>
      <c r="O305" s="103">
        <f t="shared" si="176"/>
        <v>106</v>
      </c>
      <c r="P305" s="103">
        <f t="shared" si="176"/>
        <v>16829.400000000001</v>
      </c>
      <c r="Q305" s="103">
        <f t="shared" si="176"/>
        <v>16934.2</v>
      </c>
      <c r="R305" s="103">
        <f t="shared" si="176"/>
        <v>7241.4</v>
      </c>
      <c r="S305" s="103">
        <f t="shared" si="176"/>
        <v>0</v>
      </c>
      <c r="T305" s="21">
        <f t="shared" si="176"/>
        <v>0</v>
      </c>
      <c r="U305" s="21">
        <f t="shared" si="176"/>
        <v>41114.199999999997</v>
      </c>
      <c r="V305" s="103">
        <f t="shared" si="176"/>
        <v>41114.199999999997</v>
      </c>
    </row>
    <row r="306" spans="1:22" ht="11.25" customHeight="1">
      <c r="A306" s="68" t="s">
        <v>11</v>
      </c>
      <c r="B306" s="21">
        <f>AVERAGE(B72:B76)</f>
        <v>0</v>
      </c>
      <c r="C306" s="103">
        <f t="shared" ref="C306:K306" si="177">AVERAGE(C72:C76)</f>
        <v>3799.8</v>
      </c>
      <c r="D306" s="103">
        <f t="shared" si="177"/>
        <v>2806.6</v>
      </c>
      <c r="E306" s="103">
        <f t="shared" si="177"/>
        <v>2797.4</v>
      </c>
      <c r="F306" s="103">
        <f t="shared" si="177"/>
        <v>2704.2</v>
      </c>
      <c r="G306" s="103">
        <f t="shared" si="177"/>
        <v>471.4</v>
      </c>
      <c r="H306" s="103">
        <f t="shared" si="177"/>
        <v>0</v>
      </c>
      <c r="I306" s="21">
        <f t="shared" si="177"/>
        <v>16</v>
      </c>
      <c r="J306" s="21">
        <f t="shared" si="177"/>
        <v>12579.4</v>
      </c>
      <c r="K306" s="103">
        <f t="shared" si="177"/>
        <v>12595.4</v>
      </c>
      <c r="M306" s="21">
        <f t="shared" ref="M306:V306" si="178">AVERAGE(M72:M76)</f>
        <v>0</v>
      </c>
      <c r="N306" s="103">
        <f t="shared" si="178"/>
        <v>0.6</v>
      </c>
      <c r="O306" s="103">
        <f t="shared" si="178"/>
        <v>0.6</v>
      </c>
      <c r="P306" s="103">
        <f t="shared" si="178"/>
        <v>12665.2</v>
      </c>
      <c r="Q306" s="103">
        <f t="shared" si="178"/>
        <v>13859.6</v>
      </c>
      <c r="R306" s="103">
        <f t="shared" si="178"/>
        <v>4815.8</v>
      </c>
      <c r="S306" s="103">
        <f t="shared" si="178"/>
        <v>0</v>
      </c>
      <c r="T306" s="21">
        <f t="shared" si="178"/>
        <v>1</v>
      </c>
      <c r="U306" s="21">
        <f t="shared" si="178"/>
        <v>31341.8</v>
      </c>
      <c r="V306" s="103">
        <f t="shared" si="178"/>
        <v>31342.799999999999</v>
      </c>
    </row>
    <row r="307" spans="1:22" ht="11.25" customHeight="1">
      <c r="A307" s="68" t="s">
        <v>12</v>
      </c>
      <c r="B307" s="21">
        <f>AVERAGE(B77:B81)</f>
        <v>1.2</v>
      </c>
      <c r="C307" s="103">
        <f t="shared" ref="C307:K307" si="179">AVERAGE(C77:C81)</f>
        <v>2191.4</v>
      </c>
      <c r="D307" s="103">
        <f t="shared" si="179"/>
        <v>5957.4</v>
      </c>
      <c r="E307" s="103">
        <f t="shared" si="179"/>
        <v>353.2</v>
      </c>
      <c r="F307" s="103">
        <f t="shared" si="179"/>
        <v>3367.8</v>
      </c>
      <c r="G307" s="103">
        <f t="shared" si="179"/>
        <v>1809.4</v>
      </c>
      <c r="H307" s="103" t="s">
        <v>15</v>
      </c>
      <c r="I307" s="21">
        <f t="shared" si="179"/>
        <v>17</v>
      </c>
      <c r="J307" s="21">
        <f t="shared" si="179"/>
        <v>13679.2</v>
      </c>
      <c r="K307" s="103">
        <f t="shared" si="179"/>
        <v>13697.4</v>
      </c>
      <c r="M307" s="21">
        <f t="shared" ref="M307:V307" si="180">AVERAGE(M77:M81)</f>
        <v>0</v>
      </c>
      <c r="N307" s="103">
        <f t="shared" si="180"/>
        <v>0</v>
      </c>
      <c r="O307" s="103">
        <f t="shared" si="180"/>
        <v>0.2</v>
      </c>
      <c r="P307" s="103">
        <f t="shared" si="180"/>
        <v>14.8</v>
      </c>
      <c r="Q307" s="103">
        <f t="shared" si="180"/>
        <v>9027.4</v>
      </c>
      <c r="R307" s="103">
        <f t="shared" si="180"/>
        <v>7939.6</v>
      </c>
      <c r="S307" s="103" t="s">
        <v>15</v>
      </c>
      <c r="T307" s="21">
        <f t="shared" si="180"/>
        <v>0</v>
      </c>
      <c r="U307" s="21">
        <f t="shared" si="180"/>
        <v>16982</v>
      </c>
      <c r="V307" s="103">
        <f t="shared" si="180"/>
        <v>16982</v>
      </c>
    </row>
    <row r="308" spans="1:22" ht="11.25" customHeight="1">
      <c r="A308" s="68" t="s">
        <v>13</v>
      </c>
      <c r="B308" s="21">
        <f t="shared" ref="B308:G308" si="181">AVERAGE(B82:B86)</f>
        <v>11</v>
      </c>
      <c r="C308" s="103">
        <f t="shared" si="181"/>
        <v>4666</v>
      </c>
      <c r="D308" s="103">
        <f t="shared" si="181"/>
        <v>12259.4</v>
      </c>
      <c r="E308" s="103">
        <f t="shared" si="181"/>
        <v>8821.2000000000007</v>
      </c>
      <c r="F308" s="103">
        <f t="shared" si="181"/>
        <v>5524.2</v>
      </c>
      <c r="G308" s="103">
        <f t="shared" si="181"/>
        <v>2761.8</v>
      </c>
      <c r="H308" s="103" t="str">
        <f>+H82</f>
        <v>-</v>
      </c>
      <c r="I308" s="21">
        <f>AVERAGE(I82:I86)</f>
        <v>0</v>
      </c>
      <c r="J308" s="21">
        <f>AVERAGE(J82:J86)</f>
        <v>34032.6</v>
      </c>
      <c r="K308" s="103">
        <f>AVERAGE(K82:K86)</f>
        <v>34043.599999999999</v>
      </c>
      <c r="M308" s="21">
        <f t="shared" ref="M308:R308" si="182">AVERAGE(M82:M86)</f>
        <v>19.600000000000001</v>
      </c>
      <c r="N308" s="103">
        <f t="shared" si="182"/>
        <v>2</v>
      </c>
      <c r="O308" s="103">
        <f t="shared" si="182"/>
        <v>3.2</v>
      </c>
      <c r="P308" s="103">
        <f t="shared" si="182"/>
        <v>5938</v>
      </c>
      <c r="Q308" s="103">
        <f t="shared" si="182"/>
        <v>14569.8</v>
      </c>
      <c r="R308" s="103">
        <f t="shared" si="182"/>
        <v>8744.4</v>
      </c>
      <c r="S308" s="103" t="str">
        <f>+S82</f>
        <v>-</v>
      </c>
      <c r="T308" s="21">
        <f>AVERAGE(T82:T86)</f>
        <v>0</v>
      </c>
      <c r="U308" s="21">
        <f>AVERAGE(U82:U86)</f>
        <v>29257.4</v>
      </c>
      <c r="V308" s="103">
        <f>AVERAGE(V82:V86)</f>
        <v>29277</v>
      </c>
    </row>
    <row r="309" spans="1:22" ht="11.25" customHeight="1">
      <c r="A309" s="68" t="s">
        <v>14</v>
      </c>
      <c r="B309" s="21">
        <f>AVERAGE(B87:B91)</f>
        <v>12.2</v>
      </c>
      <c r="C309" s="103">
        <f t="shared" ref="C309:V309" si="183">AVERAGE(C87:C91)</f>
        <v>820</v>
      </c>
      <c r="D309" s="103">
        <f t="shared" si="183"/>
        <v>6616.4</v>
      </c>
      <c r="E309" s="103">
        <f t="shared" si="183"/>
        <v>3445.4</v>
      </c>
      <c r="F309" s="103">
        <f t="shared" si="183"/>
        <v>4609.8</v>
      </c>
      <c r="G309" s="103">
        <f t="shared" si="183"/>
        <v>1764.8</v>
      </c>
      <c r="H309" s="103" t="str">
        <f>H87</f>
        <v>-</v>
      </c>
      <c r="I309" s="21">
        <f t="shared" si="183"/>
        <v>7</v>
      </c>
      <c r="J309" s="21">
        <f t="shared" si="183"/>
        <v>17256.400000000001</v>
      </c>
      <c r="K309" s="103">
        <f t="shared" si="183"/>
        <v>17275.599999999999</v>
      </c>
      <c r="M309" s="21">
        <f t="shared" si="183"/>
        <v>3.8</v>
      </c>
      <c r="N309" s="103">
        <f t="shared" si="183"/>
        <v>3</v>
      </c>
      <c r="O309" s="103">
        <f t="shared" si="183"/>
        <v>26.4</v>
      </c>
      <c r="P309" s="103">
        <f t="shared" si="183"/>
        <v>10832.6</v>
      </c>
      <c r="Q309" s="103">
        <f t="shared" si="183"/>
        <v>10954.8</v>
      </c>
      <c r="R309" s="103">
        <f t="shared" si="183"/>
        <v>4669.8</v>
      </c>
      <c r="S309" s="103" t="str">
        <f>S87</f>
        <v>-</v>
      </c>
      <c r="T309" s="21">
        <f t="shared" si="183"/>
        <v>0</v>
      </c>
      <c r="U309" s="21">
        <f t="shared" si="183"/>
        <v>26486.6</v>
      </c>
      <c r="V309" s="103">
        <f t="shared" si="183"/>
        <v>26490.400000000001</v>
      </c>
    </row>
    <row r="310" spans="1:22" ht="11.25" customHeight="1">
      <c r="A310" s="68">
        <v>2011</v>
      </c>
      <c r="B310" s="21">
        <f t="shared" ref="B310:K310" si="184">+B92</f>
        <v>0</v>
      </c>
      <c r="C310" s="103">
        <f t="shared" si="184"/>
        <v>535</v>
      </c>
      <c r="D310" s="103">
        <f t="shared" si="184"/>
        <v>7701</v>
      </c>
      <c r="E310" s="103">
        <f t="shared" si="184"/>
        <v>14462</v>
      </c>
      <c r="F310" s="103">
        <f t="shared" si="184"/>
        <v>5014</v>
      </c>
      <c r="G310" s="103">
        <f t="shared" si="184"/>
        <v>359</v>
      </c>
      <c r="H310" s="103" t="str">
        <f t="shared" si="184"/>
        <v>-</v>
      </c>
      <c r="I310" s="21">
        <f t="shared" si="184"/>
        <v>0</v>
      </c>
      <c r="J310" s="21">
        <f t="shared" si="184"/>
        <v>28071</v>
      </c>
      <c r="K310" s="103">
        <f t="shared" si="184"/>
        <v>28071</v>
      </c>
      <c r="M310" s="21">
        <f t="shared" ref="M310:V310" si="185">+M92</f>
        <v>0</v>
      </c>
      <c r="N310" s="103">
        <f t="shared" si="185"/>
        <v>0</v>
      </c>
      <c r="O310" s="103">
        <f t="shared" si="185"/>
        <v>0</v>
      </c>
      <c r="P310" s="103">
        <f t="shared" si="185"/>
        <v>1951</v>
      </c>
      <c r="Q310" s="103">
        <f t="shared" si="185"/>
        <v>4196</v>
      </c>
      <c r="R310" s="103">
        <f t="shared" si="185"/>
        <v>6174</v>
      </c>
      <c r="S310" s="103" t="str">
        <f t="shared" si="185"/>
        <v>-</v>
      </c>
      <c r="T310" s="21">
        <f t="shared" si="185"/>
        <v>0</v>
      </c>
      <c r="U310" s="21">
        <f t="shared" si="185"/>
        <v>12321</v>
      </c>
      <c r="V310" s="103">
        <f t="shared" si="185"/>
        <v>12321</v>
      </c>
    </row>
    <row r="311" spans="1:22" ht="11.25" customHeight="1">
      <c r="A311" s="68">
        <v>2012</v>
      </c>
      <c r="B311" s="21">
        <f t="shared" ref="B311:K311" si="186">+B93</f>
        <v>0</v>
      </c>
      <c r="C311" s="103">
        <f t="shared" si="186"/>
        <v>2975</v>
      </c>
      <c r="D311" s="103">
        <f t="shared" si="186"/>
        <v>19218</v>
      </c>
      <c r="E311" s="103">
        <f t="shared" si="186"/>
        <v>8805</v>
      </c>
      <c r="F311" s="103">
        <f t="shared" si="186"/>
        <v>13121</v>
      </c>
      <c r="G311" s="103">
        <f t="shared" si="186"/>
        <v>4627</v>
      </c>
      <c r="H311" s="103" t="str">
        <f t="shared" si="186"/>
        <v>-</v>
      </c>
      <c r="I311" s="21">
        <f t="shared" si="186"/>
        <v>0</v>
      </c>
      <c r="J311" s="21">
        <f t="shared" si="186"/>
        <v>48746</v>
      </c>
      <c r="K311" s="103">
        <f t="shared" si="186"/>
        <v>48746</v>
      </c>
      <c r="M311" s="21">
        <f t="shared" ref="M311:V311" si="187">+M93</f>
        <v>0</v>
      </c>
      <c r="N311" s="103">
        <f t="shared" si="187"/>
        <v>1</v>
      </c>
      <c r="O311" s="103">
        <f t="shared" si="187"/>
        <v>27</v>
      </c>
      <c r="P311" s="103">
        <f t="shared" si="187"/>
        <v>2131</v>
      </c>
      <c r="Q311" s="103">
        <f t="shared" si="187"/>
        <v>16750</v>
      </c>
      <c r="R311" s="103">
        <f t="shared" si="187"/>
        <v>15524</v>
      </c>
      <c r="S311" s="103" t="str">
        <f t="shared" si="187"/>
        <v>-</v>
      </c>
      <c r="T311" s="21">
        <f t="shared" si="187"/>
        <v>0</v>
      </c>
      <c r="U311" s="21">
        <f t="shared" si="187"/>
        <v>34433</v>
      </c>
      <c r="V311" s="103">
        <f t="shared" si="187"/>
        <v>34433</v>
      </c>
    </row>
    <row r="312" spans="1:22" ht="11.25" customHeight="1">
      <c r="A312" s="68">
        <v>2013</v>
      </c>
      <c r="B312" s="21">
        <f t="shared" ref="B312:K312" si="188">+B94</f>
        <v>0</v>
      </c>
      <c r="C312" s="103">
        <f t="shared" si="188"/>
        <v>8983</v>
      </c>
      <c r="D312" s="103">
        <f t="shared" si="188"/>
        <v>13788</v>
      </c>
      <c r="E312" s="103">
        <f t="shared" si="188"/>
        <v>7834</v>
      </c>
      <c r="F312" s="103">
        <f t="shared" si="188"/>
        <v>6995</v>
      </c>
      <c r="G312" s="103">
        <f t="shared" si="188"/>
        <v>2073</v>
      </c>
      <c r="H312" s="103" t="str">
        <f t="shared" si="188"/>
        <v>-</v>
      </c>
      <c r="I312" s="21">
        <f t="shared" si="188"/>
        <v>0</v>
      </c>
      <c r="J312" s="21">
        <f t="shared" si="188"/>
        <v>39673</v>
      </c>
      <c r="K312" s="103">
        <f t="shared" si="188"/>
        <v>39673</v>
      </c>
      <c r="M312" s="21">
        <f t="shared" ref="M312:V312" si="189">+M94</f>
        <v>0</v>
      </c>
      <c r="N312" s="103">
        <f t="shared" si="189"/>
        <v>0</v>
      </c>
      <c r="O312" s="103">
        <f t="shared" si="189"/>
        <v>0</v>
      </c>
      <c r="P312" s="103">
        <f t="shared" si="189"/>
        <v>6955</v>
      </c>
      <c r="Q312" s="103">
        <f t="shared" si="189"/>
        <v>33559</v>
      </c>
      <c r="R312" s="103">
        <f t="shared" si="189"/>
        <v>3847</v>
      </c>
      <c r="S312" s="103" t="str">
        <f t="shared" si="189"/>
        <v>-</v>
      </c>
      <c r="T312" s="21">
        <f t="shared" si="189"/>
        <v>1</v>
      </c>
      <c r="U312" s="21">
        <f t="shared" si="189"/>
        <v>44361</v>
      </c>
      <c r="V312" s="103">
        <f t="shared" si="189"/>
        <v>44362</v>
      </c>
    </row>
    <row r="313" spans="1:22" ht="11.25" customHeight="1">
      <c r="A313" s="68">
        <v>2014</v>
      </c>
      <c r="B313" s="21">
        <f t="shared" ref="B313:K313" si="190">+B95</f>
        <v>0</v>
      </c>
      <c r="C313" s="103">
        <f t="shared" si="190"/>
        <v>7247</v>
      </c>
      <c r="D313" s="103">
        <f t="shared" si="190"/>
        <v>5754</v>
      </c>
      <c r="E313" s="103">
        <f t="shared" si="190"/>
        <v>4362</v>
      </c>
      <c r="F313" s="103">
        <f t="shared" si="190"/>
        <v>2617</v>
      </c>
      <c r="G313" s="103">
        <f t="shared" si="190"/>
        <v>492</v>
      </c>
      <c r="H313" s="103" t="str">
        <f t="shared" si="190"/>
        <v>-</v>
      </c>
      <c r="I313" s="21">
        <f t="shared" si="190"/>
        <v>0</v>
      </c>
      <c r="J313" s="21">
        <f t="shared" si="190"/>
        <v>20472</v>
      </c>
      <c r="K313" s="103">
        <f t="shared" si="190"/>
        <v>20472</v>
      </c>
      <c r="M313" s="21">
        <f t="shared" ref="M313:V313" si="191">+M95</f>
        <v>0</v>
      </c>
      <c r="N313" s="103">
        <f t="shared" si="191"/>
        <v>0</v>
      </c>
      <c r="O313" s="103">
        <f t="shared" si="191"/>
        <v>11</v>
      </c>
      <c r="P313" s="103">
        <f t="shared" si="191"/>
        <v>2852</v>
      </c>
      <c r="Q313" s="103">
        <f t="shared" si="191"/>
        <v>9739</v>
      </c>
      <c r="R313" s="103">
        <f t="shared" si="191"/>
        <v>1070</v>
      </c>
      <c r="S313" s="103" t="str">
        <f t="shared" si="191"/>
        <v>-</v>
      </c>
      <c r="T313" s="21">
        <f t="shared" si="191"/>
        <v>0</v>
      </c>
      <c r="U313" s="21">
        <f t="shared" si="191"/>
        <v>13672</v>
      </c>
      <c r="V313" s="103">
        <f t="shared" si="191"/>
        <v>13672</v>
      </c>
    </row>
    <row r="314" spans="1:22" ht="11.25" customHeight="1">
      <c r="A314" s="68">
        <v>2015</v>
      </c>
      <c r="B314" s="21">
        <f t="shared" ref="B314:K314" si="192">+B96</f>
        <v>0</v>
      </c>
      <c r="C314" s="103">
        <f t="shared" si="192"/>
        <v>1196</v>
      </c>
      <c r="D314" s="103">
        <f t="shared" si="192"/>
        <v>17352</v>
      </c>
      <c r="E314" s="103">
        <f t="shared" si="192"/>
        <v>7361</v>
      </c>
      <c r="F314" s="103">
        <f t="shared" si="192"/>
        <v>1153</v>
      </c>
      <c r="G314" s="103">
        <f t="shared" si="192"/>
        <v>189</v>
      </c>
      <c r="H314" s="103" t="str">
        <f t="shared" si="192"/>
        <v>-</v>
      </c>
      <c r="I314" s="21">
        <f t="shared" si="192"/>
        <v>0</v>
      </c>
      <c r="J314" s="21">
        <f t="shared" si="192"/>
        <v>27251</v>
      </c>
      <c r="K314" s="103">
        <f t="shared" si="192"/>
        <v>27251</v>
      </c>
      <c r="M314" s="21">
        <f t="shared" ref="M314:V314" si="193">+M96</f>
        <v>0</v>
      </c>
      <c r="N314" s="103">
        <f t="shared" si="193"/>
        <v>0</v>
      </c>
      <c r="O314" s="103">
        <f t="shared" si="193"/>
        <v>0</v>
      </c>
      <c r="P314" s="103">
        <f t="shared" si="193"/>
        <v>881</v>
      </c>
      <c r="Q314" s="103">
        <f t="shared" si="193"/>
        <v>568</v>
      </c>
      <c r="R314" s="103">
        <f t="shared" si="193"/>
        <v>218</v>
      </c>
      <c r="S314" s="103" t="str">
        <f t="shared" si="193"/>
        <v>-</v>
      </c>
      <c r="T314" s="21">
        <f t="shared" si="193"/>
        <v>0</v>
      </c>
      <c r="U314" s="21">
        <f t="shared" si="193"/>
        <v>1667</v>
      </c>
      <c r="V314" s="103">
        <f t="shared" si="193"/>
        <v>1667</v>
      </c>
    </row>
    <row r="315" spans="1:22" ht="11.25" customHeight="1">
      <c r="A315" s="68">
        <v>2016</v>
      </c>
      <c r="B315" s="21">
        <f t="shared" ref="B315:K315" si="194">+B97</f>
        <v>0</v>
      </c>
      <c r="C315" s="103">
        <f t="shared" si="194"/>
        <v>372</v>
      </c>
      <c r="D315" s="103">
        <f t="shared" si="194"/>
        <v>12687</v>
      </c>
      <c r="E315" s="103">
        <f t="shared" si="194"/>
        <v>4342</v>
      </c>
      <c r="F315" s="103">
        <f t="shared" si="194"/>
        <v>1036</v>
      </c>
      <c r="G315" s="103">
        <f t="shared" si="194"/>
        <v>0</v>
      </c>
      <c r="H315" s="103" t="str">
        <f t="shared" si="194"/>
        <v>-</v>
      </c>
      <c r="I315" s="21">
        <f t="shared" si="194"/>
        <v>1</v>
      </c>
      <c r="J315" s="21">
        <f t="shared" si="194"/>
        <v>18437</v>
      </c>
      <c r="K315" s="103">
        <f t="shared" si="194"/>
        <v>18438</v>
      </c>
      <c r="M315" s="21">
        <f t="shared" ref="M315:V315" si="195">+M97</f>
        <v>0</v>
      </c>
      <c r="N315" s="103">
        <f t="shared" si="195"/>
        <v>0</v>
      </c>
      <c r="O315" s="103">
        <f t="shared" si="195"/>
        <v>0</v>
      </c>
      <c r="P315" s="103">
        <f t="shared" si="195"/>
        <v>15</v>
      </c>
      <c r="Q315" s="103">
        <f t="shared" si="195"/>
        <v>0</v>
      </c>
      <c r="R315" s="103">
        <f t="shared" si="195"/>
        <v>0</v>
      </c>
      <c r="S315" s="103" t="str">
        <f t="shared" si="195"/>
        <v>-</v>
      </c>
      <c r="T315" s="21">
        <f t="shared" si="195"/>
        <v>1</v>
      </c>
      <c r="U315" s="21">
        <f t="shared" si="195"/>
        <v>15</v>
      </c>
      <c r="V315" s="103">
        <f t="shared" si="195"/>
        <v>16</v>
      </c>
    </row>
    <row r="316" spans="1:22" ht="11.25" customHeight="1">
      <c r="A316" s="68">
        <v>2017</v>
      </c>
      <c r="B316" s="21">
        <f t="shared" ref="B316:K316" si="196">+B98</f>
        <v>0</v>
      </c>
      <c r="C316" s="103">
        <f t="shared" si="196"/>
        <v>1099</v>
      </c>
      <c r="D316" s="103">
        <f t="shared" si="196"/>
        <v>1297</v>
      </c>
      <c r="E316" s="103">
        <f t="shared" si="196"/>
        <v>15296</v>
      </c>
      <c r="F316" s="103">
        <f t="shared" si="196"/>
        <v>4316</v>
      </c>
      <c r="G316" s="103">
        <f t="shared" si="196"/>
        <v>589</v>
      </c>
      <c r="H316" s="103" t="str">
        <f t="shared" si="196"/>
        <v>-</v>
      </c>
      <c r="I316" s="21">
        <f t="shared" si="196"/>
        <v>0</v>
      </c>
      <c r="J316" s="21">
        <f t="shared" si="196"/>
        <v>22597</v>
      </c>
      <c r="K316" s="103">
        <f t="shared" si="196"/>
        <v>22597</v>
      </c>
      <c r="M316" s="21">
        <f t="shared" ref="M316:V316" si="197">+M98</f>
        <v>0</v>
      </c>
      <c r="N316" s="103">
        <f t="shared" si="197"/>
        <v>0</v>
      </c>
      <c r="O316" s="103">
        <f t="shared" si="197"/>
        <v>0</v>
      </c>
      <c r="P316" s="103">
        <f t="shared" si="197"/>
        <v>833</v>
      </c>
      <c r="Q316" s="103">
        <f t="shared" si="197"/>
        <v>6811</v>
      </c>
      <c r="R316" s="103">
        <f t="shared" si="197"/>
        <v>4363</v>
      </c>
      <c r="S316" s="103" t="str">
        <f t="shared" si="197"/>
        <v>-</v>
      </c>
      <c r="T316" s="21">
        <f t="shared" si="197"/>
        <v>0</v>
      </c>
      <c r="U316" s="21">
        <f t="shared" si="197"/>
        <v>12007</v>
      </c>
      <c r="V316" s="103">
        <f t="shared" si="197"/>
        <v>12007</v>
      </c>
    </row>
    <row r="317" spans="1:22" ht="11.25" customHeight="1">
      <c r="A317" s="68">
        <v>2018</v>
      </c>
      <c r="B317" s="21">
        <f t="shared" ref="B317:K317" si="198">+B99</f>
        <v>0</v>
      </c>
      <c r="C317" s="103">
        <f t="shared" si="198"/>
        <v>521</v>
      </c>
      <c r="D317" s="103">
        <f t="shared" si="198"/>
        <v>9216</v>
      </c>
      <c r="E317" s="103">
        <f t="shared" si="198"/>
        <v>7952</v>
      </c>
      <c r="F317" s="103">
        <f t="shared" si="198"/>
        <v>1604</v>
      </c>
      <c r="G317" s="103">
        <f t="shared" si="198"/>
        <v>397</v>
      </c>
      <c r="H317" s="103" t="str">
        <f t="shared" si="198"/>
        <v>-</v>
      </c>
      <c r="I317" s="21">
        <f t="shared" si="198"/>
        <v>0</v>
      </c>
      <c r="J317" s="21">
        <f t="shared" si="198"/>
        <v>19690</v>
      </c>
      <c r="K317" s="103">
        <f t="shared" si="198"/>
        <v>19690</v>
      </c>
      <c r="M317" s="21">
        <f t="shared" ref="M317:V317" si="199">+M99</f>
        <v>0</v>
      </c>
      <c r="N317" s="103">
        <f t="shared" si="199"/>
        <v>0</v>
      </c>
      <c r="O317" s="103">
        <f t="shared" si="199"/>
        <v>12</v>
      </c>
      <c r="P317" s="103">
        <f t="shared" si="199"/>
        <v>1559</v>
      </c>
      <c r="Q317" s="103">
        <f t="shared" si="199"/>
        <v>4781</v>
      </c>
      <c r="R317" s="103">
        <f t="shared" si="199"/>
        <v>3972</v>
      </c>
      <c r="S317" s="103" t="str">
        <f t="shared" si="199"/>
        <v>-</v>
      </c>
      <c r="T317" s="21">
        <f t="shared" si="199"/>
        <v>0</v>
      </c>
      <c r="U317" s="21">
        <f t="shared" si="199"/>
        <v>10324</v>
      </c>
      <c r="V317" s="103">
        <f t="shared" si="199"/>
        <v>10324</v>
      </c>
    </row>
    <row r="318" spans="1:22" ht="11.25" customHeight="1">
      <c r="A318" s="68">
        <v>2019</v>
      </c>
      <c r="B318" s="21">
        <f t="shared" ref="B318:K318" si="200">+B100</f>
        <v>0</v>
      </c>
      <c r="C318" s="103">
        <f t="shared" si="200"/>
        <v>186</v>
      </c>
      <c r="D318" s="103">
        <f t="shared" si="200"/>
        <v>1492</v>
      </c>
      <c r="E318" s="103">
        <f t="shared" si="200"/>
        <v>11589</v>
      </c>
      <c r="F318" s="103">
        <f t="shared" si="200"/>
        <v>2709</v>
      </c>
      <c r="G318" s="103">
        <f t="shared" si="200"/>
        <v>224</v>
      </c>
      <c r="H318" s="103" t="str">
        <f t="shared" si="200"/>
        <v>-</v>
      </c>
      <c r="I318" s="21">
        <f t="shared" si="200"/>
        <v>0</v>
      </c>
      <c r="J318" s="21">
        <f t="shared" si="200"/>
        <v>16200</v>
      </c>
      <c r="K318" s="103">
        <f t="shared" si="200"/>
        <v>16200</v>
      </c>
      <c r="M318" s="21">
        <f t="shared" ref="M318:V318" si="201">+M100</f>
        <v>0</v>
      </c>
      <c r="N318" s="103">
        <f t="shared" si="201"/>
        <v>0</v>
      </c>
      <c r="O318" s="103">
        <f t="shared" si="201"/>
        <v>0</v>
      </c>
      <c r="P318" s="103">
        <f t="shared" si="201"/>
        <v>13981</v>
      </c>
      <c r="Q318" s="103">
        <f t="shared" si="201"/>
        <v>31842</v>
      </c>
      <c r="R318" s="103">
        <f t="shared" si="201"/>
        <v>5979</v>
      </c>
      <c r="S318" s="103" t="str">
        <f t="shared" si="201"/>
        <v>-</v>
      </c>
      <c r="T318" s="21">
        <f t="shared" si="201"/>
        <v>0</v>
      </c>
      <c r="U318" s="21">
        <f t="shared" si="201"/>
        <v>51802</v>
      </c>
      <c r="V318" s="103">
        <f t="shared" si="201"/>
        <v>51802</v>
      </c>
    </row>
    <row r="319" spans="1:22" ht="11.25" customHeight="1">
      <c r="A319" s="68">
        <v>2020</v>
      </c>
      <c r="B319" s="21">
        <f t="shared" ref="B319:K319" si="202">+B101</f>
        <v>0</v>
      </c>
      <c r="C319" s="103">
        <f t="shared" si="202"/>
        <v>0</v>
      </c>
      <c r="D319" s="103">
        <f t="shared" si="202"/>
        <v>0</v>
      </c>
      <c r="E319" s="103">
        <f t="shared" si="202"/>
        <v>290</v>
      </c>
      <c r="F319" s="103">
        <f t="shared" si="202"/>
        <v>1500</v>
      </c>
      <c r="G319" s="103">
        <f t="shared" si="202"/>
        <v>44</v>
      </c>
      <c r="H319" s="103" t="str">
        <f t="shared" si="202"/>
        <v>-</v>
      </c>
      <c r="I319" s="21">
        <f t="shared" si="202"/>
        <v>0</v>
      </c>
      <c r="J319" s="21">
        <f t="shared" si="202"/>
        <v>1834</v>
      </c>
      <c r="K319" s="103">
        <f t="shared" si="202"/>
        <v>1834</v>
      </c>
      <c r="M319" s="21">
        <f t="shared" ref="M319:V319" si="203">+M101</f>
        <v>0</v>
      </c>
      <c r="N319" s="103">
        <f t="shared" si="203"/>
        <v>0</v>
      </c>
      <c r="O319" s="103">
        <f t="shared" si="203"/>
        <v>0</v>
      </c>
      <c r="P319" s="103">
        <f t="shared" si="203"/>
        <v>348</v>
      </c>
      <c r="Q319" s="103">
        <f t="shared" si="203"/>
        <v>10377</v>
      </c>
      <c r="R319" s="103">
        <f t="shared" si="203"/>
        <v>2723</v>
      </c>
      <c r="S319" s="103" t="str">
        <f t="shared" si="203"/>
        <v>-</v>
      </c>
      <c r="T319" s="21">
        <f t="shared" si="203"/>
        <v>0</v>
      </c>
      <c r="U319" s="21">
        <f t="shared" si="203"/>
        <v>13448</v>
      </c>
      <c r="V319" s="103">
        <f t="shared" si="203"/>
        <v>13448</v>
      </c>
    </row>
    <row r="320" spans="1:22" ht="11.25" customHeight="1">
      <c r="A320" s="68">
        <v>2021</v>
      </c>
      <c r="B320" s="21">
        <f t="shared" ref="B320:K320" si="204">+B102</f>
        <v>0</v>
      </c>
      <c r="C320" s="103">
        <f t="shared" si="204"/>
        <v>29</v>
      </c>
      <c r="D320" s="103">
        <f t="shared" si="204"/>
        <v>386</v>
      </c>
      <c r="E320" s="103">
        <f t="shared" si="204"/>
        <v>534</v>
      </c>
      <c r="F320" s="103">
        <f t="shared" si="204"/>
        <v>1083</v>
      </c>
      <c r="G320" s="103">
        <f t="shared" si="204"/>
        <v>167</v>
      </c>
      <c r="H320" s="103" t="str">
        <f t="shared" si="204"/>
        <v>-</v>
      </c>
      <c r="I320" s="21">
        <f t="shared" si="204"/>
        <v>0</v>
      </c>
      <c r="J320" s="21">
        <f t="shared" si="204"/>
        <v>2199</v>
      </c>
      <c r="K320" s="103">
        <f t="shared" si="204"/>
        <v>2199</v>
      </c>
      <c r="M320" s="21">
        <f t="shared" ref="M320:V320" si="205">+M102</f>
        <v>0</v>
      </c>
      <c r="N320" s="103">
        <f t="shared" si="205"/>
        <v>0</v>
      </c>
      <c r="O320" s="103">
        <f t="shared" si="205"/>
        <v>0</v>
      </c>
      <c r="P320" s="103">
        <f t="shared" si="205"/>
        <v>517</v>
      </c>
      <c r="Q320" s="103">
        <f t="shared" si="205"/>
        <v>12700</v>
      </c>
      <c r="R320" s="103">
        <f t="shared" si="205"/>
        <v>8566</v>
      </c>
      <c r="S320" s="103" t="str">
        <f t="shared" si="205"/>
        <v>-</v>
      </c>
      <c r="T320" s="21">
        <f t="shared" si="205"/>
        <v>0</v>
      </c>
      <c r="U320" s="21">
        <f t="shared" si="205"/>
        <v>21783</v>
      </c>
      <c r="V320" s="103">
        <f t="shared" si="205"/>
        <v>21783</v>
      </c>
    </row>
    <row r="321" spans="1:22" ht="11.25" customHeight="1">
      <c r="A321" s="68">
        <v>2022</v>
      </c>
      <c r="B321" s="21">
        <f t="shared" ref="B321:K321" si="206">+B103</f>
        <v>0</v>
      </c>
      <c r="C321" s="103">
        <f t="shared" si="206"/>
        <v>119</v>
      </c>
      <c r="D321" s="103">
        <f t="shared" si="206"/>
        <v>1044</v>
      </c>
      <c r="E321" s="103">
        <f t="shared" si="206"/>
        <v>18529</v>
      </c>
      <c r="F321" s="103">
        <f t="shared" si="206"/>
        <v>7187</v>
      </c>
      <c r="G321" s="103">
        <f t="shared" si="206"/>
        <v>575</v>
      </c>
      <c r="H321" s="103" t="str">
        <f t="shared" si="206"/>
        <v>-</v>
      </c>
      <c r="I321" s="21">
        <f t="shared" si="206"/>
        <v>0</v>
      </c>
      <c r="J321" s="21">
        <f t="shared" si="206"/>
        <v>27454</v>
      </c>
      <c r="K321" s="103">
        <f t="shared" si="206"/>
        <v>27454</v>
      </c>
      <c r="M321" s="21">
        <f t="shared" ref="M321:V321" si="207">+M103</f>
        <v>0</v>
      </c>
      <c r="N321" s="103">
        <f t="shared" si="207"/>
        <v>0</v>
      </c>
      <c r="O321" s="103">
        <f t="shared" si="207"/>
        <v>0</v>
      </c>
      <c r="P321" s="103">
        <f t="shared" si="207"/>
        <v>1989</v>
      </c>
      <c r="Q321" s="103">
        <f t="shared" si="207"/>
        <v>9964</v>
      </c>
      <c r="R321" s="103">
        <f t="shared" si="207"/>
        <v>19374</v>
      </c>
      <c r="S321" s="103" t="str">
        <f t="shared" si="207"/>
        <v>-</v>
      </c>
      <c r="T321" s="21">
        <f t="shared" si="207"/>
        <v>0</v>
      </c>
      <c r="U321" s="21">
        <f t="shared" si="207"/>
        <v>31327</v>
      </c>
      <c r="V321" s="103">
        <f t="shared" si="207"/>
        <v>31327</v>
      </c>
    </row>
    <row r="322" spans="1:22" ht="11.25" customHeight="1">
      <c r="A322" s="68">
        <v>2023</v>
      </c>
      <c r="B322" s="21">
        <f t="shared" ref="B322:K323" si="208">+B104</f>
        <v>0</v>
      </c>
      <c r="C322" s="103">
        <f t="shared" si="208"/>
        <v>2030</v>
      </c>
      <c r="D322" s="103">
        <f t="shared" si="208"/>
        <v>2631</v>
      </c>
      <c r="E322" s="103">
        <f t="shared" si="208"/>
        <v>8079</v>
      </c>
      <c r="F322" s="103">
        <f t="shared" si="208"/>
        <v>8050</v>
      </c>
      <c r="G322" s="103">
        <f t="shared" si="208"/>
        <v>1834</v>
      </c>
      <c r="H322" s="103" t="str">
        <f t="shared" si="208"/>
        <v>-</v>
      </c>
      <c r="I322" s="21">
        <f t="shared" si="208"/>
        <v>0</v>
      </c>
      <c r="J322" s="21">
        <f t="shared" si="208"/>
        <v>22624</v>
      </c>
      <c r="K322" s="103">
        <f t="shared" si="208"/>
        <v>22624</v>
      </c>
      <c r="M322" s="21">
        <f t="shared" ref="M322:V323" si="209">+M104</f>
        <v>0</v>
      </c>
      <c r="N322" s="103">
        <f t="shared" si="209"/>
        <v>0</v>
      </c>
      <c r="O322" s="103">
        <f t="shared" si="209"/>
        <v>0</v>
      </c>
      <c r="P322" s="103">
        <f t="shared" si="209"/>
        <v>4286</v>
      </c>
      <c r="Q322" s="103">
        <f t="shared" si="209"/>
        <v>4398</v>
      </c>
      <c r="R322" s="103">
        <f t="shared" si="209"/>
        <v>15592</v>
      </c>
      <c r="S322" s="103" t="str">
        <f t="shared" si="209"/>
        <v>-</v>
      </c>
      <c r="T322" s="21">
        <f t="shared" si="209"/>
        <v>0</v>
      </c>
      <c r="U322" s="21">
        <f t="shared" si="209"/>
        <v>24276</v>
      </c>
      <c r="V322" s="103">
        <f t="shared" si="209"/>
        <v>24276</v>
      </c>
    </row>
    <row r="323" spans="1:22" ht="11.25" customHeight="1">
      <c r="A323" s="68" t="s">
        <v>349</v>
      </c>
      <c r="B323" s="21">
        <f t="shared" si="208"/>
        <v>64</v>
      </c>
      <c r="C323" s="103">
        <f t="shared" si="208"/>
        <v>555</v>
      </c>
      <c r="D323" s="103">
        <f t="shared" si="208"/>
        <v>4743</v>
      </c>
      <c r="E323" s="103">
        <f t="shared" si="208"/>
        <v>3382</v>
      </c>
      <c r="F323" s="103">
        <f t="shared" si="208"/>
        <v>3264</v>
      </c>
      <c r="G323" s="103">
        <f t="shared" si="208"/>
        <v>8</v>
      </c>
      <c r="H323" s="103" t="str">
        <f t="shared" si="208"/>
        <v>-</v>
      </c>
      <c r="I323" s="21">
        <f t="shared" si="208"/>
        <v>0</v>
      </c>
      <c r="J323" s="21">
        <f t="shared" si="208"/>
        <v>11952</v>
      </c>
      <c r="K323" s="103">
        <f t="shared" si="208"/>
        <v>12016</v>
      </c>
      <c r="M323" s="21">
        <f t="shared" si="209"/>
        <v>0</v>
      </c>
      <c r="N323" s="103">
        <f t="shared" si="209"/>
        <v>0</v>
      </c>
      <c r="O323" s="103">
        <f t="shared" si="209"/>
        <v>0</v>
      </c>
      <c r="P323" s="103">
        <f t="shared" si="209"/>
        <v>2579</v>
      </c>
      <c r="Q323" s="103">
        <f t="shared" si="209"/>
        <v>22473</v>
      </c>
      <c r="R323" s="103">
        <f t="shared" si="209"/>
        <v>70</v>
      </c>
      <c r="S323" s="103" t="str">
        <f t="shared" si="209"/>
        <v>-</v>
      </c>
      <c r="T323" s="21">
        <f t="shared" si="209"/>
        <v>0</v>
      </c>
      <c r="U323" s="21">
        <f t="shared" si="209"/>
        <v>25122</v>
      </c>
      <c r="V323" s="103">
        <f t="shared" si="209"/>
        <v>25122</v>
      </c>
    </row>
    <row r="324" spans="1:22" ht="11.25" customHeight="1">
      <c r="V324" s="21"/>
    </row>
    <row r="325" spans="1:22" ht="11.25" customHeight="1">
      <c r="A325" s="264" t="s">
        <v>174</v>
      </c>
      <c r="B325" s="264"/>
      <c r="C325" s="264"/>
      <c r="D325" s="264"/>
      <c r="E325" s="264"/>
      <c r="F325" s="264"/>
      <c r="G325" s="264"/>
      <c r="H325" s="264"/>
      <c r="I325" s="264"/>
      <c r="J325" s="264"/>
      <c r="K325" s="264"/>
      <c r="L325" s="264"/>
      <c r="M325" s="264"/>
      <c r="N325" s="264"/>
      <c r="O325" s="264"/>
      <c r="P325" s="264"/>
      <c r="Q325" s="264"/>
      <c r="R325" s="264"/>
      <c r="S325" s="264"/>
      <c r="T325" s="264"/>
      <c r="U325" s="264"/>
      <c r="V325" s="264"/>
    </row>
    <row r="326" spans="1:22" ht="11.25" customHeight="1">
      <c r="A326" s="320" t="s">
        <v>1</v>
      </c>
      <c r="B326" s="11"/>
      <c r="C326" s="11"/>
      <c r="D326" s="11"/>
      <c r="E326" s="11"/>
      <c r="F326" s="11"/>
      <c r="G326" s="11"/>
      <c r="H326" s="11"/>
      <c r="I326" s="11"/>
      <c r="J326" s="266" t="s">
        <v>89</v>
      </c>
      <c r="K326" s="266"/>
      <c r="L326" s="11"/>
      <c r="M326" s="11"/>
      <c r="N326" s="11"/>
      <c r="O326" s="11"/>
      <c r="P326" s="11"/>
      <c r="Q326" s="11"/>
      <c r="R326" s="11"/>
      <c r="S326" s="11"/>
      <c r="T326" s="11"/>
      <c r="U326" s="266" t="s">
        <v>89</v>
      </c>
      <c r="V326" s="266"/>
    </row>
    <row r="327" spans="1:22" ht="11.25" customHeight="1">
      <c r="A327" s="259"/>
      <c r="B327" s="12" t="s">
        <v>159</v>
      </c>
      <c r="C327" s="12" t="s">
        <v>21</v>
      </c>
      <c r="D327" s="12" t="s">
        <v>22</v>
      </c>
      <c r="E327" s="12" t="s">
        <v>23</v>
      </c>
      <c r="F327" s="12" t="s">
        <v>24</v>
      </c>
      <c r="G327" s="12" t="s">
        <v>25</v>
      </c>
      <c r="H327" s="12" t="s">
        <v>121</v>
      </c>
      <c r="I327" s="29" t="s">
        <v>160</v>
      </c>
      <c r="J327" s="29" t="s">
        <v>161</v>
      </c>
      <c r="K327" s="12" t="s">
        <v>78</v>
      </c>
      <c r="L327" s="12"/>
      <c r="M327" s="12" t="s">
        <v>159</v>
      </c>
      <c r="N327" s="12" t="s">
        <v>21</v>
      </c>
      <c r="O327" s="12" t="s">
        <v>22</v>
      </c>
      <c r="P327" s="12" t="s">
        <v>23</v>
      </c>
      <c r="Q327" s="12" t="s">
        <v>24</v>
      </c>
      <c r="R327" s="12" t="s">
        <v>25</v>
      </c>
      <c r="S327" s="12" t="s">
        <v>121</v>
      </c>
      <c r="T327" s="29" t="s">
        <v>160</v>
      </c>
      <c r="U327" s="29" t="s">
        <v>161</v>
      </c>
      <c r="V327" s="12" t="s">
        <v>78</v>
      </c>
    </row>
    <row r="328" spans="1:22" ht="11.25" customHeight="1">
      <c r="A328" s="63"/>
      <c r="B328" s="311" t="s">
        <v>50</v>
      </c>
      <c r="C328" s="311"/>
      <c r="D328" s="311"/>
      <c r="E328" s="311"/>
      <c r="F328" s="311"/>
      <c r="G328" s="311"/>
      <c r="H328" s="311"/>
      <c r="I328" s="311"/>
      <c r="J328" s="311"/>
      <c r="K328" s="311"/>
      <c r="M328" s="311" t="s">
        <v>51</v>
      </c>
      <c r="N328" s="311"/>
      <c r="O328" s="311"/>
      <c r="P328" s="311"/>
      <c r="Q328" s="311"/>
      <c r="R328" s="311"/>
      <c r="S328" s="311"/>
      <c r="T328" s="311"/>
      <c r="U328" s="311"/>
      <c r="V328" s="311"/>
    </row>
    <row r="329" spans="1:22" ht="11.25" customHeight="1">
      <c r="A329" s="63" t="s">
        <v>135</v>
      </c>
      <c r="V329" s="21"/>
    </row>
    <row r="330" spans="1:22" ht="11.25" customHeight="1">
      <c r="A330" s="51" t="s">
        <v>102</v>
      </c>
      <c r="B330" s="21">
        <f t="shared" ref="B330:K330" si="210">AVERAGE(B113:B117)</f>
        <v>0</v>
      </c>
      <c r="C330" s="103">
        <f t="shared" si="210"/>
        <v>243</v>
      </c>
      <c r="D330" s="103">
        <f t="shared" si="210"/>
        <v>321.2</v>
      </c>
      <c r="E330" s="103">
        <f t="shared" si="210"/>
        <v>826.8</v>
      </c>
      <c r="F330" s="103">
        <f t="shared" si="210"/>
        <v>508.4</v>
      </c>
      <c r="G330" s="103">
        <f t="shared" si="210"/>
        <v>212.4</v>
      </c>
      <c r="H330" s="103">
        <f t="shared" si="210"/>
        <v>0</v>
      </c>
      <c r="I330" s="21">
        <f t="shared" si="210"/>
        <v>0</v>
      </c>
      <c r="J330" s="21">
        <f t="shared" si="210"/>
        <v>2111.8000000000002</v>
      </c>
      <c r="K330" s="103">
        <f t="shared" si="210"/>
        <v>2111.8000000000002</v>
      </c>
      <c r="M330" s="21">
        <f t="shared" ref="M330:V330" si="211">AVERAGE(M113:M117)</f>
        <v>0</v>
      </c>
      <c r="N330" s="103">
        <f t="shared" si="211"/>
        <v>30.2</v>
      </c>
      <c r="O330" s="103">
        <f t="shared" si="211"/>
        <v>2251.1999999999998</v>
      </c>
      <c r="P330" s="103">
        <f t="shared" si="211"/>
        <v>5302</v>
      </c>
      <c r="Q330" s="103">
        <f t="shared" si="211"/>
        <v>6393.4</v>
      </c>
      <c r="R330" s="103">
        <f t="shared" si="211"/>
        <v>2855</v>
      </c>
      <c r="S330" s="103">
        <f t="shared" si="211"/>
        <v>0</v>
      </c>
      <c r="T330" s="21">
        <f t="shared" si="211"/>
        <v>0</v>
      </c>
      <c r="U330" s="21">
        <f t="shared" si="211"/>
        <v>16831.8</v>
      </c>
      <c r="V330" s="103">
        <f t="shared" si="211"/>
        <v>16831.8</v>
      </c>
    </row>
    <row r="331" spans="1:22" ht="11.25" customHeight="1">
      <c r="A331" s="51" t="s">
        <v>10</v>
      </c>
      <c r="B331" s="21">
        <f t="shared" ref="B331:K331" si="212">AVERAGE(B118:B122)</f>
        <v>0</v>
      </c>
      <c r="C331" s="103">
        <f t="shared" si="212"/>
        <v>1062.2</v>
      </c>
      <c r="D331" s="103">
        <f t="shared" si="212"/>
        <v>943.8</v>
      </c>
      <c r="E331" s="103">
        <f t="shared" si="212"/>
        <v>2044.4</v>
      </c>
      <c r="F331" s="103">
        <f t="shared" si="212"/>
        <v>744</v>
      </c>
      <c r="G331" s="103">
        <f t="shared" si="212"/>
        <v>259.2</v>
      </c>
      <c r="H331" s="103" t="s">
        <v>15</v>
      </c>
      <c r="I331" s="21" t="s">
        <v>15</v>
      </c>
      <c r="J331" s="21">
        <f t="shared" si="212"/>
        <v>5053.6000000000004</v>
      </c>
      <c r="K331" s="103">
        <f t="shared" si="212"/>
        <v>5053.6000000000004</v>
      </c>
      <c r="M331" s="21">
        <f t="shared" ref="M331:V331" si="213">AVERAGE(M118:M122)</f>
        <v>0</v>
      </c>
      <c r="N331" s="103">
        <f t="shared" si="213"/>
        <v>0</v>
      </c>
      <c r="O331" s="103">
        <f t="shared" si="213"/>
        <v>2694.4</v>
      </c>
      <c r="P331" s="103">
        <f t="shared" si="213"/>
        <v>8430</v>
      </c>
      <c r="Q331" s="103">
        <f t="shared" si="213"/>
        <v>7020.8</v>
      </c>
      <c r="R331" s="103">
        <f t="shared" si="213"/>
        <v>2250.1999999999998</v>
      </c>
      <c r="S331" s="103" t="s">
        <v>15</v>
      </c>
      <c r="T331" s="21" t="s">
        <v>15</v>
      </c>
      <c r="U331" s="21">
        <f t="shared" si="213"/>
        <v>20395.400000000001</v>
      </c>
      <c r="V331" s="103">
        <f t="shared" si="213"/>
        <v>20395.400000000001</v>
      </c>
    </row>
    <row r="332" spans="1:22" ht="11.25" customHeight="1">
      <c r="A332" s="51" t="s">
        <v>11</v>
      </c>
      <c r="B332" s="21">
        <f>AVERAGE(B123:B127)</f>
        <v>0</v>
      </c>
      <c r="C332" s="103">
        <f t="shared" ref="C332:K332" si="214">AVERAGE(C123:C127)</f>
        <v>61</v>
      </c>
      <c r="D332" s="103">
        <f t="shared" si="214"/>
        <v>278.39999999999998</v>
      </c>
      <c r="E332" s="103">
        <f t="shared" si="214"/>
        <v>465</v>
      </c>
      <c r="F332" s="103">
        <f t="shared" si="214"/>
        <v>601.20000000000005</v>
      </c>
      <c r="G332" s="103">
        <f t="shared" si="214"/>
        <v>22.4</v>
      </c>
      <c r="H332" s="103" t="s">
        <v>15</v>
      </c>
      <c r="I332" s="21" t="s">
        <v>15</v>
      </c>
      <c r="J332" s="21">
        <f t="shared" si="214"/>
        <v>1428</v>
      </c>
      <c r="K332" s="103">
        <f t="shared" si="214"/>
        <v>1428</v>
      </c>
      <c r="M332" s="21">
        <f t="shared" ref="M332:V332" si="215">AVERAGE(M123:M127)</f>
        <v>0</v>
      </c>
      <c r="N332" s="103">
        <f t="shared" si="215"/>
        <v>0</v>
      </c>
      <c r="O332" s="103">
        <f t="shared" si="215"/>
        <v>0</v>
      </c>
      <c r="P332" s="103">
        <f t="shared" si="215"/>
        <v>2863.2</v>
      </c>
      <c r="Q332" s="103">
        <f t="shared" si="215"/>
        <v>6123</v>
      </c>
      <c r="R332" s="103">
        <f t="shared" si="215"/>
        <v>201</v>
      </c>
      <c r="S332" s="103" t="s">
        <v>15</v>
      </c>
      <c r="T332" s="21" t="s">
        <v>15</v>
      </c>
      <c r="U332" s="21">
        <f t="shared" si="215"/>
        <v>9187.2000000000007</v>
      </c>
      <c r="V332" s="103">
        <f t="shared" si="215"/>
        <v>9187.2000000000007</v>
      </c>
    </row>
    <row r="333" spans="1:22" ht="11.25" customHeight="1">
      <c r="A333" s="51" t="s">
        <v>12</v>
      </c>
      <c r="B333" s="21">
        <f>AVERAGE(B128:B132)</f>
        <v>0</v>
      </c>
      <c r="C333" s="103">
        <f t="shared" ref="C333:K333" si="216">AVERAGE(C128:C132)</f>
        <v>0</v>
      </c>
      <c r="D333" s="103">
        <f t="shared" si="216"/>
        <v>16.2</v>
      </c>
      <c r="E333" s="103">
        <f t="shared" si="216"/>
        <v>0</v>
      </c>
      <c r="F333" s="103">
        <f t="shared" si="216"/>
        <v>39.799999999999997</v>
      </c>
      <c r="G333" s="103">
        <f t="shared" si="216"/>
        <v>6.8</v>
      </c>
      <c r="H333" s="103" t="s">
        <v>15</v>
      </c>
      <c r="I333" s="21" t="s">
        <v>15</v>
      </c>
      <c r="J333" s="21">
        <f t="shared" si="216"/>
        <v>62.8</v>
      </c>
      <c r="K333" s="103">
        <f t="shared" si="216"/>
        <v>62.8</v>
      </c>
      <c r="M333" s="21">
        <f t="shared" ref="M333:V333" si="217">AVERAGE(M128:M132)</f>
        <v>0</v>
      </c>
      <c r="N333" s="103">
        <f t="shared" si="217"/>
        <v>0</v>
      </c>
      <c r="O333" s="103">
        <f t="shared" si="217"/>
        <v>0</v>
      </c>
      <c r="P333" s="103">
        <f t="shared" si="217"/>
        <v>0</v>
      </c>
      <c r="Q333" s="103">
        <f t="shared" si="217"/>
        <v>102.8</v>
      </c>
      <c r="R333" s="103">
        <f t="shared" si="217"/>
        <v>94.8</v>
      </c>
      <c r="S333" s="103" t="s">
        <v>15</v>
      </c>
      <c r="T333" s="21" t="s">
        <v>15</v>
      </c>
      <c r="U333" s="21">
        <f t="shared" si="217"/>
        <v>197.6</v>
      </c>
      <c r="V333" s="103">
        <f t="shared" si="217"/>
        <v>197.6</v>
      </c>
    </row>
    <row r="334" spans="1:22" ht="11.25" customHeight="1">
      <c r="A334" s="51" t="s">
        <v>13</v>
      </c>
      <c r="B334" s="21">
        <f t="shared" ref="B334:H334" si="218">AVERAGE(B133:B137)</f>
        <v>0</v>
      </c>
      <c r="C334" s="103">
        <f t="shared" si="218"/>
        <v>51.6</v>
      </c>
      <c r="D334" s="103">
        <f t="shared" si="218"/>
        <v>9.6</v>
      </c>
      <c r="E334" s="103">
        <f t="shared" si="218"/>
        <v>70.2</v>
      </c>
      <c r="F334" s="103">
        <f t="shared" si="218"/>
        <v>39.6</v>
      </c>
      <c r="G334" s="103">
        <f t="shared" si="218"/>
        <v>15.4</v>
      </c>
      <c r="H334" s="103">
        <f t="shared" si="218"/>
        <v>22.5</v>
      </c>
      <c r="I334" s="21" t="str">
        <f>+I133</f>
        <v>-</v>
      </c>
      <c r="J334" s="21">
        <f t="shared" ref="J334:R334" si="219">AVERAGE(J133:J137)</f>
        <v>186.4</v>
      </c>
      <c r="K334" s="103">
        <f t="shared" si="219"/>
        <v>204.4</v>
      </c>
      <c r="L334" s="103" t="e">
        <f t="shared" si="219"/>
        <v>#DIV/0!</v>
      </c>
      <c r="M334" s="21">
        <f t="shared" si="219"/>
        <v>0</v>
      </c>
      <c r="N334" s="103">
        <f t="shared" si="219"/>
        <v>0</v>
      </c>
      <c r="O334" s="103">
        <f t="shared" si="219"/>
        <v>0</v>
      </c>
      <c r="P334" s="103">
        <f t="shared" si="219"/>
        <v>12.4</v>
      </c>
      <c r="Q334" s="103">
        <f t="shared" si="219"/>
        <v>84.2</v>
      </c>
      <c r="R334" s="103">
        <f t="shared" si="219"/>
        <v>12</v>
      </c>
      <c r="S334" s="103">
        <f>AVERAGE(S133:S137)</f>
        <v>66.25</v>
      </c>
      <c r="T334" s="21" t="str">
        <f>+T133</f>
        <v>-</v>
      </c>
      <c r="U334" s="21">
        <f>AVERAGE(U133:U137)</f>
        <v>108.6</v>
      </c>
      <c r="V334" s="103">
        <f>AVERAGE(V133:V137)</f>
        <v>161.6</v>
      </c>
    </row>
    <row r="335" spans="1:22" ht="11.25" customHeight="1">
      <c r="A335" s="51" t="s">
        <v>14</v>
      </c>
      <c r="B335" s="21">
        <f>AVERAGE(B138:B142)</f>
        <v>0</v>
      </c>
      <c r="C335" s="103">
        <f t="shared" ref="C335:V335" si="220">AVERAGE(C138:C142)</f>
        <v>45.8</v>
      </c>
      <c r="D335" s="103">
        <f t="shared" si="220"/>
        <v>1007.8</v>
      </c>
      <c r="E335" s="103">
        <f t="shared" si="220"/>
        <v>407.8</v>
      </c>
      <c r="F335" s="103">
        <f t="shared" si="220"/>
        <v>570.4</v>
      </c>
      <c r="G335" s="103">
        <f t="shared" si="220"/>
        <v>102.6</v>
      </c>
      <c r="H335" s="103">
        <f t="shared" si="220"/>
        <v>10.199999999999999</v>
      </c>
      <c r="I335" s="21" t="str">
        <f>I138</f>
        <v>-</v>
      </c>
      <c r="J335" s="21">
        <f t="shared" si="220"/>
        <v>2134.4</v>
      </c>
      <c r="K335" s="103">
        <f t="shared" si="220"/>
        <v>2144.6</v>
      </c>
      <c r="L335" s="103"/>
      <c r="M335" s="21">
        <f t="shared" si="220"/>
        <v>0</v>
      </c>
      <c r="N335" s="103">
        <f t="shared" si="220"/>
        <v>0.4</v>
      </c>
      <c r="O335" s="103">
        <f t="shared" si="220"/>
        <v>0.4</v>
      </c>
      <c r="P335" s="103">
        <f t="shared" si="220"/>
        <v>244</v>
      </c>
      <c r="Q335" s="103">
        <f t="shared" si="220"/>
        <v>1190.8</v>
      </c>
      <c r="R335" s="103">
        <f t="shared" si="220"/>
        <v>124</v>
      </c>
      <c r="S335" s="103">
        <f t="shared" si="220"/>
        <v>7</v>
      </c>
      <c r="T335" s="21" t="str">
        <f>T138</f>
        <v>-</v>
      </c>
      <c r="U335" s="21">
        <f t="shared" si="220"/>
        <v>1559.6</v>
      </c>
      <c r="V335" s="103">
        <f t="shared" si="220"/>
        <v>1566.6</v>
      </c>
    </row>
    <row r="336" spans="1:22" ht="11.25" customHeight="1">
      <c r="A336" s="51">
        <v>2011</v>
      </c>
      <c r="B336" s="21">
        <f t="shared" ref="B336:K336" si="221">+B143</f>
        <v>0</v>
      </c>
      <c r="C336" s="103">
        <f t="shared" si="221"/>
        <v>0</v>
      </c>
      <c r="D336" s="103">
        <f t="shared" si="221"/>
        <v>457</v>
      </c>
      <c r="E336" s="103">
        <f t="shared" si="221"/>
        <v>0</v>
      </c>
      <c r="F336" s="103">
        <f t="shared" si="221"/>
        <v>69</v>
      </c>
      <c r="G336" s="103">
        <f t="shared" si="221"/>
        <v>46</v>
      </c>
      <c r="H336" s="103">
        <f t="shared" si="221"/>
        <v>0</v>
      </c>
      <c r="I336" s="21" t="str">
        <f t="shared" si="221"/>
        <v>-</v>
      </c>
      <c r="J336" s="21">
        <f t="shared" si="221"/>
        <v>572</v>
      </c>
      <c r="K336" s="103">
        <f t="shared" si="221"/>
        <v>572</v>
      </c>
      <c r="M336" s="21">
        <f t="shared" ref="M336:V336" si="222">+M143</f>
        <v>0</v>
      </c>
      <c r="N336" s="103">
        <f t="shared" si="222"/>
        <v>0</v>
      </c>
      <c r="O336" s="103">
        <f t="shared" si="222"/>
        <v>0</v>
      </c>
      <c r="P336" s="103">
        <f t="shared" si="222"/>
        <v>0</v>
      </c>
      <c r="Q336" s="103">
        <f t="shared" si="222"/>
        <v>29</v>
      </c>
      <c r="R336" s="103">
        <f t="shared" si="222"/>
        <v>482</v>
      </c>
      <c r="S336" s="103">
        <f t="shared" si="222"/>
        <v>0</v>
      </c>
      <c r="T336" s="21" t="str">
        <f t="shared" si="222"/>
        <v>-</v>
      </c>
      <c r="U336" s="21">
        <f t="shared" si="222"/>
        <v>511</v>
      </c>
      <c r="V336" s="103">
        <f t="shared" si="222"/>
        <v>511</v>
      </c>
    </row>
    <row r="337" spans="1:22" ht="11.25" customHeight="1">
      <c r="A337" s="51">
        <v>2012</v>
      </c>
      <c r="B337" s="21">
        <f t="shared" ref="B337:K337" si="223">+B144</f>
        <v>0</v>
      </c>
      <c r="C337" s="103">
        <f t="shared" si="223"/>
        <v>722</v>
      </c>
      <c r="D337" s="103">
        <f t="shared" si="223"/>
        <v>258</v>
      </c>
      <c r="E337" s="103">
        <f t="shared" si="223"/>
        <v>322</v>
      </c>
      <c r="F337" s="103">
        <f t="shared" si="223"/>
        <v>1060</v>
      </c>
      <c r="G337" s="103">
        <f t="shared" si="223"/>
        <v>164</v>
      </c>
      <c r="H337" s="103">
        <f t="shared" si="223"/>
        <v>10</v>
      </c>
      <c r="I337" s="21" t="str">
        <f t="shared" si="223"/>
        <v>-</v>
      </c>
      <c r="J337" s="21">
        <f t="shared" si="223"/>
        <v>2526</v>
      </c>
      <c r="K337" s="103">
        <f t="shared" si="223"/>
        <v>2536</v>
      </c>
      <c r="M337" s="21">
        <f t="shared" ref="M337:V337" si="224">+M144</f>
        <v>0</v>
      </c>
      <c r="N337" s="103">
        <f t="shared" si="224"/>
        <v>0</v>
      </c>
      <c r="O337" s="103">
        <f t="shared" si="224"/>
        <v>1</v>
      </c>
      <c r="P337" s="103">
        <f t="shared" si="224"/>
        <v>44</v>
      </c>
      <c r="Q337" s="103">
        <f t="shared" si="224"/>
        <v>1002</v>
      </c>
      <c r="R337" s="103">
        <f t="shared" si="224"/>
        <v>179</v>
      </c>
      <c r="S337" s="103">
        <f t="shared" si="224"/>
        <v>0</v>
      </c>
      <c r="T337" s="21" t="str">
        <f t="shared" si="224"/>
        <v>-</v>
      </c>
      <c r="U337" s="21">
        <f t="shared" si="224"/>
        <v>1226</v>
      </c>
      <c r="V337" s="103">
        <f t="shared" si="224"/>
        <v>1226</v>
      </c>
    </row>
    <row r="338" spans="1:22" ht="11.25" customHeight="1">
      <c r="A338" s="51">
        <v>2013</v>
      </c>
      <c r="B338" s="21">
        <f t="shared" ref="B338:K338" si="225">+B145</f>
        <v>0</v>
      </c>
      <c r="C338" s="103">
        <f t="shared" si="225"/>
        <v>954</v>
      </c>
      <c r="D338" s="103">
        <f t="shared" si="225"/>
        <v>2694</v>
      </c>
      <c r="E338" s="103">
        <f t="shared" si="225"/>
        <v>1197</v>
      </c>
      <c r="F338" s="103">
        <f t="shared" si="225"/>
        <v>207</v>
      </c>
      <c r="G338" s="103">
        <f t="shared" si="225"/>
        <v>794</v>
      </c>
      <c r="H338" s="103">
        <f t="shared" si="225"/>
        <v>0</v>
      </c>
      <c r="I338" s="21" t="str">
        <f t="shared" si="225"/>
        <v>-</v>
      </c>
      <c r="J338" s="21">
        <f t="shared" si="225"/>
        <v>5846</v>
      </c>
      <c r="K338" s="103">
        <f t="shared" si="225"/>
        <v>5846</v>
      </c>
      <c r="M338" s="21">
        <f t="shared" ref="M338:V338" si="226">+M145</f>
        <v>0</v>
      </c>
      <c r="N338" s="103">
        <f t="shared" si="226"/>
        <v>0</v>
      </c>
      <c r="O338" s="103">
        <f t="shared" si="226"/>
        <v>7</v>
      </c>
      <c r="P338" s="103">
        <f t="shared" si="226"/>
        <v>370</v>
      </c>
      <c r="Q338" s="103">
        <f t="shared" si="226"/>
        <v>1176</v>
      </c>
      <c r="R338" s="103">
        <f t="shared" si="226"/>
        <v>127</v>
      </c>
      <c r="S338" s="103">
        <f t="shared" si="226"/>
        <v>0</v>
      </c>
      <c r="T338" s="21" t="str">
        <f t="shared" si="226"/>
        <v>-</v>
      </c>
      <c r="U338" s="21">
        <f t="shared" si="226"/>
        <v>1680</v>
      </c>
      <c r="V338" s="103">
        <f t="shared" si="226"/>
        <v>1680</v>
      </c>
    </row>
    <row r="339" spans="1:22" ht="11.25" customHeight="1">
      <c r="A339" s="51">
        <v>2014</v>
      </c>
      <c r="B339" s="21">
        <f t="shared" ref="B339:K339" si="227">+B146</f>
        <v>0</v>
      </c>
      <c r="C339" s="103">
        <f t="shared" si="227"/>
        <v>4192</v>
      </c>
      <c r="D339" s="103">
        <f t="shared" si="227"/>
        <v>7992</v>
      </c>
      <c r="E339" s="103">
        <f t="shared" si="227"/>
        <v>15669</v>
      </c>
      <c r="F339" s="103">
        <f t="shared" si="227"/>
        <v>5502</v>
      </c>
      <c r="G339" s="103">
        <f t="shared" si="227"/>
        <v>2152</v>
      </c>
      <c r="H339" s="103">
        <f t="shared" si="227"/>
        <v>0</v>
      </c>
      <c r="I339" s="21" t="str">
        <f t="shared" si="227"/>
        <v>-</v>
      </c>
      <c r="J339" s="21">
        <f t="shared" si="227"/>
        <v>35507</v>
      </c>
      <c r="K339" s="103">
        <f t="shared" si="227"/>
        <v>35507</v>
      </c>
      <c r="M339" s="21">
        <f t="shared" ref="M339:V339" si="228">+M146</f>
        <v>0</v>
      </c>
      <c r="N339" s="103">
        <f t="shared" si="228"/>
        <v>0</v>
      </c>
      <c r="O339" s="103">
        <f t="shared" si="228"/>
        <v>4</v>
      </c>
      <c r="P339" s="103">
        <f t="shared" si="228"/>
        <v>7446</v>
      </c>
      <c r="Q339" s="103">
        <f t="shared" si="228"/>
        <v>29203</v>
      </c>
      <c r="R339" s="103">
        <f t="shared" si="228"/>
        <v>5031</v>
      </c>
      <c r="S339" s="103">
        <f t="shared" si="228"/>
        <v>0</v>
      </c>
      <c r="T339" s="21" t="str">
        <f t="shared" si="228"/>
        <v>-</v>
      </c>
      <c r="U339" s="21">
        <f t="shared" si="228"/>
        <v>41684</v>
      </c>
      <c r="V339" s="103">
        <f t="shared" si="228"/>
        <v>41684</v>
      </c>
    </row>
    <row r="340" spans="1:22" ht="11.25" customHeight="1">
      <c r="A340" s="51">
        <v>2015</v>
      </c>
      <c r="B340" s="21">
        <f t="shared" ref="B340:K340" si="229">+B147</f>
        <v>0</v>
      </c>
      <c r="C340" s="103">
        <f t="shared" si="229"/>
        <v>1868</v>
      </c>
      <c r="D340" s="103">
        <f t="shared" si="229"/>
        <v>1371</v>
      </c>
      <c r="E340" s="103">
        <f t="shared" si="229"/>
        <v>14068</v>
      </c>
      <c r="F340" s="103">
        <f t="shared" si="229"/>
        <v>1999</v>
      </c>
      <c r="G340" s="103">
        <f t="shared" si="229"/>
        <v>524</v>
      </c>
      <c r="H340" s="103">
        <f t="shared" si="229"/>
        <v>0</v>
      </c>
      <c r="I340" s="21" t="str">
        <f t="shared" si="229"/>
        <v>-</v>
      </c>
      <c r="J340" s="21">
        <f t="shared" si="229"/>
        <v>19830</v>
      </c>
      <c r="K340" s="103">
        <f t="shared" si="229"/>
        <v>19830</v>
      </c>
      <c r="M340" s="21">
        <f t="shared" ref="M340:V340" si="230">+M147</f>
        <v>0</v>
      </c>
      <c r="N340" s="103">
        <f t="shared" si="230"/>
        <v>0</v>
      </c>
      <c r="O340" s="103">
        <f t="shared" si="230"/>
        <v>0</v>
      </c>
      <c r="P340" s="103">
        <f t="shared" si="230"/>
        <v>1008</v>
      </c>
      <c r="Q340" s="103">
        <f t="shared" si="230"/>
        <v>383</v>
      </c>
      <c r="R340" s="103">
        <f t="shared" si="230"/>
        <v>298</v>
      </c>
      <c r="S340" s="103">
        <f t="shared" si="230"/>
        <v>0</v>
      </c>
      <c r="T340" s="21" t="str">
        <f t="shared" si="230"/>
        <v>-</v>
      </c>
      <c r="U340" s="21">
        <f t="shared" si="230"/>
        <v>1689</v>
      </c>
      <c r="V340" s="103">
        <f t="shared" si="230"/>
        <v>1689</v>
      </c>
    </row>
    <row r="341" spans="1:22" ht="11.25" customHeight="1">
      <c r="A341" s="51">
        <v>2016</v>
      </c>
      <c r="B341" s="21">
        <f t="shared" ref="B341:K341" si="231">+B148</f>
        <v>0</v>
      </c>
      <c r="C341" s="103">
        <f t="shared" si="231"/>
        <v>641</v>
      </c>
      <c r="D341" s="103">
        <f t="shared" si="231"/>
        <v>555</v>
      </c>
      <c r="E341" s="103">
        <f t="shared" si="231"/>
        <v>256</v>
      </c>
      <c r="F341" s="103">
        <f t="shared" si="231"/>
        <v>4</v>
      </c>
      <c r="G341" s="103">
        <f t="shared" si="231"/>
        <v>0</v>
      </c>
      <c r="H341" s="103">
        <f t="shared" si="231"/>
        <v>0</v>
      </c>
      <c r="I341" s="21" t="str">
        <f t="shared" si="231"/>
        <v>-</v>
      </c>
      <c r="J341" s="21">
        <f t="shared" si="231"/>
        <v>1456</v>
      </c>
      <c r="K341" s="103">
        <f t="shared" si="231"/>
        <v>1456</v>
      </c>
      <c r="M341" s="21">
        <f t="shared" ref="M341:V341" si="232">+M148</f>
        <v>0</v>
      </c>
      <c r="N341" s="103">
        <f t="shared" si="232"/>
        <v>0</v>
      </c>
      <c r="O341" s="103">
        <f t="shared" si="232"/>
        <v>0</v>
      </c>
      <c r="P341" s="103">
        <f t="shared" si="232"/>
        <v>0</v>
      </c>
      <c r="Q341" s="103">
        <f t="shared" si="232"/>
        <v>0</v>
      </c>
      <c r="R341" s="103">
        <f t="shared" si="232"/>
        <v>0</v>
      </c>
      <c r="S341" s="103">
        <f t="shared" si="232"/>
        <v>1</v>
      </c>
      <c r="T341" s="21" t="str">
        <f t="shared" si="232"/>
        <v>-</v>
      </c>
      <c r="U341" s="21">
        <f t="shared" si="232"/>
        <v>0</v>
      </c>
      <c r="V341" s="103">
        <f t="shared" si="232"/>
        <v>1</v>
      </c>
    </row>
    <row r="342" spans="1:22" ht="11.25" customHeight="1">
      <c r="A342" s="68">
        <v>2017</v>
      </c>
      <c r="B342" s="21">
        <f t="shared" ref="B342:K342" si="233">+B149</f>
        <v>0</v>
      </c>
      <c r="C342" s="103">
        <f t="shared" si="233"/>
        <v>0</v>
      </c>
      <c r="D342" s="103">
        <f t="shared" si="233"/>
        <v>10</v>
      </c>
      <c r="E342" s="103">
        <f t="shared" si="233"/>
        <v>5</v>
      </c>
      <c r="F342" s="103">
        <f t="shared" si="233"/>
        <v>4</v>
      </c>
      <c r="G342" s="103">
        <f t="shared" si="233"/>
        <v>30</v>
      </c>
      <c r="H342" s="103">
        <f t="shared" si="233"/>
        <v>0</v>
      </c>
      <c r="I342" s="21" t="str">
        <f t="shared" si="233"/>
        <v>-</v>
      </c>
      <c r="J342" s="21">
        <f t="shared" si="233"/>
        <v>49</v>
      </c>
      <c r="K342" s="103">
        <f t="shared" si="233"/>
        <v>49</v>
      </c>
      <c r="M342" s="21">
        <f t="shared" ref="M342:V342" si="234">+M149</f>
        <v>0</v>
      </c>
      <c r="N342" s="103">
        <f t="shared" si="234"/>
        <v>0</v>
      </c>
      <c r="O342" s="103">
        <f t="shared" si="234"/>
        <v>0</v>
      </c>
      <c r="P342" s="103">
        <f t="shared" si="234"/>
        <v>8</v>
      </c>
      <c r="Q342" s="103">
        <f t="shared" si="234"/>
        <v>14</v>
      </c>
      <c r="R342" s="103">
        <f t="shared" si="234"/>
        <v>167</v>
      </c>
      <c r="S342" s="103">
        <f t="shared" si="234"/>
        <v>0</v>
      </c>
      <c r="T342" s="21" t="str">
        <f t="shared" si="234"/>
        <v>-</v>
      </c>
      <c r="U342" s="21">
        <f t="shared" si="234"/>
        <v>189</v>
      </c>
      <c r="V342" s="103">
        <f t="shared" si="234"/>
        <v>189</v>
      </c>
    </row>
    <row r="343" spans="1:22" ht="11.25" customHeight="1">
      <c r="A343" s="68">
        <v>2018</v>
      </c>
      <c r="B343" s="21">
        <f t="shared" ref="B343:K343" si="235">+B150</f>
        <v>0</v>
      </c>
      <c r="C343" s="103">
        <f t="shared" si="235"/>
        <v>0</v>
      </c>
      <c r="D343" s="103">
        <f t="shared" si="235"/>
        <v>25</v>
      </c>
      <c r="E343" s="103">
        <f t="shared" si="235"/>
        <v>0</v>
      </c>
      <c r="F343" s="103">
        <f t="shared" si="235"/>
        <v>0</v>
      </c>
      <c r="G343" s="103">
        <f t="shared" si="235"/>
        <v>3</v>
      </c>
      <c r="H343" s="103">
        <f t="shared" si="235"/>
        <v>0</v>
      </c>
      <c r="I343" s="21" t="str">
        <f t="shared" si="235"/>
        <v>-</v>
      </c>
      <c r="J343" s="21">
        <f t="shared" si="235"/>
        <v>28</v>
      </c>
      <c r="K343" s="103">
        <f t="shared" si="235"/>
        <v>28</v>
      </c>
      <c r="M343" s="21">
        <f t="shared" ref="M343:V343" si="236">+M150</f>
        <v>0</v>
      </c>
      <c r="N343" s="103">
        <f t="shared" si="236"/>
        <v>0</v>
      </c>
      <c r="O343" s="103">
        <f t="shared" si="236"/>
        <v>0</v>
      </c>
      <c r="P343" s="103">
        <f t="shared" si="236"/>
        <v>0</v>
      </c>
      <c r="Q343" s="103">
        <f t="shared" si="236"/>
        <v>0</v>
      </c>
      <c r="R343" s="103">
        <f t="shared" si="236"/>
        <v>17</v>
      </c>
      <c r="S343" s="103">
        <f t="shared" si="236"/>
        <v>0</v>
      </c>
      <c r="T343" s="21" t="str">
        <f t="shared" si="236"/>
        <v>-</v>
      </c>
      <c r="U343" s="21">
        <f t="shared" si="236"/>
        <v>17</v>
      </c>
      <c r="V343" s="103">
        <f t="shared" si="236"/>
        <v>17</v>
      </c>
    </row>
    <row r="344" spans="1:22" ht="11.25" customHeight="1">
      <c r="A344" s="68">
        <v>2019</v>
      </c>
      <c r="B344" s="21">
        <f t="shared" ref="B344:K344" si="237">+B151</f>
        <v>0</v>
      </c>
      <c r="C344" s="103">
        <f t="shared" si="237"/>
        <v>0</v>
      </c>
      <c r="D344" s="103">
        <f t="shared" si="237"/>
        <v>0</v>
      </c>
      <c r="E344" s="103">
        <f t="shared" si="237"/>
        <v>0</v>
      </c>
      <c r="F344" s="103">
        <f t="shared" si="237"/>
        <v>14</v>
      </c>
      <c r="G344" s="103">
        <f t="shared" si="237"/>
        <v>23</v>
      </c>
      <c r="H344" s="103">
        <f t="shared" si="237"/>
        <v>0</v>
      </c>
      <c r="I344" s="21" t="str">
        <f t="shared" si="237"/>
        <v>-</v>
      </c>
      <c r="J344" s="21">
        <f t="shared" si="237"/>
        <v>37</v>
      </c>
      <c r="K344" s="103">
        <f t="shared" si="237"/>
        <v>37</v>
      </c>
      <c r="M344" s="21">
        <f t="shared" ref="M344:V344" si="238">+M151</f>
        <v>0</v>
      </c>
      <c r="N344" s="103">
        <f t="shared" si="238"/>
        <v>0</v>
      </c>
      <c r="O344" s="103">
        <f t="shared" si="238"/>
        <v>0</v>
      </c>
      <c r="P344" s="103">
        <f t="shared" si="238"/>
        <v>0</v>
      </c>
      <c r="Q344" s="103">
        <f t="shared" si="238"/>
        <v>123</v>
      </c>
      <c r="R344" s="103">
        <f t="shared" si="238"/>
        <v>219</v>
      </c>
      <c r="S344" s="103">
        <f t="shared" si="238"/>
        <v>0</v>
      </c>
      <c r="T344" s="21" t="str">
        <f t="shared" si="238"/>
        <v>-</v>
      </c>
      <c r="U344" s="21">
        <f t="shared" si="238"/>
        <v>342</v>
      </c>
      <c r="V344" s="103">
        <f t="shared" si="238"/>
        <v>342</v>
      </c>
    </row>
    <row r="345" spans="1:22" ht="11.25" customHeight="1">
      <c r="A345" s="68">
        <v>2020</v>
      </c>
      <c r="B345" s="21">
        <f t="shared" ref="B345:K345" si="239">+B152</f>
        <v>0</v>
      </c>
      <c r="C345" s="103">
        <f t="shared" si="239"/>
        <v>0</v>
      </c>
      <c r="D345" s="103">
        <f t="shared" si="239"/>
        <v>0</v>
      </c>
      <c r="E345" s="103">
        <f t="shared" si="239"/>
        <v>0</v>
      </c>
      <c r="F345" s="103">
        <f t="shared" si="239"/>
        <v>27</v>
      </c>
      <c r="G345" s="103">
        <f t="shared" si="239"/>
        <v>0</v>
      </c>
      <c r="H345" s="103">
        <f t="shared" si="239"/>
        <v>0</v>
      </c>
      <c r="I345" s="21" t="str">
        <f t="shared" si="239"/>
        <v>-</v>
      </c>
      <c r="J345" s="21">
        <f t="shared" si="239"/>
        <v>27</v>
      </c>
      <c r="K345" s="103">
        <f t="shared" si="239"/>
        <v>27</v>
      </c>
      <c r="M345" s="21">
        <f t="shared" ref="M345:V345" si="240">+M152</f>
        <v>0</v>
      </c>
      <c r="N345" s="103">
        <f t="shared" si="240"/>
        <v>0</v>
      </c>
      <c r="O345" s="103">
        <f t="shared" si="240"/>
        <v>0</v>
      </c>
      <c r="P345" s="103">
        <f t="shared" si="240"/>
        <v>0</v>
      </c>
      <c r="Q345" s="103">
        <f t="shared" si="240"/>
        <v>5</v>
      </c>
      <c r="R345" s="103">
        <f t="shared" si="240"/>
        <v>0</v>
      </c>
      <c r="S345" s="103">
        <f t="shared" si="240"/>
        <v>0</v>
      </c>
      <c r="T345" s="21" t="str">
        <f t="shared" si="240"/>
        <v>-</v>
      </c>
      <c r="U345" s="21">
        <f t="shared" si="240"/>
        <v>5</v>
      </c>
      <c r="V345" s="103">
        <f t="shared" si="240"/>
        <v>5</v>
      </c>
    </row>
    <row r="346" spans="1:22" ht="11.25" customHeight="1">
      <c r="A346" s="68">
        <v>2021</v>
      </c>
      <c r="B346" s="21">
        <f t="shared" ref="B346:K346" si="241">+B153</f>
        <v>0</v>
      </c>
      <c r="C346" s="103">
        <f t="shared" si="241"/>
        <v>0</v>
      </c>
      <c r="D346" s="103">
        <f t="shared" si="241"/>
        <v>0</v>
      </c>
      <c r="E346" s="103">
        <f t="shared" si="241"/>
        <v>81</v>
      </c>
      <c r="F346" s="103">
        <f t="shared" si="241"/>
        <v>256</v>
      </c>
      <c r="G346" s="103">
        <f t="shared" si="241"/>
        <v>0</v>
      </c>
      <c r="H346" s="103">
        <f t="shared" si="241"/>
        <v>0</v>
      </c>
      <c r="I346" s="21" t="str">
        <f t="shared" si="241"/>
        <v>-</v>
      </c>
      <c r="J346" s="21">
        <f t="shared" si="241"/>
        <v>337</v>
      </c>
      <c r="K346" s="103">
        <f t="shared" si="241"/>
        <v>337</v>
      </c>
      <c r="M346" s="21">
        <f t="shared" ref="M346:V346" si="242">+M153</f>
        <v>0</v>
      </c>
      <c r="N346" s="103">
        <f t="shared" si="242"/>
        <v>0</v>
      </c>
      <c r="O346" s="103">
        <f t="shared" si="242"/>
        <v>0</v>
      </c>
      <c r="P346" s="103">
        <f t="shared" si="242"/>
        <v>45</v>
      </c>
      <c r="Q346" s="103">
        <f t="shared" si="242"/>
        <v>1578</v>
      </c>
      <c r="R346" s="103">
        <f t="shared" si="242"/>
        <v>0</v>
      </c>
      <c r="S346" s="103">
        <f t="shared" si="242"/>
        <v>0</v>
      </c>
      <c r="T346" s="21" t="str">
        <f t="shared" si="242"/>
        <v>-</v>
      </c>
      <c r="U346" s="21">
        <f t="shared" si="242"/>
        <v>1623</v>
      </c>
      <c r="V346" s="103">
        <f t="shared" si="242"/>
        <v>1623</v>
      </c>
    </row>
    <row r="347" spans="1:22" ht="11.25" customHeight="1">
      <c r="A347" s="68">
        <v>2022</v>
      </c>
      <c r="B347" s="21">
        <f t="shared" ref="B347:K347" si="243">+B154</f>
        <v>0</v>
      </c>
      <c r="C347" s="103">
        <f t="shared" si="243"/>
        <v>7</v>
      </c>
      <c r="D347" s="103">
        <f t="shared" si="243"/>
        <v>215</v>
      </c>
      <c r="E347" s="103">
        <f t="shared" si="243"/>
        <v>183</v>
      </c>
      <c r="F347" s="103">
        <f t="shared" si="243"/>
        <v>63</v>
      </c>
      <c r="G347" s="103">
        <f t="shared" si="243"/>
        <v>10</v>
      </c>
      <c r="H347" s="103">
        <f t="shared" si="243"/>
        <v>0</v>
      </c>
      <c r="I347" s="21" t="str">
        <f t="shared" si="243"/>
        <v>-</v>
      </c>
      <c r="J347" s="21">
        <f t="shared" si="243"/>
        <v>478</v>
      </c>
      <c r="K347" s="103">
        <f t="shared" si="243"/>
        <v>478</v>
      </c>
      <c r="M347" s="21">
        <f t="shared" ref="M347:V347" si="244">+M154</f>
        <v>0</v>
      </c>
      <c r="N347" s="103">
        <f t="shared" si="244"/>
        <v>0</v>
      </c>
      <c r="O347" s="103">
        <f t="shared" si="244"/>
        <v>0</v>
      </c>
      <c r="P347" s="103">
        <f t="shared" si="244"/>
        <v>159</v>
      </c>
      <c r="Q347" s="103">
        <f t="shared" si="244"/>
        <v>1861</v>
      </c>
      <c r="R347" s="103">
        <f t="shared" si="244"/>
        <v>992</v>
      </c>
      <c r="S347" s="103">
        <f t="shared" si="244"/>
        <v>0</v>
      </c>
      <c r="T347" s="21" t="str">
        <f t="shared" si="244"/>
        <v>-</v>
      </c>
      <c r="U347" s="21">
        <f t="shared" si="244"/>
        <v>3012</v>
      </c>
      <c r="V347" s="103">
        <f t="shared" si="244"/>
        <v>3012</v>
      </c>
    </row>
    <row r="348" spans="1:22" ht="11.25" customHeight="1">
      <c r="A348" s="68">
        <v>2023</v>
      </c>
      <c r="B348" s="21">
        <f t="shared" ref="B348:K349" si="245">+B155</f>
        <v>0</v>
      </c>
      <c r="C348" s="103">
        <f t="shared" si="245"/>
        <v>16</v>
      </c>
      <c r="D348" s="103">
        <f t="shared" si="245"/>
        <v>473</v>
      </c>
      <c r="E348" s="103">
        <f t="shared" si="245"/>
        <v>286</v>
      </c>
      <c r="F348" s="103">
        <f t="shared" si="245"/>
        <v>344</v>
      </c>
      <c r="G348" s="103">
        <f t="shared" si="245"/>
        <v>18</v>
      </c>
      <c r="H348" s="103">
        <f t="shared" si="245"/>
        <v>0</v>
      </c>
      <c r="I348" s="21" t="str">
        <f t="shared" si="245"/>
        <v>-</v>
      </c>
      <c r="J348" s="21">
        <f t="shared" si="245"/>
        <v>1137</v>
      </c>
      <c r="K348" s="103">
        <f t="shared" si="245"/>
        <v>1137</v>
      </c>
      <c r="M348" s="21">
        <f t="shared" ref="M348:V349" si="246">+M155</f>
        <v>0</v>
      </c>
      <c r="N348" s="103">
        <f t="shared" si="246"/>
        <v>0</v>
      </c>
      <c r="O348" s="103">
        <f t="shared" si="246"/>
        <v>0</v>
      </c>
      <c r="P348" s="103">
        <f t="shared" si="246"/>
        <v>1163</v>
      </c>
      <c r="Q348" s="103">
        <f t="shared" si="246"/>
        <v>348</v>
      </c>
      <c r="R348" s="103">
        <f t="shared" si="246"/>
        <v>988</v>
      </c>
      <c r="S348" s="103">
        <f t="shared" si="246"/>
        <v>0</v>
      </c>
      <c r="T348" s="21" t="str">
        <f t="shared" si="246"/>
        <v>-</v>
      </c>
      <c r="U348" s="21">
        <f t="shared" si="246"/>
        <v>2499</v>
      </c>
      <c r="V348" s="103">
        <f t="shared" si="246"/>
        <v>2499</v>
      </c>
    </row>
    <row r="349" spans="1:22" ht="11.25" customHeight="1">
      <c r="A349" s="68" t="s">
        <v>349</v>
      </c>
      <c r="B349" s="21">
        <f t="shared" si="245"/>
        <v>0</v>
      </c>
      <c r="C349" s="103">
        <f t="shared" si="245"/>
        <v>18</v>
      </c>
      <c r="D349" s="103">
        <f t="shared" si="245"/>
        <v>231</v>
      </c>
      <c r="E349" s="103">
        <f t="shared" si="245"/>
        <v>194</v>
      </c>
      <c r="F349" s="103">
        <f t="shared" si="245"/>
        <v>162</v>
      </c>
      <c r="G349" s="103">
        <f t="shared" si="245"/>
        <v>25</v>
      </c>
      <c r="H349" s="103">
        <f t="shared" si="245"/>
        <v>0</v>
      </c>
      <c r="I349" s="21" t="str">
        <f t="shared" si="245"/>
        <v>-</v>
      </c>
      <c r="J349" s="21">
        <f t="shared" si="245"/>
        <v>630</v>
      </c>
      <c r="K349" s="103">
        <f t="shared" si="245"/>
        <v>630</v>
      </c>
      <c r="M349" s="21">
        <f t="shared" si="246"/>
        <v>0</v>
      </c>
      <c r="N349" s="103">
        <f t="shared" si="246"/>
        <v>0</v>
      </c>
      <c r="O349" s="103">
        <f t="shared" si="246"/>
        <v>0</v>
      </c>
      <c r="P349" s="103">
        <f t="shared" si="246"/>
        <v>256</v>
      </c>
      <c r="Q349" s="103">
        <f t="shared" si="246"/>
        <v>3701</v>
      </c>
      <c r="R349" s="103">
        <f t="shared" si="246"/>
        <v>1078</v>
      </c>
      <c r="S349" s="103">
        <f t="shared" si="246"/>
        <v>0</v>
      </c>
      <c r="T349" s="21" t="str">
        <f t="shared" si="246"/>
        <v>-</v>
      </c>
      <c r="U349" s="21">
        <f t="shared" si="246"/>
        <v>5035</v>
      </c>
      <c r="V349" s="103">
        <f t="shared" si="246"/>
        <v>5035</v>
      </c>
    </row>
    <row r="350" spans="1:22" ht="11.25" customHeight="1">
      <c r="V350" s="21"/>
    </row>
    <row r="351" spans="1:22" ht="11.25" customHeight="1">
      <c r="A351" s="63" t="s">
        <v>136</v>
      </c>
      <c r="V351" s="21"/>
    </row>
    <row r="352" spans="1:22" ht="11.25" customHeight="1">
      <c r="A352" s="68" t="s">
        <v>102</v>
      </c>
      <c r="B352" s="21">
        <f t="shared" ref="B352:K352" si="247">AVERAGE(B164:B168)</f>
        <v>0</v>
      </c>
      <c r="C352" s="103">
        <f t="shared" si="247"/>
        <v>321.2</v>
      </c>
      <c r="D352" s="103">
        <f t="shared" si="247"/>
        <v>123.4</v>
      </c>
      <c r="E352" s="103">
        <f t="shared" si="247"/>
        <v>310</v>
      </c>
      <c r="F352" s="103">
        <f t="shared" si="247"/>
        <v>104.8</v>
      </c>
      <c r="G352" s="103">
        <f t="shared" si="247"/>
        <v>5.6</v>
      </c>
      <c r="H352" s="103">
        <f t="shared" si="247"/>
        <v>0</v>
      </c>
      <c r="I352" s="21">
        <f t="shared" si="247"/>
        <v>0</v>
      </c>
      <c r="J352" s="21">
        <f t="shared" si="247"/>
        <v>865</v>
      </c>
      <c r="K352" s="103">
        <f t="shared" si="247"/>
        <v>865</v>
      </c>
      <c r="M352" s="21">
        <f t="shared" ref="M352:V352" si="248">AVERAGE(M164:M168)</f>
        <v>0</v>
      </c>
      <c r="N352" s="103">
        <f t="shared" si="248"/>
        <v>0.2</v>
      </c>
      <c r="O352" s="103">
        <f t="shared" si="248"/>
        <v>353.2</v>
      </c>
      <c r="P352" s="103">
        <f t="shared" si="248"/>
        <v>1261.8</v>
      </c>
      <c r="Q352" s="103">
        <f t="shared" si="248"/>
        <v>561.4</v>
      </c>
      <c r="R352" s="103">
        <f t="shared" si="248"/>
        <v>199</v>
      </c>
      <c r="S352" s="103">
        <f t="shared" si="248"/>
        <v>0</v>
      </c>
      <c r="T352" s="21">
        <f t="shared" si="248"/>
        <v>0</v>
      </c>
      <c r="U352" s="21">
        <f t="shared" si="248"/>
        <v>2375.6</v>
      </c>
      <c r="V352" s="103">
        <f t="shared" si="248"/>
        <v>2375.6</v>
      </c>
    </row>
    <row r="353" spans="1:22" ht="11.25" customHeight="1">
      <c r="A353" s="68" t="s">
        <v>10</v>
      </c>
      <c r="B353" s="21">
        <f t="shared" ref="B353:K353" si="249">AVERAGE(B169:B173)</f>
        <v>0</v>
      </c>
      <c r="C353" s="103">
        <f t="shared" si="249"/>
        <v>670.8</v>
      </c>
      <c r="D353" s="103">
        <f t="shared" si="249"/>
        <v>949</v>
      </c>
      <c r="E353" s="103">
        <f t="shared" si="249"/>
        <v>1283</v>
      </c>
      <c r="F353" s="103">
        <f t="shared" si="249"/>
        <v>782.8</v>
      </c>
      <c r="G353" s="103">
        <f t="shared" si="249"/>
        <v>240.6</v>
      </c>
      <c r="H353" s="103" t="s">
        <v>15</v>
      </c>
      <c r="I353" s="21" t="s">
        <v>15</v>
      </c>
      <c r="J353" s="21">
        <f t="shared" si="249"/>
        <v>3926.2</v>
      </c>
      <c r="K353" s="103">
        <f t="shared" si="249"/>
        <v>3926.2</v>
      </c>
      <c r="M353" s="21">
        <f t="shared" ref="M353:V353" si="250">AVERAGE(M169:M173)</f>
        <v>0</v>
      </c>
      <c r="N353" s="103">
        <f t="shared" si="250"/>
        <v>0</v>
      </c>
      <c r="O353" s="103">
        <f t="shared" si="250"/>
        <v>1391.2</v>
      </c>
      <c r="P353" s="103">
        <f t="shared" si="250"/>
        <v>4900.8</v>
      </c>
      <c r="Q353" s="103">
        <f t="shared" si="250"/>
        <v>4220.8</v>
      </c>
      <c r="R353" s="103">
        <f t="shared" si="250"/>
        <v>746.8</v>
      </c>
      <c r="S353" s="103" t="s">
        <v>15</v>
      </c>
      <c r="T353" s="21" t="s">
        <v>15</v>
      </c>
      <c r="U353" s="21">
        <f t="shared" si="250"/>
        <v>11259.6</v>
      </c>
      <c r="V353" s="103">
        <f t="shared" si="250"/>
        <v>11259.6</v>
      </c>
    </row>
    <row r="354" spans="1:22" ht="11.25" customHeight="1">
      <c r="A354" s="68" t="s">
        <v>11</v>
      </c>
      <c r="B354" s="21">
        <f>AVERAGE(B174:B178)</f>
        <v>0</v>
      </c>
      <c r="C354" s="103">
        <f t="shared" ref="C354:K354" si="251">AVERAGE(C174:C178)</f>
        <v>14.8</v>
      </c>
      <c r="D354" s="103">
        <f t="shared" si="251"/>
        <v>231.2</v>
      </c>
      <c r="E354" s="103">
        <f t="shared" si="251"/>
        <v>188.2</v>
      </c>
      <c r="F354" s="103">
        <f t="shared" si="251"/>
        <v>656</v>
      </c>
      <c r="G354" s="103">
        <f t="shared" si="251"/>
        <v>74.400000000000006</v>
      </c>
      <c r="H354" s="103" t="s">
        <v>15</v>
      </c>
      <c r="I354" s="21" t="s">
        <v>15</v>
      </c>
      <c r="J354" s="21">
        <f t="shared" si="251"/>
        <v>1164.5999999999999</v>
      </c>
      <c r="K354" s="103">
        <f t="shared" si="251"/>
        <v>1164.5999999999999</v>
      </c>
      <c r="M354" s="21">
        <f t="shared" ref="M354:V354" si="252">AVERAGE(M174:M178)</f>
        <v>0</v>
      </c>
      <c r="N354" s="103">
        <f t="shared" si="252"/>
        <v>0</v>
      </c>
      <c r="O354" s="103">
        <f t="shared" si="252"/>
        <v>0</v>
      </c>
      <c r="P354" s="103">
        <f t="shared" si="252"/>
        <v>1137.8</v>
      </c>
      <c r="Q354" s="103">
        <f t="shared" si="252"/>
        <v>2019.4</v>
      </c>
      <c r="R354" s="103">
        <f t="shared" si="252"/>
        <v>228.2</v>
      </c>
      <c r="S354" s="103" t="s">
        <v>15</v>
      </c>
      <c r="T354" s="21" t="s">
        <v>15</v>
      </c>
      <c r="U354" s="21">
        <f t="shared" si="252"/>
        <v>3385.4</v>
      </c>
      <c r="V354" s="103">
        <f t="shared" si="252"/>
        <v>3385.4</v>
      </c>
    </row>
    <row r="355" spans="1:22" ht="11.25" customHeight="1">
      <c r="A355" s="68" t="s">
        <v>12</v>
      </c>
      <c r="B355" s="21">
        <f>AVERAGE(B179:B183)</f>
        <v>0</v>
      </c>
      <c r="C355" s="103">
        <f t="shared" ref="C355:K355" si="253">AVERAGE(C179:C183)</f>
        <v>17.600000000000001</v>
      </c>
      <c r="D355" s="103">
        <f t="shared" si="253"/>
        <v>91</v>
      </c>
      <c r="E355" s="103">
        <f t="shared" si="253"/>
        <v>67.400000000000006</v>
      </c>
      <c r="F355" s="103">
        <f t="shared" si="253"/>
        <v>285.60000000000002</v>
      </c>
      <c r="G355" s="103">
        <f t="shared" si="253"/>
        <v>46</v>
      </c>
      <c r="H355" s="103" t="s">
        <v>15</v>
      </c>
      <c r="I355" s="21" t="s">
        <v>15</v>
      </c>
      <c r="J355" s="21">
        <f t="shared" si="253"/>
        <v>507.6</v>
      </c>
      <c r="K355" s="103">
        <f t="shared" si="253"/>
        <v>507.6</v>
      </c>
      <c r="M355" s="21">
        <f t="shared" ref="M355:V355" si="254">AVERAGE(M179:M183)</f>
        <v>0</v>
      </c>
      <c r="N355" s="103">
        <f t="shared" si="254"/>
        <v>0</v>
      </c>
      <c r="O355" s="103">
        <f t="shared" si="254"/>
        <v>0</v>
      </c>
      <c r="P355" s="103">
        <f t="shared" si="254"/>
        <v>0</v>
      </c>
      <c r="Q355" s="103">
        <f t="shared" si="254"/>
        <v>712</v>
      </c>
      <c r="R355" s="103">
        <f t="shared" si="254"/>
        <v>366.8</v>
      </c>
      <c r="S355" s="103" t="s">
        <v>15</v>
      </c>
      <c r="T355" s="21" t="s">
        <v>15</v>
      </c>
      <c r="U355" s="21">
        <f t="shared" si="254"/>
        <v>1078.8</v>
      </c>
      <c r="V355" s="103">
        <f t="shared" si="254"/>
        <v>1078.8</v>
      </c>
    </row>
    <row r="356" spans="1:22" ht="11.25" customHeight="1">
      <c r="A356" s="68" t="s">
        <v>13</v>
      </c>
      <c r="B356" s="21">
        <f t="shared" ref="B356:G356" si="255">AVERAGE(B184:B188)</f>
        <v>0</v>
      </c>
      <c r="C356" s="103">
        <f t="shared" si="255"/>
        <v>355.4</v>
      </c>
      <c r="D356" s="103">
        <f t="shared" si="255"/>
        <v>92.2</v>
      </c>
      <c r="E356" s="103">
        <f t="shared" si="255"/>
        <v>49</v>
      </c>
      <c r="F356" s="103">
        <f t="shared" si="255"/>
        <v>222</v>
      </c>
      <c r="G356" s="103">
        <f t="shared" si="255"/>
        <v>124.8</v>
      </c>
      <c r="H356" s="103" t="str">
        <f>+H184</f>
        <v>-</v>
      </c>
      <c r="I356" s="21" t="str">
        <f>+I184</f>
        <v>-</v>
      </c>
      <c r="J356" s="21">
        <f t="shared" ref="J356:R356" si="256">AVERAGE(J184:J188)</f>
        <v>843.4</v>
      </c>
      <c r="K356" s="103">
        <f t="shared" si="256"/>
        <v>843.4</v>
      </c>
      <c r="L356" s="21" t="e">
        <f t="shared" si="256"/>
        <v>#DIV/0!</v>
      </c>
      <c r="M356" s="21">
        <f t="shared" si="256"/>
        <v>0</v>
      </c>
      <c r="N356" s="103">
        <f t="shared" si="256"/>
        <v>0</v>
      </c>
      <c r="O356" s="103">
        <f t="shared" si="256"/>
        <v>0</v>
      </c>
      <c r="P356" s="103">
        <f t="shared" si="256"/>
        <v>0</v>
      </c>
      <c r="Q356" s="103">
        <f t="shared" si="256"/>
        <v>113.6</v>
      </c>
      <c r="R356" s="103">
        <f t="shared" si="256"/>
        <v>80</v>
      </c>
      <c r="S356" s="103" t="str">
        <f>+S184</f>
        <v>-</v>
      </c>
      <c r="T356" s="21" t="str">
        <f>+T184</f>
        <v>-</v>
      </c>
      <c r="U356" s="21">
        <f>AVERAGE(U184:U188)</f>
        <v>193.6</v>
      </c>
      <c r="V356" s="103">
        <f>AVERAGE(V184:V188)</f>
        <v>193.6</v>
      </c>
    </row>
    <row r="357" spans="1:22" ht="11.25" customHeight="1">
      <c r="A357" s="68" t="s">
        <v>14</v>
      </c>
      <c r="B357" s="21">
        <f>AVERAGE(B189:B193)</f>
        <v>0</v>
      </c>
      <c r="C357" s="103">
        <f t="shared" ref="C357:K357" si="257">AVERAGE(C189:C193)</f>
        <v>40.6</v>
      </c>
      <c r="D357" s="103">
        <f t="shared" si="257"/>
        <v>198.4</v>
      </c>
      <c r="E357" s="103">
        <f t="shared" si="257"/>
        <v>240.4</v>
      </c>
      <c r="F357" s="103">
        <f t="shared" si="257"/>
        <v>223</v>
      </c>
      <c r="G357" s="103">
        <f t="shared" si="257"/>
        <v>146.80000000000001</v>
      </c>
      <c r="H357" s="103" t="str">
        <f>H189</f>
        <v>-</v>
      </c>
      <c r="I357" s="21" t="str">
        <f>I189</f>
        <v>-</v>
      </c>
      <c r="J357" s="21">
        <f t="shared" si="257"/>
        <v>849.2</v>
      </c>
      <c r="K357" s="103">
        <f t="shared" si="257"/>
        <v>849.2</v>
      </c>
      <c r="M357" s="21">
        <f>AVERAGE(M189:M193)</f>
        <v>0</v>
      </c>
      <c r="N357" s="103">
        <f t="shared" ref="N357:V357" si="258">AVERAGE(N189:N193)</f>
        <v>0</v>
      </c>
      <c r="O357" s="103">
        <f t="shared" si="258"/>
        <v>10</v>
      </c>
      <c r="P357" s="103">
        <f t="shared" si="258"/>
        <v>207.8</v>
      </c>
      <c r="Q357" s="103">
        <f t="shared" si="258"/>
        <v>999.4</v>
      </c>
      <c r="R357" s="103">
        <f t="shared" si="258"/>
        <v>341.8</v>
      </c>
      <c r="S357" s="103" t="str">
        <f t="shared" ref="S357:T357" si="259">S189</f>
        <v>-</v>
      </c>
      <c r="T357" s="21" t="str">
        <f t="shared" si="259"/>
        <v>-</v>
      </c>
      <c r="U357" s="21">
        <f t="shared" si="258"/>
        <v>1559</v>
      </c>
      <c r="V357" s="103">
        <f t="shared" si="258"/>
        <v>1559</v>
      </c>
    </row>
    <row r="358" spans="1:22" ht="11.25" customHeight="1">
      <c r="A358" s="51">
        <v>2011</v>
      </c>
      <c r="B358" s="21">
        <f t="shared" ref="B358:K358" si="260">+B194</f>
        <v>0</v>
      </c>
      <c r="C358" s="103">
        <f t="shared" si="260"/>
        <v>0</v>
      </c>
      <c r="D358" s="103">
        <f t="shared" si="260"/>
        <v>286</v>
      </c>
      <c r="E358" s="103">
        <f t="shared" si="260"/>
        <v>253</v>
      </c>
      <c r="F358" s="103">
        <f t="shared" si="260"/>
        <v>1610</v>
      </c>
      <c r="G358" s="103">
        <f t="shared" si="260"/>
        <v>13</v>
      </c>
      <c r="H358" s="103" t="str">
        <f t="shared" si="260"/>
        <v>-</v>
      </c>
      <c r="I358" s="21" t="str">
        <f t="shared" si="260"/>
        <v>-</v>
      </c>
      <c r="J358" s="21">
        <f t="shared" si="260"/>
        <v>2162</v>
      </c>
      <c r="K358" s="103">
        <f t="shared" si="260"/>
        <v>2162</v>
      </c>
      <c r="M358" s="21">
        <f t="shared" ref="M358:V358" si="261">+M194</f>
        <v>0</v>
      </c>
      <c r="N358" s="103">
        <f t="shared" si="261"/>
        <v>0</v>
      </c>
      <c r="O358" s="103">
        <f t="shared" si="261"/>
        <v>0</v>
      </c>
      <c r="P358" s="103">
        <f t="shared" si="261"/>
        <v>101</v>
      </c>
      <c r="Q358" s="103">
        <f t="shared" si="261"/>
        <v>553</v>
      </c>
      <c r="R358" s="103">
        <f t="shared" si="261"/>
        <v>55</v>
      </c>
      <c r="S358" s="103" t="str">
        <f t="shared" si="261"/>
        <v>-</v>
      </c>
      <c r="T358" s="21" t="str">
        <f t="shared" si="261"/>
        <v>-</v>
      </c>
      <c r="U358" s="21">
        <f t="shared" si="261"/>
        <v>709</v>
      </c>
      <c r="V358" s="103">
        <f t="shared" si="261"/>
        <v>709</v>
      </c>
    </row>
    <row r="359" spans="1:22" ht="11.25" customHeight="1">
      <c r="A359" s="51">
        <v>2012</v>
      </c>
      <c r="B359" s="21">
        <f t="shared" ref="B359:K359" si="262">+B195</f>
        <v>0</v>
      </c>
      <c r="C359" s="103">
        <f t="shared" si="262"/>
        <v>133</v>
      </c>
      <c r="D359" s="103">
        <f t="shared" si="262"/>
        <v>521</v>
      </c>
      <c r="E359" s="103">
        <f t="shared" si="262"/>
        <v>366</v>
      </c>
      <c r="F359" s="103">
        <f t="shared" si="262"/>
        <v>174</v>
      </c>
      <c r="G359" s="103">
        <f t="shared" si="262"/>
        <v>0</v>
      </c>
      <c r="H359" s="103" t="str">
        <f t="shared" si="262"/>
        <v>-</v>
      </c>
      <c r="I359" s="21" t="str">
        <f t="shared" si="262"/>
        <v>-</v>
      </c>
      <c r="J359" s="21">
        <f t="shared" si="262"/>
        <v>1194</v>
      </c>
      <c r="K359" s="103">
        <f t="shared" si="262"/>
        <v>1194</v>
      </c>
      <c r="M359" s="21">
        <f t="shared" ref="M359:V359" si="263">+M195</f>
        <v>0</v>
      </c>
      <c r="N359" s="103">
        <f t="shared" si="263"/>
        <v>0</v>
      </c>
      <c r="O359" s="103">
        <f t="shared" si="263"/>
        <v>71</v>
      </c>
      <c r="P359" s="103">
        <f t="shared" si="263"/>
        <v>359</v>
      </c>
      <c r="Q359" s="103">
        <f t="shared" si="263"/>
        <v>809</v>
      </c>
      <c r="R359" s="103">
        <f t="shared" si="263"/>
        <v>0</v>
      </c>
      <c r="S359" s="103" t="str">
        <f t="shared" si="263"/>
        <v>-</v>
      </c>
      <c r="T359" s="21" t="str">
        <f t="shared" si="263"/>
        <v>-</v>
      </c>
      <c r="U359" s="21">
        <f t="shared" si="263"/>
        <v>1239</v>
      </c>
      <c r="V359" s="103">
        <f t="shared" si="263"/>
        <v>1239</v>
      </c>
    </row>
    <row r="360" spans="1:22" ht="11.25" customHeight="1">
      <c r="A360" s="51">
        <v>2013</v>
      </c>
      <c r="B360" s="21">
        <f t="shared" ref="B360:K360" si="264">+B196</f>
        <v>0</v>
      </c>
      <c r="C360" s="103">
        <f t="shared" si="264"/>
        <v>3</v>
      </c>
      <c r="D360" s="103">
        <f t="shared" si="264"/>
        <v>153</v>
      </c>
      <c r="E360" s="103">
        <f t="shared" si="264"/>
        <v>56</v>
      </c>
      <c r="F360" s="103">
        <f t="shared" si="264"/>
        <v>331</v>
      </c>
      <c r="G360" s="103">
        <f t="shared" si="264"/>
        <v>25</v>
      </c>
      <c r="H360" s="103" t="str">
        <f t="shared" si="264"/>
        <v>-</v>
      </c>
      <c r="I360" s="21" t="str">
        <f t="shared" si="264"/>
        <v>-</v>
      </c>
      <c r="J360" s="21">
        <f t="shared" si="264"/>
        <v>568</v>
      </c>
      <c r="K360" s="103">
        <f t="shared" si="264"/>
        <v>568</v>
      </c>
      <c r="M360" s="21">
        <f t="shared" ref="M360:V360" si="265">+M196</f>
        <v>0</v>
      </c>
      <c r="N360" s="103">
        <f t="shared" si="265"/>
        <v>0</v>
      </c>
      <c r="O360" s="103">
        <f t="shared" si="265"/>
        <v>0</v>
      </c>
      <c r="P360" s="103">
        <f t="shared" si="265"/>
        <v>19</v>
      </c>
      <c r="Q360" s="103">
        <f t="shared" si="265"/>
        <v>974</v>
      </c>
      <c r="R360" s="103">
        <f t="shared" si="265"/>
        <v>48</v>
      </c>
      <c r="S360" s="103" t="str">
        <f t="shared" si="265"/>
        <v>-</v>
      </c>
      <c r="T360" s="21" t="str">
        <f t="shared" si="265"/>
        <v>-</v>
      </c>
      <c r="U360" s="21">
        <f t="shared" si="265"/>
        <v>1041</v>
      </c>
      <c r="V360" s="103">
        <f t="shared" si="265"/>
        <v>1041</v>
      </c>
    </row>
    <row r="361" spans="1:22" ht="11.25" customHeight="1">
      <c r="A361" s="51">
        <v>2014</v>
      </c>
      <c r="B361" s="21">
        <f t="shared" ref="B361:K361" si="266">+B197</f>
        <v>0</v>
      </c>
      <c r="C361" s="103">
        <f t="shared" si="266"/>
        <v>350</v>
      </c>
      <c r="D361" s="103">
        <f t="shared" si="266"/>
        <v>205</v>
      </c>
      <c r="E361" s="103">
        <f t="shared" si="266"/>
        <v>592</v>
      </c>
      <c r="F361" s="103">
        <f t="shared" si="266"/>
        <v>652</v>
      </c>
      <c r="G361" s="103">
        <f t="shared" si="266"/>
        <v>59</v>
      </c>
      <c r="H361" s="103" t="str">
        <f t="shared" si="266"/>
        <v>-</v>
      </c>
      <c r="I361" s="21" t="str">
        <f t="shared" si="266"/>
        <v>-</v>
      </c>
      <c r="J361" s="21">
        <f t="shared" si="266"/>
        <v>1858</v>
      </c>
      <c r="K361" s="103">
        <f t="shared" si="266"/>
        <v>1858</v>
      </c>
      <c r="M361" s="21">
        <f t="shared" ref="M361:V361" si="267">+M197</f>
        <v>0</v>
      </c>
      <c r="N361" s="103">
        <f t="shared" si="267"/>
        <v>0</v>
      </c>
      <c r="O361" s="103">
        <f t="shared" si="267"/>
        <v>15</v>
      </c>
      <c r="P361" s="103">
        <f t="shared" si="267"/>
        <v>95</v>
      </c>
      <c r="Q361" s="103">
        <f t="shared" si="267"/>
        <v>265</v>
      </c>
      <c r="R361" s="103">
        <f t="shared" si="267"/>
        <v>249</v>
      </c>
      <c r="S361" s="103" t="str">
        <f t="shared" si="267"/>
        <v>-</v>
      </c>
      <c r="T361" s="21" t="str">
        <f t="shared" si="267"/>
        <v>-</v>
      </c>
      <c r="U361" s="21">
        <f t="shared" si="267"/>
        <v>624</v>
      </c>
      <c r="V361" s="103">
        <f t="shared" si="267"/>
        <v>624</v>
      </c>
    </row>
    <row r="362" spans="1:22" ht="11.25" customHeight="1">
      <c r="A362" s="51">
        <v>2015</v>
      </c>
      <c r="B362" s="21">
        <f t="shared" ref="B362:K362" si="268">+B198</f>
        <v>0</v>
      </c>
      <c r="C362" s="103">
        <f t="shared" si="268"/>
        <v>109</v>
      </c>
      <c r="D362" s="103">
        <f t="shared" si="268"/>
        <v>691</v>
      </c>
      <c r="E362" s="103">
        <f t="shared" si="268"/>
        <v>1634</v>
      </c>
      <c r="F362" s="103">
        <f t="shared" si="268"/>
        <v>744</v>
      </c>
      <c r="G362" s="103">
        <f t="shared" si="268"/>
        <v>0</v>
      </c>
      <c r="H362" s="103" t="str">
        <f t="shared" si="268"/>
        <v>-</v>
      </c>
      <c r="I362" s="21" t="str">
        <f t="shared" si="268"/>
        <v>-</v>
      </c>
      <c r="J362" s="21">
        <f t="shared" si="268"/>
        <v>3178</v>
      </c>
      <c r="K362" s="103">
        <f t="shared" si="268"/>
        <v>3178</v>
      </c>
      <c r="M362" s="21">
        <f t="shared" ref="M362:V362" si="269">+M198</f>
        <v>0</v>
      </c>
      <c r="N362" s="103">
        <f t="shared" si="269"/>
        <v>0</v>
      </c>
      <c r="O362" s="103">
        <f t="shared" si="269"/>
        <v>3</v>
      </c>
      <c r="P362" s="103">
        <f t="shared" si="269"/>
        <v>105</v>
      </c>
      <c r="Q362" s="103">
        <f t="shared" si="269"/>
        <v>107</v>
      </c>
      <c r="R362" s="103">
        <f t="shared" si="269"/>
        <v>0</v>
      </c>
      <c r="S362" s="103" t="str">
        <f t="shared" si="269"/>
        <v>-</v>
      </c>
      <c r="T362" s="21" t="str">
        <f t="shared" si="269"/>
        <v>-</v>
      </c>
      <c r="U362" s="21">
        <f t="shared" si="269"/>
        <v>215</v>
      </c>
      <c r="V362" s="103">
        <f t="shared" si="269"/>
        <v>215</v>
      </c>
    </row>
    <row r="363" spans="1:22" ht="11.25" customHeight="1">
      <c r="A363" s="51">
        <v>2016</v>
      </c>
      <c r="B363" s="21">
        <f t="shared" ref="B363:K363" si="270">+B199</f>
        <v>0</v>
      </c>
      <c r="C363" s="103">
        <f t="shared" si="270"/>
        <v>134</v>
      </c>
      <c r="D363" s="103">
        <f t="shared" si="270"/>
        <v>271</v>
      </c>
      <c r="E363" s="103">
        <f t="shared" si="270"/>
        <v>396</v>
      </c>
      <c r="F363" s="103">
        <f t="shared" si="270"/>
        <v>186</v>
      </c>
      <c r="G363" s="103">
        <f t="shared" si="270"/>
        <v>0</v>
      </c>
      <c r="H363" s="103" t="str">
        <f t="shared" si="270"/>
        <v>-</v>
      </c>
      <c r="I363" s="21" t="str">
        <f t="shared" si="270"/>
        <v>-</v>
      </c>
      <c r="J363" s="21">
        <f t="shared" si="270"/>
        <v>987</v>
      </c>
      <c r="K363" s="103">
        <f t="shared" si="270"/>
        <v>987</v>
      </c>
      <c r="M363" s="21">
        <f t="shared" ref="M363:V363" si="271">+M199</f>
        <v>0</v>
      </c>
      <c r="N363" s="103">
        <f t="shared" si="271"/>
        <v>0</v>
      </c>
      <c r="O363" s="103">
        <f t="shared" si="271"/>
        <v>0</v>
      </c>
      <c r="P363" s="103">
        <f t="shared" si="271"/>
        <v>6</v>
      </c>
      <c r="Q363" s="103">
        <f t="shared" si="271"/>
        <v>5</v>
      </c>
      <c r="R363" s="103">
        <f t="shared" si="271"/>
        <v>0</v>
      </c>
      <c r="S363" s="103" t="str">
        <f t="shared" si="271"/>
        <v>-</v>
      </c>
      <c r="T363" s="21" t="str">
        <f t="shared" si="271"/>
        <v>-</v>
      </c>
      <c r="U363" s="21">
        <f t="shared" si="271"/>
        <v>11</v>
      </c>
      <c r="V363" s="103">
        <f t="shared" si="271"/>
        <v>11</v>
      </c>
    </row>
    <row r="364" spans="1:22" ht="11.25" customHeight="1">
      <c r="A364" s="68">
        <v>2017</v>
      </c>
      <c r="B364" s="21">
        <f t="shared" ref="B364:K364" si="272">+B200</f>
        <v>0</v>
      </c>
      <c r="C364" s="103">
        <f t="shared" si="272"/>
        <v>86</v>
      </c>
      <c r="D364" s="103">
        <f t="shared" si="272"/>
        <v>20</v>
      </c>
      <c r="E364" s="103">
        <f t="shared" si="272"/>
        <v>19</v>
      </c>
      <c r="F364" s="103">
        <f t="shared" si="272"/>
        <v>229</v>
      </c>
      <c r="G364" s="103">
        <f t="shared" si="272"/>
        <v>34</v>
      </c>
      <c r="H364" s="103" t="str">
        <f t="shared" si="272"/>
        <v>-</v>
      </c>
      <c r="I364" s="21" t="str">
        <f t="shared" si="272"/>
        <v>-</v>
      </c>
      <c r="J364" s="21">
        <f t="shared" si="272"/>
        <v>388</v>
      </c>
      <c r="K364" s="103">
        <f t="shared" si="272"/>
        <v>388</v>
      </c>
      <c r="M364" s="21">
        <f t="shared" ref="M364:V364" si="273">+M200</f>
        <v>0</v>
      </c>
      <c r="N364" s="103">
        <f t="shared" si="273"/>
        <v>0</v>
      </c>
      <c r="O364" s="103">
        <f t="shared" si="273"/>
        <v>0</v>
      </c>
      <c r="P364" s="103">
        <f t="shared" si="273"/>
        <v>114</v>
      </c>
      <c r="Q364" s="103">
        <f t="shared" si="273"/>
        <v>274</v>
      </c>
      <c r="R364" s="103">
        <f t="shared" si="273"/>
        <v>379</v>
      </c>
      <c r="S364" s="103" t="str">
        <f t="shared" si="273"/>
        <v>-</v>
      </c>
      <c r="T364" s="21" t="str">
        <f t="shared" si="273"/>
        <v>-</v>
      </c>
      <c r="U364" s="21">
        <f t="shared" si="273"/>
        <v>767</v>
      </c>
      <c r="V364" s="103">
        <f t="shared" si="273"/>
        <v>767</v>
      </c>
    </row>
    <row r="365" spans="1:22" ht="11.25" customHeight="1">
      <c r="A365" s="68">
        <v>2018</v>
      </c>
      <c r="B365" s="21">
        <f t="shared" ref="B365:K365" si="274">+B201</f>
        <v>0</v>
      </c>
      <c r="C365" s="103">
        <f t="shared" si="274"/>
        <v>71</v>
      </c>
      <c r="D365" s="103">
        <f t="shared" si="274"/>
        <v>152</v>
      </c>
      <c r="E365" s="103">
        <f t="shared" si="274"/>
        <v>23</v>
      </c>
      <c r="F365" s="103">
        <f t="shared" si="274"/>
        <v>185</v>
      </c>
      <c r="G365" s="103">
        <f t="shared" si="274"/>
        <v>5</v>
      </c>
      <c r="H365" s="103" t="str">
        <f t="shared" si="274"/>
        <v>-</v>
      </c>
      <c r="I365" s="21" t="str">
        <f t="shared" si="274"/>
        <v>-</v>
      </c>
      <c r="J365" s="21">
        <f t="shared" si="274"/>
        <v>436</v>
      </c>
      <c r="K365" s="103">
        <f t="shared" si="274"/>
        <v>436</v>
      </c>
      <c r="M365" s="21">
        <f t="shared" ref="M365:V365" si="275">+M201</f>
        <v>0</v>
      </c>
      <c r="N365" s="103">
        <f t="shared" si="275"/>
        <v>0</v>
      </c>
      <c r="O365" s="103">
        <f t="shared" si="275"/>
        <v>0</v>
      </c>
      <c r="P365" s="103">
        <f t="shared" si="275"/>
        <v>0</v>
      </c>
      <c r="Q365" s="103">
        <f t="shared" si="275"/>
        <v>509</v>
      </c>
      <c r="R365" s="103">
        <f t="shared" si="275"/>
        <v>296</v>
      </c>
      <c r="S365" s="103" t="str">
        <f t="shared" si="275"/>
        <v>-</v>
      </c>
      <c r="T365" s="21" t="str">
        <f t="shared" si="275"/>
        <v>-</v>
      </c>
      <c r="U365" s="21">
        <f t="shared" si="275"/>
        <v>805</v>
      </c>
      <c r="V365" s="103">
        <f t="shared" si="275"/>
        <v>805</v>
      </c>
    </row>
    <row r="366" spans="1:22" ht="11.25" customHeight="1">
      <c r="A366" s="68">
        <v>2019</v>
      </c>
      <c r="B366" s="21">
        <f t="shared" ref="B366:K366" si="276">+B202</f>
        <v>0</v>
      </c>
      <c r="C366" s="103">
        <f t="shared" si="276"/>
        <v>120</v>
      </c>
      <c r="D366" s="103">
        <f t="shared" si="276"/>
        <v>15</v>
      </c>
      <c r="E366" s="103">
        <f t="shared" si="276"/>
        <v>25</v>
      </c>
      <c r="F366" s="103">
        <f t="shared" si="276"/>
        <v>58</v>
      </c>
      <c r="G366" s="103">
        <f t="shared" si="276"/>
        <v>47</v>
      </c>
      <c r="H366" s="103" t="str">
        <f t="shared" si="276"/>
        <v>-</v>
      </c>
      <c r="I366" s="21" t="str">
        <f t="shared" si="276"/>
        <v>-</v>
      </c>
      <c r="J366" s="21">
        <f t="shared" si="276"/>
        <v>265</v>
      </c>
      <c r="K366" s="103">
        <f t="shared" si="276"/>
        <v>265</v>
      </c>
      <c r="M366" s="21">
        <f t="shared" ref="M366:V366" si="277">+M202</f>
        <v>0</v>
      </c>
      <c r="N366" s="103">
        <f t="shared" si="277"/>
        <v>0</v>
      </c>
      <c r="O366" s="103">
        <f t="shared" si="277"/>
        <v>0</v>
      </c>
      <c r="P366" s="103">
        <f t="shared" si="277"/>
        <v>260</v>
      </c>
      <c r="Q366" s="103">
        <f t="shared" si="277"/>
        <v>1794</v>
      </c>
      <c r="R366" s="103">
        <f t="shared" si="277"/>
        <v>1068</v>
      </c>
      <c r="S366" s="103" t="str">
        <f t="shared" si="277"/>
        <v>-</v>
      </c>
      <c r="T366" s="21" t="str">
        <f t="shared" si="277"/>
        <v>-</v>
      </c>
      <c r="U366" s="21">
        <f t="shared" si="277"/>
        <v>3122</v>
      </c>
      <c r="V366" s="103">
        <f t="shared" si="277"/>
        <v>3122</v>
      </c>
    </row>
    <row r="367" spans="1:22" ht="11.25" customHeight="1">
      <c r="A367" s="68">
        <v>2020</v>
      </c>
      <c r="B367" s="21">
        <f t="shared" ref="B367:K367" si="278">+B203</f>
        <v>0</v>
      </c>
      <c r="C367" s="103">
        <f t="shared" si="278"/>
        <v>8</v>
      </c>
      <c r="D367" s="103">
        <f t="shared" si="278"/>
        <v>23</v>
      </c>
      <c r="E367" s="103">
        <f t="shared" si="278"/>
        <v>239</v>
      </c>
      <c r="F367" s="103">
        <f t="shared" si="278"/>
        <v>117</v>
      </c>
      <c r="G367" s="103">
        <f t="shared" si="278"/>
        <v>14</v>
      </c>
      <c r="H367" s="103" t="str">
        <f t="shared" si="278"/>
        <v>-</v>
      </c>
      <c r="I367" s="21" t="str">
        <f t="shared" si="278"/>
        <v>-</v>
      </c>
      <c r="J367" s="21">
        <f t="shared" si="278"/>
        <v>401</v>
      </c>
      <c r="K367" s="103">
        <f t="shared" si="278"/>
        <v>401</v>
      </c>
      <c r="M367" s="21">
        <f t="shared" ref="M367:V367" si="279">+M203</f>
        <v>0</v>
      </c>
      <c r="N367" s="103">
        <f t="shared" si="279"/>
        <v>0</v>
      </c>
      <c r="O367" s="103">
        <f t="shared" si="279"/>
        <v>0</v>
      </c>
      <c r="P367" s="103">
        <f t="shared" si="279"/>
        <v>0</v>
      </c>
      <c r="Q367" s="103">
        <f t="shared" si="279"/>
        <v>86</v>
      </c>
      <c r="R367" s="103">
        <f t="shared" si="279"/>
        <v>205</v>
      </c>
      <c r="S367" s="103" t="str">
        <f t="shared" si="279"/>
        <v>-</v>
      </c>
      <c r="T367" s="21" t="str">
        <f t="shared" si="279"/>
        <v>-</v>
      </c>
      <c r="U367" s="21">
        <f t="shared" si="279"/>
        <v>291</v>
      </c>
      <c r="V367" s="103">
        <f t="shared" si="279"/>
        <v>291</v>
      </c>
    </row>
    <row r="368" spans="1:22" ht="11.25" customHeight="1">
      <c r="A368" s="68">
        <v>2021</v>
      </c>
      <c r="B368" s="21">
        <f t="shared" ref="B368:K368" si="280">+B204</f>
        <v>0</v>
      </c>
      <c r="C368" s="103">
        <f t="shared" si="280"/>
        <v>210</v>
      </c>
      <c r="D368" s="103">
        <f t="shared" si="280"/>
        <v>128</v>
      </c>
      <c r="E368" s="103">
        <f t="shared" si="280"/>
        <v>1</v>
      </c>
      <c r="F368" s="103">
        <f t="shared" si="280"/>
        <v>10</v>
      </c>
      <c r="G368" s="103">
        <f t="shared" si="280"/>
        <v>58</v>
      </c>
      <c r="H368" s="103" t="str">
        <f t="shared" si="280"/>
        <v>-</v>
      </c>
      <c r="I368" s="21" t="str">
        <f t="shared" si="280"/>
        <v>-</v>
      </c>
      <c r="J368" s="21">
        <f t="shared" si="280"/>
        <v>407</v>
      </c>
      <c r="K368" s="103">
        <f t="shared" si="280"/>
        <v>407</v>
      </c>
      <c r="M368" s="21">
        <f t="shared" ref="M368:V368" si="281">+M204</f>
        <v>0</v>
      </c>
      <c r="N368" s="103">
        <f t="shared" si="281"/>
        <v>0</v>
      </c>
      <c r="O368" s="103">
        <f t="shared" si="281"/>
        <v>0</v>
      </c>
      <c r="P368" s="103">
        <f t="shared" si="281"/>
        <v>2</v>
      </c>
      <c r="Q368" s="103">
        <f t="shared" si="281"/>
        <v>210</v>
      </c>
      <c r="R368" s="103">
        <f t="shared" si="281"/>
        <v>1325</v>
      </c>
      <c r="S368" s="103" t="str">
        <f t="shared" si="281"/>
        <v>-</v>
      </c>
      <c r="T368" s="21" t="str">
        <f t="shared" si="281"/>
        <v>-</v>
      </c>
      <c r="U368" s="21">
        <f t="shared" si="281"/>
        <v>1537</v>
      </c>
      <c r="V368" s="103">
        <f t="shared" si="281"/>
        <v>1537</v>
      </c>
    </row>
    <row r="369" spans="1:22" ht="11.25" customHeight="1">
      <c r="A369" s="68">
        <v>2022</v>
      </c>
      <c r="B369" s="21">
        <f t="shared" ref="B369:K369" si="282">+B205</f>
        <v>0</v>
      </c>
      <c r="C369" s="103">
        <f t="shared" si="282"/>
        <v>406</v>
      </c>
      <c r="D369" s="103">
        <f t="shared" si="282"/>
        <v>233</v>
      </c>
      <c r="E369" s="103">
        <f t="shared" si="282"/>
        <v>86</v>
      </c>
      <c r="F369" s="103">
        <f t="shared" si="282"/>
        <v>100</v>
      </c>
      <c r="G369" s="103">
        <f t="shared" si="282"/>
        <v>42</v>
      </c>
      <c r="H369" s="103" t="str">
        <f t="shared" si="282"/>
        <v>-</v>
      </c>
      <c r="I369" s="21" t="str">
        <f t="shared" si="282"/>
        <v>-</v>
      </c>
      <c r="J369" s="21">
        <f t="shared" si="282"/>
        <v>867</v>
      </c>
      <c r="K369" s="103">
        <f t="shared" si="282"/>
        <v>867</v>
      </c>
      <c r="M369" s="21">
        <f t="shared" ref="M369:V369" si="283">+M205</f>
        <v>0</v>
      </c>
      <c r="N369" s="103">
        <f t="shared" si="283"/>
        <v>0</v>
      </c>
      <c r="O369" s="103">
        <f t="shared" si="283"/>
        <v>0</v>
      </c>
      <c r="P369" s="103">
        <f t="shared" si="283"/>
        <v>46</v>
      </c>
      <c r="Q369" s="103">
        <f t="shared" si="283"/>
        <v>344</v>
      </c>
      <c r="R369" s="103">
        <f t="shared" si="283"/>
        <v>1299</v>
      </c>
      <c r="S369" s="103" t="str">
        <f t="shared" si="283"/>
        <v>-</v>
      </c>
      <c r="T369" s="21" t="str">
        <f t="shared" si="283"/>
        <v>-</v>
      </c>
      <c r="U369" s="21">
        <f t="shared" si="283"/>
        <v>1689</v>
      </c>
      <c r="V369" s="103">
        <f t="shared" si="283"/>
        <v>1689</v>
      </c>
    </row>
    <row r="370" spans="1:22" ht="11.25" customHeight="1">
      <c r="A370" s="68">
        <v>2023</v>
      </c>
      <c r="B370" s="21">
        <f t="shared" ref="B370:K371" si="284">+B206</f>
        <v>0</v>
      </c>
      <c r="C370" s="103">
        <f t="shared" si="284"/>
        <v>4</v>
      </c>
      <c r="D370" s="103">
        <f t="shared" si="284"/>
        <v>38</v>
      </c>
      <c r="E370" s="103">
        <f t="shared" si="284"/>
        <v>583</v>
      </c>
      <c r="F370" s="103">
        <f t="shared" si="284"/>
        <v>731</v>
      </c>
      <c r="G370" s="103">
        <f t="shared" si="284"/>
        <v>30</v>
      </c>
      <c r="H370" s="103" t="str">
        <f t="shared" si="284"/>
        <v>-</v>
      </c>
      <c r="I370" s="21" t="str">
        <f t="shared" si="284"/>
        <v>-</v>
      </c>
      <c r="J370" s="21">
        <f t="shared" si="284"/>
        <v>1386</v>
      </c>
      <c r="K370" s="103">
        <f t="shared" si="284"/>
        <v>1386</v>
      </c>
      <c r="M370" s="21">
        <f t="shared" ref="M370:V371" si="285">+M206</f>
        <v>0</v>
      </c>
      <c r="N370" s="103">
        <f t="shared" si="285"/>
        <v>0</v>
      </c>
      <c r="O370" s="103">
        <f t="shared" si="285"/>
        <v>0</v>
      </c>
      <c r="P370" s="103">
        <f t="shared" si="285"/>
        <v>473</v>
      </c>
      <c r="Q370" s="103">
        <f t="shared" si="285"/>
        <v>335</v>
      </c>
      <c r="R370" s="103">
        <f t="shared" si="285"/>
        <v>192</v>
      </c>
      <c r="S370" s="103" t="str">
        <f t="shared" si="285"/>
        <v>-</v>
      </c>
      <c r="T370" s="21" t="str">
        <f t="shared" si="285"/>
        <v>-</v>
      </c>
      <c r="U370" s="21">
        <f t="shared" si="285"/>
        <v>1000</v>
      </c>
      <c r="V370" s="103">
        <f t="shared" si="285"/>
        <v>1000</v>
      </c>
    </row>
    <row r="371" spans="1:22" ht="11.25" customHeight="1">
      <c r="A371" s="68" t="s">
        <v>349</v>
      </c>
      <c r="B371" s="21">
        <f t="shared" si="284"/>
        <v>0</v>
      </c>
      <c r="C371" s="103">
        <f t="shared" si="284"/>
        <v>15</v>
      </c>
      <c r="D371" s="103">
        <f t="shared" si="284"/>
        <v>53</v>
      </c>
      <c r="E371" s="103">
        <f t="shared" si="284"/>
        <v>232</v>
      </c>
      <c r="F371" s="103">
        <f t="shared" si="284"/>
        <v>413</v>
      </c>
      <c r="G371" s="103">
        <f t="shared" si="284"/>
        <v>0</v>
      </c>
      <c r="H371" s="103" t="str">
        <f t="shared" si="284"/>
        <v>-</v>
      </c>
      <c r="I371" s="21" t="str">
        <f t="shared" si="284"/>
        <v>-</v>
      </c>
      <c r="J371" s="21">
        <f t="shared" si="284"/>
        <v>713</v>
      </c>
      <c r="K371" s="103">
        <f t="shared" si="284"/>
        <v>713</v>
      </c>
      <c r="M371" s="21">
        <f t="shared" si="285"/>
        <v>0</v>
      </c>
      <c r="N371" s="103">
        <f t="shared" si="285"/>
        <v>55</v>
      </c>
      <c r="O371" s="103">
        <f t="shared" si="285"/>
        <v>0</v>
      </c>
      <c r="P371" s="103">
        <f t="shared" si="285"/>
        <v>927</v>
      </c>
      <c r="Q371" s="103">
        <f t="shared" si="285"/>
        <v>2872</v>
      </c>
      <c r="R371" s="103">
        <f t="shared" si="285"/>
        <v>0</v>
      </c>
      <c r="S371" s="103" t="str">
        <f t="shared" si="285"/>
        <v>-</v>
      </c>
      <c r="T371" s="21" t="str">
        <f t="shared" si="285"/>
        <v>-</v>
      </c>
      <c r="U371" s="21">
        <f t="shared" si="285"/>
        <v>3854</v>
      </c>
      <c r="V371" s="103">
        <f t="shared" si="285"/>
        <v>3854</v>
      </c>
    </row>
    <row r="372" spans="1:22" ht="11.25" customHeight="1">
      <c r="V372" s="21"/>
    </row>
    <row r="373" spans="1:22" ht="11.25" customHeight="1">
      <c r="A373" s="264" t="s">
        <v>175</v>
      </c>
      <c r="B373" s="264"/>
      <c r="C373" s="264"/>
      <c r="D373" s="264"/>
      <c r="E373" s="264"/>
      <c r="F373" s="264"/>
      <c r="G373" s="264"/>
      <c r="H373" s="264"/>
      <c r="I373" s="264"/>
      <c r="J373" s="264"/>
      <c r="K373" s="264"/>
      <c r="L373" s="264"/>
      <c r="M373" s="264"/>
      <c r="N373" s="264"/>
      <c r="O373" s="264"/>
      <c r="P373" s="264"/>
      <c r="Q373" s="264"/>
      <c r="R373" s="264"/>
      <c r="S373" s="264"/>
      <c r="T373" s="264"/>
      <c r="U373" s="264"/>
      <c r="V373" s="264"/>
    </row>
    <row r="374" spans="1:22" ht="11.25" customHeight="1">
      <c r="A374" s="320" t="s">
        <v>1</v>
      </c>
      <c r="B374" s="11"/>
      <c r="C374" s="11"/>
      <c r="D374" s="11"/>
      <c r="E374" s="11"/>
      <c r="F374" s="11"/>
      <c r="G374" s="11"/>
      <c r="H374" s="11"/>
      <c r="I374" s="11"/>
      <c r="J374" s="266" t="s">
        <v>89</v>
      </c>
      <c r="K374" s="266"/>
      <c r="L374" s="11"/>
      <c r="M374" s="11"/>
      <c r="N374" s="11"/>
      <c r="O374" s="11"/>
      <c r="P374" s="11"/>
      <c r="Q374" s="11"/>
      <c r="R374" s="11"/>
      <c r="S374" s="11"/>
      <c r="T374" s="11"/>
      <c r="U374" s="266" t="s">
        <v>89</v>
      </c>
      <c r="V374" s="266"/>
    </row>
    <row r="375" spans="1:22" ht="11.25" customHeight="1">
      <c r="A375" s="259"/>
      <c r="B375" s="12" t="s">
        <v>159</v>
      </c>
      <c r="C375" s="12" t="s">
        <v>21</v>
      </c>
      <c r="D375" s="12" t="s">
        <v>22</v>
      </c>
      <c r="E375" s="12" t="s">
        <v>23</v>
      </c>
      <c r="F375" s="12" t="s">
        <v>24</v>
      </c>
      <c r="G375" s="12" t="s">
        <v>25</v>
      </c>
      <c r="H375" s="12" t="s">
        <v>121</v>
      </c>
      <c r="I375" s="29" t="s">
        <v>160</v>
      </c>
      <c r="J375" s="29" t="s">
        <v>161</v>
      </c>
      <c r="K375" s="12" t="s">
        <v>78</v>
      </c>
      <c r="L375" s="12"/>
      <c r="M375" s="12" t="s">
        <v>159</v>
      </c>
      <c r="N375" s="12" t="s">
        <v>21</v>
      </c>
      <c r="O375" s="12" t="s">
        <v>22</v>
      </c>
      <c r="P375" s="12" t="s">
        <v>23</v>
      </c>
      <c r="Q375" s="12" t="s">
        <v>24</v>
      </c>
      <c r="R375" s="12" t="s">
        <v>25</v>
      </c>
      <c r="S375" s="12" t="s">
        <v>121</v>
      </c>
      <c r="T375" s="29" t="s">
        <v>160</v>
      </c>
      <c r="U375" s="29" t="s">
        <v>161</v>
      </c>
      <c r="V375" s="12" t="s">
        <v>78</v>
      </c>
    </row>
    <row r="376" spans="1:22" ht="11.25" customHeight="1">
      <c r="A376" s="63"/>
      <c r="B376" s="311" t="s">
        <v>50</v>
      </c>
      <c r="C376" s="311"/>
      <c r="D376" s="311"/>
      <c r="E376" s="311"/>
      <c r="F376" s="311"/>
      <c r="G376" s="311"/>
      <c r="H376" s="311"/>
      <c r="I376" s="311"/>
      <c r="J376" s="311"/>
      <c r="K376" s="311"/>
      <c r="M376" s="311" t="s">
        <v>51</v>
      </c>
      <c r="N376" s="311"/>
      <c r="O376" s="311"/>
      <c r="P376" s="311"/>
      <c r="Q376" s="311"/>
      <c r="R376" s="311"/>
      <c r="S376" s="311"/>
      <c r="T376" s="311"/>
      <c r="U376" s="311"/>
      <c r="V376" s="311"/>
    </row>
    <row r="377" spans="1:22" ht="11.25" customHeight="1">
      <c r="A377" s="66" t="s">
        <v>99</v>
      </c>
      <c r="V377" s="21"/>
    </row>
    <row r="378" spans="1:22" ht="11.25" customHeight="1">
      <c r="A378" s="51" t="s">
        <v>102</v>
      </c>
      <c r="B378" s="21">
        <f t="shared" ref="B378:J378" si="286">AVERAGE(B215:B219)</f>
        <v>13109</v>
      </c>
      <c r="C378" s="103">
        <f t="shared" si="286"/>
        <v>2150.1999999999998</v>
      </c>
      <c r="D378" s="103">
        <f t="shared" si="286"/>
        <v>1883.2</v>
      </c>
      <c r="E378" s="103">
        <f t="shared" si="286"/>
        <v>3636.2</v>
      </c>
      <c r="F378" s="103">
        <f t="shared" si="286"/>
        <v>1335.6</v>
      </c>
      <c r="G378" s="103">
        <f t="shared" si="286"/>
        <v>1018.2</v>
      </c>
      <c r="H378" s="103">
        <f t="shared" si="286"/>
        <v>198.4</v>
      </c>
      <c r="I378" s="21">
        <f t="shared" si="286"/>
        <v>833.6</v>
      </c>
      <c r="J378" s="21">
        <f t="shared" si="286"/>
        <v>10023.4</v>
      </c>
      <c r="K378" s="103">
        <f>AVERAGE(K215:K219)</f>
        <v>24164.400000000001</v>
      </c>
      <c r="M378" s="21">
        <f t="shared" ref="M378:V378" si="287">AVERAGE(M215:M219)</f>
        <v>41.6</v>
      </c>
      <c r="N378" s="103">
        <f t="shared" si="287"/>
        <v>282.8</v>
      </c>
      <c r="O378" s="103">
        <f t="shared" si="287"/>
        <v>7435.4</v>
      </c>
      <c r="P378" s="103">
        <f t="shared" si="287"/>
        <v>16405.8</v>
      </c>
      <c r="Q378" s="103">
        <f t="shared" si="287"/>
        <v>24484</v>
      </c>
      <c r="R378" s="103">
        <f t="shared" si="287"/>
        <v>16665.8</v>
      </c>
      <c r="S378" s="103">
        <f t="shared" si="287"/>
        <v>54.2</v>
      </c>
      <c r="T378" s="21">
        <f t="shared" si="287"/>
        <v>7</v>
      </c>
      <c r="U378" s="21">
        <f t="shared" si="287"/>
        <v>65273.8</v>
      </c>
      <c r="V378" s="103">
        <f t="shared" si="287"/>
        <v>65376.6</v>
      </c>
    </row>
    <row r="379" spans="1:22" ht="11.25" customHeight="1">
      <c r="A379" s="51" t="s">
        <v>10</v>
      </c>
      <c r="B379" s="21">
        <f t="shared" ref="B379:K379" si="288">AVERAGE(B220:B224)</f>
        <v>6015.2</v>
      </c>
      <c r="C379" s="103">
        <f t="shared" si="288"/>
        <v>6876.6</v>
      </c>
      <c r="D379" s="103">
        <f t="shared" si="288"/>
        <v>5955.2</v>
      </c>
      <c r="E379" s="103">
        <f t="shared" si="288"/>
        <v>6725.8</v>
      </c>
      <c r="F379" s="103">
        <f t="shared" si="288"/>
        <v>4506.3999999999996</v>
      </c>
      <c r="G379" s="103">
        <f t="shared" si="288"/>
        <v>1248</v>
      </c>
      <c r="H379" s="103">
        <f t="shared" si="288"/>
        <v>12</v>
      </c>
      <c r="I379" s="21">
        <f t="shared" si="288"/>
        <v>2677.2</v>
      </c>
      <c r="J379" s="21">
        <f t="shared" si="288"/>
        <v>25312</v>
      </c>
      <c r="K379" s="103">
        <f t="shared" si="288"/>
        <v>34016.400000000001</v>
      </c>
      <c r="M379" s="21">
        <f t="shared" ref="M379:V379" si="289">AVERAGE(M220:M224)</f>
        <v>8.6</v>
      </c>
      <c r="N379" s="103">
        <f t="shared" si="289"/>
        <v>3.4</v>
      </c>
      <c r="O379" s="103">
        <f t="shared" si="289"/>
        <v>4256.2</v>
      </c>
      <c r="P379" s="103">
        <f t="shared" si="289"/>
        <v>32310.2</v>
      </c>
      <c r="Q379" s="103">
        <f t="shared" si="289"/>
        <v>35942.199999999997</v>
      </c>
      <c r="R379" s="103">
        <f t="shared" si="289"/>
        <v>11051</v>
      </c>
      <c r="S379" s="103">
        <f t="shared" si="289"/>
        <v>6.8</v>
      </c>
      <c r="T379" s="21">
        <f t="shared" si="289"/>
        <v>12.6</v>
      </c>
      <c r="U379" s="21">
        <f t="shared" si="289"/>
        <v>83563</v>
      </c>
      <c r="V379" s="103">
        <f t="shared" si="289"/>
        <v>83591</v>
      </c>
    </row>
    <row r="380" spans="1:22" ht="11.25" customHeight="1">
      <c r="A380" s="51" t="s">
        <v>11</v>
      </c>
      <c r="B380" s="21">
        <f>AVERAGE(B225:B229)</f>
        <v>3548.8</v>
      </c>
      <c r="C380" s="103">
        <f t="shared" ref="C380:K380" si="290">AVERAGE(C225:C229)</f>
        <v>4343</v>
      </c>
      <c r="D380" s="103">
        <f t="shared" si="290"/>
        <v>4181.3999999999996</v>
      </c>
      <c r="E380" s="103">
        <f t="shared" si="290"/>
        <v>3510.6</v>
      </c>
      <c r="F380" s="103">
        <f t="shared" si="290"/>
        <v>4243.2</v>
      </c>
      <c r="G380" s="103">
        <f t="shared" si="290"/>
        <v>570.6</v>
      </c>
      <c r="H380" s="103">
        <f t="shared" si="290"/>
        <v>29.4</v>
      </c>
      <c r="I380" s="21">
        <f t="shared" si="290"/>
        <v>1083.8</v>
      </c>
      <c r="J380" s="21">
        <f t="shared" si="290"/>
        <v>16848.8</v>
      </c>
      <c r="K380" s="103">
        <f t="shared" si="290"/>
        <v>21510.799999999999</v>
      </c>
      <c r="M380" s="21">
        <f t="shared" ref="M380:V380" si="291">AVERAGE(M225:M229)</f>
        <v>1.8</v>
      </c>
      <c r="N380" s="103">
        <f t="shared" si="291"/>
        <v>0.6</v>
      </c>
      <c r="O380" s="103">
        <f t="shared" si="291"/>
        <v>0.6</v>
      </c>
      <c r="P380" s="103">
        <f t="shared" si="291"/>
        <v>17220.400000000001</v>
      </c>
      <c r="Q380" s="103">
        <f t="shared" si="291"/>
        <v>26038</v>
      </c>
      <c r="R380" s="103">
        <f t="shared" si="291"/>
        <v>5275</v>
      </c>
      <c r="S380" s="103">
        <f t="shared" si="291"/>
        <v>102.6</v>
      </c>
      <c r="T380" s="21">
        <f t="shared" si="291"/>
        <v>7.6</v>
      </c>
      <c r="U380" s="21">
        <f t="shared" si="291"/>
        <v>48534.6</v>
      </c>
      <c r="V380" s="103">
        <f t="shared" si="291"/>
        <v>48646.6</v>
      </c>
    </row>
    <row r="381" spans="1:22" ht="11.25" customHeight="1">
      <c r="A381" s="51" t="s">
        <v>12</v>
      </c>
      <c r="B381" s="21">
        <f>AVERAGE(B230:B234)</f>
        <v>695</v>
      </c>
      <c r="C381" s="103">
        <f t="shared" ref="C381:K381" si="292">AVERAGE(C230:C234)</f>
        <v>2580.4</v>
      </c>
      <c r="D381" s="103">
        <f t="shared" si="292"/>
        <v>6524</v>
      </c>
      <c r="E381" s="103">
        <f t="shared" si="292"/>
        <v>446</v>
      </c>
      <c r="F381" s="103">
        <f t="shared" si="292"/>
        <v>3806.2</v>
      </c>
      <c r="G381" s="103">
        <f t="shared" si="292"/>
        <v>1892.8</v>
      </c>
      <c r="H381" s="103" t="s">
        <v>15</v>
      </c>
      <c r="I381" s="21">
        <f t="shared" si="292"/>
        <v>49.4</v>
      </c>
      <c r="J381" s="21">
        <f t="shared" si="292"/>
        <v>15249.4</v>
      </c>
      <c r="K381" s="103">
        <f t="shared" si="292"/>
        <v>15993.8</v>
      </c>
      <c r="M381" s="21">
        <f t="shared" ref="M381:V381" si="293">AVERAGE(M230:M234)</f>
        <v>0</v>
      </c>
      <c r="N381" s="103">
        <f t="shared" si="293"/>
        <v>0</v>
      </c>
      <c r="O381" s="103">
        <f t="shared" si="293"/>
        <v>0.2</v>
      </c>
      <c r="P381" s="103">
        <f t="shared" si="293"/>
        <v>14.8</v>
      </c>
      <c r="Q381" s="103">
        <f t="shared" si="293"/>
        <v>11063.2</v>
      </c>
      <c r="R381" s="103">
        <f t="shared" si="293"/>
        <v>8533.2000000000007</v>
      </c>
      <c r="S381" s="103" t="s">
        <v>15</v>
      </c>
      <c r="T381" s="21">
        <f t="shared" si="293"/>
        <v>0</v>
      </c>
      <c r="U381" s="21">
        <f t="shared" si="293"/>
        <v>19611.400000000001</v>
      </c>
      <c r="V381" s="103">
        <f t="shared" si="293"/>
        <v>19611.400000000001</v>
      </c>
    </row>
    <row r="382" spans="1:22" ht="11.25" customHeight="1">
      <c r="A382" s="51" t="s">
        <v>13</v>
      </c>
      <c r="B382" s="21">
        <f>AVERAGE(B235:B239)</f>
        <v>905.2</v>
      </c>
      <c r="C382" s="103">
        <f>AVERAGE(C235:C239)</f>
        <v>5460.6</v>
      </c>
      <c r="D382" s="103">
        <f t="shared" ref="D382:V382" si="294">AVERAGE(D235:D239)</f>
        <v>14660.2</v>
      </c>
      <c r="E382" s="103">
        <f t="shared" si="294"/>
        <v>9462.2000000000007</v>
      </c>
      <c r="F382" s="103">
        <f t="shared" si="294"/>
        <v>6270.8</v>
      </c>
      <c r="G382" s="103">
        <f t="shared" si="294"/>
        <v>3260.4</v>
      </c>
      <c r="H382" s="103">
        <f t="shared" si="294"/>
        <v>22.5</v>
      </c>
      <c r="I382" s="21">
        <f t="shared" si="294"/>
        <v>3764.8</v>
      </c>
      <c r="J382" s="21">
        <f t="shared" si="294"/>
        <v>39114.199999999997</v>
      </c>
      <c r="K382" s="103">
        <f t="shared" si="294"/>
        <v>43802.2</v>
      </c>
      <c r="L382" s="103" t="e">
        <f t="shared" si="294"/>
        <v>#DIV/0!</v>
      </c>
      <c r="M382" s="21">
        <f t="shared" si="294"/>
        <v>20.2</v>
      </c>
      <c r="N382" s="103">
        <f t="shared" si="294"/>
        <v>2</v>
      </c>
      <c r="O382" s="103">
        <f t="shared" si="294"/>
        <v>3.4</v>
      </c>
      <c r="P382" s="103">
        <f t="shared" si="294"/>
        <v>7259.4</v>
      </c>
      <c r="Q382" s="103">
        <f t="shared" si="294"/>
        <v>17964.400000000001</v>
      </c>
      <c r="R382" s="103">
        <f t="shared" si="294"/>
        <v>9381.4</v>
      </c>
      <c r="S382" s="103">
        <f t="shared" si="294"/>
        <v>66.25</v>
      </c>
      <c r="T382" s="21">
        <f t="shared" si="294"/>
        <v>30</v>
      </c>
      <c r="U382" s="21">
        <f t="shared" si="294"/>
        <v>34610.6</v>
      </c>
      <c r="V382" s="103">
        <f t="shared" si="294"/>
        <v>34713.800000000003</v>
      </c>
    </row>
    <row r="383" spans="1:22" ht="11.25" customHeight="1">
      <c r="A383" s="51" t="s">
        <v>14</v>
      </c>
      <c r="B383" s="21">
        <f>AVERAGE(B240:B244)</f>
        <v>1021</v>
      </c>
      <c r="C383" s="103">
        <f t="shared" ref="C383:V383" si="295">AVERAGE(C240:C244)</f>
        <v>1382.4</v>
      </c>
      <c r="D383" s="103">
        <f t="shared" si="295"/>
        <v>9962.4</v>
      </c>
      <c r="E383" s="103">
        <f t="shared" si="295"/>
        <v>4491.2</v>
      </c>
      <c r="F383" s="103">
        <f t="shared" si="295"/>
        <v>5907</v>
      </c>
      <c r="G383" s="103">
        <f t="shared" si="295"/>
        <v>2056.4</v>
      </c>
      <c r="H383" s="103">
        <f t="shared" si="295"/>
        <v>10.199999999999999</v>
      </c>
      <c r="I383" s="21">
        <f t="shared" si="295"/>
        <v>494.8</v>
      </c>
      <c r="J383" s="21">
        <f t="shared" si="295"/>
        <v>23799.4</v>
      </c>
      <c r="K383" s="103">
        <f t="shared" si="295"/>
        <v>25325.4</v>
      </c>
      <c r="L383" s="103"/>
      <c r="M383" s="21">
        <f t="shared" si="295"/>
        <v>3.8</v>
      </c>
      <c r="N383" s="103">
        <f t="shared" si="295"/>
        <v>3.6</v>
      </c>
      <c r="O383" s="103">
        <f t="shared" si="295"/>
        <v>39</v>
      </c>
      <c r="P383" s="103">
        <f t="shared" si="295"/>
        <v>12304</v>
      </c>
      <c r="Q383" s="103">
        <f t="shared" si="295"/>
        <v>14163.4</v>
      </c>
      <c r="R383" s="103">
        <f t="shared" si="295"/>
        <v>5162.8</v>
      </c>
      <c r="S383" s="103">
        <f t="shared" si="295"/>
        <v>7</v>
      </c>
      <c r="T383" s="21">
        <f t="shared" si="295"/>
        <v>3.4</v>
      </c>
      <c r="U383" s="21">
        <f t="shared" si="295"/>
        <v>31672.799999999999</v>
      </c>
      <c r="V383" s="103">
        <f t="shared" si="295"/>
        <v>31687</v>
      </c>
    </row>
    <row r="384" spans="1:22" ht="11.25" customHeight="1">
      <c r="A384" s="51">
        <v>2011</v>
      </c>
      <c r="B384" s="21">
        <f t="shared" ref="B384:K384" si="296">+B245</f>
        <v>2883</v>
      </c>
      <c r="C384" s="103">
        <f t="shared" si="296"/>
        <v>1120</v>
      </c>
      <c r="D384" s="103">
        <f t="shared" si="296"/>
        <v>8817</v>
      </c>
      <c r="E384" s="103">
        <f t="shared" si="296"/>
        <v>14761</v>
      </c>
      <c r="F384" s="103">
        <f t="shared" si="296"/>
        <v>6708</v>
      </c>
      <c r="G384" s="103">
        <f t="shared" si="296"/>
        <v>418</v>
      </c>
      <c r="H384" s="103">
        <f t="shared" si="296"/>
        <v>0</v>
      </c>
      <c r="I384" s="21">
        <f t="shared" si="296"/>
        <v>90</v>
      </c>
      <c r="J384" s="21">
        <f t="shared" si="296"/>
        <v>31824</v>
      </c>
      <c r="K384" s="103">
        <f t="shared" si="296"/>
        <v>34797</v>
      </c>
      <c r="M384" s="21">
        <f t="shared" ref="M384:V384" si="297">+M245</f>
        <v>2</v>
      </c>
      <c r="N384" s="103">
        <f t="shared" si="297"/>
        <v>0</v>
      </c>
      <c r="O384" s="103">
        <f t="shared" si="297"/>
        <v>0</v>
      </c>
      <c r="P384" s="103">
        <f t="shared" si="297"/>
        <v>2062</v>
      </c>
      <c r="Q384" s="103">
        <f t="shared" si="297"/>
        <v>4791</v>
      </c>
      <c r="R384" s="103">
        <f t="shared" si="297"/>
        <v>6711</v>
      </c>
      <c r="S384" s="103">
        <f t="shared" si="297"/>
        <v>0</v>
      </c>
      <c r="T384" s="21">
        <f t="shared" si="297"/>
        <v>2</v>
      </c>
      <c r="U384" s="21">
        <f t="shared" si="297"/>
        <v>13564</v>
      </c>
      <c r="V384" s="103">
        <f t="shared" si="297"/>
        <v>13568</v>
      </c>
    </row>
    <row r="385" spans="1:22" ht="11.25" customHeight="1">
      <c r="A385" s="51">
        <v>2012</v>
      </c>
      <c r="B385" s="21">
        <f t="shared" ref="B385:K385" si="298">+B246</f>
        <v>1216</v>
      </c>
      <c r="C385" s="103">
        <f t="shared" si="298"/>
        <v>4465</v>
      </c>
      <c r="D385" s="103">
        <f t="shared" si="298"/>
        <v>20696</v>
      </c>
      <c r="E385" s="103">
        <f t="shared" si="298"/>
        <v>10144</v>
      </c>
      <c r="F385" s="103">
        <f t="shared" si="298"/>
        <v>14650</v>
      </c>
      <c r="G385" s="103">
        <f t="shared" si="298"/>
        <v>4834</v>
      </c>
      <c r="H385" s="103">
        <f t="shared" si="298"/>
        <v>10</v>
      </c>
      <c r="I385" s="21">
        <f t="shared" si="298"/>
        <v>335</v>
      </c>
      <c r="J385" s="21">
        <f t="shared" si="298"/>
        <v>54789</v>
      </c>
      <c r="K385" s="103">
        <f t="shared" si="298"/>
        <v>56350</v>
      </c>
      <c r="M385" s="21">
        <f t="shared" ref="M385:V385" si="299">+M246</f>
        <v>0</v>
      </c>
      <c r="N385" s="103">
        <f t="shared" si="299"/>
        <v>1</v>
      </c>
      <c r="O385" s="103">
        <f t="shared" si="299"/>
        <v>101</v>
      </c>
      <c r="P385" s="103">
        <f t="shared" si="299"/>
        <v>2769</v>
      </c>
      <c r="Q385" s="103">
        <f t="shared" si="299"/>
        <v>18790</v>
      </c>
      <c r="R385" s="103">
        <f t="shared" si="299"/>
        <v>15869</v>
      </c>
      <c r="S385" s="103">
        <f t="shared" si="299"/>
        <v>0</v>
      </c>
      <c r="T385" s="21">
        <f t="shared" si="299"/>
        <v>4</v>
      </c>
      <c r="U385" s="21">
        <f t="shared" si="299"/>
        <v>37530</v>
      </c>
      <c r="V385" s="103">
        <f t="shared" si="299"/>
        <v>37534</v>
      </c>
    </row>
    <row r="386" spans="1:22" ht="11.25" customHeight="1">
      <c r="A386" s="51">
        <v>2013</v>
      </c>
      <c r="B386" s="21">
        <f t="shared" ref="B386:K386" si="300">+B247</f>
        <v>1661</v>
      </c>
      <c r="C386" s="103">
        <f t="shared" si="300"/>
        <v>11929</v>
      </c>
      <c r="D386" s="103">
        <f t="shared" si="300"/>
        <v>19103</v>
      </c>
      <c r="E386" s="103">
        <f t="shared" si="300"/>
        <v>9310</v>
      </c>
      <c r="F386" s="103">
        <f t="shared" si="300"/>
        <v>7916</v>
      </c>
      <c r="G386" s="103">
        <f t="shared" si="300"/>
        <v>2902</v>
      </c>
      <c r="H386" s="103">
        <f t="shared" si="300"/>
        <v>0</v>
      </c>
      <c r="I386" s="21">
        <f t="shared" si="300"/>
        <v>721</v>
      </c>
      <c r="J386" s="21">
        <f t="shared" si="300"/>
        <v>51160</v>
      </c>
      <c r="K386" s="103">
        <f t="shared" si="300"/>
        <v>53542</v>
      </c>
      <c r="M386" s="21">
        <f t="shared" ref="M386:V386" si="301">+M247</f>
        <v>3</v>
      </c>
      <c r="N386" s="103">
        <f t="shared" si="301"/>
        <v>0</v>
      </c>
      <c r="O386" s="103">
        <f t="shared" si="301"/>
        <v>7</v>
      </c>
      <c r="P386" s="103">
        <f t="shared" si="301"/>
        <v>7722</v>
      </c>
      <c r="Q386" s="103">
        <f t="shared" si="301"/>
        <v>36163</v>
      </c>
      <c r="R386" s="103">
        <f t="shared" si="301"/>
        <v>4376</v>
      </c>
      <c r="S386" s="103">
        <f t="shared" si="301"/>
        <v>0</v>
      </c>
      <c r="T386" s="21">
        <f t="shared" si="301"/>
        <v>11</v>
      </c>
      <c r="U386" s="21">
        <f t="shared" si="301"/>
        <v>48268</v>
      </c>
      <c r="V386" s="103">
        <f t="shared" si="301"/>
        <v>48282</v>
      </c>
    </row>
    <row r="387" spans="1:22" ht="11.25" customHeight="1">
      <c r="A387" s="51">
        <v>2014</v>
      </c>
      <c r="B387" s="21">
        <f t="shared" ref="B387:K387" si="302">+B248</f>
        <v>3316</v>
      </c>
      <c r="C387" s="103">
        <f t="shared" si="302"/>
        <v>12608</v>
      </c>
      <c r="D387" s="103">
        <f t="shared" si="302"/>
        <v>17002</v>
      </c>
      <c r="E387" s="103">
        <f t="shared" si="302"/>
        <v>20643</v>
      </c>
      <c r="F387" s="103">
        <f t="shared" si="302"/>
        <v>8793</v>
      </c>
      <c r="G387" s="103">
        <f t="shared" si="302"/>
        <v>2715</v>
      </c>
      <c r="H387" s="103">
        <f t="shared" si="302"/>
        <v>0</v>
      </c>
      <c r="I387" s="21">
        <f t="shared" si="302"/>
        <v>267</v>
      </c>
      <c r="J387" s="21">
        <f t="shared" si="302"/>
        <v>61761</v>
      </c>
      <c r="K387" s="103">
        <f t="shared" si="302"/>
        <v>65344</v>
      </c>
      <c r="M387" s="21">
        <f t="shared" ref="M387:V387" si="303">+M248</f>
        <v>3</v>
      </c>
      <c r="N387" s="103">
        <f t="shared" si="303"/>
        <v>0</v>
      </c>
      <c r="O387" s="103">
        <f t="shared" si="303"/>
        <v>30</v>
      </c>
      <c r="P387" s="103">
        <f t="shared" si="303"/>
        <v>10405</v>
      </c>
      <c r="Q387" s="103">
        <f t="shared" si="303"/>
        <v>39231</v>
      </c>
      <c r="R387" s="103">
        <f t="shared" si="303"/>
        <v>6369</v>
      </c>
      <c r="S387" s="103">
        <f t="shared" si="303"/>
        <v>0</v>
      </c>
      <c r="T387" s="21">
        <f t="shared" si="303"/>
        <v>0</v>
      </c>
      <c r="U387" s="21">
        <f t="shared" si="303"/>
        <v>56035</v>
      </c>
      <c r="V387" s="103">
        <f t="shared" si="303"/>
        <v>56038</v>
      </c>
    </row>
    <row r="388" spans="1:22" ht="11.25" customHeight="1">
      <c r="A388" s="51">
        <v>2015</v>
      </c>
      <c r="B388" s="21">
        <f t="shared" ref="B388:K388" si="304">+B249</f>
        <v>3249</v>
      </c>
      <c r="C388" s="103">
        <f t="shared" si="304"/>
        <v>7315</v>
      </c>
      <c r="D388" s="103">
        <f t="shared" si="304"/>
        <v>23697</v>
      </c>
      <c r="E388" s="103">
        <f t="shared" si="304"/>
        <v>23110</v>
      </c>
      <c r="F388" s="103">
        <f t="shared" si="304"/>
        <v>4031</v>
      </c>
      <c r="G388" s="103">
        <f t="shared" si="304"/>
        <v>786</v>
      </c>
      <c r="H388" s="103">
        <f t="shared" si="304"/>
        <v>0</v>
      </c>
      <c r="I388" s="21">
        <f t="shared" si="304"/>
        <v>17</v>
      </c>
      <c r="J388" s="21">
        <f t="shared" si="304"/>
        <v>58939</v>
      </c>
      <c r="K388" s="103">
        <f t="shared" si="304"/>
        <v>62205</v>
      </c>
      <c r="M388" s="21">
        <f t="shared" ref="M388:V388" si="305">+M249</f>
        <v>0</v>
      </c>
      <c r="N388" s="103">
        <f t="shared" si="305"/>
        <v>0</v>
      </c>
      <c r="O388" s="103">
        <f t="shared" si="305"/>
        <v>3</v>
      </c>
      <c r="P388" s="103">
        <f t="shared" si="305"/>
        <v>1994</v>
      </c>
      <c r="Q388" s="103">
        <f t="shared" si="305"/>
        <v>1307</v>
      </c>
      <c r="R388" s="103">
        <f t="shared" si="305"/>
        <v>706</v>
      </c>
      <c r="S388" s="103">
        <f t="shared" si="305"/>
        <v>0</v>
      </c>
      <c r="T388" s="21">
        <f t="shared" si="305"/>
        <v>2</v>
      </c>
      <c r="U388" s="21">
        <f t="shared" si="305"/>
        <v>4010</v>
      </c>
      <c r="V388" s="103">
        <f t="shared" si="305"/>
        <v>4012</v>
      </c>
    </row>
    <row r="389" spans="1:22" ht="11.25" customHeight="1">
      <c r="A389" s="51">
        <v>2016</v>
      </c>
      <c r="B389" s="21">
        <f t="shared" ref="B389:K389" si="306">+B250</f>
        <v>244</v>
      </c>
      <c r="C389" s="103">
        <f t="shared" si="306"/>
        <v>2905</v>
      </c>
      <c r="D389" s="103">
        <f t="shared" si="306"/>
        <v>13752</v>
      </c>
      <c r="E389" s="103">
        <f t="shared" si="306"/>
        <v>5129</v>
      </c>
      <c r="F389" s="103">
        <f t="shared" si="306"/>
        <v>1310</v>
      </c>
      <c r="G389" s="103">
        <f t="shared" si="306"/>
        <v>5</v>
      </c>
      <c r="H389" s="103">
        <f t="shared" si="306"/>
        <v>0</v>
      </c>
      <c r="I389" s="21">
        <f t="shared" si="306"/>
        <v>183</v>
      </c>
      <c r="J389" s="21">
        <f t="shared" si="306"/>
        <v>23101</v>
      </c>
      <c r="K389" s="103">
        <f t="shared" si="306"/>
        <v>23528</v>
      </c>
      <c r="M389" s="21">
        <f t="shared" ref="M389:V389" si="307">+M250</f>
        <v>0</v>
      </c>
      <c r="N389" s="103">
        <f t="shared" si="307"/>
        <v>0</v>
      </c>
      <c r="O389" s="103">
        <f t="shared" si="307"/>
        <v>0</v>
      </c>
      <c r="P389" s="103">
        <f t="shared" si="307"/>
        <v>29</v>
      </c>
      <c r="Q389" s="103">
        <f t="shared" si="307"/>
        <v>15</v>
      </c>
      <c r="R389" s="103">
        <f t="shared" si="307"/>
        <v>0</v>
      </c>
      <c r="S389" s="103">
        <f t="shared" si="307"/>
        <v>1</v>
      </c>
      <c r="T389" s="21">
        <f t="shared" si="307"/>
        <v>1</v>
      </c>
      <c r="U389" s="21">
        <f t="shared" si="307"/>
        <v>44</v>
      </c>
      <c r="V389" s="103">
        <f t="shared" si="307"/>
        <v>46</v>
      </c>
    </row>
    <row r="390" spans="1:22" ht="11.25" customHeight="1">
      <c r="A390" s="68">
        <v>2017</v>
      </c>
      <c r="B390" s="21">
        <f t="shared" ref="B390:K390" si="308">+B251</f>
        <v>1343</v>
      </c>
      <c r="C390" s="103">
        <f t="shared" si="308"/>
        <v>1253</v>
      </c>
      <c r="D390" s="103">
        <f t="shared" si="308"/>
        <v>2039</v>
      </c>
      <c r="E390" s="103">
        <f t="shared" si="308"/>
        <v>15772</v>
      </c>
      <c r="F390" s="103">
        <f t="shared" si="308"/>
        <v>4605</v>
      </c>
      <c r="G390" s="103">
        <f t="shared" si="308"/>
        <v>745</v>
      </c>
      <c r="H390" s="103">
        <f t="shared" si="308"/>
        <v>0</v>
      </c>
      <c r="I390" s="21">
        <f t="shared" si="308"/>
        <v>11</v>
      </c>
      <c r="J390" s="21">
        <f t="shared" si="308"/>
        <v>24414</v>
      </c>
      <c r="K390" s="103">
        <f t="shared" si="308"/>
        <v>25768</v>
      </c>
      <c r="M390" s="21">
        <f t="shared" ref="M390:V390" si="309">+M251</f>
        <v>0</v>
      </c>
      <c r="N390" s="103">
        <f t="shared" si="309"/>
        <v>0</v>
      </c>
      <c r="O390" s="103">
        <f t="shared" si="309"/>
        <v>0</v>
      </c>
      <c r="P390" s="103">
        <f t="shared" si="309"/>
        <v>1003</v>
      </c>
      <c r="Q390" s="103">
        <f t="shared" si="309"/>
        <v>7150</v>
      </c>
      <c r="R390" s="103">
        <f t="shared" si="309"/>
        <v>5197</v>
      </c>
      <c r="S390" s="103">
        <f t="shared" si="309"/>
        <v>0</v>
      </c>
      <c r="T390" s="21">
        <f t="shared" si="309"/>
        <v>0</v>
      </c>
      <c r="U390" s="21">
        <f t="shared" si="309"/>
        <v>13350</v>
      </c>
      <c r="V390" s="103">
        <f t="shared" si="309"/>
        <v>13350</v>
      </c>
    </row>
    <row r="391" spans="1:22" ht="11.25" customHeight="1">
      <c r="A391" s="68">
        <v>2018</v>
      </c>
      <c r="B391" s="21">
        <f t="shared" ref="B391:K391" si="310">+B252</f>
        <v>798</v>
      </c>
      <c r="C391" s="103">
        <f t="shared" si="310"/>
        <v>1319</v>
      </c>
      <c r="D391" s="103">
        <f t="shared" si="310"/>
        <v>11756</v>
      </c>
      <c r="E391" s="103">
        <f t="shared" si="310"/>
        <v>8486</v>
      </c>
      <c r="F391" s="103">
        <f t="shared" si="310"/>
        <v>1883</v>
      </c>
      <c r="G391" s="103">
        <f t="shared" si="310"/>
        <v>459</v>
      </c>
      <c r="H391" s="103">
        <f t="shared" si="310"/>
        <v>0</v>
      </c>
      <c r="I391" s="21">
        <f t="shared" si="310"/>
        <v>129</v>
      </c>
      <c r="J391" s="21">
        <f t="shared" si="310"/>
        <v>23903</v>
      </c>
      <c r="K391" s="103">
        <f t="shared" si="310"/>
        <v>24830</v>
      </c>
      <c r="M391" s="21">
        <f t="shared" ref="M391:V391" si="311">+M252</f>
        <v>0</v>
      </c>
      <c r="N391" s="103">
        <f t="shared" si="311"/>
        <v>0</v>
      </c>
      <c r="O391" s="103">
        <f t="shared" si="311"/>
        <v>15</v>
      </c>
      <c r="P391" s="103">
        <f t="shared" si="311"/>
        <v>1751</v>
      </c>
      <c r="Q391" s="103">
        <f t="shared" si="311"/>
        <v>5512</v>
      </c>
      <c r="R391" s="103">
        <f t="shared" si="311"/>
        <v>4524</v>
      </c>
      <c r="S391" s="103">
        <f t="shared" si="311"/>
        <v>0</v>
      </c>
      <c r="T391" s="21">
        <f t="shared" si="311"/>
        <v>0</v>
      </c>
      <c r="U391" s="21">
        <f t="shared" si="311"/>
        <v>11802</v>
      </c>
      <c r="V391" s="103">
        <f t="shared" si="311"/>
        <v>11802</v>
      </c>
    </row>
    <row r="392" spans="1:22" ht="11.25" customHeight="1">
      <c r="A392" s="68">
        <v>2019</v>
      </c>
      <c r="B392" s="21">
        <f t="shared" ref="B392:K392" si="312">+B253</f>
        <v>1001</v>
      </c>
      <c r="C392" s="103">
        <f t="shared" si="312"/>
        <v>809</v>
      </c>
      <c r="D392" s="103">
        <f t="shared" si="312"/>
        <v>2110</v>
      </c>
      <c r="E392" s="103">
        <f t="shared" si="312"/>
        <v>12314</v>
      </c>
      <c r="F392" s="103">
        <f t="shared" si="312"/>
        <v>2789</v>
      </c>
      <c r="G392" s="103">
        <f t="shared" si="312"/>
        <v>299</v>
      </c>
      <c r="H392" s="103">
        <f t="shared" si="312"/>
        <v>0</v>
      </c>
      <c r="I392" s="21">
        <f t="shared" si="312"/>
        <v>70</v>
      </c>
      <c r="J392" s="21">
        <f t="shared" si="312"/>
        <v>18321</v>
      </c>
      <c r="K392" s="103">
        <f t="shared" si="312"/>
        <v>19392</v>
      </c>
      <c r="M392" s="21">
        <f t="shared" ref="M392:V392" si="313">+M253</f>
        <v>0</v>
      </c>
      <c r="N392" s="103">
        <f t="shared" si="313"/>
        <v>0</v>
      </c>
      <c r="O392" s="103">
        <f t="shared" si="313"/>
        <v>0</v>
      </c>
      <c r="P392" s="103">
        <f t="shared" si="313"/>
        <v>14414</v>
      </c>
      <c r="Q392" s="103">
        <f t="shared" si="313"/>
        <v>33818</v>
      </c>
      <c r="R392" s="103">
        <f t="shared" si="313"/>
        <v>7273</v>
      </c>
      <c r="S392" s="103">
        <f t="shared" si="313"/>
        <v>0</v>
      </c>
      <c r="T392" s="21">
        <f t="shared" si="313"/>
        <v>0</v>
      </c>
      <c r="U392" s="21">
        <f t="shared" si="313"/>
        <v>55505</v>
      </c>
      <c r="V392" s="103">
        <f t="shared" si="313"/>
        <v>55505</v>
      </c>
    </row>
    <row r="393" spans="1:22" ht="11.25" customHeight="1">
      <c r="A393" s="68">
        <v>2020</v>
      </c>
      <c r="B393" s="21">
        <f t="shared" ref="B393:K393" si="314">+B254</f>
        <v>661</v>
      </c>
      <c r="C393" s="103">
        <f t="shared" si="314"/>
        <v>8</v>
      </c>
      <c r="D393" s="103">
        <f t="shared" si="314"/>
        <v>23</v>
      </c>
      <c r="E393" s="103">
        <f t="shared" si="314"/>
        <v>622</v>
      </c>
      <c r="F393" s="103">
        <f t="shared" si="314"/>
        <v>1718</v>
      </c>
      <c r="G393" s="103">
        <f t="shared" si="314"/>
        <v>66</v>
      </c>
      <c r="H393" s="103">
        <f t="shared" si="314"/>
        <v>0</v>
      </c>
      <c r="I393" s="21">
        <f t="shared" si="314"/>
        <v>0</v>
      </c>
      <c r="J393" s="21">
        <f t="shared" si="314"/>
        <v>2437</v>
      </c>
      <c r="K393" s="103">
        <f t="shared" si="314"/>
        <v>3098</v>
      </c>
      <c r="M393" s="21">
        <f t="shared" ref="M393:V393" si="315">+M254</f>
        <v>0</v>
      </c>
      <c r="N393" s="103">
        <f t="shared" si="315"/>
        <v>0</v>
      </c>
      <c r="O393" s="103">
        <f t="shared" si="315"/>
        <v>0</v>
      </c>
      <c r="P393" s="103">
        <f t="shared" si="315"/>
        <v>587</v>
      </c>
      <c r="Q393" s="103">
        <f t="shared" si="315"/>
        <v>10864</v>
      </c>
      <c r="R393" s="103">
        <f t="shared" si="315"/>
        <v>2940</v>
      </c>
      <c r="S393" s="103">
        <f t="shared" si="315"/>
        <v>0</v>
      </c>
      <c r="T393" s="21">
        <f t="shared" si="315"/>
        <v>0</v>
      </c>
      <c r="U393" s="21">
        <f t="shared" si="315"/>
        <v>14391</v>
      </c>
      <c r="V393" s="103">
        <f t="shared" si="315"/>
        <v>14391</v>
      </c>
    </row>
    <row r="394" spans="1:22" ht="11.25" customHeight="1">
      <c r="A394" s="68">
        <v>2021</v>
      </c>
      <c r="B394" s="21">
        <f t="shared" ref="B394:K394" si="316">+B255</f>
        <v>88</v>
      </c>
      <c r="C394" s="103">
        <f t="shared" si="316"/>
        <v>421</v>
      </c>
      <c r="D394" s="103">
        <f t="shared" si="316"/>
        <v>2129</v>
      </c>
      <c r="E394" s="103">
        <f t="shared" si="316"/>
        <v>3763</v>
      </c>
      <c r="F394" s="103">
        <f t="shared" si="316"/>
        <v>1689</v>
      </c>
      <c r="G394" s="103">
        <f t="shared" si="316"/>
        <v>233</v>
      </c>
      <c r="H394" s="103">
        <f t="shared" si="316"/>
        <v>0</v>
      </c>
      <c r="I394" s="21">
        <f t="shared" si="316"/>
        <v>0</v>
      </c>
      <c r="J394" s="21">
        <f t="shared" si="316"/>
        <v>8235</v>
      </c>
      <c r="K394" s="103">
        <f t="shared" si="316"/>
        <v>8323</v>
      </c>
      <c r="M394" s="21">
        <f t="shared" ref="M394:V394" si="317">+M255</f>
        <v>0</v>
      </c>
      <c r="N394" s="103">
        <f t="shared" si="317"/>
        <v>0</v>
      </c>
      <c r="O394" s="103">
        <f t="shared" si="317"/>
        <v>0</v>
      </c>
      <c r="P394" s="103">
        <f t="shared" si="317"/>
        <v>1039</v>
      </c>
      <c r="Q394" s="103">
        <f t="shared" si="317"/>
        <v>14995</v>
      </c>
      <c r="R394" s="103">
        <f t="shared" si="317"/>
        <v>10327</v>
      </c>
      <c r="S394" s="103">
        <f t="shared" si="317"/>
        <v>0</v>
      </c>
      <c r="T394" s="21">
        <f t="shared" si="317"/>
        <v>0</v>
      </c>
      <c r="U394" s="21">
        <f t="shared" si="317"/>
        <v>26361</v>
      </c>
      <c r="V394" s="103">
        <f t="shared" si="317"/>
        <v>26361</v>
      </c>
    </row>
    <row r="395" spans="1:22" ht="11.25" customHeight="1">
      <c r="A395" s="68">
        <v>2022</v>
      </c>
      <c r="B395" s="21">
        <f t="shared" ref="B395:K395" si="318">+B256</f>
        <v>1873</v>
      </c>
      <c r="C395" s="103">
        <f t="shared" si="318"/>
        <v>3283</v>
      </c>
      <c r="D395" s="103">
        <f t="shared" si="318"/>
        <v>2234</v>
      </c>
      <c r="E395" s="103">
        <f t="shared" si="318"/>
        <v>20567</v>
      </c>
      <c r="F395" s="103">
        <f t="shared" si="318"/>
        <v>7850</v>
      </c>
      <c r="G395" s="103">
        <f t="shared" si="318"/>
        <v>743</v>
      </c>
      <c r="H395" s="103">
        <f t="shared" si="318"/>
        <v>0</v>
      </c>
      <c r="I395" s="21">
        <f t="shared" si="318"/>
        <v>6</v>
      </c>
      <c r="J395" s="21">
        <f t="shared" si="318"/>
        <v>34677</v>
      </c>
      <c r="K395" s="103">
        <f t="shared" si="318"/>
        <v>36556</v>
      </c>
      <c r="M395" s="21">
        <f t="shared" ref="M395:V395" si="319">+M256</f>
        <v>0</v>
      </c>
      <c r="N395" s="103">
        <f t="shared" si="319"/>
        <v>0</v>
      </c>
      <c r="O395" s="103">
        <f t="shared" si="319"/>
        <v>0</v>
      </c>
      <c r="P395" s="103">
        <f t="shared" si="319"/>
        <v>2257</v>
      </c>
      <c r="Q395" s="103">
        <f t="shared" si="319"/>
        <v>12214</v>
      </c>
      <c r="R395" s="103">
        <f t="shared" si="319"/>
        <v>21681</v>
      </c>
      <c r="S395" s="103">
        <f t="shared" si="319"/>
        <v>0</v>
      </c>
      <c r="T395" s="21">
        <f t="shared" si="319"/>
        <v>0</v>
      </c>
      <c r="U395" s="21">
        <f t="shared" si="319"/>
        <v>36152</v>
      </c>
      <c r="V395" s="103">
        <f t="shared" si="319"/>
        <v>36152</v>
      </c>
    </row>
    <row r="396" spans="1:22" ht="11.25" customHeight="1">
      <c r="A396" s="68">
        <v>2023</v>
      </c>
      <c r="B396" s="21">
        <f t="shared" ref="B396:K397" si="320">+B257</f>
        <v>2950</v>
      </c>
      <c r="C396" s="103">
        <f t="shared" si="320"/>
        <v>2570</v>
      </c>
      <c r="D396" s="103">
        <f t="shared" si="320"/>
        <v>4034</v>
      </c>
      <c r="E396" s="103">
        <f t="shared" si="320"/>
        <v>9094</v>
      </c>
      <c r="F396" s="103">
        <f t="shared" si="320"/>
        <v>10565</v>
      </c>
      <c r="G396" s="103">
        <f t="shared" si="320"/>
        <v>2197</v>
      </c>
      <c r="H396" s="103">
        <f t="shared" si="320"/>
        <v>0</v>
      </c>
      <c r="I396" s="21">
        <f t="shared" si="320"/>
        <v>35</v>
      </c>
      <c r="J396" s="21">
        <f t="shared" si="320"/>
        <v>28460</v>
      </c>
      <c r="K396" s="103">
        <f t="shared" si="320"/>
        <v>31445</v>
      </c>
      <c r="M396" s="21">
        <f t="shared" ref="M396:V397" si="321">+M257</f>
        <v>0</v>
      </c>
      <c r="N396" s="103">
        <f t="shared" si="321"/>
        <v>0</v>
      </c>
      <c r="O396" s="103">
        <f t="shared" si="321"/>
        <v>0</v>
      </c>
      <c r="P396" s="103">
        <f t="shared" si="321"/>
        <v>5926</v>
      </c>
      <c r="Q396" s="103">
        <f t="shared" si="321"/>
        <v>6038</v>
      </c>
      <c r="R396" s="103">
        <f t="shared" si="321"/>
        <v>18074</v>
      </c>
      <c r="S396" s="103">
        <f t="shared" si="321"/>
        <v>0</v>
      </c>
      <c r="T396" s="21">
        <f t="shared" si="321"/>
        <v>0</v>
      </c>
      <c r="U396" s="21">
        <f t="shared" si="321"/>
        <v>30038</v>
      </c>
      <c r="V396" s="103">
        <f t="shared" si="321"/>
        <v>30038</v>
      </c>
    </row>
    <row r="397" spans="1:22" ht="11.25" customHeight="1">
      <c r="A397" s="68" t="s">
        <v>349</v>
      </c>
      <c r="B397" s="21">
        <f t="shared" si="320"/>
        <v>2764</v>
      </c>
      <c r="C397" s="103">
        <f t="shared" si="320"/>
        <v>1853</v>
      </c>
      <c r="D397" s="103">
        <f t="shared" si="320"/>
        <v>5475</v>
      </c>
      <c r="E397" s="103">
        <f t="shared" si="320"/>
        <v>5239</v>
      </c>
      <c r="F397" s="103">
        <f t="shared" si="320"/>
        <v>5481</v>
      </c>
      <c r="G397" s="103">
        <f t="shared" si="320"/>
        <v>62</v>
      </c>
      <c r="H397" s="103">
        <f t="shared" si="320"/>
        <v>0</v>
      </c>
      <c r="I397" s="21">
        <f t="shared" si="320"/>
        <v>5</v>
      </c>
      <c r="J397" s="21">
        <f t="shared" si="320"/>
        <v>18110</v>
      </c>
      <c r="K397" s="103">
        <f t="shared" si="320"/>
        <v>20879</v>
      </c>
      <c r="M397" s="21">
        <f t="shared" si="321"/>
        <v>0</v>
      </c>
      <c r="N397" s="103">
        <f t="shared" si="321"/>
        <v>55</v>
      </c>
      <c r="O397" s="103">
        <f t="shared" si="321"/>
        <v>0</v>
      </c>
      <c r="P397" s="103">
        <f t="shared" si="321"/>
        <v>3786</v>
      </c>
      <c r="Q397" s="103">
        <f t="shared" si="321"/>
        <v>32853</v>
      </c>
      <c r="R397" s="103">
        <f t="shared" si="321"/>
        <v>1291</v>
      </c>
      <c r="S397" s="103">
        <f t="shared" si="321"/>
        <v>0</v>
      </c>
      <c r="T397" s="21">
        <f t="shared" si="321"/>
        <v>0</v>
      </c>
      <c r="U397" s="21">
        <f t="shared" si="321"/>
        <v>37985</v>
      </c>
      <c r="V397" s="103">
        <f t="shared" si="321"/>
        <v>37985</v>
      </c>
    </row>
    <row r="398" spans="1:22" ht="11.25" customHeight="1">
      <c r="A398" s="314" t="str">
        <f>+A259</f>
        <v>a/  Preliminary. January through April data obtained from TOCAS. May through October data obtained from 2024 Salmon Treaty Troll Catch Report.</v>
      </c>
      <c r="B398" s="314"/>
      <c r="C398" s="314"/>
      <c r="D398" s="314"/>
      <c r="E398" s="314"/>
      <c r="F398" s="314"/>
      <c r="G398" s="314"/>
      <c r="H398" s="314"/>
      <c r="I398" s="314"/>
      <c r="J398" s="314"/>
      <c r="K398" s="314"/>
      <c r="L398" s="314"/>
      <c r="M398" s="314"/>
      <c r="N398" s="314"/>
      <c r="O398" s="314"/>
      <c r="P398" s="314"/>
      <c r="Q398" s="314"/>
      <c r="R398" s="314"/>
      <c r="S398" s="314"/>
      <c r="T398" s="314"/>
      <c r="U398" s="314"/>
      <c r="V398" s="314"/>
    </row>
    <row r="399" spans="1:22" ht="11.25" customHeight="1">
      <c r="A399" s="313" t="str">
        <f>+A260</f>
        <v>b/ October landings beginning in 2002 occurred during Quileute ceremonial and subsistence fishery.</v>
      </c>
      <c r="B399" s="313"/>
      <c r="C399" s="313"/>
      <c r="D399" s="313"/>
      <c r="E399" s="313"/>
      <c r="F399" s="313"/>
      <c r="G399" s="313"/>
      <c r="H399" s="313"/>
      <c r="I399" s="313"/>
      <c r="J399" s="313"/>
      <c r="K399" s="313"/>
      <c r="L399" s="313"/>
      <c r="M399" s="313"/>
      <c r="N399" s="313"/>
      <c r="O399" s="313"/>
      <c r="P399" s="313"/>
      <c r="Q399" s="313"/>
      <c r="R399" s="313"/>
      <c r="S399" s="313"/>
      <c r="T399" s="313"/>
      <c r="U399" s="313"/>
      <c r="V399" s="313"/>
    </row>
    <row r="400" spans="1:22"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sheetData>
  <mergeCells count="26">
    <mergeCell ref="A398:V398"/>
    <mergeCell ref="A399:V399"/>
    <mergeCell ref="A373:V373"/>
    <mergeCell ref="A374:A375"/>
    <mergeCell ref="J374:K374"/>
    <mergeCell ref="U374:V374"/>
    <mergeCell ref="B376:K376"/>
    <mergeCell ref="M376:V376"/>
    <mergeCell ref="A325:V325"/>
    <mergeCell ref="A326:A327"/>
    <mergeCell ref="J326:K326"/>
    <mergeCell ref="U326:V326"/>
    <mergeCell ref="B328:K328"/>
    <mergeCell ref="M328:V328"/>
    <mergeCell ref="A277:V277"/>
    <mergeCell ref="A278:A279"/>
    <mergeCell ref="J278:K278"/>
    <mergeCell ref="U278:V278"/>
    <mergeCell ref="B280:K280"/>
    <mergeCell ref="M280:V280"/>
    <mergeCell ref="A1:V1"/>
    <mergeCell ref="A2:A3"/>
    <mergeCell ref="J2:K2"/>
    <mergeCell ref="U2:V2"/>
    <mergeCell ref="B4:K4"/>
    <mergeCell ref="M4:V4"/>
  </mergeCells>
  <pageMargins left="0.7" right="0.7" top="0.75" bottom="0.75" header="0.3" footer="0.3"/>
  <pageSetup scale="94" orientation="landscape" r:id="rId1"/>
  <rowBreaks count="2" manualBreakCount="2">
    <brk id="324" max="21" man="1"/>
    <brk id="372" max="21" man="1"/>
  </rowBreaks>
  <ignoredErrors>
    <ignoredError sqref="J6"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9"/>
  <dimension ref="A1:M263"/>
  <sheetViews>
    <sheetView showGridLines="0" zoomScaleNormal="100" zoomScaleSheetLayoutView="90" workbookViewId="0">
      <pane xSplit="1" ySplit="3" topLeftCell="B146" activePane="bottomRight" state="frozen"/>
      <selection activeCell="A2" sqref="A1:XFD1048576"/>
      <selection pane="topRight" activeCell="A2" sqref="A1:XFD1048576"/>
      <selection pane="bottomLeft" activeCell="A2" sqref="A1:XFD1048576"/>
      <selection pane="bottomRight" activeCell="B4" sqref="B4"/>
    </sheetView>
  </sheetViews>
  <sheetFormatPr defaultColWidth="9" defaultRowHeight="10.199999999999999"/>
  <cols>
    <col min="1" max="1" width="7.59765625" style="68" customWidth="1"/>
    <col min="2" max="11" width="7" style="21" customWidth="1"/>
    <col min="12" max="16384" width="9" style="1"/>
  </cols>
  <sheetData>
    <row r="1" spans="1:12" ht="12" customHeight="1">
      <c r="A1" s="321" t="s">
        <v>176</v>
      </c>
      <c r="B1" s="321"/>
      <c r="C1" s="321"/>
      <c r="D1" s="321"/>
      <c r="E1" s="321"/>
      <c r="F1" s="321"/>
      <c r="G1" s="321"/>
      <c r="H1" s="321"/>
      <c r="I1" s="321"/>
      <c r="J1" s="321"/>
      <c r="K1" s="321"/>
    </row>
    <row r="2" spans="1:12" s="84" customFormat="1" ht="12" customHeight="1">
      <c r="A2" s="308" t="s">
        <v>177</v>
      </c>
      <c r="B2" s="180"/>
      <c r="C2" s="180"/>
      <c r="D2" s="180"/>
      <c r="E2" s="180"/>
      <c r="F2" s="180"/>
      <c r="G2" s="180"/>
      <c r="H2" s="180"/>
      <c r="I2" s="180"/>
      <c r="J2" s="317" t="s">
        <v>89</v>
      </c>
      <c r="K2" s="317"/>
    </row>
    <row r="3" spans="1:12" ht="12" customHeight="1">
      <c r="A3" s="259"/>
      <c r="B3" s="180" t="s">
        <v>159</v>
      </c>
      <c r="C3" s="180" t="s">
        <v>21</v>
      </c>
      <c r="D3" s="180" t="s">
        <v>22</v>
      </c>
      <c r="E3" s="180" t="s">
        <v>23</v>
      </c>
      <c r="F3" s="180" t="s">
        <v>24</v>
      </c>
      <c r="G3" s="180" t="s">
        <v>25</v>
      </c>
      <c r="H3" s="180" t="s">
        <v>26</v>
      </c>
      <c r="I3" s="180" t="s">
        <v>160</v>
      </c>
      <c r="J3" s="180" t="s">
        <v>161</v>
      </c>
      <c r="K3" s="180" t="s">
        <v>78</v>
      </c>
    </row>
    <row r="4" spans="1:12" ht="12" customHeight="1">
      <c r="A4" s="63" t="s">
        <v>162</v>
      </c>
      <c r="B4" s="18"/>
    </row>
    <row r="5" spans="1:12" ht="12" customHeight="1">
      <c r="A5" s="68">
        <v>1977</v>
      </c>
      <c r="B5" s="21">
        <v>0</v>
      </c>
      <c r="C5" s="23">
        <v>4</v>
      </c>
      <c r="D5" s="23">
        <v>1</v>
      </c>
      <c r="E5" s="23">
        <v>68</v>
      </c>
      <c r="F5" s="23">
        <v>528</v>
      </c>
      <c r="G5" s="23">
        <v>6</v>
      </c>
      <c r="H5" s="23">
        <v>0</v>
      </c>
      <c r="I5" s="23">
        <v>0</v>
      </c>
      <c r="J5" s="23">
        <f t="shared" ref="J5:J24" si="0">SUM(C5:G5)</f>
        <v>607</v>
      </c>
      <c r="K5" s="23">
        <f t="shared" ref="K5:K24" si="1">SUM(B5:I5)</f>
        <v>607</v>
      </c>
    </row>
    <row r="6" spans="1:12" ht="12" customHeight="1">
      <c r="A6" s="68">
        <v>1979</v>
      </c>
      <c r="B6" s="21">
        <v>1</v>
      </c>
      <c r="C6" s="23">
        <v>0</v>
      </c>
      <c r="D6" s="23">
        <v>533</v>
      </c>
      <c r="E6" s="23">
        <v>248</v>
      </c>
      <c r="F6" s="23">
        <v>769</v>
      </c>
      <c r="G6" s="23">
        <v>26</v>
      </c>
      <c r="H6" s="23">
        <v>0</v>
      </c>
      <c r="I6" s="23">
        <v>0</v>
      </c>
      <c r="J6" s="23">
        <f t="shared" si="0"/>
        <v>1576</v>
      </c>
      <c r="K6" s="23">
        <f t="shared" si="1"/>
        <v>1577</v>
      </c>
    </row>
    <row r="7" spans="1:12" ht="12" customHeight="1">
      <c r="A7" s="68">
        <v>1981</v>
      </c>
      <c r="B7" s="21">
        <v>0</v>
      </c>
      <c r="C7" s="23">
        <v>68</v>
      </c>
      <c r="D7" s="23">
        <v>2</v>
      </c>
      <c r="E7" s="23">
        <v>73</v>
      </c>
      <c r="F7" s="23">
        <v>835</v>
      </c>
      <c r="G7" s="23">
        <v>8</v>
      </c>
      <c r="H7" s="23">
        <v>0</v>
      </c>
      <c r="I7" s="23">
        <v>0</v>
      </c>
      <c r="J7" s="23">
        <f t="shared" si="0"/>
        <v>986</v>
      </c>
      <c r="K7" s="23">
        <f t="shared" si="1"/>
        <v>986</v>
      </c>
    </row>
    <row r="8" spans="1:12" ht="12" customHeight="1">
      <c r="A8" s="68">
        <v>1983</v>
      </c>
      <c r="B8" s="21">
        <v>0</v>
      </c>
      <c r="C8" s="23">
        <v>1</v>
      </c>
      <c r="D8" s="23">
        <v>3</v>
      </c>
      <c r="E8" s="23">
        <v>235</v>
      </c>
      <c r="F8" s="23">
        <v>1246</v>
      </c>
      <c r="G8" s="23">
        <v>13</v>
      </c>
      <c r="H8" s="23">
        <v>0</v>
      </c>
      <c r="I8" s="23">
        <v>0</v>
      </c>
      <c r="J8" s="23">
        <f t="shared" si="0"/>
        <v>1498</v>
      </c>
      <c r="K8" s="23">
        <f t="shared" si="1"/>
        <v>1498</v>
      </c>
    </row>
    <row r="9" spans="1:12" ht="12" customHeight="1">
      <c r="A9" s="68">
        <v>1985</v>
      </c>
      <c r="B9" s="21">
        <v>0</v>
      </c>
      <c r="C9" s="23">
        <v>0</v>
      </c>
      <c r="D9" s="23">
        <v>0</v>
      </c>
      <c r="E9" s="23">
        <v>16</v>
      </c>
      <c r="F9" s="23">
        <v>14</v>
      </c>
      <c r="G9" s="23">
        <v>0</v>
      </c>
      <c r="H9" s="23">
        <v>0</v>
      </c>
      <c r="I9" s="23">
        <v>0</v>
      </c>
      <c r="J9" s="23">
        <f t="shared" si="0"/>
        <v>30</v>
      </c>
      <c r="K9" s="23">
        <f t="shared" si="1"/>
        <v>30</v>
      </c>
    </row>
    <row r="10" spans="1:12" ht="12" customHeight="1">
      <c r="A10" s="68">
        <v>1987</v>
      </c>
      <c r="B10" s="21">
        <v>0</v>
      </c>
      <c r="C10" s="23">
        <v>0</v>
      </c>
      <c r="D10" s="23">
        <v>0</v>
      </c>
      <c r="E10" s="23">
        <v>247</v>
      </c>
      <c r="F10" s="23">
        <v>621</v>
      </c>
      <c r="G10" s="23">
        <v>0</v>
      </c>
      <c r="H10" s="23">
        <v>0</v>
      </c>
      <c r="I10" s="23">
        <v>0</v>
      </c>
      <c r="J10" s="23">
        <f t="shared" si="0"/>
        <v>868</v>
      </c>
      <c r="K10" s="23">
        <f t="shared" si="1"/>
        <v>868</v>
      </c>
    </row>
    <row r="11" spans="1:12" ht="12" customHeight="1">
      <c r="A11" s="68">
        <v>1989</v>
      </c>
      <c r="B11" s="21">
        <v>0</v>
      </c>
      <c r="C11" s="23">
        <v>0</v>
      </c>
      <c r="D11" s="23">
        <v>0</v>
      </c>
      <c r="E11" s="23">
        <v>2542</v>
      </c>
      <c r="F11" s="23">
        <v>664</v>
      </c>
      <c r="G11" s="23">
        <v>283</v>
      </c>
      <c r="H11" s="23">
        <v>0</v>
      </c>
      <c r="I11" s="23">
        <v>0</v>
      </c>
      <c r="J11" s="23">
        <f t="shared" si="0"/>
        <v>3489</v>
      </c>
      <c r="K11" s="23">
        <f t="shared" si="1"/>
        <v>3489</v>
      </c>
    </row>
    <row r="12" spans="1:12" ht="12" customHeight="1">
      <c r="A12" s="68">
        <v>1991</v>
      </c>
      <c r="B12" s="21">
        <v>0</v>
      </c>
      <c r="C12" s="23">
        <v>0</v>
      </c>
      <c r="D12" s="23">
        <v>0</v>
      </c>
      <c r="E12" s="23">
        <v>74</v>
      </c>
      <c r="F12" s="23">
        <v>1260</v>
      </c>
      <c r="G12" s="23">
        <v>0</v>
      </c>
      <c r="H12" s="23">
        <v>0</v>
      </c>
      <c r="I12" s="23">
        <v>0</v>
      </c>
      <c r="J12" s="23">
        <f t="shared" si="0"/>
        <v>1334</v>
      </c>
      <c r="K12" s="23">
        <f t="shared" si="1"/>
        <v>1334</v>
      </c>
      <c r="L12" s="14"/>
    </row>
    <row r="13" spans="1:12" ht="12" customHeight="1">
      <c r="A13" s="68">
        <v>1993</v>
      </c>
      <c r="B13" s="21">
        <v>0</v>
      </c>
      <c r="C13" s="23">
        <v>0</v>
      </c>
      <c r="D13" s="23">
        <v>0</v>
      </c>
      <c r="E13" s="23">
        <v>54</v>
      </c>
      <c r="F13" s="23">
        <v>123</v>
      </c>
      <c r="G13" s="23">
        <v>5</v>
      </c>
      <c r="H13" s="23" t="s">
        <v>15</v>
      </c>
      <c r="I13" s="23">
        <v>0</v>
      </c>
      <c r="J13" s="23">
        <f t="shared" si="0"/>
        <v>182</v>
      </c>
      <c r="K13" s="23">
        <f t="shared" si="1"/>
        <v>182</v>
      </c>
      <c r="L13" s="14"/>
    </row>
    <row r="14" spans="1:12" ht="12" customHeight="1">
      <c r="A14" s="68">
        <v>1995</v>
      </c>
      <c r="B14" s="21">
        <v>0</v>
      </c>
      <c r="C14" s="23">
        <v>0</v>
      </c>
      <c r="D14" s="23">
        <v>0</v>
      </c>
      <c r="E14" s="23">
        <v>0</v>
      </c>
      <c r="F14" s="23">
        <v>2317</v>
      </c>
      <c r="G14" s="23">
        <v>0</v>
      </c>
      <c r="H14" s="23" t="s">
        <v>15</v>
      </c>
      <c r="I14" s="23">
        <v>0</v>
      </c>
      <c r="J14" s="23">
        <f t="shared" si="0"/>
        <v>2317</v>
      </c>
      <c r="K14" s="23">
        <f t="shared" si="1"/>
        <v>2317</v>
      </c>
      <c r="L14" s="14"/>
    </row>
    <row r="15" spans="1:12" ht="12" customHeight="1">
      <c r="A15" s="68">
        <v>1997</v>
      </c>
      <c r="B15" s="21">
        <v>0</v>
      </c>
      <c r="C15" s="23">
        <v>0</v>
      </c>
      <c r="D15" s="23">
        <v>0</v>
      </c>
      <c r="E15" s="23">
        <v>0</v>
      </c>
      <c r="F15" s="23">
        <v>696</v>
      </c>
      <c r="G15" s="23">
        <v>10</v>
      </c>
      <c r="H15" s="23" t="s">
        <v>15</v>
      </c>
      <c r="I15" s="23">
        <v>0</v>
      </c>
      <c r="J15" s="23">
        <f t="shared" si="0"/>
        <v>706</v>
      </c>
      <c r="K15" s="23">
        <f t="shared" si="1"/>
        <v>706</v>
      </c>
      <c r="L15" s="14"/>
    </row>
    <row r="16" spans="1:12" ht="12" customHeight="1">
      <c r="A16" s="68">
        <v>1999</v>
      </c>
      <c r="B16" s="21">
        <v>0</v>
      </c>
      <c r="C16" s="23">
        <v>0</v>
      </c>
      <c r="D16" s="23">
        <v>0</v>
      </c>
      <c r="E16" s="23">
        <v>0</v>
      </c>
      <c r="F16" s="23">
        <v>404</v>
      </c>
      <c r="G16" s="23">
        <v>4</v>
      </c>
      <c r="H16" s="23" t="s">
        <v>15</v>
      </c>
      <c r="I16" s="23">
        <v>0</v>
      </c>
      <c r="J16" s="23">
        <f t="shared" si="0"/>
        <v>408</v>
      </c>
      <c r="K16" s="23">
        <f t="shared" si="1"/>
        <v>408</v>
      </c>
      <c r="L16" s="14"/>
    </row>
    <row r="17" spans="1:12" ht="12" customHeight="1">
      <c r="A17" s="68">
        <v>2001</v>
      </c>
      <c r="B17" s="21">
        <v>0</v>
      </c>
      <c r="C17" s="23">
        <v>0</v>
      </c>
      <c r="D17" s="23">
        <v>0</v>
      </c>
      <c r="E17" s="23">
        <v>504</v>
      </c>
      <c r="F17" s="23">
        <v>334</v>
      </c>
      <c r="G17" s="23">
        <v>15</v>
      </c>
      <c r="H17" s="23" t="s">
        <v>15</v>
      </c>
      <c r="I17" s="23">
        <v>0</v>
      </c>
      <c r="J17" s="23">
        <f t="shared" si="0"/>
        <v>853</v>
      </c>
      <c r="K17" s="23">
        <f t="shared" si="1"/>
        <v>853</v>
      </c>
      <c r="L17" s="14"/>
    </row>
    <row r="18" spans="1:12" ht="12" customHeight="1">
      <c r="A18" s="68">
        <v>2003</v>
      </c>
      <c r="B18" s="21">
        <v>0</v>
      </c>
      <c r="C18" s="23">
        <v>0</v>
      </c>
      <c r="D18" s="23">
        <v>0</v>
      </c>
      <c r="E18" s="23">
        <v>0</v>
      </c>
      <c r="F18" s="23">
        <v>0</v>
      </c>
      <c r="G18" s="23">
        <v>0</v>
      </c>
      <c r="H18" s="23" t="s">
        <v>15</v>
      </c>
      <c r="I18" s="23">
        <v>0</v>
      </c>
      <c r="J18" s="23">
        <f t="shared" si="0"/>
        <v>0</v>
      </c>
      <c r="K18" s="23">
        <f t="shared" si="1"/>
        <v>0</v>
      </c>
      <c r="L18" s="14"/>
    </row>
    <row r="19" spans="1:12" ht="12" customHeight="1">
      <c r="A19" s="68">
        <v>2005</v>
      </c>
      <c r="B19" s="21">
        <v>0</v>
      </c>
      <c r="C19" s="54">
        <v>0</v>
      </c>
      <c r="D19" s="54">
        <v>0</v>
      </c>
      <c r="E19" s="54">
        <v>154</v>
      </c>
      <c r="F19" s="54">
        <v>88</v>
      </c>
      <c r="G19" s="54">
        <v>0</v>
      </c>
      <c r="H19" s="23" t="s">
        <v>15</v>
      </c>
      <c r="I19" s="54">
        <v>0</v>
      </c>
      <c r="J19" s="23">
        <f t="shared" si="0"/>
        <v>242</v>
      </c>
      <c r="K19" s="23">
        <f t="shared" si="1"/>
        <v>242</v>
      </c>
      <c r="L19" s="14"/>
    </row>
    <row r="20" spans="1:12" ht="12" customHeight="1">
      <c r="A20" s="68">
        <v>2007</v>
      </c>
      <c r="B20" s="21">
        <v>0</v>
      </c>
      <c r="C20" s="54">
        <v>0</v>
      </c>
      <c r="D20" s="54">
        <v>0</v>
      </c>
      <c r="E20" s="54">
        <v>82</v>
      </c>
      <c r="F20" s="54">
        <v>141</v>
      </c>
      <c r="G20" s="54">
        <v>0</v>
      </c>
      <c r="H20" s="54" t="s">
        <v>15</v>
      </c>
      <c r="I20" s="54">
        <v>0</v>
      </c>
      <c r="J20" s="54">
        <f t="shared" si="0"/>
        <v>223</v>
      </c>
      <c r="K20" s="54">
        <f t="shared" si="1"/>
        <v>223</v>
      </c>
      <c r="L20" s="14"/>
    </row>
    <row r="21" spans="1:12" ht="12" customHeight="1">
      <c r="A21" s="68">
        <v>2009</v>
      </c>
      <c r="B21" s="21">
        <v>0</v>
      </c>
      <c r="C21" s="54">
        <v>0</v>
      </c>
      <c r="D21" s="54">
        <v>0</v>
      </c>
      <c r="E21" s="54">
        <v>189</v>
      </c>
      <c r="F21" s="54">
        <v>219</v>
      </c>
      <c r="G21" s="54">
        <v>0</v>
      </c>
      <c r="H21" s="54" t="s">
        <v>15</v>
      </c>
      <c r="I21" s="54">
        <v>0</v>
      </c>
      <c r="J21" s="54">
        <f t="shared" si="0"/>
        <v>408</v>
      </c>
      <c r="K21" s="54">
        <f t="shared" si="1"/>
        <v>408</v>
      </c>
      <c r="L21" s="14"/>
    </row>
    <row r="22" spans="1:12" ht="12" customHeight="1">
      <c r="A22" s="68">
        <v>2011</v>
      </c>
      <c r="B22" s="21">
        <v>0</v>
      </c>
      <c r="C22" s="54">
        <v>0</v>
      </c>
      <c r="D22" s="54">
        <v>3</v>
      </c>
      <c r="E22" s="54">
        <v>55</v>
      </c>
      <c r="F22" s="54">
        <v>15</v>
      </c>
      <c r="G22" s="54">
        <v>0</v>
      </c>
      <c r="H22" s="54" t="s">
        <v>15</v>
      </c>
      <c r="I22" s="54">
        <v>0</v>
      </c>
      <c r="J22" s="54">
        <f t="shared" si="0"/>
        <v>73</v>
      </c>
      <c r="K22" s="54">
        <f t="shared" si="1"/>
        <v>73</v>
      </c>
      <c r="L22" s="14"/>
    </row>
    <row r="23" spans="1:12" ht="12" customHeight="1">
      <c r="A23" s="68">
        <v>2013</v>
      </c>
      <c r="B23" s="21">
        <v>0</v>
      </c>
      <c r="C23" s="54">
        <v>0</v>
      </c>
      <c r="D23" s="54">
        <v>0</v>
      </c>
      <c r="E23" s="54">
        <v>39</v>
      </c>
      <c r="F23" s="54">
        <v>0</v>
      </c>
      <c r="G23" s="54">
        <v>0</v>
      </c>
      <c r="H23" s="54" t="s">
        <v>15</v>
      </c>
      <c r="I23" s="54">
        <v>0</v>
      </c>
      <c r="J23" s="54">
        <f t="shared" si="0"/>
        <v>39</v>
      </c>
      <c r="K23" s="54">
        <f t="shared" si="1"/>
        <v>39</v>
      </c>
      <c r="L23" s="14"/>
    </row>
    <row r="24" spans="1:12" ht="12" customHeight="1">
      <c r="A24" s="68">
        <v>2015</v>
      </c>
      <c r="B24" s="21">
        <v>0</v>
      </c>
      <c r="C24" s="54">
        <v>0</v>
      </c>
      <c r="D24" s="54">
        <v>2</v>
      </c>
      <c r="E24" s="54">
        <v>0</v>
      </c>
      <c r="F24" s="54">
        <v>2</v>
      </c>
      <c r="G24" s="54">
        <v>0</v>
      </c>
      <c r="H24" s="54" t="s">
        <v>15</v>
      </c>
      <c r="I24" s="54">
        <v>0</v>
      </c>
      <c r="J24" s="54">
        <f t="shared" si="0"/>
        <v>4</v>
      </c>
      <c r="K24" s="54">
        <f t="shared" si="1"/>
        <v>4</v>
      </c>
      <c r="L24" s="14"/>
    </row>
    <row r="25" spans="1:12" ht="12" customHeight="1">
      <c r="A25" s="68">
        <v>2017</v>
      </c>
      <c r="B25" s="21">
        <v>0</v>
      </c>
      <c r="C25" s="54">
        <v>0</v>
      </c>
      <c r="D25" s="54">
        <v>0</v>
      </c>
      <c r="E25" s="54">
        <v>1</v>
      </c>
      <c r="F25" s="54">
        <v>1</v>
      </c>
      <c r="G25" s="54">
        <v>0</v>
      </c>
      <c r="H25" s="54" t="s">
        <v>15</v>
      </c>
      <c r="I25" s="54">
        <v>0</v>
      </c>
      <c r="J25" s="54">
        <f>SUM(C25:G25)</f>
        <v>2</v>
      </c>
      <c r="K25" s="54">
        <f>SUM(B25:I25)</f>
        <v>2</v>
      </c>
      <c r="L25" s="14"/>
    </row>
    <row r="26" spans="1:12" ht="12" customHeight="1">
      <c r="A26" s="68">
        <v>2019</v>
      </c>
      <c r="B26" s="21">
        <v>0</v>
      </c>
      <c r="C26" s="54">
        <v>0</v>
      </c>
      <c r="D26" s="54">
        <v>0</v>
      </c>
      <c r="E26" s="54">
        <v>0</v>
      </c>
      <c r="F26" s="54">
        <v>0</v>
      </c>
      <c r="G26" s="54">
        <v>0</v>
      </c>
      <c r="H26" s="54" t="s">
        <v>15</v>
      </c>
      <c r="I26" s="54">
        <v>0</v>
      </c>
      <c r="J26" s="54">
        <f t="shared" ref="J26" si="2">SUM(C26:G26)</f>
        <v>0</v>
      </c>
      <c r="K26" s="54">
        <f t="shared" ref="K26" si="3">SUM(B26:I26)</f>
        <v>0</v>
      </c>
      <c r="L26" s="14"/>
    </row>
    <row r="27" spans="1:12" ht="12" customHeight="1">
      <c r="A27" s="68">
        <v>2021</v>
      </c>
      <c r="B27" s="21">
        <v>0</v>
      </c>
      <c r="C27" s="54">
        <v>0</v>
      </c>
      <c r="D27" s="54">
        <v>0</v>
      </c>
      <c r="E27" s="54">
        <v>9</v>
      </c>
      <c r="F27" s="54">
        <v>10</v>
      </c>
      <c r="G27" s="54">
        <v>0</v>
      </c>
      <c r="H27" s="54" t="s">
        <v>15</v>
      </c>
      <c r="I27" s="54">
        <v>0</v>
      </c>
      <c r="J27" s="54">
        <f t="shared" ref="J27:J28" si="4">SUM(C27:G27)</f>
        <v>19</v>
      </c>
      <c r="K27" s="54">
        <f t="shared" ref="K27:K28" si="5">SUM(B27:I27)</f>
        <v>19</v>
      </c>
      <c r="L27" s="14"/>
    </row>
    <row r="28" spans="1:12" ht="12" customHeight="1">
      <c r="A28" s="68">
        <v>2023</v>
      </c>
      <c r="B28" s="21">
        <v>0</v>
      </c>
      <c r="C28" s="54">
        <v>0</v>
      </c>
      <c r="D28" s="54">
        <v>0</v>
      </c>
      <c r="E28" s="54">
        <v>0</v>
      </c>
      <c r="F28" s="54">
        <v>0</v>
      </c>
      <c r="G28" s="54">
        <v>0</v>
      </c>
      <c r="H28" s="54" t="s">
        <v>15</v>
      </c>
      <c r="I28" s="54">
        <v>0</v>
      </c>
      <c r="J28" s="54">
        <f t="shared" si="4"/>
        <v>0</v>
      </c>
      <c r="K28" s="54">
        <f t="shared" si="5"/>
        <v>0</v>
      </c>
      <c r="L28" s="14"/>
    </row>
    <row r="29" spans="1:12">
      <c r="C29" s="54"/>
      <c r="D29" s="54"/>
      <c r="E29" s="54"/>
      <c r="F29" s="54"/>
      <c r="G29" s="54"/>
      <c r="H29" s="23"/>
      <c r="I29" s="54"/>
      <c r="J29" s="23"/>
      <c r="K29" s="23"/>
      <c r="L29" s="14"/>
    </row>
    <row r="30" spans="1:12">
      <c r="C30" s="23"/>
      <c r="D30" s="23"/>
      <c r="E30" s="23"/>
      <c r="F30" s="23"/>
      <c r="G30" s="23"/>
      <c r="H30" s="23"/>
      <c r="I30" s="23"/>
      <c r="J30" s="23"/>
      <c r="K30" s="23"/>
    </row>
    <row r="31" spans="1:12" ht="12" customHeight="1">
      <c r="A31" s="63" t="s">
        <v>163</v>
      </c>
      <c r="B31" s="18"/>
      <c r="C31" s="23"/>
      <c r="D31" s="23"/>
      <c r="E31" s="23"/>
      <c r="F31" s="23"/>
      <c r="G31" s="23"/>
      <c r="H31" s="23"/>
      <c r="I31" s="23"/>
      <c r="J31" s="23"/>
      <c r="K31" s="23"/>
    </row>
    <row r="32" spans="1:12" ht="12" customHeight="1">
      <c r="A32" s="68">
        <v>1977</v>
      </c>
      <c r="B32" s="21">
        <v>0</v>
      </c>
      <c r="C32" s="23">
        <v>84</v>
      </c>
      <c r="D32" s="23">
        <v>1</v>
      </c>
      <c r="E32" s="23">
        <v>1041</v>
      </c>
      <c r="F32" s="23">
        <v>1284</v>
      </c>
      <c r="G32" s="23">
        <v>1</v>
      </c>
      <c r="H32" s="23">
        <v>0</v>
      </c>
      <c r="I32" s="23">
        <v>0</v>
      </c>
      <c r="J32" s="23">
        <f t="shared" ref="J32:J52" si="6">SUM(C32:G32)</f>
        <v>2411</v>
      </c>
      <c r="K32" s="23">
        <f t="shared" ref="K32:K52" si="7">SUM(B32:I32)</f>
        <v>2411</v>
      </c>
    </row>
    <row r="33" spans="1:11" ht="12" customHeight="1">
      <c r="A33" s="68">
        <v>1979</v>
      </c>
      <c r="B33" s="21">
        <v>0</v>
      </c>
      <c r="C33" s="23">
        <v>0</v>
      </c>
      <c r="D33" s="23">
        <v>180</v>
      </c>
      <c r="E33" s="23">
        <v>231</v>
      </c>
      <c r="F33" s="23">
        <v>1393</v>
      </c>
      <c r="G33" s="23">
        <v>9</v>
      </c>
      <c r="H33" s="23">
        <v>0</v>
      </c>
      <c r="I33" s="23">
        <v>0</v>
      </c>
      <c r="J33" s="23">
        <f t="shared" si="6"/>
        <v>1813</v>
      </c>
      <c r="K33" s="23">
        <f t="shared" si="7"/>
        <v>1813</v>
      </c>
    </row>
    <row r="34" spans="1:11" ht="12" customHeight="1">
      <c r="A34" s="68">
        <v>1981</v>
      </c>
      <c r="B34" s="21">
        <v>0</v>
      </c>
      <c r="C34" s="23">
        <v>0</v>
      </c>
      <c r="D34" s="23">
        <v>0</v>
      </c>
      <c r="E34" s="23">
        <v>563</v>
      </c>
      <c r="F34" s="23">
        <v>2020</v>
      </c>
      <c r="G34" s="23">
        <v>405</v>
      </c>
      <c r="H34" s="23">
        <v>0</v>
      </c>
      <c r="I34" s="23">
        <v>0</v>
      </c>
      <c r="J34" s="23">
        <f t="shared" si="6"/>
        <v>2988</v>
      </c>
      <c r="K34" s="23">
        <f t="shared" si="7"/>
        <v>2988</v>
      </c>
    </row>
    <row r="35" spans="1:11" ht="12" customHeight="1">
      <c r="A35" s="68">
        <v>1983</v>
      </c>
      <c r="B35" s="21">
        <v>0</v>
      </c>
      <c r="C35" s="23">
        <v>0</v>
      </c>
      <c r="D35" s="23">
        <v>7</v>
      </c>
      <c r="E35" s="23">
        <v>1233</v>
      </c>
      <c r="F35" s="23">
        <v>16227</v>
      </c>
      <c r="G35" s="23">
        <v>334</v>
      </c>
      <c r="H35" s="23">
        <v>0</v>
      </c>
      <c r="I35" s="23">
        <v>0</v>
      </c>
      <c r="J35" s="23">
        <f t="shared" si="6"/>
        <v>17801</v>
      </c>
      <c r="K35" s="23">
        <f t="shared" si="7"/>
        <v>17801</v>
      </c>
    </row>
    <row r="36" spans="1:11" ht="12" customHeight="1">
      <c r="A36" s="68">
        <v>1985</v>
      </c>
      <c r="B36" s="21">
        <v>0</v>
      </c>
      <c r="C36" s="23">
        <v>0</v>
      </c>
      <c r="D36" s="23">
        <v>275</v>
      </c>
      <c r="E36" s="23">
        <v>2223</v>
      </c>
      <c r="F36" s="23">
        <v>1805</v>
      </c>
      <c r="G36" s="23">
        <v>166</v>
      </c>
      <c r="H36" s="23">
        <v>0</v>
      </c>
      <c r="I36" s="23">
        <v>0</v>
      </c>
      <c r="J36" s="23">
        <f t="shared" si="6"/>
        <v>4469</v>
      </c>
      <c r="K36" s="23">
        <f t="shared" si="7"/>
        <v>4469</v>
      </c>
    </row>
    <row r="37" spans="1:11" ht="12" customHeight="1">
      <c r="A37" s="68">
        <v>1987</v>
      </c>
      <c r="B37" s="21">
        <v>0</v>
      </c>
      <c r="C37" s="23">
        <v>4</v>
      </c>
      <c r="D37" s="23">
        <v>0</v>
      </c>
      <c r="E37" s="23">
        <v>8688</v>
      </c>
      <c r="F37" s="23">
        <v>3933</v>
      </c>
      <c r="G37" s="23">
        <v>0</v>
      </c>
      <c r="H37" s="23">
        <v>0</v>
      </c>
      <c r="I37" s="23">
        <v>0</v>
      </c>
      <c r="J37" s="23">
        <f t="shared" si="6"/>
        <v>12625</v>
      </c>
      <c r="K37" s="23">
        <f t="shared" si="7"/>
        <v>12625</v>
      </c>
    </row>
    <row r="38" spans="1:11" ht="12" customHeight="1">
      <c r="A38" s="68">
        <v>1989</v>
      </c>
      <c r="B38" s="21">
        <v>0</v>
      </c>
      <c r="C38" s="23">
        <v>0</v>
      </c>
      <c r="D38" s="23">
        <v>8</v>
      </c>
      <c r="E38" s="23">
        <v>4417</v>
      </c>
      <c r="F38" s="23">
        <v>1869</v>
      </c>
      <c r="G38" s="23">
        <v>754</v>
      </c>
      <c r="H38" s="23">
        <v>0</v>
      </c>
      <c r="I38" s="23">
        <v>0</v>
      </c>
      <c r="J38" s="23">
        <f t="shared" si="6"/>
        <v>7048</v>
      </c>
      <c r="K38" s="23">
        <f t="shared" si="7"/>
        <v>7048</v>
      </c>
    </row>
    <row r="39" spans="1:11" ht="12" customHeight="1">
      <c r="A39" s="68">
        <v>1991</v>
      </c>
      <c r="B39" s="21">
        <v>0</v>
      </c>
      <c r="C39" s="23">
        <v>0</v>
      </c>
      <c r="D39" s="23">
        <v>2</v>
      </c>
      <c r="E39" s="23">
        <v>999</v>
      </c>
      <c r="F39" s="23">
        <v>1643</v>
      </c>
      <c r="G39" s="23">
        <v>0</v>
      </c>
      <c r="H39" s="23">
        <v>0</v>
      </c>
      <c r="I39" s="23">
        <v>0</v>
      </c>
      <c r="J39" s="23">
        <f t="shared" si="6"/>
        <v>2644</v>
      </c>
      <c r="K39" s="23">
        <f t="shared" si="7"/>
        <v>2644</v>
      </c>
    </row>
    <row r="40" spans="1:11" ht="12" customHeight="1">
      <c r="A40" s="68">
        <v>1993</v>
      </c>
      <c r="B40" s="21">
        <v>0</v>
      </c>
      <c r="C40" s="23">
        <v>0</v>
      </c>
      <c r="D40" s="23">
        <v>0</v>
      </c>
      <c r="E40" s="23">
        <v>155</v>
      </c>
      <c r="F40" s="23">
        <v>1774</v>
      </c>
      <c r="G40" s="23">
        <v>747</v>
      </c>
      <c r="H40" s="23">
        <v>0</v>
      </c>
      <c r="I40" s="23">
        <v>0</v>
      </c>
      <c r="J40" s="23">
        <f t="shared" si="6"/>
        <v>2676</v>
      </c>
      <c r="K40" s="23">
        <f t="shared" si="7"/>
        <v>2676</v>
      </c>
    </row>
    <row r="41" spans="1:11" ht="12" customHeight="1">
      <c r="A41" s="68">
        <v>1995</v>
      </c>
      <c r="B41" s="21">
        <v>0</v>
      </c>
      <c r="C41" s="23">
        <v>0</v>
      </c>
      <c r="D41" s="23">
        <v>0</v>
      </c>
      <c r="E41" s="23">
        <v>0</v>
      </c>
      <c r="F41" s="23">
        <v>8589</v>
      </c>
      <c r="G41" s="23">
        <v>0</v>
      </c>
      <c r="H41" s="23">
        <v>0</v>
      </c>
      <c r="I41" s="23">
        <v>0</v>
      </c>
      <c r="J41" s="23">
        <f t="shared" si="6"/>
        <v>8589</v>
      </c>
      <c r="K41" s="23">
        <f t="shared" si="7"/>
        <v>8589</v>
      </c>
    </row>
    <row r="42" spans="1:11" ht="12" customHeight="1">
      <c r="A42" s="68">
        <v>1997</v>
      </c>
      <c r="B42" s="21">
        <v>0</v>
      </c>
      <c r="C42" s="23">
        <v>0</v>
      </c>
      <c r="D42" s="23">
        <v>0</v>
      </c>
      <c r="E42" s="23">
        <v>0</v>
      </c>
      <c r="F42" s="23">
        <v>1061</v>
      </c>
      <c r="G42" s="23">
        <v>43</v>
      </c>
      <c r="H42" s="23" t="s">
        <v>15</v>
      </c>
      <c r="I42" s="23">
        <v>0</v>
      </c>
      <c r="J42" s="23">
        <f t="shared" si="6"/>
        <v>1104</v>
      </c>
      <c r="K42" s="23">
        <f t="shared" si="7"/>
        <v>1104</v>
      </c>
    </row>
    <row r="43" spans="1:11" ht="12" customHeight="1">
      <c r="A43" s="68">
        <v>1999</v>
      </c>
      <c r="B43" s="21">
        <v>0</v>
      </c>
      <c r="C43" s="23">
        <v>0</v>
      </c>
      <c r="D43" s="23">
        <v>0</v>
      </c>
      <c r="E43" s="23">
        <v>0</v>
      </c>
      <c r="F43" s="23">
        <v>984</v>
      </c>
      <c r="G43" s="23">
        <v>104</v>
      </c>
      <c r="H43" s="23" t="s">
        <v>15</v>
      </c>
      <c r="I43" s="23">
        <v>0</v>
      </c>
      <c r="J43" s="23">
        <f t="shared" si="6"/>
        <v>1088</v>
      </c>
      <c r="K43" s="23">
        <f t="shared" si="7"/>
        <v>1088</v>
      </c>
    </row>
    <row r="44" spans="1:11" ht="12" customHeight="1">
      <c r="A44" s="68">
        <v>2001</v>
      </c>
      <c r="B44" s="21">
        <v>0</v>
      </c>
      <c r="C44" s="23">
        <v>11</v>
      </c>
      <c r="D44" s="23">
        <v>0</v>
      </c>
      <c r="E44" s="23">
        <v>192</v>
      </c>
      <c r="F44" s="23">
        <v>1203</v>
      </c>
      <c r="G44" s="23">
        <v>192</v>
      </c>
      <c r="H44" s="23" t="s">
        <v>15</v>
      </c>
      <c r="I44" s="23">
        <v>0</v>
      </c>
      <c r="J44" s="23">
        <f t="shared" si="6"/>
        <v>1598</v>
      </c>
      <c r="K44" s="23">
        <f t="shared" si="7"/>
        <v>1598</v>
      </c>
    </row>
    <row r="45" spans="1:11" ht="12" customHeight="1">
      <c r="A45" s="68">
        <v>2003</v>
      </c>
      <c r="B45" s="21">
        <v>0</v>
      </c>
      <c r="C45" s="23">
        <v>0</v>
      </c>
      <c r="D45" s="23">
        <v>0</v>
      </c>
      <c r="E45" s="23">
        <v>172</v>
      </c>
      <c r="F45" s="23">
        <v>41</v>
      </c>
      <c r="G45" s="23">
        <v>23</v>
      </c>
      <c r="H45" s="23" t="s">
        <v>15</v>
      </c>
      <c r="I45" s="23">
        <v>0</v>
      </c>
      <c r="J45" s="23">
        <f t="shared" si="6"/>
        <v>236</v>
      </c>
      <c r="K45" s="23">
        <f t="shared" si="7"/>
        <v>236</v>
      </c>
    </row>
    <row r="46" spans="1:11" ht="12" customHeight="1">
      <c r="A46" s="68">
        <v>2005</v>
      </c>
      <c r="B46" s="21">
        <v>0</v>
      </c>
      <c r="C46" s="54">
        <v>0</v>
      </c>
      <c r="D46" s="54">
        <v>0</v>
      </c>
      <c r="E46" s="54">
        <v>32</v>
      </c>
      <c r="F46" s="54">
        <v>103</v>
      </c>
      <c r="G46" s="54">
        <v>3</v>
      </c>
      <c r="H46" s="23" t="s">
        <v>15</v>
      </c>
      <c r="I46" s="54">
        <v>0</v>
      </c>
      <c r="J46" s="54">
        <f t="shared" si="6"/>
        <v>138</v>
      </c>
      <c r="K46" s="54">
        <f t="shared" si="7"/>
        <v>138</v>
      </c>
    </row>
    <row r="47" spans="1:11" ht="12" customHeight="1">
      <c r="A47" s="68">
        <v>2007</v>
      </c>
      <c r="B47" s="21">
        <v>0</v>
      </c>
      <c r="C47" s="54">
        <v>0</v>
      </c>
      <c r="D47" s="54">
        <v>7</v>
      </c>
      <c r="E47" s="54">
        <v>244</v>
      </c>
      <c r="F47" s="54">
        <v>96</v>
      </c>
      <c r="G47" s="54">
        <v>0</v>
      </c>
      <c r="H47" s="54" t="s">
        <v>15</v>
      </c>
      <c r="I47" s="54">
        <v>0</v>
      </c>
      <c r="J47" s="54">
        <f t="shared" si="6"/>
        <v>347</v>
      </c>
      <c r="K47" s="54">
        <f t="shared" si="7"/>
        <v>347</v>
      </c>
    </row>
    <row r="48" spans="1:11" ht="12" customHeight="1">
      <c r="A48" s="68">
        <v>2009</v>
      </c>
      <c r="B48" s="21">
        <v>0</v>
      </c>
      <c r="C48" s="54">
        <v>0</v>
      </c>
      <c r="D48" s="54">
        <v>0</v>
      </c>
      <c r="E48" s="54">
        <v>237</v>
      </c>
      <c r="F48" s="54">
        <v>145</v>
      </c>
      <c r="G48" s="54">
        <v>0</v>
      </c>
      <c r="H48" s="54" t="s">
        <v>15</v>
      </c>
      <c r="I48" s="54">
        <v>0</v>
      </c>
      <c r="J48" s="54">
        <f t="shared" si="6"/>
        <v>382</v>
      </c>
      <c r="K48" s="54">
        <f t="shared" si="7"/>
        <v>382</v>
      </c>
    </row>
    <row r="49" spans="1:11" ht="12" customHeight="1">
      <c r="A49" s="68">
        <v>2011</v>
      </c>
      <c r="B49" s="21">
        <v>0</v>
      </c>
      <c r="C49" s="54">
        <v>0</v>
      </c>
      <c r="D49" s="54">
        <v>3</v>
      </c>
      <c r="E49" s="54">
        <v>659</v>
      </c>
      <c r="F49" s="54">
        <v>310</v>
      </c>
      <c r="G49" s="54">
        <v>16</v>
      </c>
      <c r="H49" s="54" t="s">
        <v>15</v>
      </c>
      <c r="I49" s="54">
        <v>0</v>
      </c>
      <c r="J49" s="54">
        <f t="shared" si="6"/>
        <v>988</v>
      </c>
      <c r="K49" s="54">
        <f t="shared" si="7"/>
        <v>988</v>
      </c>
    </row>
    <row r="50" spans="1:11" ht="12" customHeight="1">
      <c r="A50" s="68">
        <v>2013</v>
      </c>
      <c r="B50" s="21">
        <v>0</v>
      </c>
      <c r="C50" s="54">
        <v>0</v>
      </c>
      <c r="D50" s="54">
        <v>0</v>
      </c>
      <c r="E50" s="54">
        <v>49</v>
      </c>
      <c r="F50" s="54">
        <v>115</v>
      </c>
      <c r="G50" s="54">
        <v>0</v>
      </c>
      <c r="H50" s="54" t="s">
        <v>15</v>
      </c>
      <c r="I50" s="54">
        <v>0</v>
      </c>
      <c r="J50" s="54">
        <f t="shared" si="6"/>
        <v>164</v>
      </c>
      <c r="K50" s="54">
        <f t="shared" si="7"/>
        <v>164</v>
      </c>
    </row>
    <row r="51" spans="1:11" ht="12" customHeight="1">
      <c r="A51" s="68">
        <v>2015</v>
      </c>
      <c r="B51" s="21">
        <v>0</v>
      </c>
      <c r="C51" s="54">
        <v>0</v>
      </c>
      <c r="D51" s="54">
        <v>4</v>
      </c>
      <c r="E51" s="54">
        <v>0</v>
      </c>
      <c r="F51" s="54">
        <v>16</v>
      </c>
      <c r="G51" s="54">
        <v>0</v>
      </c>
      <c r="H51" s="54" t="s">
        <v>15</v>
      </c>
      <c r="I51" s="54">
        <v>0</v>
      </c>
      <c r="J51" s="54">
        <f t="shared" si="6"/>
        <v>20</v>
      </c>
      <c r="K51" s="54">
        <f t="shared" si="7"/>
        <v>20</v>
      </c>
    </row>
    <row r="52" spans="1:11" ht="12" customHeight="1">
      <c r="A52" s="68">
        <v>2017</v>
      </c>
      <c r="B52" s="21">
        <v>0</v>
      </c>
      <c r="C52" s="54">
        <v>0</v>
      </c>
      <c r="D52" s="54">
        <v>0</v>
      </c>
      <c r="E52" s="54">
        <v>60</v>
      </c>
      <c r="F52" s="54">
        <v>133</v>
      </c>
      <c r="G52" s="54">
        <v>0</v>
      </c>
      <c r="H52" s="54" t="s">
        <v>15</v>
      </c>
      <c r="I52" s="54">
        <v>0</v>
      </c>
      <c r="J52" s="54">
        <f t="shared" si="6"/>
        <v>193</v>
      </c>
      <c r="K52" s="54">
        <f t="shared" si="7"/>
        <v>193</v>
      </c>
    </row>
    <row r="53" spans="1:11" ht="12" customHeight="1">
      <c r="A53" s="68">
        <v>2019</v>
      </c>
      <c r="B53" s="21">
        <v>0</v>
      </c>
      <c r="C53" s="54">
        <v>0</v>
      </c>
      <c r="D53" s="54">
        <v>0</v>
      </c>
      <c r="E53" s="54">
        <v>243</v>
      </c>
      <c r="F53" s="54">
        <v>270</v>
      </c>
      <c r="G53" s="54">
        <v>0</v>
      </c>
      <c r="H53" s="54" t="s">
        <v>15</v>
      </c>
      <c r="I53" s="54">
        <v>0</v>
      </c>
      <c r="J53" s="54">
        <f>SUM(C53:G53)</f>
        <v>513</v>
      </c>
      <c r="K53" s="54">
        <f>SUM(B53:I53)</f>
        <v>513</v>
      </c>
    </row>
    <row r="54" spans="1:11">
      <c r="A54" s="68">
        <v>2021</v>
      </c>
      <c r="B54" s="21">
        <v>0</v>
      </c>
      <c r="C54" s="54">
        <v>0</v>
      </c>
      <c r="D54" s="54">
        <v>0</v>
      </c>
      <c r="E54" s="54">
        <v>8</v>
      </c>
      <c r="F54" s="54">
        <v>31</v>
      </c>
      <c r="G54" s="54">
        <v>0</v>
      </c>
      <c r="H54" s="54" t="s">
        <v>15</v>
      </c>
      <c r="I54" s="54">
        <v>0</v>
      </c>
      <c r="J54" s="54">
        <f>SUM(C54:G54)</f>
        <v>39</v>
      </c>
      <c r="K54" s="54">
        <f>SUM(B54:I54)</f>
        <v>39</v>
      </c>
    </row>
    <row r="55" spans="1:11">
      <c r="A55" s="68">
        <v>2023</v>
      </c>
      <c r="B55" s="21">
        <v>0</v>
      </c>
      <c r="C55" s="54">
        <v>0</v>
      </c>
      <c r="D55" s="54">
        <v>0</v>
      </c>
      <c r="E55" s="54">
        <v>126</v>
      </c>
      <c r="F55" s="54">
        <v>1</v>
      </c>
      <c r="G55" s="54">
        <v>0</v>
      </c>
      <c r="H55" s="54" t="s">
        <v>15</v>
      </c>
      <c r="I55" s="54">
        <v>0</v>
      </c>
      <c r="J55" s="54">
        <f>SUM(C55:G55)</f>
        <v>127</v>
      </c>
      <c r="K55" s="54">
        <f>SUM(B55:I55)</f>
        <v>127</v>
      </c>
    </row>
    <row r="56" spans="1:11">
      <c r="C56" s="54"/>
      <c r="D56" s="54"/>
      <c r="E56" s="54"/>
      <c r="F56" s="54"/>
      <c r="G56" s="54"/>
      <c r="H56" s="23"/>
      <c r="I56" s="54"/>
      <c r="J56" s="54"/>
      <c r="K56" s="54"/>
    </row>
    <row r="57" spans="1:11">
      <c r="C57" s="23"/>
      <c r="D57" s="23"/>
      <c r="E57" s="23"/>
      <c r="F57" s="23"/>
      <c r="G57" s="23"/>
      <c r="H57" s="23"/>
      <c r="I57" s="23"/>
      <c r="J57" s="23"/>
      <c r="K57" s="23"/>
    </row>
    <row r="58" spans="1:11" ht="12" customHeight="1">
      <c r="A58" s="63" t="s">
        <v>135</v>
      </c>
      <c r="B58" s="18"/>
      <c r="C58" s="23"/>
      <c r="D58" s="23"/>
      <c r="E58" s="23"/>
      <c r="F58" s="23"/>
      <c r="G58" s="23"/>
      <c r="H58" s="23"/>
      <c r="I58" s="23"/>
      <c r="J58" s="23"/>
      <c r="K58" s="23"/>
    </row>
    <row r="59" spans="1:11" ht="12" customHeight="1">
      <c r="A59" s="68">
        <v>1977</v>
      </c>
      <c r="B59" s="21">
        <v>0</v>
      </c>
      <c r="C59" s="23">
        <v>10</v>
      </c>
      <c r="D59" s="23">
        <v>1431</v>
      </c>
      <c r="E59" s="23">
        <v>160</v>
      </c>
      <c r="F59" s="23">
        <v>302</v>
      </c>
      <c r="G59" s="23">
        <v>0</v>
      </c>
      <c r="H59" s="23">
        <v>0</v>
      </c>
      <c r="I59" s="23">
        <v>0</v>
      </c>
      <c r="J59" s="23">
        <f t="shared" ref="J59:J78" si="8">SUM(C59:G59)</f>
        <v>1903</v>
      </c>
      <c r="K59" s="23">
        <f t="shared" ref="K59:K78" si="9">SUM(B59:I59)</f>
        <v>1903</v>
      </c>
    </row>
    <row r="60" spans="1:11" ht="12" customHeight="1">
      <c r="A60" s="68">
        <v>1979</v>
      </c>
      <c r="B60" s="21">
        <v>0</v>
      </c>
      <c r="C60" s="23">
        <v>0</v>
      </c>
      <c r="D60" s="23">
        <v>953</v>
      </c>
      <c r="E60" s="23">
        <v>357</v>
      </c>
      <c r="F60" s="23">
        <v>1762</v>
      </c>
      <c r="G60" s="23">
        <v>0</v>
      </c>
      <c r="H60" s="23">
        <v>0</v>
      </c>
      <c r="I60" s="23">
        <v>0</v>
      </c>
      <c r="J60" s="23">
        <f t="shared" si="8"/>
        <v>3072</v>
      </c>
      <c r="K60" s="23">
        <f t="shared" si="9"/>
        <v>3072</v>
      </c>
    </row>
    <row r="61" spans="1:11" ht="12" customHeight="1">
      <c r="A61" s="68">
        <v>1981</v>
      </c>
      <c r="B61" s="21">
        <v>0</v>
      </c>
      <c r="C61" s="23">
        <v>22</v>
      </c>
      <c r="D61" s="23">
        <v>183</v>
      </c>
      <c r="E61" s="23">
        <v>494</v>
      </c>
      <c r="F61" s="23">
        <v>311</v>
      </c>
      <c r="G61" s="23">
        <v>28</v>
      </c>
      <c r="H61" s="23">
        <v>0</v>
      </c>
      <c r="I61" s="23">
        <v>0</v>
      </c>
      <c r="J61" s="23">
        <f t="shared" si="8"/>
        <v>1038</v>
      </c>
      <c r="K61" s="23">
        <f t="shared" si="9"/>
        <v>1038</v>
      </c>
    </row>
    <row r="62" spans="1:11" ht="12" customHeight="1">
      <c r="A62" s="68">
        <v>1983</v>
      </c>
      <c r="B62" s="21">
        <v>0</v>
      </c>
      <c r="C62" s="23">
        <v>0</v>
      </c>
      <c r="D62" s="23">
        <v>27</v>
      </c>
      <c r="E62" s="23">
        <v>69</v>
      </c>
      <c r="F62" s="23">
        <v>469</v>
      </c>
      <c r="G62" s="23">
        <v>0</v>
      </c>
      <c r="H62" s="23" t="s">
        <v>15</v>
      </c>
      <c r="I62" s="23" t="s">
        <v>15</v>
      </c>
      <c r="J62" s="23">
        <f t="shared" si="8"/>
        <v>565</v>
      </c>
      <c r="K62" s="23">
        <f t="shared" si="9"/>
        <v>565</v>
      </c>
    </row>
    <row r="63" spans="1:11" ht="12" customHeight="1">
      <c r="A63" s="68">
        <v>1985</v>
      </c>
      <c r="B63" s="21">
        <v>0</v>
      </c>
      <c r="C63" s="23">
        <v>0</v>
      </c>
      <c r="D63" s="23">
        <v>90</v>
      </c>
      <c r="E63" s="23">
        <v>1398</v>
      </c>
      <c r="F63" s="23">
        <v>474</v>
      </c>
      <c r="G63" s="23">
        <v>7</v>
      </c>
      <c r="H63" s="23" t="s">
        <v>15</v>
      </c>
      <c r="I63" s="23" t="s">
        <v>15</v>
      </c>
      <c r="J63" s="23">
        <f t="shared" si="8"/>
        <v>1969</v>
      </c>
      <c r="K63" s="23">
        <f t="shared" si="9"/>
        <v>1969</v>
      </c>
    </row>
    <row r="64" spans="1:11" ht="12" customHeight="1">
      <c r="A64" s="68">
        <v>1987</v>
      </c>
      <c r="B64" s="21">
        <v>0</v>
      </c>
      <c r="C64" s="23">
        <v>0</v>
      </c>
      <c r="D64" s="23">
        <v>0</v>
      </c>
      <c r="E64" s="23">
        <v>1025</v>
      </c>
      <c r="F64" s="23">
        <v>1226</v>
      </c>
      <c r="G64" s="23">
        <v>0</v>
      </c>
      <c r="H64" s="23" t="s">
        <v>15</v>
      </c>
      <c r="I64" s="23" t="s">
        <v>15</v>
      </c>
      <c r="J64" s="23">
        <f t="shared" si="8"/>
        <v>2251</v>
      </c>
      <c r="K64" s="23">
        <f t="shared" si="9"/>
        <v>2251</v>
      </c>
    </row>
    <row r="65" spans="1:12" ht="12" customHeight="1">
      <c r="A65" s="68">
        <v>1989</v>
      </c>
      <c r="B65" s="21">
        <v>0</v>
      </c>
      <c r="C65" s="23">
        <v>6</v>
      </c>
      <c r="D65" s="23">
        <v>12</v>
      </c>
      <c r="E65" s="23">
        <v>225</v>
      </c>
      <c r="F65" s="23">
        <v>107</v>
      </c>
      <c r="G65" s="23">
        <v>129</v>
      </c>
      <c r="H65" s="23" t="s">
        <v>15</v>
      </c>
      <c r="I65" s="23" t="s">
        <v>15</v>
      </c>
      <c r="J65" s="23">
        <f t="shared" si="8"/>
        <v>479</v>
      </c>
      <c r="K65" s="23">
        <f t="shared" si="9"/>
        <v>479</v>
      </c>
    </row>
    <row r="66" spans="1:12" ht="12" customHeight="1">
      <c r="A66" s="68">
        <v>1991</v>
      </c>
      <c r="B66" s="21">
        <v>0</v>
      </c>
      <c r="C66" s="23">
        <v>0</v>
      </c>
      <c r="D66" s="23">
        <v>0</v>
      </c>
      <c r="E66" s="23">
        <v>75</v>
      </c>
      <c r="F66" s="23">
        <v>449</v>
      </c>
      <c r="G66" s="23">
        <v>0</v>
      </c>
      <c r="H66" s="23" t="s">
        <v>15</v>
      </c>
      <c r="I66" s="23" t="s">
        <v>15</v>
      </c>
      <c r="J66" s="23">
        <f t="shared" si="8"/>
        <v>524</v>
      </c>
      <c r="K66" s="23">
        <f t="shared" si="9"/>
        <v>524</v>
      </c>
      <c r="L66" s="20"/>
    </row>
    <row r="67" spans="1:12" ht="12" customHeight="1">
      <c r="A67" s="68">
        <v>1993</v>
      </c>
      <c r="B67" s="21">
        <v>0</v>
      </c>
      <c r="C67" s="23">
        <v>0</v>
      </c>
      <c r="D67" s="23">
        <v>0</v>
      </c>
      <c r="E67" s="23">
        <v>120</v>
      </c>
      <c r="F67" s="23">
        <v>351</v>
      </c>
      <c r="G67" s="23">
        <v>31</v>
      </c>
      <c r="H67" s="23" t="s">
        <v>15</v>
      </c>
      <c r="I67" s="23" t="s">
        <v>15</v>
      </c>
      <c r="J67" s="23">
        <f t="shared" si="8"/>
        <v>502</v>
      </c>
      <c r="K67" s="23">
        <f t="shared" si="9"/>
        <v>502</v>
      </c>
      <c r="L67" s="20"/>
    </row>
    <row r="68" spans="1:12" ht="12" customHeight="1">
      <c r="A68" s="68">
        <v>1995</v>
      </c>
      <c r="B68" s="21">
        <v>0</v>
      </c>
      <c r="C68" s="23">
        <v>0</v>
      </c>
      <c r="D68" s="23">
        <v>0</v>
      </c>
      <c r="E68" s="23">
        <v>0</v>
      </c>
      <c r="F68" s="23">
        <v>32</v>
      </c>
      <c r="G68" s="23">
        <v>0</v>
      </c>
      <c r="H68" s="23" t="s">
        <v>15</v>
      </c>
      <c r="I68" s="23" t="s">
        <v>15</v>
      </c>
      <c r="J68" s="23">
        <f t="shared" si="8"/>
        <v>32</v>
      </c>
      <c r="K68" s="23">
        <f t="shared" si="9"/>
        <v>32</v>
      </c>
      <c r="L68" s="20"/>
    </row>
    <row r="69" spans="1:12" ht="12" customHeight="1">
      <c r="A69" s="68">
        <v>1997</v>
      </c>
      <c r="B69" s="21">
        <v>0</v>
      </c>
      <c r="C69" s="23">
        <v>0</v>
      </c>
      <c r="D69" s="23">
        <v>0</v>
      </c>
      <c r="E69" s="23">
        <v>0</v>
      </c>
      <c r="F69" s="23">
        <v>0</v>
      </c>
      <c r="G69" s="23">
        <v>0</v>
      </c>
      <c r="H69" s="23" t="s">
        <v>15</v>
      </c>
      <c r="I69" s="23" t="s">
        <v>15</v>
      </c>
      <c r="J69" s="23">
        <f t="shared" si="8"/>
        <v>0</v>
      </c>
      <c r="K69" s="23">
        <f t="shared" si="9"/>
        <v>0</v>
      </c>
      <c r="L69" s="20"/>
    </row>
    <row r="70" spans="1:12" ht="12" customHeight="1">
      <c r="A70" s="68">
        <v>1999</v>
      </c>
      <c r="B70" s="21">
        <v>0</v>
      </c>
      <c r="C70" s="23">
        <v>0</v>
      </c>
      <c r="D70" s="23">
        <v>0</v>
      </c>
      <c r="E70" s="23">
        <v>0</v>
      </c>
      <c r="F70" s="23">
        <v>0</v>
      </c>
      <c r="G70" s="23">
        <v>0</v>
      </c>
      <c r="H70" s="23" t="s">
        <v>15</v>
      </c>
      <c r="I70" s="23" t="s">
        <v>15</v>
      </c>
      <c r="J70" s="23">
        <f t="shared" si="8"/>
        <v>0</v>
      </c>
      <c r="K70" s="23">
        <f t="shared" si="9"/>
        <v>0</v>
      </c>
      <c r="L70" s="20"/>
    </row>
    <row r="71" spans="1:12" ht="12" customHeight="1">
      <c r="A71" s="68">
        <v>2001</v>
      </c>
      <c r="B71" s="21">
        <v>0</v>
      </c>
      <c r="C71" s="23">
        <v>0</v>
      </c>
      <c r="D71" s="23">
        <v>0</v>
      </c>
      <c r="E71" s="23">
        <v>0</v>
      </c>
      <c r="F71" s="23">
        <v>0</v>
      </c>
      <c r="G71" s="23">
        <v>0</v>
      </c>
      <c r="H71" s="23" t="s">
        <v>15</v>
      </c>
      <c r="I71" s="23" t="s">
        <v>15</v>
      </c>
      <c r="J71" s="23">
        <f t="shared" si="8"/>
        <v>0</v>
      </c>
      <c r="K71" s="23">
        <f t="shared" si="9"/>
        <v>0</v>
      </c>
      <c r="L71" s="20"/>
    </row>
    <row r="72" spans="1:12" ht="12" customHeight="1">
      <c r="A72" s="68">
        <v>2003</v>
      </c>
      <c r="B72" s="21">
        <v>0</v>
      </c>
      <c r="C72" s="23">
        <v>0</v>
      </c>
      <c r="D72" s="23">
        <v>0</v>
      </c>
      <c r="E72" s="23">
        <v>0</v>
      </c>
      <c r="F72" s="23">
        <v>0</v>
      </c>
      <c r="G72" s="23">
        <v>0</v>
      </c>
      <c r="H72" s="23">
        <v>0</v>
      </c>
      <c r="I72" s="23" t="s">
        <v>15</v>
      </c>
      <c r="J72" s="23">
        <f t="shared" si="8"/>
        <v>0</v>
      </c>
      <c r="K72" s="23">
        <f t="shared" si="9"/>
        <v>0</v>
      </c>
      <c r="L72" s="20"/>
    </row>
    <row r="73" spans="1:12" ht="12" customHeight="1">
      <c r="A73" s="68">
        <v>2005</v>
      </c>
      <c r="B73" s="21">
        <v>0</v>
      </c>
      <c r="C73" s="54">
        <v>0</v>
      </c>
      <c r="D73" s="54">
        <v>0</v>
      </c>
      <c r="E73" s="54">
        <v>0</v>
      </c>
      <c r="F73" s="54">
        <v>1</v>
      </c>
      <c r="G73" s="54">
        <v>0</v>
      </c>
      <c r="H73" s="54">
        <v>0</v>
      </c>
      <c r="I73" s="23" t="s">
        <v>15</v>
      </c>
      <c r="J73" s="54">
        <f t="shared" si="8"/>
        <v>1</v>
      </c>
      <c r="K73" s="54">
        <f t="shared" si="9"/>
        <v>1</v>
      </c>
      <c r="L73" s="20"/>
    </row>
    <row r="74" spans="1:12" ht="12" customHeight="1">
      <c r="A74" s="68">
        <v>2007</v>
      </c>
      <c r="B74" s="21">
        <v>0</v>
      </c>
      <c r="C74" s="54">
        <v>0</v>
      </c>
      <c r="D74" s="54">
        <v>0</v>
      </c>
      <c r="E74" s="54">
        <v>0</v>
      </c>
      <c r="F74" s="54">
        <v>14</v>
      </c>
      <c r="G74" s="54">
        <v>0</v>
      </c>
      <c r="H74" s="54">
        <v>0</v>
      </c>
      <c r="I74" s="54" t="s">
        <v>15</v>
      </c>
      <c r="J74" s="54">
        <f t="shared" si="8"/>
        <v>14</v>
      </c>
      <c r="K74" s="54">
        <f t="shared" si="9"/>
        <v>14</v>
      </c>
      <c r="L74" s="20"/>
    </row>
    <row r="75" spans="1:12" ht="12" customHeight="1">
      <c r="A75" s="68">
        <v>2009</v>
      </c>
      <c r="B75" s="21">
        <v>0</v>
      </c>
      <c r="C75" s="54">
        <v>0</v>
      </c>
      <c r="D75" s="54">
        <v>0</v>
      </c>
      <c r="E75" s="54">
        <v>1</v>
      </c>
      <c r="F75" s="54">
        <v>4</v>
      </c>
      <c r="G75" s="54">
        <v>0</v>
      </c>
      <c r="H75" s="54">
        <v>0</v>
      </c>
      <c r="I75" s="54" t="s">
        <v>15</v>
      </c>
      <c r="J75" s="54">
        <f t="shared" si="8"/>
        <v>5</v>
      </c>
      <c r="K75" s="54">
        <f t="shared" si="9"/>
        <v>5</v>
      </c>
      <c r="L75" s="20"/>
    </row>
    <row r="76" spans="1:12" ht="12" customHeight="1">
      <c r="A76" s="68">
        <v>2011</v>
      </c>
      <c r="B76" s="21">
        <v>0</v>
      </c>
      <c r="C76" s="54">
        <v>0</v>
      </c>
      <c r="D76" s="54">
        <v>0</v>
      </c>
      <c r="E76" s="54">
        <v>0</v>
      </c>
      <c r="F76" s="54">
        <v>4</v>
      </c>
      <c r="G76" s="54">
        <v>0</v>
      </c>
      <c r="H76" s="54">
        <v>0</v>
      </c>
      <c r="I76" s="54" t="s">
        <v>15</v>
      </c>
      <c r="J76" s="54">
        <f t="shared" si="8"/>
        <v>4</v>
      </c>
      <c r="K76" s="54">
        <f t="shared" si="9"/>
        <v>4</v>
      </c>
      <c r="L76" s="20"/>
    </row>
    <row r="77" spans="1:12" ht="12" customHeight="1">
      <c r="A77" s="68">
        <v>2013</v>
      </c>
      <c r="B77" s="21">
        <v>0</v>
      </c>
      <c r="C77" s="54">
        <v>0</v>
      </c>
      <c r="D77" s="54">
        <v>0</v>
      </c>
      <c r="E77" s="54">
        <v>1</v>
      </c>
      <c r="F77" s="54">
        <v>5</v>
      </c>
      <c r="G77" s="54">
        <v>0</v>
      </c>
      <c r="H77" s="54">
        <v>0</v>
      </c>
      <c r="I77" s="54" t="s">
        <v>15</v>
      </c>
      <c r="J77" s="54">
        <f t="shared" si="8"/>
        <v>6</v>
      </c>
      <c r="K77" s="54">
        <f t="shared" si="9"/>
        <v>6</v>
      </c>
      <c r="L77" s="20"/>
    </row>
    <row r="78" spans="1:12" ht="12" customHeight="1">
      <c r="A78" s="68">
        <v>2015</v>
      </c>
      <c r="B78" s="21">
        <v>0</v>
      </c>
      <c r="C78" s="54">
        <v>0</v>
      </c>
      <c r="D78" s="54">
        <v>0</v>
      </c>
      <c r="E78" s="54">
        <v>98</v>
      </c>
      <c r="F78" s="54">
        <v>0</v>
      </c>
      <c r="G78" s="54">
        <v>0</v>
      </c>
      <c r="H78" s="54">
        <v>0</v>
      </c>
      <c r="I78" s="54" t="s">
        <v>15</v>
      </c>
      <c r="J78" s="54">
        <f t="shared" si="8"/>
        <v>98</v>
      </c>
      <c r="K78" s="54">
        <f t="shared" si="9"/>
        <v>98</v>
      </c>
      <c r="L78" s="20"/>
    </row>
    <row r="79" spans="1:12" ht="12" customHeight="1">
      <c r="A79" s="68">
        <v>2017</v>
      </c>
      <c r="B79" s="21">
        <v>0</v>
      </c>
      <c r="C79" s="54">
        <v>0</v>
      </c>
      <c r="D79" s="54">
        <v>0</v>
      </c>
      <c r="E79" s="54">
        <v>0</v>
      </c>
      <c r="F79" s="54">
        <v>0</v>
      </c>
      <c r="G79" s="54">
        <v>0</v>
      </c>
      <c r="H79" s="54">
        <v>0</v>
      </c>
      <c r="I79" s="54" t="s">
        <v>15</v>
      </c>
      <c r="J79" s="54">
        <f>SUM(C79:G79)</f>
        <v>0</v>
      </c>
      <c r="K79" s="54">
        <f>SUM(B79:I79)</f>
        <v>0</v>
      </c>
      <c r="L79" s="20"/>
    </row>
    <row r="80" spans="1:12" ht="12" customHeight="1">
      <c r="A80" s="68">
        <v>2019</v>
      </c>
      <c r="B80" s="21">
        <v>0</v>
      </c>
      <c r="C80" s="54">
        <v>0</v>
      </c>
      <c r="D80" s="54">
        <v>0</v>
      </c>
      <c r="E80" s="54">
        <v>0</v>
      </c>
      <c r="F80" s="54">
        <v>0</v>
      </c>
      <c r="G80" s="54">
        <v>0</v>
      </c>
      <c r="H80" s="54">
        <v>0</v>
      </c>
      <c r="I80" s="54" t="s">
        <v>15</v>
      </c>
      <c r="J80" s="54">
        <f t="shared" ref="J80:J82" si="10">SUM(C80:G80)</f>
        <v>0</v>
      </c>
      <c r="K80" s="54">
        <f t="shared" ref="K80:K82" si="11">SUM(B80:I80)</f>
        <v>0</v>
      </c>
      <c r="L80" s="20"/>
    </row>
    <row r="81" spans="1:12">
      <c r="A81" s="68">
        <v>2021</v>
      </c>
      <c r="B81" s="21">
        <v>0</v>
      </c>
      <c r="C81" s="54">
        <v>0</v>
      </c>
      <c r="D81" s="54">
        <v>0</v>
      </c>
      <c r="E81" s="54">
        <v>0</v>
      </c>
      <c r="F81" s="54">
        <v>0</v>
      </c>
      <c r="G81" s="54">
        <v>0</v>
      </c>
      <c r="H81" s="54">
        <v>0</v>
      </c>
      <c r="I81" s="54" t="s">
        <v>15</v>
      </c>
      <c r="J81" s="54">
        <f t="shared" si="10"/>
        <v>0</v>
      </c>
      <c r="K81" s="54">
        <f t="shared" si="11"/>
        <v>0</v>
      </c>
      <c r="L81" s="20"/>
    </row>
    <row r="82" spans="1:12">
      <c r="A82" s="68">
        <v>2023</v>
      </c>
      <c r="B82" s="21">
        <v>0</v>
      </c>
      <c r="C82" s="54">
        <v>0</v>
      </c>
      <c r="D82" s="54">
        <v>0</v>
      </c>
      <c r="E82" s="54">
        <v>0</v>
      </c>
      <c r="F82" s="54">
        <v>0</v>
      </c>
      <c r="G82" s="54">
        <v>0</v>
      </c>
      <c r="H82" s="54">
        <v>0</v>
      </c>
      <c r="I82" s="54" t="s">
        <v>15</v>
      </c>
      <c r="J82" s="54">
        <f t="shared" si="10"/>
        <v>0</v>
      </c>
      <c r="K82" s="54">
        <f t="shared" si="11"/>
        <v>0</v>
      </c>
      <c r="L82" s="20"/>
    </row>
    <row r="83" spans="1:12">
      <c r="C83" s="54"/>
      <c r="D83" s="54"/>
      <c r="E83" s="54"/>
      <c r="F83" s="54"/>
      <c r="G83" s="54"/>
      <c r="H83" s="54"/>
      <c r="I83" s="54"/>
      <c r="J83" s="54"/>
      <c r="K83" s="54"/>
      <c r="L83" s="20"/>
    </row>
    <row r="84" spans="1:12" ht="12" customHeight="1">
      <c r="A84" s="63" t="s">
        <v>136</v>
      </c>
      <c r="B84" s="18"/>
      <c r="C84" s="23"/>
      <c r="D84" s="23"/>
      <c r="E84" s="23"/>
      <c r="F84" s="23"/>
      <c r="G84" s="23"/>
      <c r="H84" s="23"/>
      <c r="I84" s="23"/>
      <c r="J84" s="23"/>
      <c r="K84" s="23"/>
    </row>
    <row r="85" spans="1:12" ht="12" customHeight="1">
      <c r="A85" s="68">
        <v>1977</v>
      </c>
      <c r="B85" s="21">
        <v>0</v>
      </c>
      <c r="C85" s="23">
        <v>0</v>
      </c>
      <c r="D85" s="23">
        <v>0</v>
      </c>
      <c r="E85" s="23">
        <v>0</v>
      </c>
      <c r="F85" s="23">
        <v>0</v>
      </c>
      <c r="G85" s="23">
        <v>0</v>
      </c>
      <c r="H85" s="23">
        <v>0</v>
      </c>
      <c r="I85" s="23">
        <v>0</v>
      </c>
      <c r="J85" s="23">
        <f t="shared" ref="J85:J108" si="12">SUM(C85:G85)</f>
        <v>0</v>
      </c>
      <c r="K85" s="23">
        <f t="shared" ref="K85:K108" si="13">SUM(B85:I85)</f>
        <v>0</v>
      </c>
    </row>
    <row r="86" spans="1:12" ht="12" customHeight="1">
      <c r="A86" s="68">
        <v>1979</v>
      </c>
      <c r="B86" s="21">
        <v>0</v>
      </c>
      <c r="C86" s="23">
        <v>0</v>
      </c>
      <c r="D86" s="23">
        <v>0</v>
      </c>
      <c r="E86" s="23">
        <v>0</v>
      </c>
      <c r="F86" s="23">
        <v>0</v>
      </c>
      <c r="G86" s="23">
        <v>0</v>
      </c>
      <c r="H86" s="23">
        <v>0</v>
      </c>
      <c r="I86" s="23">
        <v>0</v>
      </c>
      <c r="J86" s="23">
        <f t="shared" si="12"/>
        <v>0</v>
      </c>
      <c r="K86" s="23">
        <f t="shared" si="13"/>
        <v>0</v>
      </c>
    </row>
    <row r="87" spans="1:12" ht="12" customHeight="1">
      <c r="A87" s="68">
        <v>1981</v>
      </c>
      <c r="B87" s="21">
        <v>0</v>
      </c>
      <c r="C87" s="23">
        <v>0</v>
      </c>
      <c r="D87" s="23">
        <v>25</v>
      </c>
      <c r="E87" s="23">
        <v>25</v>
      </c>
      <c r="F87" s="23">
        <v>1</v>
      </c>
      <c r="G87" s="23">
        <v>0</v>
      </c>
      <c r="H87" s="23">
        <v>0</v>
      </c>
      <c r="I87" s="23">
        <v>0</v>
      </c>
      <c r="J87" s="23">
        <f t="shared" si="12"/>
        <v>51</v>
      </c>
      <c r="K87" s="23">
        <f t="shared" si="13"/>
        <v>51</v>
      </c>
    </row>
    <row r="88" spans="1:12" ht="12" customHeight="1">
      <c r="A88" s="68">
        <v>1983</v>
      </c>
      <c r="B88" s="21">
        <v>0</v>
      </c>
      <c r="C88" s="23">
        <v>0</v>
      </c>
      <c r="D88" s="23">
        <v>0</v>
      </c>
      <c r="E88" s="23">
        <v>0</v>
      </c>
      <c r="F88" s="23">
        <v>0</v>
      </c>
      <c r="G88" s="23">
        <v>0</v>
      </c>
      <c r="H88" s="23" t="s">
        <v>15</v>
      </c>
      <c r="I88" s="23" t="s">
        <v>15</v>
      </c>
      <c r="J88" s="23">
        <f t="shared" si="12"/>
        <v>0</v>
      </c>
      <c r="K88" s="23">
        <f t="shared" si="13"/>
        <v>0</v>
      </c>
    </row>
    <row r="89" spans="1:12" ht="12" customHeight="1">
      <c r="A89" s="68">
        <v>1985</v>
      </c>
      <c r="B89" s="21">
        <v>0</v>
      </c>
      <c r="C89" s="23">
        <v>4</v>
      </c>
      <c r="D89" s="23">
        <v>30</v>
      </c>
      <c r="E89" s="23">
        <v>294</v>
      </c>
      <c r="F89" s="23">
        <v>17</v>
      </c>
      <c r="G89" s="23">
        <v>0</v>
      </c>
      <c r="H89" s="23" t="s">
        <v>15</v>
      </c>
      <c r="I89" s="23" t="s">
        <v>15</v>
      </c>
      <c r="J89" s="23">
        <f t="shared" si="12"/>
        <v>345</v>
      </c>
      <c r="K89" s="23">
        <f t="shared" si="13"/>
        <v>345</v>
      </c>
    </row>
    <row r="90" spans="1:12" ht="12" customHeight="1">
      <c r="A90" s="68">
        <v>1987</v>
      </c>
      <c r="B90" s="21">
        <v>0</v>
      </c>
      <c r="C90" s="23">
        <v>0</v>
      </c>
      <c r="D90" s="23">
        <v>0</v>
      </c>
      <c r="E90" s="23">
        <v>816</v>
      </c>
      <c r="F90" s="23">
        <v>60</v>
      </c>
      <c r="G90" s="23">
        <v>0</v>
      </c>
      <c r="H90" s="23" t="s">
        <v>15</v>
      </c>
      <c r="I90" s="23" t="s">
        <v>15</v>
      </c>
      <c r="J90" s="23">
        <f t="shared" si="12"/>
        <v>876</v>
      </c>
      <c r="K90" s="23">
        <f t="shared" si="13"/>
        <v>876</v>
      </c>
    </row>
    <row r="91" spans="1:12" ht="12" customHeight="1">
      <c r="A91" s="68">
        <v>1989</v>
      </c>
      <c r="B91" s="21">
        <v>0</v>
      </c>
      <c r="C91" s="23">
        <v>0</v>
      </c>
      <c r="D91" s="23">
        <v>0</v>
      </c>
      <c r="E91" s="23">
        <v>22</v>
      </c>
      <c r="F91" s="23">
        <v>27</v>
      </c>
      <c r="G91" s="23">
        <v>16</v>
      </c>
      <c r="H91" s="23" t="s">
        <v>15</v>
      </c>
      <c r="I91" s="23" t="s">
        <v>15</v>
      </c>
      <c r="J91" s="23">
        <f t="shared" si="12"/>
        <v>65</v>
      </c>
      <c r="K91" s="23">
        <f t="shared" si="13"/>
        <v>65</v>
      </c>
    </row>
    <row r="92" spans="1:12" ht="12" customHeight="1">
      <c r="A92" s="68">
        <v>1991</v>
      </c>
      <c r="B92" s="21">
        <v>0</v>
      </c>
      <c r="C92" s="23">
        <v>0</v>
      </c>
      <c r="D92" s="23">
        <v>0</v>
      </c>
      <c r="E92" s="23">
        <v>0</v>
      </c>
      <c r="F92" s="23">
        <v>4</v>
      </c>
      <c r="G92" s="23">
        <v>0</v>
      </c>
      <c r="H92" s="23" t="s">
        <v>15</v>
      </c>
      <c r="I92" s="23" t="s">
        <v>15</v>
      </c>
      <c r="J92" s="23">
        <f t="shared" si="12"/>
        <v>4</v>
      </c>
      <c r="K92" s="23">
        <f t="shared" si="13"/>
        <v>4</v>
      </c>
    </row>
    <row r="93" spans="1:12" ht="12" customHeight="1">
      <c r="A93" s="68">
        <v>1993</v>
      </c>
      <c r="B93" s="21">
        <v>0</v>
      </c>
      <c r="C93" s="23">
        <v>0</v>
      </c>
      <c r="D93" s="23">
        <v>0</v>
      </c>
      <c r="E93" s="23">
        <v>20</v>
      </c>
      <c r="F93" s="23">
        <v>13</v>
      </c>
      <c r="G93" s="23">
        <v>0</v>
      </c>
      <c r="H93" s="23" t="s">
        <v>15</v>
      </c>
      <c r="I93" s="23" t="s">
        <v>15</v>
      </c>
      <c r="J93" s="23">
        <f t="shared" si="12"/>
        <v>33</v>
      </c>
      <c r="K93" s="23">
        <f t="shared" si="13"/>
        <v>33</v>
      </c>
    </row>
    <row r="94" spans="1:12" ht="12" customHeight="1">
      <c r="A94" s="68">
        <v>1995</v>
      </c>
      <c r="B94" s="21">
        <v>0</v>
      </c>
      <c r="C94" s="23">
        <v>0</v>
      </c>
      <c r="D94" s="23">
        <v>0</v>
      </c>
      <c r="E94" s="23">
        <v>0</v>
      </c>
      <c r="F94" s="23">
        <v>2</v>
      </c>
      <c r="G94" s="23">
        <v>0</v>
      </c>
      <c r="H94" s="23" t="s">
        <v>15</v>
      </c>
      <c r="I94" s="23" t="s">
        <v>15</v>
      </c>
      <c r="J94" s="23">
        <f t="shared" si="12"/>
        <v>2</v>
      </c>
      <c r="K94" s="23">
        <f t="shared" si="13"/>
        <v>2</v>
      </c>
    </row>
    <row r="95" spans="1:12" ht="12" customHeight="1">
      <c r="A95" s="68">
        <v>1997</v>
      </c>
      <c r="B95" s="21">
        <v>0</v>
      </c>
      <c r="C95" s="23">
        <v>0</v>
      </c>
      <c r="D95" s="23">
        <v>0</v>
      </c>
      <c r="E95" s="23">
        <v>0</v>
      </c>
      <c r="F95" s="23">
        <v>0</v>
      </c>
      <c r="G95" s="23">
        <v>0</v>
      </c>
      <c r="H95" s="23" t="s">
        <v>15</v>
      </c>
      <c r="I95" s="23" t="s">
        <v>15</v>
      </c>
      <c r="J95" s="23">
        <f t="shared" si="12"/>
        <v>0</v>
      </c>
      <c r="K95" s="23">
        <f t="shared" si="13"/>
        <v>0</v>
      </c>
    </row>
    <row r="96" spans="1:12" ht="12" customHeight="1">
      <c r="A96" s="68">
        <v>1999</v>
      </c>
      <c r="B96" s="21">
        <v>0</v>
      </c>
      <c r="C96" s="23">
        <v>0</v>
      </c>
      <c r="D96" s="23">
        <v>0</v>
      </c>
      <c r="E96" s="23">
        <v>0</v>
      </c>
      <c r="F96" s="23">
        <v>0</v>
      </c>
      <c r="G96" s="23">
        <v>0</v>
      </c>
      <c r="H96" s="23" t="s">
        <v>15</v>
      </c>
      <c r="I96" s="23" t="s">
        <v>15</v>
      </c>
      <c r="J96" s="23">
        <f t="shared" si="12"/>
        <v>0</v>
      </c>
      <c r="K96" s="23">
        <f t="shared" si="13"/>
        <v>0</v>
      </c>
    </row>
    <row r="97" spans="1:11" ht="12" customHeight="1">
      <c r="A97" s="68">
        <v>2001</v>
      </c>
      <c r="B97" s="21">
        <v>0</v>
      </c>
      <c r="C97" s="23">
        <v>0</v>
      </c>
      <c r="D97" s="23">
        <v>0</v>
      </c>
      <c r="E97" s="23">
        <v>0</v>
      </c>
      <c r="F97" s="23">
        <v>0</v>
      </c>
      <c r="G97" s="23">
        <v>0</v>
      </c>
      <c r="H97" s="23" t="s">
        <v>15</v>
      </c>
      <c r="I97" s="23" t="s">
        <v>15</v>
      </c>
      <c r="J97" s="23">
        <f t="shared" si="12"/>
        <v>0</v>
      </c>
      <c r="K97" s="23">
        <f t="shared" si="13"/>
        <v>0</v>
      </c>
    </row>
    <row r="98" spans="1:11" ht="12" customHeight="1">
      <c r="A98" s="68">
        <v>2003</v>
      </c>
      <c r="B98" s="21">
        <v>0</v>
      </c>
      <c r="C98" s="23">
        <v>0</v>
      </c>
      <c r="D98" s="23">
        <v>0</v>
      </c>
      <c r="E98" s="23">
        <v>0</v>
      </c>
      <c r="F98" s="23">
        <v>0</v>
      </c>
      <c r="G98" s="23">
        <v>0</v>
      </c>
      <c r="H98" s="23" t="s">
        <v>15</v>
      </c>
      <c r="I98" s="23" t="s">
        <v>15</v>
      </c>
      <c r="J98" s="23">
        <f t="shared" si="12"/>
        <v>0</v>
      </c>
      <c r="K98" s="23">
        <f t="shared" si="13"/>
        <v>0</v>
      </c>
    </row>
    <row r="99" spans="1:11" ht="12" customHeight="1">
      <c r="A99" s="68">
        <v>2005</v>
      </c>
      <c r="B99" s="21">
        <v>0</v>
      </c>
      <c r="C99" s="23">
        <v>0</v>
      </c>
      <c r="D99" s="23">
        <v>0</v>
      </c>
      <c r="E99" s="23">
        <v>0</v>
      </c>
      <c r="F99" s="23">
        <v>6</v>
      </c>
      <c r="G99" s="23">
        <v>0</v>
      </c>
      <c r="H99" s="23" t="s">
        <v>15</v>
      </c>
      <c r="I99" s="23" t="s">
        <v>15</v>
      </c>
      <c r="J99" s="23">
        <f t="shared" si="12"/>
        <v>6</v>
      </c>
      <c r="K99" s="23">
        <f t="shared" si="13"/>
        <v>6</v>
      </c>
    </row>
    <row r="100" spans="1:11" ht="12" customHeight="1">
      <c r="A100" s="68">
        <v>2007</v>
      </c>
      <c r="B100" s="21">
        <v>0</v>
      </c>
      <c r="C100" s="54">
        <v>0</v>
      </c>
      <c r="D100" s="54">
        <v>0</v>
      </c>
      <c r="E100" s="54">
        <v>0</v>
      </c>
      <c r="F100" s="54">
        <v>0</v>
      </c>
      <c r="G100" s="54">
        <v>0</v>
      </c>
      <c r="H100" s="54" t="s">
        <v>15</v>
      </c>
      <c r="I100" s="54" t="s">
        <v>15</v>
      </c>
      <c r="J100" s="54">
        <f t="shared" si="12"/>
        <v>0</v>
      </c>
      <c r="K100" s="54">
        <f t="shared" si="13"/>
        <v>0</v>
      </c>
    </row>
    <row r="101" spans="1:11" ht="12" customHeight="1">
      <c r="A101" s="68">
        <v>2009</v>
      </c>
      <c r="B101" s="21">
        <v>0</v>
      </c>
      <c r="C101" s="54">
        <v>0</v>
      </c>
      <c r="D101" s="54">
        <v>0</v>
      </c>
      <c r="E101" s="54">
        <v>4</v>
      </c>
      <c r="F101" s="54">
        <v>1</v>
      </c>
      <c r="G101" s="54">
        <v>0</v>
      </c>
      <c r="H101" s="54" t="s">
        <v>15</v>
      </c>
      <c r="I101" s="54" t="s">
        <v>15</v>
      </c>
      <c r="J101" s="54">
        <f t="shared" si="12"/>
        <v>5</v>
      </c>
      <c r="K101" s="54">
        <f t="shared" si="13"/>
        <v>5</v>
      </c>
    </row>
    <row r="102" spans="1:11" ht="12" customHeight="1">
      <c r="A102" s="68">
        <v>2011</v>
      </c>
      <c r="B102" s="21">
        <v>0</v>
      </c>
      <c r="C102" s="54">
        <v>0</v>
      </c>
      <c r="D102" s="54">
        <v>0</v>
      </c>
      <c r="E102" s="54">
        <v>4</v>
      </c>
      <c r="F102" s="54">
        <v>5</v>
      </c>
      <c r="G102" s="54">
        <v>0</v>
      </c>
      <c r="H102" s="54" t="s">
        <v>15</v>
      </c>
      <c r="I102" s="54" t="s">
        <v>15</v>
      </c>
      <c r="J102" s="54">
        <f t="shared" si="12"/>
        <v>9</v>
      </c>
      <c r="K102" s="54">
        <f t="shared" si="13"/>
        <v>9</v>
      </c>
    </row>
    <row r="103" spans="1:11" ht="12" customHeight="1">
      <c r="A103" s="68">
        <v>2013</v>
      </c>
      <c r="B103" s="21">
        <v>0</v>
      </c>
      <c r="C103" s="54">
        <v>0</v>
      </c>
      <c r="D103" s="54">
        <v>0</v>
      </c>
      <c r="E103" s="54">
        <v>0</v>
      </c>
      <c r="F103" s="54">
        <v>0</v>
      </c>
      <c r="G103" s="54">
        <v>0</v>
      </c>
      <c r="H103" s="54" t="s">
        <v>15</v>
      </c>
      <c r="I103" s="54" t="s">
        <v>15</v>
      </c>
      <c r="J103" s="54">
        <f t="shared" si="12"/>
        <v>0</v>
      </c>
      <c r="K103" s="54">
        <f t="shared" si="13"/>
        <v>0</v>
      </c>
    </row>
    <row r="104" spans="1:11" ht="12" customHeight="1">
      <c r="A104" s="68">
        <v>2015</v>
      </c>
      <c r="B104" s="21">
        <v>0</v>
      </c>
      <c r="C104" s="54">
        <v>0</v>
      </c>
      <c r="D104" s="54">
        <v>0</v>
      </c>
      <c r="E104" s="54">
        <v>0</v>
      </c>
      <c r="F104" s="54">
        <v>0</v>
      </c>
      <c r="G104" s="54">
        <v>0</v>
      </c>
      <c r="H104" s="54" t="s">
        <v>15</v>
      </c>
      <c r="I104" s="54" t="s">
        <v>15</v>
      </c>
      <c r="J104" s="54">
        <f t="shared" si="12"/>
        <v>0</v>
      </c>
      <c r="K104" s="54">
        <f t="shared" si="13"/>
        <v>0</v>
      </c>
    </row>
    <row r="105" spans="1:11" ht="12" customHeight="1">
      <c r="A105" s="68">
        <v>2017</v>
      </c>
      <c r="B105" s="21">
        <v>0</v>
      </c>
      <c r="C105" s="54">
        <v>0</v>
      </c>
      <c r="D105" s="54">
        <v>0</v>
      </c>
      <c r="E105" s="54">
        <v>0</v>
      </c>
      <c r="F105" s="54">
        <v>0</v>
      </c>
      <c r="G105" s="54">
        <v>0</v>
      </c>
      <c r="H105" s="54" t="s">
        <v>15</v>
      </c>
      <c r="I105" s="54" t="s">
        <v>15</v>
      </c>
      <c r="J105" s="54">
        <f>SUM(C105:G105)</f>
        <v>0</v>
      </c>
      <c r="K105" s="54">
        <f>SUM(B105:I105)</f>
        <v>0</v>
      </c>
    </row>
    <row r="106" spans="1:11" ht="12" customHeight="1">
      <c r="A106" s="68">
        <v>2019</v>
      </c>
      <c r="B106" s="21">
        <v>0</v>
      </c>
      <c r="C106" s="54">
        <v>0</v>
      </c>
      <c r="D106" s="54">
        <v>0</v>
      </c>
      <c r="E106" s="54">
        <v>0</v>
      </c>
      <c r="F106" s="54">
        <v>0</v>
      </c>
      <c r="G106" s="54">
        <v>0</v>
      </c>
      <c r="H106" s="54" t="s">
        <v>15</v>
      </c>
      <c r="I106" s="54" t="s">
        <v>15</v>
      </c>
      <c r="J106" s="54">
        <f t="shared" si="12"/>
        <v>0</v>
      </c>
      <c r="K106" s="54">
        <f t="shared" si="13"/>
        <v>0</v>
      </c>
    </row>
    <row r="107" spans="1:11">
      <c r="A107" s="68">
        <v>2021</v>
      </c>
      <c r="B107" s="21">
        <v>0</v>
      </c>
      <c r="C107" s="54">
        <v>0</v>
      </c>
      <c r="D107" s="54">
        <v>0</v>
      </c>
      <c r="E107" s="54">
        <v>0</v>
      </c>
      <c r="F107" s="54">
        <v>0</v>
      </c>
      <c r="G107" s="54">
        <v>0</v>
      </c>
      <c r="H107" s="54" t="s">
        <v>15</v>
      </c>
      <c r="I107" s="54" t="s">
        <v>15</v>
      </c>
      <c r="J107" s="54">
        <f t="shared" si="12"/>
        <v>0</v>
      </c>
      <c r="K107" s="54">
        <f t="shared" si="13"/>
        <v>0</v>
      </c>
    </row>
    <row r="108" spans="1:11">
      <c r="A108" s="68">
        <v>2023</v>
      </c>
      <c r="B108" s="21">
        <v>0</v>
      </c>
      <c r="C108" s="54">
        <v>0</v>
      </c>
      <c r="D108" s="54">
        <v>0</v>
      </c>
      <c r="E108" s="54">
        <v>0</v>
      </c>
      <c r="F108" s="54">
        <v>0</v>
      </c>
      <c r="G108" s="54">
        <v>0</v>
      </c>
      <c r="H108" s="54" t="s">
        <v>15</v>
      </c>
      <c r="I108" s="54" t="s">
        <v>15</v>
      </c>
      <c r="J108" s="54">
        <f t="shared" si="12"/>
        <v>0</v>
      </c>
      <c r="K108" s="54">
        <f t="shared" si="13"/>
        <v>0</v>
      </c>
    </row>
    <row r="109" spans="1:11">
      <c r="C109" s="19"/>
      <c r="D109" s="19"/>
      <c r="E109" s="19"/>
      <c r="F109" s="19"/>
      <c r="G109" s="19"/>
      <c r="H109" s="19"/>
      <c r="I109" s="19"/>
      <c r="J109" s="19"/>
      <c r="K109" s="19"/>
    </row>
    <row r="110" spans="1:11" ht="12" customHeight="1">
      <c r="A110" s="66" t="s">
        <v>67</v>
      </c>
      <c r="B110" s="18"/>
      <c r="C110" s="19"/>
      <c r="D110" s="19"/>
      <c r="E110" s="19"/>
      <c r="F110" s="19"/>
      <c r="G110" s="19"/>
      <c r="H110" s="19"/>
      <c r="I110" s="19"/>
      <c r="J110" s="19"/>
      <c r="K110" s="19"/>
    </row>
    <row r="111" spans="1:11" ht="12" customHeight="1">
      <c r="A111" s="68">
        <v>1977</v>
      </c>
      <c r="B111" s="21">
        <f t="shared" ref="B111:K111" si="14">IF(AND(B85="-",B59="-",B32="-",B5="-"),"-",SUM(B85,B59,B32,B5))</f>
        <v>0</v>
      </c>
      <c r="C111" s="21">
        <f t="shared" si="14"/>
        <v>98</v>
      </c>
      <c r="D111" s="21">
        <f t="shared" si="14"/>
        <v>1433</v>
      </c>
      <c r="E111" s="21">
        <f t="shared" si="14"/>
        <v>1269</v>
      </c>
      <c r="F111" s="21">
        <f t="shared" si="14"/>
        <v>2114</v>
      </c>
      <c r="G111" s="21">
        <f t="shared" si="14"/>
        <v>7</v>
      </c>
      <c r="H111" s="21">
        <f t="shared" si="14"/>
        <v>0</v>
      </c>
      <c r="I111" s="21">
        <f t="shared" si="14"/>
        <v>0</v>
      </c>
      <c r="J111" s="21">
        <f t="shared" si="14"/>
        <v>4921</v>
      </c>
      <c r="K111" s="21">
        <f t="shared" si="14"/>
        <v>4921</v>
      </c>
    </row>
    <row r="112" spans="1:11" ht="12" customHeight="1">
      <c r="A112" s="68">
        <v>1979</v>
      </c>
      <c r="B112" s="21">
        <f t="shared" ref="B112:K112" si="15">IF(AND(B86="-",B60="-",B33="-",B6="-"),"-",SUM(B86,B60,B33,B6))</f>
        <v>1</v>
      </c>
      <c r="C112" s="21">
        <f t="shared" si="15"/>
        <v>0</v>
      </c>
      <c r="D112" s="21">
        <f t="shared" si="15"/>
        <v>1666</v>
      </c>
      <c r="E112" s="21">
        <f t="shared" si="15"/>
        <v>836</v>
      </c>
      <c r="F112" s="21">
        <f t="shared" si="15"/>
        <v>3924</v>
      </c>
      <c r="G112" s="21">
        <f t="shared" si="15"/>
        <v>35</v>
      </c>
      <c r="H112" s="21">
        <f t="shared" si="15"/>
        <v>0</v>
      </c>
      <c r="I112" s="21">
        <f t="shared" si="15"/>
        <v>0</v>
      </c>
      <c r="J112" s="21">
        <f t="shared" si="15"/>
        <v>6461</v>
      </c>
      <c r="K112" s="21">
        <f t="shared" si="15"/>
        <v>6462</v>
      </c>
    </row>
    <row r="113" spans="1:11" ht="12" customHeight="1">
      <c r="A113" s="68">
        <v>1981</v>
      </c>
      <c r="B113" s="21">
        <f t="shared" ref="B113:K113" si="16">IF(AND(B87="-",B61="-",B34="-",B7="-"),"-",SUM(B87,B61,B34,B7))</f>
        <v>0</v>
      </c>
      <c r="C113" s="21">
        <f t="shared" si="16"/>
        <v>90</v>
      </c>
      <c r="D113" s="21">
        <f t="shared" si="16"/>
        <v>210</v>
      </c>
      <c r="E113" s="21">
        <f t="shared" si="16"/>
        <v>1155</v>
      </c>
      <c r="F113" s="21">
        <f t="shared" si="16"/>
        <v>3167</v>
      </c>
      <c r="G113" s="21">
        <f t="shared" si="16"/>
        <v>441</v>
      </c>
      <c r="H113" s="21">
        <f t="shared" si="16"/>
        <v>0</v>
      </c>
      <c r="I113" s="21">
        <f t="shared" si="16"/>
        <v>0</v>
      </c>
      <c r="J113" s="21">
        <f t="shared" si="16"/>
        <v>5063</v>
      </c>
      <c r="K113" s="21">
        <f t="shared" si="16"/>
        <v>5063</v>
      </c>
    </row>
    <row r="114" spans="1:11" ht="12" customHeight="1">
      <c r="A114" s="68">
        <v>1983</v>
      </c>
      <c r="B114" s="21">
        <f t="shared" ref="B114:K114" si="17">IF(AND(B88="-",B62="-",B35="-",B8="-"),"-",SUM(B88,B62,B35,B8))</f>
        <v>0</v>
      </c>
      <c r="C114" s="21">
        <f t="shared" si="17"/>
        <v>1</v>
      </c>
      <c r="D114" s="21">
        <f t="shared" si="17"/>
        <v>37</v>
      </c>
      <c r="E114" s="21">
        <f t="shared" si="17"/>
        <v>1537</v>
      </c>
      <c r="F114" s="21">
        <f t="shared" si="17"/>
        <v>17942</v>
      </c>
      <c r="G114" s="21">
        <f t="shared" si="17"/>
        <v>347</v>
      </c>
      <c r="H114" s="21">
        <f t="shared" si="17"/>
        <v>0</v>
      </c>
      <c r="I114" s="21">
        <f t="shared" si="17"/>
        <v>0</v>
      </c>
      <c r="J114" s="21">
        <f t="shared" si="17"/>
        <v>19864</v>
      </c>
      <c r="K114" s="21">
        <f t="shared" si="17"/>
        <v>19864</v>
      </c>
    </row>
    <row r="115" spans="1:11" ht="12" customHeight="1">
      <c r="A115" s="68">
        <v>1985</v>
      </c>
      <c r="B115" s="21">
        <f t="shared" ref="B115:K115" si="18">IF(AND(B89="-",B63="-",B36="-",B9="-"),"-",SUM(B89,B63,B36,B9))</f>
        <v>0</v>
      </c>
      <c r="C115" s="21">
        <f t="shared" si="18"/>
        <v>4</v>
      </c>
      <c r="D115" s="21">
        <f t="shared" si="18"/>
        <v>395</v>
      </c>
      <c r="E115" s="21">
        <f t="shared" si="18"/>
        <v>3931</v>
      </c>
      <c r="F115" s="21">
        <f t="shared" si="18"/>
        <v>2310</v>
      </c>
      <c r="G115" s="21">
        <f t="shared" si="18"/>
        <v>173</v>
      </c>
      <c r="H115" s="21">
        <f t="shared" si="18"/>
        <v>0</v>
      </c>
      <c r="I115" s="21">
        <f t="shared" si="18"/>
        <v>0</v>
      </c>
      <c r="J115" s="21">
        <f t="shared" si="18"/>
        <v>6813</v>
      </c>
      <c r="K115" s="21">
        <f t="shared" si="18"/>
        <v>6813</v>
      </c>
    </row>
    <row r="116" spans="1:11" ht="12" customHeight="1">
      <c r="A116" s="68">
        <v>1987</v>
      </c>
      <c r="B116" s="21">
        <f t="shared" ref="B116:K116" si="19">IF(AND(B90="-",B64="-",B37="-",B10="-"),"-",SUM(B90,B64,B37,B10))</f>
        <v>0</v>
      </c>
      <c r="C116" s="21">
        <f t="shared" si="19"/>
        <v>4</v>
      </c>
      <c r="D116" s="21">
        <f t="shared" si="19"/>
        <v>0</v>
      </c>
      <c r="E116" s="21">
        <f t="shared" si="19"/>
        <v>10776</v>
      </c>
      <c r="F116" s="21">
        <f t="shared" si="19"/>
        <v>5840</v>
      </c>
      <c r="G116" s="21">
        <f t="shared" si="19"/>
        <v>0</v>
      </c>
      <c r="H116" s="21">
        <f t="shared" si="19"/>
        <v>0</v>
      </c>
      <c r="I116" s="21">
        <f t="shared" si="19"/>
        <v>0</v>
      </c>
      <c r="J116" s="21">
        <f t="shared" si="19"/>
        <v>16620</v>
      </c>
      <c r="K116" s="21">
        <f t="shared" si="19"/>
        <v>16620</v>
      </c>
    </row>
    <row r="117" spans="1:11" ht="12" customHeight="1">
      <c r="A117" s="68">
        <v>1989</v>
      </c>
      <c r="B117" s="21">
        <f t="shared" ref="B117:K117" si="20">IF(AND(B91="-",B65="-",B38="-",B11="-"),"-",SUM(B91,B65,B38,B11))</f>
        <v>0</v>
      </c>
      <c r="C117" s="21">
        <f t="shared" si="20"/>
        <v>6</v>
      </c>
      <c r="D117" s="21">
        <f t="shared" si="20"/>
        <v>20</v>
      </c>
      <c r="E117" s="21">
        <f t="shared" si="20"/>
        <v>7206</v>
      </c>
      <c r="F117" s="21">
        <f t="shared" si="20"/>
        <v>2667</v>
      </c>
      <c r="G117" s="21">
        <f t="shared" si="20"/>
        <v>1182</v>
      </c>
      <c r="H117" s="21">
        <f t="shared" si="20"/>
        <v>0</v>
      </c>
      <c r="I117" s="21">
        <f t="shared" si="20"/>
        <v>0</v>
      </c>
      <c r="J117" s="21">
        <f t="shared" si="20"/>
        <v>11081</v>
      </c>
      <c r="K117" s="21">
        <f t="shared" si="20"/>
        <v>11081</v>
      </c>
    </row>
    <row r="118" spans="1:11" ht="12" customHeight="1">
      <c r="A118" s="68">
        <v>1991</v>
      </c>
      <c r="B118" s="21">
        <f t="shared" ref="B118:K118" si="21">IF(AND(B92="-",B66="-",B39="-",B12="-"),"-",SUM(B92,B66,B39,B12))</f>
        <v>0</v>
      </c>
      <c r="C118" s="21">
        <f t="shared" si="21"/>
        <v>0</v>
      </c>
      <c r="D118" s="21">
        <f t="shared" si="21"/>
        <v>2</v>
      </c>
      <c r="E118" s="21">
        <f t="shared" si="21"/>
        <v>1148</v>
      </c>
      <c r="F118" s="21">
        <f t="shared" si="21"/>
        <v>3356</v>
      </c>
      <c r="G118" s="21">
        <f t="shared" si="21"/>
        <v>0</v>
      </c>
      <c r="H118" s="21">
        <f t="shared" si="21"/>
        <v>0</v>
      </c>
      <c r="I118" s="21">
        <f t="shared" si="21"/>
        <v>0</v>
      </c>
      <c r="J118" s="21">
        <f t="shared" si="21"/>
        <v>4506</v>
      </c>
      <c r="K118" s="21">
        <f t="shared" si="21"/>
        <v>4506</v>
      </c>
    </row>
    <row r="119" spans="1:11" ht="12" customHeight="1">
      <c r="A119" s="68">
        <v>1993</v>
      </c>
      <c r="B119" s="21">
        <f t="shared" ref="B119:K119" si="22">IF(AND(B93="-",B67="-",B40="-",B13="-"),"-",SUM(B93,B67,B40,B13))</f>
        <v>0</v>
      </c>
      <c r="C119" s="21">
        <f t="shared" si="22"/>
        <v>0</v>
      </c>
      <c r="D119" s="21">
        <f t="shared" si="22"/>
        <v>0</v>
      </c>
      <c r="E119" s="21">
        <f t="shared" si="22"/>
        <v>349</v>
      </c>
      <c r="F119" s="21">
        <f t="shared" si="22"/>
        <v>2261</v>
      </c>
      <c r="G119" s="21">
        <f t="shared" si="22"/>
        <v>783</v>
      </c>
      <c r="H119" s="21">
        <f t="shared" si="22"/>
        <v>0</v>
      </c>
      <c r="I119" s="21">
        <f t="shared" si="22"/>
        <v>0</v>
      </c>
      <c r="J119" s="21">
        <f t="shared" si="22"/>
        <v>3393</v>
      </c>
      <c r="K119" s="21">
        <f t="shared" si="22"/>
        <v>3393</v>
      </c>
    </row>
    <row r="120" spans="1:11" ht="12" customHeight="1">
      <c r="A120" s="68">
        <v>1995</v>
      </c>
      <c r="B120" s="21">
        <f t="shared" ref="B120:K120" si="23">IF(AND(B94="-",B68="-",B41="-",B14="-"),"-",SUM(B94,B68,B41,B14))</f>
        <v>0</v>
      </c>
      <c r="C120" s="21">
        <f t="shared" si="23"/>
        <v>0</v>
      </c>
      <c r="D120" s="21">
        <f t="shared" si="23"/>
        <v>0</v>
      </c>
      <c r="E120" s="21">
        <f t="shared" si="23"/>
        <v>0</v>
      </c>
      <c r="F120" s="21">
        <f t="shared" si="23"/>
        <v>10940</v>
      </c>
      <c r="G120" s="21">
        <f t="shared" si="23"/>
        <v>0</v>
      </c>
      <c r="H120" s="21">
        <f t="shared" si="23"/>
        <v>0</v>
      </c>
      <c r="I120" s="21">
        <f t="shared" si="23"/>
        <v>0</v>
      </c>
      <c r="J120" s="21">
        <f t="shared" si="23"/>
        <v>10940</v>
      </c>
      <c r="K120" s="21">
        <f t="shared" si="23"/>
        <v>10940</v>
      </c>
    </row>
    <row r="121" spans="1:11" ht="12" customHeight="1">
      <c r="A121" s="68">
        <v>1997</v>
      </c>
      <c r="B121" s="21">
        <f t="shared" ref="B121:K121" si="24">IF(AND(B95="-",B69="-",B42="-",B15="-"),"-",SUM(B95,B69,B42,B15))</f>
        <v>0</v>
      </c>
      <c r="C121" s="21">
        <f t="shared" si="24"/>
        <v>0</v>
      </c>
      <c r="D121" s="21">
        <f t="shared" si="24"/>
        <v>0</v>
      </c>
      <c r="E121" s="21">
        <f t="shared" si="24"/>
        <v>0</v>
      </c>
      <c r="F121" s="21">
        <f t="shared" si="24"/>
        <v>1757</v>
      </c>
      <c r="G121" s="21">
        <f t="shared" si="24"/>
        <v>53</v>
      </c>
      <c r="H121" s="21" t="str">
        <f t="shared" si="24"/>
        <v>-</v>
      </c>
      <c r="I121" s="21">
        <f t="shared" si="24"/>
        <v>0</v>
      </c>
      <c r="J121" s="21">
        <f t="shared" si="24"/>
        <v>1810</v>
      </c>
      <c r="K121" s="21">
        <f t="shared" si="24"/>
        <v>1810</v>
      </c>
    </row>
    <row r="122" spans="1:11" ht="12" customHeight="1">
      <c r="A122" s="68">
        <v>1999</v>
      </c>
      <c r="B122" s="21">
        <f t="shared" ref="B122:K122" si="25">IF(AND(B96="-",B70="-",B43="-",B16="-"),"-",SUM(B96,B70,B43,B16))</f>
        <v>0</v>
      </c>
      <c r="C122" s="21">
        <f t="shared" si="25"/>
        <v>0</v>
      </c>
      <c r="D122" s="21">
        <f t="shared" si="25"/>
        <v>0</v>
      </c>
      <c r="E122" s="21">
        <f t="shared" si="25"/>
        <v>0</v>
      </c>
      <c r="F122" s="21">
        <f t="shared" si="25"/>
        <v>1388</v>
      </c>
      <c r="G122" s="21">
        <f t="shared" si="25"/>
        <v>108</v>
      </c>
      <c r="H122" s="21" t="str">
        <f t="shared" si="25"/>
        <v>-</v>
      </c>
      <c r="I122" s="21">
        <f t="shared" si="25"/>
        <v>0</v>
      </c>
      <c r="J122" s="21">
        <f t="shared" si="25"/>
        <v>1496</v>
      </c>
      <c r="K122" s="21">
        <f t="shared" si="25"/>
        <v>1496</v>
      </c>
    </row>
    <row r="123" spans="1:11" ht="12" customHeight="1">
      <c r="A123" s="68">
        <v>2001</v>
      </c>
      <c r="B123" s="21">
        <f t="shared" ref="B123:K123" si="26">IF(AND(B97="-",B71="-",B44="-",B17="-"),"-",SUM(B97,B71,B44,B17))</f>
        <v>0</v>
      </c>
      <c r="C123" s="21">
        <f t="shared" si="26"/>
        <v>11</v>
      </c>
      <c r="D123" s="21">
        <f t="shared" si="26"/>
        <v>0</v>
      </c>
      <c r="E123" s="21">
        <f t="shared" si="26"/>
        <v>696</v>
      </c>
      <c r="F123" s="21">
        <f t="shared" si="26"/>
        <v>1537</v>
      </c>
      <c r="G123" s="21">
        <f t="shared" si="26"/>
        <v>207</v>
      </c>
      <c r="H123" s="21" t="str">
        <f t="shared" si="26"/>
        <v>-</v>
      </c>
      <c r="I123" s="21">
        <f t="shared" si="26"/>
        <v>0</v>
      </c>
      <c r="J123" s="21">
        <f t="shared" si="26"/>
        <v>2451</v>
      </c>
      <c r="K123" s="21">
        <f t="shared" si="26"/>
        <v>2451</v>
      </c>
    </row>
    <row r="124" spans="1:11" ht="12" customHeight="1">
      <c r="A124" s="68">
        <v>2003</v>
      </c>
      <c r="B124" s="21">
        <f t="shared" ref="B124:K124" si="27">IF(AND(B98="-",B72="-",B45="-",B18="-"),"-",SUM(B98,B72,B45,B18))</f>
        <v>0</v>
      </c>
      <c r="C124" s="21">
        <f t="shared" si="27"/>
        <v>0</v>
      </c>
      <c r="D124" s="21">
        <f t="shared" si="27"/>
        <v>0</v>
      </c>
      <c r="E124" s="21">
        <f t="shared" si="27"/>
        <v>172</v>
      </c>
      <c r="F124" s="21">
        <f t="shared" si="27"/>
        <v>41</v>
      </c>
      <c r="G124" s="21">
        <f t="shared" si="27"/>
        <v>23</v>
      </c>
      <c r="H124" s="21">
        <f t="shared" si="27"/>
        <v>0</v>
      </c>
      <c r="I124" s="21">
        <f t="shared" si="27"/>
        <v>0</v>
      </c>
      <c r="J124" s="21">
        <f t="shared" si="27"/>
        <v>236</v>
      </c>
      <c r="K124" s="21">
        <f t="shared" si="27"/>
        <v>236</v>
      </c>
    </row>
    <row r="125" spans="1:11" ht="12" customHeight="1">
      <c r="A125" s="68">
        <v>2005</v>
      </c>
      <c r="B125" s="21">
        <f t="shared" ref="B125:K125" si="28">IF(AND(B99="-",B73="-",B46="-",B19="-"),"-",SUM(B99,B73,B46,B19))</f>
        <v>0</v>
      </c>
      <c r="C125" s="21">
        <f t="shared" si="28"/>
        <v>0</v>
      </c>
      <c r="D125" s="21">
        <f t="shared" si="28"/>
        <v>0</v>
      </c>
      <c r="E125" s="21">
        <f t="shared" si="28"/>
        <v>186</v>
      </c>
      <c r="F125" s="21">
        <f t="shared" si="28"/>
        <v>198</v>
      </c>
      <c r="G125" s="21">
        <f t="shared" si="28"/>
        <v>3</v>
      </c>
      <c r="H125" s="21">
        <f t="shared" si="28"/>
        <v>0</v>
      </c>
      <c r="I125" s="21">
        <f t="shared" si="28"/>
        <v>0</v>
      </c>
      <c r="J125" s="21">
        <f t="shared" si="28"/>
        <v>387</v>
      </c>
      <c r="K125" s="21">
        <f t="shared" si="28"/>
        <v>387</v>
      </c>
    </row>
    <row r="126" spans="1:11" ht="12" customHeight="1">
      <c r="A126" s="68">
        <v>2007</v>
      </c>
      <c r="B126" s="21">
        <f t="shared" ref="B126:K126" si="29">IF(AND(B100="-",B74="-",B47="-",B20="-"),"-",SUM(B100,B74,B47,B20))</f>
        <v>0</v>
      </c>
      <c r="C126" s="21">
        <f t="shared" si="29"/>
        <v>0</v>
      </c>
      <c r="D126" s="21">
        <f t="shared" si="29"/>
        <v>7</v>
      </c>
      <c r="E126" s="21">
        <f t="shared" si="29"/>
        <v>326</v>
      </c>
      <c r="F126" s="21">
        <f t="shared" si="29"/>
        <v>251</v>
      </c>
      <c r="G126" s="21">
        <f t="shared" si="29"/>
        <v>0</v>
      </c>
      <c r="H126" s="21">
        <f t="shared" si="29"/>
        <v>0</v>
      </c>
      <c r="I126" s="21">
        <f t="shared" si="29"/>
        <v>0</v>
      </c>
      <c r="J126" s="21">
        <f t="shared" si="29"/>
        <v>584</v>
      </c>
      <c r="K126" s="21">
        <f t="shared" si="29"/>
        <v>584</v>
      </c>
    </row>
    <row r="127" spans="1:11" ht="12" customHeight="1">
      <c r="A127" s="68">
        <v>2009</v>
      </c>
      <c r="B127" s="21">
        <f t="shared" ref="B127:K127" si="30">IF(AND(B101="-",B75="-",B48="-",B21="-"),"-",SUM(B101,B75,B48,B21))</f>
        <v>0</v>
      </c>
      <c r="C127" s="21">
        <f t="shared" si="30"/>
        <v>0</v>
      </c>
      <c r="D127" s="21">
        <f t="shared" si="30"/>
        <v>0</v>
      </c>
      <c r="E127" s="21">
        <f t="shared" si="30"/>
        <v>431</v>
      </c>
      <c r="F127" s="21">
        <f t="shared" si="30"/>
        <v>369</v>
      </c>
      <c r="G127" s="21">
        <f t="shared" si="30"/>
        <v>0</v>
      </c>
      <c r="H127" s="21">
        <f t="shared" si="30"/>
        <v>0</v>
      </c>
      <c r="I127" s="21">
        <f t="shared" si="30"/>
        <v>0</v>
      </c>
      <c r="J127" s="21">
        <f t="shared" si="30"/>
        <v>800</v>
      </c>
      <c r="K127" s="21">
        <f t="shared" si="30"/>
        <v>800</v>
      </c>
    </row>
    <row r="128" spans="1:11" ht="12" customHeight="1">
      <c r="A128" s="68">
        <v>2011</v>
      </c>
      <c r="B128" s="21">
        <f t="shared" ref="B128:K128" si="31">IF(AND(B102="-",B76="-",B49="-",B22="-"),"-",SUM(B102,B76,B49,B22))</f>
        <v>0</v>
      </c>
      <c r="C128" s="21">
        <f t="shared" si="31"/>
        <v>0</v>
      </c>
      <c r="D128" s="21">
        <f t="shared" si="31"/>
        <v>6</v>
      </c>
      <c r="E128" s="21">
        <f t="shared" si="31"/>
        <v>718</v>
      </c>
      <c r="F128" s="21">
        <f t="shared" si="31"/>
        <v>334</v>
      </c>
      <c r="G128" s="21">
        <f t="shared" si="31"/>
        <v>16</v>
      </c>
      <c r="H128" s="21">
        <f t="shared" si="31"/>
        <v>0</v>
      </c>
      <c r="I128" s="21">
        <f t="shared" si="31"/>
        <v>0</v>
      </c>
      <c r="J128" s="21">
        <f t="shared" si="31"/>
        <v>1074</v>
      </c>
      <c r="K128" s="21">
        <f t="shared" si="31"/>
        <v>1074</v>
      </c>
    </row>
    <row r="129" spans="1:11" ht="12" customHeight="1">
      <c r="A129" s="68">
        <v>2013</v>
      </c>
      <c r="B129" s="21">
        <f t="shared" ref="B129:K129" si="32">IF(AND(B103="-",B77="-",B50="-",B23="-"),"-",SUM(B103,B77,B50,B23))</f>
        <v>0</v>
      </c>
      <c r="C129" s="21">
        <f t="shared" si="32"/>
        <v>0</v>
      </c>
      <c r="D129" s="21">
        <f t="shared" si="32"/>
        <v>0</v>
      </c>
      <c r="E129" s="21">
        <f t="shared" si="32"/>
        <v>89</v>
      </c>
      <c r="F129" s="21">
        <f t="shared" si="32"/>
        <v>120</v>
      </c>
      <c r="G129" s="21">
        <f t="shared" si="32"/>
        <v>0</v>
      </c>
      <c r="H129" s="21">
        <f t="shared" si="32"/>
        <v>0</v>
      </c>
      <c r="I129" s="21">
        <f t="shared" si="32"/>
        <v>0</v>
      </c>
      <c r="J129" s="21">
        <f t="shared" si="32"/>
        <v>209</v>
      </c>
      <c r="K129" s="21">
        <f t="shared" si="32"/>
        <v>209</v>
      </c>
    </row>
    <row r="130" spans="1:11" ht="12" customHeight="1">
      <c r="A130" s="68">
        <v>2015</v>
      </c>
      <c r="B130" s="21">
        <f t="shared" ref="B130:K130" si="33">IF(AND(B104="-",B78="-",B51="-",B24="-"),"-",SUM(B104,B78,B51,B24))</f>
        <v>0</v>
      </c>
      <c r="C130" s="21">
        <f t="shared" si="33"/>
        <v>0</v>
      </c>
      <c r="D130" s="21">
        <f t="shared" si="33"/>
        <v>6</v>
      </c>
      <c r="E130" s="21">
        <f t="shared" si="33"/>
        <v>98</v>
      </c>
      <c r="F130" s="21">
        <f t="shared" si="33"/>
        <v>18</v>
      </c>
      <c r="G130" s="21">
        <f t="shared" si="33"/>
        <v>0</v>
      </c>
      <c r="H130" s="21">
        <f t="shared" si="33"/>
        <v>0</v>
      </c>
      <c r="I130" s="21">
        <f t="shared" si="33"/>
        <v>0</v>
      </c>
      <c r="J130" s="21">
        <f t="shared" si="33"/>
        <v>122</v>
      </c>
      <c r="K130" s="21">
        <f t="shared" si="33"/>
        <v>122</v>
      </c>
    </row>
    <row r="131" spans="1:11" ht="12" customHeight="1">
      <c r="A131" s="68">
        <v>2017</v>
      </c>
      <c r="B131" s="21">
        <f t="shared" ref="B131:K131" si="34">IF(AND(B105="-",B79="-",B52="-",B25="-"),"-",SUM(B105,B79,B52,B25))</f>
        <v>0</v>
      </c>
      <c r="C131" s="21">
        <f t="shared" si="34"/>
        <v>0</v>
      </c>
      <c r="D131" s="21">
        <f t="shared" si="34"/>
        <v>0</v>
      </c>
      <c r="E131" s="21">
        <f t="shared" si="34"/>
        <v>61</v>
      </c>
      <c r="F131" s="21">
        <f t="shared" si="34"/>
        <v>134</v>
      </c>
      <c r="G131" s="21">
        <f t="shared" si="34"/>
        <v>0</v>
      </c>
      <c r="H131" s="21">
        <f t="shared" si="34"/>
        <v>0</v>
      </c>
      <c r="I131" s="21">
        <f t="shared" si="34"/>
        <v>0</v>
      </c>
      <c r="J131" s="21">
        <f t="shared" si="34"/>
        <v>195</v>
      </c>
      <c r="K131" s="21">
        <f t="shared" si="34"/>
        <v>195</v>
      </c>
    </row>
    <row r="132" spans="1:11" ht="12" customHeight="1">
      <c r="A132" s="68">
        <v>2019</v>
      </c>
      <c r="B132" s="21">
        <f t="shared" ref="B132:K132" si="35">IF(AND(B106="-",B80="-",B53="-",B26="-"),"-",SUM(B106,B80,B53,B26))</f>
        <v>0</v>
      </c>
      <c r="C132" s="21">
        <f t="shared" si="35"/>
        <v>0</v>
      </c>
      <c r="D132" s="21">
        <f t="shared" si="35"/>
        <v>0</v>
      </c>
      <c r="E132" s="21">
        <f t="shared" si="35"/>
        <v>243</v>
      </c>
      <c r="F132" s="21">
        <f t="shared" si="35"/>
        <v>270</v>
      </c>
      <c r="G132" s="21">
        <f t="shared" si="35"/>
        <v>0</v>
      </c>
      <c r="H132" s="21">
        <f t="shared" si="35"/>
        <v>0</v>
      </c>
      <c r="I132" s="21">
        <f t="shared" si="35"/>
        <v>0</v>
      </c>
      <c r="J132" s="21">
        <f t="shared" si="35"/>
        <v>513</v>
      </c>
      <c r="K132" s="21">
        <f t="shared" si="35"/>
        <v>513</v>
      </c>
    </row>
    <row r="133" spans="1:11" ht="12" customHeight="1">
      <c r="A133" s="68">
        <v>2021</v>
      </c>
      <c r="B133" s="21">
        <f t="shared" ref="B133:K133" si="36">IF(AND(B107="-",B81="-",B54="-",B27="-"),"-",SUM(B107,B81,B54,B27))</f>
        <v>0</v>
      </c>
      <c r="C133" s="21">
        <f t="shared" si="36"/>
        <v>0</v>
      </c>
      <c r="D133" s="21">
        <f t="shared" si="36"/>
        <v>0</v>
      </c>
      <c r="E133" s="21">
        <f t="shared" si="36"/>
        <v>17</v>
      </c>
      <c r="F133" s="21">
        <f t="shared" si="36"/>
        <v>41</v>
      </c>
      <c r="G133" s="21">
        <f t="shared" si="36"/>
        <v>0</v>
      </c>
      <c r="H133" s="21">
        <f t="shared" si="36"/>
        <v>0</v>
      </c>
      <c r="I133" s="21">
        <f t="shared" si="36"/>
        <v>0</v>
      </c>
      <c r="J133" s="21">
        <f t="shared" si="36"/>
        <v>58</v>
      </c>
      <c r="K133" s="21">
        <f t="shared" si="36"/>
        <v>58</v>
      </c>
    </row>
    <row r="134" spans="1:11" ht="12" customHeight="1">
      <c r="A134" s="68">
        <v>2023</v>
      </c>
      <c r="B134" s="21">
        <f t="shared" ref="B134:K134" si="37">IF(AND(B108="-",B82="-",B55="-",B28="-"),"-",SUM(B108,B82,B55,B28))</f>
        <v>0</v>
      </c>
      <c r="C134" s="21">
        <f t="shared" si="37"/>
        <v>0</v>
      </c>
      <c r="D134" s="21">
        <f t="shared" si="37"/>
        <v>0</v>
      </c>
      <c r="E134" s="21">
        <f t="shared" si="37"/>
        <v>126</v>
      </c>
      <c r="F134" s="21">
        <f t="shared" si="37"/>
        <v>1</v>
      </c>
      <c r="G134" s="21">
        <f t="shared" si="37"/>
        <v>0</v>
      </c>
      <c r="H134" s="21">
        <f t="shared" si="37"/>
        <v>0</v>
      </c>
      <c r="I134" s="21">
        <f t="shared" si="37"/>
        <v>0</v>
      </c>
      <c r="J134" s="21">
        <f t="shared" si="37"/>
        <v>127</v>
      </c>
      <c r="K134" s="21">
        <f t="shared" si="37"/>
        <v>127</v>
      </c>
    </row>
    <row r="135" spans="1:11" ht="12" customHeight="1">
      <c r="A135" s="322" t="s">
        <v>178</v>
      </c>
      <c r="B135" s="322"/>
      <c r="C135" s="322"/>
      <c r="D135" s="322"/>
      <c r="E135" s="322"/>
      <c r="F135" s="322"/>
      <c r="G135" s="322"/>
      <c r="H135" s="322"/>
      <c r="I135" s="322"/>
      <c r="J135" s="322"/>
      <c r="K135" s="322"/>
    </row>
    <row r="136" spans="1:11" ht="12" customHeight="1">
      <c r="A136" s="265"/>
      <c r="B136" s="265"/>
      <c r="C136" s="265"/>
      <c r="D136" s="265"/>
      <c r="E136" s="265"/>
      <c r="F136" s="265"/>
      <c r="G136" s="265"/>
      <c r="H136" s="265"/>
      <c r="I136" s="265"/>
      <c r="J136" s="265"/>
      <c r="K136" s="265"/>
    </row>
    <row r="137" spans="1:11" ht="12" customHeight="1"/>
    <row r="138" spans="1:11" ht="12" customHeight="1"/>
    <row r="139" spans="1:11" s="154" customFormat="1" ht="12" customHeight="1">
      <c r="A139" s="118"/>
      <c r="B139" s="120"/>
      <c r="C139" s="120"/>
      <c r="D139" s="120"/>
      <c r="E139" s="120"/>
      <c r="F139" s="120"/>
      <c r="G139" s="120"/>
      <c r="H139" s="120"/>
      <c r="I139" s="120"/>
      <c r="J139" s="120"/>
      <c r="K139" s="120"/>
    </row>
    <row r="140" spans="1:11" ht="12" customHeight="1"/>
    <row r="141" spans="1:11" ht="12" customHeight="1"/>
    <row r="142" spans="1:11" ht="12" customHeight="1"/>
    <row r="143" spans="1:11" ht="12" customHeight="1"/>
    <row r="144" spans="1:11" ht="12" customHeight="1"/>
    <row r="145" spans="1:11" ht="12" customHeight="1"/>
    <row r="146" spans="1:11" ht="12" customHeight="1"/>
    <row r="147" spans="1:11" ht="12" customHeight="1">
      <c r="A147" s="310" t="s">
        <v>179</v>
      </c>
      <c r="B147" s="310"/>
      <c r="C147" s="310"/>
      <c r="D147" s="310"/>
      <c r="E147" s="310"/>
      <c r="F147" s="310"/>
      <c r="G147" s="310"/>
      <c r="H147" s="310"/>
      <c r="I147" s="310"/>
      <c r="J147" s="310"/>
      <c r="K147" s="310"/>
    </row>
    <row r="148" spans="1:11" ht="12" customHeight="1">
      <c r="A148" s="310"/>
      <c r="B148" s="310"/>
      <c r="C148" s="310"/>
      <c r="D148" s="310"/>
      <c r="E148" s="310"/>
      <c r="F148" s="310"/>
      <c r="G148" s="310"/>
      <c r="H148" s="310"/>
      <c r="I148" s="310"/>
      <c r="J148" s="310"/>
      <c r="K148" s="310"/>
    </row>
    <row r="149" spans="1:11" ht="12" customHeight="1">
      <c r="A149" s="320" t="s">
        <v>177</v>
      </c>
      <c r="B149" s="213"/>
      <c r="C149" s="213"/>
      <c r="D149" s="213"/>
      <c r="E149" s="213"/>
      <c r="F149" s="213"/>
      <c r="G149" s="213"/>
      <c r="H149" s="213"/>
      <c r="I149" s="213"/>
      <c r="J149" s="266" t="s">
        <v>89</v>
      </c>
      <c r="K149" s="266"/>
    </row>
    <row r="150" spans="1:11" ht="12" customHeight="1">
      <c r="A150" s="324"/>
      <c r="B150" s="180" t="s">
        <v>159</v>
      </c>
      <c r="C150" s="180" t="s">
        <v>21</v>
      </c>
      <c r="D150" s="180" t="s">
        <v>22</v>
      </c>
      <c r="E150" s="180" t="s">
        <v>23</v>
      </c>
      <c r="F150" s="180" t="s">
        <v>24</v>
      </c>
      <c r="G150" s="180" t="s">
        <v>25</v>
      </c>
      <c r="H150" s="180" t="s">
        <v>26</v>
      </c>
      <c r="I150" s="180" t="s">
        <v>160</v>
      </c>
      <c r="J150" s="180" t="s">
        <v>161</v>
      </c>
      <c r="K150" s="180" t="s">
        <v>78</v>
      </c>
    </row>
    <row r="151" spans="1:11" ht="12" customHeight="1">
      <c r="A151" s="63" t="s">
        <v>162</v>
      </c>
      <c r="B151" s="18"/>
    </row>
    <row r="152" spans="1:11" ht="12" customHeight="1">
      <c r="A152" s="68" t="s">
        <v>102</v>
      </c>
      <c r="B152" s="21">
        <f t="shared" ref="B152:K152" si="38">AVERAGE(B7,B8,B9)</f>
        <v>0</v>
      </c>
      <c r="C152" s="21">
        <f t="shared" si="38"/>
        <v>23</v>
      </c>
      <c r="D152" s="21">
        <f t="shared" si="38"/>
        <v>1.6666666666666667</v>
      </c>
      <c r="E152" s="21">
        <f t="shared" si="38"/>
        <v>108</v>
      </c>
      <c r="F152" s="21">
        <f t="shared" si="38"/>
        <v>698.33333333333337</v>
      </c>
      <c r="G152" s="21">
        <f t="shared" si="38"/>
        <v>7</v>
      </c>
      <c r="H152" s="21">
        <f t="shared" si="38"/>
        <v>0</v>
      </c>
      <c r="I152" s="21">
        <f t="shared" si="38"/>
        <v>0</v>
      </c>
      <c r="J152" s="21">
        <f t="shared" si="38"/>
        <v>838</v>
      </c>
      <c r="K152" s="21">
        <f t="shared" si="38"/>
        <v>838</v>
      </c>
    </row>
    <row r="153" spans="1:11" ht="12" customHeight="1">
      <c r="A153" s="68" t="s">
        <v>180</v>
      </c>
      <c r="B153" s="21">
        <f t="shared" ref="B153:K153" si="39">AVERAGE(B10,B11)</f>
        <v>0</v>
      </c>
      <c r="C153" s="21">
        <f t="shared" si="39"/>
        <v>0</v>
      </c>
      <c r="D153" s="21">
        <f t="shared" si="39"/>
        <v>0</v>
      </c>
      <c r="E153" s="21">
        <f t="shared" si="39"/>
        <v>1394.5</v>
      </c>
      <c r="F153" s="21">
        <f t="shared" si="39"/>
        <v>642.5</v>
      </c>
      <c r="G153" s="21">
        <f t="shared" si="39"/>
        <v>141.5</v>
      </c>
      <c r="H153" s="21">
        <f t="shared" si="39"/>
        <v>0</v>
      </c>
      <c r="I153" s="21">
        <f t="shared" si="39"/>
        <v>0</v>
      </c>
      <c r="J153" s="21">
        <f t="shared" si="39"/>
        <v>2178.5</v>
      </c>
      <c r="K153" s="21">
        <f t="shared" si="39"/>
        <v>2178.5</v>
      </c>
    </row>
    <row r="154" spans="1:11" ht="12" customHeight="1">
      <c r="A154" s="68" t="s">
        <v>11</v>
      </c>
      <c r="B154" s="21">
        <f t="shared" ref="B154:K154" si="40">AVERAGE(B12,B13,B14)</f>
        <v>0</v>
      </c>
      <c r="C154" s="21">
        <f t="shared" si="40"/>
        <v>0</v>
      </c>
      <c r="D154" s="21">
        <f t="shared" si="40"/>
        <v>0</v>
      </c>
      <c r="E154" s="21">
        <f t="shared" si="40"/>
        <v>42.666666666666664</v>
      </c>
      <c r="F154" s="21">
        <f t="shared" si="40"/>
        <v>1233.3333333333333</v>
      </c>
      <c r="G154" s="21">
        <f t="shared" si="40"/>
        <v>1.6666666666666667</v>
      </c>
      <c r="H154" s="21">
        <f t="shared" si="40"/>
        <v>0</v>
      </c>
      <c r="I154" s="21">
        <f t="shared" si="40"/>
        <v>0</v>
      </c>
      <c r="J154" s="21">
        <f t="shared" si="40"/>
        <v>1277.6666666666667</v>
      </c>
      <c r="K154" s="21">
        <f t="shared" si="40"/>
        <v>1277.6666666666667</v>
      </c>
    </row>
    <row r="155" spans="1:11" ht="12" customHeight="1">
      <c r="A155" s="68" t="s">
        <v>181</v>
      </c>
      <c r="B155" s="21">
        <f t="shared" ref="B155:G155" si="41">AVERAGE(B15,B16)</f>
        <v>0</v>
      </c>
      <c r="C155" s="21">
        <f t="shared" si="41"/>
        <v>0</v>
      </c>
      <c r="D155" s="21">
        <f t="shared" si="41"/>
        <v>0</v>
      </c>
      <c r="E155" s="21">
        <f t="shared" si="41"/>
        <v>0</v>
      </c>
      <c r="F155" s="21">
        <f t="shared" si="41"/>
        <v>550</v>
      </c>
      <c r="G155" s="21">
        <f t="shared" si="41"/>
        <v>7</v>
      </c>
      <c r="H155" s="21" t="s">
        <v>15</v>
      </c>
      <c r="I155" s="21">
        <f>AVERAGE(I15,I16)</f>
        <v>0</v>
      </c>
      <c r="J155" s="21">
        <f>AVERAGE(J15,J16)</f>
        <v>557</v>
      </c>
      <c r="K155" s="21">
        <f>AVERAGE(K15,K16)</f>
        <v>557</v>
      </c>
    </row>
    <row r="156" spans="1:11" ht="12" customHeight="1">
      <c r="A156" s="68">
        <v>2001</v>
      </c>
      <c r="B156" s="21">
        <f t="shared" ref="B156:K156" si="42">B17</f>
        <v>0</v>
      </c>
      <c r="C156" s="21">
        <f t="shared" si="42"/>
        <v>0</v>
      </c>
      <c r="D156" s="21">
        <f t="shared" si="42"/>
        <v>0</v>
      </c>
      <c r="E156" s="21">
        <f t="shared" si="42"/>
        <v>504</v>
      </c>
      <c r="F156" s="21">
        <f t="shared" si="42"/>
        <v>334</v>
      </c>
      <c r="G156" s="21">
        <f t="shared" si="42"/>
        <v>15</v>
      </c>
      <c r="H156" s="21" t="str">
        <f t="shared" si="42"/>
        <v>-</v>
      </c>
      <c r="I156" s="21">
        <f t="shared" si="42"/>
        <v>0</v>
      </c>
      <c r="J156" s="21">
        <f t="shared" si="42"/>
        <v>853</v>
      </c>
      <c r="K156" s="21">
        <f t="shared" si="42"/>
        <v>853</v>
      </c>
    </row>
    <row r="157" spans="1:11" ht="12" customHeight="1">
      <c r="A157" s="68">
        <v>2003</v>
      </c>
      <c r="B157" s="21">
        <f t="shared" ref="B157:K157" si="43">B18</f>
        <v>0</v>
      </c>
      <c r="C157" s="21">
        <f t="shared" si="43"/>
        <v>0</v>
      </c>
      <c r="D157" s="21">
        <f t="shared" si="43"/>
        <v>0</v>
      </c>
      <c r="E157" s="21">
        <f t="shared" si="43"/>
        <v>0</v>
      </c>
      <c r="F157" s="21">
        <f t="shared" si="43"/>
        <v>0</v>
      </c>
      <c r="G157" s="21">
        <f t="shared" si="43"/>
        <v>0</v>
      </c>
      <c r="H157" s="21" t="str">
        <f t="shared" si="43"/>
        <v>-</v>
      </c>
      <c r="I157" s="21">
        <f t="shared" si="43"/>
        <v>0</v>
      </c>
      <c r="J157" s="21">
        <f t="shared" si="43"/>
        <v>0</v>
      </c>
      <c r="K157" s="21">
        <f t="shared" si="43"/>
        <v>0</v>
      </c>
    </row>
    <row r="158" spans="1:11" ht="12" customHeight="1">
      <c r="A158" s="68">
        <v>2005</v>
      </c>
      <c r="B158" s="21">
        <f t="shared" ref="B158:K158" si="44">B19</f>
        <v>0</v>
      </c>
      <c r="C158" s="21">
        <f t="shared" si="44"/>
        <v>0</v>
      </c>
      <c r="D158" s="21">
        <f t="shared" si="44"/>
        <v>0</v>
      </c>
      <c r="E158" s="21">
        <f t="shared" si="44"/>
        <v>154</v>
      </c>
      <c r="F158" s="21">
        <f t="shared" si="44"/>
        <v>88</v>
      </c>
      <c r="G158" s="21">
        <f t="shared" si="44"/>
        <v>0</v>
      </c>
      <c r="H158" s="21" t="str">
        <f t="shared" si="44"/>
        <v>-</v>
      </c>
      <c r="I158" s="21">
        <f t="shared" si="44"/>
        <v>0</v>
      </c>
      <c r="J158" s="21">
        <f t="shared" si="44"/>
        <v>242</v>
      </c>
      <c r="K158" s="21">
        <f t="shared" si="44"/>
        <v>242</v>
      </c>
    </row>
    <row r="159" spans="1:11" ht="12" customHeight="1">
      <c r="A159" s="68">
        <v>2007</v>
      </c>
      <c r="B159" s="21">
        <f t="shared" ref="B159:K159" si="45">B20</f>
        <v>0</v>
      </c>
      <c r="C159" s="21">
        <f t="shared" si="45"/>
        <v>0</v>
      </c>
      <c r="D159" s="21">
        <f t="shared" si="45"/>
        <v>0</v>
      </c>
      <c r="E159" s="21">
        <f t="shared" si="45"/>
        <v>82</v>
      </c>
      <c r="F159" s="21">
        <f t="shared" si="45"/>
        <v>141</v>
      </c>
      <c r="G159" s="21">
        <f t="shared" si="45"/>
        <v>0</v>
      </c>
      <c r="H159" s="21" t="str">
        <f t="shared" si="45"/>
        <v>-</v>
      </c>
      <c r="I159" s="21">
        <f t="shared" si="45"/>
        <v>0</v>
      </c>
      <c r="J159" s="21">
        <f t="shared" si="45"/>
        <v>223</v>
      </c>
      <c r="K159" s="21">
        <f t="shared" si="45"/>
        <v>223</v>
      </c>
    </row>
    <row r="160" spans="1:11" ht="12" customHeight="1">
      <c r="A160" s="68">
        <v>2009</v>
      </c>
      <c r="B160" s="21">
        <f t="shared" ref="B160:K160" si="46">B21</f>
        <v>0</v>
      </c>
      <c r="C160" s="21">
        <f t="shared" si="46"/>
        <v>0</v>
      </c>
      <c r="D160" s="21">
        <f t="shared" si="46"/>
        <v>0</v>
      </c>
      <c r="E160" s="21">
        <f t="shared" si="46"/>
        <v>189</v>
      </c>
      <c r="F160" s="21">
        <f t="shared" si="46"/>
        <v>219</v>
      </c>
      <c r="G160" s="21">
        <f t="shared" si="46"/>
        <v>0</v>
      </c>
      <c r="H160" s="21" t="str">
        <f t="shared" si="46"/>
        <v>-</v>
      </c>
      <c r="I160" s="21">
        <f t="shared" si="46"/>
        <v>0</v>
      </c>
      <c r="J160" s="21">
        <f t="shared" si="46"/>
        <v>408</v>
      </c>
      <c r="K160" s="21">
        <f t="shared" si="46"/>
        <v>408</v>
      </c>
    </row>
    <row r="161" spans="1:11" ht="12" customHeight="1">
      <c r="A161" s="68">
        <v>2011</v>
      </c>
      <c r="B161" s="21">
        <f t="shared" ref="B161:K161" si="47">B22</f>
        <v>0</v>
      </c>
      <c r="C161" s="21">
        <f t="shared" si="47"/>
        <v>0</v>
      </c>
      <c r="D161" s="21">
        <f t="shared" si="47"/>
        <v>3</v>
      </c>
      <c r="E161" s="21">
        <f t="shared" si="47"/>
        <v>55</v>
      </c>
      <c r="F161" s="21">
        <f t="shared" si="47"/>
        <v>15</v>
      </c>
      <c r="G161" s="21">
        <f t="shared" si="47"/>
        <v>0</v>
      </c>
      <c r="H161" s="21" t="str">
        <f t="shared" si="47"/>
        <v>-</v>
      </c>
      <c r="I161" s="21">
        <f t="shared" si="47"/>
        <v>0</v>
      </c>
      <c r="J161" s="21">
        <f t="shared" si="47"/>
        <v>73</v>
      </c>
      <c r="K161" s="21">
        <f t="shared" si="47"/>
        <v>73</v>
      </c>
    </row>
    <row r="162" spans="1:11" ht="12" customHeight="1">
      <c r="A162" s="68">
        <v>2013</v>
      </c>
      <c r="B162" s="21">
        <f t="shared" ref="B162:K162" si="48">B23</f>
        <v>0</v>
      </c>
      <c r="C162" s="21">
        <f t="shared" si="48"/>
        <v>0</v>
      </c>
      <c r="D162" s="21">
        <f t="shared" si="48"/>
        <v>0</v>
      </c>
      <c r="E162" s="21">
        <f t="shared" si="48"/>
        <v>39</v>
      </c>
      <c r="F162" s="21">
        <f t="shared" si="48"/>
        <v>0</v>
      </c>
      <c r="G162" s="21">
        <f t="shared" si="48"/>
        <v>0</v>
      </c>
      <c r="H162" s="21" t="str">
        <f t="shared" si="48"/>
        <v>-</v>
      </c>
      <c r="I162" s="21">
        <f t="shared" si="48"/>
        <v>0</v>
      </c>
      <c r="J162" s="21">
        <f t="shared" si="48"/>
        <v>39</v>
      </c>
      <c r="K162" s="21">
        <f t="shared" si="48"/>
        <v>39</v>
      </c>
    </row>
    <row r="163" spans="1:11" ht="12" customHeight="1">
      <c r="A163" s="68">
        <v>2015</v>
      </c>
      <c r="B163" s="21">
        <f t="shared" ref="B163:K163" si="49">B24</f>
        <v>0</v>
      </c>
      <c r="C163" s="21">
        <f t="shared" si="49"/>
        <v>0</v>
      </c>
      <c r="D163" s="21">
        <f t="shared" si="49"/>
        <v>2</v>
      </c>
      <c r="E163" s="21">
        <f t="shared" si="49"/>
        <v>0</v>
      </c>
      <c r="F163" s="21">
        <f t="shared" si="49"/>
        <v>2</v>
      </c>
      <c r="G163" s="21">
        <f t="shared" si="49"/>
        <v>0</v>
      </c>
      <c r="H163" s="21" t="str">
        <f t="shared" si="49"/>
        <v>-</v>
      </c>
      <c r="I163" s="21">
        <f t="shared" si="49"/>
        <v>0</v>
      </c>
      <c r="J163" s="21">
        <f t="shared" si="49"/>
        <v>4</v>
      </c>
      <c r="K163" s="21">
        <f t="shared" si="49"/>
        <v>4</v>
      </c>
    </row>
    <row r="164" spans="1:11">
      <c r="A164" s="68">
        <v>2017</v>
      </c>
      <c r="B164" s="21">
        <f t="shared" ref="B164:K164" si="50">B25</f>
        <v>0</v>
      </c>
      <c r="C164" s="21">
        <f t="shared" si="50"/>
        <v>0</v>
      </c>
      <c r="D164" s="21">
        <f t="shared" si="50"/>
        <v>0</v>
      </c>
      <c r="E164" s="21">
        <f t="shared" si="50"/>
        <v>1</v>
      </c>
      <c r="F164" s="21">
        <f t="shared" si="50"/>
        <v>1</v>
      </c>
      <c r="G164" s="21">
        <f t="shared" si="50"/>
        <v>0</v>
      </c>
      <c r="H164" s="21" t="str">
        <f t="shared" si="50"/>
        <v>-</v>
      </c>
      <c r="I164" s="21">
        <f t="shared" si="50"/>
        <v>0</v>
      </c>
      <c r="J164" s="21">
        <f t="shared" si="50"/>
        <v>2</v>
      </c>
      <c r="K164" s="21">
        <f t="shared" si="50"/>
        <v>2</v>
      </c>
    </row>
    <row r="165" spans="1:11">
      <c r="A165" s="68">
        <v>2019</v>
      </c>
      <c r="B165" s="21">
        <f t="shared" ref="B165:K165" si="51">B26</f>
        <v>0</v>
      </c>
      <c r="C165" s="21">
        <f t="shared" si="51"/>
        <v>0</v>
      </c>
      <c r="D165" s="21">
        <f t="shared" si="51"/>
        <v>0</v>
      </c>
      <c r="E165" s="21">
        <f t="shared" si="51"/>
        <v>0</v>
      </c>
      <c r="F165" s="21">
        <f t="shared" si="51"/>
        <v>0</v>
      </c>
      <c r="G165" s="21">
        <f t="shared" si="51"/>
        <v>0</v>
      </c>
      <c r="H165" s="21" t="str">
        <f t="shared" si="51"/>
        <v>-</v>
      </c>
      <c r="I165" s="21">
        <f t="shared" si="51"/>
        <v>0</v>
      </c>
      <c r="J165" s="21">
        <f t="shared" si="51"/>
        <v>0</v>
      </c>
      <c r="K165" s="21">
        <f t="shared" si="51"/>
        <v>0</v>
      </c>
    </row>
    <row r="166" spans="1:11">
      <c r="A166" s="68">
        <v>2021</v>
      </c>
      <c r="B166" s="21">
        <f t="shared" ref="B166:K166" si="52">B27</f>
        <v>0</v>
      </c>
      <c r="C166" s="21">
        <f t="shared" si="52"/>
        <v>0</v>
      </c>
      <c r="D166" s="21">
        <f t="shared" si="52"/>
        <v>0</v>
      </c>
      <c r="E166" s="21">
        <f t="shared" si="52"/>
        <v>9</v>
      </c>
      <c r="F166" s="21">
        <f t="shared" si="52"/>
        <v>10</v>
      </c>
      <c r="G166" s="21">
        <f t="shared" si="52"/>
        <v>0</v>
      </c>
      <c r="H166" s="21" t="str">
        <f t="shared" si="52"/>
        <v>-</v>
      </c>
      <c r="I166" s="21">
        <f t="shared" si="52"/>
        <v>0</v>
      </c>
      <c r="J166" s="21">
        <f t="shared" si="52"/>
        <v>19</v>
      </c>
      <c r="K166" s="21">
        <f t="shared" si="52"/>
        <v>19</v>
      </c>
    </row>
    <row r="167" spans="1:11">
      <c r="A167" s="68">
        <v>2023</v>
      </c>
      <c r="B167" s="21">
        <f t="shared" ref="B167:K167" si="53">B28</f>
        <v>0</v>
      </c>
      <c r="C167" s="21">
        <f t="shared" si="53"/>
        <v>0</v>
      </c>
      <c r="D167" s="21">
        <f t="shared" si="53"/>
        <v>0</v>
      </c>
      <c r="E167" s="21">
        <f t="shared" si="53"/>
        <v>0</v>
      </c>
      <c r="F167" s="21">
        <f t="shared" si="53"/>
        <v>0</v>
      </c>
      <c r="G167" s="21">
        <f t="shared" si="53"/>
        <v>0</v>
      </c>
      <c r="H167" s="21" t="str">
        <f t="shared" si="53"/>
        <v>-</v>
      </c>
      <c r="I167" s="21">
        <f t="shared" si="53"/>
        <v>0</v>
      </c>
      <c r="J167" s="21">
        <f t="shared" si="53"/>
        <v>0</v>
      </c>
      <c r="K167" s="21">
        <f t="shared" si="53"/>
        <v>0</v>
      </c>
    </row>
    <row r="169" spans="1:11">
      <c r="A169" s="63" t="s">
        <v>163</v>
      </c>
    </row>
    <row r="170" spans="1:11" ht="12" customHeight="1">
      <c r="A170" s="68" t="s">
        <v>102</v>
      </c>
      <c r="B170" s="21">
        <f t="shared" ref="B170:K170" si="54">AVERAGE(B34,B35,B36)</f>
        <v>0</v>
      </c>
      <c r="C170" s="21">
        <f t="shared" si="54"/>
        <v>0</v>
      </c>
      <c r="D170" s="21">
        <f t="shared" si="54"/>
        <v>94</v>
      </c>
      <c r="E170" s="21">
        <f t="shared" si="54"/>
        <v>1339.6666666666667</v>
      </c>
      <c r="F170" s="21">
        <f t="shared" si="54"/>
        <v>6684</v>
      </c>
      <c r="G170" s="21">
        <f t="shared" si="54"/>
        <v>301.66666666666669</v>
      </c>
      <c r="H170" s="21">
        <f t="shared" si="54"/>
        <v>0</v>
      </c>
      <c r="I170" s="21">
        <f t="shared" si="54"/>
        <v>0</v>
      </c>
      <c r="J170" s="21">
        <f t="shared" si="54"/>
        <v>8419.3333333333339</v>
      </c>
      <c r="K170" s="21">
        <f t="shared" si="54"/>
        <v>8419.3333333333339</v>
      </c>
    </row>
    <row r="171" spans="1:11" ht="12" customHeight="1">
      <c r="A171" s="68" t="s">
        <v>180</v>
      </c>
      <c r="B171" s="21">
        <f t="shared" ref="B171:K171" si="55">AVERAGE(B37,B38)</f>
        <v>0</v>
      </c>
      <c r="C171" s="21">
        <f t="shared" si="55"/>
        <v>2</v>
      </c>
      <c r="D171" s="21">
        <f t="shared" si="55"/>
        <v>4</v>
      </c>
      <c r="E171" s="21">
        <f t="shared" si="55"/>
        <v>6552.5</v>
      </c>
      <c r="F171" s="21">
        <f t="shared" si="55"/>
        <v>2901</v>
      </c>
      <c r="G171" s="21">
        <f t="shared" si="55"/>
        <v>377</v>
      </c>
      <c r="H171" s="21">
        <f t="shared" si="55"/>
        <v>0</v>
      </c>
      <c r="I171" s="21">
        <f t="shared" si="55"/>
        <v>0</v>
      </c>
      <c r="J171" s="21">
        <f t="shared" si="55"/>
        <v>9836.5</v>
      </c>
      <c r="K171" s="21">
        <f t="shared" si="55"/>
        <v>9836.5</v>
      </c>
    </row>
    <row r="172" spans="1:11" ht="12" customHeight="1">
      <c r="A172" s="68" t="s">
        <v>11</v>
      </c>
      <c r="B172" s="21">
        <f t="shared" ref="B172:K172" si="56">AVERAGE(B39,B40,B41)</f>
        <v>0</v>
      </c>
      <c r="C172" s="21">
        <f t="shared" si="56"/>
        <v>0</v>
      </c>
      <c r="D172" s="21">
        <f t="shared" si="56"/>
        <v>0.66666666666666663</v>
      </c>
      <c r="E172" s="21">
        <f t="shared" si="56"/>
        <v>384.66666666666669</v>
      </c>
      <c r="F172" s="21">
        <f t="shared" si="56"/>
        <v>4002</v>
      </c>
      <c r="G172" s="21">
        <f t="shared" si="56"/>
        <v>249</v>
      </c>
      <c r="H172" s="21">
        <f t="shared" si="56"/>
        <v>0</v>
      </c>
      <c r="I172" s="21">
        <f t="shared" si="56"/>
        <v>0</v>
      </c>
      <c r="J172" s="21">
        <f t="shared" si="56"/>
        <v>4636.333333333333</v>
      </c>
      <c r="K172" s="21">
        <f t="shared" si="56"/>
        <v>4636.333333333333</v>
      </c>
    </row>
    <row r="173" spans="1:11" ht="12" customHeight="1">
      <c r="A173" s="68" t="s">
        <v>181</v>
      </c>
      <c r="B173" s="21">
        <f t="shared" ref="B173:G173" si="57">AVERAGE(B42, B43)</f>
        <v>0</v>
      </c>
      <c r="C173" s="21">
        <f t="shared" si="57"/>
        <v>0</v>
      </c>
      <c r="D173" s="21">
        <f t="shared" si="57"/>
        <v>0</v>
      </c>
      <c r="E173" s="21">
        <f t="shared" si="57"/>
        <v>0</v>
      </c>
      <c r="F173" s="21">
        <f t="shared" si="57"/>
        <v>1022.5</v>
      </c>
      <c r="G173" s="21">
        <f t="shared" si="57"/>
        <v>73.5</v>
      </c>
      <c r="H173" s="21" t="s">
        <v>15</v>
      </c>
      <c r="I173" s="21">
        <f>AVERAGE(I42, I43)</f>
        <v>0</v>
      </c>
      <c r="J173" s="21">
        <f>AVERAGE(J42, J43)</f>
        <v>1096</v>
      </c>
      <c r="K173" s="21">
        <f>AVERAGE(K42, K43)</f>
        <v>1096</v>
      </c>
    </row>
    <row r="174" spans="1:11" ht="12" customHeight="1">
      <c r="A174" s="68">
        <v>2001</v>
      </c>
      <c r="B174" s="21">
        <f t="shared" ref="B174:K174" si="58">B44</f>
        <v>0</v>
      </c>
      <c r="C174" s="21">
        <f t="shared" si="58"/>
        <v>11</v>
      </c>
      <c r="D174" s="21">
        <f t="shared" si="58"/>
        <v>0</v>
      </c>
      <c r="E174" s="21">
        <f t="shared" si="58"/>
        <v>192</v>
      </c>
      <c r="F174" s="21">
        <f t="shared" si="58"/>
        <v>1203</v>
      </c>
      <c r="G174" s="21">
        <f t="shared" si="58"/>
        <v>192</v>
      </c>
      <c r="H174" s="21" t="str">
        <f t="shared" si="58"/>
        <v>-</v>
      </c>
      <c r="I174" s="21">
        <f t="shared" si="58"/>
        <v>0</v>
      </c>
      <c r="J174" s="21">
        <f t="shared" si="58"/>
        <v>1598</v>
      </c>
      <c r="K174" s="21">
        <f t="shared" si="58"/>
        <v>1598</v>
      </c>
    </row>
    <row r="175" spans="1:11" ht="12" customHeight="1">
      <c r="A175" s="68">
        <v>2003</v>
      </c>
      <c r="B175" s="21">
        <f t="shared" ref="B175:K175" si="59">B45</f>
        <v>0</v>
      </c>
      <c r="C175" s="21">
        <f t="shared" si="59"/>
        <v>0</v>
      </c>
      <c r="D175" s="21">
        <f t="shared" si="59"/>
        <v>0</v>
      </c>
      <c r="E175" s="21">
        <f t="shared" si="59"/>
        <v>172</v>
      </c>
      <c r="F175" s="21">
        <f t="shared" si="59"/>
        <v>41</v>
      </c>
      <c r="G175" s="21">
        <f t="shared" si="59"/>
        <v>23</v>
      </c>
      <c r="H175" s="21" t="str">
        <f t="shared" si="59"/>
        <v>-</v>
      </c>
      <c r="I175" s="21">
        <f t="shared" si="59"/>
        <v>0</v>
      </c>
      <c r="J175" s="21">
        <f t="shared" si="59"/>
        <v>236</v>
      </c>
      <c r="K175" s="21">
        <f t="shared" si="59"/>
        <v>236</v>
      </c>
    </row>
    <row r="176" spans="1:11" ht="12" customHeight="1">
      <c r="A176" s="68">
        <v>2005</v>
      </c>
      <c r="B176" s="21">
        <f t="shared" ref="B176:K176" si="60">B46</f>
        <v>0</v>
      </c>
      <c r="C176" s="21">
        <f t="shared" si="60"/>
        <v>0</v>
      </c>
      <c r="D176" s="21">
        <f t="shared" si="60"/>
        <v>0</v>
      </c>
      <c r="E176" s="21">
        <f t="shared" si="60"/>
        <v>32</v>
      </c>
      <c r="F176" s="21">
        <f t="shared" si="60"/>
        <v>103</v>
      </c>
      <c r="G176" s="21">
        <f t="shared" si="60"/>
        <v>3</v>
      </c>
      <c r="H176" s="21" t="str">
        <f t="shared" si="60"/>
        <v>-</v>
      </c>
      <c r="I176" s="21">
        <f t="shared" si="60"/>
        <v>0</v>
      </c>
      <c r="J176" s="21">
        <f t="shared" si="60"/>
        <v>138</v>
      </c>
      <c r="K176" s="21">
        <f t="shared" si="60"/>
        <v>138</v>
      </c>
    </row>
    <row r="177" spans="1:11" ht="12" customHeight="1">
      <c r="A177" s="68">
        <v>2007</v>
      </c>
      <c r="B177" s="21">
        <f t="shared" ref="B177:K177" si="61">B47</f>
        <v>0</v>
      </c>
      <c r="C177" s="21">
        <f t="shared" si="61"/>
        <v>0</v>
      </c>
      <c r="D177" s="21">
        <f t="shared" si="61"/>
        <v>7</v>
      </c>
      <c r="E177" s="21">
        <f t="shared" si="61"/>
        <v>244</v>
      </c>
      <c r="F177" s="21">
        <f t="shared" si="61"/>
        <v>96</v>
      </c>
      <c r="G177" s="21">
        <f t="shared" si="61"/>
        <v>0</v>
      </c>
      <c r="H177" s="21" t="str">
        <f t="shared" si="61"/>
        <v>-</v>
      </c>
      <c r="I177" s="21">
        <f t="shared" si="61"/>
        <v>0</v>
      </c>
      <c r="J177" s="21">
        <f t="shared" si="61"/>
        <v>347</v>
      </c>
      <c r="K177" s="21">
        <f t="shared" si="61"/>
        <v>347</v>
      </c>
    </row>
    <row r="178" spans="1:11" ht="12" customHeight="1">
      <c r="A178" s="68">
        <v>2009</v>
      </c>
      <c r="B178" s="21">
        <f t="shared" ref="B178:K178" si="62">B48</f>
        <v>0</v>
      </c>
      <c r="C178" s="21">
        <f t="shared" si="62"/>
        <v>0</v>
      </c>
      <c r="D178" s="21">
        <f t="shared" si="62"/>
        <v>0</v>
      </c>
      <c r="E178" s="21">
        <f t="shared" si="62"/>
        <v>237</v>
      </c>
      <c r="F178" s="21">
        <f t="shared" si="62"/>
        <v>145</v>
      </c>
      <c r="G178" s="21">
        <f t="shared" si="62"/>
        <v>0</v>
      </c>
      <c r="H178" s="21" t="str">
        <f t="shared" si="62"/>
        <v>-</v>
      </c>
      <c r="I178" s="21">
        <f t="shared" si="62"/>
        <v>0</v>
      </c>
      <c r="J178" s="21">
        <f t="shared" si="62"/>
        <v>382</v>
      </c>
      <c r="K178" s="21">
        <f t="shared" si="62"/>
        <v>382</v>
      </c>
    </row>
    <row r="179" spans="1:11" ht="12" customHeight="1">
      <c r="A179" s="68">
        <v>2011</v>
      </c>
      <c r="B179" s="21">
        <f t="shared" ref="B179:K179" si="63">B49</f>
        <v>0</v>
      </c>
      <c r="C179" s="21">
        <f t="shared" si="63"/>
        <v>0</v>
      </c>
      <c r="D179" s="21">
        <f t="shared" si="63"/>
        <v>3</v>
      </c>
      <c r="E179" s="21">
        <f t="shared" si="63"/>
        <v>659</v>
      </c>
      <c r="F179" s="21">
        <f t="shared" si="63"/>
        <v>310</v>
      </c>
      <c r="G179" s="21">
        <f t="shared" si="63"/>
        <v>16</v>
      </c>
      <c r="H179" s="21" t="str">
        <f t="shared" si="63"/>
        <v>-</v>
      </c>
      <c r="I179" s="21">
        <f t="shared" si="63"/>
        <v>0</v>
      </c>
      <c r="J179" s="21">
        <f t="shared" si="63"/>
        <v>988</v>
      </c>
      <c r="K179" s="21">
        <f t="shared" si="63"/>
        <v>988</v>
      </c>
    </row>
    <row r="180" spans="1:11" ht="12" customHeight="1">
      <c r="A180" s="68">
        <v>2013</v>
      </c>
      <c r="B180" s="21">
        <f t="shared" ref="B180:K180" si="64">B50</f>
        <v>0</v>
      </c>
      <c r="C180" s="21">
        <f t="shared" si="64"/>
        <v>0</v>
      </c>
      <c r="D180" s="21">
        <f t="shared" si="64"/>
        <v>0</v>
      </c>
      <c r="E180" s="21">
        <f t="shared" si="64"/>
        <v>49</v>
      </c>
      <c r="F180" s="21">
        <f t="shared" si="64"/>
        <v>115</v>
      </c>
      <c r="G180" s="21">
        <f t="shared" si="64"/>
        <v>0</v>
      </c>
      <c r="H180" s="21" t="str">
        <f t="shared" si="64"/>
        <v>-</v>
      </c>
      <c r="I180" s="21">
        <f t="shared" si="64"/>
        <v>0</v>
      </c>
      <c r="J180" s="21">
        <f t="shared" si="64"/>
        <v>164</v>
      </c>
      <c r="K180" s="21">
        <f t="shared" si="64"/>
        <v>164</v>
      </c>
    </row>
    <row r="181" spans="1:11" ht="12" customHeight="1">
      <c r="A181" s="68">
        <v>2015</v>
      </c>
      <c r="B181" s="21">
        <f t="shared" ref="B181:K181" si="65">B51</f>
        <v>0</v>
      </c>
      <c r="C181" s="21">
        <f t="shared" si="65"/>
        <v>0</v>
      </c>
      <c r="D181" s="21">
        <f t="shared" si="65"/>
        <v>4</v>
      </c>
      <c r="E181" s="21">
        <f t="shared" si="65"/>
        <v>0</v>
      </c>
      <c r="F181" s="21">
        <f t="shared" si="65"/>
        <v>16</v>
      </c>
      <c r="G181" s="21">
        <f t="shared" si="65"/>
        <v>0</v>
      </c>
      <c r="H181" s="21" t="str">
        <f t="shared" si="65"/>
        <v>-</v>
      </c>
      <c r="I181" s="21">
        <f t="shared" si="65"/>
        <v>0</v>
      </c>
      <c r="J181" s="21">
        <f t="shared" si="65"/>
        <v>20</v>
      </c>
      <c r="K181" s="21">
        <f t="shared" si="65"/>
        <v>20</v>
      </c>
    </row>
    <row r="182" spans="1:11">
      <c r="A182" s="68">
        <v>2017</v>
      </c>
      <c r="B182" s="21">
        <f t="shared" ref="B182:K182" si="66">B52</f>
        <v>0</v>
      </c>
      <c r="C182" s="21">
        <f t="shared" si="66"/>
        <v>0</v>
      </c>
      <c r="D182" s="21">
        <f t="shared" si="66"/>
        <v>0</v>
      </c>
      <c r="E182" s="21">
        <f t="shared" si="66"/>
        <v>60</v>
      </c>
      <c r="F182" s="21">
        <f t="shared" si="66"/>
        <v>133</v>
      </c>
      <c r="G182" s="21">
        <f t="shared" si="66"/>
        <v>0</v>
      </c>
      <c r="H182" s="21" t="str">
        <f t="shared" si="66"/>
        <v>-</v>
      </c>
      <c r="I182" s="21">
        <f t="shared" si="66"/>
        <v>0</v>
      </c>
      <c r="J182" s="21">
        <f t="shared" si="66"/>
        <v>193</v>
      </c>
      <c r="K182" s="21">
        <f t="shared" si="66"/>
        <v>193</v>
      </c>
    </row>
    <row r="183" spans="1:11">
      <c r="A183" s="68">
        <v>2019</v>
      </c>
      <c r="B183" s="21">
        <f t="shared" ref="B183:K183" si="67">B53</f>
        <v>0</v>
      </c>
      <c r="C183" s="21">
        <f t="shared" si="67"/>
        <v>0</v>
      </c>
      <c r="D183" s="21">
        <f t="shared" si="67"/>
        <v>0</v>
      </c>
      <c r="E183" s="21">
        <f t="shared" si="67"/>
        <v>243</v>
      </c>
      <c r="F183" s="21">
        <f t="shared" si="67"/>
        <v>270</v>
      </c>
      <c r="G183" s="21">
        <f t="shared" si="67"/>
        <v>0</v>
      </c>
      <c r="H183" s="21" t="str">
        <f t="shared" si="67"/>
        <v>-</v>
      </c>
      <c r="I183" s="21">
        <f t="shared" si="67"/>
        <v>0</v>
      </c>
      <c r="J183" s="21">
        <f t="shared" si="67"/>
        <v>513</v>
      </c>
      <c r="K183" s="21">
        <f t="shared" si="67"/>
        <v>513</v>
      </c>
    </row>
    <row r="184" spans="1:11">
      <c r="A184" s="68">
        <v>2021</v>
      </c>
      <c r="B184" s="21">
        <f t="shared" ref="B184:K184" si="68">B54</f>
        <v>0</v>
      </c>
      <c r="C184" s="21">
        <f t="shared" si="68"/>
        <v>0</v>
      </c>
      <c r="D184" s="21">
        <f t="shared" si="68"/>
        <v>0</v>
      </c>
      <c r="E184" s="21">
        <f t="shared" si="68"/>
        <v>8</v>
      </c>
      <c r="F184" s="21">
        <f t="shared" si="68"/>
        <v>31</v>
      </c>
      <c r="G184" s="21">
        <f t="shared" si="68"/>
        <v>0</v>
      </c>
      <c r="H184" s="21" t="str">
        <f t="shared" si="68"/>
        <v>-</v>
      </c>
      <c r="I184" s="21">
        <f t="shared" si="68"/>
        <v>0</v>
      </c>
      <c r="J184" s="21">
        <f t="shared" si="68"/>
        <v>39</v>
      </c>
      <c r="K184" s="21">
        <f t="shared" si="68"/>
        <v>39</v>
      </c>
    </row>
    <row r="185" spans="1:11">
      <c r="A185" s="68">
        <v>2023</v>
      </c>
      <c r="B185" s="21">
        <f t="shared" ref="B185:K185" si="69">B55</f>
        <v>0</v>
      </c>
      <c r="C185" s="21">
        <f t="shared" si="69"/>
        <v>0</v>
      </c>
      <c r="D185" s="21">
        <f t="shared" si="69"/>
        <v>0</v>
      </c>
      <c r="E185" s="21">
        <f t="shared" si="69"/>
        <v>126</v>
      </c>
      <c r="F185" s="21">
        <f t="shared" si="69"/>
        <v>1</v>
      </c>
      <c r="G185" s="21">
        <f t="shared" si="69"/>
        <v>0</v>
      </c>
      <c r="H185" s="21" t="str">
        <f t="shared" si="69"/>
        <v>-</v>
      </c>
      <c r="I185" s="21">
        <f t="shared" si="69"/>
        <v>0</v>
      </c>
      <c r="J185" s="21">
        <f t="shared" si="69"/>
        <v>127</v>
      </c>
      <c r="K185" s="21">
        <f t="shared" si="69"/>
        <v>127</v>
      </c>
    </row>
    <row r="187" spans="1:11">
      <c r="A187" s="63" t="s">
        <v>135</v>
      </c>
    </row>
    <row r="188" spans="1:11" ht="12" customHeight="1">
      <c r="A188" s="68" t="s">
        <v>102</v>
      </c>
      <c r="B188" s="21">
        <f t="shared" ref="B188:G188" si="70">AVERAGE(B61,B62,B63)</f>
        <v>0</v>
      </c>
      <c r="C188" s="21">
        <f t="shared" si="70"/>
        <v>7.333333333333333</v>
      </c>
      <c r="D188" s="21">
        <f t="shared" si="70"/>
        <v>100</v>
      </c>
      <c r="E188" s="21">
        <f t="shared" si="70"/>
        <v>653.66666666666663</v>
      </c>
      <c r="F188" s="21">
        <f t="shared" si="70"/>
        <v>418</v>
      </c>
      <c r="G188" s="21">
        <f t="shared" si="70"/>
        <v>11.666666666666666</v>
      </c>
      <c r="H188" s="21">
        <f>AVERAGE(H60, H61)</f>
        <v>0</v>
      </c>
      <c r="I188" s="21">
        <f>AVERAGE(I60, I61)</f>
        <v>0</v>
      </c>
      <c r="J188" s="21">
        <f>AVERAGE(J61,J62,J63)</f>
        <v>1190.6666666666667</v>
      </c>
      <c r="K188" s="21">
        <f>AVERAGE(K61,K62,K63)</f>
        <v>1190.6666666666667</v>
      </c>
    </row>
    <row r="189" spans="1:11" ht="12" customHeight="1">
      <c r="A189" s="68" t="s">
        <v>180</v>
      </c>
      <c r="B189" s="21">
        <f t="shared" ref="B189:G189" si="71">AVERAGE(B64,B65)</f>
        <v>0</v>
      </c>
      <c r="C189" s="21">
        <f t="shared" si="71"/>
        <v>3</v>
      </c>
      <c r="D189" s="21">
        <f t="shared" si="71"/>
        <v>6</v>
      </c>
      <c r="E189" s="21">
        <f t="shared" si="71"/>
        <v>625</v>
      </c>
      <c r="F189" s="21">
        <f t="shared" si="71"/>
        <v>666.5</v>
      </c>
      <c r="G189" s="21">
        <f t="shared" si="71"/>
        <v>64.5</v>
      </c>
      <c r="H189" s="21" t="s">
        <v>15</v>
      </c>
      <c r="I189" s="21" t="s">
        <v>15</v>
      </c>
      <c r="J189" s="21">
        <f>AVERAGE(J64,J65)</f>
        <v>1365</v>
      </c>
      <c r="K189" s="21">
        <f>AVERAGE(K64,K65)</f>
        <v>1365</v>
      </c>
    </row>
    <row r="190" spans="1:11" ht="12" customHeight="1">
      <c r="A190" s="68" t="s">
        <v>11</v>
      </c>
      <c r="B190" s="21">
        <f t="shared" ref="B190:G190" si="72">AVERAGE(B66,B67,B68)</f>
        <v>0</v>
      </c>
      <c r="C190" s="21">
        <f t="shared" si="72"/>
        <v>0</v>
      </c>
      <c r="D190" s="21">
        <f t="shared" si="72"/>
        <v>0</v>
      </c>
      <c r="E190" s="21">
        <f t="shared" si="72"/>
        <v>65</v>
      </c>
      <c r="F190" s="21">
        <f t="shared" si="72"/>
        <v>277.33333333333331</v>
      </c>
      <c r="G190" s="21">
        <f t="shared" si="72"/>
        <v>10.333333333333334</v>
      </c>
      <c r="H190" s="21" t="s">
        <v>15</v>
      </c>
      <c r="I190" s="21" t="s">
        <v>15</v>
      </c>
      <c r="J190" s="21">
        <f>AVERAGE(J66,J67,J68)</f>
        <v>352.66666666666669</v>
      </c>
      <c r="K190" s="21">
        <f>AVERAGE(K66,K67,K68)</f>
        <v>352.66666666666669</v>
      </c>
    </row>
    <row r="191" spans="1:11" ht="12" customHeight="1">
      <c r="A191" s="68" t="s">
        <v>181</v>
      </c>
      <c r="B191" s="21">
        <f t="shared" ref="B191:G191" si="73">AVERAGE(B69,B70)</f>
        <v>0</v>
      </c>
      <c r="C191" s="21">
        <f t="shared" si="73"/>
        <v>0</v>
      </c>
      <c r="D191" s="21">
        <f t="shared" si="73"/>
        <v>0</v>
      </c>
      <c r="E191" s="21">
        <f t="shared" si="73"/>
        <v>0</v>
      </c>
      <c r="F191" s="21">
        <f t="shared" si="73"/>
        <v>0</v>
      </c>
      <c r="G191" s="21">
        <f t="shared" si="73"/>
        <v>0</v>
      </c>
      <c r="H191" s="21" t="s">
        <v>15</v>
      </c>
      <c r="I191" s="21" t="s">
        <v>15</v>
      </c>
      <c r="J191" s="21">
        <f>AVERAGE(J69,J70)</f>
        <v>0</v>
      </c>
      <c r="K191" s="21">
        <f>AVERAGE(K69,K70)</f>
        <v>0</v>
      </c>
    </row>
    <row r="192" spans="1:11" ht="12" customHeight="1">
      <c r="A192" s="68">
        <v>2001</v>
      </c>
      <c r="B192" s="21">
        <f t="shared" ref="B192:K192" si="74">B71</f>
        <v>0</v>
      </c>
      <c r="C192" s="21">
        <f t="shared" si="74"/>
        <v>0</v>
      </c>
      <c r="D192" s="21">
        <f t="shared" si="74"/>
        <v>0</v>
      </c>
      <c r="E192" s="21">
        <f t="shared" si="74"/>
        <v>0</v>
      </c>
      <c r="F192" s="21">
        <f t="shared" si="74"/>
        <v>0</v>
      </c>
      <c r="G192" s="21">
        <f t="shared" si="74"/>
        <v>0</v>
      </c>
      <c r="H192" s="21" t="str">
        <f t="shared" si="74"/>
        <v>-</v>
      </c>
      <c r="I192" s="21" t="str">
        <f t="shared" si="74"/>
        <v>-</v>
      </c>
      <c r="J192" s="21">
        <f t="shared" si="74"/>
        <v>0</v>
      </c>
      <c r="K192" s="21">
        <f t="shared" si="74"/>
        <v>0</v>
      </c>
    </row>
    <row r="193" spans="1:11" ht="12" customHeight="1">
      <c r="A193" s="68">
        <v>2003</v>
      </c>
      <c r="B193" s="21">
        <f t="shared" ref="B193:K193" si="75">B72</f>
        <v>0</v>
      </c>
      <c r="C193" s="21">
        <f t="shared" si="75"/>
        <v>0</v>
      </c>
      <c r="D193" s="21">
        <f t="shared" si="75"/>
        <v>0</v>
      </c>
      <c r="E193" s="21">
        <f t="shared" si="75"/>
        <v>0</v>
      </c>
      <c r="F193" s="21">
        <f t="shared" si="75"/>
        <v>0</v>
      </c>
      <c r="G193" s="21">
        <f t="shared" si="75"/>
        <v>0</v>
      </c>
      <c r="H193" s="21">
        <f t="shared" si="75"/>
        <v>0</v>
      </c>
      <c r="I193" s="21" t="str">
        <f t="shared" si="75"/>
        <v>-</v>
      </c>
      <c r="J193" s="21">
        <f t="shared" si="75"/>
        <v>0</v>
      </c>
      <c r="K193" s="21">
        <f t="shared" si="75"/>
        <v>0</v>
      </c>
    </row>
    <row r="194" spans="1:11" ht="12" customHeight="1">
      <c r="A194" s="68">
        <v>2005</v>
      </c>
      <c r="B194" s="21">
        <f t="shared" ref="B194:K194" si="76">B73</f>
        <v>0</v>
      </c>
      <c r="C194" s="21">
        <f t="shared" si="76"/>
        <v>0</v>
      </c>
      <c r="D194" s="21">
        <f t="shared" si="76"/>
        <v>0</v>
      </c>
      <c r="E194" s="21">
        <f t="shared" si="76"/>
        <v>0</v>
      </c>
      <c r="F194" s="21">
        <f t="shared" si="76"/>
        <v>1</v>
      </c>
      <c r="G194" s="21">
        <f t="shared" si="76"/>
        <v>0</v>
      </c>
      <c r="H194" s="21">
        <f t="shared" si="76"/>
        <v>0</v>
      </c>
      <c r="I194" s="21" t="str">
        <f t="shared" si="76"/>
        <v>-</v>
      </c>
      <c r="J194" s="21">
        <f t="shared" si="76"/>
        <v>1</v>
      </c>
      <c r="K194" s="21">
        <f t="shared" si="76"/>
        <v>1</v>
      </c>
    </row>
    <row r="195" spans="1:11" ht="12" customHeight="1">
      <c r="A195" s="68">
        <v>2007</v>
      </c>
      <c r="B195" s="21">
        <f t="shared" ref="B195:K195" si="77">B74</f>
        <v>0</v>
      </c>
      <c r="C195" s="21">
        <f t="shared" si="77"/>
        <v>0</v>
      </c>
      <c r="D195" s="21">
        <f t="shared" si="77"/>
        <v>0</v>
      </c>
      <c r="E195" s="21">
        <f t="shared" si="77"/>
        <v>0</v>
      </c>
      <c r="F195" s="21">
        <f t="shared" si="77"/>
        <v>14</v>
      </c>
      <c r="G195" s="21">
        <f t="shared" si="77"/>
        <v>0</v>
      </c>
      <c r="H195" s="21">
        <f t="shared" si="77"/>
        <v>0</v>
      </c>
      <c r="I195" s="21" t="str">
        <f t="shared" si="77"/>
        <v>-</v>
      </c>
      <c r="J195" s="21">
        <f t="shared" si="77"/>
        <v>14</v>
      </c>
      <c r="K195" s="21">
        <f t="shared" si="77"/>
        <v>14</v>
      </c>
    </row>
    <row r="196" spans="1:11" ht="12" customHeight="1">
      <c r="A196" s="68">
        <v>2009</v>
      </c>
      <c r="B196" s="21">
        <f t="shared" ref="B196:K196" si="78">B75</f>
        <v>0</v>
      </c>
      <c r="C196" s="21">
        <f t="shared" si="78"/>
        <v>0</v>
      </c>
      <c r="D196" s="21">
        <f t="shared" si="78"/>
        <v>0</v>
      </c>
      <c r="E196" s="21">
        <f t="shared" si="78"/>
        <v>1</v>
      </c>
      <c r="F196" s="21">
        <f t="shared" si="78"/>
        <v>4</v>
      </c>
      <c r="G196" s="21">
        <f t="shared" si="78"/>
        <v>0</v>
      </c>
      <c r="H196" s="21">
        <f t="shared" si="78"/>
        <v>0</v>
      </c>
      <c r="I196" s="21" t="str">
        <f t="shared" si="78"/>
        <v>-</v>
      </c>
      <c r="J196" s="21">
        <f t="shared" si="78"/>
        <v>5</v>
      </c>
      <c r="K196" s="21">
        <f t="shared" si="78"/>
        <v>5</v>
      </c>
    </row>
    <row r="197" spans="1:11" ht="12" customHeight="1">
      <c r="A197" s="68">
        <v>2011</v>
      </c>
      <c r="B197" s="21">
        <f t="shared" ref="B197:K197" si="79">B76</f>
        <v>0</v>
      </c>
      <c r="C197" s="21">
        <f t="shared" si="79"/>
        <v>0</v>
      </c>
      <c r="D197" s="21">
        <f t="shared" si="79"/>
        <v>0</v>
      </c>
      <c r="E197" s="21">
        <f t="shared" si="79"/>
        <v>0</v>
      </c>
      <c r="F197" s="21">
        <f t="shared" si="79"/>
        <v>4</v>
      </c>
      <c r="G197" s="21">
        <f t="shared" si="79"/>
        <v>0</v>
      </c>
      <c r="H197" s="21">
        <f t="shared" si="79"/>
        <v>0</v>
      </c>
      <c r="I197" s="21" t="str">
        <f t="shared" si="79"/>
        <v>-</v>
      </c>
      <c r="J197" s="21">
        <f t="shared" si="79"/>
        <v>4</v>
      </c>
      <c r="K197" s="21">
        <f t="shared" si="79"/>
        <v>4</v>
      </c>
    </row>
    <row r="198" spans="1:11" ht="12" customHeight="1">
      <c r="A198" s="68">
        <v>2013</v>
      </c>
      <c r="B198" s="21">
        <f t="shared" ref="B198:K198" si="80">B77</f>
        <v>0</v>
      </c>
      <c r="C198" s="21">
        <f t="shared" si="80"/>
        <v>0</v>
      </c>
      <c r="D198" s="21">
        <f t="shared" si="80"/>
        <v>0</v>
      </c>
      <c r="E198" s="21">
        <f t="shared" si="80"/>
        <v>1</v>
      </c>
      <c r="F198" s="21">
        <f t="shared" si="80"/>
        <v>5</v>
      </c>
      <c r="G198" s="21">
        <f t="shared" si="80"/>
        <v>0</v>
      </c>
      <c r="H198" s="21">
        <f t="shared" si="80"/>
        <v>0</v>
      </c>
      <c r="I198" s="21" t="str">
        <f t="shared" si="80"/>
        <v>-</v>
      </c>
      <c r="J198" s="21">
        <f t="shared" si="80"/>
        <v>6</v>
      </c>
      <c r="K198" s="21">
        <f t="shared" si="80"/>
        <v>6</v>
      </c>
    </row>
    <row r="199" spans="1:11" ht="12" customHeight="1">
      <c r="A199" s="68">
        <v>2015</v>
      </c>
      <c r="B199" s="21">
        <f t="shared" ref="B199:K199" si="81">B78</f>
        <v>0</v>
      </c>
      <c r="C199" s="21">
        <f t="shared" si="81"/>
        <v>0</v>
      </c>
      <c r="D199" s="21">
        <f t="shared" si="81"/>
        <v>0</v>
      </c>
      <c r="E199" s="21">
        <f t="shared" si="81"/>
        <v>98</v>
      </c>
      <c r="F199" s="21">
        <f t="shared" si="81"/>
        <v>0</v>
      </c>
      <c r="G199" s="21">
        <f t="shared" si="81"/>
        <v>0</v>
      </c>
      <c r="H199" s="21">
        <f t="shared" si="81"/>
        <v>0</v>
      </c>
      <c r="I199" s="21" t="str">
        <f t="shared" si="81"/>
        <v>-</v>
      </c>
      <c r="J199" s="21">
        <f t="shared" si="81"/>
        <v>98</v>
      </c>
      <c r="K199" s="21">
        <f t="shared" si="81"/>
        <v>98</v>
      </c>
    </row>
    <row r="200" spans="1:11">
      <c r="A200" s="68">
        <v>2017</v>
      </c>
      <c r="B200" s="21">
        <f t="shared" ref="B200:K200" si="82">B79</f>
        <v>0</v>
      </c>
      <c r="C200" s="21">
        <f t="shared" si="82"/>
        <v>0</v>
      </c>
      <c r="D200" s="21">
        <f t="shared" si="82"/>
        <v>0</v>
      </c>
      <c r="E200" s="21">
        <f t="shared" si="82"/>
        <v>0</v>
      </c>
      <c r="F200" s="21">
        <f t="shared" si="82"/>
        <v>0</v>
      </c>
      <c r="G200" s="21">
        <f t="shared" si="82"/>
        <v>0</v>
      </c>
      <c r="H200" s="21">
        <f t="shared" si="82"/>
        <v>0</v>
      </c>
      <c r="I200" s="21" t="str">
        <f t="shared" si="82"/>
        <v>-</v>
      </c>
      <c r="J200" s="21">
        <f t="shared" si="82"/>
        <v>0</v>
      </c>
      <c r="K200" s="21">
        <f t="shared" si="82"/>
        <v>0</v>
      </c>
    </row>
    <row r="201" spans="1:11">
      <c r="A201" s="68">
        <v>2019</v>
      </c>
      <c r="B201" s="21">
        <f t="shared" ref="B201:K201" si="83">B80</f>
        <v>0</v>
      </c>
      <c r="C201" s="21">
        <f t="shared" si="83"/>
        <v>0</v>
      </c>
      <c r="D201" s="21">
        <f t="shared" si="83"/>
        <v>0</v>
      </c>
      <c r="E201" s="21">
        <f t="shared" si="83"/>
        <v>0</v>
      </c>
      <c r="F201" s="21">
        <f t="shared" si="83"/>
        <v>0</v>
      </c>
      <c r="G201" s="21">
        <f t="shared" si="83"/>
        <v>0</v>
      </c>
      <c r="H201" s="21">
        <f t="shared" si="83"/>
        <v>0</v>
      </c>
      <c r="I201" s="21" t="str">
        <f t="shared" si="83"/>
        <v>-</v>
      </c>
      <c r="J201" s="21">
        <f t="shared" si="83"/>
        <v>0</v>
      </c>
      <c r="K201" s="21">
        <f t="shared" si="83"/>
        <v>0</v>
      </c>
    </row>
    <row r="202" spans="1:11">
      <c r="A202" s="68">
        <v>2021</v>
      </c>
      <c r="B202" s="21">
        <f t="shared" ref="B202:K202" si="84">B81</f>
        <v>0</v>
      </c>
      <c r="C202" s="21">
        <f t="shared" si="84"/>
        <v>0</v>
      </c>
      <c r="D202" s="21">
        <f t="shared" si="84"/>
        <v>0</v>
      </c>
      <c r="E202" s="21">
        <f t="shared" si="84"/>
        <v>0</v>
      </c>
      <c r="F202" s="21">
        <f t="shared" si="84"/>
        <v>0</v>
      </c>
      <c r="G202" s="21">
        <f t="shared" si="84"/>
        <v>0</v>
      </c>
      <c r="H202" s="21">
        <f t="shared" si="84"/>
        <v>0</v>
      </c>
      <c r="I202" s="21" t="str">
        <f t="shared" si="84"/>
        <v>-</v>
      </c>
      <c r="J202" s="21">
        <f t="shared" si="84"/>
        <v>0</v>
      </c>
      <c r="K202" s="21">
        <f t="shared" si="84"/>
        <v>0</v>
      </c>
    </row>
    <row r="203" spans="1:11">
      <c r="A203" s="68">
        <v>2023</v>
      </c>
      <c r="B203" s="21">
        <f t="shared" ref="B203:K203" si="85">B82</f>
        <v>0</v>
      </c>
      <c r="C203" s="21">
        <f t="shared" si="85"/>
        <v>0</v>
      </c>
      <c r="D203" s="21">
        <f t="shared" si="85"/>
        <v>0</v>
      </c>
      <c r="E203" s="21">
        <f t="shared" si="85"/>
        <v>0</v>
      </c>
      <c r="F203" s="21">
        <f t="shared" si="85"/>
        <v>0</v>
      </c>
      <c r="G203" s="21">
        <f t="shared" si="85"/>
        <v>0</v>
      </c>
      <c r="H203" s="21">
        <f t="shared" si="85"/>
        <v>0</v>
      </c>
      <c r="I203" s="21" t="str">
        <f t="shared" si="85"/>
        <v>-</v>
      </c>
      <c r="J203" s="21">
        <f t="shared" si="85"/>
        <v>0</v>
      </c>
      <c r="K203" s="21">
        <f t="shared" si="85"/>
        <v>0</v>
      </c>
    </row>
    <row r="205" spans="1:11">
      <c r="A205" s="310" t="s">
        <v>351</v>
      </c>
      <c r="B205" s="310"/>
      <c r="C205" s="310"/>
      <c r="D205" s="310"/>
      <c r="E205" s="310"/>
      <c r="F205" s="310"/>
      <c r="G205" s="310"/>
      <c r="H205" s="310"/>
      <c r="I205" s="310"/>
      <c r="J205" s="310"/>
      <c r="K205" s="310"/>
    </row>
    <row r="206" spans="1:11" ht="12" customHeight="1">
      <c r="A206" s="321"/>
      <c r="B206" s="321"/>
      <c r="C206" s="321"/>
      <c r="D206" s="321"/>
      <c r="E206" s="321"/>
      <c r="F206" s="321"/>
      <c r="G206" s="321"/>
      <c r="H206" s="321"/>
      <c r="I206" s="321"/>
      <c r="J206" s="321"/>
      <c r="K206" s="321"/>
    </row>
    <row r="207" spans="1:11" ht="12" customHeight="1">
      <c r="A207" s="320" t="s">
        <v>177</v>
      </c>
      <c r="B207" s="11"/>
      <c r="C207" s="11"/>
      <c r="D207" s="11"/>
      <c r="E207" s="11"/>
      <c r="F207" s="11"/>
      <c r="G207" s="11"/>
      <c r="H207" s="11"/>
      <c r="I207" s="11"/>
      <c r="J207" s="266" t="s">
        <v>89</v>
      </c>
      <c r="K207" s="266"/>
    </row>
    <row r="208" spans="1:11" ht="12" customHeight="1">
      <c r="A208" s="324"/>
      <c r="B208" s="180" t="s">
        <v>159</v>
      </c>
      <c r="C208" s="180" t="s">
        <v>21</v>
      </c>
      <c r="D208" s="180" t="s">
        <v>22</v>
      </c>
      <c r="E208" s="180" t="s">
        <v>23</v>
      </c>
      <c r="F208" s="180" t="s">
        <v>24</v>
      </c>
      <c r="G208" s="180" t="s">
        <v>25</v>
      </c>
      <c r="H208" s="180" t="s">
        <v>26</v>
      </c>
      <c r="I208" s="180" t="s">
        <v>160</v>
      </c>
      <c r="J208" s="180" t="s">
        <v>161</v>
      </c>
      <c r="K208" s="180" t="s">
        <v>78</v>
      </c>
    </row>
    <row r="209" spans="1:11" ht="12" customHeight="1">
      <c r="A209" s="63" t="s">
        <v>136</v>
      </c>
    </row>
    <row r="210" spans="1:11" ht="12" customHeight="1">
      <c r="A210" s="68" t="s">
        <v>102</v>
      </c>
      <c r="B210" s="21">
        <f t="shared" ref="B210:K210" si="86">AVERAGE(B87,B88,B89)</f>
        <v>0</v>
      </c>
      <c r="C210" s="21">
        <f t="shared" si="86"/>
        <v>1.3333333333333333</v>
      </c>
      <c r="D210" s="21">
        <f t="shared" si="86"/>
        <v>18.333333333333332</v>
      </c>
      <c r="E210" s="21">
        <f t="shared" si="86"/>
        <v>106.33333333333333</v>
      </c>
      <c r="F210" s="21">
        <f t="shared" si="86"/>
        <v>6</v>
      </c>
      <c r="G210" s="21">
        <f t="shared" si="86"/>
        <v>0</v>
      </c>
      <c r="H210" s="21">
        <f t="shared" si="86"/>
        <v>0</v>
      </c>
      <c r="I210" s="21">
        <f t="shared" si="86"/>
        <v>0</v>
      </c>
      <c r="J210" s="21">
        <f t="shared" si="86"/>
        <v>132</v>
      </c>
      <c r="K210" s="21">
        <f t="shared" si="86"/>
        <v>132</v>
      </c>
    </row>
    <row r="211" spans="1:11" ht="12" customHeight="1">
      <c r="A211" s="68" t="s">
        <v>180</v>
      </c>
      <c r="B211" s="21">
        <f t="shared" ref="B211:G211" si="87">AVERAGE(B90,B91)</f>
        <v>0</v>
      </c>
      <c r="C211" s="21">
        <f t="shared" si="87"/>
        <v>0</v>
      </c>
      <c r="D211" s="21">
        <f t="shared" si="87"/>
        <v>0</v>
      </c>
      <c r="E211" s="21">
        <f t="shared" si="87"/>
        <v>419</v>
      </c>
      <c r="F211" s="21">
        <f t="shared" si="87"/>
        <v>43.5</v>
      </c>
      <c r="G211" s="21">
        <f t="shared" si="87"/>
        <v>8</v>
      </c>
      <c r="H211" s="21" t="s">
        <v>15</v>
      </c>
      <c r="I211" s="21" t="s">
        <v>15</v>
      </c>
      <c r="J211" s="21">
        <f>AVERAGE(J90,J91)</f>
        <v>470.5</v>
      </c>
      <c r="K211" s="21">
        <f>AVERAGE(K90,K91)</f>
        <v>470.5</v>
      </c>
    </row>
    <row r="212" spans="1:11" ht="12" customHeight="1">
      <c r="A212" s="68" t="s">
        <v>11</v>
      </c>
      <c r="B212" s="21">
        <f t="shared" ref="B212:G212" si="88">AVERAGE(B92,B93,B94)</f>
        <v>0</v>
      </c>
      <c r="C212" s="21">
        <f t="shared" si="88"/>
        <v>0</v>
      </c>
      <c r="D212" s="21">
        <f t="shared" si="88"/>
        <v>0</v>
      </c>
      <c r="E212" s="21">
        <f t="shared" si="88"/>
        <v>6.666666666666667</v>
      </c>
      <c r="F212" s="21">
        <f t="shared" si="88"/>
        <v>6.333333333333333</v>
      </c>
      <c r="G212" s="21">
        <f t="shared" si="88"/>
        <v>0</v>
      </c>
      <c r="H212" s="21" t="s">
        <v>15</v>
      </c>
      <c r="I212" s="21" t="s">
        <v>15</v>
      </c>
      <c r="J212" s="21">
        <f>AVERAGE(J92,J93,J94)</f>
        <v>13</v>
      </c>
      <c r="K212" s="21">
        <f>AVERAGE(K92,K93,K94)</f>
        <v>13</v>
      </c>
    </row>
    <row r="213" spans="1:11" ht="12" customHeight="1">
      <c r="A213" s="68" t="s">
        <v>181</v>
      </c>
      <c r="B213" s="21">
        <f t="shared" ref="B213:G213" si="89">AVERAGE(B95,B96)</f>
        <v>0</v>
      </c>
      <c r="C213" s="21">
        <f t="shared" si="89"/>
        <v>0</v>
      </c>
      <c r="D213" s="21">
        <f t="shared" si="89"/>
        <v>0</v>
      </c>
      <c r="E213" s="21">
        <f t="shared" si="89"/>
        <v>0</v>
      </c>
      <c r="F213" s="21">
        <f t="shared" si="89"/>
        <v>0</v>
      </c>
      <c r="G213" s="21">
        <f t="shared" si="89"/>
        <v>0</v>
      </c>
      <c r="H213" s="21" t="s">
        <v>15</v>
      </c>
      <c r="I213" s="21" t="s">
        <v>15</v>
      </c>
      <c r="J213" s="21">
        <f>AVERAGE(J95,J96)</f>
        <v>0</v>
      </c>
      <c r="K213" s="21">
        <f>AVERAGE(K95,K96)</f>
        <v>0</v>
      </c>
    </row>
    <row r="214" spans="1:11" ht="12" customHeight="1">
      <c r="A214" s="68">
        <v>2001</v>
      </c>
      <c r="B214" s="21">
        <f t="shared" ref="B214:K214" si="90">B97</f>
        <v>0</v>
      </c>
      <c r="C214" s="21">
        <f t="shared" si="90"/>
        <v>0</v>
      </c>
      <c r="D214" s="21">
        <f t="shared" si="90"/>
        <v>0</v>
      </c>
      <c r="E214" s="21">
        <f t="shared" si="90"/>
        <v>0</v>
      </c>
      <c r="F214" s="21">
        <f t="shared" si="90"/>
        <v>0</v>
      </c>
      <c r="G214" s="21">
        <f t="shared" si="90"/>
        <v>0</v>
      </c>
      <c r="H214" s="21" t="str">
        <f t="shared" si="90"/>
        <v>-</v>
      </c>
      <c r="I214" s="21" t="str">
        <f t="shared" si="90"/>
        <v>-</v>
      </c>
      <c r="J214" s="21">
        <f t="shared" si="90"/>
        <v>0</v>
      </c>
      <c r="K214" s="21">
        <f t="shared" si="90"/>
        <v>0</v>
      </c>
    </row>
    <row r="215" spans="1:11" ht="12" customHeight="1">
      <c r="A215" s="68">
        <v>2003</v>
      </c>
      <c r="B215" s="21">
        <f t="shared" ref="B215:K215" si="91">B98</f>
        <v>0</v>
      </c>
      <c r="C215" s="21">
        <f t="shared" si="91"/>
        <v>0</v>
      </c>
      <c r="D215" s="21">
        <f t="shared" si="91"/>
        <v>0</v>
      </c>
      <c r="E215" s="21">
        <f t="shared" si="91"/>
        <v>0</v>
      </c>
      <c r="F215" s="21">
        <f t="shared" si="91"/>
        <v>0</v>
      </c>
      <c r="G215" s="21">
        <f t="shared" si="91"/>
        <v>0</v>
      </c>
      <c r="H215" s="21" t="str">
        <f t="shared" si="91"/>
        <v>-</v>
      </c>
      <c r="I215" s="21" t="str">
        <f t="shared" si="91"/>
        <v>-</v>
      </c>
      <c r="J215" s="21">
        <f t="shared" si="91"/>
        <v>0</v>
      </c>
      <c r="K215" s="21">
        <f t="shared" si="91"/>
        <v>0</v>
      </c>
    </row>
    <row r="216" spans="1:11" ht="12" customHeight="1">
      <c r="A216" s="68">
        <v>2005</v>
      </c>
      <c r="B216" s="21">
        <f t="shared" ref="B216:K216" si="92">B99</f>
        <v>0</v>
      </c>
      <c r="C216" s="21">
        <f t="shared" si="92"/>
        <v>0</v>
      </c>
      <c r="D216" s="21">
        <f t="shared" si="92"/>
        <v>0</v>
      </c>
      <c r="E216" s="21">
        <f t="shared" si="92"/>
        <v>0</v>
      </c>
      <c r="F216" s="21">
        <f t="shared" si="92"/>
        <v>6</v>
      </c>
      <c r="G216" s="21">
        <f t="shared" si="92"/>
        <v>0</v>
      </c>
      <c r="H216" s="21" t="str">
        <f t="shared" si="92"/>
        <v>-</v>
      </c>
      <c r="I216" s="21" t="str">
        <f t="shared" si="92"/>
        <v>-</v>
      </c>
      <c r="J216" s="21">
        <f t="shared" si="92"/>
        <v>6</v>
      </c>
      <c r="K216" s="21">
        <f t="shared" si="92"/>
        <v>6</v>
      </c>
    </row>
    <row r="217" spans="1:11" ht="12" customHeight="1">
      <c r="A217" s="68">
        <v>2007</v>
      </c>
      <c r="B217" s="21">
        <f t="shared" ref="B217:K217" si="93">B100</f>
        <v>0</v>
      </c>
      <c r="C217" s="21">
        <f t="shared" si="93"/>
        <v>0</v>
      </c>
      <c r="D217" s="21">
        <f t="shared" si="93"/>
        <v>0</v>
      </c>
      <c r="E217" s="21">
        <f t="shared" si="93"/>
        <v>0</v>
      </c>
      <c r="F217" s="21">
        <f t="shared" si="93"/>
        <v>0</v>
      </c>
      <c r="G217" s="21">
        <f t="shared" si="93"/>
        <v>0</v>
      </c>
      <c r="H217" s="21" t="str">
        <f t="shared" si="93"/>
        <v>-</v>
      </c>
      <c r="I217" s="21" t="str">
        <f t="shared" si="93"/>
        <v>-</v>
      </c>
      <c r="J217" s="21">
        <f t="shared" si="93"/>
        <v>0</v>
      </c>
      <c r="K217" s="21">
        <f t="shared" si="93"/>
        <v>0</v>
      </c>
    </row>
    <row r="218" spans="1:11" ht="12" customHeight="1">
      <c r="A218" s="68">
        <v>2009</v>
      </c>
      <c r="B218" s="21">
        <f t="shared" ref="B218:K218" si="94">B101</f>
        <v>0</v>
      </c>
      <c r="C218" s="21">
        <f t="shared" si="94"/>
        <v>0</v>
      </c>
      <c r="D218" s="21">
        <f t="shared" si="94"/>
        <v>0</v>
      </c>
      <c r="E218" s="21">
        <f t="shared" si="94"/>
        <v>4</v>
      </c>
      <c r="F218" s="21">
        <f t="shared" si="94"/>
        <v>1</v>
      </c>
      <c r="G218" s="21">
        <f t="shared" si="94"/>
        <v>0</v>
      </c>
      <c r="H218" s="21" t="str">
        <f t="shared" si="94"/>
        <v>-</v>
      </c>
      <c r="I218" s="21" t="str">
        <f t="shared" si="94"/>
        <v>-</v>
      </c>
      <c r="J218" s="21">
        <f t="shared" si="94"/>
        <v>5</v>
      </c>
      <c r="K218" s="21">
        <f t="shared" si="94"/>
        <v>5</v>
      </c>
    </row>
    <row r="219" spans="1:11" ht="12" customHeight="1">
      <c r="A219" s="68">
        <v>2011</v>
      </c>
      <c r="B219" s="21">
        <f t="shared" ref="B219:K219" si="95">B102</f>
        <v>0</v>
      </c>
      <c r="C219" s="21">
        <f t="shared" si="95"/>
        <v>0</v>
      </c>
      <c r="D219" s="21">
        <f t="shared" si="95"/>
        <v>0</v>
      </c>
      <c r="E219" s="21">
        <f t="shared" si="95"/>
        <v>4</v>
      </c>
      <c r="F219" s="21">
        <f t="shared" si="95"/>
        <v>5</v>
      </c>
      <c r="G219" s="21">
        <f t="shared" si="95"/>
        <v>0</v>
      </c>
      <c r="H219" s="21" t="str">
        <f t="shared" si="95"/>
        <v>-</v>
      </c>
      <c r="I219" s="21" t="str">
        <f t="shared" si="95"/>
        <v>-</v>
      </c>
      <c r="J219" s="21">
        <f t="shared" si="95"/>
        <v>9</v>
      </c>
      <c r="K219" s="21">
        <f t="shared" si="95"/>
        <v>9</v>
      </c>
    </row>
    <row r="220" spans="1:11" ht="12" customHeight="1">
      <c r="A220" s="68">
        <v>2013</v>
      </c>
      <c r="B220" s="21">
        <f t="shared" ref="B220:K220" si="96">B103</f>
        <v>0</v>
      </c>
      <c r="C220" s="21">
        <f t="shared" si="96"/>
        <v>0</v>
      </c>
      <c r="D220" s="21">
        <f t="shared" si="96"/>
        <v>0</v>
      </c>
      <c r="E220" s="21">
        <f t="shared" si="96"/>
        <v>0</v>
      </c>
      <c r="F220" s="21">
        <f t="shared" si="96"/>
        <v>0</v>
      </c>
      <c r="G220" s="21">
        <f t="shared" si="96"/>
        <v>0</v>
      </c>
      <c r="H220" s="21" t="str">
        <f t="shared" si="96"/>
        <v>-</v>
      </c>
      <c r="I220" s="21" t="str">
        <f t="shared" si="96"/>
        <v>-</v>
      </c>
      <c r="J220" s="21">
        <f t="shared" si="96"/>
        <v>0</v>
      </c>
      <c r="K220" s="21">
        <f t="shared" si="96"/>
        <v>0</v>
      </c>
    </row>
    <row r="221" spans="1:11" ht="12" customHeight="1">
      <c r="A221" s="68">
        <v>2015</v>
      </c>
      <c r="B221" s="21">
        <f t="shared" ref="B221:K221" si="97">B104</f>
        <v>0</v>
      </c>
      <c r="C221" s="21">
        <f t="shared" si="97"/>
        <v>0</v>
      </c>
      <c r="D221" s="21">
        <f t="shared" si="97"/>
        <v>0</v>
      </c>
      <c r="E221" s="21">
        <f t="shared" si="97"/>
        <v>0</v>
      </c>
      <c r="F221" s="21">
        <f t="shared" si="97"/>
        <v>0</v>
      </c>
      <c r="G221" s="21">
        <f t="shared" si="97"/>
        <v>0</v>
      </c>
      <c r="H221" s="21" t="str">
        <f t="shared" si="97"/>
        <v>-</v>
      </c>
      <c r="I221" s="21" t="str">
        <f t="shared" si="97"/>
        <v>-</v>
      </c>
      <c r="J221" s="21">
        <f t="shared" si="97"/>
        <v>0</v>
      </c>
      <c r="K221" s="21">
        <f t="shared" si="97"/>
        <v>0</v>
      </c>
    </row>
    <row r="222" spans="1:11">
      <c r="A222" s="68">
        <v>2017</v>
      </c>
      <c r="B222" s="21">
        <f t="shared" ref="B222:K222" si="98">B105</f>
        <v>0</v>
      </c>
      <c r="C222" s="21">
        <f t="shared" si="98"/>
        <v>0</v>
      </c>
      <c r="D222" s="21">
        <f t="shared" si="98"/>
        <v>0</v>
      </c>
      <c r="E222" s="21">
        <f t="shared" si="98"/>
        <v>0</v>
      </c>
      <c r="F222" s="21">
        <f t="shared" si="98"/>
        <v>0</v>
      </c>
      <c r="G222" s="21">
        <f t="shared" si="98"/>
        <v>0</v>
      </c>
      <c r="H222" s="21" t="str">
        <f t="shared" si="98"/>
        <v>-</v>
      </c>
      <c r="I222" s="21" t="str">
        <f t="shared" si="98"/>
        <v>-</v>
      </c>
      <c r="J222" s="21">
        <f t="shared" si="98"/>
        <v>0</v>
      </c>
      <c r="K222" s="21">
        <f t="shared" si="98"/>
        <v>0</v>
      </c>
    </row>
    <row r="223" spans="1:11">
      <c r="A223" s="68">
        <v>2019</v>
      </c>
      <c r="B223" s="21">
        <f t="shared" ref="B223:K223" si="99">B106</f>
        <v>0</v>
      </c>
      <c r="C223" s="21">
        <f t="shared" si="99"/>
        <v>0</v>
      </c>
      <c r="D223" s="21">
        <f t="shared" si="99"/>
        <v>0</v>
      </c>
      <c r="E223" s="21">
        <f t="shared" si="99"/>
        <v>0</v>
      </c>
      <c r="F223" s="21">
        <f t="shared" si="99"/>
        <v>0</v>
      </c>
      <c r="G223" s="21">
        <f t="shared" si="99"/>
        <v>0</v>
      </c>
      <c r="H223" s="21" t="str">
        <f t="shared" si="99"/>
        <v>-</v>
      </c>
      <c r="I223" s="21" t="str">
        <f t="shared" si="99"/>
        <v>-</v>
      </c>
      <c r="J223" s="21">
        <f t="shared" si="99"/>
        <v>0</v>
      </c>
      <c r="K223" s="21">
        <f t="shared" si="99"/>
        <v>0</v>
      </c>
    </row>
    <row r="224" spans="1:11">
      <c r="A224" s="68">
        <v>2021</v>
      </c>
      <c r="B224" s="21">
        <f t="shared" ref="B224:K224" si="100">B107</f>
        <v>0</v>
      </c>
      <c r="C224" s="21">
        <f t="shared" si="100"/>
        <v>0</v>
      </c>
      <c r="D224" s="21">
        <f t="shared" si="100"/>
        <v>0</v>
      </c>
      <c r="E224" s="21">
        <f t="shared" si="100"/>
        <v>0</v>
      </c>
      <c r="F224" s="21">
        <f t="shared" si="100"/>
        <v>0</v>
      </c>
      <c r="G224" s="21">
        <f t="shared" si="100"/>
        <v>0</v>
      </c>
      <c r="H224" s="21" t="str">
        <f t="shared" si="100"/>
        <v>-</v>
      </c>
      <c r="I224" s="21" t="str">
        <f t="shared" si="100"/>
        <v>-</v>
      </c>
      <c r="J224" s="21">
        <f t="shared" si="100"/>
        <v>0</v>
      </c>
      <c r="K224" s="21">
        <f t="shared" si="100"/>
        <v>0</v>
      </c>
    </row>
    <row r="225" spans="1:13">
      <c r="A225" s="68">
        <v>2023</v>
      </c>
      <c r="B225" s="21">
        <f t="shared" ref="B225:K225" si="101">B108</f>
        <v>0</v>
      </c>
      <c r="C225" s="21">
        <f t="shared" si="101"/>
        <v>0</v>
      </c>
      <c r="D225" s="21">
        <f t="shared" si="101"/>
        <v>0</v>
      </c>
      <c r="E225" s="21">
        <f t="shared" si="101"/>
        <v>0</v>
      </c>
      <c r="F225" s="21">
        <f t="shared" si="101"/>
        <v>0</v>
      </c>
      <c r="G225" s="21">
        <f t="shared" si="101"/>
        <v>0</v>
      </c>
      <c r="H225" s="21" t="str">
        <f t="shared" si="101"/>
        <v>-</v>
      </c>
      <c r="I225" s="21" t="str">
        <f t="shared" si="101"/>
        <v>-</v>
      </c>
      <c r="J225" s="21">
        <f t="shared" si="101"/>
        <v>0</v>
      </c>
      <c r="K225" s="21">
        <f t="shared" si="101"/>
        <v>0</v>
      </c>
    </row>
    <row r="227" spans="1:13" ht="12" customHeight="1">
      <c r="A227" s="66" t="s">
        <v>67</v>
      </c>
    </row>
    <row r="228" spans="1:13" ht="12" customHeight="1">
      <c r="A228" s="68" t="s">
        <v>102</v>
      </c>
      <c r="B228" s="21">
        <f t="shared" ref="B228:K228" si="102">AVERAGE(B113,B114,B115)</f>
        <v>0</v>
      </c>
      <c r="C228" s="21">
        <f t="shared" si="102"/>
        <v>31.666666666666668</v>
      </c>
      <c r="D228" s="21">
        <f t="shared" si="102"/>
        <v>214</v>
      </c>
      <c r="E228" s="21">
        <f t="shared" si="102"/>
        <v>2207.6666666666665</v>
      </c>
      <c r="F228" s="21">
        <f t="shared" si="102"/>
        <v>7806.333333333333</v>
      </c>
      <c r="G228" s="21">
        <f t="shared" si="102"/>
        <v>320.33333333333331</v>
      </c>
      <c r="H228" s="21">
        <f t="shared" si="102"/>
        <v>0</v>
      </c>
      <c r="I228" s="21">
        <f t="shared" si="102"/>
        <v>0</v>
      </c>
      <c r="J228" s="21">
        <f t="shared" si="102"/>
        <v>10580</v>
      </c>
      <c r="K228" s="21">
        <f t="shared" si="102"/>
        <v>10580</v>
      </c>
    </row>
    <row r="229" spans="1:13" ht="12" customHeight="1">
      <c r="A229" s="68" t="s">
        <v>180</v>
      </c>
      <c r="B229" s="21">
        <f t="shared" ref="B229:K229" si="103">AVERAGE(B116,B117)</f>
        <v>0</v>
      </c>
      <c r="C229" s="21">
        <f t="shared" si="103"/>
        <v>5</v>
      </c>
      <c r="D229" s="21">
        <f t="shared" si="103"/>
        <v>10</v>
      </c>
      <c r="E229" s="21">
        <f t="shared" si="103"/>
        <v>8991</v>
      </c>
      <c r="F229" s="21">
        <f t="shared" si="103"/>
        <v>4253.5</v>
      </c>
      <c r="G229" s="21">
        <f t="shared" si="103"/>
        <v>591</v>
      </c>
      <c r="H229" s="21">
        <f t="shared" si="103"/>
        <v>0</v>
      </c>
      <c r="I229" s="21">
        <f t="shared" si="103"/>
        <v>0</v>
      </c>
      <c r="J229" s="21">
        <f t="shared" si="103"/>
        <v>13850.5</v>
      </c>
      <c r="K229" s="21">
        <f t="shared" si="103"/>
        <v>13850.5</v>
      </c>
    </row>
    <row r="230" spans="1:13" ht="12" customHeight="1">
      <c r="A230" s="68" t="s">
        <v>11</v>
      </c>
      <c r="B230" s="21">
        <f t="shared" ref="B230:K230" si="104">AVERAGE(B118,B119,B120)</f>
        <v>0</v>
      </c>
      <c r="C230" s="21">
        <f t="shared" si="104"/>
        <v>0</v>
      </c>
      <c r="D230" s="21">
        <f t="shared" si="104"/>
        <v>0.66666666666666663</v>
      </c>
      <c r="E230" s="21">
        <f t="shared" si="104"/>
        <v>499</v>
      </c>
      <c r="F230" s="21">
        <f t="shared" si="104"/>
        <v>5519</v>
      </c>
      <c r="G230" s="21">
        <f t="shared" si="104"/>
        <v>261</v>
      </c>
      <c r="H230" s="21">
        <f t="shared" si="104"/>
        <v>0</v>
      </c>
      <c r="I230" s="21">
        <f t="shared" si="104"/>
        <v>0</v>
      </c>
      <c r="J230" s="21">
        <f t="shared" si="104"/>
        <v>6279.666666666667</v>
      </c>
      <c r="K230" s="21">
        <f t="shared" si="104"/>
        <v>6279.666666666667</v>
      </c>
    </row>
    <row r="231" spans="1:13" ht="12" customHeight="1">
      <c r="A231" s="68" t="s">
        <v>181</v>
      </c>
      <c r="B231" s="21">
        <f t="shared" ref="B231:G231" si="105">AVERAGE(B121,B122)</f>
        <v>0</v>
      </c>
      <c r="C231" s="21">
        <f t="shared" si="105"/>
        <v>0</v>
      </c>
      <c r="D231" s="21">
        <f t="shared" si="105"/>
        <v>0</v>
      </c>
      <c r="E231" s="21">
        <f t="shared" si="105"/>
        <v>0</v>
      </c>
      <c r="F231" s="21">
        <f t="shared" si="105"/>
        <v>1572.5</v>
      </c>
      <c r="G231" s="21">
        <f t="shared" si="105"/>
        <v>80.5</v>
      </c>
      <c r="H231" s="21" t="s">
        <v>15</v>
      </c>
      <c r="I231" s="21">
        <f>AVERAGE(I121,I122)</f>
        <v>0</v>
      </c>
      <c r="J231" s="21">
        <f>AVERAGE(J121,J122)</f>
        <v>1653</v>
      </c>
      <c r="K231" s="21">
        <f>AVERAGE(K121,K122)</f>
        <v>1653</v>
      </c>
    </row>
    <row r="232" spans="1:13" ht="12" customHeight="1">
      <c r="A232" s="68">
        <v>2001</v>
      </c>
      <c r="B232" s="21">
        <f t="shared" ref="B232:K232" si="106">B123</f>
        <v>0</v>
      </c>
      <c r="C232" s="21">
        <f t="shared" si="106"/>
        <v>11</v>
      </c>
      <c r="D232" s="21">
        <f t="shared" si="106"/>
        <v>0</v>
      </c>
      <c r="E232" s="21">
        <f t="shared" si="106"/>
        <v>696</v>
      </c>
      <c r="F232" s="21">
        <f t="shared" si="106"/>
        <v>1537</v>
      </c>
      <c r="G232" s="21">
        <f t="shared" si="106"/>
        <v>207</v>
      </c>
      <c r="H232" s="21" t="str">
        <f t="shared" si="106"/>
        <v>-</v>
      </c>
      <c r="I232" s="21">
        <f t="shared" si="106"/>
        <v>0</v>
      </c>
      <c r="J232" s="21">
        <f t="shared" si="106"/>
        <v>2451</v>
      </c>
      <c r="K232" s="21">
        <f t="shared" si="106"/>
        <v>2451</v>
      </c>
    </row>
    <row r="233" spans="1:13" ht="12" customHeight="1">
      <c r="A233" s="68">
        <v>2003</v>
      </c>
      <c r="B233" s="21">
        <f t="shared" ref="B233:K233" si="107">B124</f>
        <v>0</v>
      </c>
      <c r="C233" s="21">
        <f t="shared" si="107"/>
        <v>0</v>
      </c>
      <c r="D233" s="21">
        <f t="shared" si="107"/>
        <v>0</v>
      </c>
      <c r="E233" s="21">
        <f t="shared" si="107"/>
        <v>172</v>
      </c>
      <c r="F233" s="21">
        <f t="shared" si="107"/>
        <v>41</v>
      </c>
      <c r="G233" s="21">
        <f t="shared" si="107"/>
        <v>23</v>
      </c>
      <c r="H233" s="21">
        <f t="shared" si="107"/>
        <v>0</v>
      </c>
      <c r="I233" s="21">
        <f t="shared" si="107"/>
        <v>0</v>
      </c>
      <c r="J233" s="21">
        <f t="shared" si="107"/>
        <v>236</v>
      </c>
      <c r="K233" s="21">
        <f t="shared" si="107"/>
        <v>236</v>
      </c>
      <c r="M233" s="14"/>
    </row>
    <row r="234" spans="1:13" ht="12" customHeight="1">
      <c r="A234" s="68">
        <v>2005</v>
      </c>
      <c r="B234" s="21">
        <f t="shared" ref="B234:K234" si="108">B125</f>
        <v>0</v>
      </c>
      <c r="C234" s="21">
        <f t="shared" si="108"/>
        <v>0</v>
      </c>
      <c r="D234" s="21">
        <f t="shared" si="108"/>
        <v>0</v>
      </c>
      <c r="E234" s="21">
        <f t="shared" si="108"/>
        <v>186</v>
      </c>
      <c r="F234" s="21">
        <f t="shared" si="108"/>
        <v>198</v>
      </c>
      <c r="G234" s="21">
        <f t="shared" si="108"/>
        <v>3</v>
      </c>
      <c r="H234" s="21">
        <f t="shared" si="108"/>
        <v>0</v>
      </c>
      <c r="I234" s="21">
        <f t="shared" si="108"/>
        <v>0</v>
      </c>
      <c r="J234" s="21">
        <f t="shared" si="108"/>
        <v>387</v>
      </c>
      <c r="K234" s="21">
        <f t="shared" si="108"/>
        <v>387</v>
      </c>
    </row>
    <row r="235" spans="1:13" ht="12" customHeight="1">
      <c r="A235" s="68">
        <v>2007</v>
      </c>
      <c r="B235" s="21">
        <f t="shared" ref="B235:K235" si="109">B126</f>
        <v>0</v>
      </c>
      <c r="C235" s="21">
        <f t="shared" si="109"/>
        <v>0</v>
      </c>
      <c r="D235" s="21">
        <f t="shared" si="109"/>
        <v>7</v>
      </c>
      <c r="E235" s="21">
        <f t="shared" si="109"/>
        <v>326</v>
      </c>
      <c r="F235" s="21">
        <f t="shared" si="109"/>
        <v>251</v>
      </c>
      <c r="G235" s="21">
        <f t="shared" si="109"/>
        <v>0</v>
      </c>
      <c r="H235" s="21">
        <f t="shared" si="109"/>
        <v>0</v>
      </c>
      <c r="I235" s="21">
        <f t="shared" si="109"/>
        <v>0</v>
      </c>
      <c r="J235" s="21">
        <f t="shared" si="109"/>
        <v>584</v>
      </c>
      <c r="K235" s="21">
        <f t="shared" si="109"/>
        <v>584</v>
      </c>
    </row>
    <row r="236" spans="1:13" ht="12" customHeight="1">
      <c r="A236" s="68">
        <v>2009</v>
      </c>
      <c r="B236" s="21">
        <f t="shared" ref="B236:K236" si="110">B127</f>
        <v>0</v>
      </c>
      <c r="C236" s="21">
        <f t="shared" si="110"/>
        <v>0</v>
      </c>
      <c r="D236" s="21">
        <f t="shared" si="110"/>
        <v>0</v>
      </c>
      <c r="E236" s="21">
        <f t="shared" si="110"/>
        <v>431</v>
      </c>
      <c r="F236" s="21">
        <f t="shared" si="110"/>
        <v>369</v>
      </c>
      <c r="G236" s="21">
        <f t="shared" si="110"/>
        <v>0</v>
      </c>
      <c r="H236" s="21">
        <f t="shared" si="110"/>
        <v>0</v>
      </c>
      <c r="I236" s="21">
        <f t="shared" si="110"/>
        <v>0</v>
      </c>
      <c r="J236" s="21">
        <f t="shared" si="110"/>
        <v>800</v>
      </c>
      <c r="K236" s="21">
        <f t="shared" si="110"/>
        <v>800</v>
      </c>
    </row>
    <row r="237" spans="1:13" ht="12" customHeight="1">
      <c r="A237" s="68">
        <v>2011</v>
      </c>
      <c r="B237" s="21">
        <f t="shared" ref="B237:K237" si="111">B128</f>
        <v>0</v>
      </c>
      <c r="C237" s="21">
        <f t="shared" si="111"/>
        <v>0</v>
      </c>
      <c r="D237" s="21">
        <f t="shared" si="111"/>
        <v>6</v>
      </c>
      <c r="E237" s="21">
        <f t="shared" si="111"/>
        <v>718</v>
      </c>
      <c r="F237" s="21">
        <f t="shared" si="111"/>
        <v>334</v>
      </c>
      <c r="G237" s="21">
        <f t="shared" si="111"/>
        <v>16</v>
      </c>
      <c r="H237" s="21">
        <f t="shared" si="111"/>
        <v>0</v>
      </c>
      <c r="I237" s="21">
        <f t="shared" si="111"/>
        <v>0</v>
      </c>
      <c r="J237" s="21">
        <f t="shared" si="111"/>
        <v>1074</v>
      </c>
      <c r="K237" s="21">
        <f t="shared" si="111"/>
        <v>1074</v>
      </c>
    </row>
    <row r="238" spans="1:13" ht="12" customHeight="1">
      <c r="A238" s="68">
        <v>2013</v>
      </c>
      <c r="B238" s="21">
        <f t="shared" ref="B238:K238" si="112">B129</f>
        <v>0</v>
      </c>
      <c r="C238" s="21">
        <f t="shared" si="112"/>
        <v>0</v>
      </c>
      <c r="D238" s="21">
        <f t="shared" si="112"/>
        <v>0</v>
      </c>
      <c r="E238" s="21">
        <f t="shared" si="112"/>
        <v>89</v>
      </c>
      <c r="F238" s="21">
        <f t="shared" si="112"/>
        <v>120</v>
      </c>
      <c r="G238" s="21">
        <f t="shared" si="112"/>
        <v>0</v>
      </c>
      <c r="H238" s="21">
        <f t="shared" si="112"/>
        <v>0</v>
      </c>
      <c r="I238" s="21">
        <f t="shared" si="112"/>
        <v>0</v>
      </c>
      <c r="J238" s="21">
        <f t="shared" si="112"/>
        <v>209</v>
      </c>
      <c r="K238" s="21">
        <f t="shared" si="112"/>
        <v>209</v>
      </c>
    </row>
    <row r="239" spans="1:13" ht="12" customHeight="1">
      <c r="A239" s="68">
        <v>2015</v>
      </c>
      <c r="B239" s="21">
        <f t="shared" ref="B239:K239" si="113">B130</f>
        <v>0</v>
      </c>
      <c r="C239" s="21">
        <f t="shared" si="113"/>
        <v>0</v>
      </c>
      <c r="D239" s="21">
        <f t="shared" si="113"/>
        <v>6</v>
      </c>
      <c r="E239" s="21">
        <f t="shared" si="113"/>
        <v>98</v>
      </c>
      <c r="F239" s="21">
        <f t="shared" si="113"/>
        <v>18</v>
      </c>
      <c r="G239" s="21">
        <f t="shared" si="113"/>
        <v>0</v>
      </c>
      <c r="H239" s="21">
        <f t="shared" si="113"/>
        <v>0</v>
      </c>
      <c r="I239" s="21">
        <f t="shared" si="113"/>
        <v>0</v>
      </c>
      <c r="J239" s="21">
        <f t="shared" si="113"/>
        <v>122</v>
      </c>
      <c r="K239" s="21">
        <f t="shared" si="113"/>
        <v>122</v>
      </c>
    </row>
    <row r="240" spans="1:13" ht="12" customHeight="1">
      <c r="A240" s="68">
        <v>2017</v>
      </c>
      <c r="B240" s="21">
        <f t="shared" ref="B240:K240" si="114">B131</f>
        <v>0</v>
      </c>
      <c r="C240" s="21">
        <f t="shared" si="114"/>
        <v>0</v>
      </c>
      <c r="D240" s="21">
        <f t="shared" si="114"/>
        <v>0</v>
      </c>
      <c r="E240" s="21">
        <f t="shared" si="114"/>
        <v>61</v>
      </c>
      <c r="F240" s="21">
        <f t="shared" si="114"/>
        <v>134</v>
      </c>
      <c r="G240" s="21">
        <f t="shared" si="114"/>
        <v>0</v>
      </c>
      <c r="H240" s="21">
        <f t="shared" si="114"/>
        <v>0</v>
      </c>
      <c r="I240" s="21">
        <f t="shared" si="114"/>
        <v>0</v>
      </c>
      <c r="J240" s="21">
        <f t="shared" si="114"/>
        <v>195</v>
      </c>
      <c r="K240" s="21">
        <f t="shared" si="114"/>
        <v>195</v>
      </c>
    </row>
    <row r="241" spans="1:11" ht="12" customHeight="1">
      <c r="A241" s="68">
        <v>2019</v>
      </c>
      <c r="B241" s="21">
        <f t="shared" ref="B241:K241" si="115">B132</f>
        <v>0</v>
      </c>
      <c r="C241" s="21">
        <f t="shared" si="115"/>
        <v>0</v>
      </c>
      <c r="D241" s="21">
        <f t="shared" si="115"/>
        <v>0</v>
      </c>
      <c r="E241" s="21">
        <f t="shared" si="115"/>
        <v>243</v>
      </c>
      <c r="F241" s="21">
        <f t="shared" si="115"/>
        <v>270</v>
      </c>
      <c r="G241" s="21">
        <f t="shared" si="115"/>
        <v>0</v>
      </c>
      <c r="H241" s="21">
        <f t="shared" si="115"/>
        <v>0</v>
      </c>
      <c r="I241" s="21">
        <f t="shared" si="115"/>
        <v>0</v>
      </c>
      <c r="J241" s="21">
        <f t="shared" si="115"/>
        <v>513</v>
      </c>
      <c r="K241" s="21">
        <f t="shared" si="115"/>
        <v>513</v>
      </c>
    </row>
    <row r="242" spans="1:11" ht="12" customHeight="1">
      <c r="A242" s="68">
        <v>2021</v>
      </c>
      <c r="B242" s="21">
        <f t="shared" ref="B242:K243" si="116">B133</f>
        <v>0</v>
      </c>
      <c r="C242" s="21">
        <f t="shared" si="116"/>
        <v>0</v>
      </c>
      <c r="D242" s="21">
        <f t="shared" si="116"/>
        <v>0</v>
      </c>
      <c r="E242" s="21">
        <f t="shared" si="116"/>
        <v>17</v>
      </c>
      <c r="F242" s="21">
        <f t="shared" si="116"/>
        <v>41</v>
      </c>
      <c r="G242" s="21">
        <f t="shared" si="116"/>
        <v>0</v>
      </c>
      <c r="H242" s="21">
        <f t="shared" si="116"/>
        <v>0</v>
      </c>
      <c r="I242" s="21">
        <f t="shared" si="116"/>
        <v>0</v>
      </c>
      <c r="J242" s="21">
        <f t="shared" si="116"/>
        <v>58</v>
      </c>
      <c r="K242" s="21">
        <f t="shared" si="116"/>
        <v>58</v>
      </c>
    </row>
    <row r="243" spans="1:11" ht="12" customHeight="1">
      <c r="A243" s="68">
        <v>2023</v>
      </c>
      <c r="B243" s="21">
        <f t="shared" si="116"/>
        <v>0</v>
      </c>
      <c r="C243" s="21">
        <f t="shared" si="116"/>
        <v>0</v>
      </c>
      <c r="D243" s="21">
        <f t="shared" si="116"/>
        <v>0</v>
      </c>
      <c r="E243" s="21">
        <f t="shared" si="116"/>
        <v>126</v>
      </c>
      <c r="F243" s="21">
        <f t="shared" si="116"/>
        <v>1</v>
      </c>
      <c r="G243" s="21">
        <f t="shared" si="116"/>
        <v>0</v>
      </c>
      <c r="H243" s="21">
        <f t="shared" si="116"/>
        <v>0</v>
      </c>
      <c r="I243" s="21">
        <f t="shared" si="116"/>
        <v>0</v>
      </c>
      <c r="J243" s="21">
        <f t="shared" si="116"/>
        <v>127</v>
      </c>
      <c r="K243" s="21">
        <f t="shared" si="116"/>
        <v>127</v>
      </c>
    </row>
    <row r="244" spans="1:11" ht="12" customHeight="1">
      <c r="A244" s="322" t="str">
        <f>A135</f>
        <v>a/  Odd year averages only.</v>
      </c>
      <c r="B244" s="322"/>
      <c r="C244" s="322"/>
      <c r="D244" s="322"/>
      <c r="E244" s="322"/>
      <c r="F244" s="322"/>
      <c r="G244" s="322"/>
      <c r="H244" s="322"/>
      <c r="I244" s="322"/>
      <c r="J244" s="322"/>
      <c r="K244" s="322"/>
    </row>
    <row r="245" spans="1:11" ht="12" customHeight="1">
      <c r="A245" s="323"/>
      <c r="B245" s="323"/>
      <c r="C245" s="323"/>
      <c r="D245" s="323"/>
      <c r="E245" s="323"/>
      <c r="F245" s="323"/>
      <c r="G245" s="323"/>
      <c r="H245" s="323"/>
      <c r="I245" s="323"/>
      <c r="J245" s="323"/>
      <c r="K245" s="323"/>
    </row>
    <row r="246" spans="1:11" ht="12" customHeight="1"/>
    <row r="247" spans="1:11" ht="12" customHeight="1"/>
    <row r="248" spans="1:11" ht="12" customHeight="1"/>
    <row r="249" spans="1:11" ht="12" customHeight="1"/>
    <row r="250" spans="1:11" ht="12" customHeight="1"/>
    <row r="251" spans="1:11" ht="12" customHeight="1"/>
    <row r="252" spans="1:11" ht="12" customHeight="1"/>
    <row r="253" spans="1:11" ht="12" customHeight="1"/>
    <row r="254" spans="1:11" ht="12" customHeight="1"/>
    <row r="255" spans="1:11" ht="12" customHeight="1"/>
    <row r="256" spans="1:11" ht="12" customHeight="1"/>
    <row r="257" ht="12" customHeight="1"/>
    <row r="258" ht="12" customHeight="1"/>
    <row r="259" ht="12" customHeight="1"/>
    <row r="260" ht="12" customHeight="1"/>
    <row r="261" ht="12" customHeight="1"/>
    <row r="262" ht="12" customHeight="1"/>
    <row r="263" ht="12" customHeight="1"/>
  </sheetData>
  <mergeCells count="13">
    <mergeCell ref="A245:K245"/>
    <mergeCell ref="A149:A150"/>
    <mergeCell ref="J149:K149"/>
    <mergeCell ref="A205:K206"/>
    <mergeCell ref="A207:A208"/>
    <mergeCell ref="J207:K207"/>
    <mergeCell ref="A244:K244"/>
    <mergeCell ref="A147:K148"/>
    <mergeCell ref="A1:K1"/>
    <mergeCell ref="A2:A3"/>
    <mergeCell ref="J2:K2"/>
    <mergeCell ref="A135:K135"/>
    <mergeCell ref="A136:K136"/>
  </mergeCells>
  <pageMargins left="0.7" right="0.7" top="0.75" bottom="0.75" header="0.3" footer="0.3"/>
  <pageSetup orientation="portrait" r:id="rId1"/>
  <rowBreaks count="1" manualBreakCount="1">
    <brk id="204"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0"/>
  <dimension ref="A1:P397"/>
  <sheetViews>
    <sheetView showGridLines="0" topLeftCell="A276" zoomScaleNormal="100" workbookViewId="0">
      <selection activeCell="J279" sqref="J279:J287"/>
    </sheetView>
  </sheetViews>
  <sheetFormatPr defaultColWidth="9" defaultRowHeight="10.199999999999999"/>
  <cols>
    <col min="1" max="1" width="7.59765625" style="68" customWidth="1"/>
    <col min="2" max="9" width="9.09765625" style="21" customWidth="1"/>
    <col min="10" max="16384" width="9" style="1"/>
  </cols>
  <sheetData>
    <row r="1" spans="1:9">
      <c r="A1" s="264" t="s">
        <v>182</v>
      </c>
      <c r="B1" s="264"/>
      <c r="C1" s="264"/>
      <c r="D1" s="264"/>
      <c r="E1" s="264"/>
      <c r="F1" s="264"/>
      <c r="G1" s="264"/>
      <c r="H1" s="264"/>
      <c r="I1" s="264"/>
    </row>
    <row r="2" spans="1:9" s="84" customFormat="1">
      <c r="A2" s="2" t="s">
        <v>1</v>
      </c>
      <c r="B2" s="36" t="s">
        <v>20</v>
      </c>
      <c r="C2" s="36" t="s">
        <v>21</v>
      </c>
      <c r="D2" s="36" t="s">
        <v>22</v>
      </c>
      <c r="E2" s="36" t="s">
        <v>23</v>
      </c>
      <c r="F2" s="36" t="s">
        <v>24</v>
      </c>
      <c r="G2" s="36" t="s">
        <v>25</v>
      </c>
      <c r="H2" s="36" t="s">
        <v>26</v>
      </c>
      <c r="I2" s="151" t="s">
        <v>8</v>
      </c>
    </row>
    <row r="3" spans="1:9">
      <c r="A3" s="63" t="s">
        <v>163</v>
      </c>
    </row>
    <row r="4" spans="1:9">
      <c r="A4" s="68">
        <v>1976</v>
      </c>
      <c r="B4" s="21">
        <f>445+334+246</f>
        <v>1025</v>
      </c>
      <c r="C4" s="21">
        <v>1492</v>
      </c>
      <c r="D4" s="21">
        <v>3115</v>
      </c>
      <c r="E4" s="21">
        <v>12609</v>
      </c>
      <c r="F4" s="21">
        <v>17709</v>
      </c>
      <c r="G4" s="21">
        <v>8172</v>
      </c>
      <c r="H4" s="21">
        <v>160</v>
      </c>
      <c r="I4" s="21">
        <f t="shared" ref="I4:I21" si="0">SUM(B4:H4)</f>
        <v>44282</v>
      </c>
    </row>
    <row r="5" spans="1:9">
      <c r="A5" s="68">
        <v>1977</v>
      </c>
      <c r="B5" s="21">
        <v>315</v>
      </c>
      <c r="C5" s="21">
        <v>812</v>
      </c>
      <c r="D5" s="21">
        <v>5140</v>
      </c>
      <c r="E5" s="21">
        <v>12983</v>
      </c>
      <c r="F5" s="21">
        <v>25531</v>
      </c>
      <c r="G5" s="21">
        <v>10922</v>
      </c>
      <c r="H5" s="21">
        <v>535</v>
      </c>
      <c r="I5" s="21">
        <f t="shared" si="0"/>
        <v>56238</v>
      </c>
    </row>
    <row r="6" spans="1:9">
      <c r="A6" s="68">
        <v>1978</v>
      </c>
      <c r="B6" s="21">
        <f>44+251</f>
        <v>295</v>
      </c>
      <c r="C6" s="21">
        <v>1926</v>
      </c>
      <c r="D6" s="21">
        <v>4970</v>
      </c>
      <c r="E6" s="21">
        <v>17196</v>
      </c>
      <c r="F6" s="21">
        <v>20654</v>
      </c>
      <c r="G6" s="21">
        <v>12209</v>
      </c>
      <c r="H6" s="21">
        <f>1738+100</f>
        <v>1838</v>
      </c>
      <c r="I6" s="21">
        <f t="shared" si="0"/>
        <v>59088</v>
      </c>
    </row>
    <row r="7" spans="1:9">
      <c r="A7" s="68">
        <v>1979</v>
      </c>
      <c r="B7" s="21">
        <v>1347</v>
      </c>
      <c r="C7" s="21">
        <v>610</v>
      </c>
      <c r="D7" s="21">
        <v>3836</v>
      </c>
      <c r="E7" s="21">
        <v>10732</v>
      </c>
      <c r="F7" s="21">
        <v>13835</v>
      </c>
      <c r="G7" s="21">
        <v>1557</v>
      </c>
      <c r="H7" s="21">
        <v>84</v>
      </c>
      <c r="I7" s="21">
        <f t="shared" si="0"/>
        <v>32001</v>
      </c>
    </row>
    <row r="8" spans="1:9">
      <c r="A8" s="68">
        <v>1980</v>
      </c>
      <c r="B8" s="21" t="s">
        <v>15</v>
      </c>
      <c r="C8" s="21">
        <v>632</v>
      </c>
      <c r="D8" s="21">
        <v>3440</v>
      </c>
      <c r="E8" s="21">
        <v>11613</v>
      </c>
      <c r="F8" s="21">
        <v>11694</v>
      </c>
      <c r="G8" s="21">
        <v>2011</v>
      </c>
      <c r="H8" s="21">
        <v>30</v>
      </c>
      <c r="I8" s="21">
        <f t="shared" si="0"/>
        <v>29420</v>
      </c>
    </row>
    <row r="9" spans="1:9">
      <c r="A9" s="68">
        <v>1981</v>
      </c>
      <c r="B9" s="21">
        <f>39+78+60</f>
        <v>177</v>
      </c>
      <c r="C9" s="21">
        <v>1198</v>
      </c>
      <c r="D9" s="21">
        <v>2210</v>
      </c>
      <c r="E9" s="21">
        <v>9823</v>
      </c>
      <c r="F9" s="21">
        <v>12000</v>
      </c>
      <c r="G9" s="21">
        <v>3052</v>
      </c>
      <c r="H9" s="21">
        <v>223</v>
      </c>
      <c r="I9" s="21">
        <f t="shared" si="0"/>
        <v>28683</v>
      </c>
    </row>
    <row r="10" spans="1:9">
      <c r="A10" s="68">
        <v>1982</v>
      </c>
      <c r="B10" s="21">
        <v>18</v>
      </c>
      <c r="C10" s="21">
        <v>573</v>
      </c>
      <c r="D10" s="21">
        <v>1532</v>
      </c>
      <c r="E10" s="21">
        <v>10891</v>
      </c>
      <c r="F10" s="21">
        <v>17254</v>
      </c>
      <c r="G10" s="21">
        <v>5787</v>
      </c>
      <c r="H10" s="21">
        <v>113</v>
      </c>
      <c r="I10" s="21">
        <f t="shared" si="0"/>
        <v>36168</v>
      </c>
    </row>
    <row r="11" spans="1:9">
      <c r="A11" s="68">
        <v>1983</v>
      </c>
      <c r="B11" s="21">
        <v>142</v>
      </c>
      <c r="C11" s="21">
        <v>453</v>
      </c>
      <c r="D11" s="21" t="s">
        <v>15</v>
      </c>
      <c r="E11" s="21">
        <v>16126</v>
      </c>
      <c r="F11" s="21">
        <v>22218</v>
      </c>
      <c r="G11" s="21">
        <v>7741</v>
      </c>
      <c r="H11" s="21">
        <v>43</v>
      </c>
      <c r="I11" s="21">
        <f t="shared" si="0"/>
        <v>46723</v>
      </c>
    </row>
    <row r="12" spans="1:9">
      <c r="A12" s="68">
        <v>1984</v>
      </c>
      <c r="B12" s="21">
        <f>35+20</f>
        <v>55</v>
      </c>
      <c r="C12" s="21" t="s">
        <v>15</v>
      </c>
      <c r="D12" s="21">
        <v>0</v>
      </c>
      <c r="E12" s="21">
        <v>2494</v>
      </c>
      <c r="F12" s="21">
        <v>5905</v>
      </c>
      <c r="G12" s="21">
        <v>179</v>
      </c>
      <c r="H12" s="21" t="s">
        <v>15</v>
      </c>
      <c r="I12" s="21">
        <f t="shared" si="0"/>
        <v>8633</v>
      </c>
    </row>
    <row r="13" spans="1:9">
      <c r="A13" s="68">
        <v>1985</v>
      </c>
      <c r="B13" s="21">
        <v>9</v>
      </c>
      <c r="C13" s="21">
        <v>2</v>
      </c>
      <c r="D13" s="21">
        <v>173</v>
      </c>
      <c r="E13" s="21">
        <v>7356</v>
      </c>
      <c r="F13" s="21">
        <v>9576</v>
      </c>
      <c r="G13" s="21">
        <v>151</v>
      </c>
      <c r="H13" s="21" t="s">
        <v>15</v>
      </c>
      <c r="I13" s="21">
        <f t="shared" si="0"/>
        <v>17267</v>
      </c>
    </row>
    <row r="14" spans="1:9">
      <c r="A14" s="68">
        <v>1986</v>
      </c>
      <c r="B14" s="21" t="s">
        <v>15</v>
      </c>
      <c r="C14" s="21" t="s">
        <v>15</v>
      </c>
      <c r="D14" s="21">
        <v>448</v>
      </c>
      <c r="E14" s="21">
        <v>10779</v>
      </c>
      <c r="F14" s="21">
        <v>7325</v>
      </c>
      <c r="G14" s="21" t="s">
        <v>15</v>
      </c>
      <c r="H14" s="21" t="s">
        <v>15</v>
      </c>
      <c r="I14" s="21">
        <f t="shared" si="0"/>
        <v>18552</v>
      </c>
    </row>
    <row r="15" spans="1:9">
      <c r="A15" s="68">
        <v>1987</v>
      </c>
      <c r="B15" s="21" t="s">
        <v>15</v>
      </c>
      <c r="C15" s="21" t="s">
        <v>15</v>
      </c>
      <c r="D15" s="21">
        <v>577</v>
      </c>
      <c r="E15" s="21">
        <v>12224</v>
      </c>
      <c r="F15" s="21">
        <v>6442</v>
      </c>
      <c r="G15" s="21" t="s">
        <v>15</v>
      </c>
      <c r="H15" s="21" t="s">
        <v>15</v>
      </c>
      <c r="I15" s="21">
        <f t="shared" si="0"/>
        <v>19243</v>
      </c>
    </row>
    <row r="16" spans="1:9">
      <c r="A16" s="68">
        <v>1988</v>
      </c>
      <c r="B16" s="21" t="s">
        <v>15</v>
      </c>
      <c r="C16" s="21">
        <v>6</v>
      </c>
      <c r="D16" s="21" t="s">
        <v>15</v>
      </c>
      <c r="E16" s="21">
        <v>13470</v>
      </c>
      <c r="F16" s="21">
        <v>1944</v>
      </c>
      <c r="G16" s="21">
        <v>518</v>
      </c>
      <c r="H16" s="21" t="s">
        <v>15</v>
      </c>
      <c r="I16" s="21">
        <f t="shared" si="0"/>
        <v>15938</v>
      </c>
    </row>
    <row r="17" spans="1:16" ht="11.4">
      <c r="A17" s="68" t="s">
        <v>183</v>
      </c>
      <c r="B17" s="21" t="s">
        <v>15</v>
      </c>
      <c r="C17" s="21">
        <v>856</v>
      </c>
      <c r="D17" s="21">
        <v>928</v>
      </c>
      <c r="E17" s="21">
        <v>14722</v>
      </c>
      <c r="F17" s="21">
        <v>6454</v>
      </c>
      <c r="G17" s="21">
        <v>5362</v>
      </c>
      <c r="H17" s="21" t="s">
        <v>15</v>
      </c>
      <c r="I17" s="21">
        <f t="shared" si="0"/>
        <v>28322</v>
      </c>
    </row>
    <row r="18" spans="1:16" ht="11.4">
      <c r="A18" s="68" t="s">
        <v>184</v>
      </c>
      <c r="B18" s="21" t="s">
        <v>15</v>
      </c>
      <c r="C18" s="21" t="s">
        <v>15</v>
      </c>
      <c r="D18" s="21">
        <v>9</v>
      </c>
      <c r="E18" s="21">
        <v>18572</v>
      </c>
      <c r="F18" s="21">
        <v>14539</v>
      </c>
      <c r="G18" s="21">
        <v>699</v>
      </c>
      <c r="H18" s="21" t="s">
        <v>15</v>
      </c>
      <c r="I18" s="21">
        <f t="shared" si="0"/>
        <v>33819</v>
      </c>
    </row>
    <row r="19" spans="1:16" ht="11.4">
      <c r="A19" s="68" t="s">
        <v>185</v>
      </c>
      <c r="B19" s="21" t="s">
        <v>15</v>
      </c>
      <c r="C19" s="21" t="s">
        <v>15</v>
      </c>
      <c r="D19" s="21">
        <v>4</v>
      </c>
      <c r="E19" s="21">
        <v>16192</v>
      </c>
      <c r="F19" s="21">
        <v>9236</v>
      </c>
      <c r="G19" s="21">
        <v>9</v>
      </c>
      <c r="H19" s="21" t="s">
        <v>15</v>
      </c>
      <c r="I19" s="21">
        <f t="shared" si="0"/>
        <v>25441</v>
      </c>
      <c r="J19" s="25"/>
      <c r="K19" s="25"/>
      <c r="L19" s="25"/>
      <c r="O19" s="25"/>
      <c r="P19" s="25"/>
    </row>
    <row r="20" spans="1:16" ht="11.4">
      <c r="A20" s="68" t="s">
        <v>186</v>
      </c>
      <c r="B20" s="21" t="s">
        <v>15</v>
      </c>
      <c r="C20" s="21">
        <v>1344</v>
      </c>
      <c r="D20" s="21" t="s">
        <v>15</v>
      </c>
      <c r="E20" s="21">
        <v>10375</v>
      </c>
      <c r="F20" s="21">
        <v>7949</v>
      </c>
      <c r="G20" s="21">
        <v>50</v>
      </c>
      <c r="H20" s="21" t="s">
        <v>15</v>
      </c>
      <c r="I20" s="21">
        <f t="shared" si="0"/>
        <v>19718</v>
      </c>
      <c r="L20" s="25"/>
      <c r="P20" s="25"/>
    </row>
    <row r="21" spans="1:16" ht="11.4">
      <c r="A21" s="68" t="s">
        <v>187</v>
      </c>
      <c r="B21" s="21" t="s">
        <v>15</v>
      </c>
      <c r="C21" s="21">
        <v>1172</v>
      </c>
      <c r="D21" s="21" t="s">
        <v>15</v>
      </c>
      <c r="E21" s="21">
        <v>11093</v>
      </c>
      <c r="F21" s="21">
        <v>11245</v>
      </c>
      <c r="G21" s="21">
        <v>3819</v>
      </c>
      <c r="H21" s="21" t="s">
        <v>15</v>
      </c>
      <c r="I21" s="21">
        <f t="shared" si="0"/>
        <v>27329</v>
      </c>
      <c r="J21" s="25"/>
      <c r="P21" s="25"/>
    </row>
    <row r="22" spans="1:16">
      <c r="A22" s="68">
        <v>1994</v>
      </c>
      <c r="B22" s="21" t="s">
        <v>15</v>
      </c>
      <c r="C22" s="21" t="s">
        <v>15</v>
      </c>
      <c r="D22" s="21" t="s">
        <v>15</v>
      </c>
      <c r="E22" s="21" t="s">
        <v>15</v>
      </c>
      <c r="F22" s="21" t="s">
        <v>15</v>
      </c>
      <c r="G22" s="21" t="s">
        <v>15</v>
      </c>
      <c r="H22" s="21" t="s">
        <v>15</v>
      </c>
      <c r="I22" s="21" t="s">
        <v>15</v>
      </c>
      <c r="J22" s="25"/>
      <c r="K22" s="25"/>
      <c r="L22" s="25"/>
      <c r="M22" s="25"/>
      <c r="N22" s="25"/>
      <c r="O22" s="25"/>
      <c r="P22" s="25"/>
    </row>
    <row r="23" spans="1:16" ht="11.4">
      <c r="A23" s="68" t="s">
        <v>188</v>
      </c>
      <c r="B23" s="21" t="s">
        <v>15</v>
      </c>
      <c r="C23" s="21" t="s">
        <v>15</v>
      </c>
      <c r="D23" s="21" t="s">
        <v>15</v>
      </c>
      <c r="E23" s="21" t="s">
        <v>15</v>
      </c>
      <c r="F23" s="21">
        <v>9391</v>
      </c>
      <c r="G23" s="21">
        <v>98</v>
      </c>
      <c r="H23" s="21" t="s">
        <v>15</v>
      </c>
      <c r="I23" s="21">
        <f t="shared" ref="I23:I34" si="1">SUM(B23:H23)</f>
        <v>9489</v>
      </c>
      <c r="J23" s="25"/>
      <c r="K23" s="25"/>
      <c r="L23" s="25"/>
      <c r="M23" s="25"/>
      <c r="P23" s="25"/>
    </row>
    <row r="24" spans="1:16" ht="11.4">
      <c r="A24" s="68" t="s">
        <v>189</v>
      </c>
      <c r="B24" s="21" t="s">
        <v>15</v>
      </c>
      <c r="C24" s="21" t="s">
        <v>15</v>
      </c>
      <c r="D24" s="21" t="s">
        <v>15</v>
      </c>
      <c r="E24" s="21" t="s">
        <v>15</v>
      </c>
      <c r="F24" s="21">
        <v>9786</v>
      </c>
      <c r="G24" s="21">
        <v>1096</v>
      </c>
      <c r="H24" s="21" t="s">
        <v>15</v>
      </c>
      <c r="I24" s="21">
        <f t="shared" si="1"/>
        <v>10882</v>
      </c>
      <c r="J24" s="25"/>
      <c r="K24" s="25"/>
      <c r="L24" s="25"/>
      <c r="M24" s="25"/>
      <c r="P24" s="25"/>
    </row>
    <row r="25" spans="1:16" ht="11.4">
      <c r="A25" s="68" t="s">
        <v>190</v>
      </c>
      <c r="B25" s="21" t="s">
        <v>15</v>
      </c>
      <c r="C25" s="21" t="s">
        <v>15</v>
      </c>
      <c r="D25" s="21" t="s">
        <v>15</v>
      </c>
      <c r="E25" s="21">
        <v>2883</v>
      </c>
      <c r="F25" s="21">
        <v>1897</v>
      </c>
      <c r="G25" s="21">
        <v>21</v>
      </c>
      <c r="H25" s="21" t="s">
        <v>15</v>
      </c>
      <c r="I25" s="21">
        <f t="shared" si="1"/>
        <v>4801</v>
      </c>
      <c r="J25" s="25"/>
      <c r="K25" s="25"/>
      <c r="L25" s="25"/>
      <c r="O25" s="25"/>
      <c r="P25" s="25"/>
    </row>
    <row r="26" spans="1:16" ht="11.4">
      <c r="A26" s="68" t="s">
        <v>191</v>
      </c>
      <c r="B26" s="21" t="s">
        <v>15</v>
      </c>
      <c r="C26" s="21" t="s">
        <v>15</v>
      </c>
      <c r="D26" s="21" t="s">
        <v>15</v>
      </c>
      <c r="E26" s="21" t="s">
        <v>15</v>
      </c>
      <c r="F26" s="21">
        <v>6367</v>
      </c>
      <c r="G26" s="21" t="s">
        <v>15</v>
      </c>
      <c r="H26" s="21" t="s">
        <v>15</v>
      </c>
      <c r="I26" s="21">
        <f t="shared" si="1"/>
        <v>6367</v>
      </c>
      <c r="J26" s="25"/>
      <c r="K26" s="25"/>
      <c r="L26" s="25"/>
      <c r="M26" s="25"/>
      <c r="O26" s="25"/>
      <c r="P26" s="25"/>
    </row>
    <row r="27" spans="1:16" ht="10.5" customHeight="1">
      <c r="A27" s="68">
        <v>1999</v>
      </c>
      <c r="B27" s="21" t="s">
        <v>15</v>
      </c>
      <c r="C27" s="21" t="s">
        <v>15</v>
      </c>
      <c r="D27" s="21" t="s">
        <v>15</v>
      </c>
      <c r="E27" s="21">
        <v>2524</v>
      </c>
      <c r="F27" s="21">
        <v>3950</v>
      </c>
      <c r="G27" s="21">
        <f>1628</f>
        <v>1628</v>
      </c>
      <c r="H27" s="21" t="s">
        <v>15</v>
      </c>
      <c r="I27" s="21">
        <f t="shared" si="1"/>
        <v>8102</v>
      </c>
      <c r="J27" s="25"/>
      <c r="K27" s="25"/>
      <c r="L27" s="25"/>
    </row>
    <row r="28" spans="1:16" ht="11.4">
      <c r="A28" s="68" t="s">
        <v>192</v>
      </c>
      <c r="B28" s="21" t="s">
        <v>15</v>
      </c>
      <c r="C28" s="21" t="s">
        <v>15</v>
      </c>
      <c r="D28" s="21" t="s">
        <v>15</v>
      </c>
      <c r="E28" s="21">
        <v>4980</v>
      </c>
      <c r="F28" s="21">
        <v>4727</v>
      </c>
      <c r="G28" s="21">
        <v>1646</v>
      </c>
      <c r="H28" s="21" t="s">
        <v>15</v>
      </c>
      <c r="I28" s="21">
        <f t="shared" si="1"/>
        <v>11353</v>
      </c>
      <c r="J28" s="25"/>
      <c r="K28" s="25"/>
      <c r="L28" s="25"/>
      <c r="P28" s="25"/>
    </row>
    <row r="29" spans="1:16">
      <c r="A29" s="68">
        <v>2001</v>
      </c>
      <c r="B29" s="21" t="s">
        <v>15</v>
      </c>
      <c r="C29" s="21" t="s">
        <v>15</v>
      </c>
      <c r="D29" s="21" t="s">
        <v>15</v>
      </c>
      <c r="E29" s="21">
        <v>10450</v>
      </c>
      <c r="F29" s="21">
        <v>6516</v>
      </c>
      <c r="G29" s="21">
        <v>981</v>
      </c>
      <c r="H29" s="21" t="s">
        <v>15</v>
      </c>
      <c r="I29" s="21">
        <f t="shared" si="1"/>
        <v>17947</v>
      </c>
      <c r="J29" s="25"/>
      <c r="K29" s="25"/>
      <c r="L29" s="25"/>
      <c r="P29" s="25"/>
    </row>
    <row r="30" spans="1:16">
      <c r="A30" s="68">
        <v>2002</v>
      </c>
      <c r="B30" s="21" t="s">
        <v>15</v>
      </c>
      <c r="C30" s="21">
        <v>576</v>
      </c>
      <c r="D30" s="21">
        <v>2533</v>
      </c>
      <c r="E30" s="21">
        <v>3957</v>
      </c>
      <c r="F30" s="21">
        <v>5467</v>
      </c>
      <c r="G30" s="21">
        <v>1151</v>
      </c>
      <c r="H30" s="21" t="s">
        <v>15</v>
      </c>
      <c r="I30" s="21">
        <f t="shared" si="1"/>
        <v>13684</v>
      </c>
      <c r="J30" s="25"/>
    </row>
    <row r="31" spans="1:16">
      <c r="A31" s="68">
        <v>2003</v>
      </c>
      <c r="B31" s="21" t="s">
        <v>15</v>
      </c>
      <c r="C31" s="21" t="s">
        <v>15</v>
      </c>
      <c r="D31" s="21">
        <v>1372</v>
      </c>
      <c r="E31" s="21">
        <v>10109</v>
      </c>
      <c r="F31" s="21">
        <v>8071</v>
      </c>
      <c r="G31" s="21">
        <v>897</v>
      </c>
      <c r="H31" s="21" t="s">
        <v>15</v>
      </c>
      <c r="I31" s="21">
        <f t="shared" si="1"/>
        <v>20449</v>
      </c>
      <c r="J31" s="25"/>
      <c r="K31" s="25"/>
      <c r="P31" s="25"/>
    </row>
    <row r="32" spans="1:16">
      <c r="A32" s="68">
        <v>2004</v>
      </c>
      <c r="B32" s="21" t="s">
        <v>15</v>
      </c>
      <c r="C32" s="21" t="s">
        <v>15</v>
      </c>
      <c r="D32" s="21">
        <v>435</v>
      </c>
      <c r="E32" s="21">
        <v>14337</v>
      </c>
      <c r="F32" s="21">
        <v>10376</v>
      </c>
      <c r="G32" s="21">
        <v>993</v>
      </c>
      <c r="H32" s="21" t="s">
        <v>15</v>
      </c>
      <c r="I32" s="21">
        <f t="shared" si="1"/>
        <v>26141</v>
      </c>
    </row>
    <row r="33" spans="1:9">
      <c r="A33" s="68">
        <v>2005</v>
      </c>
      <c r="B33" s="21" t="s">
        <v>15</v>
      </c>
      <c r="C33" s="21" t="s">
        <v>15</v>
      </c>
      <c r="D33" s="21" t="s">
        <v>15</v>
      </c>
      <c r="E33" s="21">
        <v>11461.744915506741</v>
      </c>
      <c r="F33" s="21">
        <v>4976.536814377022</v>
      </c>
      <c r="G33" s="21">
        <v>1972.1950999392814</v>
      </c>
      <c r="H33" s="21" t="s">
        <v>15</v>
      </c>
      <c r="I33" s="21">
        <f t="shared" si="1"/>
        <v>18410.476829823045</v>
      </c>
    </row>
    <row r="34" spans="1:9">
      <c r="A34" s="68">
        <v>2006</v>
      </c>
      <c r="B34" s="21" t="s">
        <v>15</v>
      </c>
      <c r="C34" s="21" t="s">
        <v>15</v>
      </c>
      <c r="D34" s="21">
        <v>946.38</v>
      </c>
      <c r="E34" s="21">
        <v>6600.08</v>
      </c>
      <c r="F34" s="21">
        <v>4934.7</v>
      </c>
      <c r="G34" s="21">
        <v>928.28</v>
      </c>
      <c r="H34" s="21" t="s">
        <v>15</v>
      </c>
      <c r="I34" s="21">
        <f t="shared" si="1"/>
        <v>13409.44</v>
      </c>
    </row>
    <row r="35" spans="1:9">
      <c r="A35" s="68">
        <v>2007</v>
      </c>
      <c r="B35" s="21" t="s">
        <v>15</v>
      </c>
      <c r="C35" s="21" t="s">
        <v>15</v>
      </c>
      <c r="D35" s="21" t="s">
        <v>15</v>
      </c>
      <c r="E35" s="21">
        <v>6944.6</v>
      </c>
      <c r="F35" s="21">
        <v>5731.14</v>
      </c>
      <c r="G35" s="21">
        <v>691.05</v>
      </c>
      <c r="H35" s="21" t="s">
        <v>15</v>
      </c>
      <c r="I35" s="21">
        <f>SUM(B35:H35)</f>
        <v>13366.79</v>
      </c>
    </row>
    <row r="36" spans="1:9">
      <c r="A36" s="68">
        <v>2008</v>
      </c>
      <c r="B36" s="21" t="s">
        <v>15</v>
      </c>
      <c r="C36" s="21" t="s">
        <v>15</v>
      </c>
      <c r="D36" s="21">
        <v>1066.31</v>
      </c>
      <c r="E36" s="21">
        <v>2475.31</v>
      </c>
      <c r="F36" s="21">
        <v>2581.77</v>
      </c>
      <c r="G36" s="21">
        <v>246.55</v>
      </c>
      <c r="H36" s="21" t="s">
        <v>15</v>
      </c>
      <c r="I36" s="21">
        <f t="shared" ref="I36:I52" si="2">SUM(B36:H36)</f>
        <v>6369.94</v>
      </c>
    </row>
    <row r="37" spans="1:9">
      <c r="A37" s="68">
        <v>2009</v>
      </c>
      <c r="B37" s="21" t="s">
        <v>15</v>
      </c>
      <c r="C37" s="21" t="s">
        <v>15</v>
      </c>
      <c r="D37" s="21">
        <v>224.88</v>
      </c>
      <c r="E37" s="21">
        <v>6436.32</v>
      </c>
      <c r="F37" s="21">
        <v>8607.83</v>
      </c>
      <c r="G37" s="21">
        <v>1201.92</v>
      </c>
      <c r="H37" s="21" t="s">
        <v>15</v>
      </c>
      <c r="I37" s="21">
        <f t="shared" si="2"/>
        <v>16470.949999999997</v>
      </c>
    </row>
    <row r="38" spans="1:9">
      <c r="A38" s="68">
        <v>2010</v>
      </c>
      <c r="B38" s="21" t="s">
        <v>15</v>
      </c>
      <c r="C38" s="21" t="s">
        <v>15</v>
      </c>
      <c r="D38" s="21">
        <v>1239.23</v>
      </c>
      <c r="E38" s="21">
        <v>5700.79</v>
      </c>
      <c r="F38" s="21">
        <v>3802.5</v>
      </c>
      <c r="G38" s="21">
        <v>806.83999999999992</v>
      </c>
      <c r="H38" s="21" t="s">
        <v>15</v>
      </c>
      <c r="I38" s="21">
        <f t="shared" si="2"/>
        <v>11549.36</v>
      </c>
    </row>
    <row r="39" spans="1:9">
      <c r="A39" s="68">
        <v>2011</v>
      </c>
      <c r="B39" s="21" t="s">
        <v>15</v>
      </c>
      <c r="C39" s="21" t="s">
        <v>15</v>
      </c>
      <c r="D39" s="21">
        <v>638.43000000000006</v>
      </c>
      <c r="E39" s="21">
        <v>5500.32</v>
      </c>
      <c r="F39" s="21">
        <v>4259.45</v>
      </c>
      <c r="G39" s="21">
        <v>671.22</v>
      </c>
      <c r="H39" s="21" t="s">
        <v>15</v>
      </c>
      <c r="I39" s="21">
        <f t="shared" si="2"/>
        <v>11069.42</v>
      </c>
    </row>
    <row r="40" spans="1:9">
      <c r="A40" s="68">
        <v>2012</v>
      </c>
      <c r="B40" s="21" t="s">
        <v>15</v>
      </c>
      <c r="C40" s="21" t="s">
        <v>15</v>
      </c>
      <c r="D40" s="21">
        <v>1204.44</v>
      </c>
      <c r="E40" s="21">
        <v>7324.48</v>
      </c>
      <c r="F40" s="21">
        <v>3641.32</v>
      </c>
      <c r="G40" s="21">
        <v>1268.3599999999999</v>
      </c>
      <c r="H40" s="21" t="s">
        <v>15</v>
      </c>
      <c r="I40" s="21">
        <f t="shared" si="2"/>
        <v>13438.6</v>
      </c>
    </row>
    <row r="41" spans="1:9">
      <c r="A41" s="68">
        <v>2013</v>
      </c>
      <c r="B41" s="21" t="s">
        <v>15</v>
      </c>
      <c r="C41" s="21">
        <v>814.98</v>
      </c>
      <c r="D41" s="21">
        <v>1713.94</v>
      </c>
      <c r="E41" s="21">
        <v>7398.92</v>
      </c>
      <c r="F41" s="21">
        <v>5043.95</v>
      </c>
      <c r="G41" s="21">
        <v>390.53</v>
      </c>
      <c r="H41" s="21" t="s">
        <v>15</v>
      </c>
      <c r="I41" s="21">
        <f t="shared" si="2"/>
        <v>15362.320000000002</v>
      </c>
    </row>
    <row r="42" spans="1:9">
      <c r="A42" s="68">
        <v>2014</v>
      </c>
      <c r="B42" s="21" t="s">
        <v>15</v>
      </c>
      <c r="C42" s="21">
        <v>827.09</v>
      </c>
      <c r="D42" s="21">
        <v>2334.31</v>
      </c>
      <c r="E42" s="21">
        <v>8101.53</v>
      </c>
      <c r="F42" s="21">
        <v>3547.48</v>
      </c>
      <c r="G42" s="21">
        <v>1706.28</v>
      </c>
      <c r="H42" s="21" t="s">
        <v>15</v>
      </c>
      <c r="I42" s="21">
        <f t="shared" si="2"/>
        <v>16516.689999999999</v>
      </c>
    </row>
    <row r="43" spans="1:9">
      <c r="A43" s="68">
        <v>2015</v>
      </c>
      <c r="B43" s="21" t="s">
        <v>15</v>
      </c>
      <c r="C43" s="21">
        <v>370.23</v>
      </c>
      <c r="D43" s="21">
        <v>2370.8000000000002</v>
      </c>
      <c r="E43" s="21">
        <v>8760.52</v>
      </c>
      <c r="F43" s="21">
        <v>2345.36</v>
      </c>
      <c r="G43" s="21">
        <v>918.56999999999994</v>
      </c>
      <c r="H43" s="21" t="s">
        <v>15</v>
      </c>
      <c r="I43" s="21">
        <f>SUM(B43:H43)</f>
        <v>14765.480000000001</v>
      </c>
    </row>
    <row r="44" spans="1:9">
      <c r="A44" s="68">
        <v>2016</v>
      </c>
      <c r="B44" s="21" t="s">
        <v>15</v>
      </c>
      <c r="C44" s="21" t="s">
        <v>15</v>
      </c>
      <c r="D44" s="21" t="s">
        <v>15</v>
      </c>
      <c r="E44" s="21">
        <v>7503.69</v>
      </c>
      <c r="F44" s="21">
        <v>751.07</v>
      </c>
      <c r="G44" s="21" t="s">
        <v>15</v>
      </c>
      <c r="H44" s="21" t="s">
        <v>15</v>
      </c>
      <c r="I44" s="21">
        <f>SUM(B44:H44)</f>
        <v>8254.76</v>
      </c>
    </row>
    <row r="45" spans="1:9">
      <c r="A45" s="68">
        <v>2017</v>
      </c>
      <c r="B45" s="21" t="s">
        <v>15</v>
      </c>
      <c r="C45" s="21" t="s">
        <v>15</v>
      </c>
      <c r="D45" s="21">
        <v>385.86</v>
      </c>
      <c r="E45" s="21">
        <v>7874.17</v>
      </c>
      <c r="F45" s="21">
        <v>2037</v>
      </c>
      <c r="G45" s="21">
        <v>493.65</v>
      </c>
      <c r="H45" s="21" t="s">
        <v>15</v>
      </c>
      <c r="I45" s="21">
        <f>SUM(B45:H45)</f>
        <v>10790.68</v>
      </c>
    </row>
    <row r="46" spans="1:9">
      <c r="A46" s="68">
        <v>2018</v>
      </c>
      <c r="B46" s="21" t="s">
        <v>15</v>
      </c>
      <c r="C46" s="21" t="s">
        <v>15</v>
      </c>
      <c r="D46" s="21">
        <v>1169.17</v>
      </c>
      <c r="E46" s="21">
        <v>5989.08</v>
      </c>
      <c r="F46" s="21">
        <v>1499.01</v>
      </c>
      <c r="G46" s="21">
        <v>0</v>
      </c>
      <c r="H46" s="21" t="s">
        <v>15</v>
      </c>
      <c r="I46" s="21">
        <f>SUM(B46:H46)</f>
        <v>8657.26</v>
      </c>
    </row>
    <row r="47" spans="1:9">
      <c r="A47" s="68">
        <v>2019</v>
      </c>
      <c r="B47" s="21" t="s">
        <v>15</v>
      </c>
      <c r="C47" s="21" t="s">
        <v>15</v>
      </c>
      <c r="D47" s="21">
        <v>2526.71</v>
      </c>
      <c r="E47" s="21">
        <v>5150.1400000000003</v>
      </c>
      <c r="F47" s="21">
        <v>1986.97</v>
      </c>
      <c r="G47" s="21">
        <v>400.36</v>
      </c>
      <c r="H47" s="21" t="s">
        <v>15</v>
      </c>
      <c r="I47" s="21">
        <f t="shared" ref="I47:I51" si="3">SUM(B47:H47)</f>
        <v>10064.18</v>
      </c>
    </row>
    <row r="48" spans="1:9" ht="11.4">
      <c r="A48" s="68" t="s">
        <v>193</v>
      </c>
      <c r="B48" s="21" t="s">
        <v>15</v>
      </c>
      <c r="C48" s="21" t="s">
        <v>15</v>
      </c>
      <c r="D48" s="21">
        <v>1322.47</v>
      </c>
      <c r="E48" s="21">
        <v>4700.04</v>
      </c>
      <c r="F48" s="21">
        <v>767.93</v>
      </c>
      <c r="G48" s="21" t="s">
        <v>15</v>
      </c>
      <c r="H48" s="21" t="s">
        <v>15</v>
      </c>
      <c r="I48" s="21">
        <f t="shared" si="3"/>
        <v>6790.4400000000005</v>
      </c>
    </row>
    <row r="49" spans="1:9" ht="11.4">
      <c r="A49" s="68" t="s">
        <v>194</v>
      </c>
      <c r="B49" s="21" t="s">
        <v>15</v>
      </c>
      <c r="C49" s="21" t="s">
        <v>15</v>
      </c>
      <c r="D49" s="21">
        <v>1939.44</v>
      </c>
      <c r="E49" s="21">
        <v>6668.16</v>
      </c>
      <c r="F49" s="21">
        <v>1774.79</v>
      </c>
      <c r="G49" s="21">
        <v>516.35</v>
      </c>
      <c r="H49" s="21" t="s">
        <v>15</v>
      </c>
      <c r="I49" s="21">
        <f t="shared" si="3"/>
        <v>10898.74</v>
      </c>
    </row>
    <row r="50" spans="1:9">
      <c r="A50" s="68">
        <v>2022</v>
      </c>
      <c r="B50" s="21" t="s">
        <v>15</v>
      </c>
      <c r="C50" s="21" t="s">
        <v>15</v>
      </c>
      <c r="D50" s="21">
        <v>3692.61</v>
      </c>
      <c r="E50" s="21">
        <v>2398.2399999999998</v>
      </c>
      <c r="F50" s="21">
        <v>2254.86</v>
      </c>
      <c r="G50" s="21">
        <v>1091</v>
      </c>
      <c r="H50" s="21" t="s">
        <v>15</v>
      </c>
      <c r="I50" s="21">
        <f t="shared" si="3"/>
        <v>9436.7100000000009</v>
      </c>
    </row>
    <row r="51" spans="1:9">
      <c r="A51" s="68">
        <v>2023</v>
      </c>
      <c r="B51" s="21" t="s">
        <v>15</v>
      </c>
      <c r="C51" s="21" t="s">
        <v>15</v>
      </c>
      <c r="D51" s="21">
        <v>2782.77</v>
      </c>
      <c r="E51" s="21">
        <v>7027.43</v>
      </c>
      <c r="F51" s="21">
        <v>2857.26</v>
      </c>
      <c r="G51" s="21">
        <v>1618.09</v>
      </c>
      <c r="H51" s="21" t="s">
        <v>15</v>
      </c>
      <c r="I51" s="21">
        <f t="shared" si="3"/>
        <v>14285.550000000001</v>
      </c>
    </row>
    <row r="52" spans="1:9" ht="11.4">
      <c r="A52" s="68" t="s">
        <v>346</v>
      </c>
      <c r="B52" s="21" t="s">
        <v>15</v>
      </c>
      <c r="C52" s="21" t="s">
        <v>15</v>
      </c>
      <c r="D52" s="233">
        <v>4585.2401794270199</v>
      </c>
      <c r="E52" s="233">
        <v>8724.7529521236193</v>
      </c>
      <c r="F52" s="233">
        <v>4492.5143363975403</v>
      </c>
      <c r="G52" s="233">
        <v>65.361111111111001</v>
      </c>
      <c r="H52" s="21" t="s">
        <v>15</v>
      </c>
      <c r="I52" s="21">
        <f t="shared" si="2"/>
        <v>17867.86857905929</v>
      </c>
    </row>
    <row r="54" spans="1:9">
      <c r="A54" s="63" t="s">
        <v>135</v>
      </c>
    </row>
    <row r="55" spans="1:9">
      <c r="A55" s="68">
        <v>1976</v>
      </c>
      <c r="B55" s="21" t="s">
        <v>15</v>
      </c>
      <c r="C55" s="21">
        <v>916</v>
      </c>
      <c r="D55" s="21">
        <v>2940</v>
      </c>
      <c r="E55" s="21">
        <v>13001</v>
      </c>
      <c r="F55" s="21">
        <v>19862</v>
      </c>
      <c r="G55" s="21">
        <v>9326</v>
      </c>
      <c r="H55" s="21">
        <v>85</v>
      </c>
      <c r="I55" s="21">
        <f t="shared" ref="I55:I72" si="4">SUM(B55:H55)</f>
        <v>46130</v>
      </c>
    </row>
    <row r="56" spans="1:9">
      <c r="A56" s="68">
        <v>1977</v>
      </c>
      <c r="B56" s="21">
        <v>0</v>
      </c>
      <c r="C56" s="21">
        <v>476</v>
      </c>
      <c r="D56" s="21">
        <v>1082</v>
      </c>
      <c r="E56" s="21">
        <v>7530</v>
      </c>
      <c r="F56" s="21">
        <v>15382</v>
      </c>
      <c r="G56" s="21">
        <v>4439</v>
      </c>
      <c r="H56" s="21">
        <v>72</v>
      </c>
      <c r="I56" s="21">
        <f t="shared" si="4"/>
        <v>28981</v>
      </c>
    </row>
    <row r="57" spans="1:9">
      <c r="A57" s="68">
        <v>1978</v>
      </c>
      <c r="B57" s="21">
        <v>48</v>
      </c>
      <c r="C57" s="21">
        <v>143</v>
      </c>
      <c r="D57" s="21">
        <v>1363</v>
      </c>
      <c r="E57" s="21">
        <v>9308</v>
      </c>
      <c r="F57" s="21">
        <v>9531</v>
      </c>
      <c r="G57" s="21">
        <v>1884</v>
      </c>
      <c r="H57" s="21">
        <v>1150</v>
      </c>
      <c r="I57" s="21">
        <f t="shared" si="4"/>
        <v>23427</v>
      </c>
    </row>
    <row r="58" spans="1:9">
      <c r="A58" s="68">
        <v>1979</v>
      </c>
      <c r="B58" s="21" t="s">
        <v>15</v>
      </c>
      <c r="C58" s="21">
        <v>53</v>
      </c>
      <c r="D58" s="21">
        <v>229</v>
      </c>
      <c r="E58" s="21">
        <v>4393</v>
      </c>
      <c r="F58" s="21">
        <v>7857</v>
      </c>
      <c r="G58" s="21">
        <v>15</v>
      </c>
      <c r="H58" s="21" t="s">
        <v>15</v>
      </c>
      <c r="I58" s="21">
        <f t="shared" si="4"/>
        <v>12547</v>
      </c>
    </row>
    <row r="59" spans="1:9">
      <c r="A59" s="68">
        <v>1980</v>
      </c>
      <c r="B59" s="21" t="s">
        <v>15</v>
      </c>
      <c r="C59" s="21">
        <v>130</v>
      </c>
      <c r="D59" s="21">
        <v>1089</v>
      </c>
      <c r="E59" s="21">
        <v>5426</v>
      </c>
      <c r="F59" s="21">
        <v>5950</v>
      </c>
      <c r="G59" s="21" t="s">
        <v>15</v>
      </c>
      <c r="H59" s="21" t="s">
        <v>15</v>
      </c>
      <c r="I59" s="21">
        <f t="shared" si="4"/>
        <v>12595</v>
      </c>
    </row>
    <row r="60" spans="1:9">
      <c r="A60" s="68">
        <v>1981</v>
      </c>
      <c r="B60" s="21" t="s">
        <v>15</v>
      </c>
      <c r="C60" s="21">
        <v>0</v>
      </c>
      <c r="D60" s="21">
        <v>0</v>
      </c>
      <c r="E60" s="21">
        <v>0</v>
      </c>
      <c r="F60" s="21">
        <v>1392</v>
      </c>
      <c r="G60" s="21" t="s">
        <v>15</v>
      </c>
      <c r="H60" s="21" t="s">
        <v>15</v>
      </c>
      <c r="I60" s="21">
        <f t="shared" si="4"/>
        <v>1392</v>
      </c>
    </row>
    <row r="61" spans="1:9">
      <c r="A61" s="68">
        <v>1982</v>
      </c>
      <c r="B61" s="21" t="s">
        <v>15</v>
      </c>
      <c r="C61" s="21">
        <v>0</v>
      </c>
      <c r="D61" s="21">
        <v>208</v>
      </c>
      <c r="E61" s="21">
        <v>3453</v>
      </c>
      <c r="F61" s="21">
        <v>3709</v>
      </c>
      <c r="G61" s="21" t="s">
        <v>15</v>
      </c>
      <c r="H61" s="21" t="s">
        <v>15</v>
      </c>
      <c r="I61" s="21">
        <f t="shared" si="4"/>
        <v>7370</v>
      </c>
    </row>
    <row r="62" spans="1:9">
      <c r="A62" s="68">
        <v>1983</v>
      </c>
      <c r="B62" s="21" t="s">
        <v>15</v>
      </c>
      <c r="C62" s="21" t="s">
        <v>15</v>
      </c>
      <c r="D62" s="21" t="s">
        <v>15</v>
      </c>
      <c r="E62" s="21">
        <v>1314</v>
      </c>
      <c r="F62" s="21">
        <v>4333</v>
      </c>
      <c r="G62" s="21">
        <v>461</v>
      </c>
      <c r="H62" s="21" t="s">
        <v>15</v>
      </c>
      <c r="I62" s="21">
        <f t="shared" si="4"/>
        <v>6108</v>
      </c>
    </row>
    <row r="63" spans="1:9">
      <c r="A63" s="68">
        <v>1984</v>
      </c>
      <c r="B63" s="21" t="s">
        <v>15</v>
      </c>
      <c r="C63" s="21" t="s">
        <v>15</v>
      </c>
      <c r="D63" s="21" t="s">
        <v>15</v>
      </c>
      <c r="E63" s="21">
        <v>66</v>
      </c>
      <c r="F63" s="21">
        <v>176</v>
      </c>
      <c r="G63" s="21" t="s">
        <v>15</v>
      </c>
      <c r="H63" s="21" t="s">
        <v>15</v>
      </c>
      <c r="I63" s="21">
        <f t="shared" si="4"/>
        <v>242</v>
      </c>
    </row>
    <row r="64" spans="1:9">
      <c r="A64" s="68">
        <v>1985</v>
      </c>
      <c r="B64" s="21" t="s">
        <v>15</v>
      </c>
      <c r="C64" s="21" t="s">
        <v>15</v>
      </c>
      <c r="D64" s="21">
        <v>23</v>
      </c>
      <c r="E64" s="21">
        <v>762</v>
      </c>
      <c r="F64" s="21">
        <v>764</v>
      </c>
      <c r="G64" s="21">
        <v>0</v>
      </c>
      <c r="H64" s="21" t="s">
        <v>15</v>
      </c>
      <c r="I64" s="21">
        <f t="shared" si="4"/>
        <v>1549</v>
      </c>
    </row>
    <row r="65" spans="1:16">
      <c r="A65" s="68">
        <v>1986</v>
      </c>
      <c r="B65" s="21" t="s">
        <v>15</v>
      </c>
      <c r="C65" s="21" t="s">
        <v>15</v>
      </c>
      <c r="D65" s="21">
        <v>54</v>
      </c>
      <c r="E65" s="21">
        <v>887</v>
      </c>
      <c r="F65" s="21">
        <v>761</v>
      </c>
      <c r="G65" s="21" t="s">
        <v>15</v>
      </c>
      <c r="H65" s="21" t="s">
        <v>15</v>
      </c>
      <c r="I65" s="21">
        <f t="shared" si="4"/>
        <v>1702</v>
      </c>
    </row>
    <row r="66" spans="1:16">
      <c r="A66" s="68">
        <v>1987</v>
      </c>
      <c r="B66" s="21" t="s">
        <v>15</v>
      </c>
      <c r="C66" s="21" t="s">
        <v>15</v>
      </c>
      <c r="D66" s="21">
        <v>70</v>
      </c>
      <c r="E66" s="21">
        <v>1203</v>
      </c>
      <c r="F66" s="21">
        <v>767</v>
      </c>
      <c r="G66" s="21" t="s">
        <v>15</v>
      </c>
      <c r="H66" s="21" t="s">
        <v>15</v>
      </c>
      <c r="I66" s="21">
        <f t="shared" si="4"/>
        <v>2040</v>
      </c>
    </row>
    <row r="67" spans="1:16">
      <c r="A67" s="68">
        <v>1988</v>
      </c>
      <c r="B67" s="21" t="s">
        <v>15</v>
      </c>
      <c r="C67" s="21" t="s">
        <v>15</v>
      </c>
      <c r="D67" s="21" t="s">
        <v>15</v>
      </c>
      <c r="E67" s="21">
        <v>2377</v>
      </c>
      <c r="F67" s="21">
        <v>346</v>
      </c>
      <c r="G67" s="21">
        <v>86</v>
      </c>
      <c r="H67" s="21" t="s">
        <v>15</v>
      </c>
      <c r="I67" s="21">
        <f t="shared" si="4"/>
        <v>2809</v>
      </c>
    </row>
    <row r="68" spans="1:16">
      <c r="A68" s="68">
        <v>1989</v>
      </c>
      <c r="B68" s="21" t="s">
        <v>15</v>
      </c>
      <c r="C68" s="21">
        <v>66</v>
      </c>
      <c r="D68" s="21">
        <v>57</v>
      </c>
      <c r="E68" s="21">
        <v>1524</v>
      </c>
      <c r="F68" s="21" t="s">
        <v>15</v>
      </c>
      <c r="G68" s="21" t="s">
        <v>15</v>
      </c>
      <c r="H68" s="21" t="s">
        <v>15</v>
      </c>
      <c r="I68" s="21">
        <f t="shared" si="4"/>
        <v>1647</v>
      </c>
    </row>
    <row r="69" spans="1:16">
      <c r="A69" s="68">
        <v>1990</v>
      </c>
      <c r="B69" s="21" t="s">
        <v>15</v>
      </c>
      <c r="C69" s="21" t="s">
        <v>15</v>
      </c>
      <c r="D69" s="21" t="s">
        <v>15</v>
      </c>
      <c r="E69" s="21">
        <v>2847</v>
      </c>
      <c r="F69" s="21">
        <v>1122</v>
      </c>
      <c r="G69" s="21">
        <v>221</v>
      </c>
      <c r="H69" s="21" t="s">
        <v>15</v>
      </c>
      <c r="I69" s="21">
        <f t="shared" si="4"/>
        <v>4190</v>
      </c>
    </row>
    <row r="70" spans="1:16">
      <c r="A70" s="68">
        <v>1991</v>
      </c>
      <c r="B70" s="21" t="s">
        <v>15</v>
      </c>
      <c r="C70" s="21" t="s">
        <v>15</v>
      </c>
      <c r="D70" s="21" t="s">
        <v>15</v>
      </c>
      <c r="E70" s="21">
        <v>3528</v>
      </c>
      <c r="F70" s="21">
        <v>6</v>
      </c>
      <c r="G70" s="21" t="s">
        <v>15</v>
      </c>
      <c r="H70" s="21" t="s">
        <v>15</v>
      </c>
      <c r="I70" s="21">
        <f t="shared" si="4"/>
        <v>3534</v>
      </c>
      <c r="J70" s="25"/>
      <c r="K70" s="25"/>
      <c r="L70" s="25"/>
      <c r="N70" s="25"/>
      <c r="O70" s="25"/>
      <c r="P70" s="25"/>
    </row>
    <row r="71" spans="1:16">
      <c r="A71" s="68">
        <v>1992</v>
      </c>
      <c r="B71" s="21" t="s">
        <v>15</v>
      </c>
      <c r="C71" s="21" t="s">
        <v>15</v>
      </c>
      <c r="D71" s="21" t="s">
        <v>15</v>
      </c>
      <c r="E71" s="21">
        <v>1675</v>
      </c>
      <c r="F71" s="21">
        <v>513</v>
      </c>
      <c r="G71" s="21">
        <v>266</v>
      </c>
      <c r="H71" s="21">
        <v>8</v>
      </c>
      <c r="I71" s="21">
        <f t="shared" si="4"/>
        <v>2462</v>
      </c>
      <c r="J71" s="25"/>
      <c r="K71" s="25"/>
      <c r="L71" s="25"/>
      <c r="P71" s="25"/>
    </row>
    <row r="72" spans="1:16">
      <c r="A72" s="68">
        <v>1993</v>
      </c>
      <c r="B72" s="21" t="s">
        <v>15</v>
      </c>
      <c r="C72" s="21" t="s">
        <v>15</v>
      </c>
      <c r="D72" s="21" t="s">
        <v>15</v>
      </c>
      <c r="E72" s="21">
        <v>1505</v>
      </c>
      <c r="F72" s="21">
        <v>762</v>
      </c>
      <c r="G72" s="21">
        <f>557+76</f>
        <v>633</v>
      </c>
      <c r="H72" s="21" t="s">
        <v>15</v>
      </c>
      <c r="I72" s="21">
        <f t="shared" si="4"/>
        <v>2900</v>
      </c>
      <c r="J72" s="25"/>
      <c r="K72" s="25"/>
      <c r="L72" s="25"/>
      <c r="P72" s="25"/>
    </row>
    <row r="73" spans="1:16">
      <c r="A73" s="68">
        <v>1994</v>
      </c>
      <c r="B73" s="21" t="s">
        <v>15</v>
      </c>
      <c r="C73" s="21" t="s">
        <v>15</v>
      </c>
      <c r="D73" s="21" t="s">
        <v>15</v>
      </c>
      <c r="E73" s="21" t="s">
        <v>15</v>
      </c>
      <c r="F73" s="21" t="s">
        <v>15</v>
      </c>
      <c r="G73" s="21" t="s">
        <v>15</v>
      </c>
      <c r="H73" s="21" t="s">
        <v>15</v>
      </c>
      <c r="I73" s="21" t="s">
        <v>15</v>
      </c>
      <c r="J73" s="25"/>
      <c r="K73" s="25"/>
      <c r="L73" s="25"/>
      <c r="M73" s="25"/>
      <c r="N73" s="25"/>
      <c r="O73" s="25"/>
      <c r="P73" s="25"/>
    </row>
    <row r="74" spans="1:16">
      <c r="A74" s="68">
        <v>1995</v>
      </c>
      <c r="B74" s="21" t="s">
        <v>15</v>
      </c>
      <c r="C74" s="21" t="s">
        <v>15</v>
      </c>
      <c r="D74" s="21" t="s">
        <v>15</v>
      </c>
      <c r="E74" s="21" t="s">
        <v>15</v>
      </c>
      <c r="F74" s="21">
        <v>911</v>
      </c>
      <c r="G74" s="21">
        <v>540</v>
      </c>
      <c r="H74" s="21" t="s">
        <v>15</v>
      </c>
      <c r="I74" s="21">
        <f t="shared" ref="I74:I85" si="5">SUM(B74:H74)</f>
        <v>1451</v>
      </c>
      <c r="J74" s="25"/>
      <c r="K74" s="25"/>
      <c r="L74" s="25"/>
      <c r="M74" s="25"/>
      <c r="P74" s="25"/>
    </row>
    <row r="75" spans="1:16">
      <c r="A75" s="68">
        <v>1996</v>
      </c>
      <c r="B75" s="21" t="s">
        <v>15</v>
      </c>
      <c r="C75" s="21" t="s">
        <v>15</v>
      </c>
      <c r="D75" s="21" t="s">
        <v>15</v>
      </c>
      <c r="E75" s="21" t="s">
        <v>15</v>
      </c>
      <c r="F75" s="21">
        <v>781</v>
      </c>
      <c r="G75" s="21">
        <v>506</v>
      </c>
      <c r="H75" s="21" t="s">
        <v>15</v>
      </c>
      <c r="I75" s="21">
        <f t="shared" si="5"/>
        <v>1287</v>
      </c>
      <c r="J75" s="25"/>
      <c r="K75" s="25"/>
      <c r="L75" s="25"/>
      <c r="M75" s="25"/>
      <c r="P75" s="25"/>
    </row>
    <row r="76" spans="1:16">
      <c r="A76" s="68">
        <v>1997</v>
      </c>
      <c r="B76" s="21" t="s">
        <v>15</v>
      </c>
      <c r="C76" s="21" t="s">
        <v>15</v>
      </c>
      <c r="D76" s="21" t="s">
        <v>15</v>
      </c>
      <c r="E76" s="21">
        <v>925</v>
      </c>
      <c r="F76" s="21">
        <v>0</v>
      </c>
      <c r="G76" s="21" t="s">
        <v>15</v>
      </c>
      <c r="H76" s="21" t="s">
        <v>15</v>
      </c>
      <c r="I76" s="21">
        <f t="shared" si="5"/>
        <v>925</v>
      </c>
      <c r="J76" s="25"/>
      <c r="K76" s="25"/>
      <c r="L76" s="25"/>
      <c r="N76" s="25"/>
      <c r="O76" s="25"/>
      <c r="P76" s="25"/>
    </row>
    <row r="77" spans="1:16">
      <c r="A77" s="68">
        <v>1998</v>
      </c>
      <c r="B77" s="21" t="s">
        <v>15</v>
      </c>
      <c r="C77" s="21" t="s">
        <v>15</v>
      </c>
      <c r="D77" s="21" t="s">
        <v>15</v>
      </c>
      <c r="E77" s="21" t="s">
        <v>15</v>
      </c>
      <c r="F77" s="21">
        <v>578</v>
      </c>
      <c r="G77" s="21" t="s">
        <v>15</v>
      </c>
      <c r="H77" s="21" t="s">
        <v>15</v>
      </c>
      <c r="I77" s="21">
        <f t="shared" si="5"/>
        <v>578</v>
      </c>
      <c r="J77" s="25"/>
      <c r="K77" s="25"/>
      <c r="L77" s="25"/>
      <c r="M77" s="25"/>
      <c r="O77" s="25"/>
      <c r="P77" s="25"/>
    </row>
    <row r="78" spans="1:16">
      <c r="A78" s="68">
        <v>1999</v>
      </c>
      <c r="B78" s="21" t="s">
        <v>15</v>
      </c>
      <c r="C78" s="21" t="s">
        <v>15</v>
      </c>
      <c r="D78" s="21" t="s">
        <v>15</v>
      </c>
      <c r="E78" s="21">
        <v>1022</v>
      </c>
      <c r="F78" s="21">
        <v>1230</v>
      </c>
      <c r="G78" s="21">
        <v>669</v>
      </c>
      <c r="H78" s="21" t="s">
        <v>15</v>
      </c>
      <c r="I78" s="21">
        <f t="shared" si="5"/>
        <v>2921</v>
      </c>
      <c r="J78" s="25"/>
      <c r="K78" s="25"/>
      <c r="L78" s="25"/>
      <c r="P78" s="25"/>
    </row>
    <row r="79" spans="1:16">
      <c r="A79" s="68">
        <v>2000</v>
      </c>
      <c r="B79" s="21" t="s">
        <v>15</v>
      </c>
      <c r="C79" s="21" t="s">
        <v>15</v>
      </c>
      <c r="D79" s="21" t="s">
        <v>15</v>
      </c>
      <c r="E79" s="21">
        <v>1233</v>
      </c>
      <c r="F79" s="21">
        <v>742</v>
      </c>
      <c r="G79" s="21" t="s">
        <v>15</v>
      </c>
      <c r="H79" s="21" t="s">
        <v>15</v>
      </c>
      <c r="I79" s="21">
        <f t="shared" si="5"/>
        <v>1975</v>
      </c>
      <c r="J79" s="25"/>
      <c r="K79" s="25"/>
      <c r="L79" s="25"/>
      <c r="O79" s="25"/>
      <c r="P79" s="25"/>
    </row>
    <row r="80" spans="1:16">
      <c r="A80" s="68">
        <v>2001</v>
      </c>
      <c r="B80" s="21" t="s">
        <v>15</v>
      </c>
      <c r="C80" s="21" t="s">
        <v>15</v>
      </c>
      <c r="D80" s="21" t="s">
        <v>15</v>
      </c>
      <c r="E80" s="21">
        <v>1941</v>
      </c>
      <c r="F80" s="21">
        <v>960</v>
      </c>
      <c r="G80" s="21">
        <v>247</v>
      </c>
      <c r="H80" s="21">
        <v>239</v>
      </c>
      <c r="I80" s="21">
        <f t="shared" si="5"/>
        <v>3387</v>
      </c>
      <c r="J80" s="25"/>
      <c r="K80" s="25"/>
      <c r="L80" s="25"/>
    </row>
    <row r="81" spans="1:11">
      <c r="A81" s="68">
        <v>2002</v>
      </c>
      <c r="B81" s="21" t="s">
        <v>15</v>
      </c>
      <c r="C81" s="21">
        <v>59</v>
      </c>
      <c r="D81" s="21">
        <v>231</v>
      </c>
      <c r="E81" s="21">
        <v>1089</v>
      </c>
      <c r="F81" s="21">
        <v>1350</v>
      </c>
      <c r="G81" s="21">
        <v>568</v>
      </c>
      <c r="H81" s="21">
        <v>113</v>
      </c>
      <c r="I81" s="21">
        <f t="shared" si="5"/>
        <v>3410</v>
      </c>
      <c r="J81" s="25"/>
    </row>
    <row r="82" spans="1:11">
      <c r="A82" s="68">
        <v>2003</v>
      </c>
      <c r="B82" s="21" t="s">
        <v>15</v>
      </c>
      <c r="C82" s="21" t="s">
        <v>15</v>
      </c>
      <c r="D82" s="21">
        <v>244</v>
      </c>
      <c r="E82" s="21">
        <v>1774</v>
      </c>
      <c r="F82" s="21">
        <v>1595</v>
      </c>
      <c r="G82" s="21">
        <v>628</v>
      </c>
      <c r="H82" s="21">
        <v>128</v>
      </c>
      <c r="I82" s="21">
        <f t="shared" si="5"/>
        <v>4369</v>
      </c>
      <c r="J82" s="25"/>
      <c r="K82" s="25"/>
    </row>
    <row r="83" spans="1:11">
      <c r="A83" s="68">
        <v>2004</v>
      </c>
      <c r="B83" s="21" t="s">
        <v>15</v>
      </c>
      <c r="C83" s="21" t="s">
        <v>15</v>
      </c>
      <c r="D83" s="21">
        <v>123</v>
      </c>
      <c r="E83" s="21">
        <v>1883</v>
      </c>
      <c r="F83" s="21">
        <v>1484</v>
      </c>
      <c r="G83" s="21">
        <v>1053</v>
      </c>
      <c r="H83" s="21">
        <v>20</v>
      </c>
      <c r="I83" s="21">
        <f t="shared" si="5"/>
        <v>4563</v>
      </c>
    </row>
    <row r="84" spans="1:11">
      <c r="A84" s="68">
        <v>2005</v>
      </c>
      <c r="B84" s="21" t="s">
        <v>15</v>
      </c>
      <c r="C84" s="21" t="s">
        <v>15</v>
      </c>
      <c r="D84" s="21" t="s">
        <v>15</v>
      </c>
      <c r="E84" s="21">
        <v>1867</v>
      </c>
      <c r="F84" s="21">
        <v>2039</v>
      </c>
      <c r="G84" s="21">
        <v>895</v>
      </c>
      <c r="H84" s="21">
        <v>160</v>
      </c>
      <c r="I84" s="21">
        <f t="shared" si="5"/>
        <v>4961</v>
      </c>
    </row>
    <row r="85" spans="1:11">
      <c r="A85" s="68">
        <v>2006</v>
      </c>
      <c r="B85" s="21" t="s">
        <v>15</v>
      </c>
      <c r="C85" s="21" t="s">
        <v>15</v>
      </c>
      <c r="D85" s="21">
        <v>172.55</v>
      </c>
      <c r="E85" s="21">
        <v>1029.3</v>
      </c>
      <c r="F85" s="21">
        <v>1942.5</v>
      </c>
      <c r="G85" s="21">
        <v>740.28</v>
      </c>
      <c r="H85" s="21">
        <v>258.35000000000002</v>
      </c>
      <c r="I85" s="21">
        <f t="shared" si="5"/>
        <v>4142.9800000000005</v>
      </c>
    </row>
    <row r="86" spans="1:11">
      <c r="A86" s="68">
        <v>2007</v>
      </c>
      <c r="B86" s="21" t="s">
        <v>15</v>
      </c>
      <c r="C86" s="21" t="s">
        <v>15</v>
      </c>
      <c r="D86" s="21" t="s">
        <v>15</v>
      </c>
      <c r="E86" s="21">
        <v>989.28</v>
      </c>
      <c r="F86" s="21">
        <v>1639.83</v>
      </c>
      <c r="G86" s="21">
        <v>639.07000000000005</v>
      </c>
      <c r="H86" s="21">
        <v>0</v>
      </c>
      <c r="I86" s="21">
        <f>SUM(B86:H86)</f>
        <v>3268.18</v>
      </c>
    </row>
    <row r="87" spans="1:11">
      <c r="A87" s="68">
        <v>2008</v>
      </c>
      <c r="B87" s="21" t="s">
        <v>15</v>
      </c>
      <c r="C87" s="21" t="s">
        <v>15</v>
      </c>
      <c r="D87" s="21">
        <v>281.12</v>
      </c>
      <c r="E87" s="21">
        <v>535.26</v>
      </c>
      <c r="F87" s="21">
        <v>708.58</v>
      </c>
      <c r="G87" s="21">
        <v>508.07</v>
      </c>
      <c r="H87" s="21">
        <v>37.5</v>
      </c>
      <c r="I87" s="21">
        <f t="shared" ref="I87:I103" si="6">SUM(B87:H87)</f>
        <v>2070.5299999999997</v>
      </c>
    </row>
    <row r="88" spans="1:11">
      <c r="A88" s="68">
        <v>2009</v>
      </c>
      <c r="B88" s="21" t="s">
        <v>15</v>
      </c>
      <c r="C88" s="21" t="s">
        <v>15</v>
      </c>
      <c r="D88" s="21">
        <v>101.94</v>
      </c>
      <c r="E88" s="21">
        <v>1462.33</v>
      </c>
      <c r="F88" s="21">
        <v>2699.54</v>
      </c>
      <c r="G88" s="21">
        <v>600.89</v>
      </c>
      <c r="H88" s="21">
        <v>212.42</v>
      </c>
      <c r="I88" s="21">
        <f t="shared" si="6"/>
        <v>5077.12</v>
      </c>
    </row>
    <row r="89" spans="1:11">
      <c r="A89" s="68">
        <v>2010</v>
      </c>
      <c r="B89" s="21" t="s">
        <v>15</v>
      </c>
      <c r="C89" s="21" t="s">
        <v>15</v>
      </c>
      <c r="D89" s="21">
        <v>390.17</v>
      </c>
      <c r="E89" s="21">
        <v>838.42</v>
      </c>
      <c r="F89" s="21">
        <v>1939.67</v>
      </c>
      <c r="G89" s="21">
        <v>513.42999999999995</v>
      </c>
      <c r="H89" s="21">
        <v>153.97</v>
      </c>
      <c r="I89" s="21">
        <f t="shared" si="6"/>
        <v>3835.66</v>
      </c>
    </row>
    <row r="90" spans="1:11">
      <c r="A90" s="68">
        <v>2011</v>
      </c>
      <c r="B90" s="21" t="s">
        <v>15</v>
      </c>
      <c r="C90" s="21" t="s">
        <v>15</v>
      </c>
      <c r="D90" s="21">
        <v>193.5</v>
      </c>
      <c r="E90" s="21">
        <v>1406.3</v>
      </c>
      <c r="F90" s="21">
        <v>1945.76</v>
      </c>
      <c r="G90" s="21">
        <v>675.82</v>
      </c>
      <c r="H90" s="21">
        <v>16.05</v>
      </c>
      <c r="I90" s="21">
        <f t="shared" si="6"/>
        <v>4237.43</v>
      </c>
    </row>
    <row r="91" spans="1:11">
      <c r="A91" s="68">
        <v>2012</v>
      </c>
      <c r="B91" s="21" t="s">
        <v>15</v>
      </c>
      <c r="C91" s="21" t="s">
        <v>15</v>
      </c>
      <c r="D91" s="21">
        <v>235.73</v>
      </c>
      <c r="E91" s="21">
        <v>1189.72</v>
      </c>
      <c r="F91" s="21">
        <v>1379.4</v>
      </c>
      <c r="G91" s="21">
        <v>767.68</v>
      </c>
      <c r="H91" s="21">
        <v>353.11</v>
      </c>
      <c r="I91" s="21">
        <f t="shared" si="6"/>
        <v>3925.6400000000003</v>
      </c>
    </row>
    <row r="92" spans="1:11">
      <c r="A92" s="68">
        <v>2013</v>
      </c>
      <c r="B92" s="21" t="s">
        <v>15</v>
      </c>
      <c r="C92" s="21">
        <v>135.88</v>
      </c>
      <c r="D92" s="21">
        <v>239.16</v>
      </c>
      <c r="E92" s="21">
        <v>970.73</v>
      </c>
      <c r="F92" s="21">
        <v>2263.3000000000002</v>
      </c>
      <c r="G92" s="21">
        <v>419.6</v>
      </c>
      <c r="H92" s="21">
        <v>237.41</v>
      </c>
      <c r="I92" s="21">
        <f t="shared" si="6"/>
        <v>4266.08</v>
      </c>
    </row>
    <row r="93" spans="1:11">
      <c r="A93" s="68">
        <v>2014</v>
      </c>
      <c r="B93" s="21" t="s">
        <v>15</v>
      </c>
      <c r="C93" s="21">
        <v>35.909999999999997</v>
      </c>
      <c r="D93" s="21">
        <v>351.96</v>
      </c>
      <c r="E93" s="21">
        <v>1421.59</v>
      </c>
      <c r="F93" s="21">
        <v>2006.75</v>
      </c>
      <c r="G93" s="21">
        <v>882.89</v>
      </c>
      <c r="H93" s="21">
        <v>364.82</v>
      </c>
      <c r="I93" s="21">
        <f t="shared" si="6"/>
        <v>5063.92</v>
      </c>
    </row>
    <row r="94" spans="1:11">
      <c r="A94" s="68">
        <v>2015</v>
      </c>
      <c r="B94" s="21" t="s">
        <v>15</v>
      </c>
      <c r="C94" s="21">
        <v>89.81</v>
      </c>
      <c r="D94" s="21">
        <v>247.25</v>
      </c>
      <c r="E94" s="21">
        <v>1389.02</v>
      </c>
      <c r="F94" s="21">
        <v>1058.25</v>
      </c>
      <c r="G94" s="21">
        <v>419.76</v>
      </c>
      <c r="H94" s="21">
        <v>300.16000000000003</v>
      </c>
      <c r="I94" s="21">
        <f>SUM(B94:H94)</f>
        <v>3504.25</v>
      </c>
    </row>
    <row r="95" spans="1:11">
      <c r="A95" s="68">
        <v>2016</v>
      </c>
      <c r="B95" s="21" t="s">
        <v>15</v>
      </c>
      <c r="C95" s="21" t="s">
        <v>15</v>
      </c>
      <c r="D95" s="21" t="s">
        <v>15</v>
      </c>
      <c r="E95" s="21">
        <v>701.78</v>
      </c>
      <c r="F95" s="21">
        <v>387.06</v>
      </c>
      <c r="G95" s="21" t="s">
        <v>15</v>
      </c>
      <c r="H95" s="21" t="s">
        <v>15</v>
      </c>
      <c r="I95" s="21">
        <f>SUM(B95:H95)</f>
        <v>1088.8399999999999</v>
      </c>
    </row>
    <row r="96" spans="1:11">
      <c r="A96" s="68">
        <v>2017</v>
      </c>
      <c r="B96" s="21" t="s">
        <v>15</v>
      </c>
      <c r="C96" s="21" t="s">
        <v>15</v>
      </c>
      <c r="D96" s="21">
        <v>82.3</v>
      </c>
      <c r="E96" s="21">
        <v>465.42</v>
      </c>
      <c r="F96" s="21">
        <v>1004.77</v>
      </c>
      <c r="G96" s="21">
        <v>348.11</v>
      </c>
      <c r="H96" s="21" t="s">
        <v>15</v>
      </c>
      <c r="I96" s="21">
        <f>SUM(B96:H96)</f>
        <v>1900.6</v>
      </c>
    </row>
    <row r="97" spans="1:9">
      <c r="A97" s="68">
        <v>2018</v>
      </c>
      <c r="B97" s="21" t="s">
        <v>15</v>
      </c>
      <c r="C97" s="21" t="s">
        <v>15</v>
      </c>
      <c r="D97" s="21">
        <v>79.83</v>
      </c>
      <c r="E97" s="21">
        <v>399.74</v>
      </c>
      <c r="F97" s="21">
        <v>1407.96</v>
      </c>
      <c r="G97" s="21">
        <v>20</v>
      </c>
      <c r="H97" s="21" t="s">
        <v>15</v>
      </c>
      <c r="I97" s="21">
        <f>SUM(B97:H97)</f>
        <v>1907.53</v>
      </c>
    </row>
    <row r="98" spans="1:9">
      <c r="A98" s="68">
        <v>2019</v>
      </c>
      <c r="B98" s="21" t="s">
        <v>15</v>
      </c>
      <c r="C98" s="21" t="s">
        <v>15</v>
      </c>
      <c r="D98" s="21">
        <v>123.52</v>
      </c>
      <c r="E98" s="21">
        <v>529.84</v>
      </c>
      <c r="F98" s="21">
        <v>1114.17</v>
      </c>
      <c r="G98" s="21">
        <v>293.72000000000003</v>
      </c>
      <c r="H98" s="21">
        <v>239.57</v>
      </c>
      <c r="I98" s="21">
        <f t="shared" ref="I98:I102" si="7">SUM(B98:H98)</f>
        <v>2300.8200000000002</v>
      </c>
    </row>
    <row r="99" spans="1:9" ht="11.4">
      <c r="A99" s="68" t="s">
        <v>193</v>
      </c>
      <c r="B99" s="21" t="s">
        <v>15</v>
      </c>
      <c r="C99" s="21" t="s">
        <v>15</v>
      </c>
      <c r="D99" s="21">
        <v>0</v>
      </c>
      <c r="E99" s="21">
        <v>16.649999999999999</v>
      </c>
      <c r="F99" s="21">
        <v>145.68</v>
      </c>
      <c r="G99" s="21">
        <v>62.94</v>
      </c>
      <c r="H99" s="21" t="s">
        <v>15</v>
      </c>
      <c r="I99" s="21">
        <f t="shared" si="7"/>
        <v>225.27</v>
      </c>
    </row>
    <row r="100" spans="1:9" ht="11.4">
      <c r="A100" s="68" t="s">
        <v>194</v>
      </c>
      <c r="B100" s="21" t="s">
        <v>15</v>
      </c>
      <c r="C100" s="21" t="s">
        <v>15</v>
      </c>
      <c r="D100" s="21">
        <v>0</v>
      </c>
      <c r="E100" s="21">
        <v>538.98</v>
      </c>
      <c r="F100" s="21">
        <v>796.9</v>
      </c>
      <c r="G100" s="21">
        <v>265.05</v>
      </c>
      <c r="H100" s="21" t="s">
        <v>15</v>
      </c>
      <c r="I100" s="21">
        <f t="shared" si="7"/>
        <v>1600.93</v>
      </c>
    </row>
    <row r="101" spans="1:9">
      <c r="A101" s="68">
        <v>2022</v>
      </c>
      <c r="B101" s="21" t="s">
        <v>15</v>
      </c>
      <c r="C101" s="21" t="s">
        <v>15</v>
      </c>
      <c r="D101" s="21">
        <v>92.02</v>
      </c>
      <c r="E101" s="21">
        <v>966.94</v>
      </c>
      <c r="F101" s="21">
        <v>843.88</v>
      </c>
      <c r="G101" s="21">
        <v>575.20000000000005</v>
      </c>
      <c r="H101" s="21">
        <v>285.3</v>
      </c>
      <c r="I101" s="21">
        <f t="shared" si="7"/>
        <v>2763.34</v>
      </c>
    </row>
    <row r="102" spans="1:9">
      <c r="A102" s="68">
        <v>2023</v>
      </c>
      <c r="B102" s="21" t="s">
        <v>15</v>
      </c>
      <c r="C102" s="21" t="s">
        <v>15</v>
      </c>
      <c r="D102" s="21">
        <v>179.47</v>
      </c>
      <c r="E102" s="21">
        <v>811.56</v>
      </c>
      <c r="F102" s="21">
        <v>904.03</v>
      </c>
      <c r="G102" s="21">
        <v>627.9</v>
      </c>
      <c r="H102" s="21">
        <v>212.29</v>
      </c>
      <c r="I102" s="21">
        <f t="shared" si="7"/>
        <v>2735.25</v>
      </c>
    </row>
    <row r="103" spans="1:9" ht="11.4">
      <c r="A103" s="68" t="s">
        <v>346</v>
      </c>
      <c r="B103" s="21" t="s">
        <v>15</v>
      </c>
      <c r="C103" s="21" t="s">
        <v>15</v>
      </c>
      <c r="D103" s="233">
        <v>125.11273532668901</v>
      </c>
      <c r="E103" s="233">
        <v>990.23435903505697</v>
      </c>
      <c r="F103" s="233">
        <v>999.51602721340305</v>
      </c>
      <c r="G103" s="233" t="s">
        <v>15</v>
      </c>
      <c r="H103" s="233" t="s">
        <v>15</v>
      </c>
      <c r="I103" s="21">
        <f t="shared" si="6"/>
        <v>2114.8631215751493</v>
      </c>
    </row>
    <row r="105" spans="1:9">
      <c r="A105" s="63" t="s">
        <v>136</v>
      </c>
    </row>
    <row r="106" spans="1:9">
      <c r="A106" s="68">
        <v>1976</v>
      </c>
      <c r="B106" s="21" t="s">
        <v>15</v>
      </c>
      <c r="C106" s="21">
        <v>12466</v>
      </c>
      <c r="D106" s="21">
        <v>39431</v>
      </c>
      <c r="E106" s="21">
        <v>77844</v>
      </c>
      <c r="F106" s="21">
        <v>73035</v>
      </c>
      <c r="G106" s="21">
        <v>38311</v>
      </c>
      <c r="H106" s="21">
        <v>5901</v>
      </c>
      <c r="I106" s="21">
        <f t="shared" ref="I106:I123" si="8">SUM(B106:H106)</f>
        <v>246988</v>
      </c>
    </row>
    <row r="107" spans="1:9">
      <c r="A107" s="68">
        <v>1977</v>
      </c>
      <c r="B107" s="21">
        <v>7367</v>
      </c>
      <c r="C107" s="21">
        <v>11761</v>
      </c>
      <c r="D107" s="21">
        <v>39957</v>
      </c>
      <c r="E107" s="21">
        <v>70431</v>
      </c>
      <c r="F107" s="21">
        <v>88609</v>
      </c>
      <c r="G107" s="21">
        <v>42309</v>
      </c>
      <c r="H107" s="21">
        <v>2772</v>
      </c>
      <c r="I107" s="21">
        <f t="shared" si="8"/>
        <v>263206</v>
      </c>
    </row>
    <row r="108" spans="1:9">
      <c r="A108" s="68">
        <v>1978</v>
      </c>
      <c r="B108" s="21">
        <v>2073</v>
      </c>
      <c r="C108" s="21">
        <v>11933</v>
      </c>
      <c r="D108" s="21">
        <v>42265</v>
      </c>
      <c r="E108" s="21">
        <v>79473</v>
      </c>
      <c r="F108" s="21">
        <v>72955</v>
      </c>
      <c r="G108" s="21">
        <v>31200</v>
      </c>
      <c r="H108" s="21">
        <v>4822</v>
      </c>
      <c r="I108" s="21">
        <f t="shared" si="8"/>
        <v>244721</v>
      </c>
    </row>
    <row r="109" spans="1:9">
      <c r="A109" s="68">
        <v>1979</v>
      </c>
      <c r="B109" s="21" t="s">
        <v>15</v>
      </c>
      <c r="C109" s="21">
        <v>14410</v>
      </c>
      <c r="D109" s="21">
        <v>34571</v>
      </c>
      <c r="E109" s="21">
        <v>53195</v>
      </c>
      <c r="F109" s="21">
        <v>55093</v>
      </c>
      <c r="G109" s="21">
        <v>3052</v>
      </c>
      <c r="H109" s="21">
        <v>322</v>
      </c>
      <c r="I109" s="21">
        <f t="shared" si="8"/>
        <v>160643</v>
      </c>
    </row>
    <row r="110" spans="1:9">
      <c r="A110" s="68">
        <v>1980</v>
      </c>
      <c r="B110" s="21" t="s">
        <v>15</v>
      </c>
      <c r="C110" s="21">
        <v>11128</v>
      </c>
      <c r="D110" s="21">
        <v>30618</v>
      </c>
      <c r="E110" s="21">
        <v>51493</v>
      </c>
      <c r="F110" s="21">
        <v>41837</v>
      </c>
      <c r="G110" s="21">
        <v>795</v>
      </c>
      <c r="H110" s="21" t="s">
        <v>15</v>
      </c>
      <c r="I110" s="21">
        <f t="shared" si="8"/>
        <v>135871</v>
      </c>
    </row>
    <row r="111" spans="1:9">
      <c r="A111" s="68">
        <v>1981</v>
      </c>
      <c r="B111" s="21" t="s">
        <v>15</v>
      </c>
      <c r="C111" s="21">
        <v>6465</v>
      </c>
      <c r="D111" s="21">
        <v>23446</v>
      </c>
      <c r="E111" s="21">
        <v>48013</v>
      </c>
      <c r="F111" s="21">
        <v>39129</v>
      </c>
      <c r="G111" s="21">
        <v>620</v>
      </c>
      <c r="H111" s="21">
        <v>208</v>
      </c>
      <c r="I111" s="21">
        <f t="shared" si="8"/>
        <v>117881</v>
      </c>
    </row>
    <row r="112" spans="1:9">
      <c r="A112" s="68">
        <v>1982</v>
      </c>
      <c r="B112" s="21" t="s">
        <v>15</v>
      </c>
      <c r="C112" s="21">
        <v>2125</v>
      </c>
      <c r="D112" s="21">
        <v>29608</v>
      </c>
      <c r="E112" s="21">
        <v>55050</v>
      </c>
      <c r="F112" s="21">
        <v>26422</v>
      </c>
      <c r="G112" s="21">
        <v>71</v>
      </c>
      <c r="H112" s="21" t="s">
        <v>15</v>
      </c>
      <c r="I112" s="21">
        <f t="shared" si="8"/>
        <v>113276</v>
      </c>
    </row>
    <row r="113" spans="1:16">
      <c r="A113" s="68">
        <v>1983</v>
      </c>
      <c r="B113" s="21" t="s">
        <v>15</v>
      </c>
      <c r="C113" s="21">
        <v>2470</v>
      </c>
      <c r="D113" s="21">
        <v>25634</v>
      </c>
      <c r="E113" s="21">
        <v>36720</v>
      </c>
      <c r="F113" s="21">
        <v>21811</v>
      </c>
      <c r="G113" s="21">
        <v>6299</v>
      </c>
      <c r="H113" s="21" t="s">
        <v>15</v>
      </c>
      <c r="I113" s="21">
        <f t="shared" si="8"/>
        <v>92934</v>
      </c>
    </row>
    <row r="114" spans="1:16">
      <c r="A114" s="68">
        <v>1984</v>
      </c>
      <c r="B114" s="21" t="s">
        <v>15</v>
      </c>
      <c r="C114" s="21">
        <v>3367</v>
      </c>
      <c r="D114" s="21" t="s">
        <v>15</v>
      </c>
      <c r="E114" s="21">
        <v>3424</v>
      </c>
      <c r="F114" s="21">
        <v>7077</v>
      </c>
      <c r="G114" s="21" t="s">
        <v>15</v>
      </c>
      <c r="H114" s="21" t="s">
        <v>15</v>
      </c>
      <c r="I114" s="21">
        <f t="shared" si="8"/>
        <v>13868</v>
      </c>
    </row>
    <row r="115" spans="1:16">
      <c r="A115" s="68">
        <v>1985</v>
      </c>
      <c r="B115" s="21" t="s">
        <v>15</v>
      </c>
      <c r="C115" s="21" t="s">
        <v>15</v>
      </c>
      <c r="D115" s="21">
        <v>1881</v>
      </c>
      <c r="E115" s="21">
        <v>27651</v>
      </c>
      <c r="F115" s="21">
        <v>22922</v>
      </c>
      <c r="G115" s="21">
        <v>3416</v>
      </c>
      <c r="H115" s="21" t="s">
        <v>15</v>
      </c>
      <c r="I115" s="21">
        <f t="shared" si="8"/>
        <v>55870</v>
      </c>
    </row>
    <row r="116" spans="1:16">
      <c r="A116" s="68">
        <v>1986</v>
      </c>
      <c r="B116" s="21" t="s">
        <v>15</v>
      </c>
      <c r="C116" s="21" t="s">
        <v>15</v>
      </c>
      <c r="D116" s="21">
        <v>1967</v>
      </c>
      <c r="E116" s="21">
        <v>30133</v>
      </c>
      <c r="F116" s="21">
        <v>19253</v>
      </c>
      <c r="G116" s="21">
        <v>943</v>
      </c>
      <c r="H116" s="21">
        <v>86</v>
      </c>
      <c r="I116" s="21">
        <f t="shared" si="8"/>
        <v>52382</v>
      </c>
    </row>
    <row r="117" spans="1:16">
      <c r="A117" s="68">
        <v>1987</v>
      </c>
      <c r="B117" s="21" t="s">
        <v>15</v>
      </c>
      <c r="C117" s="21" t="s">
        <v>15</v>
      </c>
      <c r="D117" s="21">
        <v>2063</v>
      </c>
      <c r="E117" s="21">
        <v>29670</v>
      </c>
      <c r="F117" s="21">
        <v>11371</v>
      </c>
      <c r="G117" s="21">
        <v>784</v>
      </c>
      <c r="H117" s="21">
        <v>22</v>
      </c>
      <c r="I117" s="21">
        <f t="shared" si="8"/>
        <v>43910</v>
      </c>
    </row>
    <row r="118" spans="1:16">
      <c r="A118" s="68">
        <v>1988</v>
      </c>
      <c r="B118" s="21" t="s">
        <v>15</v>
      </c>
      <c r="C118" s="21" t="s">
        <v>15</v>
      </c>
      <c r="D118" s="21" t="s">
        <v>15</v>
      </c>
      <c r="E118" s="21">
        <v>35445</v>
      </c>
      <c r="F118" s="21">
        <v>1889</v>
      </c>
      <c r="G118" s="21" t="s">
        <v>15</v>
      </c>
      <c r="H118" s="21">
        <v>12</v>
      </c>
      <c r="I118" s="21">
        <f t="shared" si="8"/>
        <v>37346</v>
      </c>
    </row>
    <row r="119" spans="1:16">
      <c r="A119" s="68">
        <v>1989</v>
      </c>
      <c r="B119" s="21" t="s">
        <v>15</v>
      </c>
      <c r="C119" s="21">
        <v>1451</v>
      </c>
      <c r="D119" s="21">
        <v>3406</v>
      </c>
      <c r="E119" s="21">
        <v>29205</v>
      </c>
      <c r="F119" s="21">
        <v>25449</v>
      </c>
      <c r="G119" s="21" t="s">
        <v>15</v>
      </c>
      <c r="H119" s="21" t="s">
        <v>15</v>
      </c>
      <c r="I119" s="21">
        <f t="shared" si="8"/>
        <v>59511</v>
      </c>
    </row>
    <row r="120" spans="1:16">
      <c r="A120" s="68">
        <v>1990</v>
      </c>
      <c r="B120" s="21" t="s">
        <v>15</v>
      </c>
      <c r="C120" s="21" t="s">
        <v>15</v>
      </c>
      <c r="D120" s="21">
        <v>7216</v>
      </c>
      <c r="E120" s="21">
        <v>26825</v>
      </c>
      <c r="F120" s="21">
        <v>21995</v>
      </c>
      <c r="G120" s="21">
        <v>13273</v>
      </c>
      <c r="H120" s="21" t="s">
        <v>15</v>
      </c>
      <c r="I120" s="21">
        <f t="shared" si="8"/>
        <v>69309</v>
      </c>
    </row>
    <row r="121" spans="1:16">
      <c r="A121" s="68">
        <v>1991</v>
      </c>
      <c r="B121" s="21" t="s">
        <v>15</v>
      </c>
      <c r="C121" s="21" t="s">
        <v>15</v>
      </c>
      <c r="D121" s="21">
        <v>4955</v>
      </c>
      <c r="E121" s="21">
        <v>35028</v>
      </c>
      <c r="F121" s="21">
        <v>8900</v>
      </c>
      <c r="G121" s="21">
        <v>3855</v>
      </c>
      <c r="H121" s="21" t="s">
        <v>15</v>
      </c>
      <c r="I121" s="21">
        <f t="shared" si="8"/>
        <v>52738</v>
      </c>
      <c r="J121" s="25"/>
      <c r="K121" s="25"/>
      <c r="P121" s="25"/>
    </row>
    <row r="122" spans="1:16">
      <c r="A122" s="68">
        <v>1992</v>
      </c>
      <c r="B122" s="21" t="s">
        <v>15</v>
      </c>
      <c r="C122" s="21" t="s">
        <v>15</v>
      </c>
      <c r="D122" s="21" t="s">
        <v>15</v>
      </c>
      <c r="E122" s="21">
        <v>22868</v>
      </c>
      <c r="F122" s="21">
        <v>20722</v>
      </c>
      <c r="G122" s="21">
        <v>9405</v>
      </c>
      <c r="H122" s="21">
        <v>706</v>
      </c>
      <c r="I122" s="21">
        <f t="shared" si="8"/>
        <v>53701</v>
      </c>
      <c r="J122" s="25"/>
      <c r="K122" s="25"/>
      <c r="L122" s="25"/>
    </row>
    <row r="123" spans="1:16">
      <c r="A123" s="68">
        <v>1993</v>
      </c>
      <c r="B123" s="21" t="s">
        <v>15</v>
      </c>
      <c r="C123" s="21" t="s">
        <v>15</v>
      </c>
      <c r="D123" s="21" t="s">
        <v>15</v>
      </c>
      <c r="E123" s="21">
        <v>17753</v>
      </c>
      <c r="F123" s="21">
        <v>19390</v>
      </c>
      <c r="G123" s="21">
        <v>13747</v>
      </c>
      <c r="H123" s="21" t="s">
        <v>15</v>
      </c>
      <c r="I123" s="21">
        <f t="shared" si="8"/>
        <v>50890</v>
      </c>
      <c r="J123" s="25"/>
      <c r="K123" s="25"/>
      <c r="L123" s="25"/>
      <c r="P123" s="25"/>
    </row>
    <row r="124" spans="1:16">
      <c r="A124" s="68">
        <v>1994</v>
      </c>
      <c r="B124" s="21" t="s">
        <v>15</v>
      </c>
      <c r="C124" s="21" t="s">
        <v>15</v>
      </c>
      <c r="D124" s="21" t="s">
        <v>15</v>
      </c>
      <c r="E124" s="21" t="s">
        <v>15</v>
      </c>
      <c r="F124" s="21" t="s">
        <v>15</v>
      </c>
      <c r="G124" s="21" t="s">
        <v>15</v>
      </c>
      <c r="H124" s="21" t="s">
        <v>15</v>
      </c>
      <c r="I124" s="21" t="s">
        <v>15</v>
      </c>
      <c r="J124" s="25"/>
      <c r="K124" s="25"/>
      <c r="L124" s="25"/>
      <c r="M124" s="25"/>
      <c r="N124" s="25"/>
      <c r="O124" s="25"/>
      <c r="P124" s="25"/>
    </row>
    <row r="125" spans="1:16">
      <c r="A125" s="68">
        <v>1995</v>
      </c>
      <c r="B125" s="21" t="s">
        <v>15</v>
      </c>
      <c r="C125" s="21" t="s">
        <v>15</v>
      </c>
      <c r="D125" s="21" t="s">
        <v>15</v>
      </c>
      <c r="E125" s="21">
        <v>4859</v>
      </c>
      <c r="F125" s="21">
        <v>11572</v>
      </c>
      <c r="G125" s="21">
        <v>5279</v>
      </c>
      <c r="H125" s="21" t="s">
        <v>15</v>
      </c>
      <c r="I125" s="21">
        <f t="shared" ref="I125:I136" si="9">SUM(B125:H125)</f>
        <v>21710</v>
      </c>
      <c r="J125" s="25"/>
      <c r="K125" s="25"/>
      <c r="L125" s="25"/>
      <c r="P125" s="25"/>
    </row>
    <row r="126" spans="1:16">
      <c r="A126" s="68">
        <v>1996</v>
      </c>
      <c r="B126" s="21" t="s">
        <v>15</v>
      </c>
      <c r="C126" s="21" t="s">
        <v>15</v>
      </c>
      <c r="D126" s="21" t="s">
        <v>15</v>
      </c>
      <c r="E126" s="21">
        <v>4458</v>
      </c>
      <c r="F126" s="21">
        <v>9638</v>
      </c>
      <c r="G126" s="21">
        <v>1392</v>
      </c>
      <c r="H126" s="21" t="s">
        <v>15</v>
      </c>
      <c r="I126" s="21">
        <f t="shared" si="9"/>
        <v>15488</v>
      </c>
      <c r="J126" s="25"/>
      <c r="K126" s="25"/>
      <c r="L126" s="25"/>
      <c r="P126" s="25"/>
    </row>
    <row r="127" spans="1:16">
      <c r="A127" s="68">
        <v>1997</v>
      </c>
      <c r="B127" s="21" t="s">
        <v>15</v>
      </c>
      <c r="C127" s="21" t="s">
        <v>15</v>
      </c>
      <c r="D127" s="21" t="s">
        <v>15</v>
      </c>
      <c r="E127" s="21">
        <v>7986</v>
      </c>
      <c r="F127" s="21">
        <v>8147</v>
      </c>
      <c r="G127" s="21">
        <v>1150</v>
      </c>
      <c r="H127" s="21" t="s">
        <v>15</v>
      </c>
      <c r="I127" s="21">
        <f t="shared" si="9"/>
        <v>17283</v>
      </c>
      <c r="J127" s="25"/>
      <c r="K127" s="25"/>
      <c r="L127" s="25"/>
      <c r="P127" s="25"/>
    </row>
    <row r="128" spans="1:16">
      <c r="A128" s="68">
        <v>1998</v>
      </c>
      <c r="B128" s="21" t="s">
        <v>15</v>
      </c>
      <c r="C128" s="21" t="s">
        <v>15</v>
      </c>
      <c r="D128" s="21" t="s">
        <v>15</v>
      </c>
      <c r="E128" s="21" t="s">
        <v>15</v>
      </c>
      <c r="F128" s="21">
        <v>7068</v>
      </c>
      <c r="G128" s="21">
        <v>943</v>
      </c>
      <c r="H128" s="21" t="s">
        <v>15</v>
      </c>
      <c r="I128" s="21">
        <f t="shared" si="9"/>
        <v>8011</v>
      </c>
      <c r="J128" s="25"/>
      <c r="K128" s="25"/>
      <c r="L128" s="25"/>
      <c r="M128" s="25"/>
      <c r="P128" s="25"/>
    </row>
    <row r="129" spans="1:16">
      <c r="A129" s="68">
        <v>1999</v>
      </c>
      <c r="B129" s="21" t="s">
        <v>15</v>
      </c>
      <c r="C129" s="21" t="s">
        <v>15</v>
      </c>
      <c r="D129" s="21" t="s">
        <v>15</v>
      </c>
      <c r="E129" s="21">
        <v>5329</v>
      </c>
      <c r="F129" s="21">
        <v>9427</v>
      </c>
      <c r="G129" s="21">
        <v>4319</v>
      </c>
      <c r="H129" s="21" t="s">
        <v>15</v>
      </c>
      <c r="I129" s="21">
        <f t="shared" si="9"/>
        <v>19075</v>
      </c>
      <c r="J129" s="25"/>
      <c r="K129" s="25"/>
      <c r="L129" s="25"/>
    </row>
    <row r="130" spans="1:16">
      <c r="A130" s="68">
        <v>2000</v>
      </c>
      <c r="B130" s="21" t="s">
        <v>15</v>
      </c>
      <c r="C130" s="21" t="s">
        <v>15</v>
      </c>
      <c r="D130" s="21" t="s">
        <v>15</v>
      </c>
      <c r="E130" s="21">
        <v>12343</v>
      </c>
      <c r="F130" s="21">
        <v>7491</v>
      </c>
      <c r="G130" s="21" t="s">
        <v>15</v>
      </c>
      <c r="H130" s="21" t="s">
        <v>15</v>
      </c>
      <c r="I130" s="21">
        <f t="shared" si="9"/>
        <v>19834</v>
      </c>
      <c r="J130" s="25"/>
      <c r="K130" s="25"/>
      <c r="L130" s="25"/>
      <c r="O130" s="25"/>
      <c r="P130" s="25"/>
    </row>
    <row r="131" spans="1:16">
      <c r="A131" s="68">
        <v>2001</v>
      </c>
      <c r="B131" s="21" t="s">
        <v>15</v>
      </c>
      <c r="C131" s="21" t="s">
        <v>15</v>
      </c>
      <c r="D131" s="21" t="s">
        <v>15</v>
      </c>
      <c r="E131" s="21">
        <v>25363</v>
      </c>
      <c r="F131" s="21">
        <v>16256</v>
      </c>
      <c r="G131" s="21">
        <v>8063</v>
      </c>
      <c r="H131" s="21" t="s">
        <v>15</v>
      </c>
      <c r="I131" s="21">
        <f t="shared" si="9"/>
        <v>49682</v>
      </c>
      <c r="J131" s="25"/>
      <c r="K131" s="25"/>
      <c r="L131" s="25"/>
      <c r="P131" s="25"/>
    </row>
    <row r="132" spans="1:16">
      <c r="A132" s="68">
        <v>2002</v>
      </c>
      <c r="B132" s="21" t="s">
        <v>15</v>
      </c>
      <c r="C132" s="21">
        <v>1861</v>
      </c>
      <c r="D132" s="21">
        <v>10849</v>
      </c>
      <c r="E132" s="21">
        <v>16358</v>
      </c>
      <c r="F132" s="21">
        <v>12343</v>
      </c>
      <c r="G132" s="21" t="s">
        <v>15</v>
      </c>
      <c r="H132" s="21" t="s">
        <v>15</v>
      </c>
      <c r="I132" s="21">
        <f t="shared" si="9"/>
        <v>41411</v>
      </c>
      <c r="J132" s="25"/>
      <c r="O132" s="25"/>
      <c r="P132" s="25"/>
    </row>
    <row r="133" spans="1:16">
      <c r="A133" s="68">
        <v>2003</v>
      </c>
      <c r="B133" s="21" t="s">
        <v>15</v>
      </c>
      <c r="C133" s="21" t="s">
        <v>15</v>
      </c>
      <c r="D133" s="21">
        <v>4278</v>
      </c>
      <c r="E133" s="21">
        <v>20747</v>
      </c>
      <c r="F133" s="21">
        <v>18302</v>
      </c>
      <c r="G133" s="21">
        <v>4722</v>
      </c>
      <c r="H133" s="21" t="s">
        <v>15</v>
      </c>
      <c r="I133" s="21">
        <f t="shared" si="9"/>
        <v>48049</v>
      </c>
      <c r="J133" s="25"/>
      <c r="K133" s="25"/>
      <c r="P133" s="25"/>
    </row>
    <row r="134" spans="1:16">
      <c r="A134" s="68">
        <v>2004</v>
      </c>
      <c r="B134" s="21" t="s">
        <v>15</v>
      </c>
      <c r="C134" s="21" t="s">
        <v>15</v>
      </c>
      <c r="D134" s="21">
        <v>1455</v>
      </c>
      <c r="E134" s="21">
        <v>15722</v>
      </c>
      <c r="F134" s="21">
        <v>15045</v>
      </c>
      <c r="G134" s="21">
        <v>5967</v>
      </c>
      <c r="H134" s="21" t="s">
        <v>15</v>
      </c>
      <c r="I134" s="21">
        <f t="shared" si="9"/>
        <v>38189</v>
      </c>
    </row>
    <row r="135" spans="1:16">
      <c r="A135" s="68">
        <v>2005</v>
      </c>
      <c r="B135" s="21" t="s">
        <v>15</v>
      </c>
      <c r="C135" s="21" t="s">
        <v>15</v>
      </c>
      <c r="D135" s="21">
        <v>1119</v>
      </c>
      <c r="E135" s="21">
        <v>12560</v>
      </c>
      <c r="F135" s="21">
        <v>15488</v>
      </c>
      <c r="G135" s="21">
        <v>6003</v>
      </c>
      <c r="H135" s="21" t="s">
        <v>15</v>
      </c>
      <c r="I135" s="21">
        <f t="shared" si="9"/>
        <v>35170</v>
      </c>
    </row>
    <row r="136" spans="1:16">
      <c r="A136" s="68">
        <v>2006</v>
      </c>
      <c r="B136" s="21" t="s">
        <v>15</v>
      </c>
      <c r="C136" s="21" t="s">
        <v>15</v>
      </c>
      <c r="D136" s="21" t="s">
        <v>15</v>
      </c>
      <c r="E136" s="21">
        <v>8856.86</v>
      </c>
      <c r="F136" s="21">
        <v>13801.51</v>
      </c>
      <c r="G136" s="21">
        <v>1882.64</v>
      </c>
      <c r="H136" s="21" t="s">
        <v>15</v>
      </c>
      <c r="I136" s="21">
        <f t="shared" si="9"/>
        <v>24541.010000000002</v>
      </c>
    </row>
    <row r="137" spans="1:16">
      <c r="A137" s="68">
        <v>2007</v>
      </c>
      <c r="B137" s="21" t="s">
        <v>15</v>
      </c>
      <c r="C137" s="21" t="s">
        <v>15</v>
      </c>
      <c r="D137" s="21" t="s">
        <v>15</v>
      </c>
      <c r="E137" s="21">
        <v>9547.9599999999991</v>
      </c>
      <c r="F137" s="21">
        <v>14143.2</v>
      </c>
      <c r="G137" s="21">
        <v>2225.15</v>
      </c>
      <c r="H137" s="21" t="s">
        <v>15</v>
      </c>
      <c r="I137" s="21">
        <f>SUM(B137:H137)</f>
        <v>25916.31</v>
      </c>
    </row>
    <row r="138" spans="1:16">
      <c r="A138" s="68">
        <v>2008</v>
      </c>
      <c r="B138" s="21" t="s">
        <v>15</v>
      </c>
      <c r="C138" s="21" t="s">
        <v>15</v>
      </c>
      <c r="D138" s="21">
        <v>2659.91</v>
      </c>
      <c r="E138" s="21">
        <v>8381.2000000000007</v>
      </c>
      <c r="F138" s="21">
        <v>5880.24</v>
      </c>
      <c r="G138" s="21">
        <v>1809.16</v>
      </c>
      <c r="H138" s="21" t="s">
        <v>15</v>
      </c>
      <c r="I138" s="21">
        <f t="shared" ref="I138:I154" si="10">SUM(B138:H138)</f>
        <v>18730.509999999998</v>
      </c>
    </row>
    <row r="139" spans="1:16">
      <c r="A139" s="68">
        <v>2009</v>
      </c>
      <c r="B139" s="21" t="s">
        <v>15</v>
      </c>
      <c r="C139" s="21" t="s">
        <v>15</v>
      </c>
      <c r="D139" s="21">
        <v>777.47</v>
      </c>
      <c r="E139" s="21">
        <v>10216.51</v>
      </c>
      <c r="F139" s="21">
        <v>21238.2</v>
      </c>
      <c r="G139" s="21">
        <v>5599.22</v>
      </c>
      <c r="H139" s="21" t="s">
        <v>15</v>
      </c>
      <c r="I139" s="21">
        <f t="shared" si="10"/>
        <v>37831.4</v>
      </c>
    </row>
    <row r="140" spans="1:16">
      <c r="A140" s="68">
        <v>2010</v>
      </c>
      <c r="B140" s="21" t="s">
        <v>15</v>
      </c>
      <c r="C140" s="21" t="s">
        <v>15</v>
      </c>
      <c r="D140" s="21">
        <v>7821.73</v>
      </c>
      <c r="E140" s="21">
        <v>11840.99</v>
      </c>
      <c r="F140" s="21">
        <v>13804.28</v>
      </c>
      <c r="G140" s="21">
        <v>4961.33</v>
      </c>
      <c r="H140" s="21" t="s">
        <v>15</v>
      </c>
      <c r="I140" s="21">
        <f t="shared" si="10"/>
        <v>38428.33</v>
      </c>
    </row>
    <row r="141" spans="1:16">
      <c r="A141" s="68">
        <v>2011</v>
      </c>
      <c r="B141" s="21" t="s">
        <v>15</v>
      </c>
      <c r="C141" s="21" t="s">
        <v>15</v>
      </c>
      <c r="D141" s="21">
        <v>4704.8999999999996</v>
      </c>
      <c r="E141" s="21">
        <v>10427.73</v>
      </c>
      <c r="F141" s="21">
        <v>14973.04</v>
      </c>
      <c r="G141" s="21">
        <v>3439.54</v>
      </c>
      <c r="H141" s="21" t="s">
        <v>15</v>
      </c>
      <c r="I141" s="21">
        <f t="shared" si="10"/>
        <v>33545.21</v>
      </c>
    </row>
    <row r="142" spans="1:16">
      <c r="A142" s="68">
        <v>2012</v>
      </c>
      <c r="B142" s="21" t="s">
        <v>15</v>
      </c>
      <c r="C142" s="21" t="s">
        <v>15</v>
      </c>
      <c r="D142" s="21">
        <v>8187.05</v>
      </c>
      <c r="E142" s="21">
        <v>8898.33</v>
      </c>
      <c r="F142" s="21">
        <v>14147.32</v>
      </c>
      <c r="G142" s="21">
        <v>6092.07</v>
      </c>
      <c r="H142" s="21" t="s">
        <v>15</v>
      </c>
      <c r="I142" s="21">
        <f t="shared" si="10"/>
        <v>37324.770000000004</v>
      </c>
    </row>
    <row r="143" spans="1:16">
      <c r="A143" s="68">
        <v>2013</v>
      </c>
      <c r="B143" s="21" t="s">
        <v>15</v>
      </c>
      <c r="C143" s="21" t="s">
        <v>15</v>
      </c>
      <c r="D143" s="21">
        <v>7019.98</v>
      </c>
      <c r="E143" s="21">
        <v>7640.77</v>
      </c>
      <c r="F143" s="21">
        <v>16639.23</v>
      </c>
      <c r="G143" s="21">
        <v>4589.41</v>
      </c>
      <c r="H143" s="21" t="s">
        <v>15</v>
      </c>
      <c r="I143" s="21">
        <f t="shared" si="10"/>
        <v>35889.39</v>
      </c>
    </row>
    <row r="144" spans="1:16">
      <c r="A144" s="68">
        <v>2014</v>
      </c>
      <c r="B144" s="21" t="s">
        <v>15</v>
      </c>
      <c r="C144" s="21">
        <v>779.56</v>
      </c>
      <c r="D144" s="21">
        <v>7644.65</v>
      </c>
      <c r="E144" s="21">
        <v>19005.55</v>
      </c>
      <c r="F144" s="21">
        <v>18838.48</v>
      </c>
      <c r="G144" s="21">
        <v>7500.28</v>
      </c>
      <c r="H144" s="21" t="s">
        <v>15</v>
      </c>
      <c r="I144" s="21">
        <f t="shared" si="10"/>
        <v>53768.52</v>
      </c>
    </row>
    <row r="145" spans="1:9">
      <c r="A145" s="68">
        <v>2015</v>
      </c>
      <c r="B145" s="21" t="s">
        <v>15</v>
      </c>
      <c r="C145" s="21">
        <v>980.88</v>
      </c>
      <c r="D145" s="21">
        <v>6355.74</v>
      </c>
      <c r="E145" s="21">
        <v>18629.23</v>
      </c>
      <c r="F145" s="21">
        <v>12162.23</v>
      </c>
      <c r="G145" s="21">
        <v>7327.39</v>
      </c>
      <c r="H145" s="21" t="s">
        <v>15</v>
      </c>
      <c r="I145" s="21">
        <f>SUM(B145:H145)</f>
        <v>45455.47</v>
      </c>
    </row>
    <row r="146" spans="1:9">
      <c r="A146" s="68">
        <v>2016</v>
      </c>
      <c r="B146" s="21" t="s">
        <v>15</v>
      </c>
      <c r="C146" s="21" t="s">
        <v>15</v>
      </c>
      <c r="D146" s="21" t="s">
        <v>15</v>
      </c>
      <c r="E146" s="21">
        <v>9586.74</v>
      </c>
      <c r="F146" s="21">
        <v>8252.7900000000009</v>
      </c>
      <c r="G146" s="21" t="s">
        <v>15</v>
      </c>
      <c r="H146" s="21" t="s">
        <v>15</v>
      </c>
      <c r="I146" s="21">
        <f>SUM(B146:H146)</f>
        <v>17839.53</v>
      </c>
    </row>
    <row r="147" spans="1:9">
      <c r="A147" s="68">
        <v>2017</v>
      </c>
      <c r="B147" s="21" t="s">
        <v>15</v>
      </c>
      <c r="C147" s="21" t="s">
        <v>15</v>
      </c>
      <c r="D147" s="21" t="s">
        <v>15</v>
      </c>
      <c r="E147" s="21">
        <v>13216.220000000001</v>
      </c>
      <c r="F147" s="21">
        <v>12780.4</v>
      </c>
      <c r="G147" s="21" t="s">
        <v>15</v>
      </c>
      <c r="H147" s="21" t="s">
        <v>15</v>
      </c>
      <c r="I147" s="21">
        <f>SUM(B147:H147)</f>
        <v>25996.620000000003</v>
      </c>
    </row>
    <row r="148" spans="1:9">
      <c r="A148" s="68">
        <v>2018</v>
      </c>
      <c r="B148" s="21" t="s">
        <v>15</v>
      </c>
      <c r="C148" s="21" t="s">
        <v>15</v>
      </c>
      <c r="D148" s="21" t="s">
        <v>15</v>
      </c>
      <c r="E148" s="21">
        <v>8019.12</v>
      </c>
      <c r="F148" s="21">
        <v>14109.73</v>
      </c>
      <c r="G148" s="21">
        <v>390.35</v>
      </c>
      <c r="H148" s="21" t="s">
        <v>15</v>
      </c>
      <c r="I148" s="21">
        <f>SUM(B148:H148)</f>
        <v>22519.199999999997</v>
      </c>
    </row>
    <row r="149" spans="1:9">
      <c r="A149" s="68">
        <v>2019</v>
      </c>
      <c r="B149" s="21" t="s">
        <v>15</v>
      </c>
      <c r="C149" s="21" t="s">
        <v>15</v>
      </c>
      <c r="D149" s="21">
        <v>1604.25</v>
      </c>
      <c r="E149" s="21">
        <v>9823.31</v>
      </c>
      <c r="F149" s="21">
        <v>10177.58</v>
      </c>
      <c r="G149" s="21">
        <v>1787.53</v>
      </c>
      <c r="H149" s="21" t="s">
        <v>15</v>
      </c>
      <c r="I149" s="21">
        <f t="shared" ref="I149:I153" si="11">SUM(B149:H149)</f>
        <v>23392.67</v>
      </c>
    </row>
    <row r="150" spans="1:9" ht="11.4">
      <c r="A150" s="68" t="s">
        <v>193</v>
      </c>
      <c r="B150" s="21" t="s">
        <v>15</v>
      </c>
      <c r="C150" s="21" t="s">
        <v>15</v>
      </c>
      <c r="D150" s="21">
        <v>676.47</v>
      </c>
      <c r="E150" s="21">
        <v>7936.97</v>
      </c>
      <c r="F150" s="21">
        <v>6205.16</v>
      </c>
      <c r="G150" s="21">
        <v>3277.97</v>
      </c>
      <c r="H150" s="21" t="s">
        <v>15</v>
      </c>
      <c r="I150" s="21">
        <f t="shared" si="11"/>
        <v>18096.57</v>
      </c>
    </row>
    <row r="151" spans="1:9" ht="11.4">
      <c r="A151" s="68" t="s">
        <v>194</v>
      </c>
      <c r="B151" s="21" t="s">
        <v>15</v>
      </c>
      <c r="C151" s="21" t="s">
        <v>15</v>
      </c>
      <c r="D151" s="21">
        <v>1752.22</v>
      </c>
      <c r="E151" s="21">
        <v>9576.56</v>
      </c>
      <c r="F151" s="21">
        <v>9598.81</v>
      </c>
      <c r="G151" s="21">
        <v>3986.95</v>
      </c>
      <c r="H151" s="21" t="s">
        <v>15</v>
      </c>
      <c r="I151" s="21">
        <f t="shared" si="11"/>
        <v>24914.539999999997</v>
      </c>
    </row>
    <row r="152" spans="1:9">
      <c r="A152" s="68">
        <v>2022</v>
      </c>
      <c r="B152" s="21" t="s">
        <v>15</v>
      </c>
      <c r="C152" s="21" t="s">
        <v>15</v>
      </c>
      <c r="D152" s="21" t="s">
        <v>15</v>
      </c>
      <c r="E152" s="21">
        <v>12497.44</v>
      </c>
      <c r="F152" s="21">
        <v>11593.46</v>
      </c>
      <c r="G152" s="21">
        <v>4979.66</v>
      </c>
      <c r="H152" s="21" t="s">
        <v>15</v>
      </c>
      <c r="I152" s="21">
        <f t="shared" si="11"/>
        <v>29070.560000000001</v>
      </c>
    </row>
    <row r="153" spans="1:9">
      <c r="A153" s="68">
        <v>2023</v>
      </c>
      <c r="B153" s="21" t="s">
        <v>15</v>
      </c>
      <c r="C153" s="21" t="s">
        <v>15</v>
      </c>
      <c r="D153" s="21">
        <v>897.54</v>
      </c>
      <c r="E153" s="21">
        <v>14882.31</v>
      </c>
      <c r="F153" s="21">
        <v>8338.2199999999993</v>
      </c>
      <c r="G153" s="21">
        <v>4750.18</v>
      </c>
      <c r="H153" s="21" t="s">
        <v>15</v>
      </c>
      <c r="I153" s="21">
        <f t="shared" si="11"/>
        <v>28868.25</v>
      </c>
    </row>
    <row r="154" spans="1:9" ht="11.4">
      <c r="A154" s="68" t="s">
        <v>346</v>
      </c>
      <c r="B154" s="21" t="s">
        <v>15</v>
      </c>
      <c r="C154" s="21" t="s">
        <v>15</v>
      </c>
      <c r="D154" s="233">
        <v>722.19940476190402</v>
      </c>
      <c r="E154" s="233">
        <v>14948.457648907801</v>
      </c>
      <c r="F154" s="233">
        <v>9297.1941343793205</v>
      </c>
      <c r="G154" s="233">
        <v>255.20507399577099</v>
      </c>
      <c r="H154" s="21" t="s">
        <v>15</v>
      </c>
      <c r="I154" s="21">
        <f t="shared" si="10"/>
        <v>25223.056262044796</v>
      </c>
    </row>
    <row r="155" spans="1:9" ht="9" customHeight="1"/>
    <row r="156" spans="1:9" ht="11.4">
      <c r="A156" s="63" t="s">
        <v>195</v>
      </c>
    </row>
    <row r="157" spans="1:9">
      <c r="A157" s="68">
        <v>1976</v>
      </c>
      <c r="B157" s="21" t="s">
        <v>15</v>
      </c>
      <c r="C157" s="21">
        <v>6033</v>
      </c>
      <c r="D157" s="21">
        <v>24523</v>
      </c>
      <c r="E157" s="21">
        <v>51234</v>
      </c>
      <c r="F157" s="21">
        <v>81534</v>
      </c>
      <c r="G157" s="21">
        <v>34115</v>
      </c>
      <c r="H157" s="21">
        <v>3227</v>
      </c>
      <c r="I157" s="21">
        <f t="shared" ref="I157:I174" si="12">SUM(B157:H157)</f>
        <v>200666</v>
      </c>
    </row>
    <row r="158" spans="1:9">
      <c r="A158" s="68">
        <v>1977</v>
      </c>
      <c r="B158" s="21">
        <v>1333</v>
      </c>
      <c r="C158" s="21">
        <v>6009</v>
      </c>
      <c r="D158" s="21">
        <v>21219</v>
      </c>
      <c r="E158" s="21">
        <v>43253</v>
      </c>
      <c r="F158" s="21">
        <v>81093</v>
      </c>
      <c r="G158" s="21">
        <v>26547</v>
      </c>
      <c r="H158" s="21">
        <v>2074</v>
      </c>
      <c r="I158" s="21">
        <f t="shared" si="12"/>
        <v>181528</v>
      </c>
    </row>
    <row r="159" spans="1:9">
      <c r="A159" s="68">
        <v>1978</v>
      </c>
      <c r="B159" s="21">
        <v>494</v>
      </c>
      <c r="C159" s="21">
        <v>3257</v>
      </c>
      <c r="D159" s="21">
        <v>23042</v>
      </c>
      <c r="E159" s="21">
        <v>42678</v>
      </c>
      <c r="F159" s="21">
        <v>56249</v>
      </c>
      <c r="G159" s="21">
        <v>27911</v>
      </c>
      <c r="H159" s="21">
        <v>1934</v>
      </c>
      <c r="I159" s="21">
        <f t="shared" si="12"/>
        <v>155565</v>
      </c>
    </row>
    <row r="160" spans="1:9">
      <c r="A160" s="68">
        <v>1979</v>
      </c>
      <c r="B160" s="21" t="s">
        <v>15</v>
      </c>
      <c r="C160" s="21">
        <v>4216</v>
      </c>
      <c r="D160" s="21">
        <v>15553</v>
      </c>
      <c r="E160" s="21">
        <v>37243</v>
      </c>
      <c r="F160" s="21">
        <v>50936</v>
      </c>
      <c r="G160" s="21">
        <v>2810</v>
      </c>
      <c r="H160" s="21">
        <v>1272</v>
      </c>
      <c r="I160" s="21">
        <f t="shared" si="12"/>
        <v>112030</v>
      </c>
    </row>
    <row r="161" spans="1:16">
      <c r="A161" s="68">
        <v>1980</v>
      </c>
      <c r="B161" s="21" t="s">
        <v>15</v>
      </c>
      <c r="C161" s="21">
        <v>3833</v>
      </c>
      <c r="D161" s="21">
        <v>19707</v>
      </c>
      <c r="E161" s="21">
        <v>35532</v>
      </c>
      <c r="F161" s="21">
        <v>42047</v>
      </c>
      <c r="G161" s="21">
        <v>1997</v>
      </c>
      <c r="H161" s="21" t="s">
        <v>15</v>
      </c>
      <c r="I161" s="21">
        <f t="shared" si="12"/>
        <v>103116</v>
      </c>
    </row>
    <row r="162" spans="1:16">
      <c r="A162" s="68">
        <v>1981</v>
      </c>
      <c r="B162" s="21" t="s">
        <v>15</v>
      </c>
      <c r="C162" s="21">
        <v>3077</v>
      </c>
      <c r="D162" s="21">
        <v>12333</v>
      </c>
      <c r="E162" s="21">
        <v>28174</v>
      </c>
      <c r="F162" s="21">
        <f>39892+5347</f>
        <v>45239</v>
      </c>
      <c r="G162" s="21" t="s">
        <v>15</v>
      </c>
      <c r="H162" s="21" t="s">
        <v>15</v>
      </c>
      <c r="I162" s="21">
        <f t="shared" si="12"/>
        <v>88823</v>
      </c>
    </row>
    <row r="163" spans="1:16">
      <c r="A163" s="68">
        <v>1982</v>
      </c>
      <c r="B163" s="21" t="s">
        <v>15</v>
      </c>
      <c r="C163" s="21">
        <v>0</v>
      </c>
      <c r="D163" s="21">
        <v>10209</v>
      </c>
      <c r="E163" s="21">
        <v>38492</v>
      </c>
      <c r="F163" s="21">
        <v>7902</v>
      </c>
      <c r="G163" s="21">
        <v>4538</v>
      </c>
      <c r="H163" s="21">
        <f>654+67</f>
        <v>721</v>
      </c>
      <c r="I163" s="21">
        <f t="shared" si="12"/>
        <v>61862</v>
      </c>
    </row>
    <row r="164" spans="1:16">
      <c r="A164" s="68">
        <v>1983</v>
      </c>
      <c r="B164" s="21" t="s">
        <v>15</v>
      </c>
      <c r="C164" s="21">
        <v>270</v>
      </c>
      <c r="D164" s="21">
        <v>6700</v>
      </c>
      <c r="E164" s="21">
        <v>26575</v>
      </c>
      <c r="F164" s="21">
        <v>24136</v>
      </c>
      <c r="G164" s="21">
        <v>6220</v>
      </c>
      <c r="H164" s="21" t="s">
        <v>15</v>
      </c>
      <c r="I164" s="21">
        <f t="shared" si="12"/>
        <v>63901</v>
      </c>
    </row>
    <row r="165" spans="1:16">
      <c r="A165" s="68">
        <v>1984</v>
      </c>
      <c r="B165" s="21" t="s">
        <v>15</v>
      </c>
      <c r="C165" s="21">
        <v>337</v>
      </c>
      <c r="D165" s="21" t="s">
        <v>15</v>
      </c>
      <c r="E165" s="21">
        <v>3863</v>
      </c>
      <c r="F165" s="21">
        <v>9844</v>
      </c>
      <c r="G165" s="21" t="s">
        <v>15</v>
      </c>
      <c r="H165" s="21" t="s">
        <v>15</v>
      </c>
      <c r="I165" s="21">
        <f t="shared" si="12"/>
        <v>14044</v>
      </c>
    </row>
    <row r="166" spans="1:16">
      <c r="A166" s="68">
        <v>1985</v>
      </c>
      <c r="B166" s="21" t="s">
        <v>15</v>
      </c>
      <c r="C166" s="21" t="s">
        <v>15</v>
      </c>
      <c r="D166" s="21">
        <v>996</v>
      </c>
      <c r="E166" s="21">
        <v>19139</v>
      </c>
      <c r="F166" s="21">
        <v>19795</v>
      </c>
      <c r="G166" s="21">
        <v>197</v>
      </c>
      <c r="H166" s="21" t="s">
        <v>15</v>
      </c>
      <c r="I166" s="21">
        <f t="shared" si="12"/>
        <v>40127</v>
      </c>
    </row>
    <row r="167" spans="1:16">
      <c r="A167" s="68">
        <v>1986</v>
      </c>
      <c r="B167" s="21" t="s">
        <v>15</v>
      </c>
      <c r="C167" s="21" t="s">
        <v>15</v>
      </c>
      <c r="D167" s="21">
        <v>1141</v>
      </c>
      <c r="E167" s="21">
        <v>19644</v>
      </c>
      <c r="F167" s="21">
        <v>15860</v>
      </c>
      <c r="G167" s="21" t="s">
        <v>15</v>
      </c>
      <c r="H167" s="21" t="s">
        <v>15</v>
      </c>
      <c r="I167" s="21">
        <f t="shared" si="12"/>
        <v>36645</v>
      </c>
    </row>
    <row r="168" spans="1:16">
      <c r="A168" s="68">
        <v>1987</v>
      </c>
      <c r="B168" s="21" t="s">
        <v>15</v>
      </c>
      <c r="C168" s="21" t="s">
        <v>15</v>
      </c>
      <c r="D168" s="21">
        <v>989</v>
      </c>
      <c r="E168" s="21">
        <v>17553</v>
      </c>
      <c r="F168" s="21">
        <v>17730</v>
      </c>
      <c r="G168" s="21" t="s">
        <v>15</v>
      </c>
      <c r="H168" s="21" t="s">
        <v>15</v>
      </c>
      <c r="I168" s="21">
        <f t="shared" si="12"/>
        <v>36272</v>
      </c>
    </row>
    <row r="169" spans="1:16">
      <c r="A169" s="68">
        <v>1988</v>
      </c>
      <c r="B169" s="21" t="s">
        <v>15</v>
      </c>
      <c r="C169" s="21" t="s">
        <v>15</v>
      </c>
      <c r="D169" s="21" t="s">
        <v>15</v>
      </c>
      <c r="E169" s="21">
        <v>12183</v>
      </c>
      <c r="F169" s="21">
        <v>595</v>
      </c>
      <c r="G169" s="21">
        <v>47</v>
      </c>
      <c r="H169" s="21" t="s">
        <v>15</v>
      </c>
      <c r="I169" s="21">
        <f t="shared" si="12"/>
        <v>12825</v>
      </c>
    </row>
    <row r="170" spans="1:16">
      <c r="A170" s="68">
        <v>1989</v>
      </c>
      <c r="B170" s="21" t="s">
        <v>15</v>
      </c>
      <c r="C170" s="21">
        <v>298</v>
      </c>
      <c r="D170" s="21">
        <v>563</v>
      </c>
      <c r="E170" s="21">
        <v>22295</v>
      </c>
      <c r="F170" s="21">
        <v>29612</v>
      </c>
      <c r="G170" s="21" t="s">
        <v>15</v>
      </c>
      <c r="H170" s="21" t="s">
        <v>15</v>
      </c>
      <c r="I170" s="21">
        <f t="shared" si="12"/>
        <v>52768</v>
      </c>
    </row>
    <row r="171" spans="1:16">
      <c r="A171" s="68">
        <v>1990</v>
      </c>
      <c r="B171" s="21" t="s">
        <v>15</v>
      </c>
      <c r="C171" s="21" t="s">
        <v>15</v>
      </c>
      <c r="D171" s="21">
        <v>3870</v>
      </c>
      <c r="E171" s="21">
        <v>26992</v>
      </c>
      <c r="F171" s="21">
        <v>33454</v>
      </c>
      <c r="G171" s="21">
        <v>3516</v>
      </c>
      <c r="H171" s="21" t="s">
        <v>15</v>
      </c>
      <c r="I171" s="21">
        <f t="shared" si="12"/>
        <v>67832</v>
      </c>
    </row>
    <row r="172" spans="1:16">
      <c r="A172" s="68">
        <v>1991</v>
      </c>
      <c r="B172" s="21" t="s">
        <v>15</v>
      </c>
      <c r="C172" s="21" t="s">
        <v>15</v>
      </c>
      <c r="D172" s="21">
        <v>3320</v>
      </c>
      <c r="E172" s="21">
        <v>26055</v>
      </c>
      <c r="F172" s="21">
        <v>11294</v>
      </c>
      <c r="G172" s="21">
        <v>4798</v>
      </c>
      <c r="H172" s="21" t="s">
        <v>15</v>
      </c>
      <c r="I172" s="21">
        <f t="shared" si="12"/>
        <v>45467</v>
      </c>
      <c r="J172" s="25"/>
      <c r="K172" s="25"/>
      <c r="P172" s="25"/>
    </row>
    <row r="173" spans="1:16">
      <c r="A173" s="68">
        <v>1992</v>
      </c>
      <c r="B173" s="21" t="s">
        <v>15</v>
      </c>
      <c r="C173" s="21" t="s">
        <v>15</v>
      </c>
      <c r="D173" s="21">
        <v>0</v>
      </c>
      <c r="E173" s="21">
        <v>25611</v>
      </c>
      <c r="F173" s="21">
        <v>4505</v>
      </c>
      <c r="G173" s="21">
        <v>2903</v>
      </c>
      <c r="H173" s="21" t="s">
        <v>15</v>
      </c>
      <c r="I173" s="21">
        <f t="shared" si="12"/>
        <v>33019</v>
      </c>
      <c r="J173" s="25"/>
      <c r="K173" s="25"/>
      <c r="L173" s="25"/>
      <c r="P173" s="25"/>
    </row>
    <row r="174" spans="1:16">
      <c r="A174" s="68">
        <v>1993</v>
      </c>
      <c r="B174" s="21" t="s">
        <v>15</v>
      </c>
      <c r="C174" s="21" t="s">
        <v>15</v>
      </c>
      <c r="D174" s="21" t="s">
        <v>15</v>
      </c>
      <c r="E174" s="21">
        <v>12914</v>
      </c>
      <c r="F174" s="21">
        <v>19681</v>
      </c>
      <c r="G174" s="21">
        <v>15056</v>
      </c>
      <c r="H174" s="21" t="s">
        <v>15</v>
      </c>
      <c r="I174" s="21">
        <f t="shared" si="12"/>
        <v>47651</v>
      </c>
      <c r="J174" s="25"/>
      <c r="K174" s="25"/>
      <c r="L174" s="25"/>
      <c r="P174" s="25"/>
    </row>
    <row r="175" spans="1:16">
      <c r="A175" s="68">
        <v>1994</v>
      </c>
      <c r="B175" s="21" t="s">
        <v>15</v>
      </c>
      <c r="C175" s="21" t="s">
        <v>15</v>
      </c>
      <c r="D175" s="21" t="s">
        <v>15</v>
      </c>
      <c r="E175" s="21" t="s">
        <v>15</v>
      </c>
      <c r="F175" s="21" t="s">
        <v>15</v>
      </c>
      <c r="G175" s="21" t="s">
        <v>15</v>
      </c>
      <c r="H175" s="21" t="s">
        <v>15</v>
      </c>
      <c r="I175" s="21" t="s">
        <v>15</v>
      </c>
      <c r="J175" s="25"/>
      <c r="K175" s="25"/>
      <c r="L175" s="25"/>
      <c r="M175" s="25"/>
      <c r="N175" s="25"/>
      <c r="O175" s="25"/>
      <c r="P175" s="25"/>
    </row>
    <row r="176" spans="1:16">
      <c r="A176" s="68">
        <v>1995</v>
      </c>
      <c r="B176" s="21" t="s">
        <v>15</v>
      </c>
      <c r="C176" s="21" t="s">
        <v>15</v>
      </c>
      <c r="D176" s="21" t="s">
        <v>15</v>
      </c>
      <c r="E176" s="21">
        <v>3821</v>
      </c>
      <c r="F176" s="21">
        <v>11583</v>
      </c>
      <c r="G176" s="21">
        <v>6890</v>
      </c>
      <c r="H176" s="21" t="s">
        <v>15</v>
      </c>
      <c r="I176" s="21">
        <f t="shared" ref="I176:I187" si="13">SUM(B176:H176)</f>
        <v>22294</v>
      </c>
      <c r="J176" s="25"/>
      <c r="K176" s="25"/>
      <c r="L176" s="25"/>
      <c r="P176" s="25"/>
    </row>
    <row r="177" spans="1:16">
      <c r="A177" s="68">
        <v>1996</v>
      </c>
      <c r="B177" s="21" t="s">
        <v>15</v>
      </c>
      <c r="C177" s="21" t="s">
        <v>15</v>
      </c>
      <c r="D177" s="21" t="s">
        <v>15</v>
      </c>
      <c r="E177" s="21">
        <v>3252</v>
      </c>
      <c r="F177" s="21">
        <v>8745</v>
      </c>
      <c r="G177" s="21">
        <v>3596</v>
      </c>
      <c r="H177" s="21" t="s">
        <v>15</v>
      </c>
      <c r="I177" s="21">
        <f t="shared" si="13"/>
        <v>15593</v>
      </c>
      <c r="J177" s="25"/>
      <c r="K177" s="25"/>
      <c r="L177" s="25"/>
      <c r="P177" s="25"/>
    </row>
    <row r="178" spans="1:16">
      <c r="A178" s="68">
        <v>1997</v>
      </c>
      <c r="B178" s="21" t="s">
        <v>15</v>
      </c>
      <c r="C178" s="21" t="s">
        <v>15</v>
      </c>
      <c r="D178" s="21" t="s">
        <v>15</v>
      </c>
      <c r="E178" s="21">
        <v>4556</v>
      </c>
      <c r="F178" s="21">
        <v>2134</v>
      </c>
      <c r="G178" s="21" t="s">
        <v>15</v>
      </c>
      <c r="H178" s="21" t="s">
        <v>15</v>
      </c>
      <c r="I178" s="21">
        <f t="shared" si="13"/>
        <v>6690</v>
      </c>
      <c r="J178" s="25"/>
      <c r="K178" s="25"/>
      <c r="L178" s="25"/>
      <c r="O178" s="25"/>
      <c r="P178" s="25"/>
    </row>
    <row r="179" spans="1:16">
      <c r="A179" s="68">
        <v>1998</v>
      </c>
      <c r="B179" s="21" t="s">
        <v>15</v>
      </c>
      <c r="C179" s="21" t="s">
        <v>15</v>
      </c>
      <c r="D179" s="21" t="s">
        <v>15</v>
      </c>
      <c r="E179" s="21" t="s">
        <v>15</v>
      </c>
      <c r="F179" s="21">
        <v>4277</v>
      </c>
      <c r="G179" s="21">
        <v>420</v>
      </c>
      <c r="H179" s="21" t="s">
        <v>15</v>
      </c>
      <c r="I179" s="21">
        <f t="shared" si="13"/>
        <v>4697</v>
      </c>
      <c r="J179" s="25"/>
      <c r="K179" s="25"/>
      <c r="L179" s="25"/>
      <c r="M179" s="25"/>
      <c r="P179" s="25"/>
    </row>
    <row r="180" spans="1:16">
      <c r="A180" s="68">
        <v>1999</v>
      </c>
      <c r="B180" s="21" t="s">
        <v>15</v>
      </c>
      <c r="C180" s="21" t="s">
        <v>15</v>
      </c>
      <c r="D180" s="21" t="s">
        <v>15</v>
      </c>
      <c r="E180" s="21">
        <v>4448</v>
      </c>
      <c r="F180" s="21">
        <v>11133</v>
      </c>
      <c r="G180" s="21">
        <v>5095</v>
      </c>
      <c r="H180" s="21" t="s">
        <v>15</v>
      </c>
      <c r="I180" s="21">
        <f t="shared" si="13"/>
        <v>20676</v>
      </c>
      <c r="J180" s="25"/>
      <c r="K180" s="25"/>
      <c r="L180" s="25"/>
      <c r="P180" s="25"/>
    </row>
    <row r="181" spans="1:16">
      <c r="A181" s="68">
        <v>2000</v>
      </c>
      <c r="B181" s="21" t="s">
        <v>15</v>
      </c>
      <c r="C181" s="21" t="s">
        <v>15</v>
      </c>
      <c r="D181" s="21" t="s">
        <v>15</v>
      </c>
      <c r="E181" s="21">
        <v>6842</v>
      </c>
      <c r="F181" s="21">
        <v>8915</v>
      </c>
      <c r="G181" s="21" t="s">
        <v>15</v>
      </c>
      <c r="H181" s="21" t="s">
        <v>15</v>
      </c>
      <c r="I181" s="21">
        <f t="shared" si="13"/>
        <v>15757</v>
      </c>
      <c r="J181" s="25"/>
      <c r="K181" s="25"/>
      <c r="L181" s="25"/>
      <c r="O181" s="25"/>
      <c r="P181" s="25"/>
    </row>
    <row r="182" spans="1:16">
      <c r="A182" s="68">
        <v>2001</v>
      </c>
      <c r="B182" s="21" t="s">
        <v>15</v>
      </c>
      <c r="C182" s="21" t="s">
        <v>15</v>
      </c>
      <c r="D182" s="21" t="s">
        <v>15</v>
      </c>
      <c r="E182" s="21">
        <v>21097</v>
      </c>
      <c r="F182" s="21">
        <v>25229</v>
      </c>
      <c r="G182" s="21">
        <v>9060</v>
      </c>
      <c r="H182" s="21" t="s">
        <v>15</v>
      </c>
      <c r="I182" s="21">
        <f t="shared" si="13"/>
        <v>55386</v>
      </c>
      <c r="J182" s="25"/>
      <c r="K182" s="25"/>
      <c r="L182" s="25"/>
      <c r="P182" s="25"/>
    </row>
    <row r="183" spans="1:16">
      <c r="A183" s="68">
        <v>2002</v>
      </c>
      <c r="B183" s="21" t="s">
        <v>15</v>
      </c>
      <c r="C183" s="21">
        <v>215</v>
      </c>
      <c r="D183" s="21">
        <v>1290</v>
      </c>
      <c r="E183" s="21">
        <v>9004</v>
      </c>
      <c r="F183" s="21">
        <v>18137</v>
      </c>
      <c r="G183" s="21">
        <v>8016</v>
      </c>
      <c r="H183" s="21" t="s">
        <v>15</v>
      </c>
      <c r="I183" s="21">
        <f t="shared" si="13"/>
        <v>36662</v>
      </c>
      <c r="J183" s="25"/>
      <c r="P183" s="25"/>
    </row>
    <row r="184" spans="1:16">
      <c r="A184" s="68">
        <v>2003</v>
      </c>
      <c r="B184" s="21" t="s">
        <v>15</v>
      </c>
      <c r="C184" s="21" t="s">
        <v>15</v>
      </c>
      <c r="D184" s="21">
        <v>455</v>
      </c>
      <c r="E184" s="21">
        <v>15033</v>
      </c>
      <c r="F184" s="21">
        <v>29574</v>
      </c>
      <c r="G184" s="21">
        <v>6938</v>
      </c>
      <c r="H184" s="21" t="s">
        <v>15</v>
      </c>
      <c r="I184" s="21">
        <f t="shared" si="13"/>
        <v>52000</v>
      </c>
      <c r="J184" s="25"/>
      <c r="K184" s="25"/>
      <c r="P184" s="25"/>
    </row>
    <row r="185" spans="1:16">
      <c r="A185" s="68">
        <v>2004</v>
      </c>
      <c r="B185" s="21" t="s">
        <v>15</v>
      </c>
      <c r="C185" s="21" t="s">
        <v>15</v>
      </c>
      <c r="D185" s="21">
        <v>597</v>
      </c>
      <c r="E185" s="21">
        <v>11662</v>
      </c>
      <c r="F185" s="21">
        <v>23716</v>
      </c>
      <c r="G185" s="21">
        <v>7836</v>
      </c>
      <c r="H185" s="21" t="s">
        <v>15</v>
      </c>
      <c r="I185" s="21">
        <f t="shared" si="13"/>
        <v>43811</v>
      </c>
    </row>
    <row r="186" spans="1:16">
      <c r="A186" s="68">
        <v>2005</v>
      </c>
      <c r="B186" s="21" t="s">
        <v>15</v>
      </c>
      <c r="C186" s="21" t="s">
        <v>15</v>
      </c>
      <c r="D186" s="21" t="s">
        <v>15</v>
      </c>
      <c r="E186" s="21">
        <v>6070</v>
      </c>
      <c r="F186" s="21">
        <v>18968</v>
      </c>
      <c r="G186" s="21">
        <v>7016</v>
      </c>
      <c r="H186" s="21" t="s">
        <v>15</v>
      </c>
      <c r="I186" s="21">
        <f t="shared" si="13"/>
        <v>32054</v>
      </c>
    </row>
    <row r="187" spans="1:16">
      <c r="A187" s="68">
        <v>2006</v>
      </c>
      <c r="B187" s="21" t="s">
        <v>15</v>
      </c>
      <c r="C187" s="21" t="s">
        <v>15</v>
      </c>
      <c r="D187" s="21" t="s">
        <v>15</v>
      </c>
      <c r="E187" s="21">
        <v>5739.97</v>
      </c>
      <c r="F187" s="21">
        <v>15479.84</v>
      </c>
      <c r="G187" s="21">
        <v>1949.75</v>
      </c>
      <c r="H187" s="21" t="s">
        <v>15</v>
      </c>
      <c r="I187" s="21">
        <f t="shared" si="13"/>
        <v>23169.56</v>
      </c>
    </row>
    <row r="188" spans="1:16">
      <c r="A188" s="68">
        <v>2007</v>
      </c>
      <c r="B188" s="21" t="s">
        <v>15</v>
      </c>
      <c r="C188" s="21" t="s">
        <v>15</v>
      </c>
      <c r="D188" s="21" t="s">
        <v>15</v>
      </c>
      <c r="E188" s="21">
        <v>7485.66</v>
      </c>
      <c r="F188" s="21">
        <v>20350.48</v>
      </c>
      <c r="G188" s="21">
        <v>2295.4899999999998</v>
      </c>
      <c r="H188" s="21" t="s">
        <v>15</v>
      </c>
      <c r="I188" s="21">
        <f>SUM(B188:H188)</f>
        <v>30131.629999999997</v>
      </c>
    </row>
    <row r="189" spans="1:16">
      <c r="A189" s="68">
        <v>2008</v>
      </c>
      <c r="B189" s="21" t="s">
        <v>15</v>
      </c>
      <c r="C189" s="21" t="s">
        <v>15</v>
      </c>
      <c r="D189" s="21">
        <v>777.02</v>
      </c>
      <c r="E189" s="21">
        <v>4506.17</v>
      </c>
      <c r="F189" s="21">
        <v>5156.0600000000004</v>
      </c>
      <c r="G189" s="21" t="s">
        <v>15</v>
      </c>
      <c r="H189" s="21" t="s">
        <v>15</v>
      </c>
      <c r="I189" s="21">
        <f t="shared" ref="I189:I205" si="14">SUM(B189:H189)</f>
        <v>10439.25</v>
      </c>
    </row>
    <row r="190" spans="1:16">
      <c r="A190" s="68">
        <v>2009</v>
      </c>
      <c r="B190" s="21" t="s">
        <v>15</v>
      </c>
      <c r="C190" s="21" t="s">
        <v>15</v>
      </c>
      <c r="D190" s="21">
        <v>192.9</v>
      </c>
      <c r="E190" s="21">
        <v>10270.84</v>
      </c>
      <c r="F190" s="21">
        <v>30246.92</v>
      </c>
      <c r="G190" s="21">
        <v>1469.92</v>
      </c>
      <c r="H190" s="21" t="s">
        <v>15</v>
      </c>
      <c r="I190" s="21">
        <f t="shared" si="14"/>
        <v>42180.579999999994</v>
      </c>
    </row>
    <row r="191" spans="1:16">
      <c r="A191" s="68">
        <v>2010</v>
      </c>
      <c r="B191" s="21" t="s">
        <v>15</v>
      </c>
      <c r="C191" s="21" t="s">
        <v>15</v>
      </c>
      <c r="D191" s="21">
        <v>556.7299999999999</v>
      </c>
      <c r="E191" s="21">
        <v>7165.41</v>
      </c>
      <c r="F191" s="21">
        <v>17349.330000000002</v>
      </c>
      <c r="G191" s="21">
        <v>2069.6799999999998</v>
      </c>
      <c r="H191" s="21" t="s">
        <v>15</v>
      </c>
      <c r="I191" s="21">
        <f t="shared" si="14"/>
        <v>27141.15</v>
      </c>
    </row>
    <row r="192" spans="1:16">
      <c r="A192" s="68">
        <v>2011</v>
      </c>
      <c r="B192" s="21" t="s">
        <v>15</v>
      </c>
      <c r="C192" s="21" t="s">
        <v>15</v>
      </c>
      <c r="D192" s="21">
        <v>673.74</v>
      </c>
      <c r="E192" s="21">
        <v>5358.06</v>
      </c>
      <c r="F192" s="21">
        <v>15126.68</v>
      </c>
      <c r="G192" s="21">
        <v>3585.7</v>
      </c>
      <c r="H192" s="21" t="s">
        <v>15</v>
      </c>
      <c r="I192" s="21">
        <f t="shared" si="14"/>
        <v>24744.18</v>
      </c>
    </row>
    <row r="193" spans="1:9">
      <c r="A193" s="68">
        <v>2012</v>
      </c>
      <c r="B193" s="21" t="s">
        <v>15</v>
      </c>
      <c r="C193" s="21" t="s">
        <v>15</v>
      </c>
      <c r="D193" s="21">
        <v>1964.24</v>
      </c>
      <c r="E193" s="21">
        <v>5627.21</v>
      </c>
      <c r="F193" s="21">
        <v>10154.34</v>
      </c>
      <c r="G193" s="21">
        <v>5223.7700000000004</v>
      </c>
      <c r="H193" s="21" t="s">
        <v>15</v>
      </c>
      <c r="I193" s="21">
        <f t="shared" si="14"/>
        <v>22969.56</v>
      </c>
    </row>
    <row r="194" spans="1:9">
      <c r="A194" s="68">
        <v>2013</v>
      </c>
      <c r="B194" s="21" t="s">
        <v>15</v>
      </c>
      <c r="C194" s="21" t="s">
        <v>15</v>
      </c>
      <c r="D194" s="21">
        <v>2842.8199999999997</v>
      </c>
      <c r="E194" s="21">
        <v>4833.45</v>
      </c>
      <c r="F194" s="21">
        <v>13381.33</v>
      </c>
      <c r="G194" s="21">
        <v>3438.4</v>
      </c>
      <c r="H194" s="21" t="s">
        <v>15</v>
      </c>
      <c r="I194" s="21">
        <f t="shared" si="14"/>
        <v>24496</v>
      </c>
    </row>
    <row r="195" spans="1:9">
      <c r="A195" s="68">
        <v>2014</v>
      </c>
      <c r="B195" s="21" t="s">
        <v>15</v>
      </c>
      <c r="C195" s="21">
        <v>35.86</v>
      </c>
      <c r="D195" s="21">
        <v>2574.9900000000002</v>
      </c>
      <c r="E195" s="21">
        <v>11305.62</v>
      </c>
      <c r="F195" s="21">
        <v>22617.119999999999</v>
      </c>
      <c r="G195" s="21">
        <v>7734.6</v>
      </c>
      <c r="H195" s="21" t="s">
        <v>15</v>
      </c>
      <c r="I195" s="21">
        <f t="shared" si="14"/>
        <v>44268.189999999995</v>
      </c>
    </row>
    <row r="196" spans="1:9">
      <c r="A196" s="68">
        <v>2015</v>
      </c>
      <c r="B196" s="21" t="s">
        <v>15</v>
      </c>
      <c r="C196" s="21">
        <v>207.04</v>
      </c>
      <c r="D196" s="21">
        <v>2346.5299999999997</v>
      </c>
      <c r="E196" s="21">
        <v>8520.15</v>
      </c>
      <c r="F196" s="21">
        <v>15496.98</v>
      </c>
      <c r="G196" s="21">
        <v>6818.5599999999995</v>
      </c>
      <c r="H196" s="21" t="s">
        <v>15</v>
      </c>
      <c r="I196" s="21">
        <f>SUM(B196:H196)</f>
        <v>33389.259999999995</v>
      </c>
    </row>
    <row r="197" spans="1:9">
      <c r="A197" s="68">
        <v>2016</v>
      </c>
      <c r="B197" s="21" t="s">
        <v>15</v>
      </c>
      <c r="C197" s="21" t="s">
        <v>15</v>
      </c>
      <c r="D197" s="21" t="s">
        <v>15</v>
      </c>
      <c r="E197" s="21">
        <v>7666.17</v>
      </c>
      <c r="F197" s="21">
        <v>16587.330000000002</v>
      </c>
      <c r="G197" s="21" t="s">
        <v>15</v>
      </c>
      <c r="H197" s="21" t="s">
        <v>15</v>
      </c>
      <c r="I197" s="21">
        <f>SUM(B197:H197)</f>
        <v>24253.5</v>
      </c>
    </row>
    <row r="198" spans="1:9">
      <c r="A198" s="68">
        <v>2017</v>
      </c>
      <c r="B198" s="21" t="s">
        <v>15</v>
      </c>
      <c r="C198" s="21" t="s">
        <v>15</v>
      </c>
      <c r="D198" s="21">
        <v>388.48</v>
      </c>
      <c r="E198" s="21">
        <v>8532.23</v>
      </c>
      <c r="F198" s="21">
        <v>13844.1</v>
      </c>
      <c r="G198" s="21" t="s">
        <v>15</v>
      </c>
      <c r="H198" s="21" t="s">
        <v>15</v>
      </c>
      <c r="I198" s="21">
        <f>SUM(B198:H198)</f>
        <v>22764.809999999998</v>
      </c>
    </row>
    <row r="199" spans="1:9">
      <c r="A199" s="68">
        <v>2018</v>
      </c>
      <c r="B199" s="21" t="s">
        <v>15</v>
      </c>
      <c r="C199" s="21" t="s">
        <v>15</v>
      </c>
      <c r="D199" s="21">
        <v>1194.55</v>
      </c>
      <c r="E199" s="21">
        <v>5098.37</v>
      </c>
      <c r="F199" s="21">
        <v>7978.5</v>
      </c>
      <c r="G199" s="21">
        <v>612.73</v>
      </c>
      <c r="H199" s="21" t="s">
        <v>15</v>
      </c>
      <c r="I199" s="21">
        <f>SUM(B199:H199)</f>
        <v>14884.15</v>
      </c>
    </row>
    <row r="200" spans="1:9">
      <c r="A200" s="68">
        <v>2019</v>
      </c>
      <c r="B200" s="21" t="s">
        <v>15</v>
      </c>
      <c r="C200" s="21" t="s">
        <v>15</v>
      </c>
      <c r="D200" s="21">
        <v>2396.15</v>
      </c>
      <c r="E200" s="21">
        <v>10576.04</v>
      </c>
      <c r="F200" s="21">
        <v>15601.87</v>
      </c>
      <c r="G200" s="21">
        <v>1334.82</v>
      </c>
      <c r="H200" s="21" t="s">
        <v>15</v>
      </c>
      <c r="I200" s="21">
        <f t="shared" ref="I200:I204" si="15">SUM(B200:H200)</f>
        <v>29908.880000000001</v>
      </c>
    </row>
    <row r="201" spans="1:9" ht="11.4">
      <c r="A201" s="68" t="s">
        <v>193</v>
      </c>
      <c r="B201" s="21" t="s">
        <v>15</v>
      </c>
      <c r="C201" s="21" t="s">
        <v>15</v>
      </c>
      <c r="D201" s="21">
        <v>609.98</v>
      </c>
      <c r="E201" s="21">
        <v>8162.54</v>
      </c>
      <c r="F201" s="21" t="s">
        <v>15</v>
      </c>
      <c r="G201" s="21" t="s">
        <v>15</v>
      </c>
      <c r="H201" s="21" t="s">
        <v>15</v>
      </c>
      <c r="I201" s="21">
        <f t="shared" si="15"/>
        <v>8772.52</v>
      </c>
    </row>
    <row r="202" spans="1:9" ht="11.4">
      <c r="A202" s="68" t="s">
        <v>194</v>
      </c>
      <c r="B202" s="21" t="s">
        <v>15</v>
      </c>
      <c r="C202" s="21" t="s">
        <v>15</v>
      </c>
      <c r="D202" s="21">
        <v>1298.69</v>
      </c>
      <c r="E202" s="21">
        <v>9246.99</v>
      </c>
      <c r="F202" s="21">
        <v>17909.990000000002</v>
      </c>
      <c r="G202" s="21" t="s">
        <v>15</v>
      </c>
      <c r="H202" s="21" t="s">
        <v>15</v>
      </c>
      <c r="I202" s="21">
        <f t="shared" si="15"/>
        <v>28455.670000000002</v>
      </c>
    </row>
    <row r="203" spans="1:9">
      <c r="A203" s="68">
        <v>2022</v>
      </c>
      <c r="B203" s="21" t="s">
        <v>15</v>
      </c>
      <c r="C203" s="21" t="s">
        <v>15</v>
      </c>
      <c r="D203" s="21">
        <v>572.96</v>
      </c>
      <c r="E203" s="21">
        <v>8280.4500000000007</v>
      </c>
      <c r="F203" s="21">
        <v>11264.39</v>
      </c>
      <c r="G203" s="21">
        <v>3649.97</v>
      </c>
      <c r="H203" s="21" t="s">
        <v>15</v>
      </c>
      <c r="I203" s="21">
        <f t="shared" si="15"/>
        <v>23767.77</v>
      </c>
    </row>
    <row r="204" spans="1:9">
      <c r="A204" s="68">
        <v>2023</v>
      </c>
      <c r="B204" s="21" t="s">
        <v>15</v>
      </c>
      <c r="C204" s="21" t="s">
        <v>15</v>
      </c>
      <c r="D204" s="21">
        <v>634.27</v>
      </c>
      <c r="E204" s="21">
        <v>7991</v>
      </c>
      <c r="F204" s="21">
        <v>13425.02</v>
      </c>
      <c r="G204" s="21">
        <v>8149.61</v>
      </c>
      <c r="H204" s="21" t="s">
        <v>15</v>
      </c>
      <c r="I204" s="21">
        <f t="shared" si="15"/>
        <v>30199.9</v>
      </c>
    </row>
    <row r="205" spans="1:9" ht="11.4">
      <c r="A205" s="68" t="s">
        <v>346</v>
      </c>
      <c r="B205" s="21" t="s">
        <v>15</v>
      </c>
      <c r="C205" s="21" t="s">
        <v>15</v>
      </c>
      <c r="D205" s="233">
        <v>1732.30519185306</v>
      </c>
      <c r="E205" s="233">
        <v>10364.405513633001</v>
      </c>
      <c r="F205" s="233">
        <v>5995.6720525109304</v>
      </c>
      <c r="G205" s="233">
        <v>456.22293133802799</v>
      </c>
      <c r="H205" s="21" t="s">
        <v>15</v>
      </c>
      <c r="I205" s="21">
        <f t="shared" si="14"/>
        <v>18548.605689335018</v>
      </c>
    </row>
    <row r="206" spans="1:9">
      <c r="A206" s="68" t="s">
        <v>66</v>
      </c>
    </row>
    <row r="207" spans="1:9" ht="11.4">
      <c r="A207" s="72" t="s">
        <v>196</v>
      </c>
    </row>
    <row r="208" spans="1:9">
      <c r="A208" s="68">
        <v>1976</v>
      </c>
      <c r="B208" s="21">
        <f t="shared" ref="B208:I217" si="16">IF(AND(B157="-",B106="-",B55="-",B4="-"),"-",SUM(B157,B106,B55,B4))</f>
        <v>1025</v>
      </c>
      <c r="C208" s="21">
        <f t="shared" si="16"/>
        <v>20907</v>
      </c>
      <c r="D208" s="21">
        <f t="shared" si="16"/>
        <v>70009</v>
      </c>
      <c r="E208" s="21">
        <f t="shared" si="16"/>
        <v>154688</v>
      </c>
      <c r="F208" s="21">
        <f t="shared" si="16"/>
        <v>192140</v>
      </c>
      <c r="G208" s="21">
        <f t="shared" si="16"/>
        <v>89924</v>
      </c>
      <c r="H208" s="21">
        <f t="shared" si="16"/>
        <v>9373</v>
      </c>
      <c r="I208" s="21">
        <f t="shared" si="16"/>
        <v>538066</v>
      </c>
    </row>
    <row r="209" spans="1:9">
      <c r="A209" s="68">
        <v>1977</v>
      </c>
      <c r="B209" s="21">
        <f t="shared" si="16"/>
        <v>9015</v>
      </c>
      <c r="C209" s="21">
        <f t="shared" si="16"/>
        <v>19058</v>
      </c>
      <c r="D209" s="21">
        <f t="shared" si="16"/>
        <v>67398</v>
      </c>
      <c r="E209" s="21">
        <f t="shared" si="16"/>
        <v>134197</v>
      </c>
      <c r="F209" s="21">
        <f t="shared" si="16"/>
        <v>210615</v>
      </c>
      <c r="G209" s="21">
        <f t="shared" si="16"/>
        <v>84217</v>
      </c>
      <c r="H209" s="21">
        <f t="shared" si="16"/>
        <v>5453</v>
      </c>
      <c r="I209" s="21">
        <f t="shared" si="16"/>
        <v>529953</v>
      </c>
    </row>
    <row r="210" spans="1:9">
      <c r="A210" s="68">
        <v>1978</v>
      </c>
      <c r="B210" s="21">
        <f t="shared" si="16"/>
        <v>2910</v>
      </c>
      <c r="C210" s="21">
        <f t="shared" si="16"/>
        <v>17259</v>
      </c>
      <c r="D210" s="21">
        <f t="shared" si="16"/>
        <v>71640</v>
      </c>
      <c r="E210" s="21">
        <f t="shared" si="16"/>
        <v>148655</v>
      </c>
      <c r="F210" s="21">
        <f t="shared" si="16"/>
        <v>159389</v>
      </c>
      <c r="G210" s="21">
        <f t="shared" si="16"/>
        <v>73204</v>
      </c>
      <c r="H210" s="21">
        <f t="shared" si="16"/>
        <v>9744</v>
      </c>
      <c r="I210" s="21">
        <f t="shared" si="16"/>
        <v>482801</v>
      </c>
    </row>
    <row r="211" spans="1:9">
      <c r="A211" s="68">
        <v>1979</v>
      </c>
      <c r="B211" s="21">
        <f t="shared" si="16"/>
        <v>1347</v>
      </c>
      <c r="C211" s="21">
        <f t="shared" si="16"/>
        <v>19289</v>
      </c>
      <c r="D211" s="21">
        <f t="shared" si="16"/>
        <v>54189</v>
      </c>
      <c r="E211" s="21">
        <f t="shared" si="16"/>
        <v>105563</v>
      </c>
      <c r="F211" s="21">
        <f t="shared" si="16"/>
        <v>127721</v>
      </c>
      <c r="G211" s="21">
        <f t="shared" si="16"/>
        <v>7434</v>
      </c>
      <c r="H211" s="21">
        <f t="shared" si="16"/>
        <v>1678</v>
      </c>
      <c r="I211" s="21">
        <f t="shared" si="16"/>
        <v>317221</v>
      </c>
    </row>
    <row r="212" spans="1:9">
      <c r="A212" s="68">
        <v>1980</v>
      </c>
      <c r="B212" s="21" t="str">
        <f t="shared" si="16"/>
        <v>-</v>
      </c>
      <c r="C212" s="21">
        <f t="shared" si="16"/>
        <v>15723</v>
      </c>
      <c r="D212" s="21">
        <f t="shared" si="16"/>
        <v>54854</v>
      </c>
      <c r="E212" s="21">
        <f t="shared" si="16"/>
        <v>104064</v>
      </c>
      <c r="F212" s="21">
        <f t="shared" si="16"/>
        <v>101528</v>
      </c>
      <c r="G212" s="21">
        <f t="shared" si="16"/>
        <v>4803</v>
      </c>
      <c r="H212" s="21">
        <f t="shared" si="16"/>
        <v>30</v>
      </c>
      <c r="I212" s="21">
        <f t="shared" si="16"/>
        <v>281002</v>
      </c>
    </row>
    <row r="213" spans="1:9">
      <c r="A213" s="68">
        <v>1981</v>
      </c>
      <c r="B213" s="21">
        <f t="shared" si="16"/>
        <v>177</v>
      </c>
      <c r="C213" s="21">
        <f t="shared" si="16"/>
        <v>10740</v>
      </c>
      <c r="D213" s="21">
        <f t="shared" si="16"/>
        <v>37989</v>
      </c>
      <c r="E213" s="21">
        <f t="shared" si="16"/>
        <v>86010</v>
      </c>
      <c r="F213" s="21">
        <f t="shared" si="16"/>
        <v>97760</v>
      </c>
      <c r="G213" s="21">
        <f t="shared" si="16"/>
        <v>3672</v>
      </c>
      <c r="H213" s="21">
        <f t="shared" si="16"/>
        <v>431</v>
      </c>
      <c r="I213" s="21">
        <f t="shared" si="16"/>
        <v>236779</v>
      </c>
    </row>
    <row r="214" spans="1:9">
      <c r="A214" s="68">
        <v>1982</v>
      </c>
      <c r="B214" s="21">
        <f t="shared" si="16"/>
        <v>18</v>
      </c>
      <c r="C214" s="21">
        <f t="shared" si="16"/>
        <v>2698</v>
      </c>
      <c r="D214" s="21">
        <f t="shared" si="16"/>
        <v>41557</v>
      </c>
      <c r="E214" s="21">
        <f t="shared" si="16"/>
        <v>107886</v>
      </c>
      <c r="F214" s="21">
        <f t="shared" si="16"/>
        <v>55287</v>
      </c>
      <c r="G214" s="21">
        <f t="shared" si="16"/>
        <v>10396</v>
      </c>
      <c r="H214" s="21">
        <f t="shared" si="16"/>
        <v>834</v>
      </c>
      <c r="I214" s="21">
        <f t="shared" si="16"/>
        <v>218676</v>
      </c>
    </row>
    <row r="215" spans="1:9">
      <c r="A215" s="68">
        <v>1983</v>
      </c>
      <c r="B215" s="21">
        <f t="shared" si="16"/>
        <v>142</v>
      </c>
      <c r="C215" s="21">
        <f t="shared" si="16"/>
        <v>3193</v>
      </c>
      <c r="D215" s="21">
        <f t="shared" si="16"/>
        <v>32334</v>
      </c>
      <c r="E215" s="21">
        <f t="shared" si="16"/>
        <v>80735</v>
      </c>
      <c r="F215" s="21">
        <f t="shared" si="16"/>
        <v>72498</v>
      </c>
      <c r="G215" s="21">
        <f t="shared" si="16"/>
        <v>20721</v>
      </c>
      <c r="H215" s="21">
        <f t="shared" si="16"/>
        <v>43</v>
      </c>
      <c r="I215" s="21">
        <f t="shared" si="16"/>
        <v>209666</v>
      </c>
    </row>
    <row r="216" spans="1:9">
      <c r="A216" s="68">
        <v>1984</v>
      </c>
      <c r="B216" s="21">
        <f t="shared" si="16"/>
        <v>55</v>
      </c>
      <c r="C216" s="21">
        <f t="shared" si="16"/>
        <v>3704</v>
      </c>
      <c r="D216" s="21">
        <f t="shared" si="16"/>
        <v>0</v>
      </c>
      <c r="E216" s="21">
        <f t="shared" si="16"/>
        <v>9847</v>
      </c>
      <c r="F216" s="21">
        <f t="shared" si="16"/>
        <v>23002</v>
      </c>
      <c r="G216" s="21">
        <f t="shared" si="16"/>
        <v>179</v>
      </c>
      <c r="H216" s="21" t="str">
        <f t="shared" si="16"/>
        <v>-</v>
      </c>
      <c r="I216" s="21">
        <f t="shared" si="16"/>
        <v>36787</v>
      </c>
    </row>
    <row r="217" spans="1:9">
      <c r="A217" s="68">
        <v>1985</v>
      </c>
      <c r="B217" s="21">
        <f t="shared" si="16"/>
        <v>9</v>
      </c>
      <c r="C217" s="21">
        <f t="shared" si="16"/>
        <v>2</v>
      </c>
      <c r="D217" s="21">
        <f t="shared" si="16"/>
        <v>3073</v>
      </c>
      <c r="E217" s="21">
        <f t="shared" si="16"/>
        <v>54908</v>
      </c>
      <c r="F217" s="21">
        <f t="shared" si="16"/>
        <v>53057</v>
      </c>
      <c r="G217" s="21">
        <f t="shared" si="16"/>
        <v>3764</v>
      </c>
      <c r="H217" s="21" t="str">
        <f t="shared" si="16"/>
        <v>-</v>
      </c>
      <c r="I217" s="21">
        <f t="shared" si="16"/>
        <v>114813</v>
      </c>
    </row>
    <row r="218" spans="1:9">
      <c r="A218" s="68">
        <v>1986</v>
      </c>
      <c r="B218" s="21" t="str">
        <f t="shared" ref="B218:I225" si="17">IF(AND(B167="-",B116="-",B65="-",B14="-"),"-",SUM(B167,B116,B65,B14))</f>
        <v>-</v>
      </c>
      <c r="C218" s="21" t="str">
        <f t="shared" si="17"/>
        <v>-</v>
      </c>
      <c r="D218" s="21">
        <f t="shared" si="17"/>
        <v>3610</v>
      </c>
      <c r="E218" s="21">
        <f t="shared" si="17"/>
        <v>61443</v>
      </c>
      <c r="F218" s="21">
        <f t="shared" si="17"/>
        <v>43199</v>
      </c>
      <c r="G218" s="21">
        <f t="shared" si="17"/>
        <v>943</v>
      </c>
      <c r="H218" s="21">
        <f t="shared" si="17"/>
        <v>86</v>
      </c>
      <c r="I218" s="21">
        <f t="shared" si="17"/>
        <v>109281</v>
      </c>
    </row>
    <row r="219" spans="1:9">
      <c r="A219" s="68">
        <v>1987</v>
      </c>
      <c r="B219" s="21" t="str">
        <f t="shared" si="17"/>
        <v>-</v>
      </c>
      <c r="C219" s="21" t="str">
        <f t="shared" si="17"/>
        <v>-</v>
      </c>
      <c r="D219" s="21">
        <f t="shared" si="17"/>
        <v>3699</v>
      </c>
      <c r="E219" s="21">
        <f t="shared" si="17"/>
        <v>60650</v>
      </c>
      <c r="F219" s="21">
        <f t="shared" si="17"/>
        <v>36310</v>
      </c>
      <c r="G219" s="21">
        <f t="shared" si="17"/>
        <v>784</v>
      </c>
      <c r="H219" s="21">
        <f t="shared" si="17"/>
        <v>22</v>
      </c>
      <c r="I219" s="21">
        <f t="shared" si="17"/>
        <v>101465</v>
      </c>
    </row>
    <row r="220" spans="1:9">
      <c r="A220" s="68">
        <v>1988</v>
      </c>
      <c r="B220" s="21" t="str">
        <f t="shared" si="17"/>
        <v>-</v>
      </c>
      <c r="C220" s="21">
        <f t="shared" si="17"/>
        <v>6</v>
      </c>
      <c r="D220" s="21" t="str">
        <f t="shared" si="17"/>
        <v>-</v>
      </c>
      <c r="E220" s="21">
        <f t="shared" si="17"/>
        <v>63475</v>
      </c>
      <c r="F220" s="21">
        <f t="shared" si="17"/>
        <v>4774</v>
      </c>
      <c r="G220" s="21">
        <f t="shared" si="17"/>
        <v>651</v>
      </c>
      <c r="H220" s="21">
        <f t="shared" si="17"/>
        <v>12</v>
      </c>
      <c r="I220" s="21">
        <f t="shared" si="17"/>
        <v>68918</v>
      </c>
    </row>
    <row r="221" spans="1:9">
      <c r="A221" s="68">
        <v>1989</v>
      </c>
      <c r="B221" s="21" t="str">
        <f t="shared" si="17"/>
        <v>-</v>
      </c>
      <c r="C221" s="21">
        <f t="shared" si="17"/>
        <v>2671</v>
      </c>
      <c r="D221" s="21">
        <f t="shared" si="17"/>
        <v>4954</v>
      </c>
      <c r="E221" s="21">
        <f t="shared" si="17"/>
        <v>67746</v>
      </c>
      <c r="F221" s="21">
        <f t="shared" si="17"/>
        <v>61515</v>
      </c>
      <c r="G221" s="21">
        <f t="shared" si="17"/>
        <v>5362</v>
      </c>
      <c r="H221" s="21" t="str">
        <f t="shared" si="17"/>
        <v>-</v>
      </c>
      <c r="I221" s="21">
        <f t="shared" si="17"/>
        <v>142248</v>
      </c>
    </row>
    <row r="222" spans="1:9">
      <c r="A222" s="68">
        <v>1990</v>
      </c>
      <c r="B222" s="21" t="str">
        <f t="shared" si="17"/>
        <v>-</v>
      </c>
      <c r="C222" s="21" t="str">
        <f t="shared" si="17"/>
        <v>-</v>
      </c>
      <c r="D222" s="21">
        <f t="shared" si="17"/>
        <v>11095</v>
      </c>
      <c r="E222" s="21">
        <f t="shared" si="17"/>
        <v>75236</v>
      </c>
      <c r="F222" s="21">
        <f t="shared" si="17"/>
        <v>71110</v>
      </c>
      <c r="G222" s="21">
        <f t="shared" si="17"/>
        <v>17709</v>
      </c>
      <c r="H222" s="21" t="str">
        <f t="shared" si="17"/>
        <v>-</v>
      </c>
      <c r="I222" s="21">
        <f t="shared" si="17"/>
        <v>175150</v>
      </c>
    </row>
    <row r="223" spans="1:9">
      <c r="A223" s="68">
        <v>1991</v>
      </c>
      <c r="B223" s="21" t="str">
        <f t="shared" si="17"/>
        <v>-</v>
      </c>
      <c r="C223" s="21" t="str">
        <f t="shared" si="17"/>
        <v>-</v>
      </c>
      <c r="D223" s="21">
        <f t="shared" si="17"/>
        <v>8279</v>
      </c>
      <c r="E223" s="21">
        <f t="shared" si="17"/>
        <v>80803</v>
      </c>
      <c r="F223" s="21">
        <f t="shared" si="17"/>
        <v>29436</v>
      </c>
      <c r="G223" s="21">
        <f t="shared" si="17"/>
        <v>8662</v>
      </c>
      <c r="H223" s="21" t="str">
        <f t="shared" si="17"/>
        <v>-</v>
      </c>
      <c r="I223" s="21">
        <f t="shared" si="17"/>
        <v>127180</v>
      </c>
    </row>
    <row r="224" spans="1:9">
      <c r="A224" s="68">
        <v>1992</v>
      </c>
      <c r="B224" s="21" t="str">
        <f t="shared" si="17"/>
        <v>-</v>
      </c>
      <c r="C224" s="21">
        <f t="shared" si="17"/>
        <v>1344</v>
      </c>
      <c r="D224" s="21">
        <f t="shared" si="17"/>
        <v>0</v>
      </c>
      <c r="E224" s="21">
        <f t="shared" si="17"/>
        <v>60529</v>
      </c>
      <c r="F224" s="21">
        <f t="shared" si="17"/>
        <v>33689</v>
      </c>
      <c r="G224" s="21">
        <f t="shared" si="17"/>
        <v>12624</v>
      </c>
      <c r="H224" s="21">
        <f t="shared" si="17"/>
        <v>714</v>
      </c>
      <c r="I224" s="21">
        <f t="shared" si="17"/>
        <v>108900</v>
      </c>
    </row>
    <row r="225" spans="1:9">
      <c r="A225" s="68">
        <v>1993</v>
      </c>
      <c r="B225" s="21" t="str">
        <f t="shared" si="17"/>
        <v>-</v>
      </c>
      <c r="C225" s="21">
        <f t="shared" si="17"/>
        <v>1172</v>
      </c>
      <c r="D225" s="21" t="str">
        <f t="shared" si="17"/>
        <v>-</v>
      </c>
      <c r="E225" s="21">
        <f t="shared" si="17"/>
        <v>43265</v>
      </c>
      <c r="F225" s="21">
        <f t="shared" si="17"/>
        <v>51078</v>
      </c>
      <c r="G225" s="21">
        <f t="shared" si="17"/>
        <v>33255</v>
      </c>
      <c r="H225" s="21" t="str">
        <f t="shared" si="17"/>
        <v>-</v>
      </c>
      <c r="I225" s="21">
        <f t="shared" si="17"/>
        <v>128770</v>
      </c>
    </row>
    <row r="226" spans="1:9">
      <c r="A226" s="68">
        <v>1994</v>
      </c>
      <c r="B226" s="21" t="str">
        <f t="shared" ref="B226:H235" si="18">IF(AND(B175="-",B124="-",B73="-",B22="-"),"-",SUM(B175,B124,B73,B22))</f>
        <v>-</v>
      </c>
      <c r="C226" s="21" t="str">
        <f t="shared" si="18"/>
        <v>-</v>
      </c>
      <c r="D226" s="21" t="str">
        <f t="shared" si="18"/>
        <v>-</v>
      </c>
      <c r="E226" s="21" t="str">
        <f t="shared" si="18"/>
        <v>-</v>
      </c>
      <c r="F226" s="21" t="str">
        <f t="shared" si="18"/>
        <v>-</v>
      </c>
      <c r="G226" s="21" t="str">
        <f t="shared" si="18"/>
        <v>-</v>
      </c>
      <c r="H226" s="21" t="str">
        <f t="shared" si="18"/>
        <v>-</v>
      </c>
      <c r="I226" s="21" t="s">
        <v>15</v>
      </c>
    </row>
    <row r="227" spans="1:9">
      <c r="A227" s="68">
        <v>1995</v>
      </c>
      <c r="B227" s="21" t="str">
        <f t="shared" si="18"/>
        <v>-</v>
      </c>
      <c r="C227" s="21" t="str">
        <f t="shared" si="18"/>
        <v>-</v>
      </c>
      <c r="D227" s="21" t="str">
        <f t="shared" si="18"/>
        <v>-</v>
      </c>
      <c r="E227" s="21">
        <f t="shared" si="18"/>
        <v>8680</v>
      </c>
      <c r="F227" s="21">
        <f t="shared" si="18"/>
        <v>33457</v>
      </c>
      <c r="G227" s="21">
        <f t="shared" si="18"/>
        <v>12807</v>
      </c>
      <c r="H227" s="21" t="str">
        <f t="shared" si="18"/>
        <v>-</v>
      </c>
      <c r="I227" s="21">
        <f t="shared" ref="I227:I254" si="19">IF(AND(I176="-",I125="-",I74="-",I23="-"),"-",SUM(I176,I125,I74,I23))</f>
        <v>54944</v>
      </c>
    </row>
    <row r="228" spans="1:9">
      <c r="A228" s="68">
        <v>1996</v>
      </c>
      <c r="B228" s="21" t="str">
        <f t="shared" si="18"/>
        <v>-</v>
      </c>
      <c r="C228" s="21" t="str">
        <f t="shared" si="18"/>
        <v>-</v>
      </c>
      <c r="D228" s="21" t="str">
        <f t="shared" si="18"/>
        <v>-</v>
      </c>
      <c r="E228" s="21">
        <f t="shared" si="18"/>
        <v>7710</v>
      </c>
      <c r="F228" s="21">
        <f t="shared" si="18"/>
        <v>28950</v>
      </c>
      <c r="G228" s="21">
        <f t="shared" si="18"/>
        <v>6590</v>
      </c>
      <c r="H228" s="21" t="str">
        <f t="shared" si="18"/>
        <v>-</v>
      </c>
      <c r="I228" s="21">
        <f t="shared" si="19"/>
        <v>43250</v>
      </c>
    </row>
    <row r="229" spans="1:9">
      <c r="A229" s="68">
        <v>1997</v>
      </c>
      <c r="B229" s="21" t="str">
        <f t="shared" si="18"/>
        <v>-</v>
      </c>
      <c r="C229" s="21" t="str">
        <f t="shared" si="18"/>
        <v>-</v>
      </c>
      <c r="D229" s="21" t="str">
        <f t="shared" si="18"/>
        <v>-</v>
      </c>
      <c r="E229" s="21">
        <f t="shared" si="18"/>
        <v>16350</v>
      </c>
      <c r="F229" s="21">
        <f t="shared" si="18"/>
        <v>12178</v>
      </c>
      <c r="G229" s="21">
        <f t="shared" si="18"/>
        <v>1171</v>
      </c>
      <c r="H229" s="21" t="str">
        <f t="shared" si="18"/>
        <v>-</v>
      </c>
      <c r="I229" s="21">
        <f t="shared" si="19"/>
        <v>29699</v>
      </c>
    </row>
    <row r="230" spans="1:9">
      <c r="A230" s="68">
        <v>1998</v>
      </c>
      <c r="B230" s="21" t="str">
        <f t="shared" si="18"/>
        <v>-</v>
      </c>
      <c r="C230" s="21" t="str">
        <f t="shared" si="18"/>
        <v>-</v>
      </c>
      <c r="D230" s="21" t="str">
        <f t="shared" si="18"/>
        <v>-</v>
      </c>
      <c r="E230" s="21" t="str">
        <f t="shared" si="18"/>
        <v>-</v>
      </c>
      <c r="F230" s="21">
        <f t="shared" si="18"/>
        <v>18290</v>
      </c>
      <c r="G230" s="21">
        <f t="shared" si="18"/>
        <v>1363</v>
      </c>
      <c r="H230" s="21" t="str">
        <f t="shared" si="18"/>
        <v>-</v>
      </c>
      <c r="I230" s="21">
        <f t="shared" si="19"/>
        <v>19653</v>
      </c>
    </row>
    <row r="231" spans="1:9">
      <c r="A231" s="68">
        <v>1999</v>
      </c>
      <c r="B231" s="21" t="str">
        <f t="shared" si="18"/>
        <v>-</v>
      </c>
      <c r="C231" s="21" t="str">
        <f t="shared" si="18"/>
        <v>-</v>
      </c>
      <c r="D231" s="21" t="str">
        <f t="shared" si="18"/>
        <v>-</v>
      </c>
      <c r="E231" s="21">
        <f t="shared" si="18"/>
        <v>13323</v>
      </c>
      <c r="F231" s="21">
        <f t="shared" si="18"/>
        <v>25740</v>
      </c>
      <c r="G231" s="21">
        <f t="shared" si="18"/>
        <v>11711</v>
      </c>
      <c r="H231" s="21" t="str">
        <f t="shared" si="18"/>
        <v>-</v>
      </c>
      <c r="I231" s="21">
        <f t="shared" si="19"/>
        <v>50774</v>
      </c>
    </row>
    <row r="232" spans="1:9">
      <c r="A232" s="68">
        <v>2000</v>
      </c>
      <c r="B232" s="21" t="str">
        <f t="shared" si="18"/>
        <v>-</v>
      </c>
      <c r="C232" s="21" t="str">
        <f t="shared" si="18"/>
        <v>-</v>
      </c>
      <c r="D232" s="21" t="str">
        <f t="shared" si="18"/>
        <v>-</v>
      </c>
      <c r="E232" s="21">
        <f t="shared" si="18"/>
        <v>25398</v>
      </c>
      <c r="F232" s="21">
        <f t="shared" si="18"/>
        <v>21875</v>
      </c>
      <c r="G232" s="21">
        <f t="shared" si="18"/>
        <v>1646</v>
      </c>
      <c r="H232" s="21" t="str">
        <f t="shared" si="18"/>
        <v>-</v>
      </c>
      <c r="I232" s="21">
        <f t="shared" si="19"/>
        <v>48919</v>
      </c>
    </row>
    <row r="233" spans="1:9">
      <c r="A233" s="68">
        <v>2001</v>
      </c>
      <c r="B233" s="21" t="str">
        <f t="shared" si="18"/>
        <v>-</v>
      </c>
      <c r="C233" s="21" t="str">
        <f t="shared" si="18"/>
        <v>-</v>
      </c>
      <c r="D233" s="21" t="str">
        <f t="shared" si="18"/>
        <v>-</v>
      </c>
      <c r="E233" s="21">
        <f t="shared" si="18"/>
        <v>58851</v>
      </c>
      <c r="F233" s="21">
        <f t="shared" si="18"/>
        <v>48961</v>
      </c>
      <c r="G233" s="21">
        <f t="shared" si="18"/>
        <v>18351</v>
      </c>
      <c r="H233" s="21">
        <f t="shared" si="18"/>
        <v>239</v>
      </c>
      <c r="I233" s="21">
        <f t="shared" si="19"/>
        <v>126402</v>
      </c>
    </row>
    <row r="234" spans="1:9">
      <c r="A234" s="68">
        <v>2002</v>
      </c>
      <c r="B234" s="21" t="str">
        <f t="shared" si="18"/>
        <v>-</v>
      </c>
      <c r="C234" s="21">
        <f t="shared" si="18"/>
        <v>2711</v>
      </c>
      <c r="D234" s="21">
        <f t="shared" si="18"/>
        <v>14903</v>
      </c>
      <c r="E234" s="21">
        <f t="shared" si="18"/>
        <v>30408</v>
      </c>
      <c r="F234" s="21">
        <f t="shared" si="18"/>
        <v>37297</v>
      </c>
      <c r="G234" s="21">
        <f t="shared" si="18"/>
        <v>9735</v>
      </c>
      <c r="H234" s="21">
        <f t="shared" si="18"/>
        <v>113</v>
      </c>
      <c r="I234" s="21">
        <f t="shared" si="19"/>
        <v>95167</v>
      </c>
    </row>
    <row r="235" spans="1:9">
      <c r="A235" s="68">
        <v>2003</v>
      </c>
      <c r="B235" s="21" t="str">
        <f t="shared" si="18"/>
        <v>-</v>
      </c>
      <c r="C235" s="21" t="str">
        <f t="shared" si="18"/>
        <v>-</v>
      </c>
      <c r="D235" s="21">
        <f t="shared" si="18"/>
        <v>6349</v>
      </c>
      <c r="E235" s="21">
        <f t="shared" si="18"/>
        <v>47663</v>
      </c>
      <c r="F235" s="21">
        <f t="shared" si="18"/>
        <v>57542</v>
      </c>
      <c r="G235" s="21">
        <f t="shared" si="18"/>
        <v>13185</v>
      </c>
      <c r="H235" s="21">
        <f t="shared" si="18"/>
        <v>128</v>
      </c>
      <c r="I235" s="21">
        <f t="shared" si="19"/>
        <v>124867</v>
      </c>
    </row>
    <row r="236" spans="1:9">
      <c r="A236" s="68">
        <v>2004</v>
      </c>
      <c r="B236" s="21" t="str">
        <f t="shared" ref="B236:H245" si="20">IF(AND(B185="-",B134="-",B83="-",B32="-"),"-",SUM(B185,B134,B83,B32))</f>
        <v>-</v>
      </c>
      <c r="C236" s="21" t="str">
        <f t="shared" si="20"/>
        <v>-</v>
      </c>
      <c r="D236" s="21">
        <f t="shared" si="20"/>
        <v>2610</v>
      </c>
      <c r="E236" s="21">
        <f t="shared" si="20"/>
        <v>43604</v>
      </c>
      <c r="F236" s="21">
        <f t="shared" si="20"/>
        <v>50621</v>
      </c>
      <c r="G236" s="21">
        <f t="shared" si="20"/>
        <v>15849</v>
      </c>
      <c r="H236" s="21">
        <f t="shared" si="20"/>
        <v>20</v>
      </c>
      <c r="I236" s="21">
        <f t="shared" si="19"/>
        <v>112704</v>
      </c>
    </row>
    <row r="237" spans="1:9">
      <c r="A237" s="68">
        <v>2005</v>
      </c>
      <c r="B237" s="21" t="str">
        <f t="shared" si="20"/>
        <v>-</v>
      </c>
      <c r="C237" s="21" t="str">
        <f t="shared" si="20"/>
        <v>-</v>
      </c>
      <c r="D237" s="21">
        <f t="shared" si="20"/>
        <v>1119</v>
      </c>
      <c r="E237" s="21">
        <f t="shared" si="20"/>
        <v>31958.744915506741</v>
      </c>
      <c r="F237" s="21">
        <f t="shared" si="20"/>
        <v>41471.536814377025</v>
      </c>
      <c r="G237" s="21">
        <f t="shared" si="20"/>
        <v>15886.195099939281</v>
      </c>
      <c r="H237" s="21">
        <f t="shared" si="20"/>
        <v>160</v>
      </c>
      <c r="I237" s="21">
        <f t="shared" si="19"/>
        <v>90595.476829823048</v>
      </c>
    </row>
    <row r="238" spans="1:9">
      <c r="A238" s="68">
        <v>2006</v>
      </c>
      <c r="B238" s="21" t="str">
        <f t="shared" si="20"/>
        <v>-</v>
      </c>
      <c r="C238" s="21" t="str">
        <f t="shared" si="20"/>
        <v>-</v>
      </c>
      <c r="D238" s="21">
        <f t="shared" si="20"/>
        <v>1118.93</v>
      </c>
      <c r="E238" s="21">
        <f t="shared" si="20"/>
        <v>22226.21</v>
      </c>
      <c r="F238" s="21">
        <f t="shared" si="20"/>
        <v>36158.549999999996</v>
      </c>
      <c r="G238" s="21">
        <f t="shared" si="20"/>
        <v>5500.95</v>
      </c>
      <c r="H238" s="21">
        <f t="shared" si="20"/>
        <v>258.35000000000002</v>
      </c>
      <c r="I238" s="21">
        <f t="shared" si="19"/>
        <v>65262.990000000013</v>
      </c>
    </row>
    <row r="239" spans="1:9">
      <c r="A239" s="68">
        <v>2007</v>
      </c>
      <c r="B239" s="21" t="str">
        <f t="shared" si="20"/>
        <v>-</v>
      </c>
      <c r="C239" s="21" t="str">
        <f t="shared" si="20"/>
        <v>-</v>
      </c>
      <c r="D239" s="21" t="str">
        <f t="shared" si="20"/>
        <v>-</v>
      </c>
      <c r="E239" s="21">
        <f t="shared" si="20"/>
        <v>24967.5</v>
      </c>
      <c r="F239" s="21">
        <f t="shared" si="20"/>
        <v>41864.65</v>
      </c>
      <c r="G239" s="21">
        <f t="shared" si="20"/>
        <v>5850.7599999999993</v>
      </c>
      <c r="H239" s="21">
        <f t="shared" si="20"/>
        <v>0</v>
      </c>
      <c r="I239" s="21">
        <f t="shared" si="19"/>
        <v>72682.91</v>
      </c>
    </row>
    <row r="240" spans="1:9">
      <c r="A240" s="68">
        <v>2008</v>
      </c>
      <c r="B240" s="21" t="str">
        <f t="shared" si="20"/>
        <v>-</v>
      </c>
      <c r="C240" s="21" t="str">
        <f t="shared" si="20"/>
        <v>-</v>
      </c>
      <c r="D240" s="21">
        <f t="shared" si="20"/>
        <v>4784.3599999999997</v>
      </c>
      <c r="E240" s="21">
        <f t="shared" si="20"/>
        <v>15897.94</v>
      </c>
      <c r="F240" s="21">
        <f t="shared" si="20"/>
        <v>14326.65</v>
      </c>
      <c r="G240" s="21">
        <f t="shared" si="20"/>
        <v>2563.7800000000002</v>
      </c>
      <c r="H240" s="21">
        <f t="shared" si="20"/>
        <v>37.5</v>
      </c>
      <c r="I240" s="21">
        <f t="shared" si="19"/>
        <v>37610.229999999996</v>
      </c>
    </row>
    <row r="241" spans="1:9">
      <c r="A241" s="68">
        <v>2009</v>
      </c>
      <c r="B241" s="21" t="str">
        <f t="shared" si="20"/>
        <v>-</v>
      </c>
      <c r="C241" s="21" t="str">
        <f t="shared" si="20"/>
        <v>-</v>
      </c>
      <c r="D241" s="21">
        <f t="shared" si="20"/>
        <v>1297.19</v>
      </c>
      <c r="E241" s="21">
        <f t="shared" si="20"/>
        <v>28386</v>
      </c>
      <c r="F241" s="21">
        <f t="shared" si="20"/>
        <v>62792.49</v>
      </c>
      <c r="G241" s="21">
        <f t="shared" si="20"/>
        <v>8871.9500000000007</v>
      </c>
      <c r="H241" s="21">
        <f t="shared" si="20"/>
        <v>212.42</v>
      </c>
      <c r="I241" s="21">
        <f t="shared" si="19"/>
        <v>101560.04999999999</v>
      </c>
    </row>
    <row r="242" spans="1:9">
      <c r="A242" s="68">
        <v>2010</v>
      </c>
      <c r="B242" s="21" t="str">
        <f t="shared" si="20"/>
        <v>-</v>
      </c>
      <c r="C242" s="21" t="str">
        <f t="shared" si="20"/>
        <v>-</v>
      </c>
      <c r="D242" s="21">
        <f t="shared" si="20"/>
        <v>10007.859999999999</v>
      </c>
      <c r="E242" s="21">
        <f t="shared" si="20"/>
        <v>25545.61</v>
      </c>
      <c r="F242" s="21">
        <f t="shared" si="20"/>
        <v>36895.78</v>
      </c>
      <c r="G242" s="21">
        <f t="shared" si="20"/>
        <v>8351.2800000000007</v>
      </c>
      <c r="H242" s="21">
        <f t="shared" si="20"/>
        <v>153.97</v>
      </c>
      <c r="I242" s="21">
        <f t="shared" si="19"/>
        <v>80954.500000000015</v>
      </c>
    </row>
    <row r="243" spans="1:9">
      <c r="A243" s="68">
        <v>2011</v>
      </c>
      <c r="B243" s="21" t="str">
        <f t="shared" si="20"/>
        <v>-</v>
      </c>
      <c r="C243" s="21" t="str">
        <f t="shared" si="20"/>
        <v>-</v>
      </c>
      <c r="D243" s="21">
        <f t="shared" si="20"/>
        <v>6210.57</v>
      </c>
      <c r="E243" s="21">
        <f t="shared" si="20"/>
        <v>22692.41</v>
      </c>
      <c r="F243" s="21">
        <f t="shared" si="20"/>
        <v>36304.93</v>
      </c>
      <c r="G243" s="21">
        <f t="shared" si="20"/>
        <v>8372.2799999999988</v>
      </c>
      <c r="H243" s="21">
        <f t="shared" si="20"/>
        <v>16.05</v>
      </c>
      <c r="I243" s="21">
        <f t="shared" si="19"/>
        <v>73596.240000000005</v>
      </c>
    </row>
    <row r="244" spans="1:9">
      <c r="A244" s="68">
        <v>2012</v>
      </c>
      <c r="B244" s="21" t="str">
        <f t="shared" si="20"/>
        <v>-</v>
      </c>
      <c r="C244" s="21" t="str">
        <f t="shared" si="20"/>
        <v>-</v>
      </c>
      <c r="D244" s="21">
        <f t="shared" si="20"/>
        <v>11591.460000000001</v>
      </c>
      <c r="E244" s="21">
        <f t="shared" si="20"/>
        <v>23039.739999999998</v>
      </c>
      <c r="F244" s="21">
        <f t="shared" si="20"/>
        <v>29322.38</v>
      </c>
      <c r="G244" s="21">
        <f t="shared" si="20"/>
        <v>13351.880000000001</v>
      </c>
      <c r="H244" s="21">
        <f t="shared" si="20"/>
        <v>353.11</v>
      </c>
      <c r="I244" s="21">
        <f t="shared" si="19"/>
        <v>77658.570000000007</v>
      </c>
    </row>
    <row r="245" spans="1:9">
      <c r="A245" s="68">
        <v>2013</v>
      </c>
      <c r="B245" s="21" t="str">
        <f t="shared" si="20"/>
        <v>-</v>
      </c>
      <c r="C245" s="21">
        <f t="shared" si="20"/>
        <v>950.86</v>
      </c>
      <c r="D245" s="21">
        <f t="shared" si="20"/>
        <v>11815.9</v>
      </c>
      <c r="E245" s="21">
        <f t="shared" si="20"/>
        <v>20843.870000000003</v>
      </c>
      <c r="F245" s="21">
        <f t="shared" si="20"/>
        <v>37327.81</v>
      </c>
      <c r="G245" s="21">
        <f t="shared" si="20"/>
        <v>8837.94</v>
      </c>
      <c r="H245" s="21">
        <f t="shared" si="20"/>
        <v>237.41</v>
      </c>
      <c r="I245" s="21">
        <f t="shared" si="19"/>
        <v>80013.790000000008</v>
      </c>
    </row>
    <row r="246" spans="1:9">
      <c r="A246" s="68">
        <v>2014</v>
      </c>
      <c r="B246" s="21" t="str">
        <f t="shared" ref="B246:H246" si="21">IF(AND(B195="-",B144="-",B93="-",B42="-"),"-",SUM(B195,B144,B93,B42))</f>
        <v>-</v>
      </c>
      <c r="C246" s="21">
        <f t="shared" si="21"/>
        <v>1678.42</v>
      </c>
      <c r="D246" s="21">
        <f t="shared" si="21"/>
        <v>12905.909999999998</v>
      </c>
      <c r="E246" s="21">
        <f t="shared" si="21"/>
        <v>39834.29</v>
      </c>
      <c r="F246" s="21">
        <f t="shared" si="21"/>
        <v>47009.83</v>
      </c>
      <c r="G246" s="21">
        <f t="shared" si="21"/>
        <v>17824.05</v>
      </c>
      <c r="H246" s="21">
        <f t="shared" si="21"/>
        <v>364.82</v>
      </c>
      <c r="I246" s="21">
        <f t="shared" si="19"/>
        <v>119617.31999999999</v>
      </c>
    </row>
    <row r="247" spans="1:9">
      <c r="A247" s="68">
        <v>2015</v>
      </c>
      <c r="B247" s="21" t="str">
        <f t="shared" ref="B247:H247" si="22">IF(AND(B196="-",B145="-",B94="-",B43="-"),"-",SUM(B196,B145,B94,B43))</f>
        <v>-</v>
      </c>
      <c r="C247" s="21">
        <f t="shared" si="22"/>
        <v>1647.96</v>
      </c>
      <c r="D247" s="21">
        <f t="shared" si="22"/>
        <v>11320.32</v>
      </c>
      <c r="E247" s="21">
        <f t="shared" si="22"/>
        <v>37298.92</v>
      </c>
      <c r="F247" s="21">
        <f t="shared" si="22"/>
        <v>31062.82</v>
      </c>
      <c r="G247" s="21">
        <f t="shared" si="22"/>
        <v>15484.28</v>
      </c>
      <c r="H247" s="21">
        <f t="shared" si="22"/>
        <v>300.16000000000003</v>
      </c>
      <c r="I247" s="21">
        <f t="shared" si="19"/>
        <v>97114.459999999992</v>
      </c>
    </row>
    <row r="248" spans="1:9">
      <c r="A248" s="68">
        <v>2016</v>
      </c>
      <c r="B248" s="21" t="str">
        <f t="shared" ref="B248:H248" si="23">IF(AND(B197="-",B146="-",B95="-",B44="-"),"-",SUM(B197,B146,B95,B44))</f>
        <v>-</v>
      </c>
      <c r="C248" s="21" t="str">
        <f t="shared" si="23"/>
        <v>-</v>
      </c>
      <c r="D248" s="21" t="str">
        <f t="shared" si="23"/>
        <v>-</v>
      </c>
      <c r="E248" s="21">
        <f t="shared" si="23"/>
        <v>25458.379999999997</v>
      </c>
      <c r="F248" s="21">
        <f t="shared" si="23"/>
        <v>25978.250000000004</v>
      </c>
      <c r="G248" s="21" t="str">
        <f t="shared" si="23"/>
        <v>-</v>
      </c>
      <c r="H248" s="21" t="str">
        <f t="shared" si="23"/>
        <v>-</v>
      </c>
      <c r="I248" s="21">
        <f t="shared" si="19"/>
        <v>51436.63</v>
      </c>
    </row>
    <row r="249" spans="1:9">
      <c r="A249" s="68">
        <v>2017</v>
      </c>
      <c r="B249" s="21" t="str">
        <f t="shared" ref="B249:H249" si="24">IF(AND(B198="-",B147="-",B96="-",B45="-"),"-",SUM(B198,B147,B96,B45))</f>
        <v>-</v>
      </c>
      <c r="C249" s="21" t="str">
        <f t="shared" si="24"/>
        <v>-</v>
      </c>
      <c r="D249" s="21">
        <f t="shared" si="24"/>
        <v>856.6400000000001</v>
      </c>
      <c r="E249" s="21">
        <f t="shared" si="24"/>
        <v>30088.04</v>
      </c>
      <c r="F249" s="21">
        <f t="shared" si="24"/>
        <v>29666.27</v>
      </c>
      <c r="G249" s="21">
        <f t="shared" si="24"/>
        <v>841.76</v>
      </c>
      <c r="H249" s="21" t="str">
        <f t="shared" si="24"/>
        <v>-</v>
      </c>
      <c r="I249" s="21">
        <f t="shared" si="19"/>
        <v>61452.71</v>
      </c>
    </row>
    <row r="250" spans="1:9">
      <c r="A250" s="68">
        <v>2018</v>
      </c>
      <c r="B250" s="21" t="str">
        <f t="shared" ref="B250:H250" si="25">IF(AND(B199="-",B148="-",B97="-",B46="-"),"-",SUM(B199,B148,B97,B46))</f>
        <v>-</v>
      </c>
      <c r="C250" s="21" t="str">
        <f t="shared" si="25"/>
        <v>-</v>
      </c>
      <c r="D250" s="21">
        <f t="shared" si="25"/>
        <v>2443.5500000000002</v>
      </c>
      <c r="E250" s="21">
        <f t="shared" si="25"/>
        <v>19506.309999999998</v>
      </c>
      <c r="F250" s="21">
        <f t="shared" si="25"/>
        <v>24995.199999999997</v>
      </c>
      <c r="G250" s="21">
        <f t="shared" si="25"/>
        <v>1023.08</v>
      </c>
      <c r="H250" s="21" t="str">
        <f t="shared" si="25"/>
        <v>-</v>
      </c>
      <c r="I250" s="21">
        <f t="shared" si="19"/>
        <v>47968.14</v>
      </c>
    </row>
    <row r="251" spans="1:9">
      <c r="A251" s="68">
        <v>2019</v>
      </c>
      <c r="B251" s="21" t="str">
        <f t="shared" ref="B251:H251" si="26">IF(AND(B200="-",B149="-",B98="-",B47="-"),"-",SUM(B200,B149,B98,B47))</f>
        <v>-</v>
      </c>
      <c r="C251" s="21" t="str">
        <f t="shared" si="26"/>
        <v>-</v>
      </c>
      <c r="D251" s="21">
        <f t="shared" si="26"/>
        <v>6650.63</v>
      </c>
      <c r="E251" s="21">
        <f t="shared" si="26"/>
        <v>26079.329999999998</v>
      </c>
      <c r="F251" s="21">
        <f t="shared" si="26"/>
        <v>28880.590000000004</v>
      </c>
      <c r="G251" s="21">
        <f t="shared" si="26"/>
        <v>3816.43</v>
      </c>
      <c r="H251" s="21">
        <f t="shared" si="26"/>
        <v>239.57</v>
      </c>
      <c r="I251" s="21">
        <f t="shared" si="19"/>
        <v>65666.55</v>
      </c>
    </row>
    <row r="252" spans="1:9" ht="11.4">
      <c r="A252" s="68" t="s">
        <v>193</v>
      </c>
      <c r="B252" s="21" t="str">
        <f t="shared" ref="B252:H252" si="27">IF(AND(B201="-",B150="-",B99="-",B48="-"),"-",SUM(B201,B150,B99,B48))</f>
        <v>-</v>
      </c>
      <c r="C252" s="21" t="str">
        <f t="shared" si="27"/>
        <v>-</v>
      </c>
      <c r="D252" s="21">
        <f t="shared" si="27"/>
        <v>2608.92</v>
      </c>
      <c r="E252" s="21">
        <f t="shared" si="27"/>
        <v>20816.2</v>
      </c>
      <c r="F252" s="21">
        <f t="shared" si="27"/>
        <v>7118.77</v>
      </c>
      <c r="G252" s="21">
        <f t="shared" si="27"/>
        <v>3340.91</v>
      </c>
      <c r="H252" s="21" t="str">
        <f t="shared" si="27"/>
        <v>-</v>
      </c>
      <c r="I252" s="21">
        <f t="shared" si="19"/>
        <v>33884.800000000003</v>
      </c>
    </row>
    <row r="253" spans="1:9" ht="11.4">
      <c r="A253" s="68" t="s">
        <v>194</v>
      </c>
      <c r="B253" s="21" t="str">
        <f t="shared" ref="B253:H253" si="28">IF(AND(B202="-",B151="-",B100="-",B49="-"),"-",SUM(B202,B151,B100,B49))</f>
        <v>-</v>
      </c>
      <c r="C253" s="21" t="str">
        <f t="shared" si="28"/>
        <v>-</v>
      </c>
      <c r="D253" s="21">
        <f t="shared" si="28"/>
        <v>4990.3500000000004</v>
      </c>
      <c r="E253" s="21">
        <f t="shared" si="28"/>
        <v>26030.69</v>
      </c>
      <c r="F253" s="21">
        <f t="shared" si="28"/>
        <v>30080.490000000005</v>
      </c>
      <c r="G253" s="21">
        <f t="shared" si="28"/>
        <v>4768.3500000000004</v>
      </c>
      <c r="H253" s="21" t="str">
        <f t="shared" si="28"/>
        <v>-</v>
      </c>
      <c r="I253" s="21">
        <f t="shared" si="19"/>
        <v>65869.88</v>
      </c>
    </row>
    <row r="254" spans="1:9">
      <c r="A254" s="68">
        <v>2022</v>
      </c>
      <c r="B254" s="21" t="str">
        <f t="shared" ref="B254:H254" si="29">IF(AND(B203="-",B152="-",B101="-",B50="-"),"-",SUM(B203,B152,B101,B50))</f>
        <v>-</v>
      </c>
      <c r="C254" s="21" t="str">
        <f t="shared" si="29"/>
        <v>-</v>
      </c>
      <c r="D254" s="21">
        <f t="shared" si="29"/>
        <v>4357.59</v>
      </c>
      <c r="E254" s="21">
        <f t="shared" si="29"/>
        <v>24143.07</v>
      </c>
      <c r="F254" s="21">
        <f t="shared" si="29"/>
        <v>25956.59</v>
      </c>
      <c r="G254" s="21">
        <f t="shared" si="29"/>
        <v>10295.83</v>
      </c>
      <c r="H254" s="21">
        <f t="shared" si="29"/>
        <v>285.3</v>
      </c>
      <c r="I254" s="21">
        <f t="shared" si="19"/>
        <v>65038.38</v>
      </c>
    </row>
    <row r="255" spans="1:9">
      <c r="A255" s="68">
        <v>2023</v>
      </c>
      <c r="B255" s="21" t="str">
        <f t="shared" ref="B255:I256" si="30">IF(AND(B204="-",B153="-",B102="-",B51="-"),"-",SUM(B204,B153,B102,B51))</f>
        <v>-</v>
      </c>
      <c r="C255" s="21" t="str">
        <f t="shared" si="30"/>
        <v>-</v>
      </c>
      <c r="D255" s="21">
        <f t="shared" si="30"/>
        <v>4494.05</v>
      </c>
      <c r="E255" s="21">
        <f t="shared" si="30"/>
        <v>30712.3</v>
      </c>
      <c r="F255" s="21">
        <f t="shared" si="30"/>
        <v>25524.53</v>
      </c>
      <c r="G255" s="21">
        <f t="shared" si="30"/>
        <v>15145.78</v>
      </c>
      <c r="H255" s="21">
        <f t="shared" si="30"/>
        <v>212.29</v>
      </c>
      <c r="I255" s="21">
        <f t="shared" si="30"/>
        <v>76088.95</v>
      </c>
    </row>
    <row r="256" spans="1:9" ht="11.4">
      <c r="A256" s="68" t="s">
        <v>346</v>
      </c>
      <c r="B256" s="21" t="str">
        <f t="shared" si="30"/>
        <v>-</v>
      </c>
      <c r="C256" s="21" t="str">
        <f t="shared" si="30"/>
        <v>-</v>
      </c>
      <c r="D256" s="21">
        <f t="shared" si="30"/>
        <v>7164.8575113686729</v>
      </c>
      <c r="E256" s="21">
        <f t="shared" si="30"/>
        <v>35027.85047369948</v>
      </c>
      <c r="F256" s="21">
        <f t="shared" si="30"/>
        <v>20784.896550501195</v>
      </c>
      <c r="G256" s="21">
        <f t="shared" si="30"/>
        <v>776.78911644490995</v>
      </c>
      <c r="H256" s="21" t="str">
        <f t="shared" si="30"/>
        <v>-</v>
      </c>
      <c r="I256" s="21">
        <f t="shared" si="30"/>
        <v>63754.39365201426</v>
      </c>
    </row>
    <row r="257" spans="1:9">
      <c r="A257" s="89" t="s">
        <v>197</v>
      </c>
      <c r="B257" s="219"/>
      <c r="C257" s="219"/>
      <c r="D257" s="219"/>
      <c r="E257" s="219"/>
      <c r="F257" s="219"/>
      <c r="G257" s="219"/>
      <c r="H257" s="219"/>
      <c r="I257" s="219"/>
    </row>
    <row r="258" spans="1:9">
      <c r="A258" s="68" t="s">
        <v>73</v>
      </c>
    </row>
    <row r="259" spans="1:9">
      <c r="A259" s="310" t="s">
        <v>198</v>
      </c>
      <c r="B259" s="310"/>
      <c r="C259" s="310"/>
      <c r="D259" s="310"/>
      <c r="E259" s="310"/>
      <c r="F259" s="310"/>
      <c r="G259" s="310"/>
      <c r="H259" s="310"/>
      <c r="I259" s="310"/>
    </row>
    <row r="260" spans="1:9">
      <c r="A260" s="310"/>
      <c r="B260" s="310"/>
      <c r="C260" s="310"/>
      <c r="D260" s="310"/>
      <c r="E260" s="310"/>
      <c r="F260" s="310"/>
      <c r="G260" s="310"/>
      <c r="H260" s="310"/>
      <c r="I260" s="310"/>
    </row>
    <row r="261" spans="1:9" ht="46.5" customHeight="1">
      <c r="A261" s="327" t="s">
        <v>199</v>
      </c>
      <c r="B261" s="327"/>
      <c r="C261" s="327"/>
      <c r="D261" s="327"/>
      <c r="E261" s="327"/>
      <c r="F261" s="327"/>
      <c r="G261" s="327"/>
      <c r="H261" s="327"/>
      <c r="I261" s="327"/>
    </row>
    <row r="265" spans="1:9" s="154" customFormat="1">
      <c r="A265" s="118"/>
      <c r="B265" s="120"/>
      <c r="C265" s="120"/>
      <c r="D265" s="120"/>
      <c r="E265" s="120"/>
      <c r="F265" s="120"/>
      <c r="G265" s="120"/>
      <c r="H265" s="120"/>
      <c r="I265" s="120"/>
    </row>
    <row r="277" spans="1:10">
      <c r="A277" s="264" t="s">
        <v>200</v>
      </c>
      <c r="B277" s="264"/>
      <c r="C277" s="264"/>
      <c r="D277" s="264"/>
      <c r="E277" s="264"/>
      <c r="F277" s="264"/>
      <c r="G277" s="264"/>
      <c r="H277" s="264"/>
      <c r="I277" s="264"/>
    </row>
    <row r="278" spans="1:10" ht="26.25" customHeight="1">
      <c r="A278" s="221" t="s">
        <v>1</v>
      </c>
      <c r="B278" s="185" t="s">
        <v>20</v>
      </c>
      <c r="C278" s="185" t="s">
        <v>21</v>
      </c>
      <c r="D278" s="185" t="s">
        <v>22</v>
      </c>
      <c r="E278" s="185" t="s">
        <v>23</v>
      </c>
      <c r="F278" s="185" t="s">
        <v>24</v>
      </c>
      <c r="G278" s="185" t="s">
        <v>25</v>
      </c>
      <c r="H278" s="185" t="s">
        <v>26</v>
      </c>
      <c r="I278" s="151" t="s">
        <v>8</v>
      </c>
    </row>
    <row r="279" spans="1:10" ht="15.6">
      <c r="A279" s="63" t="s">
        <v>163</v>
      </c>
      <c r="J279"/>
    </row>
    <row r="280" spans="1:10" ht="11.25" customHeight="1">
      <c r="A280" s="51" t="s">
        <v>102</v>
      </c>
      <c r="B280" s="21">
        <f t="shared" ref="B280:H280" si="31">AVERAGE(B9:B13)</f>
        <v>80.2</v>
      </c>
      <c r="C280" s="21">
        <f t="shared" si="31"/>
        <v>556.5</v>
      </c>
      <c r="D280" s="21">
        <f t="shared" si="31"/>
        <v>978.75</v>
      </c>
      <c r="E280" s="21">
        <f t="shared" si="31"/>
        <v>9338</v>
      </c>
      <c r="F280" s="21">
        <f t="shared" si="31"/>
        <v>13390.6</v>
      </c>
      <c r="G280" s="21">
        <f t="shared" si="31"/>
        <v>3382</v>
      </c>
      <c r="H280" s="21">
        <f t="shared" si="31"/>
        <v>126.33333333333333</v>
      </c>
      <c r="I280" s="21">
        <f>AVERAGE(I9:I13)</f>
        <v>27494.799999999999</v>
      </c>
      <c r="J280"/>
    </row>
    <row r="281" spans="1:10" ht="11.25" customHeight="1">
      <c r="A281" s="51" t="s">
        <v>201</v>
      </c>
      <c r="B281" s="21" t="s">
        <v>15</v>
      </c>
      <c r="C281" s="21">
        <f>AVERAGE(C14:C18)</f>
        <v>431</v>
      </c>
      <c r="D281" s="21">
        <f>AVERAGE(D14:D18)</f>
        <v>490.5</v>
      </c>
      <c r="E281" s="21">
        <f>AVERAGE(E14:E18)</f>
        <v>13953.4</v>
      </c>
      <c r="F281" s="21">
        <f>AVERAGE(F14:F18)</f>
        <v>7340.8</v>
      </c>
      <c r="G281" s="21">
        <f>AVERAGE(G14:G18)</f>
        <v>2193</v>
      </c>
      <c r="H281" s="21" t="s">
        <v>15</v>
      </c>
      <c r="I281" s="21">
        <f>AVERAGE(I14:I18)</f>
        <v>23174.799999999999</v>
      </c>
      <c r="J281"/>
    </row>
    <row r="282" spans="1:10" ht="11.25" customHeight="1">
      <c r="A282" s="51" t="s">
        <v>202</v>
      </c>
      <c r="B282" s="21" t="s">
        <v>15</v>
      </c>
      <c r="C282" s="21">
        <f>AVERAGE(C19:C23)</f>
        <v>1258</v>
      </c>
      <c r="D282" s="21">
        <f>AVERAGE(D19:D23)</f>
        <v>4</v>
      </c>
      <c r="E282" s="21">
        <f>AVERAGE(E19:E23)</f>
        <v>12553.333333333334</v>
      </c>
      <c r="F282" s="21">
        <f>AVERAGE(F19:F23)</f>
        <v>9455.25</v>
      </c>
      <c r="G282" s="21">
        <f>AVERAGE(G19:G23)</f>
        <v>994</v>
      </c>
      <c r="H282" s="21" t="s">
        <v>15</v>
      </c>
      <c r="I282" s="21">
        <f>AVERAGE(I19:I23)</f>
        <v>20494.25</v>
      </c>
      <c r="J282"/>
    </row>
    <row r="283" spans="1:10" ht="11.25" customHeight="1">
      <c r="A283" s="51" t="s">
        <v>12</v>
      </c>
      <c r="B283" s="21" t="s">
        <v>15</v>
      </c>
      <c r="C283" s="21" t="s">
        <v>15</v>
      </c>
      <c r="D283" s="21" t="s">
        <v>15</v>
      </c>
      <c r="E283" s="21">
        <f>AVERAGE(E24:E28)</f>
        <v>3462.3333333333335</v>
      </c>
      <c r="F283" s="21">
        <f>AVERAGE(F24:F28)</f>
        <v>5345.4</v>
      </c>
      <c r="G283" s="21">
        <f>AVERAGE(G24:G28)</f>
        <v>1097.75</v>
      </c>
      <c r="H283" s="21" t="s">
        <v>15</v>
      </c>
      <c r="I283" s="21">
        <f>AVERAGE(I24:I28)</f>
        <v>8301</v>
      </c>
      <c r="J283"/>
    </row>
    <row r="284" spans="1:10" ht="11.25" customHeight="1">
      <c r="A284" s="51" t="s">
        <v>13</v>
      </c>
      <c r="B284" s="21" t="str">
        <f>B29</f>
        <v>-</v>
      </c>
      <c r="C284" s="21">
        <f>AVERAGE(C29:C33)</f>
        <v>576</v>
      </c>
      <c r="D284" s="21">
        <f>AVERAGE(D29:D33)</f>
        <v>1446.6666666666667</v>
      </c>
      <c r="E284" s="21">
        <f>AVERAGE(E29:E33)</f>
        <v>10062.948983101349</v>
      </c>
      <c r="F284" s="21">
        <f>AVERAGE(F29:F33)</f>
        <v>7081.3073628754046</v>
      </c>
      <c r="G284" s="21">
        <f>AVERAGE(G29:G33)</f>
        <v>1198.8390199878563</v>
      </c>
      <c r="H284" s="21" t="str">
        <f>H29</f>
        <v>-</v>
      </c>
      <c r="I284" s="21">
        <f>AVERAGE(I29:I33)</f>
        <v>19326.295365964608</v>
      </c>
      <c r="J284"/>
    </row>
    <row r="285" spans="1:10" ht="11.25" customHeight="1">
      <c r="A285" s="51" t="s">
        <v>14</v>
      </c>
      <c r="B285" s="21" t="str">
        <f>B34</f>
        <v>-</v>
      </c>
      <c r="C285" s="21" t="str">
        <f>C34</f>
        <v>-</v>
      </c>
      <c r="D285" s="21">
        <f>AVERAGE(D34:D38)</f>
        <v>869.2</v>
      </c>
      <c r="E285" s="21">
        <f t="shared" ref="E285:I285" si="32">AVERAGE(E34:E38)</f>
        <v>5631.42</v>
      </c>
      <c r="F285" s="21">
        <f t="shared" si="32"/>
        <v>5131.5880000000006</v>
      </c>
      <c r="G285" s="21">
        <f t="shared" si="32"/>
        <v>774.92800000000011</v>
      </c>
      <c r="H285" s="21" t="str">
        <f>H34</f>
        <v>-</v>
      </c>
      <c r="I285" s="21">
        <f t="shared" si="32"/>
        <v>12233.296</v>
      </c>
      <c r="J285"/>
    </row>
    <row r="286" spans="1:10" ht="11.25" customHeight="1">
      <c r="A286" s="51">
        <v>2011</v>
      </c>
      <c r="B286" s="21" t="str">
        <f t="shared" ref="B286:H286" si="33">B39</f>
        <v>-</v>
      </c>
      <c r="C286" s="21" t="str">
        <f t="shared" si="33"/>
        <v>-</v>
      </c>
      <c r="D286" s="21">
        <f t="shared" si="33"/>
        <v>638.43000000000006</v>
      </c>
      <c r="E286" s="21">
        <f t="shared" si="33"/>
        <v>5500.32</v>
      </c>
      <c r="F286" s="21">
        <f t="shared" si="33"/>
        <v>4259.45</v>
      </c>
      <c r="G286" s="21">
        <f t="shared" si="33"/>
        <v>671.22</v>
      </c>
      <c r="H286" s="21" t="str">
        <f t="shared" si="33"/>
        <v>-</v>
      </c>
      <c r="I286" s="21">
        <f>I39</f>
        <v>11069.42</v>
      </c>
      <c r="J286"/>
    </row>
    <row r="287" spans="1:10" ht="11.25" customHeight="1">
      <c r="A287" s="51">
        <v>2012</v>
      </c>
      <c r="B287" s="21" t="str">
        <f t="shared" ref="B287:I287" si="34">B40</f>
        <v>-</v>
      </c>
      <c r="C287" s="21" t="str">
        <f t="shared" si="34"/>
        <v>-</v>
      </c>
      <c r="D287" s="21">
        <f t="shared" si="34"/>
        <v>1204.44</v>
      </c>
      <c r="E287" s="21">
        <f t="shared" si="34"/>
        <v>7324.48</v>
      </c>
      <c r="F287" s="21">
        <f t="shared" si="34"/>
        <v>3641.32</v>
      </c>
      <c r="G287" s="21">
        <f t="shared" si="34"/>
        <v>1268.3599999999999</v>
      </c>
      <c r="H287" s="21" t="str">
        <f t="shared" si="34"/>
        <v>-</v>
      </c>
      <c r="I287" s="21">
        <f t="shared" si="34"/>
        <v>13438.6</v>
      </c>
      <c r="J287"/>
    </row>
    <row r="288" spans="1:10" ht="11.25" customHeight="1">
      <c r="A288" s="51">
        <v>2013</v>
      </c>
      <c r="B288" s="21" t="str">
        <f t="shared" ref="B288:I288" si="35">B41</f>
        <v>-</v>
      </c>
      <c r="C288" s="21">
        <f t="shared" si="35"/>
        <v>814.98</v>
      </c>
      <c r="D288" s="21">
        <f t="shared" si="35"/>
        <v>1713.94</v>
      </c>
      <c r="E288" s="21">
        <f t="shared" si="35"/>
        <v>7398.92</v>
      </c>
      <c r="F288" s="21">
        <f t="shared" si="35"/>
        <v>5043.95</v>
      </c>
      <c r="G288" s="21">
        <f t="shared" si="35"/>
        <v>390.53</v>
      </c>
      <c r="H288" s="21" t="str">
        <f t="shared" si="35"/>
        <v>-</v>
      </c>
      <c r="I288" s="21">
        <f t="shared" si="35"/>
        <v>15362.320000000002</v>
      </c>
    </row>
    <row r="289" spans="1:9" ht="11.25" customHeight="1">
      <c r="A289" s="51">
        <v>2014</v>
      </c>
      <c r="B289" s="21" t="str">
        <f t="shared" ref="B289:I289" si="36">B42</f>
        <v>-</v>
      </c>
      <c r="C289" s="21">
        <f t="shared" si="36"/>
        <v>827.09</v>
      </c>
      <c r="D289" s="21">
        <f t="shared" si="36"/>
        <v>2334.31</v>
      </c>
      <c r="E289" s="21">
        <f t="shared" si="36"/>
        <v>8101.53</v>
      </c>
      <c r="F289" s="21">
        <f t="shared" si="36"/>
        <v>3547.48</v>
      </c>
      <c r="G289" s="21">
        <f t="shared" si="36"/>
        <v>1706.28</v>
      </c>
      <c r="H289" s="21" t="str">
        <f t="shared" si="36"/>
        <v>-</v>
      </c>
      <c r="I289" s="21">
        <f t="shared" si="36"/>
        <v>16516.689999999999</v>
      </c>
    </row>
    <row r="290" spans="1:9" ht="11.25" customHeight="1">
      <c r="A290" s="51">
        <v>2015</v>
      </c>
      <c r="B290" s="21" t="str">
        <f t="shared" ref="B290:I290" si="37">B43</f>
        <v>-</v>
      </c>
      <c r="C290" s="21">
        <f t="shared" si="37"/>
        <v>370.23</v>
      </c>
      <c r="D290" s="21">
        <f t="shared" si="37"/>
        <v>2370.8000000000002</v>
      </c>
      <c r="E290" s="21">
        <f t="shared" si="37"/>
        <v>8760.52</v>
      </c>
      <c r="F290" s="21">
        <f t="shared" si="37"/>
        <v>2345.36</v>
      </c>
      <c r="G290" s="21">
        <f t="shared" si="37"/>
        <v>918.56999999999994</v>
      </c>
      <c r="H290" s="21" t="str">
        <f t="shared" si="37"/>
        <v>-</v>
      </c>
      <c r="I290" s="21">
        <f t="shared" si="37"/>
        <v>14765.480000000001</v>
      </c>
    </row>
    <row r="291" spans="1:9" ht="11.25" customHeight="1">
      <c r="A291" s="51">
        <v>2016</v>
      </c>
      <c r="B291" s="21" t="str">
        <f t="shared" ref="B291:I291" si="38">B44</f>
        <v>-</v>
      </c>
      <c r="C291" s="21" t="str">
        <f t="shared" si="38"/>
        <v>-</v>
      </c>
      <c r="D291" s="21" t="str">
        <f t="shared" si="38"/>
        <v>-</v>
      </c>
      <c r="E291" s="21">
        <f t="shared" si="38"/>
        <v>7503.69</v>
      </c>
      <c r="F291" s="21">
        <f t="shared" si="38"/>
        <v>751.07</v>
      </c>
      <c r="G291" s="21" t="str">
        <f t="shared" si="38"/>
        <v>-</v>
      </c>
      <c r="H291" s="21" t="str">
        <f t="shared" si="38"/>
        <v>-</v>
      </c>
      <c r="I291" s="21">
        <f t="shared" si="38"/>
        <v>8254.76</v>
      </c>
    </row>
    <row r="292" spans="1:9" ht="11.25" customHeight="1">
      <c r="A292" s="68">
        <v>2017</v>
      </c>
      <c r="B292" s="21" t="str">
        <f t="shared" ref="B292:I292" si="39">B45</f>
        <v>-</v>
      </c>
      <c r="C292" s="21" t="str">
        <f t="shared" si="39"/>
        <v>-</v>
      </c>
      <c r="D292" s="21">
        <f t="shared" si="39"/>
        <v>385.86</v>
      </c>
      <c r="E292" s="21">
        <f t="shared" si="39"/>
        <v>7874.17</v>
      </c>
      <c r="F292" s="21">
        <f t="shared" si="39"/>
        <v>2037</v>
      </c>
      <c r="G292" s="21">
        <f t="shared" si="39"/>
        <v>493.65</v>
      </c>
      <c r="H292" s="21" t="str">
        <f t="shared" si="39"/>
        <v>-</v>
      </c>
      <c r="I292" s="21">
        <f t="shared" si="39"/>
        <v>10790.68</v>
      </c>
    </row>
    <row r="293" spans="1:9" ht="11.25" customHeight="1">
      <c r="A293" s="68">
        <v>2018</v>
      </c>
      <c r="B293" s="21" t="str">
        <f t="shared" ref="B293:I293" si="40">B46</f>
        <v>-</v>
      </c>
      <c r="C293" s="21" t="str">
        <f t="shared" si="40"/>
        <v>-</v>
      </c>
      <c r="D293" s="21">
        <f t="shared" si="40"/>
        <v>1169.17</v>
      </c>
      <c r="E293" s="21">
        <f t="shared" si="40"/>
        <v>5989.08</v>
      </c>
      <c r="F293" s="21">
        <f t="shared" si="40"/>
        <v>1499.01</v>
      </c>
      <c r="G293" s="21">
        <f t="shared" si="40"/>
        <v>0</v>
      </c>
      <c r="H293" s="21" t="str">
        <f t="shared" si="40"/>
        <v>-</v>
      </c>
      <c r="I293" s="21">
        <f t="shared" si="40"/>
        <v>8657.26</v>
      </c>
    </row>
    <row r="294" spans="1:9" ht="11.25" customHeight="1">
      <c r="A294" s="68">
        <v>2019</v>
      </c>
      <c r="B294" s="21" t="str">
        <f t="shared" ref="B294:I294" si="41">B47</f>
        <v>-</v>
      </c>
      <c r="C294" s="21" t="str">
        <f t="shared" si="41"/>
        <v>-</v>
      </c>
      <c r="D294" s="21">
        <f t="shared" si="41"/>
        <v>2526.71</v>
      </c>
      <c r="E294" s="21">
        <f t="shared" si="41"/>
        <v>5150.1400000000003</v>
      </c>
      <c r="F294" s="21">
        <f t="shared" si="41"/>
        <v>1986.97</v>
      </c>
      <c r="G294" s="21">
        <f t="shared" si="41"/>
        <v>400.36</v>
      </c>
      <c r="H294" s="21" t="str">
        <f t="shared" si="41"/>
        <v>-</v>
      </c>
      <c r="I294" s="21">
        <f t="shared" si="41"/>
        <v>10064.18</v>
      </c>
    </row>
    <row r="295" spans="1:9" ht="11.25" customHeight="1">
      <c r="A295" s="68" t="s">
        <v>193</v>
      </c>
      <c r="B295" s="21" t="str">
        <f t="shared" ref="B295:I295" si="42">B48</f>
        <v>-</v>
      </c>
      <c r="C295" s="21" t="str">
        <f t="shared" si="42"/>
        <v>-</v>
      </c>
      <c r="D295" s="21">
        <f t="shared" si="42"/>
        <v>1322.47</v>
      </c>
      <c r="E295" s="21">
        <f t="shared" si="42"/>
        <v>4700.04</v>
      </c>
      <c r="F295" s="21">
        <f t="shared" si="42"/>
        <v>767.93</v>
      </c>
      <c r="G295" s="21" t="str">
        <f t="shared" si="42"/>
        <v>-</v>
      </c>
      <c r="H295" s="21" t="str">
        <f t="shared" si="42"/>
        <v>-</v>
      </c>
      <c r="I295" s="21">
        <f t="shared" si="42"/>
        <v>6790.4400000000005</v>
      </c>
    </row>
    <row r="296" spans="1:9" ht="11.25" customHeight="1">
      <c r="A296" s="68" t="s">
        <v>194</v>
      </c>
      <c r="B296" s="21" t="str">
        <f t="shared" ref="B296:I296" si="43">B49</f>
        <v>-</v>
      </c>
      <c r="C296" s="21" t="str">
        <f t="shared" si="43"/>
        <v>-</v>
      </c>
      <c r="D296" s="21">
        <f t="shared" si="43"/>
        <v>1939.44</v>
      </c>
      <c r="E296" s="21">
        <f t="shared" si="43"/>
        <v>6668.16</v>
      </c>
      <c r="F296" s="21">
        <f t="shared" si="43"/>
        <v>1774.79</v>
      </c>
      <c r="G296" s="21">
        <f t="shared" si="43"/>
        <v>516.35</v>
      </c>
      <c r="H296" s="21" t="str">
        <f t="shared" si="43"/>
        <v>-</v>
      </c>
      <c r="I296" s="21">
        <f t="shared" si="43"/>
        <v>10898.74</v>
      </c>
    </row>
    <row r="297" spans="1:9" ht="11.25" customHeight="1">
      <c r="A297" s="68">
        <v>2022</v>
      </c>
      <c r="B297" s="21" t="str">
        <f t="shared" ref="B297:I297" si="44">B50</f>
        <v>-</v>
      </c>
      <c r="C297" s="21" t="str">
        <f t="shared" si="44"/>
        <v>-</v>
      </c>
      <c r="D297" s="21">
        <f t="shared" si="44"/>
        <v>3692.61</v>
      </c>
      <c r="E297" s="21">
        <f t="shared" si="44"/>
        <v>2398.2399999999998</v>
      </c>
      <c r="F297" s="21">
        <f t="shared" si="44"/>
        <v>2254.86</v>
      </c>
      <c r="G297" s="21">
        <f t="shared" si="44"/>
        <v>1091</v>
      </c>
      <c r="H297" s="21" t="str">
        <f t="shared" si="44"/>
        <v>-</v>
      </c>
      <c r="I297" s="21">
        <f t="shared" si="44"/>
        <v>9436.7100000000009</v>
      </c>
    </row>
    <row r="298" spans="1:9" ht="11.25" customHeight="1">
      <c r="A298" s="68">
        <v>2023</v>
      </c>
      <c r="B298" s="21" t="str">
        <f t="shared" ref="B298:I299" si="45">B51</f>
        <v>-</v>
      </c>
      <c r="C298" s="21" t="str">
        <f t="shared" si="45"/>
        <v>-</v>
      </c>
      <c r="D298" s="21">
        <f t="shared" si="45"/>
        <v>2782.77</v>
      </c>
      <c r="E298" s="21">
        <f t="shared" si="45"/>
        <v>7027.43</v>
      </c>
      <c r="F298" s="21">
        <f t="shared" si="45"/>
        <v>2857.26</v>
      </c>
      <c r="G298" s="21">
        <f t="shared" si="45"/>
        <v>1618.09</v>
      </c>
      <c r="H298" s="21" t="str">
        <f t="shared" si="45"/>
        <v>-</v>
      </c>
      <c r="I298" s="21">
        <f t="shared" si="45"/>
        <v>14285.550000000001</v>
      </c>
    </row>
    <row r="299" spans="1:9" ht="11.25" customHeight="1">
      <c r="A299" s="68" t="s">
        <v>346</v>
      </c>
      <c r="B299" s="21" t="str">
        <f t="shared" si="45"/>
        <v>-</v>
      </c>
      <c r="C299" s="21" t="str">
        <f t="shared" si="45"/>
        <v>-</v>
      </c>
      <c r="D299" s="21">
        <f t="shared" si="45"/>
        <v>4585.2401794270199</v>
      </c>
      <c r="E299" s="21">
        <f t="shared" si="45"/>
        <v>8724.7529521236193</v>
      </c>
      <c r="F299" s="21">
        <f t="shared" si="45"/>
        <v>4492.5143363975403</v>
      </c>
      <c r="G299" s="21">
        <f t="shared" si="45"/>
        <v>65.361111111111001</v>
      </c>
      <c r="H299" s="21" t="str">
        <f t="shared" si="45"/>
        <v>-</v>
      </c>
      <c r="I299" s="21">
        <f t="shared" si="45"/>
        <v>17867.86857905929</v>
      </c>
    </row>
    <row r="300" spans="1:9" ht="6.6" customHeight="1"/>
    <row r="301" spans="1:9">
      <c r="A301" s="63" t="s">
        <v>135</v>
      </c>
    </row>
    <row r="302" spans="1:9" ht="11.25" customHeight="1">
      <c r="A302" s="51" t="s">
        <v>102</v>
      </c>
      <c r="B302" s="21" t="s">
        <v>15</v>
      </c>
      <c r="C302" s="21">
        <f>AVERAGE(C60:C64)</f>
        <v>0</v>
      </c>
      <c r="D302" s="21">
        <f>AVERAGE(D60:D64)</f>
        <v>77</v>
      </c>
      <c r="E302" s="21">
        <f>AVERAGE(E60:E64)</f>
        <v>1119</v>
      </c>
      <c r="F302" s="21">
        <f>AVERAGE(F60:F64)</f>
        <v>2074.8000000000002</v>
      </c>
      <c r="G302" s="21">
        <f>AVERAGE(G60:G64)</f>
        <v>230.5</v>
      </c>
      <c r="H302" s="21">
        <f>+H80</f>
        <v>239</v>
      </c>
      <c r="I302" s="21">
        <f>AVERAGE(I60:I64)</f>
        <v>3332.2</v>
      </c>
    </row>
    <row r="303" spans="1:9" ht="11.25" customHeight="1">
      <c r="A303" s="51" t="s">
        <v>10</v>
      </c>
      <c r="B303" s="21" t="s">
        <v>15</v>
      </c>
      <c r="C303" s="21">
        <f>AVERAGE(C65:C69)</f>
        <v>66</v>
      </c>
      <c r="D303" s="21">
        <f>AVERAGE(D65:D69)</f>
        <v>60.333333333333336</v>
      </c>
      <c r="E303" s="21">
        <f>AVERAGE(E65:E69)</f>
        <v>1767.6</v>
      </c>
      <c r="F303" s="21">
        <f>AVERAGE(F65:F69)</f>
        <v>749</v>
      </c>
      <c r="G303" s="21">
        <f>AVERAGE(G65:G69)</f>
        <v>153.5</v>
      </c>
      <c r="H303" s="21">
        <f>+H81</f>
        <v>113</v>
      </c>
      <c r="I303" s="21">
        <f>AVERAGE(I65:I69)</f>
        <v>2477.6</v>
      </c>
    </row>
    <row r="304" spans="1:9" ht="11.25" customHeight="1">
      <c r="A304" s="51" t="s">
        <v>11</v>
      </c>
      <c r="B304" s="21" t="s">
        <v>15</v>
      </c>
      <c r="C304" s="21" t="s">
        <v>15</v>
      </c>
      <c r="D304" s="21" t="s">
        <v>15</v>
      </c>
      <c r="E304" s="21">
        <f>AVERAGE(E70:E74)</f>
        <v>2236</v>
      </c>
      <c r="F304" s="21">
        <f>AVERAGE(F70:F74)</f>
        <v>548</v>
      </c>
      <c r="G304" s="21">
        <f>AVERAGE(G70:G74)</f>
        <v>479.66666666666669</v>
      </c>
      <c r="H304" s="21">
        <f>AVERAGE(H70:H74)</f>
        <v>8</v>
      </c>
      <c r="I304" s="21">
        <f>AVERAGE(I70:I74)</f>
        <v>2586.75</v>
      </c>
    </row>
    <row r="305" spans="1:9" ht="11.25" customHeight="1">
      <c r="A305" s="51" t="s">
        <v>12</v>
      </c>
      <c r="B305" s="21" t="s">
        <v>15</v>
      </c>
      <c r="C305" s="21" t="s">
        <v>15</v>
      </c>
      <c r="D305" s="21" t="s">
        <v>15</v>
      </c>
      <c r="E305" s="21">
        <f>AVERAGE(E75:E79)</f>
        <v>1060</v>
      </c>
      <c r="F305" s="21">
        <f>AVERAGE(F75:F79)</f>
        <v>666.2</v>
      </c>
      <c r="G305" s="21">
        <f>AVERAGE(G75:G79)</f>
        <v>587.5</v>
      </c>
      <c r="H305" s="21" t="s">
        <v>15</v>
      </c>
      <c r="I305" s="21">
        <f>AVERAGE(I75:I79)</f>
        <v>1537.2</v>
      </c>
    </row>
    <row r="306" spans="1:9" ht="11.25" customHeight="1">
      <c r="A306" s="51" t="s">
        <v>13</v>
      </c>
      <c r="B306" s="21" t="str">
        <f>+B80</f>
        <v>-</v>
      </c>
      <c r="C306" s="21">
        <f t="shared" ref="C306:I306" si="46">AVERAGE(C80:C84)</f>
        <v>59</v>
      </c>
      <c r="D306" s="21">
        <f t="shared" si="46"/>
        <v>199.33333333333334</v>
      </c>
      <c r="E306" s="21">
        <f t="shared" si="46"/>
        <v>1710.8</v>
      </c>
      <c r="F306" s="21">
        <f t="shared" si="46"/>
        <v>1485.6</v>
      </c>
      <c r="G306" s="21">
        <f t="shared" si="46"/>
        <v>678.2</v>
      </c>
      <c r="H306" s="21">
        <f t="shared" si="46"/>
        <v>132</v>
      </c>
      <c r="I306" s="21">
        <f t="shared" si="46"/>
        <v>4138</v>
      </c>
    </row>
    <row r="307" spans="1:9" ht="11.25" customHeight="1">
      <c r="A307" s="51" t="s">
        <v>14</v>
      </c>
      <c r="B307" s="21" t="str">
        <f>B85</f>
        <v>-</v>
      </c>
      <c r="C307" s="21" t="str">
        <f>C85</f>
        <v>-</v>
      </c>
      <c r="D307" s="21">
        <f>AVERAGE(D85:D89)</f>
        <v>236.44499999999999</v>
      </c>
      <c r="E307" s="21">
        <f t="shared" ref="E307:I307" si="47">AVERAGE(E85:E89)</f>
        <v>970.91800000000001</v>
      </c>
      <c r="F307" s="21">
        <f t="shared" si="47"/>
        <v>1786.0239999999999</v>
      </c>
      <c r="G307" s="21">
        <f t="shared" si="47"/>
        <v>600.34799999999996</v>
      </c>
      <c r="H307" s="21">
        <f t="shared" si="47"/>
        <v>132.44800000000001</v>
      </c>
      <c r="I307" s="21">
        <f t="shared" si="47"/>
        <v>3678.8939999999993</v>
      </c>
    </row>
    <row r="308" spans="1:9" ht="11.25" customHeight="1">
      <c r="A308" s="51">
        <v>2011</v>
      </c>
      <c r="B308" s="21" t="str">
        <f t="shared" ref="B308:H308" si="48">+B90</f>
        <v>-</v>
      </c>
      <c r="C308" s="21" t="str">
        <f t="shared" si="48"/>
        <v>-</v>
      </c>
      <c r="D308" s="21">
        <f t="shared" si="48"/>
        <v>193.5</v>
      </c>
      <c r="E308" s="21">
        <f t="shared" si="48"/>
        <v>1406.3</v>
      </c>
      <c r="F308" s="21">
        <f t="shared" si="48"/>
        <v>1945.76</v>
      </c>
      <c r="G308" s="21">
        <f t="shared" si="48"/>
        <v>675.82</v>
      </c>
      <c r="H308" s="21">
        <f t="shared" si="48"/>
        <v>16.05</v>
      </c>
      <c r="I308" s="21">
        <f>+I90</f>
        <v>4237.43</v>
      </c>
    </row>
    <row r="309" spans="1:9" ht="11.25" customHeight="1">
      <c r="A309" s="51">
        <v>2012</v>
      </c>
      <c r="B309" s="21" t="str">
        <f t="shared" ref="B309:I309" si="49">+B91</f>
        <v>-</v>
      </c>
      <c r="C309" s="21" t="str">
        <f t="shared" si="49"/>
        <v>-</v>
      </c>
      <c r="D309" s="21">
        <f t="shared" si="49"/>
        <v>235.73</v>
      </c>
      <c r="E309" s="21">
        <f t="shared" si="49"/>
        <v>1189.72</v>
      </c>
      <c r="F309" s="21">
        <f t="shared" si="49"/>
        <v>1379.4</v>
      </c>
      <c r="G309" s="21">
        <f t="shared" si="49"/>
        <v>767.68</v>
      </c>
      <c r="H309" s="21">
        <f t="shared" si="49"/>
        <v>353.11</v>
      </c>
      <c r="I309" s="21">
        <f t="shared" si="49"/>
        <v>3925.6400000000003</v>
      </c>
    </row>
    <row r="310" spans="1:9" ht="11.25" customHeight="1">
      <c r="A310" s="51">
        <v>2013</v>
      </c>
      <c r="B310" s="21" t="str">
        <f t="shared" ref="B310:I310" si="50">+B92</f>
        <v>-</v>
      </c>
      <c r="C310" s="21">
        <f t="shared" si="50"/>
        <v>135.88</v>
      </c>
      <c r="D310" s="21">
        <f t="shared" si="50"/>
        <v>239.16</v>
      </c>
      <c r="E310" s="21">
        <f t="shared" si="50"/>
        <v>970.73</v>
      </c>
      <c r="F310" s="21">
        <f t="shared" si="50"/>
        <v>2263.3000000000002</v>
      </c>
      <c r="G310" s="21">
        <f t="shared" si="50"/>
        <v>419.6</v>
      </c>
      <c r="H310" s="21">
        <f t="shared" si="50"/>
        <v>237.41</v>
      </c>
      <c r="I310" s="21">
        <f t="shared" si="50"/>
        <v>4266.08</v>
      </c>
    </row>
    <row r="311" spans="1:9" ht="11.25" customHeight="1">
      <c r="A311" s="51">
        <v>2014</v>
      </c>
      <c r="B311" s="21" t="str">
        <f t="shared" ref="B311:I311" si="51">+B93</f>
        <v>-</v>
      </c>
      <c r="C311" s="21">
        <f t="shared" si="51"/>
        <v>35.909999999999997</v>
      </c>
      <c r="D311" s="21">
        <f t="shared" si="51"/>
        <v>351.96</v>
      </c>
      <c r="E311" s="21">
        <f t="shared" si="51"/>
        <v>1421.59</v>
      </c>
      <c r="F311" s="21">
        <f t="shared" si="51"/>
        <v>2006.75</v>
      </c>
      <c r="G311" s="21">
        <f t="shared" si="51"/>
        <v>882.89</v>
      </c>
      <c r="H311" s="21">
        <f t="shared" si="51"/>
        <v>364.82</v>
      </c>
      <c r="I311" s="21">
        <f t="shared" si="51"/>
        <v>5063.92</v>
      </c>
    </row>
    <row r="312" spans="1:9" ht="11.25" customHeight="1">
      <c r="A312" s="51">
        <v>2015</v>
      </c>
      <c r="B312" s="21" t="str">
        <f t="shared" ref="B312:I312" si="52">+B94</f>
        <v>-</v>
      </c>
      <c r="C312" s="21">
        <f t="shared" si="52"/>
        <v>89.81</v>
      </c>
      <c r="D312" s="21">
        <f t="shared" si="52"/>
        <v>247.25</v>
      </c>
      <c r="E312" s="21">
        <f t="shared" si="52"/>
        <v>1389.02</v>
      </c>
      <c r="F312" s="21">
        <f t="shared" si="52"/>
        <v>1058.25</v>
      </c>
      <c r="G312" s="21">
        <f t="shared" si="52"/>
        <v>419.76</v>
      </c>
      <c r="H312" s="21">
        <f t="shared" si="52"/>
        <v>300.16000000000003</v>
      </c>
      <c r="I312" s="21">
        <f t="shared" si="52"/>
        <v>3504.25</v>
      </c>
    </row>
    <row r="313" spans="1:9" ht="11.25" customHeight="1">
      <c r="A313" s="51">
        <v>2016</v>
      </c>
      <c r="B313" s="21" t="str">
        <f t="shared" ref="B313:I313" si="53">+B95</f>
        <v>-</v>
      </c>
      <c r="C313" s="21" t="str">
        <f t="shared" si="53"/>
        <v>-</v>
      </c>
      <c r="D313" s="21" t="str">
        <f t="shared" si="53"/>
        <v>-</v>
      </c>
      <c r="E313" s="21">
        <f t="shared" si="53"/>
        <v>701.78</v>
      </c>
      <c r="F313" s="21">
        <f t="shared" si="53"/>
        <v>387.06</v>
      </c>
      <c r="G313" s="21" t="str">
        <f t="shared" si="53"/>
        <v>-</v>
      </c>
      <c r="H313" s="21" t="str">
        <f t="shared" si="53"/>
        <v>-</v>
      </c>
      <c r="I313" s="21">
        <f t="shared" si="53"/>
        <v>1088.8399999999999</v>
      </c>
    </row>
    <row r="314" spans="1:9" ht="11.25" customHeight="1">
      <c r="A314" s="68">
        <v>2017</v>
      </c>
      <c r="B314" s="21" t="str">
        <f t="shared" ref="B314:I314" si="54">+B96</f>
        <v>-</v>
      </c>
      <c r="C314" s="21" t="str">
        <f t="shared" si="54"/>
        <v>-</v>
      </c>
      <c r="D314" s="21">
        <f t="shared" si="54"/>
        <v>82.3</v>
      </c>
      <c r="E314" s="21">
        <f t="shared" si="54"/>
        <v>465.42</v>
      </c>
      <c r="F314" s="21">
        <f t="shared" si="54"/>
        <v>1004.77</v>
      </c>
      <c r="G314" s="21">
        <f t="shared" si="54"/>
        <v>348.11</v>
      </c>
      <c r="H314" s="21" t="str">
        <f t="shared" si="54"/>
        <v>-</v>
      </c>
      <c r="I314" s="21">
        <f t="shared" si="54"/>
        <v>1900.6</v>
      </c>
    </row>
    <row r="315" spans="1:9" ht="11.25" customHeight="1">
      <c r="A315" s="68">
        <v>2018</v>
      </c>
      <c r="B315" s="21" t="str">
        <f t="shared" ref="B315:I315" si="55">+B97</f>
        <v>-</v>
      </c>
      <c r="C315" s="21" t="str">
        <f t="shared" si="55"/>
        <v>-</v>
      </c>
      <c r="D315" s="21">
        <f t="shared" si="55"/>
        <v>79.83</v>
      </c>
      <c r="E315" s="21">
        <f t="shared" si="55"/>
        <v>399.74</v>
      </c>
      <c r="F315" s="21">
        <f t="shared" si="55"/>
        <v>1407.96</v>
      </c>
      <c r="G315" s="21">
        <f t="shared" si="55"/>
        <v>20</v>
      </c>
      <c r="H315" s="21" t="str">
        <f t="shared" si="55"/>
        <v>-</v>
      </c>
      <c r="I315" s="21">
        <f t="shared" si="55"/>
        <v>1907.53</v>
      </c>
    </row>
    <row r="316" spans="1:9" ht="11.25" customHeight="1">
      <c r="A316" s="68">
        <v>2019</v>
      </c>
      <c r="B316" s="21" t="str">
        <f t="shared" ref="B316:I316" si="56">+B98</f>
        <v>-</v>
      </c>
      <c r="C316" s="21" t="str">
        <f t="shared" si="56"/>
        <v>-</v>
      </c>
      <c r="D316" s="21">
        <f t="shared" si="56"/>
        <v>123.52</v>
      </c>
      <c r="E316" s="21">
        <f t="shared" si="56"/>
        <v>529.84</v>
      </c>
      <c r="F316" s="21">
        <f t="shared" si="56"/>
        <v>1114.17</v>
      </c>
      <c r="G316" s="21">
        <f t="shared" si="56"/>
        <v>293.72000000000003</v>
      </c>
      <c r="H316" s="21">
        <f t="shared" si="56"/>
        <v>239.57</v>
      </c>
      <c r="I316" s="21">
        <f t="shared" si="56"/>
        <v>2300.8200000000002</v>
      </c>
    </row>
    <row r="317" spans="1:9" ht="11.25" customHeight="1">
      <c r="A317" s="68" t="s">
        <v>193</v>
      </c>
      <c r="B317" s="21" t="str">
        <f t="shared" ref="B317:I317" si="57">+B99</f>
        <v>-</v>
      </c>
      <c r="C317" s="21" t="str">
        <f t="shared" si="57"/>
        <v>-</v>
      </c>
      <c r="D317" s="21">
        <f t="shared" si="57"/>
        <v>0</v>
      </c>
      <c r="E317" s="21">
        <f t="shared" si="57"/>
        <v>16.649999999999999</v>
      </c>
      <c r="F317" s="21">
        <f t="shared" si="57"/>
        <v>145.68</v>
      </c>
      <c r="G317" s="21">
        <f t="shared" si="57"/>
        <v>62.94</v>
      </c>
      <c r="H317" s="21" t="str">
        <f t="shared" si="57"/>
        <v>-</v>
      </c>
      <c r="I317" s="21">
        <f t="shared" si="57"/>
        <v>225.27</v>
      </c>
    </row>
    <row r="318" spans="1:9" ht="11.25" customHeight="1">
      <c r="A318" s="68" t="s">
        <v>194</v>
      </c>
      <c r="B318" s="21" t="str">
        <f t="shared" ref="B318:I318" si="58">+B100</f>
        <v>-</v>
      </c>
      <c r="C318" s="21" t="str">
        <f t="shared" si="58"/>
        <v>-</v>
      </c>
      <c r="D318" s="21">
        <f t="shared" si="58"/>
        <v>0</v>
      </c>
      <c r="E318" s="21">
        <f t="shared" si="58"/>
        <v>538.98</v>
      </c>
      <c r="F318" s="21">
        <f t="shared" si="58"/>
        <v>796.9</v>
      </c>
      <c r="G318" s="21">
        <f t="shared" si="58"/>
        <v>265.05</v>
      </c>
      <c r="H318" s="21" t="str">
        <f t="shared" si="58"/>
        <v>-</v>
      </c>
      <c r="I318" s="21">
        <f t="shared" si="58"/>
        <v>1600.93</v>
      </c>
    </row>
    <row r="319" spans="1:9" ht="11.25" customHeight="1">
      <c r="A319" s="68">
        <v>2022</v>
      </c>
      <c r="B319" s="21" t="str">
        <f t="shared" ref="B319:I319" si="59">+B101</f>
        <v>-</v>
      </c>
      <c r="C319" s="21" t="str">
        <f t="shared" si="59"/>
        <v>-</v>
      </c>
      <c r="D319" s="21">
        <f t="shared" si="59"/>
        <v>92.02</v>
      </c>
      <c r="E319" s="21">
        <f t="shared" si="59"/>
        <v>966.94</v>
      </c>
      <c r="F319" s="21">
        <f t="shared" si="59"/>
        <v>843.88</v>
      </c>
      <c r="G319" s="21">
        <f t="shared" si="59"/>
        <v>575.20000000000005</v>
      </c>
      <c r="H319" s="21">
        <f t="shared" si="59"/>
        <v>285.3</v>
      </c>
      <c r="I319" s="21">
        <f t="shared" si="59"/>
        <v>2763.34</v>
      </c>
    </row>
    <row r="320" spans="1:9" ht="11.25" customHeight="1">
      <c r="A320" s="68">
        <v>2023</v>
      </c>
      <c r="B320" s="21" t="str">
        <f t="shared" ref="B320:I321" si="60">+B102</f>
        <v>-</v>
      </c>
      <c r="C320" s="21" t="str">
        <f t="shared" si="60"/>
        <v>-</v>
      </c>
      <c r="D320" s="21">
        <f t="shared" si="60"/>
        <v>179.47</v>
      </c>
      <c r="E320" s="21">
        <f t="shared" si="60"/>
        <v>811.56</v>
      </c>
      <c r="F320" s="21">
        <f t="shared" si="60"/>
        <v>904.03</v>
      </c>
      <c r="G320" s="21">
        <f t="shared" si="60"/>
        <v>627.9</v>
      </c>
      <c r="H320" s="21">
        <f t="shared" si="60"/>
        <v>212.29</v>
      </c>
      <c r="I320" s="21">
        <f t="shared" si="60"/>
        <v>2735.25</v>
      </c>
    </row>
    <row r="321" spans="1:9" ht="11.25" customHeight="1">
      <c r="A321" s="68" t="s">
        <v>346</v>
      </c>
      <c r="B321" s="21" t="str">
        <f t="shared" si="60"/>
        <v>-</v>
      </c>
      <c r="C321" s="21" t="str">
        <f t="shared" si="60"/>
        <v>-</v>
      </c>
      <c r="D321" s="21">
        <f t="shared" si="60"/>
        <v>125.11273532668901</v>
      </c>
      <c r="E321" s="21">
        <f t="shared" si="60"/>
        <v>990.23435903505697</v>
      </c>
      <c r="F321" s="21">
        <f t="shared" si="60"/>
        <v>999.51602721340305</v>
      </c>
      <c r="G321" s="21" t="str">
        <f t="shared" si="60"/>
        <v>-</v>
      </c>
      <c r="H321" s="21" t="str">
        <f t="shared" si="60"/>
        <v>-</v>
      </c>
      <c r="I321" s="21">
        <f t="shared" si="60"/>
        <v>2114.8631215751493</v>
      </c>
    </row>
    <row r="322" spans="1:9" ht="11.25" customHeight="1"/>
    <row r="323" spans="1:9">
      <c r="A323" s="264" t="s">
        <v>203</v>
      </c>
      <c r="B323" s="264"/>
      <c r="C323" s="264"/>
      <c r="D323" s="264"/>
      <c r="E323" s="264"/>
      <c r="F323" s="264"/>
      <c r="G323" s="264"/>
      <c r="H323" s="264"/>
      <c r="I323" s="264"/>
    </row>
    <row r="324" spans="1:9" ht="20.399999999999999">
      <c r="A324" s="221" t="s">
        <v>1</v>
      </c>
      <c r="B324" s="185" t="s">
        <v>20</v>
      </c>
      <c r="C324" s="185" t="s">
        <v>21</v>
      </c>
      <c r="D324" s="185" t="s">
        <v>22</v>
      </c>
      <c r="E324" s="185" t="s">
        <v>23</v>
      </c>
      <c r="F324" s="185" t="s">
        <v>24</v>
      </c>
      <c r="G324" s="185" t="s">
        <v>25</v>
      </c>
      <c r="H324" s="185" t="s">
        <v>26</v>
      </c>
      <c r="I324" s="151" t="s">
        <v>8</v>
      </c>
    </row>
    <row r="325" spans="1:9" ht="6.6" customHeight="1"/>
    <row r="326" spans="1:9">
      <c r="A326" s="63" t="s">
        <v>136</v>
      </c>
    </row>
    <row r="327" spans="1:9" ht="11.25" customHeight="1">
      <c r="A327" s="51" t="s">
        <v>102</v>
      </c>
      <c r="B327" s="21" t="s">
        <v>15</v>
      </c>
      <c r="C327" s="21">
        <f t="shared" ref="C327:H327" si="61">AVERAGE(C111:C115)</f>
        <v>3606.75</v>
      </c>
      <c r="D327" s="21">
        <f t="shared" si="61"/>
        <v>20142.25</v>
      </c>
      <c r="E327" s="21">
        <f t="shared" si="61"/>
        <v>34171.599999999999</v>
      </c>
      <c r="F327" s="21">
        <f t="shared" si="61"/>
        <v>23472.2</v>
      </c>
      <c r="G327" s="21">
        <f t="shared" si="61"/>
        <v>2601.5</v>
      </c>
      <c r="H327" s="21">
        <f t="shared" si="61"/>
        <v>208</v>
      </c>
      <c r="I327" s="21">
        <f>AVERAGE(I111:I115)</f>
        <v>78765.8</v>
      </c>
    </row>
    <row r="328" spans="1:9" ht="11.25" customHeight="1">
      <c r="A328" s="51" t="s">
        <v>10</v>
      </c>
      <c r="B328" s="21" t="s">
        <v>15</v>
      </c>
      <c r="C328" s="21">
        <f t="shared" ref="C328:H328" si="62">AVERAGE(C116:C120)</f>
        <v>1451</v>
      </c>
      <c r="D328" s="21">
        <f t="shared" si="62"/>
        <v>3663</v>
      </c>
      <c r="E328" s="21">
        <f t="shared" si="62"/>
        <v>30255.599999999999</v>
      </c>
      <c r="F328" s="21">
        <f t="shared" si="62"/>
        <v>15991.4</v>
      </c>
      <c r="G328" s="21">
        <f t="shared" si="62"/>
        <v>5000</v>
      </c>
      <c r="H328" s="21">
        <f t="shared" si="62"/>
        <v>40</v>
      </c>
      <c r="I328" s="21">
        <f>AVERAGE(I116:I120)</f>
        <v>52491.6</v>
      </c>
    </row>
    <row r="329" spans="1:9" ht="11.25" customHeight="1">
      <c r="A329" s="51" t="s">
        <v>11</v>
      </c>
      <c r="B329" s="21" t="s">
        <v>15</v>
      </c>
      <c r="C329" s="21" t="s">
        <v>15</v>
      </c>
      <c r="D329" s="21">
        <f t="shared" ref="D329:I329" si="63">AVERAGE(D121:D125)</f>
        <v>4955</v>
      </c>
      <c r="E329" s="21">
        <f t="shared" si="63"/>
        <v>20127</v>
      </c>
      <c r="F329" s="21">
        <f t="shared" si="63"/>
        <v>15146</v>
      </c>
      <c r="G329" s="21">
        <f t="shared" si="63"/>
        <v>8071.5</v>
      </c>
      <c r="H329" s="21">
        <f t="shared" si="63"/>
        <v>706</v>
      </c>
      <c r="I329" s="21">
        <f t="shared" si="63"/>
        <v>44759.75</v>
      </c>
    </row>
    <row r="330" spans="1:9" ht="11.25" customHeight="1">
      <c r="A330" s="51" t="s">
        <v>12</v>
      </c>
      <c r="B330" s="21" t="s">
        <v>15</v>
      </c>
      <c r="C330" s="21" t="s">
        <v>15</v>
      </c>
      <c r="D330" s="21" t="s">
        <v>15</v>
      </c>
      <c r="E330" s="21">
        <f>AVERAGE(E126:E130)</f>
        <v>7529</v>
      </c>
      <c r="F330" s="21">
        <f>AVERAGE(F126:F130)</f>
        <v>8354.2000000000007</v>
      </c>
      <c r="G330" s="21">
        <f>AVERAGE(G126:G130)</f>
        <v>1951</v>
      </c>
      <c r="H330" s="21" t="s">
        <v>15</v>
      </c>
      <c r="I330" s="21">
        <f>AVERAGE(I126:I130)</f>
        <v>15938.2</v>
      </c>
    </row>
    <row r="331" spans="1:9" ht="11.25" customHeight="1">
      <c r="A331" s="51" t="s">
        <v>13</v>
      </c>
      <c r="B331" s="21" t="str">
        <f>+B131</f>
        <v>-</v>
      </c>
      <c r="C331" s="21">
        <f>AVERAGE(C131:C135)</f>
        <v>1861</v>
      </c>
      <c r="D331" s="21">
        <f>AVERAGE(D131:D135)</f>
        <v>4425.25</v>
      </c>
      <c r="E331" s="21">
        <f>AVERAGE(E131:E135)</f>
        <v>18150</v>
      </c>
      <c r="F331" s="21">
        <f>AVERAGE(F131:F135)</f>
        <v>15486.8</v>
      </c>
      <c r="G331" s="21">
        <f>AVERAGE(G131:G135)</f>
        <v>6188.75</v>
      </c>
      <c r="H331" s="21" t="str">
        <f>+H131</f>
        <v>-</v>
      </c>
      <c r="I331" s="21">
        <f>AVERAGE(I131:I135)</f>
        <v>42500.2</v>
      </c>
    </row>
    <row r="332" spans="1:9" ht="11.25" customHeight="1">
      <c r="A332" s="51" t="s">
        <v>14</v>
      </c>
      <c r="B332" s="21" t="str">
        <f>B136</f>
        <v>-</v>
      </c>
      <c r="C332" s="21" t="str">
        <f>C136</f>
        <v>-</v>
      </c>
      <c r="D332" s="21">
        <f>AVERAGE(D136:D140)</f>
        <v>3753.0366666666669</v>
      </c>
      <c r="E332" s="21">
        <f t="shared" ref="E332:I332" si="64">AVERAGE(E136:E140)</f>
        <v>9768.7039999999997</v>
      </c>
      <c r="F332" s="21">
        <f t="shared" si="64"/>
        <v>13773.485999999999</v>
      </c>
      <c r="G332" s="21">
        <f t="shared" si="64"/>
        <v>3295.5</v>
      </c>
      <c r="H332" s="21" t="str">
        <f>H136</f>
        <v>-</v>
      </c>
      <c r="I332" s="21">
        <f t="shared" si="64"/>
        <v>29089.511999999999</v>
      </c>
    </row>
    <row r="333" spans="1:9" ht="11.25" customHeight="1">
      <c r="A333" s="51">
        <v>2011</v>
      </c>
      <c r="B333" s="21" t="str">
        <f t="shared" ref="B333:H333" si="65">+B141</f>
        <v>-</v>
      </c>
      <c r="C333" s="21" t="str">
        <f t="shared" si="65"/>
        <v>-</v>
      </c>
      <c r="D333" s="21">
        <f t="shared" si="65"/>
        <v>4704.8999999999996</v>
      </c>
      <c r="E333" s="21">
        <f t="shared" si="65"/>
        <v>10427.73</v>
      </c>
      <c r="F333" s="21">
        <f t="shared" si="65"/>
        <v>14973.04</v>
      </c>
      <c r="G333" s="21">
        <f t="shared" si="65"/>
        <v>3439.54</v>
      </c>
      <c r="H333" s="21" t="str">
        <f t="shared" si="65"/>
        <v>-</v>
      </c>
      <c r="I333" s="21">
        <f>+I141</f>
        <v>33545.21</v>
      </c>
    </row>
    <row r="334" spans="1:9" ht="11.25" customHeight="1">
      <c r="A334" s="51">
        <v>2012</v>
      </c>
      <c r="B334" s="21" t="str">
        <f t="shared" ref="B334:I334" si="66">+B142</f>
        <v>-</v>
      </c>
      <c r="C334" s="21" t="str">
        <f t="shared" si="66"/>
        <v>-</v>
      </c>
      <c r="D334" s="21">
        <f t="shared" si="66"/>
        <v>8187.05</v>
      </c>
      <c r="E334" s="21">
        <f t="shared" si="66"/>
        <v>8898.33</v>
      </c>
      <c r="F334" s="21">
        <f t="shared" si="66"/>
        <v>14147.32</v>
      </c>
      <c r="G334" s="21">
        <f t="shared" si="66"/>
        <v>6092.07</v>
      </c>
      <c r="H334" s="21" t="str">
        <f t="shared" si="66"/>
        <v>-</v>
      </c>
      <c r="I334" s="21">
        <f t="shared" si="66"/>
        <v>37324.770000000004</v>
      </c>
    </row>
    <row r="335" spans="1:9" ht="11.25" customHeight="1">
      <c r="A335" s="51">
        <v>2013</v>
      </c>
      <c r="B335" s="21" t="str">
        <f t="shared" ref="B335:I335" si="67">+B143</f>
        <v>-</v>
      </c>
      <c r="C335" s="21" t="str">
        <f t="shared" si="67"/>
        <v>-</v>
      </c>
      <c r="D335" s="21">
        <f t="shared" si="67"/>
        <v>7019.98</v>
      </c>
      <c r="E335" s="21">
        <f t="shared" si="67"/>
        <v>7640.77</v>
      </c>
      <c r="F335" s="21">
        <f t="shared" si="67"/>
        <v>16639.23</v>
      </c>
      <c r="G335" s="21">
        <f t="shared" si="67"/>
        <v>4589.41</v>
      </c>
      <c r="H335" s="21" t="str">
        <f t="shared" si="67"/>
        <v>-</v>
      </c>
      <c r="I335" s="21">
        <f t="shared" si="67"/>
        <v>35889.39</v>
      </c>
    </row>
    <row r="336" spans="1:9" ht="11.25" customHeight="1">
      <c r="A336" s="51">
        <v>2014</v>
      </c>
      <c r="B336" s="21" t="str">
        <f t="shared" ref="B336:I336" si="68">+B144</f>
        <v>-</v>
      </c>
      <c r="C336" s="21">
        <f t="shared" si="68"/>
        <v>779.56</v>
      </c>
      <c r="D336" s="21">
        <f t="shared" si="68"/>
        <v>7644.65</v>
      </c>
      <c r="E336" s="21">
        <f t="shared" si="68"/>
        <v>19005.55</v>
      </c>
      <c r="F336" s="21">
        <f t="shared" si="68"/>
        <v>18838.48</v>
      </c>
      <c r="G336" s="21">
        <f t="shared" si="68"/>
        <v>7500.28</v>
      </c>
      <c r="H336" s="21" t="str">
        <f t="shared" si="68"/>
        <v>-</v>
      </c>
      <c r="I336" s="21">
        <f t="shared" si="68"/>
        <v>53768.52</v>
      </c>
    </row>
    <row r="337" spans="1:9" ht="11.25" customHeight="1">
      <c r="A337" s="51">
        <v>2015</v>
      </c>
      <c r="B337" s="21" t="str">
        <f t="shared" ref="B337:I337" si="69">+B145</f>
        <v>-</v>
      </c>
      <c r="C337" s="21">
        <f t="shared" si="69"/>
        <v>980.88</v>
      </c>
      <c r="D337" s="21">
        <f t="shared" si="69"/>
        <v>6355.74</v>
      </c>
      <c r="E337" s="21">
        <f t="shared" si="69"/>
        <v>18629.23</v>
      </c>
      <c r="F337" s="21">
        <f t="shared" si="69"/>
        <v>12162.23</v>
      </c>
      <c r="G337" s="21">
        <f t="shared" si="69"/>
        <v>7327.39</v>
      </c>
      <c r="H337" s="21" t="str">
        <f t="shared" si="69"/>
        <v>-</v>
      </c>
      <c r="I337" s="21">
        <f t="shared" si="69"/>
        <v>45455.47</v>
      </c>
    </row>
    <row r="338" spans="1:9" ht="11.25" customHeight="1">
      <c r="A338" s="51">
        <v>2016</v>
      </c>
      <c r="B338" s="21" t="str">
        <f t="shared" ref="B338:I338" si="70">+B146</f>
        <v>-</v>
      </c>
      <c r="C338" s="21" t="str">
        <f t="shared" si="70"/>
        <v>-</v>
      </c>
      <c r="D338" s="21" t="str">
        <f t="shared" si="70"/>
        <v>-</v>
      </c>
      <c r="E338" s="21">
        <f t="shared" si="70"/>
        <v>9586.74</v>
      </c>
      <c r="F338" s="21">
        <f t="shared" si="70"/>
        <v>8252.7900000000009</v>
      </c>
      <c r="G338" s="21" t="str">
        <f t="shared" si="70"/>
        <v>-</v>
      </c>
      <c r="H338" s="21" t="str">
        <f t="shared" si="70"/>
        <v>-</v>
      </c>
      <c r="I338" s="21">
        <f t="shared" si="70"/>
        <v>17839.53</v>
      </c>
    </row>
    <row r="339" spans="1:9" ht="11.25" customHeight="1">
      <c r="A339" s="68">
        <v>2017</v>
      </c>
      <c r="B339" s="21" t="str">
        <f t="shared" ref="B339:I339" si="71">+B147</f>
        <v>-</v>
      </c>
      <c r="C339" s="21" t="str">
        <f t="shared" si="71"/>
        <v>-</v>
      </c>
      <c r="D339" s="21" t="str">
        <f t="shared" si="71"/>
        <v>-</v>
      </c>
      <c r="E339" s="21">
        <f t="shared" si="71"/>
        <v>13216.220000000001</v>
      </c>
      <c r="F339" s="21">
        <f t="shared" si="71"/>
        <v>12780.4</v>
      </c>
      <c r="G339" s="21" t="str">
        <f t="shared" si="71"/>
        <v>-</v>
      </c>
      <c r="H339" s="21" t="str">
        <f t="shared" si="71"/>
        <v>-</v>
      </c>
      <c r="I339" s="21">
        <f t="shared" si="71"/>
        <v>25996.620000000003</v>
      </c>
    </row>
    <row r="340" spans="1:9" ht="11.25" customHeight="1">
      <c r="A340" s="68">
        <v>2018</v>
      </c>
      <c r="B340" s="21" t="str">
        <f t="shared" ref="B340:I340" si="72">+B148</f>
        <v>-</v>
      </c>
      <c r="C340" s="21" t="str">
        <f t="shared" si="72"/>
        <v>-</v>
      </c>
      <c r="D340" s="21" t="str">
        <f t="shared" si="72"/>
        <v>-</v>
      </c>
      <c r="E340" s="21">
        <f t="shared" si="72"/>
        <v>8019.12</v>
      </c>
      <c r="F340" s="21">
        <f t="shared" si="72"/>
        <v>14109.73</v>
      </c>
      <c r="G340" s="21">
        <f t="shared" si="72"/>
        <v>390.35</v>
      </c>
      <c r="H340" s="21" t="str">
        <f t="shared" si="72"/>
        <v>-</v>
      </c>
      <c r="I340" s="21">
        <f t="shared" si="72"/>
        <v>22519.199999999997</v>
      </c>
    </row>
    <row r="341" spans="1:9" ht="11.25" customHeight="1">
      <c r="A341" s="68">
        <v>2019</v>
      </c>
      <c r="B341" s="21" t="str">
        <f t="shared" ref="B341:I341" si="73">+B149</f>
        <v>-</v>
      </c>
      <c r="C341" s="21" t="str">
        <f t="shared" si="73"/>
        <v>-</v>
      </c>
      <c r="D341" s="21">
        <f t="shared" si="73"/>
        <v>1604.25</v>
      </c>
      <c r="E341" s="21">
        <f t="shared" si="73"/>
        <v>9823.31</v>
      </c>
      <c r="F341" s="21">
        <f t="shared" si="73"/>
        <v>10177.58</v>
      </c>
      <c r="G341" s="21">
        <f t="shared" si="73"/>
        <v>1787.53</v>
      </c>
      <c r="H341" s="21" t="str">
        <f t="shared" si="73"/>
        <v>-</v>
      </c>
      <c r="I341" s="21">
        <f t="shared" si="73"/>
        <v>23392.67</v>
      </c>
    </row>
    <row r="342" spans="1:9" ht="11.25" customHeight="1">
      <c r="A342" s="68" t="s">
        <v>193</v>
      </c>
      <c r="B342" s="21" t="str">
        <f t="shared" ref="B342:I342" si="74">+B150</f>
        <v>-</v>
      </c>
      <c r="C342" s="21" t="str">
        <f t="shared" si="74"/>
        <v>-</v>
      </c>
      <c r="D342" s="21">
        <f t="shared" si="74"/>
        <v>676.47</v>
      </c>
      <c r="E342" s="21">
        <f t="shared" si="74"/>
        <v>7936.97</v>
      </c>
      <c r="F342" s="21">
        <f t="shared" si="74"/>
        <v>6205.16</v>
      </c>
      <c r="G342" s="21">
        <f t="shared" si="74"/>
        <v>3277.97</v>
      </c>
      <c r="H342" s="21" t="str">
        <f t="shared" si="74"/>
        <v>-</v>
      </c>
      <c r="I342" s="21">
        <f t="shared" si="74"/>
        <v>18096.57</v>
      </c>
    </row>
    <row r="343" spans="1:9" ht="11.25" customHeight="1">
      <c r="A343" s="68" t="s">
        <v>194</v>
      </c>
      <c r="B343" s="21" t="str">
        <f t="shared" ref="B343:I343" si="75">+B151</f>
        <v>-</v>
      </c>
      <c r="C343" s="21" t="str">
        <f t="shared" si="75"/>
        <v>-</v>
      </c>
      <c r="D343" s="21">
        <f t="shared" si="75"/>
        <v>1752.22</v>
      </c>
      <c r="E343" s="21">
        <f t="shared" si="75"/>
        <v>9576.56</v>
      </c>
      <c r="F343" s="21">
        <f t="shared" si="75"/>
        <v>9598.81</v>
      </c>
      <c r="G343" s="21">
        <f t="shared" si="75"/>
        <v>3986.95</v>
      </c>
      <c r="H343" s="21" t="str">
        <f t="shared" si="75"/>
        <v>-</v>
      </c>
      <c r="I343" s="21">
        <f t="shared" si="75"/>
        <v>24914.539999999997</v>
      </c>
    </row>
    <row r="344" spans="1:9" ht="11.25" customHeight="1">
      <c r="A344" s="68">
        <v>2022</v>
      </c>
      <c r="B344" s="21" t="str">
        <f t="shared" ref="B344:I344" si="76">+B152</f>
        <v>-</v>
      </c>
      <c r="C344" s="21" t="str">
        <f t="shared" si="76"/>
        <v>-</v>
      </c>
      <c r="D344" s="21" t="str">
        <f t="shared" si="76"/>
        <v>-</v>
      </c>
      <c r="E344" s="21">
        <f t="shared" si="76"/>
        <v>12497.44</v>
      </c>
      <c r="F344" s="21">
        <f t="shared" si="76"/>
        <v>11593.46</v>
      </c>
      <c r="G344" s="21">
        <f t="shared" si="76"/>
        <v>4979.66</v>
      </c>
      <c r="H344" s="21" t="str">
        <f t="shared" si="76"/>
        <v>-</v>
      </c>
      <c r="I344" s="21">
        <f t="shared" si="76"/>
        <v>29070.560000000001</v>
      </c>
    </row>
    <row r="345" spans="1:9" ht="11.25" customHeight="1">
      <c r="A345" s="68">
        <v>2023</v>
      </c>
      <c r="B345" s="21" t="str">
        <f t="shared" ref="B345:I346" si="77">+B153</f>
        <v>-</v>
      </c>
      <c r="C345" s="21" t="str">
        <f t="shared" si="77"/>
        <v>-</v>
      </c>
      <c r="D345" s="21">
        <f t="shared" si="77"/>
        <v>897.54</v>
      </c>
      <c r="E345" s="21">
        <f t="shared" si="77"/>
        <v>14882.31</v>
      </c>
      <c r="F345" s="21">
        <f t="shared" si="77"/>
        <v>8338.2199999999993</v>
      </c>
      <c r="G345" s="21">
        <f t="shared" si="77"/>
        <v>4750.18</v>
      </c>
      <c r="H345" s="21" t="str">
        <f t="shared" si="77"/>
        <v>-</v>
      </c>
      <c r="I345" s="21">
        <f t="shared" si="77"/>
        <v>28868.25</v>
      </c>
    </row>
    <row r="346" spans="1:9" ht="11.25" customHeight="1">
      <c r="A346" s="68" t="s">
        <v>346</v>
      </c>
      <c r="B346" s="21" t="str">
        <f t="shared" si="77"/>
        <v>-</v>
      </c>
      <c r="C346" s="21" t="str">
        <f t="shared" si="77"/>
        <v>-</v>
      </c>
      <c r="D346" s="21">
        <f t="shared" si="77"/>
        <v>722.19940476190402</v>
      </c>
      <c r="E346" s="21">
        <f t="shared" si="77"/>
        <v>14948.457648907801</v>
      </c>
      <c r="F346" s="21">
        <f t="shared" si="77"/>
        <v>9297.1941343793205</v>
      </c>
      <c r="G346" s="21">
        <f t="shared" si="77"/>
        <v>255.20507399577099</v>
      </c>
      <c r="H346" s="21" t="str">
        <f t="shared" si="77"/>
        <v>-</v>
      </c>
      <c r="I346" s="21">
        <f t="shared" si="77"/>
        <v>25223.056262044796</v>
      </c>
    </row>
    <row r="347" spans="1:9" ht="12" customHeight="1"/>
    <row r="348" spans="1:9" ht="12.75" customHeight="1">
      <c r="A348" s="63" t="s">
        <v>195</v>
      </c>
    </row>
    <row r="349" spans="1:9" ht="11.25" customHeight="1">
      <c r="A349" s="51" t="s">
        <v>102</v>
      </c>
      <c r="B349" s="21" t="s">
        <v>15</v>
      </c>
      <c r="C349" s="21">
        <f t="shared" ref="C349:H349" si="78">AVERAGE(C162:C166)</f>
        <v>921</v>
      </c>
      <c r="D349" s="21">
        <f t="shared" si="78"/>
        <v>7559.5</v>
      </c>
      <c r="E349" s="21">
        <f t="shared" si="78"/>
        <v>23248.6</v>
      </c>
      <c r="F349" s="21">
        <f t="shared" si="78"/>
        <v>21383.200000000001</v>
      </c>
      <c r="G349" s="21">
        <f t="shared" si="78"/>
        <v>3651.6666666666665</v>
      </c>
      <c r="H349" s="21">
        <f t="shared" si="78"/>
        <v>721</v>
      </c>
      <c r="I349" s="21">
        <f>AVERAGE(I162:I166)</f>
        <v>53751.4</v>
      </c>
    </row>
    <row r="350" spans="1:9" ht="11.25" customHeight="1">
      <c r="A350" s="51" t="s">
        <v>10</v>
      </c>
      <c r="B350" s="21" t="s">
        <v>15</v>
      </c>
      <c r="C350" s="21">
        <f>AVERAGE(C167:C171)</f>
        <v>298</v>
      </c>
      <c r="D350" s="21">
        <f>AVERAGE(D167:D171)</f>
        <v>1640.75</v>
      </c>
      <c r="E350" s="21">
        <f>AVERAGE(E167:E171)</f>
        <v>19733.400000000001</v>
      </c>
      <c r="F350" s="21">
        <f>AVERAGE(F167:F171)</f>
        <v>19450.2</v>
      </c>
      <c r="G350" s="21">
        <f>AVERAGE(G167:G171)</f>
        <v>1781.5</v>
      </c>
      <c r="H350" s="21" t="s">
        <v>15</v>
      </c>
      <c r="I350" s="21">
        <f>AVERAGE(I167:I171)</f>
        <v>41268.400000000001</v>
      </c>
    </row>
    <row r="351" spans="1:9" ht="11.25" customHeight="1">
      <c r="A351" s="51" t="s">
        <v>11</v>
      </c>
      <c r="B351" s="21" t="s">
        <v>15</v>
      </c>
      <c r="C351" s="21" t="s">
        <v>15</v>
      </c>
      <c r="D351" s="21">
        <f>AVERAGE(D172:D176)</f>
        <v>1660</v>
      </c>
      <c r="E351" s="21">
        <f>AVERAGE(E172:E176)</f>
        <v>17100.25</v>
      </c>
      <c r="F351" s="21">
        <f>AVERAGE(F172:F176)</f>
        <v>11765.75</v>
      </c>
      <c r="G351" s="21">
        <f>AVERAGE(G172:G176)</f>
        <v>7411.75</v>
      </c>
      <c r="H351" s="21" t="s">
        <v>15</v>
      </c>
      <c r="I351" s="21">
        <f>AVERAGE(I172:I176)</f>
        <v>37107.75</v>
      </c>
    </row>
    <row r="352" spans="1:9" ht="11.25" customHeight="1">
      <c r="A352" s="51" t="s">
        <v>12</v>
      </c>
      <c r="B352" s="21" t="s">
        <v>15</v>
      </c>
      <c r="C352" s="21" t="s">
        <v>15</v>
      </c>
      <c r="D352" s="21" t="s">
        <v>15</v>
      </c>
      <c r="E352" s="21">
        <f>AVERAGE(E177:E181)</f>
        <v>4774.5</v>
      </c>
      <c r="F352" s="21">
        <f>AVERAGE(F177:F181)</f>
        <v>7040.8</v>
      </c>
      <c r="G352" s="21">
        <f>AVERAGE(G177:G181)</f>
        <v>3037</v>
      </c>
      <c r="H352" s="21" t="s">
        <v>15</v>
      </c>
      <c r="I352" s="21">
        <f>AVERAGE(I177:I181)</f>
        <v>12682.6</v>
      </c>
    </row>
    <row r="353" spans="1:9" ht="11.25" customHeight="1">
      <c r="A353" s="51" t="s">
        <v>13</v>
      </c>
      <c r="B353" s="21" t="s">
        <v>15</v>
      </c>
      <c r="C353" s="21">
        <f>AVERAGE(C182:C186)</f>
        <v>215</v>
      </c>
      <c r="D353" s="21">
        <f>AVERAGE(D182:D186)</f>
        <v>780.66666666666663</v>
      </c>
      <c r="E353" s="21">
        <f>AVERAGE(E182:E186)</f>
        <v>12573.2</v>
      </c>
      <c r="F353" s="21">
        <f>AVERAGE(F182:F186)</f>
        <v>23124.799999999999</v>
      </c>
      <c r="G353" s="21">
        <f>AVERAGE(G182:G186)</f>
        <v>7773.2</v>
      </c>
      <c r="H353" s="21" t="s">
        <v>15</v>
      </c>
      <c r="I353" s="21">
        <f>AVERAGE(I182:I186)</f>
        <v>43982.6</v>
      </c>
    </row>
    <row r="354" spans="1:9" ht="11.25" customHeight="1">
      <c r="A354" s="51" t="s">
        <v>14</v>
      </c>
      <c r="B354" s="21" t="str">
        <f>B187</f>
        <v>-</v>
      </c>
      <c r="C354" s="21" t="str">
        <f>C187</f>
        <v>-</v>
      </c>
      <c r="D354" s="21">
        <f>AVERAGE(D187:D191)</f>
        <v>508.88333333333327</v>
      </c>
      <c r="E354" s="21">
        <f t="shared" ref="E354:I354" si="79">AVERAGE(E187:E191)</f>
        <v>7033.6100000000006</v>
      </c>
      <c r="F354" s="21">
        <f t="shared" si="79"/>
        <v>17716.525999999998</v>
      </c>
      <c r="G354" s="21">
        <f t="shared" si="79"/>
        <v>1946.21</v>
      </c>
      <c r="H354" s="21" t="str">
        <f>H187</f>
        <v>-</v>
      </c>
      <c r="I354" s="21">
        <f t="shared" si="79"/>
        <v>26612.433999999997</v>
      </c>
    </row>
    <row r="355" spans="1:9" ht="11.25" customHeight="1">
      <c r="A355" s="51">
        <v>2011</v>
      </c>
      <c r="B355" s="21" t="str">
        <f t="shared" ref="B355:H355" si="80">+B192</f>
        <v>-</v>
      </c>
      <c r="C355" s="21" t="str">
        <f t="shared" si="80"/>
        <v>-</v>
      </c>
      <c r="D355" s="21">
        <f t="shared" si="80"/>
        <v>673.74</v>
      </c>
      <c r="E355" s="21">
        <f t="shared" si="80"/>
        <v>5358.06</v>
      </c>
      <c r="F355" s="21">
        <f t="shared" si="80"/>
        <v>15126.68</v>
      </c>
      <c r="G355" s="21">
        <f t="shared" si="80"/>
        <v>3585.7</v>
      </c>
      <c r="H355" s="21" t="str">
        <f t="shared" si="80"/>
        <v>-</v>
      </c>
      <c r="I355" s="21">
        <f>+I192</f>
        <v>24744.18</v>
      </c>
    </row>
    <row r="356" spans="1:9" ht="11.25" customHeight="1">
      <c r="A356" s="51">
        <v>2012</v>
      </c>
      <c r="B356" s="21" t="str">
        <f t="shared" ref="B356:I356" si="81">+B193</f>
        <v>-</v>
      </c>
      <c r="C356" s="21" t="str">
        <f t="shared" si="81"/>
        <v>-</v>
      </c>
      <c r="D356" s="21">
        <f t="shared" si="81"/>
        <v>1964.24</v>
      </c>
      <c r="E356" s="21">
        <f t="shared" si="81"/>
        <v>5627.21</v>
      </c>
      <c r="F356" s="21">
        <f t="shared" si="81"/>
        <v>10154.34</v>
      </c>
      <c r="G356" s="21">
        <f t="shared" si="81"/>
        <v>5223.7700000000004</v>
      </c>
      <c r="H356" s="21" t="str">
        <f t="shared" si="81"/>
        <v>-</v>
      </c>
      <c r="I356" s="21">
        <f t="shared" si="81"/>
        <v>22969.56</v>
      </c>
    </row>
    <row r="357" spans="1:9" ht="11.25" customHeight="1">
      <c r="A357" s="51">
        <v>2013</v>
      </c>
      <c r="B357" s="21" t="str">
        <f t="shared" ref="B357:I357" si="82">+B194</f>
        <v>-</v>
      </c>
      <c r="C357" s="21" t="str">
        <f t="shared" si="82"/>
        <v>-</v>
      </c>
      <c r="D357" s="21">
        <f t="shared" si="82"/>
        <v>2842.8199999999997</v>
      </c>
      <c r="E357" s="21">
        <f t="shared" si="82"/>
        <v>4833.45</v>
      </c>
      <c r="F357" s="21">
        <f t="shared" si="82"/>
        <v>13381.33</v>
      </c>
      <c r="G357" s="21">
        <f t="shared" si="82"/>
        <v>3438.4</v>
      </c>
      <c r="H357" s="21" t="str">
        <f t="shared" si="82"/>
        <v>-</v>
      </c>
      <c r="I357" s="21">
        <f t="shared" si="82"/>
        <v>24496</v>
      </c>
    </row>
    <row r="358" spans="1:9" ht="11.25" customHeight="1">
      <c r="A358" s="51">
        <v>2014</v>
      </c>
      <c r="B358" s="21" t="str">
        <f t="shared" ref="B358:I358" si="83">+B195</f>
        <v>-</v>
      </c>
      <c r="C358" s="21">
        <f t="shared" si="83"/>
        <v>35.86</v>
      </c>
      <c r="D358" s="21">
        <f t="shared" si="83"/>
        <v>2574.9900000000002</v>
      </c>
      <c r="E358" s="21">
        <f t="shared" si="83"/>
        <v>11305.62</v>
      </c>
      <c r="F358" s="21">
        <f t="shared" si="83"/>
        <v>22617.119999999999</v>
      </c>
      <c r="G358" s="21">
        <f t="shared" si="83"/>
        <v>7734.6</v>
      </c>
      <c r="H358" s="21" t="str">
        <f t="shared" si="83"/>
        <v>-</v>
      </c>
      <c r="I358" s="21">
        <f t="shared" si="83"/>
        <v>44268.189999999995</v>
      </c>
    </row>
    <row r="359" spans="1:9" ht="11.25" customHeight="1">
      <c r="A359" s="51">
        <v>2015</v>
      </c>
      <c r="B359" s="21" t="str">
        <f t="shared" ref="B359:I359" si="84">+B196</f>
        <v>-</v>
      </c>
      <c r="C359" s="21">
        <f t="shared" si="84"/>
        <v>207.04</v>
      </c>
      <c r="D359" s="21">
        <f t="shared" si="84"/>
        <v>2346.5299999999997</v>
      </c>
      <c r="E359" s="21">
        <f t="shared" si="84"/>
        <v>8520.15</v>
      </c>
      <c r="F359" s="21">
        <f t="shared" si="84"/>
        <v>15496.98</v>
      </c>
      <c r="G359" s="21">
        <f t="shared" si="84"/>
        <v>6818.5599999999995</v>
      </c>
      <c r="H359" s="21" t="str">
        <f t="shared" si="84"/>
        <v>-</v>
      </c>
      <c r="I359" s="21">
        <f t="shared" si="84"/>
        <v>33389.259999999995</v>
      </c>
    </row>
    <row r="360" spans="1:9" ht="11.25" customHeight="1">
      <c r="A360" s="51">
        <v>2016</v>
      </c>
      <c r="B360" s="21" t="str">
        <f t="shared" ref="B360:I360" si="85">+B197</f>
        <v>-</v>
      </c>
      <c r="C360" s="21" t="str">
        <f t="shared" si="85"/>
        <v>-</v>
      </c>
      <c r="D360" s="21" t="str">
        <f t="shared" si="85"/>
        <v>-</v>
      </c>
      <c r="E360" s="21">
        <f t="shared" si="85"/>
        <v>7666.17</v>
      </c>
      <c r="F360" s="21">
        <f t="shared" si="85"/>
        <v>16587.330000000002</v>
      </c>
      <c r="G360" s="21" t="str">
        <f t="shared" si="85"/>
        <v>-</v>
      </c>
      <c r="H360" s="21" t="str">
        <f t="shared" si="85"/>
        <v>-</v>
      </c>
      <c r="I360" s="21">
        <f t="shared" si="85"/>
        <v>24253.5</v>
      </c>
    </row>
    <row r="361" spans="1:9" ht="11.25" customHeight="1">
      <c r="A361" s="68">
        <v>2017</v>
      </c>
      <c r="B361" s="21" t="str">
        <f t="shared" ref="B361:I361" si="86">+B198</f>
        <v>-</v>
      </c>
      <c r="C361" s="21" t="str">
        <f t="shared" si="86"/>
        <v>-</v>
      </c>
      <c r="D361" s="21">
        <f t="shared" si="86"/>
        <v>388.48</v>
      </c>
      <c r="E361" s="21">
        <f t="shared" si="86"/>
        <v>8532.23</v>
      </c>
      <c r="F361" s="21">
        <f t="shared" si="86"/>
        <v>13844.1</v>
      </c>
      <c r="G361" s="21" t="str">
        <f t="shared" si="86"/>
        <v>-</v>
      </c>
      <c r="H361" s="21" t="str">
        <f t="shared" si="86"/>
        <v>-</v>
      </c>
      <c r="I361" s="21">
        <f t="shared" si="86"/>
        <v>22764.809999999998</v>
      </c>
    </row>
    <row r="362" spans="1:9" ht="11.25" customHeight="1">
      <c r="A362" s="68">
        <v>2018</v>
      </c>
      <c r="B362" s="21" t="str">
        <f t="shared" ref="B362:I362" si="87">+B199</f>
        <v>-</v>
      </c>
      <c r="C362" s="21" t="str">
        <f t="shared" si="87"/>
        <v>-</v>
      </c>
      <c r="D362" s="21">
        <f t="shared" si="87"/>
        <v>1194.55</v>
      </c>
      <c r="E362" s="21">
        <f t="shared" si="87"/>
        <v>5098.37</v>
      </c>
      <c r="F362" s="21">
        <f t="shared" si="87"/>
        <v>7978.5</v>
      </c>
      <c r="G362" s="21">
        <f t="shared" si="87"/>
        <v>612.73</v>
      </c>
      <c r="H362" s="21" t="str">
        <f t="shared" si="87"/>
        <v>-</v>
      </c>
      <c r="I362" s="21">
        <f t="shared" si="87"/>
        <v>14884.15</v>
      </c>
    </row>
    <row r="363" spans="1:9" ht="11.25" customHeight="1">
      <c r="A363" s="68">
        <v>2019</v>
      </c>
      <c r="B363" s="21" t="str">
        <f t="shared" ref="B363:I363" si="88">+B200</f>
        <v>-</v>
      </c>
      <c r="C363" s="21" t="str">
        <f t="shared" si="88"/>
        <v>-</v>
      </c>
      <c r="D363" s="21">
        <f t="shared" si="88"/>
        <v>2396.15</v>
      </c>
      <c r="E363" s="21">
        <f t="shared" si="88"/>
        <v>10576.04</v>
      </c>
      <c r="F363" s="21">
        <f t="shared" si="88"/>
        <v>15601.87</v>
      </c>
      <c r="G363" s="21">
        <f t="shared" si="88"/>
        <v>1334.82</v>
      </c>
      <c r="H363" s="21" t="str">
        <f t="shared" si="88"/>
        <v>-</v>
      </c>
      <c r="I363" s="21">
        <f t="shared" si="88"/>
        <v>29908.880000000001</v>
      </c>
    </row>
    <row r="364" spans="1:9" ht="11.25" customHeight="1">
      <c r="A364" s="68" t="s">
        <v>193</v>
      </c>
      <c r="B364" s="21" t="str">
        <f t="shared" ref="B364:I364" si="89">+B201</f>
        <v>-</v>
      </c>
      <c r="C364" s="21" t="str">
        <f t="shared" si="89"/>
        <v>-</v>
      </c>
      <c r="D364" s="21">
        <f t="shared" si="89"/>
        <v>609.98</v>
      </c>
      <c r="E364" s="21">
        <f t="shared" si="89"/>
        <v>8162.54</v>
      </c>
      <c r="F364" s="21" t="str">
        <f t="shared" si="89"/>
        <v>-</v>
      </c>
      <c r="G364" s="21" t="str">
        <f t="shared" si="89"/>
        <v>-</v>
      </c>
      <c r="H364" s="21" t="str">
        <f t="shared" si="89"/>
        <v>-</v>
      </c>
      <c r="I364" s="21">
        <f t="shared" si="89"/>
        <v>8772.52</v>
      </c>
    </row>
    <row r="365" spans="1:9" ht="11.25" customHeight="1">
      <c r="A365" s="68" t="s">
        <v>194</v>
      </c>
      <c r="B365" s="21" t="str">
        <f t="shared" ref="B365:I365" si="90">+B202</f>
        <v>-</v>
      </c>
      <c r="C365" s="21" t="str">
        <f t="shared" si="90"/>
        <v>-</v>
      </c>
      <c r="D365" s="21">
        <f t="shared" si="90"/>
        <v>1298.69</v>
      </c>
      <c r="E365" s="21">
        <f t="shared" si="90"/>
        <v>9246.99</v>
      </c>
      <c r="F365" s="21">
        <f t="shared" si="90"/>
        <v>17909.990000000002</v>
      </c>
      <c r="G365" s="21" t="str">
        <f t="shared" si="90"/>
        <v>-</v>
      </c>
      <c r="H365" s="21" t="str">
        <f t="shared" si="90"/>
        <v>-</v>
      </c>
      <c r="I365" s="21">
        <f t="shared" si="90"/>
        <v>28455.670000000002</v>
      </c>
    </row>
    <row r="366" spans="1:9" ht="11.25" customHeight="1">
      <c r="A366" s="68">
        <v>2022</v>
      </c>
      <c r="B366" s="21" t="str">
        <f t="shared" ref="B366:I366" si="91">+B203</f>
        <v>-</v>
      </c>
      <c r="C366" s="21" t="str">
        <f t="shared" si="91"/>
        <v>-</v>
      </c>
      <c r="D366" s="21">
        <f t="shared" si="91"/>
        <v>572.96</v>
      </c>
      <c r="E366" s="21">
        <f t="shared" si="91"/>
        <v>8280.4500000000007</v>
      </c>
      <c r="F366" s="21">
        <f t="shared" si="91"/>
        <v>11264.39</v>
      </c>
      <c r="G366" s="21">
        <f t="shared" si="91"/>
        <v>3649.97</v>
      </c>
      <c r="H366" s="21" t="str">
        <f t="shared" si="91"/>
        <v>-</v>
      </c>
      <c r="I366" s="21">
        <f t="shared" si="91"/>
        <v>23767.77</v>
      </c>
    </row>
    <row r="367" spans="1:9" ht="11.25" customHeight="1">
      <c r="A367" s="68">
        <v>2023</v>
      </c>
      <c r="B367" s="21" t="str">
        <f t="shared" ref="B367:I368" si="92">+B204</f>
        <v>-</v>
      </c>
      <c r="C367" s="21" t="str">
        <f t="shared" si="92"/>
        <v>-</v>
      </c>
      <c r="D367" s="21">
        <f t="shared" si="92"/>
        <v>634.27</v>
      </c>
      <c r="E367" s="21">
        <f t="shared" si="92"/>
        <v>7991</v>
      </c>
      <c r="F367" s="21">
        <f t="shared" si="92"/>
        <v>13425.02</v>
      </c>
      <c r="G367" s="21">
        <f t="shared" si="92"/>
        <v>8149.61</v>
      </c>
      <c r="H367" s="21" t="str">
        <f t="shared" si="92"/>
        <v>-</v>
      </c>
      <c r="I367" s="21">
        <f t="shared" si="92"/>
        <v>30199.9</v>
      </c>
    </row>
    <row r="368" spans="1:9" ht="11.25" customHeight="1">
      <c r="A368" s="68" t="s">
        <v>346</v>
      </c>
      <c r="B368" s="21" t="str">
        <f t="shared" si="92"/>
        <v>-</v>
      </c>
      <c r="C368" s="21" t="str">
        <f t="shared" si="92"/>
        <v>-</v>
      </c>
      <c r="D368" s="21">
        <f t="shared" si="92"/>
        <v>1732.30519185306</v>
      </c>
      <c r="E368" s="21">
        <f t="shared" si="92"/>
        <v>10364.405513633001</v>
      </c>
      <c r="F368" s="21">
        <f t="shared" si="92"/>
        <v>5995.6720525109304</v>
      </c>
      <c r="G368" s="21">
        <f t="shared" si="92"/>
        <v>456.22293133802799</v>
      </c>
      <c r="H368" s="21" t="str">
        <f t="shared" si="92"/>
        <v>-</v>
      </c>
      <c r="I368" s="21">
        <f t="shared" si="92"/>
        <v>18548.605689335018</v>
      </c>
    </row>
    <row r="370" spans="1:9">
      <c r="A370" s="264" t="s">
        <v>204</v>
      </c>
      <c r="B370" s="264"/>
      <c r="C370" s="264"/>
      <c r="D370" s="264"/>
      <c r="E370" s="264"/>
      <c r="F370" s="264"/>
      <c r="G370" s="264"/>
      <c r="H370" s="264"/>
      <c r="I370" s="264"/>
    </row>
    <row r="371" spans="1:9" ht="20.399999999999999">
      <c r="A371" s="221" t="s">
        <v>1</v>
      </c>
      <c r="B371" s="185" t="s">
        <v>20</v>
      </c>
      <c r="C371" s="185" t="s">
        <v>21</v>
      </c>
      <c r="D371" s="185" t="s">
        <v>22</v>
      </c>
      <c r="E371" s="185" t="s">
        <v>23</v>
      </c>
      <c r="F371" s="185" t="s">
        <v>24</v>
      </c>
      <c r="G371" s="185" t="s">
        <v>25</v>
      </c>
      <c r="H371" s="185" t="s">
        <v>26</v>
      </c>
      <c r="I371" s="151" t="s">
        <v>8</v>
      </c>
    </row>
    <row r="372" spans="1:9" ht="11.4">
      <c r="A372" s="72" t="s">
        <v>196</v>
      </c>
    </row>
    <row r="373" spans="1:9" ht="11.25" customHeight="1">
      <c r="A373" s="51" t="s">
        <v>102</v>
      </c>
      <c r="B373" s="21">
        <f t="shared" ref="B373:H373" si="93">AVERAGE(B213:B217)</f>
        <v>80.2</v>
      </c>
      <c r="C373" s="21">
        <f t="shared" si="93"/>
        <v>4067.4</v>
      </c>
      <c r="D373" s="21">
        <f t="shared" si="93"/>
        <v>22990.6</v>
      </c>
      <c r="E373" s="21">
        <f t="shared" si="93"/>
        <v>67877.2</v>
      </c>
      <c r="F373" s="21">
        <f t="shared" si="93"/>
        <v>60320.800000000003</v>
      </c>
      <c r="G373" s="21">
        <f t="shared" si="93"/>
        <v>7746.4</v>
      </c>
      <c r="H373" s="21">
        <f t="shared" si="93"/>
        <v>436</v>
      </c>
      <c r="I373" s="21">
        <f>AVERAGE(I213:I217)</f>
        <v>163344.20000000001</v>
      </c>
    </row>
    <row r="374" spans="1:9" ht="11.25" customHeight="1">
      <c r="A374" s="51" t="s">
        <v>10</v>
      </c>
      <c r="B374" s="21" t="s">
        <v>15</v>
      </c>
      <c r="C374" s="21">
        <f t="shared" ref="C374:H374" si="94">AVERAGE(C218:C222)</f>
        <v>1338.5</v>
      </c>
      <c r="D374" s="21">
        <f t="shared" si="94"/>
        <v>5839.5</v>
      </c>
      <c r="E374" s="21">
        <f t="shared" si="94"/>
        <v>65710</v>
      </c>
      <c r="F374" s="21">
        <f t="shared" si="94"/>
        <v>43381.599999999999</v>
      </c>
      <c r="G374" s="21">
        <f t="shared" si="94"/>
        <v>5089.8</v>
      </c>
      <c r="H374" s="21">
        <f t="shared" si="94"/>
        <v>40</v>
      </c>
      <c r="I374" s="21">
        <f>AVERAGE(I218:I222)</f>
        <v>119412.4</v>
      </c>
    </row>
    <row r="375" spans="1:9" ht="11.25" customHeight="1">
      <c r="A375" s="51" t="s">
        <v>11</v>
      </c>
      <c r="B375" s="21" t="s">
        <v>15</v>
      </c>
      <c r="C375" s="21">
        <f>AVERAGE(C223:C227)</f>
        <v>1258</v>
      </c>
      <c r="D375" s="21">
        <f t="shared" ref="D375:I375" si="95">AVERAGE(D223:D227)</f>
        <v>4139.5</v>
      </c>
      <c r="E375" s="21">
        <f t="shared" si="95"/>
        <v>48319.25</v>
      </c>
      <c r="F375" s="21">
        <f t="shared" si="95"/>
        <v>36915</v>
      </c>
      <c r="G375" s="21">
        <f t="shared" si="95"/>
        <v>16837</v>
      </c>
      <c r="H375" s="21">
        <f t="shared" si="95"/>
        <v>714</v>
      </c>
      <c r="I375" s="21">
        <f t="shared" si="95"/>
        <v>104948.5</v>
      </c>
    </row>
    <row r="376" spans="1:9" ht="11.25" customHeight="1">
      <c r="A376" s="51" t="s">
        <v>12</v>
      </c>
      <c r="B376" s="21" t="s">
        <v>15</v>
      </c>
      <c r="C376" s="21" t="s">
        <v>15</v>
      </c>
      <c r="D376" s="21" t="s">
        <v>15</v>
      </c>
      <c r="E376" s="21">
        <f>AVERAGE(E228:E232)</f>
        <v>15695.25</v>
      </c>
      <c r="F376" s="21">
        <f>AVERAGE(F228:F232)</f>
        <v>21406.6</v>
      </c>
      <c r="G376" s="21">
        <f>AVERAGE(G228:G232)</f>
        <v>4496.2</v>
      </c>
      <c r="H376" s="21" t="s">
        <v>15</v>
      </c>
      <c r="I376" s="21">
        <f>AVERAGE(I228:I232)</f>
        <v>38459</v>
      </c>
    </row>
    <row r="377" spans="1:9" ht="11.25" customHeight="1">
      <c r="A377" s="51" t="s">
        <v>13</v>
      </c>
      <c r="B377" s="21" t="str">
        <f>+B233</f>
        <v>-</v>
      </c>
      <c r="C377" s="21">
        <f t="shared" ref="C377:I377" si="96">AVERAGE(C233:C237)</f>
        <v>2711</v>
      </c>
      <c r="D377" s="21">
        <f t="shared" si="96"/>
        <v>6245.25</v>
      </c>
      <c r="E377" s="21">
        <f t="shared" si="96"/>
        <v>42496.948983101349</v>
      </c>
      <c r="F377" s="21">
        <f t="shared" si="96"/>
        <v>47178.507362875403</v>
      </c>
      <c r="G377" s="21">
        <f t="shared" si="96"/>
        <v>14601.239019987857</v>
      </c>
      <c r="H377" s="21">
        <f t="shared" si="96"/>
        <v>132</v>
      </c>
      <c r="I377" s="21">
        <f t="shared" si="96"/>
        <v>109947.09536596462</v>
      </c>
    </row>
    <row r="378" spans="1:9" ht="11.25" customHeight="1">
      <c r="A378" s="51" t="s">
        <v>14</v>
      </c>
      <c r="B378" s="21" t="str">
        <f>B238</f>
        <v>-</v>
      </c>
      <c r="C378" s="21" t="str">
        <f>C238</f>
        <v>-</v>
      </c>
      <c r="D378" s="21">
        <f>AVERAGE(D238:D242)</f>
        <v>4302.0849999999991</v>
      </c>
      <c r="E378" s="21">
        <f t="shared" ref="E378:I378" si="97">AVERAGE(E238:E242)</f>
        <v>23404.651999999998</v>
      </c>
      <c r="F378" s="21">
        <f t="shared" si="97"/>
        <v>38407.623999999996</v>
      </c>
      <c r="G378" s="21">
        <f t="shared" si="97"/>
        <v>6227.7440000000006</v>
      </c>
      <c r="H378" s="21">
        <f t="shared" si="97"/>
        <v>132.44800000000001</v>
      </c>
      <c r="I378" s="21">
        <f t="shared" si="97"/>
        <v>71614.135999999999</v>
      </c>
    </row>
    <row r="379" spans="1:9" ht="11.25" customHeight="1">
      <c r="A379" s="51">
        <v>2011</v>
      </c>
      <c r="B379" s="21" t="str">
        <f t="shared" ref="B379:H379" si="98">+B243</f>
        <v>-</v>
      </c>
      <c r="C379" s="21" t="str">
        <f t="shared" si="98"/>
        <v>-</v>
      </c>
      <c r="D379" s="21">
        <f t="shared" si="98"/>
        <v>6210.57</v>
      </c>
      <c r="E379" s="21">
        <f t="shared" si="98"/>
        <v>22692.41</v>
      </c>
      <c r="F379" s="21">
        <f t="shared" si="98"/>
        <v>36304.93</v>
      </c>
      <c r="G379" s="21">
        <f t="shared" si="98"/>
        <v>8372.2799999999988</v>
      </c>
      <c r="H379" s="21">
        <f t="shared" si="98"/>
        <v>16.05</v>
      </c>
      <c r="I379" s="21">
        <f>+I243</f>
        <v>73596.240000000005</v>
      </c>
    </row>
    <row r="380" spans="1:9" ht="11.25" customHeight="1">
      <c r="A380" s="51">
        <v>2012</v>
      </c>
      <c r="B380" s="21" t="str">
        <f t="shared" ref="B380:I380" si="99">+B244</f>
        <v>-</v>
      </c>
      <c r="C380" s="21" t="str">
        <f t="shared" si="99"/>
        <v>-</v>
      </c>
      <c r="D380" s="21">
        <f t="shared" si="99"/>
        <v>11591.460000000001</v>
      </c>
      <c r="E380" s="21">
        <f t="shared" si="99"/>
        <v>23039.739999999998</v>
      </c>
      <c r="F380" s="21">
        <f t="shared" si="99"/>
        <v>29322.38</v>
      </c>
      <c r="G380" s="21">
        <f t="shared" si="99"/>
        <v>13351.880000000001</v>
      </c>
      <c r="H380" s="21">
        <f t="shared" si="99"/>
        <v>353.11</v>
      </c>
      <c r="I380" s="21">
        <f t="shared" si="99"/>
        <v>77658.570000000007</v>
      </c>
    </row>
    <row r="381" spans="1:9" ht="11.25" customHeight="1">
      <c r="A381" s="51">
        <v>2013</v>
      </c>
      <c r="B381" s="21" t="str">
        <f t="shared" ref="B381:I381" si="100">+B245</f>
        <v>-</v>
      </c>
      <c r="C381" s="21">
        <f t="shared" si="100"/>
        <v>950.86</v>
      </c>
      <c r="D381" s="21">
        <f t="shared" si="100"/>
        <v>11815.9</v>
      </c>
      <c r="E381" s="21">
        <f t="shared" si="100"/>
        <v>20843.870000000003</v>
      </c>
      <c r="F381" s="21">
        <f t="shared" si="100"/>
        <v>37327.81</v>
      </c>
      <c r="G381" s="21">
        <f t="shared" si="100"/>
        <v>8837.94</v>
      </c>
      <c r="H381" s="21">
        <f t="shared" si="100"/>
        <v>237.41</v>
      </c>
      <c r="I381" s="21">
        <f t="shared" si="100"/>
        <v>80013.790000000008</v>
      </c>
    </row>
    <row r="382" spans="1:9" ht="11.25" customHeight="1">
      <c r="A382" s="51">
        <v>2014</v>
      </c>
      <c r="B382" s="21" t="str">
        <f t="shared" ref="B382:I382" si="101">+B246</f>
        <v>-</v>
      </c>
      <c r="C382" s="21">
        <f t="shared" si="101"/>
        <v>1678.42</v>
      </c>
      <c r="D382" s="21">
        <f t="shared" si="101"/>
        <v>12905.909999999998</v>
      </c>
      <c r="E382" s="21">
        <f t="shared" si="101"/>
        <v>39834.29</v>
      </c>
      <c r="F382" s="21">
        <f t="shared" si="101"/>
        <v>47009.83</v>
      </c>
      <c r="G382" s="21">
        <f t="shared" si="101"/>
        <v>17824.05</v>
      </c>
      <c r="H382" s="21">
        <f t="shared" si="101"/>
        <v>364.82</v>
      </c>
      <c r="I382" s="21">
        <f t="shared" si="101"/>
        <v>119617.31999999999</v>
      </c>
    </row>
    <row r="383" spans="1:9" ht="11.25" customHeight="1">
      <c r="A383" s="51">
        <v>2015</v>
      </c>
      <c r="B383" s="21" t="str">
        <f t="shared" ref="B383:I383" si="102">+B247</f>
        <v>-</v>
      </c>
      <c r="C383" s="21">
        <f t="shared" si="102"/>
        <v>1647.96</v>
      </c>
      <c r="D383" s="21">
        <f t="shared" si="102"/>
        <v>11320.32</v>
      </c>
      <c r="E383" s="21">
        <f t="shared" si="102"/>
        <v>37298.92</v>
      </c>
      <c r="F383" s="21">
        <f t="shared" si="102"/>
        <v>31062.82</v>
      </c>
      <c r="G383" s="21">
        <f t="shared" si="102"/>
        <v>15484.28</v>
      </c>
      <c r="H383" s="21">
        <f t="shared" si="102"/>
        <v>300.16000000000003</v>
      </c>
      <c r="I383" s="21">
        <f t="shared" si="102"/>
        <v>97114.459999999992</v>
      </c>
    </row>
    <row r="384" spans="1:9" ht="11.25" customHeight="1">
      <c r="A384" s="51">
        <v>2016</v>
      </c>
      <c r="B384" s="21" t="str">
        <f t="shared" ref="B384:I384" si="103">+B248</f>
        <v>-</v>
      </c>
      <c r="C384" s="21" t="str">
        <f t="shared" si="103"/>
        <v>-</v>
      </c>
      <c r="D384" s="21" t="str">
        <f t="shared" si="103"/>
        <v>-</v>
      </c>
      <c r="E384" s="21">
        <f t="shared" si="103"/>
        <v>25458.379999999997</v>
      </c>
      <c r="F384" s="21">
        <f t="shared" si="103"/>
        <v>25978.250000000004</v>
      </c>
      <c r="G384" s="21" t="str">
        <f t="shared" si="103"/>
        <v>-</v>
      </c>
      <c r="H384" s="21" t="str">
        <f t="shared" si="103"/>
        <v>-</v>
      </c>
      <c r="I384" s="21">
        <f t="shared" si="103"/>
        <v>51436.63</v>
      </c>
    </row>
    <row r="385" spans="1:9" ht="11.25" customHeight="1">
      <c r="A385" s="68">
        <v>2017</v>
      </c>
      <c r="B385" s="21" t="str">
        <f t="shared" ref="B385:I385" si="104">+B249</f>
        <v>-</v>
      </c>
      <c r="C385" s="21" t="str">
        <f t="shared" si="104"/>
        <v>-</v>
      </c>
      <c r="D385" s="21">
        <f t="shared" si="104"/>
        <v>856.6400000000001</v>
      </c>
      <c r="E385" s="21">
        <f t="shared" si="104"/>
        <v>30088.04</v>
      </c>
      <c r="F385" s="21">
        <f t="shared" si="104"/>
        <v>29666.27</v>
      </c>
      <c r="G385" s="21">
        <f t="shared" si="104"/>
        <v>841.76</v>
      </c>
      <c r="H385" s="21" t="str">
        <f t="shared" si="104"/>
        <v>-</v>
      </c>
      <c r="I385" s="21">
        <f t="shared" si="104"/>
        <v>61452.71</v>
      </c>
    </row>
    <row r="386" spans="1:9" ht="11.25" customHeight="1">
      <c r="A386" s="68">
        <v>2018</v>
      </c>
      <c r="B386" s="21" t="str">
        <f t="shared" ref="B386:I386" si="105">+B250</f>
        <v>-</v>
      </c>
      <c r="C386" s="21" t="str">
        <f t="shared" si="105"/>
        <v>-</v>
      </c>
      <c r="D386" s="21">
        <f t="shared" si="105"/>
        <v>2443.5500000000002</v>
      </c>
      <c r="E386" s="21">
        <f t="shared" si="105"/>
        <v>19506.309999999998</v>
      </c>
      <c r="F386" s="21">
        <f t="shared" si="105"/>
        <v>24995.199999999997</v>
      </c>
      <c r="G386" s="21">
        <f t="shared" si="105"/>
        <v>1023.08</v>
      </c>
      <c r="H386" s="21" t="str">
        <f t="shared" si="105"/>
        <v>-</v>
      </c>
      <c r="I386" s="21">
        <f t="shared" si="105"/>
        <v>47968.14</v>
      </c>
    </row>
    <row r="387" spans="1:9" ht="11.25" customHeight="1">
      <c r="A387" s="68">
        <v>2019</v>
      </c>
      <c r="B387" s="21" t="str">
        <f t="shared" ref="B387:I387" si="106">+B251</f>
        <v>-</v>
      </c>
      <c r="C387" s="21" t="str">
        <f t="shared" si="106"/>
        <v>-</v>
      </c>
      <c r="D387" s="21">
        <f t="shared" si="106"/>
        <v>6650.63</v>
      </c>
      <c r="E387" s="21">
        <f t="shared" si="106"/>
        <v>26079.329999999998</v>
      </c>
      <c r="F387" s="21">
        <f t="shared" si="106"/>
        <v>28880.590000000004</v>
      </c>
      <c r="G387" s="21">
        <f t="shared" si="106"/>
        <v>3816.43</v>
      </c>
      <c r="H387" s="21">
        <f t="shared" si="106"/>
        <v>239.57</v>
      </c>
      <c r="I387" s="21">
        <f t="shared" si="106"/>
        <v>65666.55</v>
      </c>
    </row>
    <row r="388" spans="1:9" ht="11.25" customHeight="1">
      <c r="A388" s="68" t="s">
        <v>193</v>
      </c>
      <c r="B388" s="21" t="str">
        <f t="shared" ref="B388:I388" si="107">+B252</f>
        <v>-</v>
      </c>
      <c r="C388" s="21" t="str">
        <f t="shared" si="107"/>
        <v>-</v>
      </c>
      <c r="D388" s="21">
        <f t="shared" si="107"/>
        <v>2608.92</v>
      </c>
      <c r="E388" s="21">
        <f t="shared" si="107"/>
        <v>20816.2</v>
      </c>
      <c r="F388" s="21">
        <f t="shared" si="107"/>
        <v>7118.77</v>
      </c>
      <c r="G388" s="21">
        <f t="shared" si="107"/>
        <v>3340.91</v>
      </c>
      <c r="H388" s="21" t="str">
        <f t="shared" si="107"/>
        <v>-</v>
      </c>
      <c r="I388" s="21">
        <f t="shared" si="107"/>
        <v>33884.800000000003</v>
      </c>
    </row>
    <row r="389" spans="1:9" ht="11.25" customHeight="1">
      <c r="A389" s="68" t="s">
        <v>194</v>
      </c>
      <c r="B389" s="21" t="str">
        <f t="shared" ref="B389:I389" si="108">+B253</f>
        <v>-</v>
      </c>
      <c r="C389" s="21" t="str">
        <f t="shared" si="108"/>
        <v>-</v>
      </c>
      <c r="D389" s="21">
        <f t="shared" si="108"/>
        <v>4990.3500000000004</v>
      </c>
      <c r="E389" s="21">
        <f t="shared" si="108"/>
        <v>26030.69</v>
      </c>
      <c r="F389" s="21">
        <f t="shared" si="108"/>
        <v>30080.490000000005</v>
      </c>
      <c r="G389" s="21">
        <f t="shared" si="108"/>
        <v>4768.3500000000004</v>
      </c>
      <c r="H389" s="21" t="str">
        <f t="shared" si="108"/>
        <v>-</v>
      </c>
      <c r="I389" s="21">
        <f t="shared" si="108"/>
        <v>65869.88</v>
      </c>
    </row>
    <row r="390" spans="1:9" ht="11.25" customHeight="1">
      <c r="A390" s="68">
        <v>2022</v>
      </c>
      <c r="B390" s="21" t="str">
        <f t="shared" ref="B390:I390" si="109">+B254</f>
        <v>-</v>
      </c>
      <c r="C390" s="21" t="str">
        <f t="shared" si="109"/>
        <v>-</v>
      </c>
      <c r="D390" s="21">
        <f t="shared" si="109"/>
        <v>4357.59</v>
      </c>
      <c r="E390" s="21">
        <f t="shared" si="109"/>
        <v>24143.07</v>
      </c>
      <c r="F390" s="21">
        <f t="shared" si="109"/>
        <v>25956.59</v>
      </c>
      <c r="G390" s="21">
        <f t="shared" si="109"/>
        <v>10295.83</v>
      </c>
      <c r="H390" s="21">
        <f t="shared" si="109"/>
        <v>285.3</v>
      </c>
      <c r="I390" s="21">
        <f t="shared" si="109"/>
        <v>65038.38</v>
      </c>
    </row>
    <row r="391" spans="1:9" ht="11.25" customHeight="1">
      <c r="A391" s="68">
        <v>2023</v>
      </c>
      <c r="B391" s="21" t="str">
        <f t="shared" ref="B391:I392" si="110">+B255</f>
        <v>-</v>
      </c>
      <c r="C391" s="21" t="str">
        <f t="shared" si="110"/>
        <v>-</v>
      </c>
      <c r="D391" s="21">
        <f t="shared" si="110"/>
        <v>4494.05</v>
      </c>
      <c r="E391" s="21">
        <f t="shared" si="110"/>
        <v>30712.3</v>
      </c>
      <c r="F391" s="21">
        <f t="shared" si="110"/>
        <v>25524.53</v>
      </c>
      <c r="G391" s="21">
        <f t="shared" si="110"/>
        <v>15145.78</v>
      </c>
      <c r="H391" s="21">
        <f t="shared" si="110"/>
        <v>212.29</v>
      </c>
      <c r="I391" s="21">
        <f t="shared" si="110"/>
        <v>76088.95</v>
      </c>
    </row>
    <row r="392" spans="1:9" ht="11.25" customHeight="1">
      <c r="A392" s="68" t="s">
        <v>346</v>
      </c>
      <c r="B392" s="22" t="str">
        <f t="shared" si="110"/>
        <v>-</v>
      </c>
      <c r="C392" s="22" t="str">
        <f t="shared" si="110"/>
        <v>-</v>
      </c>
      <c r="D392" s="22">
        <f t="shared" si="110"/>
        <v>7164.8575113686729</v>
      </c>
      <c r="E392" s="22">
        <f t="shared" si="110"/>
        <v>35027.85047369948</v>
      </c>
      <c r="F392" s="22">
        <f t="shared" si="110"/>
        <v>20784.896550501195</v>
      </c>
      <c r="G392" s="22">
        <f t="shared" si="110"/>
        <v>776.78911644490995</v>
      </c>
      <c r="H392" s="22" t="str">
        <f t="shared" si="110"/>
        <v>-</v>
      </c>
      <c r="I392" s="22">
        <f t="shared" si="110"/>
        <v>63754.39365201426</v>
      </c>
    </row>
    <row r="393" spans="1:9">
      <c r="A393" s="314" t="str">
        <f>+A257</f>
        <v>a/  Includes effort from the Washington State waters Area 4B fishery (none in 1994 or 1999).</v>
      </c>
      <c r="B393" s="314"/>
      <c r="C393" s="314"/>
      <c r="D393" s="314"/>
      <c r="E393" s="314"/>
      <c r="F393" s="314"/>
      <c r="G393" s="314"/>
      <c r="H393" s="314"/>
      <c r="I393" s="314"/>
    </row>
    <row r="394" spans="1:9">
      <c r="A394" s="313" t="str">
        <f>+A258</f>
        <v>b/  Preliminary.</v>
      </c>
      <c r="B394" s="313"/>
      <c r="C394" s="313"/>
      <c r="D394" s="313"/>
      <c r="E394" s="313"/>
      <c r="F394" s="313"/>
      <c r="G394" s="313"/>
      <c r="H394" s="313"/>
      <c r="I394" s="313"/>
    </row>
    <row r="395" spans="1:9">
      <c r="A395" s="325" t="str">
        <f>+A259</f>
        <v>c/  Includes effort from the North Jetty when the ocean fishery was open; does not include effort reported as occurring inside the Columbia River mouth (North Jetty effort when the ocean fishery was closed and Buoy 10 was open).</v>
      </c>
      <c r="B395" s="325"/>
      <c r="C395" s="325"/>
      <c r="D395" s="325"/>
      <c r="E395" s="325"/>
      <c r="F395" s="325"/>
      <c r="G395" s="325"/>
      <c r="H395" s="325"/>
      <c r="I395" s="325"/>
    </row>
    <row r="396" spans="1:9">
      <c r="A396" s="325"/>
      <c r="B396" s="325"/>
      <c r="C396" s="325"/>
      <c r="D396" s="325"/>
      <c r="E396" s="325"/>
      <c r="F396" s="325"/>
      <c r="G396" s="325"/>
      <c r="H396" s="325"/>
      <c r="I396" s="325"/>
    </row>
    <row r="397" spans="1:9" ht="51" customHeight="1">
      <c r="A397" s="326" t="str">
        <f>A261</f>
        <v xml:space="preserve">d/   The ports of Neah Bay and La Push were closed to public access in 2020 due to the COVID-19 pandemic. In 2021, Neah Bay remained closed to public access and La Push opened to public access July 12. Effort shown in this table includes effort that occurred in the adjacent catch areas and originated from Sekiu during periods Neah Bay and La Push remained closed to public access. </v>
      </c>
      <c r="B397" s="326"/>
      <c r="C397" s="326"/>
      <c r="D397" s="326"/>
      <c r="E397" s="326"/>
      <c r="F397" s="326"/>
      <c r="G397" s="326"/>
      <c r="H397" s="326"/>
      <c r="I397" s="326"/>
    </row>
  </sheetData>
  <mergeCells count="10">
    <mergeCell ref="A395:I396"/>
    <mergeCell ref="A397:I397"/>
    <mergeCell ref="A1:I1"/>
    <mergeCell ref="A259:I260"/>
    <mergeCell ref="A277:I277"/>
    <mergeCell ref="A323:I323"/>
    <mergeCell ref="A393:I393"/>
    <mergeCell ref="A394:I394"/>
    <mergeCell ref="A261:I261"/>
    <mergeCell ref="A370:I370"/>
  </mergeCells>
  <pageMargins left="0.7" right="0.7" top="0.75" bottom="0.75" header="0.3" footer="0.3"/>
  <pageSetup scale="98" orientation="portrait" r:id="rId1"/>
  <rowBreaks count="2" manualBreakCount="2">
    <brk id="322" max="8" man="1"/>
    <brk id="368"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1"/>
  <dimension ref="A1:U398"/>
  <sheetViews>
    <sheetView showGridLines="0" topLeftCell="A270" zoomScale="130" zoomScaleNormal="130" zoomScaleSheetLayoutView="190" workbookViewId="0">
      <selection sqref="A1:R1"/>
    </sheetView>
  </sheetViews>
  <sheetFormatPr defaultColWidth="9" defaultRowHeight="10.199999999999999"/>
  <cols>
    <col min="1" max="1" width="8.09765625" style="68" customWidth="1"/>
    <col min="2" max="9" width="6.09765625" style="103" customWidth="1"/>
    <col min="10" max="10" width="1.59765625" style="21" customWidth="1"/>
    <col min="11" max="18" width="6.09765625" style="103" customWidth="1"/>
    <col min="19" max="25" width="9" style="1"/>
    <col min="26" max="26" width="2" style="1" customWidth="1"/>
    <col min="27" max="27" width="2.19921875" style="1" customWidth="1"/>
    <col min="28" max="16384" width="9" style="1"/>
  </cols>
  <sheetData>
    <row r="1" spans="1:18">
      <c r="A1" s="270" t="s">
        <v>205</v>
      </c>
      <c r="B1" s="270"/>
      <c r="C1" s="270"/>
      <c r="D1" s="270"/>
      <c r="E1" s="270"/>
      <c r="F1" s="270"/>
      <c r="G1" s="270"/>
      <c r="H1" s="270"/>
      <c r="I1" s="270"/>
      <c r="J1" s="270"/>
      <c r="K1" s="270"/>
      <c r="L1" s="270"/>
      <c r="M1" s="270"/>
      <c r="N1" s="270"/>
      <c r="O1" s="270"/>
      <c r="P1" s="270"/>
      <c r="Q1" s="270"/>
      <c r="R1" s="270"/>
    </row>
    <row r="2" spans="1:18" s="84" customFormat="1" ht="19.5" customHeight="1">
      <c r="A2" s="2" t="s">
        <v>1</v>
      </c>
      <c r="B2" s="36" t="s">
        <v>20</v>
      </c>
      <c r="C2" s="36" t="s">
        <v>21</v>
      </c>
      <c r="D2" s="36" t="s">
        <v>22</v>
      </c>
      <c r="E2" s="36" t="s">
        <v>23</v>
      </c>
      <c r="F2" s="36" t="s">
        <v>24</v>
      </c>
      <c r="G2" s="36" t="s">
        <v>25</v>
      </c>
      <c r="H2" s="36" t="s">
        <v>26</v>
      </c>
      <c r="I2" s="36" t="s">
        <v>8</v>
      </c>
      <c r="J2" s="151"/>
      <c r="K2" s="36" t="s">
        <v>20</v>
      </c>
      <c r="L2" s="36" t="s">
        <v>21</v>
      </c>
      <c r="M2" s="36" t="s">
        <v>22</v>
      </c>
      <c r="N2" s="36" t="s">
        <v>23</v>
      </c>
      <c r="O2" s="36" t="s">
        <v>24</v>
      </c>
      <c r="P2" s="36" t="s">
        <v>25</v>
      </c>
      <c r="Q2" s="36" t="s">
        <v>26</v>
      </c>
      <c r="R2" s="36" t="s">
        <v>8</v>
      </c>
    </row>
    <row r="3" spans="1:18">
      <c r="B3" s="312" t="s">
        <v>50</v>
      </c>
      <c r="C3" s="312"/>
      <c r="D3" s="312"/>
      <c r="E3" s="312"/>
      <c r="F3" s="312"/>
      <c r="G3" s="312"/>
      <c r="H3" s="312"/>
      <c r="I3" s="312"/>
      <c r="J3" s="11"/>
      <c r="K3" s="312" t="s">
        <v>51</v>
      </c>
      <c r="L3" s="312"/>
      <c r="M3" s="312"/>
      <c r="N3" s="312"/>
      <c r="O3" s="312"/>
      <c r="P3" s="312"/>
      <c r="Q3" s="312"/>
      <c r="R3" s="312"/>
    </row>
    <row r="4" spans="1:18">
      <c r="A4" s="63" t="s">
        <v>163</v>
      </c>
    </row>
    <row r="5" spans="1:18">
      <c r="A5" s="68">
        <v>1976</v>
      </c>
      <c r="B5" s="103" t="s">
        <v>15</v>
      </c>
      <c r="C5" s="103">
        <f>399+268+262+616</f>
        <v>1545</v>
      </c>
      <c r="D5" s="103">
        <v>1630</v>
      </c>
      <c r="E5" s="103">
        <v>4877</v>
      </c>
      <c r="F5" s="103">
        <v>1872</v>
      </c>
      <c r="G5" s="103">
        <v>1378</v>
      </c>
      <c r="H5" s="103">
        <v>18</v>
      </c>
      <c r="I5" s="103">
        <f t="shared" ref="I5:I22" si="0">SUM(B5:H5)</f>
        <v>11320</v>
      </c>
      <c r="K5" s="103">
        <f>19+46</f>
        <v>65</v>
      </c>
      <c r="L5" s="103">
        <v>795</v>
      </c>
      <c r="M5" s="103">
        <v>3228</v>
      </c>
      <c r="N5" s="103">
        <v>14225</v>
      </c>
      <c r="O5" s="103">
        <v>27843</v>
      </c>
      <c r="P5" s="103">
        <v>10277</v>
      </c>
      <c r="Q5" s="103">
        <v>139</v>
      </c>
      <c r="R5" s="103">
        <f t="shared" ref="R5:R22" si="1">SUM(K5:Q5)</f>
        <v>56572</v>
      </c>
    </row>
    <row r="6" spans="1:18">
      <c r="A6" s="68">
        <v>1977</v>
      </c>
      <c r="B6" s="103">
        <v>186</v>
      </c>
      <c r="C6" s="103">
        <v>359</v>
      </c>
      <c r="D6" s="103">
        <v>1310</v>
      </c>
      <c r="E6" s="103">
        <v>1662</v>
      </c>
      <c r="F6" s="103">
        <v>2971</v>
      </c>
      <c r="G6" s="103">
        <v>764</v>
      </c>
      <c r="H6" s="103">
        <v>25</v>
      </c>
      <c r="I6" s="103">
        <f t="shared" si="0"/>
        <v>7277</v>
      </c>
      <c r="K6" s="103">
        <v>254</v>
      </c>
      <c r="L6" s="103">
        <v>1006</v>
      </c>
      <c r="M6" s="103">
        <v>2672</v>
      </c>
      <c r="N6" s="103">
        <v>13290</v>
      </c>
      <c r="O6" s="103">
        <v>38078</v>
      </c>
      <c r="P6" s="103">
        <v>12213</v>
      </c>
      <c r="Q6" s="103">
        <v>591</v>
      </c>
      <c r="R6" s="103">
        <f t="shared" si="1"/>
        <v>68104</v>
      </c>
    </row>
    <row r="7" spans="1:18">
      <c r="A7" s="68">
        <v>1978</v>
      </c>
      <c r="B7" s="103">
        <f>242+22</f>
        <v>264</v>
      </c>
      <c r="C7" s="103">
        <v>455</v>
      </c>
      <c r="D7" s="103">
        <v>2248</v>
      </c>
      <c r="E7" s="103">
        <v>2640</v>
      </c>
      <c r="F7" s="103">
        <v>1002</v>
      </c>
      <c r="G7" s="103">
        <v>324</v>
      </c>
      <c r="H7" s="103">
        <f>146+100</f>
        <v>246</v>
      </c>
      <c r="I7" s="103">
        <f t="shared" si="0"/>
        <v>7179</v>
      </c>
      <c r="K7" s="103">
        <f>22+103</f>
        <v>125</v>
      </c>
      <c r="L7" s="103">
        <v>190</v>
      </c>
      <c r="M7" s="103">
        <v>2701</v>
      </c>
      <c r="N7" s="103">
        <v>11272</v>
      </c>
      <c r="O7" s="103">
        <v>17717</v>
      </c>
      <c r="P7" s="103">
        <v>12553</v>
      </c>
      <c r="Q7" s="103">
        <f>370+29</f>
        <v>399</v>
      </c>
      <c r="R7" s="103">
        <f t="shared" si="1"/>
        <v>44957</v>
      </c>
    </row>
    <row r="8" spans="1:18">
      <c r="A8" s="68">
        <v>1979</v>
      </c>
      <c r="B8" s="103">
        <v>504</v>
      </c>
      <c r="C8" s="103">
        <v>155</v>
      </c>
      <c r="D8" s="103">
        <v>424</v>
      </c>
      <c r="E8" s="103">
        <v>1173</v>
      </c>
      <c r="F8" s="103">
        <v>801</v>
      </c>
      <c r="G8" s="103">
        <v>1</v>
      </c>
      <c r="H8" s="103" t="s">
        <v>15</v>
      </c>
      <c r="I8" s="103">
        <f t="shared" si="0"/>
        <v>3058</v>
      </c>
      <c r="K8" s="103">
        <v>408</v>
      </c>
      <c r="L8" s="103">
        <v>119</v>
      </c>
      <c r="M8" s="103">
        <v>2469</v>
      </c>
      <c r="N8" s="103">
        <v>9781</v>
      </c>
      <c r="O8" s="103">
        <v>11547</v>
      </c>
      <c r="P8" s="103">
        <v>1475</v>
      </c>
      <c r="Q8" s="103">
        <v>85</v>
      </c>
      <c r="R8" s="103">
        <f t="shared" si="1"/>
        <v>25884</v>
      </c>
    </row>
    <row r="9" spans="1:18">
      <c r="A9" s="68">
        <v>1980</v>
      </c>
      <c r="B9" s="103" t="s">
        <v>15</v>
      </c>
      <c r="C9" s="103">
        <v>155</v>
      </c>
      <c r="D9" s="103">
        <v>372</v>
      </c>
      <c r="E9" s="103">
        <v>1836</v>
      </c>
      <c r="F9" s="103">
        <f>415+58</f>
        <v>473</v>
      </c>
      <c r="G9" s="103" t="s">
        <v>15</v>
      </c>
      <c r="H9" s="103" t="s">
        <v>15</v>
      </c>
      <c r="I9" s="103">
        <f t="shared" si="0"/>
        <v>2836</v>
      </c>
      <c r="K9" s="103" t="s">
        <v>15</v>
      </c>
      <c r="L9" s="103">
        <v>573</v>
      </c>
      <c r="M9" s="103">
        <v>5743</v>
      </c>
      <c r="N9" s="103">
        <v>8552</v>
      </c>
      <c r="O9" s="103">
        <v>8077</v>
      </c>
      <c r="P9" s="103">
        <v>2285</v>
      </c>
      <c r="Q9" s="103">
        <v>44</v>
      </c>
      <c r="R9" s="103">
        <f t="shared" si="1"/>
        <v>25274</v>
      </c>
    </row>
    <row r="10" spans="1:18">
      <c r="A10" s="68">
        <v>1981</v>
      </c>
      <c r="B10" s="103">
        <f>33+66+39</f>
        <v>138</v>
      </c>
      <c r="C10" s="103">
        <v>384</v>
      </c>
      <c r="D10" s="103">
        <v>502</v>
      </c>
      <c r="E10" s="103">
        <v>1608</v>
      </c>
      <c r="F10" s="103">
        <f>508+67</f>
        <v>575</v>
      </c>
      <c r="G10" s="103" t="s">
        <v>15</v>
      </c>
      <c r="H10" s="103" t="s">
        <v>15</v>
      </c>
      <c r="I10" s="103">
        <f t="shared" si="0"/>
        <v>3207</v>
      </c>
      <c r="K10" s="103">
        <f>18+36+26</f>
        <v>80</v>
      </c>
      <c r="L10" s="103">
        <v>480</v>
      </c>
      <c r="M10" s="103">
        <v>1086</v>
      </c>
      <c r="N10" s="103">
        <v>6816</v>
      </c>
      <c r="O10" s="103">
        <v>12925</v>
      </c>
      <c r="P10" s="103">
        <v>4143</v>
      </c>
      <c r="Q10" s="103">
        <v>338</v>
      </c>
      <c r="R10" s="103">
        <f t="shared" si="1"/>
        <v>25868</v>
      </c>
    </row>
    <row r="11" spans="1:18">
      <c r="A11" s="68">
        <v>1982</v>
      </c>
      <c r="B11" s="103">
        <v>3</v>
      </c>
      <c r="C11" s="103">
        <v>116</v>
      </c>
      <c r="D11" s="103">
        <v>422</v>
      </c>
      <c r="E11" s="103">
        <v>1571</v>
      </c>
      <c r="F11" s="103">
        <v>818</v>
      </c>
      <c r="G11" s="103">
        <v>215</v>
      </c>
      <c r="H11" s="103">
        <v>35</v>
      </c>
      <c r="I11" s="103">
        <f t="shared" si="0"/>
        <v>3180</v>
      </c>
      <c r="K11" s="103" t="s">
        <v>15</v>
      </c>
      <c r="L11" s="103">
        <v>113</v>
      </c>
      <c r="M11" s="103">
        <v>768</v>
      </c>
      <c r="N11" s="103">
        <v>10393</v>
      </c>
      <c r="O11" s="103">
        <v>22388</v>
      </c>
      <c r="P11" s="103">
        <v>5781</v>
      </c>
      <c r="Q11" s="103">
        <v>78</v>
      </c>
      <c r="R11" s="103">
        <f t="shared" si="1"/>
        <v>39521</v>
      </c>
    </row>
    <row r="12" spans="1:18">
      <c r="A12" s="68">
        <v>1983</v>
      </c>
      <c r="B12" s="103">
        <v>117</v>
      </c>
      <c r="C12" s="103">
        <v>96</v>
      </c>
      <c r="D12" s="103" t="s">
        <v>15</v>
      </c>
      <c r="E12" s="103">
        <v>1483</v>
      </c>
      <c r="F12" s="103">
        <v>584</v>
      </c>
      <c r="G12" s="103">
        <v>172</v>
      </c>
      <c r="H12" s="103" t="s">
        <v>15</v>
      </c>
      <c r="I12" s="103">
        <f t="shared" si="0"/>
        <v>2452</v>
      </c>
      <c r="K12" s="103" t="s">
        <v>15</v>
      </c>
      <c r="L12" s="103">
        <v>422</v>
      </c>
      <c r="M12" s="103" t="s">
        <v>15</v>
      </c>
      <c r="N12" s="103">
        <v>17694</v>
      </c>
      <c r="O12" s="103">
        <v>26932</v>
      </c>
      <c r="P12" s="103">
        <v>6743</v>
      </c>
      <c r="Q12" s="103">
        <v>33</v>
      </c>
      <c r="R12" s="103">
        <f t="shared" si="1"/>
        <v>51824</v>
      </c>
    </row>
    <row r="13" spans="1:18">
      <c r="A13" s="68">
        <v>1984</v>
      </c>
      <c r="B13" s="103">
        <f>16+8</f>
        <v>24</v>
      </c>
      <c r="C13" s="103" t="s">
        <v>15</v>
      </c>
      <c r="D13" s="103">
        <v>0</v>
      </c>
      <c r="E13" s="103">
        <v>109</v>
      </c>
      <c r="F13" s="103">
        <v>96</v>
      </c>
      <c r="G13" s="103" t="s">
        <v>15</v>
      </c>
      <c r="H13" s="103" t="s">
        <v>15</v>
      </c>
      <c r="I13" s="103">
        <f t="shared" si="0"/>
        <v>229</v>
      </c>
      <c r="K13" s="103" t="s">
        <v>15</v>
      </c>
      <c r="L13" s="103" t="s">
        <v>15</v>
      </c>
      <c r="M13" s="103" t="s">
        <v>15</v>
      </c>
      <c r="N13" s="103">
        <v>928</v>
      </c>
      <c r="O13" s="103">
        <v>5179</v>
      </c>
      <c r="P13" s="103">
        <v>264</v>
      </c>
      <c r="Q13" s="103" t="s">
        <v>15</v>
      </c>
      <c r="R13" s="103">
        <f t="shared" si="1"/>
        <v>6371</v>
      </c>
    </row>
    <row r="14" spans="1:18">
      <c r="A14" s="68">
        <v>1985</v>
      </c>
      <c r="B14" s="103">
        <v>5</v>
      </c>
      <c r="C14" s="103">
        <v>1</v>
      </c>
      <c r="D14" s="103">
        <v>12</v>
      </c>
      <c r="E14" s="103">
        <v>1692</v>
      </c>
      <c r="F14" s="103">
        <f>333+9</f>
        <v>342</v>
      </c>
      <c r="G14" s="103" t="s">
        <v>15</v>
      </c>
      <c r="H14" s="103" t="s">
        <v>15</v>
      </c>
      <c r="I14" s="103">
        <f t="shared" si="0"/>
        <v>2052</v>
      </c>
      <c r="K14" s="103" t="s">
        <v>15</v>
      </c>
      <c r="L14" s="103" t="s">
        <v>15</v>
      </c>
      <c r="M14" s="103">
        <v>64</v>
      </c>
      <c r="N14" s="103">
        <v>8557</v>
      </c>
      <c r="O14" s="103">
        <v>14834</v>
      </c>
      <c r="P14" s="103">
        <v>139</v>
      </c>
      <c r="Q14" s="103" t="s">
        <v>15</v>
      </c>
      <c r="R14" s="103">
        <f t="shared" si="1"/>
        <v>23594</v>
      </c>
    </row>
    <row r="15" spans="1:18">
      <c r="A15" s="68">
        <v>1986</v>
      </c>
      <c r="B15" s="103" t="s">
        <v>15</v>
      </c>
      <c r="C15" s="103" t="s">
        <v>15</v>
      </c>
      <c r="D15" s="103">
        <v>116</v>
      </c>
      <c r="E15" s="103">
        <v>2595</v>
      </c>
      <c r="F15" s="103">
        <v>537</v>
      </c>
      <c r="G15" s="103" t="s">
        <v>15</v>
      </c>
      <c r="H15" s="103" t="s">
        <v>15</v>
      </c>
      <c r="I15" s="103">
        <f t="shared" si="0"/>
        <v>3248</v>
      </c>
      <c r="K15" s="103" t="s">
        <v>15</v>
      </c>
      <c r="L15" s="103" t="s">
        <v>15</v>
      </c>
      <c r="M15" s="103">
        <v>550</v>
      </c>
      <c r="N15" s="103">
        <v>10522</v>
      </c>
      <c r="O15" s="103">
        <v>10687</v>
      </c>
      <c r="P15" s="103" t="s">
        <v>15</v>
      </c>
      <c r="Q15" s="103" t="s">
        <v>15</v>
      </c>
      <c r="R15" s="103">
        <f t="shared" si="1"/>
        <v>21759</v>
      </c>
    </row>
    <row r="16" spans="1:18" ht="11.4">
      <c r="A16" s="68" t="s">
        <v>206</v>
      </c>
      <c r="B16" s="103" t="s">
        <v>15</v>
      </c>
      <c r="C16" s="103" t="s">
        <v>15</v>
      </c>
      <c r="D16" s="103">
        <v>110</v>
      </c>
      <c r="E16" s="103" t="s">
        <v>66</v>
      </c>
      <c r="F16" s="103">
        <v>66</v>
      </c>
      <c r="G16" s="103" t="s">
        <v>15</v>
      </c>
      <c r="H16" s="103" t="s">
        <v>15</v>
      </c>
      <c r="I16" s="103">
        <f t="shared" si="0"/>
        <v>176</v>
      </c>
      <c r="K16" s="103" t="s">
        <v>15</v>
      </c>
      <c r="L16" s="103" t="s">
        <v>15</v>
      </c>
      <c r="M16" s="103">
        <v>218</v>
      </c>
      <c r="N16" s="103">
        <v>15042</v>
      </c>
      <c r="O16" s="103">
        <v>10146</v>
      </c>
      <c r="P16" s="103" t="s">
        <v>15</v>
      </c>
      <c r="Q16" s="103" t="s">
        <v>15</v>
      </c>
      <c r="R16" s="103">
        <f t="shared" si="1"/>
        <v>25406</v>
      </c>
    </row>
    <row r="17" spans="1:18">
      <c r="A17" s="68">
        <v>1988</v>
      </c>
      <c r="B17" s="103" t="s">
        <v>15</v>
      </c>
      <c r="C17" s="103" t="s">
        <v>15</v>
      </c>
      <c r="D17" s="103" t="s">
        <v>15</v>
      </c>
      <c r="E17" s="103">
        <v>3537</v>
      </c>
      <c r="F17" s="103">
        <v>208</v>
      </c>
      <c r="G17" s="103">
        <v>20</v>
      </c>
      <c r="H17" s="103" t="s">
        <v>15</v>
      </c>
      <c r="I17" s="103">
        <f t="shared" si="0"/>
        <v>3765</v>
      </c>
      <c r="K17" s="103" t="s">
        <v>15</v>
      </c>
      <c r="L17" s="103" t="s">
        <v>15</v>
      </c>
      <c r="M17" s="103" t="s">
        <v>15</v>
      </c>
      <c r="N17" s="103">
        <v>12790</v>
      </c>
      <c r="O17" s="103">
        <v>2593</v>
      </c>
      <c r="P17" s="103">
        <v>426</v>
      </c>
      <c r="Q17" s="103" t="s">
        <v>15</v>
      </c>
      <c r="R17" s="103">
        <f t="shared" si="1"/>
        <v>15809</v>
      </c>
    </row>
    <row r="18" spans="1:18">
      <c r="A18" s="68">
        <v>1989</v>
      </c>
      <c r="B18" s="103" t="s">
        <v>15</v>
      </c>
      <c r="C18" s="103">
        <v>114</v>
      </c>
      <c r="D18" s="103">
        <v>202</v>
      </c>
      <c r="E18" s="103">
        <f>1761+304+148</f>
        <v>2213</v>
      </c>
      <c r="F18" s="103" t="s">
        <v>15</v>
      </c>
      <c r="G18" s="103" t="s">
        <v>15</v>
      </c>
      <c r="H18" s="103" t="s">
        <v>15</v>
      </c>
      <c r="I18" s="103">
        <f t="shared" si="0"/>
        <v>2529</v>
      </c>
      <c r="K18" s="103" t="s">
        <v>15</v>
      </c>
      <c r="L18" s="103" t="s">
        <v>15</v>
      </c>
      <c r="M18" s="103" t="s">
        <v>15</v>
      </c>
      <c r="N18" s="103">
        <v>20227</v>
      </c>
      <c r="O18" s="103">
        <v>11036</v>
      </c>
      <c r="P18" s="103">
        <v>8855</v>
      </c>
      <c r="Q18" s="103" t="s">
        <v>15</v>
      </c>
      <c r="R18" s="103">
        <f t="shared" si="1"/>
        <v>40118</v>
      </c>
    </row>
    <row r="19" spans="1:18">
      <c r="A19" s="68">
        <v>1990</v>
      </c>
      <c r="B19" s="103" t="s">
        <v>15</v>
      </c>
      <c r="C19" s="103" t="s">
        <v>15</v>
      </c>
      <c r="D19" s="103" t="s">
        <v>15</v>
      </c>
      <c r="E19" s="103">
        <v>2003</v>
      </c>
      <c r="F19" s="103">
        <v>621</v>
      </c>
      <c r="G19" s="103">
        <v>50</v>
      </c>
      <c r="H19" s="103" t="s">
        <v>15</v>
      </c>
      <c r="I19" s="103">
        <f t="shared" si="0"/>
        <v>2674</v>
      </c>
      <c r="K19" s="103" t="s">
        <v>15</v>
      </c>
      <c r="L19" s="103" t="s">
        <v>15</v>
      </c>
      <c r="M19" s="103" t="s">
        <v>15</v>
      </c>
      <c r="N19" s="103">
        <f>20884+16</f>
        <v>20900</v>
      </c>
      <c r="O19" s="103">
        <v>23685</v>
      </c>
      <c r="P19" s="103">
        <v>1057</v>
      </c>
      <c r="Q19" s="103" t="s">
        <v>15</v>
      </c>
      <c r="R19" s="103">
        <f t="shared" si="1"/>
        <v>45642</v>
      </c>
    </row>
    <row r="20" spans="1:18" ht="11.4">
      <c r="A20" s="68" t="s">
        <v>207</v>
      </c>
      <c r="B20" s="103" t="s">
        <v>15</v>
      </c>
      <c r="C20" s="103" t="s">
        <v>15</v>
      </c>
      <c r="D20" s="103" t="s">
        <v>15</v>
      </c>
      <c r="E20" s="103">
        <v>2363</v>
      </c>
      <c r="F20" s="103">
        <v>380</v>
      </c>
      <c r="G20" s="103">
        <v>0</v>
      </c>
      <c r="H20" s="103" t="s">
        <v>15</v>
      </c>
      <c r="I20" s="103">
        <f t="shared" si="0"/>
        <v>2743</v>
      </c>
      <c r="K20" s="103" t="s">
        <v>15</v>
      </c>
      <c r="L20" s="103" t="s">
        <v>15</v>
      </c>
      <c r="M20" s="103" t="s">
        <v>15</v>
      </c>
      <c r="N20" s="103">
        <v>23339</v>
      </c>
      <c r="O20" s="103">
        <v>15131</v>
      </c>
      <c r="P20" s="103">
        <v>5</v>
      </c>
      <c r="Q20" s="103" t="s">
        <v>15</v>
      </c>
      <c r="R20" s="103">
        <f t="shared" si="1"/>
        <v>38475</v>
      </c>
    </row>
    <row r="21" spans="1:18" ht="11.4">
      <c r="A21" s="68" t="s">
        <v>208</v>
      </c>
      <c r="B21" s="103" t="s">
        <v>15</v>
      </c>
      <c r="C21" s="103">
        <v>118</v>
      </c>
      <c r="D21" s="103" t="s">
        <v>15</v>
      </c>
      <c r="E21" s="103">
        <v>964</v>
      </c>
      <c r="F21" s="103">
        <v>33</v>
      </c>
      <c r="G21" s="103" t="s">
        <v>15</v>
      </c>
      <c r="H21" s="103" t="s">
        <v>15</v>
      </c>
      <c r="I21" s="103">
        <f t="shared" si="0"/>
        <v>1115</v>
      </c>
      <c r="K21" s="103" t="s">
        <v>15</v>
      </c>
      <c r="L21" s="103">
        <v>32</v>
      </c>
      <c r="M21" s="103" t="s">
        <v>15</v>
      </c>
      <c r="N21" s="103">
        <v>12949</v>
      </c>
      <c r="O21" s="103">
        <v>11637</v>
      </c>
      <c r="P21" s="103">
        <v>83</v>
      </c>
      <c r="Q21" s="103" t="s">
        <v>15</v>
      </c>
      <c r="R21" s="103">
        <f t="shared" si="1"/>
        <v>24701</v>
      </c>
    </row>
    <row r="22" spans="1:18" ht="11.4">
      <c r="A22" s="68" t="s">
        <v>209</v>
      </c>
      <c r="B22" s="103" t="s">
        <v>15</v>
      </c>
      <c r="C22" s="103">
        <v>178</v>
      </c>
      <c r="D22" s="103" t="s">
        <v>15</v>
      </c>
      <c r="E22" s="103">
        <v>1002</v>
      </c>
      <c r="F22" s="103">
        <v>380</v>
      </c>
      <c r="G22" s="103">
        <v>124</v>
      </c>
      <c r="H22" s="103" t="s">
        <v>15</v>
      </c>
      <c r="I22" s="103">
        <f t="shared" si="0"/>
        <v>1684</v>
      </c>
      <c r="K22" s="103" t="s">
        <v>15</v>
      </c>
      <c r="L22" s="103">
        <v>48</v>
      </c>
      <c r="M22" s="103" t="s">
        <v>15</v>
      </c>
      <c r="N22" s="103">
        <v>10673</v>
      </c>
      <c r="O22" s="103">
        <v>12614</v>
      </c>
      <c r="P22" s="103">
        <v>3860</v>
      </c>
      <c r="Q22" s="103" t="s">
        <v>15</v>
      </c>
      <c r="R22" s="103">
        <f t="shared" si="1"/>
        <v>27195</v>
      </c>
    </row>
    <row r="23" spans="1:18">
      <c r="A23" s="68">
        <v>1994</v>
      </c>
      <c r="B23" s="103" t="s">
        <v>15</v>
      </c>
      <c r="C23" s="103" t="s">
        <v>15</v>
      </c>
      <c r="D23" s="103" t="s">
        <v>15</v>
      </c>
      <c r="E23" s="103" t="s">
        <v>15</v>
      </c>
      <c r="F23" s="103" t="s">
        <v>15</v>
      </c>
      <c r="G23" s="103" t="s">
        <v>15</v>
      </c>
      <c r="H23" s="103" t="s">
        <v>15</v>
      </c>
      <c r="I23" s="103" t="s">
        <v>15</v>
      </c>
      <c r="K23" s="103" t="s">
        <v>15</v>
      </c>
      <c r="L23" s="103" t="s">
        <v>15</v>
      </c>
      <c r="M23" s="103" t="s">
        <v>15</v>
      </c>
      <c r="N23" s="103" t="s">
        <v>15</v>
      </c>
      <c r="O23" s="103" t="s">
        <v>15</v>
      </c>
      <c r="P23" s="103" t="s">
        <v>15</v>
      </c>
      <c r="Q23" s="103" t="s">
        <v>15</v>
      </c>
      <c r="R23" s="103" t="s">
        <v>15</v>
      </c>
    </row>
    <row r="24" spans="1:18">
      <c r="A24" s="68">
        <v>1995</v>
      </c>
      <c r="B24" s="103" t="s">
        <v>15</v>
      </c>
      <c r="C24" s="103" t="s">
        <v>15</v>
      </c>
      <c r="D24" s="103" t="s">
        <v>15</v>
      </c>
      <c r="E24" s="103" t="s">
        <v>15</v>
      </c>
      <c r="F24" s="103">
        <v>136</v>
      </c>
      <c r="G24" s="103" t="s">
        <v>15</v>
      </c>
      <c r="H24" s="103" t="s">
        <v>15</v>
      </c>
      <c r="I24" s="103">
        <f>SUM(B24:H24)</f>
        <v>136</v>
      </c>
      <c r="K24" s="103" t="s">
        <v>15</v>
      </c>
      <c r="L24" s="103" t="s">
        <v>15</v>
      </c>
      <c r="M24" s="103" t="s">
        <v>15</v>
      </c>
      <c r="N24" s="103" t="s">
        <v>15</v>
      </c>
      <c r="O24" s="103">
        <v>12826</v>
      </c>
      <c r="P24" s="103">
        <v>17</v>
      </c>
      <c r="Q24" s="103" t="s">
        <v>15</v>
      </c>
      <c r="R24" s="103">
        <f t="shared" ref="R24:R35" si="2">SUM(K24:Q24)</f>
        <v>12843</v>
      </c>
    </row>
    <row r="25" spans="1:18" ht="11.4">
      <c r="A25" s="68" t="s">
        <v>210</v>
      </c>
      <c r="B25" s="103" t="s">
        <v>15</v>
      </c>
      <c r="C25" s="103" t="s">
        <v>15</v>
      </c>
      <c r="D25" s="103" t="s">
        <v>15</v>
      </c>
      <c r="E25" s="103" t="s">
        <v>15</v>
      </c>
      <c r="F25" s="103">
        <v>55</v>
      </c>
      <c r="G25" s="103">
        <v>5</v>
      </c>
      <c r="H25" s="103" t="s">
        <v>15</v>
      </c>
      <c r="I25" s="103">
        <f>SUM(B25:H25)</f>
        <v>60</v>
      </c>
      <c r="K25" s="103" t="s">
        <v>15</v>
      </c>
      <c r="L25" s="103" t="s">
        <v>15</v>
      </c>
      <c r="M25" s="103" t="s">
        <v>15</v>
      </c>
      <c r="N25" s="103" t="s">
        <v>15</v>
      </c>
      <c r="O25" s="103">
        <v>6634</v>
      </c>
      <c r="P25" s="103">
        <v>2327</v>
      </c>
      <c r="Q25" s="103" t="s">
        <v>15</v>
      </c>
      <c r="R25" s="103">
        <f t="shared" si="2"/>
        <v>8961</v>
      </c>
    </row>
    <row r="26" spans="1:18" ht="11.4">
      <c r="A26" s="68" t="s">
        <v>211</v>
      </c>
      <c r="B26" s="103" t="s">
        <v>15</v>
      </c>
      <c r="C26" s="103" t="s">
        <v>15</v>
      </c>
      <c r="D26" s="103" t="s">
        <v>15</v>
      </c>
      <c r="E26" s="103">
        <v>478</v>
      </c>
      <c r="F26" s="103">
        <v>8</v>
      </c>
      <c r="G26" s="103" t="s">
        <v>15</v>
      </c>
      <c r="H26" s="103" t="s">
        <v>15</v>
      </c>
      <c r="I26" s="103">
        <f>SUM(B26:H26)</f>
        <v>486</v>
      </c>
      <c r="K26" s="103" t="s">
        <v>15</v>
      </c>
      <c r="L26" s="103" t="s">
        <v>15</v>
      </c>
      <c r="M26" s="103" t="s">
        <v>15</v>
      </c>
      <c r="N26" s="103">
        <v>0</v>
      </c>
      <c r="O26" s="103">
        <v>1494</v>
      </c>
      <c r="P26" s="103" t="s">
        <v>15</v>
      </c>
      <c r="Q26" s="103" t="s">
        <v>15</v>
      </c>
      <c r="R26" s="103">
        <f t="shared" si="2"/>
        <v>1494</v>
      </c>
    </row>
    <row r="27" spans="1:18" ht="11.4">
      <c r="A27" s="68" t="s">
        <v>212</v>
      </c>
      <c r="B27" s="103" t="s">
        <v>15</v>
      </c>
      <c r="C27" s="103" t="s">
        <v>15</v>
      </c>
      <c r="D27" s="103" t="s">
        <v>15</v>
      </c>
      <c r="E27" s="103" t="s">
        <v>15</v>
      </c>
      <c r="F27" s="103">
        <v>103</v>
      </c>
      <c r="G27" s="103" t="s">
        <v>15</v>
      </c>
      <c r="H27" s="103" t="s">
        <v>15</v>
      </c>
      <c r="I27" s="103">
        <f>SUM(B27:H27)</f>
        <v>103</v>
      </c>
      <c r="K27" s="103" t="s">
        <v>15</v>
      </c>
      <c r="L27" s="103" t="s">
        <v>15</v>
      </c>
      <c r="M27" s="103" t="s">
        <v>15</v>
      </c>
      <c r="N27" s="103" t="s">
        <v>15</v>
      </c>
      <c r="O27" s="103">
        <v>8062</v>
      </c>
      <c r="P27" s="103" t="s">
        <v>15</v>
      </c>
      <c r="Q27" s="103" t="s">
        <v>15</v>
      </c>
      <c r="R27" s="103">
        <f t="shared" si="2"/>
        <v>8062</v>
      </c>
    </row>
    <row r="28" spans="1:18">
      <c r="A28" s="68">
        <v>1999</v>
      </c>
      <c r="B28" s="103" t="s">
        <v>15</v>
      </c>
      <c r="C28" s="103" t="s">
        <v>15</v>
      </c>
      <c r="D28" s="103" t="s">
        <v>15</v>
      </c>
      <c r="E28" s="103" t="s">
        <v>15</v>
      </c>
      <c r="F28" s="103" t="s">
        <v>15</v>
      </c>
      <c r="G28" s="103" t="s">
        <v>15</v>
      </c>
      <c r="H28" s="103" t="s">
        <v>15</v>
      </c>
      <c r="I28" s="103" t="s">
        <v>15</v>
      </c>
      <c r="K28" s="103" t="s">
        <v>15</v>
      </c>
      <c r="L28" s="103" t="s">
        <v>15</v>
      </c>
      <c r="M28" s="103" t="s">
        <v>15</v>
      </c>
      <c r="N28" s="103">
        <v>1456</v>
      </c>
      <c r="O28" s="103">
        <v>2963</v>
      </c>
      <c r="P28" s="103">
        <v>951</v>
      </c>
      <c r="Q28" s="103" t="s">
        <v>15</v>
      </c>
      <c r="R28" s="103">
        <f t="shared" si="2"/>
        <v>5370</v>
      </c>
    </row>
    <row r="29" spans="1:18" ht="11.4">
      <c r="A29" s="68" t="s">
        <v>213</v>
      </c>
      <c r="B29" s="103" t="s">
        <v>15</v>
      </c>
      <c r="C29" s="103" t="s">
        <v>15</v>
      </c>
      <c r="D29" s="103" t="s">
        <v>15</v>
      </c>
      <c r="E29" s="103">
        <v>313</v>
      </c>
      <c r="F29" s="103">
        <v>105</v>
      </c>
      <c r="G29" s="103" t="s">
        <v>15</v>
      </c>
      <c r="H29" s="103" t="s">
        <v>15</v>
      </c>
      <c r="I29" s="103">
        <f t="shared" ref="I29:I53" si="3">SUM(B29:H29)</f>
        <v>418</v>
      </c>
      <c r="K29" s="103" t="s">
        <v>15</v>
      </c>
      <c r="L29" s="103" t="s">
        <v>15</v>
      </c>
      <c r="M29" s="103" t="s">
        <v>15</v>
      </c>
      <c r="N29" s="103">
        <v>3603</v>
      </c>
      <c r="O29" s="103">
        <v>5960</v>
      </c>
      <c r="P29" s="103">
        <v>2067</v>
      </c>
      <c r="Q29" s="103" t="s">
        <v>15</v>
      </c>
      <c r="R29" s="103">
        <f t="shared" si="2"/>
        <v>11630</v>
      </c>
    </row>
    <row r="30" spans="1:18">
      <c r="A30" s="68">
        <v>2001</v>
      </c>
      <c r="B30" s="103" t="s">
        <v>15</v>
      </c>
      <c r="C30" s="103" t="s">
        <v>15</v>
      </c>
      <c r="D30" s="103" t="s">
        <v>15</v>
      </c>
      <c r="E30" s="103">
        <v>1103</v>
      </c>
      <c r="F30" s="103">
        <v>366</v>
      </c>
      <c r="G30" s="103">
        <v>54</v>
      </c>
      <c r="H30" s="103" t="s">
        <v>15</v>
      </c>
      <c r="I30" s="103">
        <f t="shared" si="3"/>
        <v>1523</v>
      </c>
      <c r="K30" s="103" t="s">
        <v>15</v>
      </c>
      <c r="L30" s="103" t="s">
        <v>15</v>
      </c>
      <c r="M30" s="103" t="s">
        <v>15</v>
      </c>
      <c r="N30" s="103">
        <v>9840</v>
      </c>
      <c r="O30" s="103">
        <v>6936</v>
      </c>
      <c r="P30" s="103">
        <v>1101</v>
      </c>
      <c r="Q30" s="103" t="s">
        <v>15</v>
      </c>
      <c r="R30" s="103">
        <f t="shared" si="2"/>
        <v>17877</v>
      </c>
    </row>
    <row r="31" spans="1:18">
      <c r="A31" s="68">
        <v>2002</v>
      </c>
      <c r="B31" s="103" t="s">
        <v>15</v>
      </c>
      <c r="C31" s="103">
        <v>234</v>
      </c>
      <c r="D31" s="103">
        <v>1225</v>
      </c>
      <c r="E31" s="103">
        <v>3004</v>
      </c>
      <c r="F31" s="103">
        <v>757</v>
      </c>
      <c r="G31" s="103">
        <v>7</v>
      </c>
      <c r="H31" s="103" t="s">
        <v>15</v>
      </c>
      <c r="I31" s="103">
        <f t="shared" si="3"/>
        <v>5227</v>
      </c>
      <c r="K31" s="103" t="s">
        <v>15</v>
      </c>
      <c r="L31" s="103" t="s">
        <v>15</v>
      </c>
      <c r="M31" s="103" t="s">
        <v>15</v>
      </c>
      <c r="N31" s="103">
        <v>1792</v>
      </c>
      <c r="O31" s="103">
        <v>5419</v>
      </c>
      <c r="P31" s="103">
        <v>1185</v>
      </c>
      <c r="Q31" s="103" t="s">
        <v>15</v>
      </c>
      <c r="R31" s="103">
        <f t="shared" si="2"/>
        <v>8396</v>
      </c>
    </row>
    <row r="32" spans="1:18">
      <c r="A32" s="68">
        <v>2003</v>
      </c>
      <c r="B32" s="103" t="s">
        <v>15</v>
      </c>
      <c r="C32" s="103" t="s">
        <v>15</v>
      </c>
      <c r="D32" s="103">
        <v>589</v>
      </c>
      <c r="E32" s="103">
        <v>3071</v>
      </c>
      <c r="F32" s="103">
        <v>997</v>
      </c>
      <c r="G32" s="103">
        <v>40</v>
      </c>
      <c r="H32" s="103" t="s">
        <v>15</v>
      </c>
      <c r="I32" s="103">
        <f t="shared" si="3"/>
        <v>4697</v>
      </c>
      <c r="K32" s="103" t="s">
        <v>15</v>
      </c>
      <c r="L32" s="103" t="s">
        <v>15</v>
      </c>
      <c r="M32" s="103">
        <v>785</v>
      </c>
      <c r="N32" s="103">
        <v>9104</v>
      </c>
      <c r="O32" s="103">
        <v>8721</v>
      </c>
      <c r="P32" s="103">
        <v>1139</v>
      </c>
      <c r="Q32" s="103" t="s">
        <v>15</v>
      </c>
      <c r="R32" s="103">
        <f t="shared" si="2"/>
        <v>19749</v>
      </c>
    </row>
    <row r="33" spans="1:18">
      <c r="A33" s="68">
        <v>2004</v>
      </c>
      <c r="B33" s="103" t="s">
        <v>15</v>
      </c>
      <c r="C33" s="103" t="s">
        <v>15</v>
      </c>
      <c r="D33" s="103">
        <v>235</v>
      </c>
      <c r="E33" s="103">
        <v>4117</v>
      </c>
      <c r="F33" s="103">
        <v>1090</v>
      </c>
      <c r="G33" s="103">
        <v>73</v>
      </c>
      <c r="H33" s="103" t="s">
        <v>15</v>
      </c>
      <c r="I33" s="103">
        <f t="shared" si="3"/>
        <v>5515</v>
      </c>
      <c r="K33" s="103" t="s">
        <v>15</v>
      </c>
      <c r="L33" s="103" t="s">
        <v>15</v>
      </c>
      <c r="M33" s="103">
        <v>361</v>
      </c>
      <c r="N33" s="103">
        <v>14188</v>
      </c>
      <c r="O33" s="103">
        <v>13846</v>
      </c>
      <c r="P33" s="103">
        <v>1005</v>
      </c>
      <c r="Q33" s="103" t="s">
        <v>15</v>
      </c>
      <c r="R33" s="103">
        <f t="shared" si="2"/>
        <v>29400</v>
      </c>
    </row>
    <row r="34" spans="1:18">
      <c r="A34" s="68">
        <v>2005</v>
      </c>
      <c r="B34" s="103" t="s">
        <v>15</v>
      </c>
      <c r="C34" s="103" t="s">
        <v>15</v>
      </c>
      <c r="D34" s="103" t="s">
        <v>15</v>
      </c>
      <c r="E34" s="103">
        <v>2254.4236039019879</v>
      </c>
      <c r="F34" s="103">
        <v>316.39951407676233</v>
      </c>
      <c r="G34" s="103">
        <v>212.95023116709282</v>
      </c>
      <c r="H34" s="103" t="s">
        <v>15</v>
      </c>
      <c r="I34" s="103">
        <f t="shared" si="3"/>
        <v>2783.773349145843</v>
      </c>
      <c r="K34" s="103" t="s">
        <v>15</v>
      </c>
      <c r="L34" s="103" t="s">
        <v>15</v>
      </c>
      <c r="M34" s="103" t="s">
        <v>15</v>
      </c>
      <c r="N34" s="103">
        <v>7032.7660887389111</v>
      </c>
      <c r="O34" s="103">
        <v>2420.1517073611403</v>
      </c>
      <c r="P34" s="103">
        <v>764.63443151327692</v>
      </c>
      <c r="Q34" s="103" t="s">
        <v>15</v>
      </c>
      <c r="R34" s="103">
        <f t="shared" si="2"/>
        <v>10217.552227613329</v>
      </c>
    </row>
    <row r="35" spans="1:18">
      <c r="A35" s="68">
        <v>2006</v>
      </c>
      <c r="B35" s="103" t="s">
        <v>15</v>
      </c>
      <c r="C35" s="103" t="s">
        <v>15</v>
      </c>
      <c r="D35" s="103">
        <v>166.48</v>
      </c>
      <c r="E35" s="103">
        <v>734.4</v>
      </c>
      <c r="F35" s="103">
        <v>442.92</v>
      </c>
      <c r="G35" s="103">
        <v>73.27</v>
      </c>
      <c r="H35" s="103" t="s">
        <v>15</v>
      </c>
      <c r="I35" s="103">
        <f t="shared" si="3"/>
        <v>1417.07</v>
      </c>
      <c r="K35" s="103" t="s">
        <v>15</v>
      </c>
      <c r="L35" s="103" t="s">
        <v>15</v>
      </c>
      <c r="M35" s="103">
        <v>380.49</v>
      </c>
      <c r="N35" s="103">
        <v>3762.92</v>
      </c>
      <c r="O35" s="103">
        <v>1570.31</v>
      </c>
      <c r="P35" s="103">
        <v>309.2</v>
      </c>
      <c r="Q35" s="103" t="s">
        <v>15</v>
      </c>
      <c r="R35" s="103">
        <f t="shared" si="2"/>
        <v>6022.9199999999992</v>
      </c>
    </row>
    <row r="36" spans="1:18">
      <c r="A36" s="68">
        <v>2007</v>
      </c>
      <c r="B36" s="103" t="s">
        <v>15</v>
      </c>
      <c r="C36" s="103" t="s">
        <v>15</v>
      </c>
      <c r="D36" s="103" t="s">
        <v>15</v>
      </c>
      <c r="E36" s="103">
        <v>1178.51</v>
      </c>
      <c r="F36" s="103">
        <v>245.24</v>
      </c>
      <c r="G36" s="103">
        <v>46.79</v>
      </c>
      <c r="H36" s="103" t="s">
        <v>15</v>
      </c>
      <c r="I36" s="103">
        <f t="shared" si="3"/>
        <v>1470.54</v>
      </c>
      <c r="K36" s="103" t="s">
        <v>15</v>
      </c>
      <c r="L36" s="103" t="s">
        <v>15</v>
      </c>
      <c r="M36" s="103" t="s">
        <v>15</v>
      </c>
      <c r="N36" s="103">
        <v>4981.05</v>
      </c>
      <c r="O36" s="103">
        <v>4996.53</v>
      </c>
      <c r="P36" s="103">
        <v>630.54999999999995</v>
      </c>
      <c r="Q36" s="103" t="s">
        <v>15</v>
      </c>
      <c r="R36" s="103">
        <f>SUM(K36:Q36)</f>
        <v>10608.13</v>
      </c>
    </row>
    <row r="37" spans="1:18" ht="11.4">
      <c r="A37" s="68" t="s">
        <v>214</v>
      </c>
      <c r="B37" s="103" t="s">
        <v>15</v>
      </c>
      <c r="C37" s="103" t="s">
        <v>15</v>
      </c>
      <c r="D37" s="103">
        <v>311.37</v>
      </c>
      <c r="E37" s="103">
        <v>725.42</v>
      </c>
      <c r="F37" s="103">
        <v>317.22000000000003</v>
      </c>
      <c r="G37" s="103">
        <v>2.54</v>
      </c>
      <c r="H37" s="103" t="s">
        <v>15</v>
      </c>
      <c r="I37" s="103">
        <f t="shared" si="3"/>
        <v>1356.55</v>
      </c>
      <c r="K37" s="103" t="s">
        <v>15</v>
      </c>
      <c r="L37" s="103" t="s">
        <v>15</v>
      </c>
      <c r="M37" s="103" t="s">
        <v>15</v>
      </c>
      <c r="N37" s="103">
        <v>679.3</v>
      </c>
      <c r="O37" s="103">
        <v>1458.92</v>
      </c>
      <c r="P37" s="103">
        <v>22.54</v>
      </c>
      <c r="Q37" s="103" t="s">
        <v>15</v>
      </c>
      <c r="R37" s="103">
        <f t="shared" ref="R37:R53" si="4">SUM(K37:Q37)</f>
        <v>2160.7600000000002</v>
      </c>
    </row>
    <row r="38" spans="1:18">
      <c r="A38" s="68">
        <v>2009</v>
      </c>
      <c r="B38" s="103" t="s">
        <v>15</v>
      </c>
      <c r="C38" s="103" t="s">
        <v>15</v>
      </c>
      <c r="D38" s="103">
        <v>51.18</v>
      </c>
      <c r="E38" s="103">
        <v>1277.05</v>
      </c>
      <c r="F38" s="103">
        <v>1071.07</v>
      </c>
      <c r="G38" s="103">
        <v>47.25</v>
      </c>
      <c r="H38" s="103" t="s">
        <v>15</v>
      </c>
      <c r="I38" s="103">
        <f t="shared" si="3"/>
        <v>2446.5500000000002</v>
      </c>
      <c r="K38" s="103" t="s">
        <v>15</v>
      </c>
      <c r="L38" s="103" t="s">
        <v>15</v>
      </c>
      <c r="M38" s="103">
        <v>118.04</v>
      </c>
      <c r="N38" s="103">
        <v>4806.9799999999996</v>
      </c>
      <c r="O38" s="103">
        <v>7499.52</v>
      </c>
      <c r="P38" s="103">
        <v>911.92</v>
      </c>
      <c r="Q38" s="103" t="s">
        <v>15</v>
      </c>
      <c r="R38" s="103">
        <f t="shared" si="4"/>
        <v>13336.460000000001</v>
      </c>
    </row>
    <row r="39" spans="1:18">
      <c r="A39" s="68">
        <v>2010</v>
      </c>
      <c r="B39" s="103" t="s">
        <v>15</v>
      </c>
      <c r="C39" s="103" t="s">
        <v>15</v>
      </c>
      <c r="D39" s="103">
        <v>144.34</v>
      </c>
      <c r="E39" s="103">
        <v>1572.79</v>
      </c>
      <c r="F39" s="103">
        <v>1452.5</v>
      </c>
      <c r="G39" s="103">
        <v>128.87</v>
      </c>
      <c r="H39" s="103" t="s">
        <v>15</v>
      </c>
      <c r="I39" s="103">
        <f t="shared" si="3"/>
        <v>3298.5</v>
      </c>
      <c r="K39" s="103" t="s">
        <v>15</v>
      </c>
      <c r="L39" s="103" t="s">
        <v>15</v>
      </c>
      <c r="M39" s="103">
        <v>1.32</v>
      </c>
      <c r="N39" s="103">
        <v>1925.87</v>
      </c>
      <c r="O39" s="103">
        <v>1609.24</v>
      </c>
      <c r="P39" s="103">
        <v>150.19999999999999</v>
      </c>
      <c r="Q39" s="103" t="s">
        <v>15</v>
      </c>
      <c r="R39" s="103">
        <f t="shared" si="4"/>
        <v>3686.6299999999997</v>
      </c>
    </row>
    <row r="40" spans="1:18">
      <c r="A40" s="68">
        <v>2011</v>
      </c>
      <c r="B40" s="103" t="s">
        <v>15</v>
      </c>
      <c r="C40" s="103" t="s">
        <v>15</v>
      </c>
      <c r="D40" s="103">
        <v>257.42</v>
      </c>
      <c r="E40" s="103">
        <v>1382.23</v>
      </c>
      <c r="F40" s="103">
        <v>1329.69</v>
      </c>
      <c r="G40" s="103">
        <v>13.7</v>
      </c>
      <c r="H40" s="103" t="s">
        <v>15</v>
      </c>
      <c r="I40" s="103">
        <f t="shared" si="3"/>
        <v>2983.04</v>
      </c>
      <c r="K40" s="103" t="s">
        <v>15</v>
      </c>
      <c r="L40" s="103" t="s">
        <v>15</v>
      </c>
      <c r="M40" s="103">
        <v>53.5</v>
      </c>
      <c r="N40" s="103">
        <v>1918.3</v>
      </c>
      <c r="O40" s="103">
        <v>942.62</v>
      </c>
      <c r="P40" s="103">
        <v>139.79</v>
      </c>
      <c r="Q40" s="103" t="s">
        <v>15</v>
      </c>
      <c r="R40" s="103">
        <f t="shared" si="4"/>
        <v>3054.21</v>
      </c>
    </row>
    <row r="41" spans="1:18">
      <c r="A41" s="68">
        <v>2012</v>
      </c>
      <c r="B41" s="103" t="s">
        <v>15</v>
      </c>
      <c r="C41" s="103" t="s">
        <v>15</v>
      </c>
      <c r="D41" s="103">
        <v>811.99</v>
      </c>
      <c r="E41" s="103">
        <v>3524.39</v>
      </c>
      <c r="F41" s="103">
        <v>1173.33</v>
      </c>
      <c r="G41" s="103">
        <v>41.96</v>
      </c>
      <c r="H41" s="103" t="s">
        <v>15</v>
      </c>
      <c r="I41" s="103">
        <f t="shared" si="3"/>
        <v>5551.67</v>
      </c>
      <c r="K41" s="103" t="s">
        <v>15</v>
      </c>
      <c r="L41" s="103" t="s">
        <v>15</v>
      </c>
      <c r="M41" s="103">
        <v>27.25</v>
      </c>
      <c r="N41" s="103">
        <v>3642.76</v>
      </c>
      <c r="O41" s="103">
        <v>3094.33</v>
      </c>
      <c r="P41" s="103">
        <v>783.7</v>
      </c>
      <c r="Q41" s="103" t="s">
        <v>15</v>
      </c>
      <c r="R41" s="103">
        <f t="shared" si="4"/>
        <v>7548.04</v>
      </c>
    </row>
    <row r="42" spans="1:18">
      <c r="A42" s="68">
        <v>2013</v>
      </c>
      <c r="B42" s="103" t="s">
        <v>15</v>
      </c>
      <c r="C42" s="103">
        <v>126.69</v>
      </c>
      <c r="D42" s="103">
        <v>635.41999999999996</v>
      </c>
      <c r="E42" s="103">
        <v>3266.69</v>
      </c>
      <c r="F42" s="103">
        <v>2141.6999999999998</v>
      </c>
      <c r="G42" s="103">
        <v>74.34</v>
      </c>
      <c r="H42" s="103" t="s">
        <v>15</v>
      </c>
      <c r="I42" s="103">
        <f t="shared" si="3"/>
        <v>6244.84</v>
      </c>
      <c r="K42" s="103" t="s">
        <v>15</v>
      </c>
      <c r="L42" s="103" t="s">
        <v>15</v>
      </c>
      <c r="M42" s="103">
        <v>257.07</v>
      </c>
      <c r="N42" s="103">
        <v>3081.81</v>
      </c>
      <c r="O42" s="103">
        <v>2934.37</v>
      </c>
      <c r="P42" s="103">
        <v>232.91</v>
      </c>
      <c r="Q42" s="103" t="s">
        <v>15</v>
      </c>
      <c r="R42" s="103">
        <f t="shared" si="4"/>
        <v>6506.16</v>
      </c>
    </row>
    <row r="43" spans="1:18">
      <c r="A43" s="68">
        <v>2014</v>
      </c>
      <c r="B43" s="103" t="s">
        <v>15</v>
      </c>
      <c r="C43" s="103">
        <v>158.1</v>
      </c>
      <c r="D43" s="103">
        <v>947.74</v>
      </c>
      <c r="E43" s="103">
        <v>3975.11</v>
      </c>
      <c r="F43" s="103">
        <v>805.97</v>
      </c>
      <c r="G43" s="103">
        <v>47.73</v>
      </c>
      <c r="H43" s="103" t="s">
        <v>15</v>
      </c>
      <c r="I43" s="103">
        <f t="shared" si="3"/>
        <v>5934.65</v>
      </c>
      <c r="K43" s="103" t="s">
        <v>15</v>
      </c>
      <c r="L43" s="103" t="s">
        <v>15</v>
      </c>
      <c r="M43" s="103">
        <v>187.93</v>
      </c>
      <c r="N43" s="103">
        <v>1733.81</v>
      </c>
      <c r="O43" s="103">
        <v>2243.52</v>
      </c>
      <c r="P43" s="103">
        <v>1477.86</v>
      </c>
      <c r="Q43" s="103" t="s">
        <v>15</v>
      </c>
      <c r="R43" s="103">
        <f t="shared" si="4"/>
        <v>5643.12</v>
      </c>
    </row>
    <row r="44" spans="1:18">
      <c r="A44" s="68">
        <v>2015</v>
      </c>
      <c r="B44" s="103" t="s">
        <v>15</v>
      </c>
      <c r="C44" s="103">
        <v>95.83</v>
      </c>
      <c r="D44" s="103">
        <v>1577.15</v>
      </c>
      <c r="E44" s="103">
        <v>6195.94</v>
      </c>
      <c r="F44" s="103">
        <v>522.34</v>
      </c>
      <c r="G44" s="103">
        <v>106.54</v>
      </c>
      <c r="H44" s="103" t="s">
        <v>15</v>
      </c>
      <c r="I44" s="103">
        <f>SUM(B44:H44)</f>
        <v>8497.8000000000011</v>
      </c>
      <c r="K44" s="103" t="s">
        <v>15</v>
      </c>
      <c r="L44" s="103" t="s">
        <v>15</v>
      </c>
      <c r="M44" s="103">
        <v>213.55</v>
      </c>
      <c r="N44" s="103">
        <v>2136.71</v>
      </c>
      <c r="O44" s="103">
        <v>1273.51</v>
      </c>
      <c r="P44" s="103">
        <v>4140</v>
      </c>
      <c r="Q44" s="103" t="s">
        <v>15</v>
      </c>
      <c r="R44" s="103">
        <f>SUM(K44:Q44)</f>
        <v>7763.77</v>
      </c>
    </row>
    <row r="45" spans="1:18">
      <c r="A45" s="68">
        <v>2016</v>
      </c>
      <c r="B45" s="103" t="s">
        <v>15</v>
      </c>
      <c r="C45" s="103" t="s">
        <v>15</v>
      </c>
      <c r="D45" s="103" t="s">
        <v>15</v>
      </c>
      <c r="E45" s="103">
        <v>3010.95</v>
      </c>
      <c r="F45" s="103">
        <v>254.88</v>
      </c>
      <c r="G45" s="103" t="s">
        <v>15</v>
      </c>
      <c r="H45" s="103" t="s">
        <v>15</v>
      </c>
      <c r="I45" s="103">
        <f>SUM(B45:H45)</f>
        <v>3265.83</v>
      </c>
      <c r="K45" s="103" t="s">
        <v>15</v>
      </c>
      <c r="L45" s="103" t="s">
        <v>15</v>
      </c>
      <c r="M45" s="103" t="s">
        <v>15</v>
      </c>
      <c r="N45" s="103">
        <v>30.12</v>
      </c>
      <c r="O45" s="103">
        <v>23.34</v>
      </c>
      <c r="P45" s="103" t="s">
        <v>15</v>
      </c>
      <c r="Q45" s="103" t="s">
        <v>15</v>
      </c>
      <c r="R45" s="103">
        <f>SUM(K45:Q45)</f>
        <v>53.46</v>
      </c>
    </row>
    <row r="46" spans="1:18">
      <c r="A46" s="68">
        <v>2017</v>
      </c>
      <c r="B46" s="103" t="s">
        <v>15</v>
      </c>
      <c r="C46" s="103" t="s">
        <v>15</v>
      </c>
      <c r="D46" s="103">
        <v>243.76</v>
      </c>
      <c r="E46" s="103">
        <v>6133.98</v>
      </c>
      <c r="F46" s="103">
        <v>855.52</v>
      </c>
      <c r="G46" s="103">
        <v>53.91</v>
      </c>
      <c r="H46" s="103" t="s">
        <v>15</v>
      </c>
      <c r="I46" s="103">
        <f>SUM(B46:H46)</f>
        <v>7287.17</v>
      </c>
      <c r="K46" s="103" t="s">
        <v>15</v>
      </c>
      <c r="L46" s="103" t="s">
        <v>15</v>
      </c>
      <c r="M46" s="103">
        <v>44.77</v>
      </c>
      <c r="N46" s="103">
        <v>1767.2</v>
      </c>
      <c r="O46" s="103">
        <v>1213.7</v>
      </c>
      <c r="P46" s="103">
        <v>507.01</v>
      </c>
      <c r="Q46" s="103" t="s">
        <v>15</v>
      </c>
      <c r="R46" s="103">
        <f>SUM(K46:Q46)</f>
        <v>3532.6800000000003</v>
      </c>
    </row>
    <row r="47" spans="1:18">
      <c r="A47" s="68">
        <v>2018</v>
      </c>
      <c r="B47" s="103" t="s">
        <v>15</v>
      </c>
      <c r="C47" s="103" t="s">
        <v>15</v>
      </c>
      <c r="D47" s="103">
        <v>351.74</v>
      </c>
      <c r="E47" s="103">
        <v>2268.5700000000002</v>
      </c>
      <c r="F47" s="103">
        <v>420.47</v>
      </c>
      <c r="G47" s="103" t="s">
        <v>15</v>
      </c>
      <c r="H47" s="103" t="s">
        <v>15</v>
      </c>
      <c r="I47" s="103">
        <f>SUM(B47:H47)</f>
        <v>3040.7800000000007</v>
      </c>
      <c r="K47" s="103" t="s">
        <v>15</v>
      </c>
      <c r="L47" s="103" t="s">
        <v>15</v>
      </c>
      <c r="M47" s="103">
        <v>548.48</v>
      </c>
      <c r="N47" s="103">
        <v>3169.66</v>
      </c>
      <c r="O47" s="103">
        <v>1220.56</v>
      </c>
      <c r="P47" s="103" t="s">
        <v>15</v>
      </c>
      <c r="Q47" s="103" t="s">
        <v>15</v>
      </c>
      <c r="R47" s="103">
        <f>SUM(K47:Q47)</f>
        <v>4938.7</v>
      </c>
    </row>
    <row r="48" spans="1:18">
      <c r="A48" s="68">
        <v>2019</v>
      </c>
      <c r="B48" s="103" t="s">
        <v>15</v>
      </c>
      <c r="C48" s="103" t="s">
        <v>15</v>
      </c>
      <c r="D48" s="103">
        <v>1474.38</v>
      </c>
      <c r="E48" s="103">
        <v>2384.63</v>
      </c>
      <c r="F48" s="103" t="s">
        <v>15</v>
      </c>
      <c r="G48" s="103" t="s">
        <v>15</v>
      </c>
      <c r="H48" s="103" t="s">
        <v>15</v>
      </c>
      <c r="I48" s="103">
        <f t="shared" ref="I48:I52" si="5">SUM(B48:H48)</f>
        <v>3859.01</v>
      </c>
      <c r="K48" s="103" t="s">
        <v>15</v>
      </c>
      <c r="L48" s="103" t="s">
        <v>15</v>
      </c>
      <c r="M48" s="103">
        <v>753.88</v>
      </c>
      <c r="N48" s="103">
        <v>3343.59</v>
      </c>
      <c r="O48" s="103">
        <v>1763.54</v>
      </c>
      <c r="P48" s="103">
        <v>318.23</v>
      </c>
      <c r="Q48" s="103" t="s">
        <v>15</v>
      </c>
      <c r="R48" s="103">
        <f t="shared" ref="R48:R52" si="6">SUM(K48:Q48)</f>
        <v>6179.24</v>
      </c>
    </row>
    <row r="49" spans="1:18" ht="11.4">
      <c r="A49" s="192" t="s">
        <v>215</v>
      </c>
      <c r="B49" s="103" t="s">
        <v>15</v>
      </c>
      <c r="C49" s="103" t="s">
        <v>15</v>
      </c>
      <c r="D49" s="103">
        <v>550.71</v>
      </c>
      <c r="E49" s="103">
        <v>1400.36</v>
      </c>
      <c r="F49" s="103">
        <v>49.42</v>
      </c>
      <c r="G49" s="103" t="s">
        <v>15</v>
      </c>
      <c r="H49" s="103" t="s">
        <v>15</v>
      </c>
      <c r="I49" s="103">
        <f t="shared" si="5"/>
        <v>2000.49</v>
      </c>
      <c r="K49" s="103" t="s">
        <v>15</v>
      </c>
      <c r="L49" s="103" t="s">
        <v>15</v>
      </c>
      <c r="M49" s="103">
        <v>49.98</v>
      </c>
      <c r="N49" s="103">
        <v>2381.15</v>
      </c>
      <c r="O49" s="103">
        <v>623.66</v>
      </c>
      <c r="P49" s="103" t="s">
        <v>15</v>
      </c>
      <c r="Q49" s="103" t="s">
        <v>15</v>
      </c>
      <c r="R49" s="103">
        <f t="shared" si="6"/>
        <v>3054.79</v>
      </c>
    </row>
    <row r="50" spans="1:18" ht="11.4">
      <c r="A50" s="192" t="s">
        <v>216</v>
      </c>
      <c r="B50" s="103" t="s">
        <v>15</v>
      </c>
      <c r="C50" s="103" t="s">
        <v>15</v>
      </c>
      <c r="D50" s="103">
        <v>632.5</v>
      </c>
      <c r="E50" s="103">
        <v>3541.76</v>
      </c>
      <c r="F50" s="103">
        <v>214.68</v>
      </c>
      <c r="G50" s="103">
        <v>28.01</v>
      </c>
      <c r="H50" s="103" t="s">
        <v>15</v>
      </c>
      <c r="I50" s="103">
        <f t="shared" si="5"/>
        <v>4416.9500000000007</v>
      </c>
      <c r="K50" s="103" t="s">
        <v>15</v>
      </c>
      <c r="L50" s="103" t="s">
        <v>15</v>
      </c>
      <c r="M50" s="103">
        <v>3.79</v>
      </c>
      <c r="N50" s="103">
        <v>1144.27</v>
      </c>
      <c r="O50" s="103">
        <v>1027.17</v>
      </c>
      <c r="P50" s="103">
        <v>442.45</v>
      </c>
      <c r="Q50" s="103" t="s">
        <v>15</v>
      </c>
      <c r="R50" s="103">
        <f t="shared" si="6"/>
        <v>2617.6799999999998</v>
      </c>
    </row>
    <row r="51" spans="1:18">
      <c r="A51" s="192">
        <v>2022</v>
      </c>
      <c r="B51" s="103" t="s">
        <v>15</v>
      </c>
      <c r="C51" s="103" t="s">
        <v>15</v>
      </c>
      <c r="D51" s="103">
        <v>2773.37</v>
      </c>
      <c r="E51" s="103">
        <v>1297.24</v>
      </c>
      <c r="F51" s="103">
        <v>733.08</v>
      </c>
      <c r="G51" s="103">
        <v>73.58</v>
      </c>
      <c r="H51" s="103" t="s">
        <v>15</v>
      </c>
      <c r="I51" s="103">
        <f t="shared" si="5"/>
        <v>4877.2699999999995</v>
      </c>
      <c r="K51" s="103" t="s">
        <v>15</v>
      </c>
      <c r="L51" s="103" t="s">
        <v>15</v>
      </c>
      <c r="M51" s="103">
        <v>238.68</v>
      </c>
      <c r="N51" s="103">
        <v>432.13</v>
      </c>
      <c r="O51" s="103">
        <v>1373.43</v>
      </c>
      <c r="P51" s="103">
        <v>588.46</v>
      </c>
      <c r="Q51" s="103" t="s">
        <v>15</v>
      </c>
      <c r="R51" s="103">
        <f t="shared" si="6"/>
        <v>2632.7</v>
      </c>
    </row>
    <row r="52" spans="1:18">
      <c r="A52" s="192">
        <v>2023</v>
      </c>
      <c r="B52" s="103" t="s">
        <v>15</v>
      </c>
      <c r="C52" s="103" t="s">
        <v>15</v>
      </c>
      <c r="D52" s="103">
        <v>832.36</v>
      </c>
      <c r="E52" s="103">
        <v>3840.51</v>
      </c>
      <c r="F52" s="103">
        <v>819.45</v>
      </c>
      <c r="G52" s="103">
        <v>56.23</v>
      </c>
      <c r="H52" s="103" t="s">
        <v>15</v>
      </c>
      <c r="I52" s="103">
        <f t="shared" si="5"/>
        <v>5548.5499999999993</v>
      </c>
      <c r="K52" s="103" t="s">
        <v>15</v>
      </c>
      <c r="L52" s="103" t="s">
        <v>15</v>
      </c>
      <c r="M52" s="103">
        <v>171.55</v>
      </c>
      <c r="N52" s="103">
        <v>1347.75</v>
      </c>
      <c r="O52" s="103">
        <v>1950.23</v>
      </c>
      <c r="P52" s="103">
        <v>2180.1799999999998</v>
      </c>
      <c r="Q52" s="103" t="s">
        <v>15</v>
      </c>
      <c r="R52" s="103">
        <f t="shared" si="6"/>
        <v>5649.7099999999991</v>
      </c>
    </row>
    <row r="53" spans="1:18" ht="11.4">
      <c r="A53" s="192" t="s">
        <v>348</v>
      </c>
      <c r="B53" s="103" t="s">
        <v>15</v>
      </c>
      <c r="C53" s="103" t="s">
        <v>15</v>
      </c>
      <c r="D53" s="256">
        <v>1599.76328398282</v>
      </c>
      <c r="E53" s="256">
        <v>3851.4441227073198</v>
      </c>
      <c r="F53" s="256">
        <v>683.94586169417698</v>
      </c>
      <c r="G53" s="256">
        <v>2.2777777777777799</v>
      </c>
      <c r="H53" s="103" t="s">
        <v>15</v>
      </c>
      <c r="I53" s="103">
        <f t="shared" si="3"/>
        <v>6137.4310461620935</v>
      </c>
      <c r="K53" s="103" t="s">
        <v>15</v>
      </c>
      <c r="L53" s="103" t="s">
        <v>15</v>
      </c>
      <c r="M53" s="256">
        <v>699.98432189136201</v>
      </c>
      <c r="N53" s="256">
        <v>1915.28499717675</v>
      </c>
      <c r="O53" s="256">
        <v>4689.5394203012402</v>
      </c>
      <c r="P53" s="256">
        <v>77.8888888888889</v>
      </c>
      <c r="Q53" s="103" t="s">
        <v>15</v>
      </c>
      <c r="R53" s="103">
        <f t="shared" si="4"/>
        <v>7382.6976282582409</v>
      </c>
    </row>
    <row r="55" spans="1:18">
      <c r="A55" s="63" t="s">
        <v>135</v>
      </c>
    </row>
    <row r="56" spans="1:18">
      <c r="A56" s="68">
        <v>1976</v>
      </c>
      <c r="B56" s="103" t="s">
        <v>15</v>
      </c>
      <c r="C56" s="103">
        <v>37</v>
      </c>
      <c r="D56" s="103">
        <v>647</v>
      </c>
      <c r="E56" s="103">
        <v>2266</v>
      </c>
      <c r="F56" s="103">
        <v>2660</v>
      </c>
      <c r="G56" s="103">
        <v>1322</v>
      </c>
      <c r="H56" s="103">
        <v>14</v>
      </c>
      <c r="I56" s="103">
        <f t="shared" ref="I56:I73" si="7">SUM(B56:H56)</f>
        <v>6946</v>
      </c>
      <c r="K56" s="103" t="s">
        <v>15</v>
      </c>
      <c r="L56" s="103">
        <v>486</v>
      </c>
      <c r="M56" s="103">
        <v>2741</v>
      </c>
      <c r="N56" s="103">
        <v>17040</v>
      </c>
      <c r="O56" s="103">
        <v>32632</v>
      </c>
      <c r="P56" s="103">
        <v>10059</v>
      </c>
      <c r="Q56" s="103">
        <v>90</v>
      </c>
      <c r="R56" s="103">
        <f t="shared" ref="R56:R73" si="8">SUM(K56:Q56)</f>
        <v>63048</v>
      </c>
    </row>
    <row r="57" spans="1:18">
      <c r="A57" s="68">
        <v>1977</v>
      </c>
      <c r="B57" s="103">
        <v>0</v>
      </c>
      <c r="C57" s="103">
        <v>0</v>
      </c>
      <c r="D57" s="103">
        <v>61</v>
      </c>
      <c r="E57" s="103">
        <v>765</v>
      </c>
      <c r="F57" s="103">
        <v>1674</v>
      </c>
      <c r="G57" s="103">
        <v>230</v>
      </c>
      <c r="H57" s="103">
        <v>4</v>
      </c>
      <c r="I57" s="103">
        <f t="shared" si="7"/>
        <v>2734</v>
      </c>
      <c r="K57" s="103">
        <v>0</v>
      </c>
      <c r="L57" s="103">
        <v>528</v>
      </c>
      <c r="M57" s="103">
        <v>1308</v>
      </c>
      <c r="N57" s="103">
        <v>9445</v>
      </c>
      <c r="O57" s="103">
        <v>18571</v>
      </c>
      <c r="P57" s="103">
        <v>2712</v>
      </c>
      <c r="Q57" s="103">
        <v>40</v>
      </c>
      <c r="R57" s="103">
        <f t="shared" si="8"/>
        <v>32604</v>
      </c>
    </row>
    <row r="58" spans="1:18">
      <c r="A58" s="68">
        <v>1978</v>
      </c>
      <c r="B58" s="103">
        <v>0</v>
      </c>
      <c r="C58" s="103">
        <v>0</v>
      </c>
      <c r="D58" s="103">
        <v>14</v>
      </c>
      <c r="E58" s="103">
        <v>790</v>
      </c>
      <c r="F58" s="103">
        <v>1394</v>
      </c>
      <c r="G58" s="103">
        <v>89</v>
      </c>
      <c r="H58" s="103">
        <v>387</v>
      </c>
      <c r="I58" s="103">
        <f t="shared" si="7"/>
        <v>2674</v>
      </c>
      <c r="K58" s="103">
        <v>43</v>
      </c>
      <c r="L58" s="103">
        <v>129</v>
      </c>
      <c r="M58" s="103">
        <v>2090</v>
      </c>
      <c r="N58" s="103">
        <v>7710</v>
      </c>
      <c r="O58" s="103">
        <v>9015</v>
      </c>
      <c r="P58" s="103">
        <v>2746</v>
      </c>
      <c r="Q58" s="103">
        <v>0</v>
      </c>
      <c r="R58" s="103">
        <f t="shared" si="8"/>
        <v>21733</v>
      </c>
    </row>
    <row r="59" spans="1:18">
      <c r="A59" s="68">
        <v>1979</v>
      </c>
      <c r="B59" s="103" t="s">
        <v>15</v>
      </c>
      <c r="C59" s="103">
        <v>1</v>
      </c>
      <c r="D59" s="103">
        <v>25</v>
      </c>
      <c r="E59" s="103">
        <v>433</v>
      </c>
      <c r="F59" s="103">
        <v>516</v>
      </c>
      <c r="G59" s="103">
        <v>0</v>
      </c>
      <c r="H59" s="103" t="s">
        <v>15</v>
      </c>
      <c r="I59" s="103">
        <f t="shared" si="7"/>
        <v>975</v>
      </c>
      <c r="K59" s="103" t="s">
        <v>15</v>
      </c>
      <c r="L59" s="103">
        <v>57</v>
      </c>
      <c r="M59" s="103">
        <v>196</v>
      </c>
      <c r="N59" s="103">
        <v>2880</v>
      </c>
      <c r="O59" s="103">
        <v>8435</v>
      </c>
      <c r="P59" s="103">
        <v>0</v>
      </c>
      <c r="Q59" s="103" t="s">
        <v>15</v>
      </c>
      <c r="R59" s="103">
        <f t="shared" si="8"/>
        <v>11568</v>
      </c>
    </row>
    <row r="60" spans="1:18">
      <c r="A60" s="68">
        <v>1980</v>
      </c>
      <c r="B60" s="103" t="s">
        <v>15</v>
      </c>
      <c r="C60" s="103">
        <v>0</v>
      </c>
      <c r="D60" s="103">
        <v>56</v>
      </c>
      <c r="E60" s="103">
        <v>487</v>
      </c>
      <c r="F60" s="103">
        <v>346</v>
      </c>
      <c r="G60" s="103" t="s">
        <v>15</v>
      </c>
      <c r="H60" s="103" t="s">
        <v>15</v>
      </c>
      <c r="I60" s="103">
        <f t="shared" si="7"/>
        <v>889</v>
      </c>
      <c r="K60" s="103" t="s">
        <v>15</v>
      </c>
      <c r="L60" s="103">
        <v>156</v>
      </c>
      <c r="M60" s="103">
        <v>2018</v>
      </c>
      <c r="N60" s="103">
        <v>5854</v>
      </c>
      <c r="O60" s="103">
        <v>7337</v>
      </c>
      <c r="P60" s="103" t="s">
        <v>15</v>
      </c>
      <c r="Q60" s="103" t="s">
        <v>15</v>
      </c>
      <c r="R60" s="103">
        <f t="shared" si="8"/>
        <v>15365</v>
      </c>
    </row>
    <row r="61" spans="1:18">
      <c r="A61" s="68">
        <v>1981</v>
      </c>
      <c r="B61" s="103" t="s">
        <v>15</v>
      </c>
      <c r="C61" s="103">
        <v>0</v>
      </c>
      <c r="D61" s="103">
        <v>0</v>
      </c>
      <c r="E61" s="103">
        <v>0</v>
      </c>
      <c r="F61" s="103">
        <v>75</v>
      </c>
      <c r="G61" s="103" t="s">
        <v>15</v>
      </c>
      <c r="H61" s="103" t="s">
        <v>15</v>
      </c>
      <c r="I61" s="103">
        <f t="shared" si="7"/>
        <v>75</v>
      </c>
      <c r="K61" s="103" t="s">
        <v>15</v>
      </c>
      <c r="L61" s="103">
        <v>0</v>
      </c>
      <c r="M61" s="103">
        <v>0</v>
      </c>
      <c r="N61" s="103">
        <v>0</v>
      </c>
      <c r="O61" s="103">
        <v>1323</v>
      </c>
      <c r="P61" s="103" t="s">
        <v>15</v>
      </c>
      <c r="Q61" s="103" t="s">
        <v>15</v>
      </c>
      <c r="R61" s="103">
        <f t="shared" si="8"/>
        <v>1323</v>
      </c>
    </row>
    <row r="62" spans="1:18">
      <c r="A62" s="68">
        <v>1982</v>
      </c>
      <c r="B62" s="103" t="s">
        <v>15</v>
      </c>
      <c r="C62" s="103">
        <v>0</v>
      </c>
      <c r="D62" s="103">
        <v>16</v>
      </c>
      <c r="E62" s="103">
        <v>448</v>
      </c>
      <c r="F62" s="103">
        <v>534</v>
      </c>
      <c r="G62" s="103" t="s">
        <v>15</v>
      </c>
      <c r="H62" s="103" t="s">
        <v>15</v>
      </c>
      <c r="I62" s="103">
        <f t="shared" si="7"/>
        <v>998</v>
      </c>
      <c r="K62" s="103" t="s">
        <v>15</v>
      </c>
      <c r="L62" s="103" t="s">
        <v>15</v>
      </c>
      <c r="M62" s="103">
        <v>207</v>
      </c>
      <c r="N62" s="103">
        <v>3132</v>
      </c>
      <c r="O62" s="103">
        <v>5498</v>
      </c>
      <c r="P62" s="103" t="s">
        <v>15</v>
      </c>
      <c r="Q62" s="103" t="s">
        <v>15</v>
      </c>
      <c r="R62" s="103">
        <f t="shared" si="8"/>
        <v>8837</v>
      </c>
    </row>
    <row r="63" spans="1:18">
      <c r="A63" s="68">
        <v>1983</v>
      </c>
      <c r="B63" s="103" t="s">
        <v>15</v>
      </c>
      <c r="C63" s="103" t="s">
        <v>15</v>
      </c>
      <c r="D63" s="103" t="s">
        <v>15</v>
      </c>
      <c r="E63" s="103">
        <v>44</v>
      </c>
      <c r="F63" s="103">
        <v>87</v>
      </c>
      <c r="G63" s="103">
        <v>8</v>
      </c>
      <c r="H63" s="103" t="s">
        <v>15</v>
      </c>
      <c r="I63" s="103">
        <f t="shared" si="7"/>
        <v>139</v>
      </c>
      <c r="K63" s="103" t="s">
        <v>15</v>
      </c>
      <c r="L63" s="103" t="s">
        <v>15</v>
      </c>
      <c r="M63" s="103" t="s">
        <v>15</v>
      </c>
      <c r="N63" s="103">
        <v>571</v>
      </c>
      <c r="O63" s="103">
        <v>5845</v>
      </c>
      <c r="P63" s="103">
        <v>502</v>
      </c>
      <c r="Q63" s="103" t="s">
        <v>15</v>
      </c>
      <c r="R63" s="103">
        <f t="shared" si="8"/>
        <v>6918</v>
      </c>
    </row>
    <row r="64" spans="1:18">
      <c r="A64" s="68">
        <v>1984</v>
      </c>
      <c r="B64" s="103" t="s">
        <v>15</v>
      </c>
      <c r="C64" s="103" t="s">
        <v>15</v>
      </c>
      <c r="D64" s="103" t="s">
        <v>15</v>
      </c>
      <c r="E64" s="103">
        <v>3</v>
      </c>
      <c r="F64" s="103">
        <v>7</v>
      </c>
      <c r="G64" s="103" t="s">
        <v>15</v>
      </c>
      <c r="H64" s="103" t="s">
        <v>15</v>
      </c>
      <c r="I64" s="103">
        <f t="shared" si="7"/>
        <v>10</v>
      </c>
      <c r="K64" s="103" t="s">
        <v>15</v>
      </c>
      <c r="L64" s="103" t="s">
        <v>15</v>
      </c>
      <c r="M64" s="103" t="s">
        <v>15</v>
      </c>
      <c r="N64" s="103">
        <v>44</v>
      </c>
      <c r="O64" s="103">
        <v>113</v>
      </c>
      <c r="P64" s="103" t="s">
        <v>15</v>
      </c>
      <c r="Q64" s="103" t="s">
        <v>15</v>
      </c>
      <c r="R64" s="103">
        <f t="shared" si="8"/>
        <v>157</v>
      </c>
    </row>
    <row r="65" spans="1:18">
      <c r="A65" s="68">
        <v>1985</v>
      </c>
      <c r="B65" s="103" t="s">
        <v>15</v>
      </c>
      <c r="C65" s="103" t="s">
        <v>15</v>
      </c>
      <c r="D65" s="103">
        <v>5</v>
      </c>
      <c r="E65" s="103">
        <v>166</v>
      </c>
      <c r="F65" s="103">
        <v>129</v>
      </c>
      <c r="G65" s="103" t="s">
        <v>15</v>
      </c>
      <c r="H65" s="103" t="s">
        <v>15</v>
      </c>
      <c r="I65" s="103">
        <f t="shared" si="7"/>
        <v>300</v>
      </c>
      <c r="K65" s="103" t="s">
        <v>15</v>
      </c>
      <c r="L65" s="103" t="s">
        <v>15</v>
      </c>
      <c r="M65" s="103">
        <v>10</v>
      </c>
      <c r="N65" s="103">
        <v>557</v>
      </c>
      <c r="O65" s="103">
        <v>1153</v>
      </c>
      <c r="P65" s="103">
        <v>0</v>
      </c>
      <c r="Q65" s="103" t="s">
        <v>15</v>
      </c>
      <c r="R65" s="103">
        <f t="shared" si="8"/>
        <v>1720</v>
      </c>
    </row>
    <row r="66" spans="1:18">
      <c r="A66" s="68">
        <v>1986</v>
      </c>
      <c r="B66" s="103" t="s">
        <v>15</v>
      </c>
      <c r="C66" s="103" t="s">
        <v>15</v>
      </c>
      <c r="D66" s="103">
        <v>2</v>
      </c>
      <c r="E66" s="103">
        <v>138</v>
      </c>
      <c r="F66" s="103">
        <v>199</v>
      </c>
      <c r="G66" s="103" t="s">
        <v>15</v>
      </c>
      <c r="H66" s="103" t="s">
        <v>15</v>
      </c>
      <c r="I66" s="103">
        <f t="shared" si="7"/>
        <v>339</v>
      </c>
      <c r="K66" s="103" t="s">
        <v>15</v>
      </c>
      <c r="L66" s="103" t="s">
        <v>15</v>
      </c>
      <c r="M66" s="103">
        <v>78</v>
      </c>
      <c r="N66" s="103">
        <v>1141</v>
      </c>
      <c r="O66" s="103">
        <v>995</v>
      </c>
      <c r="P66" s="103" t="s">
        <v>15</v>
      </c>
      <c r="Q66" s="103" t="s">
        <v>15</v>
      </c>
      <c r="R66" s="103">
        <f t="shared" si="8"/>
        <v>2214</v>
      </c>
    </row>
    <row r="67" spans="1:18" ht="11.4">
      <c r="A67" s="68" t="s">
        <v>206</v>
      </c>
      <c r="B67" s="103" t="s">
        <v>15</v>
      </c>
      <c r="C67" s="103" t="s">
        <v>15</v>
      </c>
      <c r="D67" s="103">
        <v>17</v>
      </c>
      <c r="E67" s="103">
        <v>193</v>
      </c>
      <c r="F67" s="103">
        <v>4</v>
      </c>
      <c r="G67" s="103" t="s">
        <v>15</v>
      </c>
      <c r="H67" s="103" t="s">
        <v>15</v>
      </c>
      <c r="I67" s="103">
        <f t="shared" si="7"/>
        <v>214</v>
      </c>
      <c r="K67" s="103" t="s">
        <v>15</v>
      </c>
      <c r="L67" s="103" t="s">
        <v>15</v>
      </c>
      <c r="M67" s="103">
        <v>30</v>
      </c>
      <c r="N67" s="103">
        <v>1478</v>
      </c>
      <c r="O67" s="103">
        <v>1233</v>
      </c>
      <c r="P67" s="103" t="s">
        <v>15</v>
      </c>
      <c r="Q67" s="103" t="s">
        <v>15</v>
      </c>
      <c r="R67" s="103">
        <f t="shared" si="8"/>
        <v>2741</v>
      </c>
    </row>
    <row r="68" spans="1:18">
      <c r="A68" s="68">
        <v>1988</v>
      </c>
      <c r="B68" s="103" t="s">
        <v>15</v>
      </c>
      <c r="C68" s="103" t="s">
        <v>15</v>
      </c>
      <c r="D68" s="103" t="s">
        <v>15</v>
      </c>
      <c r="E68" s="103">
        <v>527</v>
      </c>
      <c r="F68" s="103">
        <v>34</v>
      </c>
      <c r="G68" s="103">
        <v>13</v>
      </c>
      <c r="H68" s="103" t="s">
        <v>15</v>
      </c>
      <c r="I68" s="103">
        <f t="shared" si="7"/>
        <v>574</v>
      </c>
      <c r="K68" s="103" t="s">
        <v>15</v>
      </c>
      <c r="L68" s="103" t="s">
        <v>15</v>
      </c>
      <c r="M68" s="103" t="s">
        <v>15</v>
      </c>
      <c r="N68" s="103">
        <v>2243</v>
      </c>
      <c r="O68" s="103">
        <v>453</v>
      </c>
      <c r="P68" s="103">
        <v>71</v>
      </c>
      <c r="Q68" s="103" t="s">
        <v>15</v>
      </c>
      <c r="R68" s="103">
        <f t="shared" si="8"/>
        <v>2767</v>
      </c>
    </row>
    <row r="69" spans="1:18">
      <c r="A69" s="68">
        <v>1989</v>
      </c>
      <c r="B69" s="103" t="s">
        <v>15</v>
      </c>
      <c r="C69" s="103">
        <v>9</v>
      </c>
      <c r="D69" s="103">
        <v>12</v>
      </c>
      <c r="E69" s="103">
        <v>205</v>
      </c>
      <c r="F69" s="103" t="s">
        <v>15</v>
      </c>
      <c r="G69" s="103" t="s">
        <v>15</v>
      </c>
      <c r="H69" s="103" t="s">
        <v>15</v>
      </c>
      <c r="I69" s="103">
        <f t="shared" si="7"/>
        <v>226</v>
      </c>
      <c r="K69" s="103" t="s">
        <v>15</v>
      </c>
      <c r="L69" s="103" t="s">
        <v>15</v>
      </c>
      <c r="M69" s="103">
        <v>2</v>
      </c>
      <c r="N69" s="103">
        <v>2177</v>
      </c>
      <c r="O69" s="103" t="s">
        <v>15</v>
      </c>
      <c r="P69" s="103" t="s">
        <v>15</v>
      </c>
      <c r="Q69" s="103" t="s">
        <v>15</v>
      </c>
      <c r="R69" s="103">
        <f t="shared" si="8"/>
        <v>2179</v>
      </c>
    </row>
    <row r="70" spans="1:18">
      <c r="A70" s="68">
        <v>1990</v>
      </c>
      <c r="B70" s="103" t="s">
        <v>15</v>
      </c>
      <c r="C70" s="103" t="s">
        <v>15</v>
      </c>
      <c r="D70" s="103" t="s">
        <v>15</v>
      </c>
      <c r="E70" s="103">
        <v>450</v>
      </c>
      <c r="F70" s="103">
        <v>133</v>
      </c>
      <c r="G70" s="103">
        <v>17</v>
      </c>
      <c r="H70" s="103" t="s">
        <v>15</v>
      </c>
      <c r="I70" s="103">
        <f t="shared" si="7"/>
        <v>600</v>
      </c>
      <c r="K70" s="103" t="s">
        <v>15</v>
      </c>
      <c r="L70" s="103" t="s">
        <v>15</v>
      </c>
      <c r="M70" s="103" t="s">
        <v>15</v>
      </c>
      <c r="N70" s="103">
        <v>3608</v>
      </c>
      <c r="O70" s="103">
        <v>1421</v>
      </c>
      <c r="P70" s="103">
        <v>178</v>
      </c>
      <c r="Q70" s="103" t="s">
        <v>15</v>
      </c>
      <c r="R70" s="103">
        <f t="shared" si="8"/>
        <v>5207</v>
      </c>
    </row>
    <row r="71" spans="1:18">
      <c r="A71" s="68">
        <v>1991</v>
      </c>
      <c r="B71" s="103" t="s">
        <v>15</v>
      </c>
      <c r="C71" s="103" t="s">
        <v>15</v>
      </c>
      <c r="D71" s="103" t="s">
        <v>15</v>
      </c>
      <c r="E71" s="103">
        <v>411</v>
      </c>
      <c r="F71" s="103" t="s">
        <v>15</v>
      </c>
      <c r="G71" s="103" t="s">
        <v>15</v>
      </c>
      <c r="H71" s="103" t="s">
        <v>15</v>
      </c>
      <c r="I71" s="103">
        <f t="shared" si="7"/>
        <v>411</v>
      </c>
      <c r="K71" s="103" t="s">
        <v>15</v>
      </c>
      <c r="L71" s="103" t="s">
        <v>15</v>
      </c>
      <c r="M71" s="103" t="s">
        <v>15</v>
      </c>
      <c r="N71" s="103">
        <v>5145</v>
      </c>
      <c r="O71" s="103">
        <v>13</v>
      </c>
      <c r="P71" s="103" t="s">
        <v>15</v>
      </c>
      <c r="Q71" s="103" t="s">
        <v>15</v>
      </c>
      <c r="R71" s="103">
        <f t="shared" si="8"/>
        <v>5158</v>
      </c>
    </row>
    <row r="72" spans="1:18">
      <c r="A72" s="68">
        <v>1992</v>
      </c>
      <c r="B72" s="103" t="s">
        <v>15</v>
      </c>
      <c r="C72" s="103" t="s">
        <v>15</v>
      </c>
      <c r="D72" s="103" t="s">
        <v>15</v>
      </c>
      <c r="E72" s="103">
        <v>126</v>
      </c>
      <c r="F72" s="103">
        <v>43</v>
      </c>
      <c r="G72" s="103">
        <v>31</v>
      </c>
      <c r="H72" s="103">
        <v>2</v>
      </c>
      <c r="I72" s="103">
        <f t="shared" si="7"/>
        <v>202</v>
      </c>
      <c r="K72" s="103" t="s">
        <v>15</v>
      </c>
      <c r="L72" s="103" t="s">
        <v>15</v>
      </c>
      <c r="M72" s="103" t="s">
        <v>15</v>
      </c>
      <c r="N72" s="103">
        <v>1152</v>
      </c>
      <c r="O72" s="103">
        <v>447</v>
      </c>
      <c r="P72" s="103">
        <v>225</v>
      </c>
      <c r="Q72" s="103">
        <v>2</v>
      </c>
      <c r="R72" s="103">
        <f t="shared" si="8"/>
        <v>1826</v>
      </c>
    </row>
    <row r="73" spans="1:18">
      <c r="A73" s="68">
        <v>1993</v>
      </c>
      <c r="B73" s="103" t="s">
        <v>15</v>
      </c>
      <c r="C73" s="103" t="s">
        <v>15</v>
      </c>
      <c r="D73" s="103" t="s">
        <v>15</v>
      </c>
      <c r="E73" s="103">
        <v>108</v>
      </c>
      <c r="F73" s="103">
        <v>44</v>
      </c>
      <c r="G73" s="103">
        <v>54</v>
      </c>
      <c r="H73" s="103" t="s">
        <v>15</v>
      </c>
      <c r="I73" s="103">
        <f t="shared" si="7"/>
        <v>206</v>
      </c>
      <c r="K73" s="103" t="s">
        <v>15</v>
      </c>
      <c r="L73" s="103" t="s">
        <v>15</v>
      </c>
      <c r="M73" s="103" t="s">
        <v>15</v>
      </c>
      <c r="N73" s="103">
        <v>2000</v>
      </c>
      <c r="O73" s="103">
        <v>733</v>
      </c>
      <c r="P73" s="103">
        <v>446</v>
      </c>
      <c r="Q73" s="103" t="s">
        <v>15</v>
      </c>
      <c r="R73" s="103">
        <f t="shared" si="8"/>
        <v>3179</v>
      </c>
    </row>
    <row r="74" spans="1:18">
      <c r="A74" s="68">
        <v>1994</v>
      </c>
      <c r="B74" s="103" t="s">
        <v>15</v>
      </c>
      <c r="C74" s="103" t="s">
        <v>15</v>
      </c>
      <c r="D74" s="103" t="s">
        <v>15</v>
      </c>
      <c r="E74" s="103" t="s">
        <v>15</v>
      </c>
      <c r="F74" s="103" t="s">
        <v>15</v>
      </c>
      <c r="G74" s="103" t="s">
        <v>15</v>
      </c>
      <c r="H74" s="103" t="s">
        <v>15</v>
      </c>
      <c r="I74" s="103" t="s">
        <v>15</v>
      </c>
      <c r="K74" s="103" t="s">
        <v>15</v>
      </c>
      <c r="L74" s="103" t="s">
        <v>15</v>
      </c>
      <c r="M74" s="103" t="s">
        <v>15</v>
      </c>
      <c r="N74" s="103" t="s">
        <v>15</v>
      </c>
      <c r="O74" s="103" t="s">
        <v>15</v>
      </c>
      <c r="P74" s="103" t="s">
        <v>15</v>
      </c>
      <c r="Q74" s="103" t="s">
        <v>15</v>
      </c>
      <c r="R74" s="103" t="s">
        <v>15</v>
      </c>
    </row>
    <row r="75" spans="1:18">
      <c r="A75" s="68">
        <v>1995</v>
      </c>
      <c r="B75" s="103" t="s">
        <v>15</v>
      </c>
      <c r="C75" s="103" t="s">
        <v>15</v>
      </c>
      <c r="D75" s="103" t="s">
        <v>15</v>
      </c>
      <c r="E75" s="103" t="s">
        <v>15</v>
      </c>
      <c r="F75" s="103">
        <v>7</v>
      </c>
      <c r="G75" s="103">
        <v>3</v>
      </c>
      <c r="H75" s="103" t="s">
        <v>15</v>
      </c>
      <c r="I75" s="103">
        <f t="shared" ref="I75:I104" si="9">SUM(B75:H75)</f>
        <v>10</v>
      </c>
      <c r="K75" s="103" t="s">
        <v>15</v>
      </c>
      <c r="L75" s="103" t="s">
        <v>15</v>
      </c>
      <c r="M75" s="103" t="s">
        <v>15</v>
      </c>
      <c r="N75" s="103" t="s">
        <v>15</v>
      </c>
      <c r="O75" s="103">
        <v>1231</v>
      </c>
      <c r="P75" s="103">
        <v>660</v>
      </c>
      <c r="Q75" s="103" t="s">
        <v>15</v>
      </c>
      <c r="R75" s="103">
        <f t="shared" ref="R75:R86" si="10">SUM(K75:Q75)</f>
        <v>1891</v>
      </c>
    </row>
    <row r="76" spans="1:18">
      <c r="A76" s="68">
        <v>1996</v>
      </c>
      <c r="B76" s="103" t="s">
        <v>15</v>
      </c>
      <c r="C76" s="103" t="s">
        <v>15</v>
      </c>
      <c r="D76" s="103" t="s">
        <v>15</v>
      </c>
      <c r="E76" s="103" t="s">
        <v>15</v>
      </c>
      <c r="F76" s="103">
        <v>2</v>
      </c>
      <c r="G76" s="103">
        <v>7</v>
      </c>
      <c r="H76" s="103" t="s">
        <v>15</v>
      </c>
      <c r="I76" s="103">
        <f t="shared" si="9"/>
        <v>9</v>
      </c>
      <c r="K76" s="103" t="s">
        <v>15</v>
      </c>
      <c r="L76" s="103" t="s">
        <v>15</v>
      </c>
      <c r="M76" s="103" t="s">
        <v>15</v>
      </c>
      <c r="N76" s="103" t="s">
        <v>15</v>
      </c>
      <c r="O76" s="103">
        <v>802</v>
      </c>
      <c r="P76" s="103">
        <v>809</v>
      </c>
      <c r="Q76" s="103" t="s">
        <v>15</v>
      </c>
      <c r="R76" s="103">
        <f t="shared" si="10"/>
        <v>1611</v>
      </c>
    </row>
    <row r="77" spans="1:18">
      <c r="A77" s="68">
        <v>1997</v>
      </c>
      <c r="B77" s="103" t="s">
        <v>15</v>
      </c>
      <c r="C77" s="103" t="s">
        <v>15</v>
      </c>
      <c r="D77" s="103" t="s">
        <v>15</v>
      </c>
      <c r="E77" s="103">
        <v>61</v>
      </c>
      <c r="F77" s="103">
        <v>0</v>
      </c>
      <c r="G77" s="103" t="s">
        <v>15</v>
      </c>
      <c r="H77" s="103" t="s">
        <v>15</v>
      </c>
      <c r="I77" s="103">
        <f t="shared" si="9"/>
        <v>61</v>
      </c>
      <c r="K77" s="103" t="s">
        <v>15</v>
      </c>
      <c r="L77" s="103" t="s">
        <v>15</v>
      </c>
      <c r="M77" s="103" t="s">
        <v>15</v>
      </c>
      <c r="N77" s="103">
        <v>1057</v>
      </c>
      <c r="O77" s="103">
        <v>0</v>
      </c>
      <c r="P77" s="103" t="s">
        <v>15</v>
      </c>
      <c r="Q77" s="103" t="s">
        <v>15</v>
      </c>
      <c r="R77" s="103">
        <f t="shared" si="10"/>
        <v>1057</v>
      </c>
    </row>
    <row r="78" spans="1:18">
      <c r="A78" s="68">
        <v>1998</v>
      </c>
      <c r="B78" s="103" t="s">
        <v>15</v>
      </c>
      <c r="C78" s="103" t="s">
        <v>15</v>
      </c>
      <c r="D78" s="103" t="s">
        <v>15</v>
      </c>
      <c r="E78" s="103" t="s">
        <v>15</v>
      </c>
      <c r="F78" s="103">
        <v>65</v>
      </c>
      <c r="G78" s="103" t="s">
        <v>15</v>
      </c>
      <c r="H78" s="103" t="s">
        <v>15</v>
      </c>
      <c r="I78" s="103">
        <f t="shared" si="9"/>
        <v>65</v>
      </c>
      <c r="K78" s="103" t="s">
        <v>15</v>
      </c>
      <c r="L78" s="103" t="s">
        <v>15</v>
      </c>
      <c r="M78" s="103" t="s">
        <v>15</v>
      </c>
      <c r="N78" s="103" t="s">
        <v>15</v>
      </c>
      <c r="O78" s="103">
        <v>577</v>
      </c>
      <c r="P78" s="103" t="s">
        <v>15</v>
      </c>
      <c r="Q78" s="103" t="s">
        <v>15</v>
      </c>
      <c r="R78" s="103">
        <f t="shared" si="10"/>
        <v>577</v>
      </c>
    </row>
    <row r="79" spans="1:18">
      <c r="A79" s="68">
        <v>1999</v>
      </c>
      <c r="B79" s="103" t="s">
        <v>15</v>
      </c>
      <c r="C79" s="103" t="s">
        <v>15</v>
      </c>
      <c r="D79" s="103" t="s">
        <v>15</v>
      </c>
      <c r="E79" s="103">
        <v>396</v>
      </c>
      <c r="F79" s="103">
        <v>488</v>
      </c>
      <c r="G79" s="103">
        <v>100</v>
      </c>
      <c r="H79" s="103" t="s">
        <v>15</v>
      </c>
      <c r="I79" s="103">
        <f t="shared" si="9"/>
        <v>984</v>
      </c>
      <c r="K79" s="103" t="s">
        <v>15</v>
      </c>
      <c r="L79" s="103" t="s">
        <v>15</v>
      </c>
      <c r="M79" s="103" t="s">
        <v>15</v>
      </c>
      <c r="N79" s="103">
        <v>661</v>
      </c>
      <c r="O79" s="103">
        <v>1318</v>
      </c>
      <c r="P79" s="103">
        <v>598</v>
      </c>
      <c r="Q79" s="103" t="s">
        <v>15</v>
      </c>
      <c r="R79" s="103">
        <f t="shared" si="10"/>
        <v>2577</v>
      </c>
    </row>
    <row r="80" spans="1:18">
      <c r="A80" s="68">
        <v>2000</v>
      </c>
      <c r="B80" s="103" t="s">
        <v>15</v>
      </c>
      <c r="C80" s="103" t="s">
        <v>15</v>
      </c>
      <c r="D80" s="103" t="s">
        <v>15</v>
      </c>
      <c r="E80" s="103">
        <v>106</v>
      </c>
      <c r="F80" s="103">
        <v>70</v>
      </c>
      <c r="G80" s="103" t="s">
        <v>15</v>
      </c>
      <c r="H80" s="103" t="s">
        <v>15</v>
      </c>
      <c r="I80" s="103">
        <f t="shared" si="9"/>
        <v>176</v>
      </c>
      <c r="K80" s="103" t="s">
        <v>15</v>
      </c>
      <c r="L80" s="103" t="s">
        <v>15</v>
      </c>
      <c r="M80" s="103" t="s">
        <v>15</v>
      </c>
      <c r="N80" s="103">
        <v>965</v>
      </c>
      <c r="O80" s="103">
        <v>961</v>
      </c>
      <c r="P80" s="103" t="s">
        <v>15</v>
      </c>
      <c r="Q80" s="103" t="s">
        <v>15</v>
      </c>
      <c r="R80" s="103">
        <f t="shared" si="10"/>
        <v>1926</v>
      </c>
    </row>
    <row r="81" spans="1:21">
      <c r="A81" s="68">
        <v>2001</v>
      </c>
      <c r="B81" s="103" t="s">
        <v>15</v>
      </c>
      <c r="C81" s="103" t="s">
        <v>15</v>
      </c>
      <c r="D81" s="103" t="s">
        <v>15</v>
      </c>
      <c r="E81" s="103">
        <v>324</v>
      </c>
      <c r="F81" s="103">
        <v>100</v>
      </c>
      <c r="G81" s="103">
        <v>60</v>
      </c>
      <c r="H81" s="103">
        <v>100</v>
      </c>
      <c r="I81" s="103">
        <f t="shared" si="9"/>
        <v>584</v>
      </c>
      <c r="K81" s="103" t="s">
        <v>15</v>
      </c>
      <c r="L81" s="103" t="s">
        <v>15</v>
      </c>
      <c r="M81" s="103" t="s">
        <v>15</v>
      </c>
      <c r="N81" s="103">
        <v>1785</v>
      </c>
      <c r="O81" s="103">
        <v>1357</v>
      </c>
      <c r="P81" s="103">
        <v>153</v>
      </c>
      <c r="Q81" s="103">
        <v>15</v>
      </c>
      <c r="R81" s="103">
        <f t="shared" si="10"/>
        <v>3310</v>
      </c>
    </row>
    <row r="82" spans="1:21">
      <c r="A82" s="68">
        <v>2002</v>
      </c>
      <c r="B82" s="103" t="s">
        <v>15</v>
      </c>
      <c r="C82" s="103">
        <v>7</v>
      </c>
      <c r="D82" s="103">
        <v>123</v>
      </c>
      <c r="E82" s="103">
        <v>1132</v>
      </c>
      <c r="F82" s="103">
        <v>579</v>
      </c>
      <c r="G82" s="103">
        <v>92</v>
      </c>
      <c r="H82" s="103">
        <v>43</v>
      </c>
      <c r="I82" s="103">
        <f t="shared" si="9"/>
        <v>1976</v>
      </c>
      <c r="K82" s="103" t="s">
        <v>15</v>
      </c>
      <c r="L82" s="103" t="s">
        <v>15</v>
      </c>
      <c r="M82" s="103" t="s">
        <v>15</v>
      </c>
      <c r="N82" s="103">
        <v>492</v>
      </c>
      <c r="O82" s="103">
        <v>1010</v>
      </c>
      <c r="P82" s="103">
        <v>146</v>
      </c>
      <c r="Q82" s="103">
        <v>4</v>
      </c>
      <c r="R82" s="103">
        <f t="shared" si="10"/>
        <v>1652</v>
      </c>
    </row>
    <row r="83" spans="1:21">
      <c r="A83" s="68">
        <v>2003</v>
      </c>
      <c r="B83" s="103" t="s">
        <v>15</v>
      </c>
      <c r="C83" s="103" t="s">
        <v>15</v>
      </c>
      <c r="D83" s="103">
        <v>128</v>
      </c>
      <c r="E83" s="103">
        <v>785</v>
      </c>
      <c r="F83" s="103">
        <v>802</v>
      </c>
      <c r="G83" s="103">
        <v>111</v>
      </c>
      <c r="H83" s="103">
        <v>62</v>
      </c>
      <c r="I83" s="103">
        <f t="shared" si="9"/>
        <v>1888</v>
      </c>
      <c r="K83" s="103" t="s">
        <v>15</v>
      </c>
      <c r="L83" s="103" t="s">
        <v>15</v>
      </c>
      <c r="M83" s="103">
        <v>136</v>
      </c>
      <c r="N83" s="103">
        <v>1564</v>
      </c>
      <c r="O83" s="103">
        <v>1502</v>
      </c>
      <c r="P83" s="103">
        <v>193</v>
      </c>
      <c r="Q83" s="103">
        <v>12</v>
      </c>
      <c r="R83" s="103">
        <f t="shared" si="10"/>
        <v>3407</v>
      </c>
    </row>
    <row r="84" spans="1:21">
      <c r="A84" s="68">
        <v>2004</v>
      </c>
      <c r="B84" s="103" t="s">
        <v>15</v>
      </c>
      <c r="C84" s="103" t="s">
        <v>15</v>
      </c>
      <c r="D84" s="103">
        <v>38</v>
      </c>
      <c r="E84" s="103">
        <v>853</v>
      </c>
      <c r="F84" s="103">
        <v>529</v>
      </c>
      <c r="G84" s="103">
        <v>404</v>
      </c>
      <c r="H84" s="103">
        <v>6</v>
      </c>
      <c r="I84" s="103">
        <f t="shared" si="9"/>
        <v>1830</v>
      </c>
      <c r="K84" s="103" t="s">
        <v>15</v>
      </c>
      <c r="L84" s="103" t="s">
        <v>15</v>
      </c>
      <c r="M84" s="103">
        <v>37</v>
      </c>
      <c r="N84" s="103">
        <v>1437</v>
      </c>
      <c r="O84" s="103">
        <v>1266</v>
      </c>
      <c r="P84" s="103">
        <v>420</v>
      </c>
      <c r="Q84" s="103">
        <v>3</v>
      </c>
      <c r="R84" s="103">
        <f t="shared" si="10"/>
        <v>3163</v>
      </c>
    </row>
    <row r="85" spans="1:21">
      <c r="A85" s="68">
        <v>2005</v>
      </c>
      <c r="B85" s="103" t="s">
        <v>15</v>
      </c>
      <c r="C85" s="103" t="s">
        <v>15</v>
      </c>
      <c r="D85" s="103" t="s">
        <v>15</v>
      </c>
      <c r="E85" s="103">
        <v>605</v>
      </c>
      <c r="F85" s="103">
        <v>694</v>
      </c>
      <c r="G85" s="103">
        <v>309</v>
      </c>
      <c r="H85" s="103">
        <v>43</v>
      </c>
      <c r="I85" s="103">
        <f t="shared" si="9"/>
        <v>1651</v>
      </c>
      <c r="K85" s="103" t="s">
        <v>15</v>
      </c>
      <c r="L85" s="103" t="s">
        <v>15</v>
      </c>
      <c r="M85" s="103" t="s">
        <v>15</v>
      </c>
      <c r="N85" s="103">
        <v>274</v>
      </c>
      <c r="O85" s="103">
        <v>1395</v>
      </c>
      <c r="P85" s="103">
        <v>633</v>
      </c>
      <c r="Q85" s="103">
        <v>18</v>
      </c>
      <c r="R85" s="103">
        <f t="shared" si="10"/>
        <v>2320</v>
      </c>
    </row>
    <row r="86" spans="1:21">
      <c r="A86" s="68">
        <v>2006</v>
      </c>
      <c r="B86" s="103" t="s">
        <v>15</v>
      </c>
      <c r="C86" s="103" t="s">
        <v>15</v>
      </c>
      <c r="D86" s="103">
        <v>35.79</v>
      </c>
      <c r="E86" s="103">
        <v>246.59</v>
      </c>
      <c r="F86" s="103">
        <v>955.02</v>
      </c>
      <c r="G86" s="103">
        <v>342.19</v>
      </c>
      <c r="H86" s="103">
        <v>90.54</v>
      </c>
      <c r="I86" s="103">
        <f t="shared" si="9"/>
        <v>1670.13</v>
      </c>
      <c r="K86" s="103" t="s">
        <v>15</v>
      </c>
      <c r="L86" s="103" t="s">
        <v>15</v>
      </c>
      <c r="M86" s="103">
        <v>35.56</v>
      </c>
      <c r="N86" s="103">
        <v>743.81</v>
      </c>
      <c r="O86" s="103">
        <v>1040.78</v>
      </c>
      <c r="P86" s="103">
        <v>61.05</v>
      </c>
      <c r="Q86" s="103">
        <v>2.4</v>
      </c>
      <c r="R86" s="103">
        <f t="shared" si="10"/>
        <v>1883.6</v>
      </c>
    </row>
    <row r="87" spans="1:21">
      <c r="A87" s="68">
        <v>2007</v>
      </c>
      <c r="B87" s="103" t="s">
        <v>15</v>
      </c>
      <c r="C87" s="103" t="s">
        <v>15</v>
      </c>
      <c r="D87" s="103" t="s">
        <v>15</v>
      </c>
      <c r="E87" s="103">
        <v>132.22999999999999</v>
      </c>
      <c r="F87" s="103">
        <v>347.54</v>
      </c>
      <c r="G87" s="103">
        <v>115.61</v>
      </c>
      <c r="H87" s="103">
        <v>0</v>
      </c>
      <c r="I87" s="103">
        <f t="shared" si="9"/>
        <v>595.38</v>
      </c>
      <c r="K87" s="103" t="s">
        <v>15</v>
      </c>
      <c r="L87" s="103" t="s">
        <v>15</v>
      </c>
      <c r="M87" s="103" t="s">
        <v>15</v>
      </c>
      <c r="N87" s="103">
        <v>757.88</v>
      </c>
      <c r="O87" s="103">
        <v>1869.23</v>
      </c>
      <c r="P87" s="103">
        <v>142.08000000000001</v>
      </c>
      <c r="Q87" s="103">
        <v>0</v>
      </c>
      <c r="R87" s="103">
        <f>SUM(K87:Q87)</f>
        <v>2769.19</v>
      </c>
    </row>
    <row r="88" spans="1:21">
      <c r="A88" s="68">
        <v>2008</v>
      </c>
      <c r="B88" s="103" t="s">
        <v>15</v>
      </c>
      <c r="C88" s="103" t="s">
        <v>15</v>
      </c>
      <c r="D88" s="103">
        <v>80.12</v>
      </c>
      <c r="E88" s="103">
        <v>243.52</v>
      </c>
      <c r="F88" s="103">
        <v>299.93</v>
      </c>
      <c r="G88" s="103">
        <v>106.38</v>
      </c>
      <c r="H88" s="103">
        <v>6.25</v>
      </c>
      <c r="I88" s="103">
        <f t="shared" si="9"/>
        <v>736.19999999999993</v>
      </c>
      <c r="K88" s="103" t="s">
        <v>15</v>
      </c>
      <c r="L88" s="103" t="s">
        <v>15</v>
      </c>
      <c r="M88" s="103" t="s">
        <v>15</v>
      </c>
      <c r="N88" s="103">
        <v>102.04</v>
      </c>
      <c r="O88" s="103">
        <v>272.95</v>
      </c>
      <c r="P88" s="103">
        <v>165.2</v>
      </c>
      <c r="Q88" s="103">
        <v>1.25</v>
      </c>
      <c r="R88" s="103">
        <f t="shared" ref="R88:R104" si="11">SUM(K88:Q88)</f>
        <v>541.44000000000005</v>
      </c>
    </row>
    <row r="89" spans="1:21">
      <c r="A89" s="68">
        <v>2009</v>
      </c>
      <c r="B89" s="103" t="s">
        <v>15</v>
      </c>
      <c r="C89" s="103" t="s">
        <v>15</v>
      </c>
      <c r="D89" s="103">
        <v>7.25</v>
      </c>
      <c r="E89" s="103">
        <v>193.83</v>
      </c>
      <c r="F89" s="103">
        <v>328.75</v>
      </c>
      <c r="G89" s="103">
        <v>52.93</v>
      </c>
      <c r="H89" s="103">
        <v>96.78</v>
      </c>
      <c r="I89" s="103">
        <f t="shared" si="9"/>
        <v>679.54</v>
      </c>
      <c r="K89" s="103" t="s">
        <v>15</v>
      </c>
      <c r="L89" s="103" t="s">
        <v>15</v>
      </c>
      <c r="M89" s="103">
        <v>165.13</v>
      </c>
      <c r="N89" s="103">
        <v>1944.03</v>
      </c>
      <c r="O89" s="103">
        <v>4316.8900000000003</v>
      </c>
      <c r="P89" s="103">
        <v>377.4</v>
      </c>
      <c r="Q89" s="103">
        <v>92.41</v>
      </c>
      <c r="R89" s="103">
        <f t="shared" si="11"/>
        <v>6895.86</v>
      </c>
    </row>
    <row r="90" spans="1:21">
      <c r="A90" s="68">
        <v>2010</v>
      </c>
      <c r="B90" s="103" t="s">
        <v>15</v>
      </c>
      <c r="C90" s="103" t="s">
        <v>15</v>
      </c>
      <c r="D90" s="103">
        <v>37.869999999999997</v>
      </c>
      <c r="E90" s="103">
        <v>293.52999999999997</v>
      </c>
      <c r="F90" s="103">
        <v>714.62</v>
      </c>
      <c r="G90" s="103">
        <v>86.41</v>
      </c>
      <c r="H90" s="103">
        <v>44.95</v>
      </c>
      <c r="I90" s="103">
        <f t="shared" si="9"/>
        <v>1177.3800000000001</v>
      </c>
      <c r="K90" s="103" t="s">
        <v>15</v>
      </c>
      <c r="L90" s="103" t="s">
        <v>15</v>
      </c>
      <c r="M90" s="103" t="s">
        <v>15</v>
      </c>
      <c r="N90" s="103">
        <v>211.21</v>
      </c>
      <c r="O90" s="103">
        <v>708.91</v>
      </c>
      <c r="P90" s="103">
        <v>222.65</v>
      </c>
      <c r="Q90" s="103">
        <v>36.76</v>
      </c>
      <c r="R90" s="103">
        <f t="shared" si="11"/>
        <v>1179.53</v>
      </c>
    </row>
    <row r="91" spans="1:21">
      <c r="A91" s="68">
        <v>2011</v>
      </c>
      <c r="B91" s="103" t="s">
        <v>15</v>
      </c>
      <c r="C91" s="103" t="s">
        <v>15</v>
      </c>
      <c r="D91" s="103">
        <v>31.89</v>
      </c>
      <c r="E91" s="103">
        <v>500.82</v>
      </c>
      <c r="F91" s="103">
        <v>906.83</v>
      </c>
      <c r="G91" s="103">
        <v>90.29</v>
      </c>
      <c r="H91" s="103">
        <v>5</v>
      </c>
      <c r="I91" s="103">
        <f t="shared" si="9"/>
        <v>1534.83</v>
      </c>
      <c r="K91" s="103" t="s">
        <v>15</v>
      </c>
      <c r="L91" s="103" t="s">
        <v>15</v>
      </c>
      <c r="M91" s="103">
        <v>48.12</v>
      </c>
      <c r="N91" s="103">
        <v>572.46</v>
      </c>
      <c r="O91" s="103">
        <v>1028.72</v>
      </c>
      <c r="P91" s="103">
        <v>398.47</v>
      </c>
      <c r="Q91" s="103">
        <v>2.4500000000000002</v>
      </c>
      <c r="R91" s="103">
        <f t="shared" si="11"/>
        <v>2050.2200000000003</v>
      </c>
    </row>
    <row r="92" spans="1:21">
      <c r="A92" s="68">
        <v>2012</v>
      </c>
      <c r="B92" s="103" t="s">
        <v>15</v>
      </c>
      <c r="C92" s="103" t="s">
        <v>15</v>
      </c>
      <c r="D92" s="103">
        <v>85.64</v>
      </c>
      <c r="E92" s="103">
        <v>462.75</v>
      </c>
      <c r="F92" s="103">
        <v>443.12</v>
      </c>
      <c r="G92" s="103">
        <v>153.46</v>
      </c>
      <c r="H92" s="103">
        <v>132.59</v>
      </c>
      <c r="I92" s="103">
        <f t="shared" si="9"/>
        <v>1277.56</v>
      </c>
      <c r="K92" s="103" t="s">
        <v>15</v>
      </c>
      <c r="L92" s="103" t="s">
        <v>15</v>
      </c>
      <c r="M92" s="103" t="s">
        <v>15</v>
      </c>
      <c r="N92" s="103">
        <v>472.9</v>
      </c>
      <c r="O92" s="103">
        <v>1052.05</v>
      </c>
      <c r="P92" s="103">
        <v>697.64</v>
      </c>
      <c r="Q92" s="103">
        <v>20.81</v>
      </c>
      <c r="R92" s="103">
        <f t="shared" si="11"/>
        <v>2243.3999999999996</v>
      </c>
      <c r="U92" s="14"/>
    </row>
    <row r="93" spans="1:21">
      <c r="A93" s="68">
        <v>2013</v>
      </c>
      <c r="B93" s="103" t="s">
        <v>15</v>
      </c>
      <c r="C93" s="103">
        <v>3.89</v>
      </c>
      <c r="D93" s="103">
        <v>99.33</v>
      </c>
      <c r="E93" s="103">
        <v>693.36</v>
      </c>
      <c r="F93" s="103">
        <v>1287.54</v>
      </c>
      <c r="G93" s="103">
        <v>152.44999999999999</v>
      </c>
      <c r="H93" s="103">
        <v>118.68</v>
      </c>
      <c r="I93" s="103">
        <f t="shared" si="9"/>
        <v>2355.2499999999995</v>
      </c>
      <c r="K93" s="103" t="s">
        <v>15</v>
      </c>
      <c r="L93" s="103" t="s">
        <v>15</v>
      </c>
      <c r="M93" s="103">
        <v>57.04</v>
      </c>
      <c r="N93" s="103">
        <v>439.4</v>
      </c>
      <c r="O93" s="103">
        <v>2014.91</v>
      </c>
      <c r="P93" s="103">
        <v>268.56</v>
      </c>
      <c r="Q93" s="103">
        <v>17.72</v>
      </c>
      <c r="R93" s="103">
        <f t="shared" si="11"/>
        <v>2797.6299999999997</v>
      </c>
      <c r="U93" s="14"/>
    </row>
    <row r="94" spans="1:21">
      <c r="A94" s="68">
        <v>2014</v>
      </c>
      <c r="B94" s="103" t="s">
        <v>15</v>
      </c>
      <c r="C94" s="103">
        <v>0</v>
      </c>
      <c r="D94" s="103">
        <v>227.06</v>
      </c>
      <c r="E94" s="103">
        <v>725.35</v>
      </c>
      <c r="F94" s="103">
        <v>405.53</v>
      </c>
      <c r="G94" s="103">
        <v>115.42999999999999</v>
      </c>
      <c r="H94" s="103">
        <v>110.29</v>
      </c>
      <c r="I94" s="103">
        <f t="shared" si="9"/>
        <v>1583.66</v>
      </c>
      <c r="K94" s="103" t="s">
        <v>15</v>
      </c>
      <c r="L94" s="103" t="s">
        <v>15</v>
      </c>
      <c r="M94" s="103">
        <v>102.07</v>
      </c>
      <c r="N94" s="103">
        <v>921.53</v>
      </c>
      <c r="O94" s="103">
        <v>2264.52</v>
      </c>
      <c r="P94" s="103">
        <v>1121.1599999999999</v>
      </c>
      <c r="Q94" s="103">
        <v>199.14</v>
      </c>
      <c r="R94" s="103">
        <f t="shared" si="11"/>
        <v>4608.42</v>
      </c>
      <c r="U94" s="14"/>
    </row>
    <row r="95" spans="1:21">
      <c r="A95" s="68">
        <v>2015</v>
      </c>
      <c r="B95" s="103" t="s">
        <v>15</v>
      </c>
      <c r="C95" s="103">
        <v>7.31</v>
      </c>
      <c r="D95" s="103">
        <v>158.65</v>
      </c>
      <c r="E95" s="103">
        <v>1417.26</v>
      </c>
      <c r="F95" s="103">
        <v>536.91</v>
      </c>
      <c r="G95" s="103">
        <v>114.91</v>
      </c>
      <c r="H95" s="103">
        <v>164.41</v>
      </c>
      <c r="I95" s="103">
        <f>SUM(B95:H95)</f>
        <v>2399.4499999999998</v>
      </c>
      <c r="K95" s="103" t="s">
        <v>15</v>
      </c>
      <c r="L95" s="103" t="s">
        <v>15</v>
      </c>
      <c r="M95" s="103">
        <v>36.700000000000003</v>
      </c>
      <c r="N95" s="103">
        <v>195.38</v>
      </c>
      <c r="O95" s="103">
        <v>156.36000000000001</v>
      </c>
      <c r="P95" s="103">
        <v>177.59</v>
      </c>
      <c r="Q95" s="103">
        <v>12.74</v>
      </c>
      <c r="R95" s="103">
        <f>SUM(K95:Q95)</f>
        <v>578.77</v>
      </c>
      <c r="U95" s="14"/>
    </row>
    <row r="96" spans="1:21">
      <c r="A96" s="68">
        <v>2016</v>
      </c>
      <c r="B96" s="103" t="s">
        <v>15</v>
      </c>
      <c r="C96" s="103" t="s">
        <v>15</v>
      </c>
      <c r="D96" s="103" t="s">
        <v>15</v>
      </c>
      <c r="E96" s="103">
        <v>221.44</v>
      </c>
      <c r="F96" s="103">
        <v>33.81</v>
      </c>
      <c r="G96" s="103" t="s">
        <v>15</v>
      </c>
      <c r="H96" s="103" t="s">
        <v>15</v>
      </c>
      <c r="I96" s="103">
        <f>SUM(B96:H96)</f>
        <v>255.25</v>
      </c>
      <c r="K96" s="103" t="s">
        <v>15</v>
      </c>
      <c r="L96" s="103" t="s">
        <v>15</v>
      </c>
      <c r="M96" s="103" t="s">
        <v>15</v>
      </c>
      <c r="N96" s="103">
        <v>3.09</v>
      </c>
      <c r="O96" s="103">
        <v>1.75</v>
      </c>
      <c r="P96" s="103" t="s">
        <v>15</v>
      </c>
      <c r="Q96" s="103" t="s">
        <v>15</v>
      </c>
      <c r="R96" s="103">
        <f>SUM(K96:Q96)</f>
        <v>4.84</v>
      </c>
      <c r="U96" s="14"/>
    </row>
    <row r="97" spans="1:21">
      <c r="A97" s="68">
        <v>2017</v>
      </c>
      <c r="B97" s="103" t="s">
        <v>15</v>
      </c>
      <c r="C97" s="103" t="s">
        <v>15</v>
      </c>
      <c r="D97" s="103">
        <v>6.65</v>
      </c>
      <c r="E97" s="103">
        <v>209.27</v>
      </c>
      <c r="F97" s="103">
        <v>229.34</v>
      </c>
      <c r="G97" s="103">
        <v>36.83</v>
      </c>
      <c r="H97" s="103" t="s">
        <v>15</v>
      </c>
      <c r="I97" s="103">
        <f>SUM(B97:H97)</f>
        <v>482.09</v>
      </c>
      <c r="K97" s="103" t="s">
        <v>15</v>
      </c>
      <c r="L97" s="103" t="s">
        <v>15</v>
      </c>
      <c r="M97" s="103">
        <v>13.3</v>
      </c>
      <c r="N97" s="103">
        <v>158.81</v>
      </c>
      <c r="O97" s="103">
        <v>1154.92</v>
      </c>
      <c r="P97" s="103">
        <v>422.59</v>
      </c>
      <c r="Q97" s="103" t="s">
        <v>15</v>
      </c>
      <c r="R97" s="103">
        <f>SUM(K97:Q97)</f>
        <v>1749.6200000000001</v>
      </c>
      <c r="U97" s="14"/>
    </row>
    <row r="98" spans="1:21">
      <c r="A98" s="68">
        <v>2018</v>
      </c>
      <c r="B98" s="103" t="s">
        <v>15</v>
      </c>
      <c r="C98" s="103" t="s">
        <v>15</v>
      </c>
      <c r="D98" s="103">
        <v>26.09</v>
      </c>
      <c r="E98" s="103">
        <v>101.79</v>
      </c>
      <c r="F98" s="103">
        <v>296.99</v>
      </c>
      <c r="G98" s="103">
        <v>2</v>
      </c>
      <c r="H98" s="103" t="s">
        <v>15</v>
      </c>
      <c r="I98" s="103">
        <f>SUM(B98:H98)</f>
        <v>426.87</v>
      </c>
      <c r="K98" s="103" t="s">
        <v>15</v>
      </c>
      <c r="L98" s="103" t="s">
        <v>15</v>
      </c>
      <c r="M98" s="103">
        <v>25.16</v>
      </c>
      <c r="N98" s="103">
        <v>94.29</v>
      </c>
      <c r="O98" s="103">
        <v>813.61</v>
      </c>
      <c r="P98" s="103">
        <v>21</v>
      </c>
      <c r="Q98" s="103" t="s">
        <v>15</v>
      </c>
      <c r="R98" s="103">
        <f>SUM(K98:Q98)</f>
        <v>954.06000000000006</v>
      </c>
      <c r="U98" s="14"/>
    </row>
    <row r="99" spans="1:21">
      <c r="A99" s="68">
        <v>2019</v>
      </c>
      <c r="B99" s="103" t="s">
        <v>15</v>
      </c>
      <c r="C99" s="103" t="s">
        <v>15</v>
      </c>
      <c r="D99" s="103">
        <v>9.74</v>
      </c>
      <c r="E99" s="103">
        <v>216.21</v>
      </c>
      <c r="F99" s="103">
        <v>189.67</v>
      </c>
      <c r="G99" s="103">
        <v>33.46</v>
      </c>
      <c r="H99" s="103">
        <v>164.35</v>
      </c>
      <c r="I99" s="103">
        <f t="shared" ref="I99:I103" si="12">SUM(B99:H99)</f>
        <v>613.42999999999995</v>
      </c>
      <c r="K99" s="103" t="s">
        <v>15</v>
      </c>
      <c r="L99" s="103" t="s">
        <v>15</v>
      </c>
      <c r="M99" s="103">
        <v>2</v>
      </c>
      <c r="N99" s="103">
        <v>336.11</v>
      </c>
      <c r="O99" s="103">
        <v>1095.42</v>
      </c>
      <c r="P99" s="103">
        <v>318.07</v>
      </c>
      <c r="Q99" s="103">
        <v>15.86</v>
      </c>
      <c r="R99" s="103">
        <f t="shared" ref="R99:R103" si="13">SUM(K99:Q99)</f>
        <v>1767.46</v>
      </c>
      <c r="U99" s="14"/>
    </row>
    <row r="100" spans="1:21" ht="11.4">
      <c r="A100" s="192" t="s">
        <v>215</v>
      </c>
      <c r="B100" s="103" t="s">
        <v>15</v>
      </c>
      <c r="C100" s="103" t="s">
        <v>15</v>
      </c>
      <c r="D100" s="103">
        <v>0</v>
      </c>
      <c r="E100" s="103">
        <v>12.71</v>
      </c>
      <c r="F100" s="103">
        <v>4.3</v>
      </c>
      <c r="G100" s="103">
        <v>0</v>
      </c>
      <c r="H100" s="103" t="s">
        <v>15</v>
      </c>
      <c r="I100" s="103">
        <f t="shared" si="12"/>
        <v>17.010000000000002</v>
      </c>
      <c r="K100" s="103" t="s">
        <v>15</v>
      </c>
      <c r="L100" s="103" t="s">
        <v>15</v>
      </c>
      <c r="M100" s="103">
        <v>0</v>
      </c>
      <c r="N100" s="103">
        <v>4.8</v>
      </c>
      <c r="O100" s="103">
        <v>166.37</v>
      </c>
      <c r="P100" s="103">
        <v>22.85</v>
      </c>
      <c r="Q100" s="103" t="s">
        <v>15</v>
      </c>
      <c r="R100" s="103">
        <f t="shared" si="13"/>
        <v>194.02</v>
      </c>
      <c r="U100" s="14"/>
    </row>
    <row r="101" spans="1:21" ht="11.4">
      <c r="A101" s="192" t="s">
        <v>216</v>
      </c>
      <c r="B101" s="103" t="s">
        <v>15</v>
      </c>
      <c r="C101" s="103" t="s">
        <v>15</v>
      </c>
      <c r="D101" s="103">
        <v>0</v>
      </c>
      <c r="E101" s="103">
        <v>224.71</v>
      </c>
      <c r="F101" s="103">
        <v>91.82</v>
      </c>
      <c r="G101" s="103">
        <v>12.09</v>
      </c>
      <c r="H101" s="103" t="s">
        <v>15</v>
      </c>
      <c r="I101" s="103">
        <f t="shared" si="12"/>
        <v>328.61999999999995</v>
      </c>
      <c r="K101" s="103" t="s">
        <v>15</v>
      </c>
      <c r="L101" s="103" t="s">
        <v>15</v>
      </c>
      <c r="M101" s="103">
        <v>0</v>
      </c>
      <c r="N101" s="103">
        <v>270.97000000000003</v>
      </c>
      <c r="O101" s="103">
        <v>867.3</v>
      </c>
      <c r="P101" s="103">
        <v>209.17</v>
      </c>
      <c r="Q101" s="103" t="s">
        <v>15</v>
      </c>
      <c r="R101" s="103">
        <f t="shared" si="13"/>
        <v>1347.44</v>
      </c>
      <c r="U101" s="14"/>
    </row>
    <row r="102" spans="1:21">
      <c r="A102" s="192">
        <v>2022</v>
      </c>
      <c r="B102" s="103" t="s">
        <v>15</v>
      </c>
      <c r="C102" s="103" t="s">
        <v>15</v>
      </c>
      <c r="D102" s="103">
        <v>20.55</v>
      </c>
      <c r="E102" s="103">
        <v>423.16</v>
      </c>
      <c r="F102" s="103">
        <v>242.11</v>
      </c>
      <c r="G102" s="103">
        <v>83.41</v>
      </c>
      <c r="H102" s="103">
        <v>127.45</v>
      </c>
      <c r="I102" s="103">
        <f t="shared" si="12"/>
        <v>896.68000000000006</v>
      </c>
      <c r="K102" s="103" t="s">
        <v>15</v>
      </c>
      <c r="L102" s="103" t="s">
        <v>15</v>
      </c>
      <c r="M102" s="103">
        <v>43.55</v>
      </c>
      <c r="N102" s="103">
        <v>700.57</v>
      </c>
      <c r="O102" s="103">
        <v>828.15</v>
      </c>
      <c r="P102" s="103">
        <v>588.33000000000004</v>
      </c>
      <c r="Q102" s="103">
        <v>2.27</v>
      </c>
      <c r="R102" s="103">
        <f t="shared" si="13"/>
        <v>2162.87</v>
      </c>
      <c r="U102" s="14"/>
    </row>
    <row r="103" spans="1:21">
      <c r="A103" s="192">
        <v>2023</v>
      </c>
      <c r="B103" s="103" t="s">
        <v>15</v>
      </c>
      <c r="C103" s="103" t="s">
        <v>15</v>
      </c>
      <c r="D103" s="103">
        <v>28.6</v>
      </c>
      <c r="E103" s="103">
        <v>523.47</v>
      </c>
      <c r="F103" s="103">
        <v>385.65</v>
      </c>
      <c r="G103" s="103">
        <v>71.27</v>
      </c>
      <c r="H103" s="103">
        <v>59.89</v>
      </c>
      <c r="I103" s="103">
        <f t="shared" si="12"/>
        <v>1068.8800000000001</v>
      </c>
      <c r="K103" s="103" t="s">
        <v>15</v>
      </c>
      <c r="L103" s="103" t="s">
        <v>15</v>
      </c>
      <c r="M103" s="103">
        <v>13.6</v>
      </c>
      <c r="N103" s="103">
        <v>263.89</v>
      </c>
      <c r="O103" s="103">
        <v>507.15</v>
      </c>
      <c r="P103" s="103">
        <v>794.7</v>
      </c>
      <c r="Q103" s="103">
        <v>2.81</v>
      </c>
      <c r="R103" s="103">
        <f t="shared" si="13"/>
        <v>1582.15</v>
      </c>
      <c r="U103" s="14"/>
    </row>
    <row r="104" spans="1:21" ht="11.4">
      <c r="A104" s="192" t="s">
        <v>348</v>
      </c>
      <c r="B104" s="103" t="s">
        <v>15</v>
      </c>
      <c r="C104" s="103" t="s">
        <v>15</v>
      </c>
      <c r="D104" s="256">
        <v>42.948984865264002</v>
      </c>
      <c r="E104" s="256">
        <v>442.07417343959497</v>
      </c>
      <c r="F104" s="256">
        <v>171.30626803042199</v>
      </c>
      <c r="G104" s="256" t="s">
        <v>15</v>
      </c>
      <c r="H104" s="256" t="s">
        <v>15</v>
      </c>
      <c r="I104" s="103">
        <f t="shared" si="9"/>
        <v>656.32942633528091</v>
      </c>
      <c r="K104" s="103" t="s">
        <v>15</v>
      </c>
      <c r="L104" s="103" t="s">
        <v>15</v>
      </c>
      <c r="M104" s="256">
        <v>24.566334440753</v>
      </c>
      <c r="N104" s="256">
        <v>671.90609199448897</v>
      </c>
      <c r="O104" s="256">
        <v>1327.5869829993401</v>
      </c>
      <c r="P104" s="256" t="s">
        <v>15</v>
      </c>
      <c r="Q104" s="256" t="s">
        <v>15</v>
      </c>
      <c r="R104" s="103">
        <f t="shared" si="11"/>
        <v>2024.059409434582</v>
      </c>
      <c r="U104" s="14"/>
    </row>
    <row r="106" spans="1:21">
      <c r="A106" s="63" t="s">
        <v>136</v>
      </c>
    </row>
    <row r="107" spans="1:21">
      <c r="A107" s="68">
        <v>1976</v>
      </c>
      <c r="B107" s="103" t="s">
        <v>15</v>
      </c>
      <c r="C107" s="103">
        <v>8156</v>
      </c>
      <c r="D107" s="103">
        <v>26201</v>
      </c>
      <c r="E107" s="103">
        <v>33094</v>
      </c>
      <c r="F107" s="103">
        <v>13568</v>
      </c>
      <c r="G107" s="103">
        <v>8865</v>
      </c>
      <c r="H107" s="103">
        <v>1595</v>
      </c>
      <c r="I107" s="103">
        <f t="shared" ref="I107:I124" si="14">SUM(B107:H107)</f>
        <v>91479</v>
      </c>
      <c r="K107" s="103" t="s">
        <v>15</v>
      </c>
      <c r="L107" s="103">
        <v>18637</v>
      </c>
      <c r="M107" s="103">
        <v>70424</v>
      </c>
      <c r="N107" s="103">
        <v>155417</v>
      </c>
      <c r="O107" s="103">
        <v>133359</v>
      </c>
      <c r="P107" s="103">
        <v>68219</v>
      </c>
      <c r="Q107" s="103">
        <v>5287</v>
      </c>
      <c r="R107" s="103">
        <f t="shared" ref="R107:R124" si="15">SUM(K107:Q107)</f>
        <v>451343</v>
      </c>
    </row>
    <row r="108" spans="1:21">
      <c r="A108" s="68">
        <v>1977</v>
      </c>
      <c r="B108" s="103">
        <v>3510</v>
      </c>
      <c r="C108" s="103">
        <v>3733</v>
      </c>
      <c r="D108" s="103">
        <v>24325</v>
      </c>
      <c r="E108" s="103">
        <v>19334</v>
      </c>
      <c r="F108" s="103">
        <v>31272</v>
      </c>
      <c r="G108" s="103">
        <v>17205</v>
      </c>
      <c r="H108" s="103">
        <v>1574</v>
      </c>
      <c r="I108" s="103">
        <f t="shared" si="14"/>
        <v>100953</v>
      </c>
      <c r="K108" s="103">
        <v>100</v>
      </c>
      <c r="L108" s="103">
        <v>14941</v>
      </c>
      <c r="M108" s="103">
        <v>33645</v>
      </c>
      <c r="N108" s="103">
        <v>92805</v>
      </c>
      <c r="O108" s="103">
        <v>45589</v>
      </c>
      <c r="P108" s="103">
        <v>17224</v>
      </c>
      <c r="Q108" s="103">
        <v>2259</v>
      </c>
      <c r="R108" s="103">
        <f t="shared" si="15"/>
        <v>206563</v>
      </c>
    </row>
    <row r="109" spans="1:21">
      <c r="A109" s="68">
        <v>1978</v>
      </c>
      <c r="B109" s="103">
        <v>2141</v>
      </c>
      <c r="C109" s="103">
        <v>8386</v>
      </c>
      <c r="D109" s="103">
        <v>26839</v>
      </c>
      <c r="E109" s="103">
        <v>12492</v>
      </c>
      <c r="F109" s="103">
        <v>12134</v>
      </c>
      <c r="G109" s="103">
        <v>2260</v>
      </c>
      <c r="H109" s="103">
        <v>533</v>
      </c>
      <c r="I109" s="103">
        <f t="shared" si="14"/>
        <v>64785</v>
      </c>
      <c r="K109" s="103">
        <v>222</v>
      </c>
      <c r="L109" s="103">
        <v>7159</v>
      </c>
      <c r="M109" s="103">
        <v>48730</v>
      </c>
      <c r="N109" s="103">
        <v>72606</v>
      </c>
      <c r="O109" s="103">
        <v>51801</v>
      </c>
      <c r="P109" s="103">
        <v>22431</v>
      </c>
      <c r="Q109" s="103">
        <v>1401</v>
      </c>
      <c r="R109" s="103">
        <f t="shared" si="15"/>
        <v>204350</v>
      </c>
    </row>
    <row r="110" spans="1:21">
      <c r="A110" s="68">
        <v>1979</v>
      </c>
      <c r="B110" s="103" t="s">
        <v>15</v>
      </c>
      <c r="C110" s="103">
        <v>7007</v>
      </c>
      <c r="D110" s="103">
        <v>15976</v>
      </c>
      <c r="E110" s="103">
        <v>9795</v>
      </c>
      <c r="F110" s="103">
        <v>16090</v>
      </c>
      <c r="G110" s="103">
        <v>101</v>
      </c>
      <c r="H110" s="103">
        <v>14</v>
      </c>
      <c r="I110" s="103">
        <f t="shared" si="14"/>
        <v>48983</v>
      </c>
      <c r="K110" s="103" t="s">
        <v>15</v>
      </c>
      <c r="L110" s="103">
        <v>4854</v>
      </c>
      <c r="M110" s="103">
        <v>25666</v>
      </c>
      <c r="N110" s="103">
        <v>57659</v>
      </c>
      <c r="O110" s="103">
        <v>42970</v>
      </c>
      <c r="P110" s="103">
        <v>1280</v>
      </c>
      <c r="Q110" s="103">
        <v>150</v>
      </c>
      <c r="R110" s="103">
        <f t="shared" si="15"/>
        <v>132579</v>
      </c>
    </row>
    <row r="111" spans="1:21">
      <c r="A111" s="68">
        <v>1980</v>
      </c>
      <c r="B111" s="103" t="s">
        <v>15</v>
      </c>
      <c r="C111" s="103">
        <v>1437</v>
      </c>
      <c r="D111" s="103">
        <v>10453</v>
      </c>
      <c r="E111" s="103">
        <v>15379</v>
      </c>
      <c r="F111" s="103">
        <v>6155</v>
      </c>
      <c r="G111" s="103">
        <v>103</v>
      </c>
      <c r="H111" s="103" t="s">
        <v>15</v>
      </c>
      <c r="I111" s="103">
        <f t="shared" si="14"/>
        <v>33527</v>
      </c>
      <c r="K111" s="103" t="s">
        <v>15</v>
      </c>
      <c r="L111" s="103">
        <v>16279</v>
      </c>
      <c r="M111" s="103">
        <v>40573</v>
      </c>
      <c r="N111" s="103">
        <v>68592</v>
      </c>
      <c r="O111" s="103">
        <v>41915</v>
      </c>
      <c r="P111" s="103">
        <v>398</v>
      </c>
      <c r="Q111" s="103" t="s">
        <v>15</v>
      </c>
      <c r="R111" s="103">
        <f t="shared" si="15"/>
        <v>167757</v>
      </c>
    </row>
    <row r="112" spans="1:21">
      <c r="A112" s="68">
        <v>1981</v>
      </c>
      <c r="B112" s="103" t="s">
        <v>15</v>
      </c>
      <c r="C112" s="103">
        <v>2100</v>
      </c>
      <c r="D112" s="103">
        <v>10735</v>
      </c>
      <c r="E112" s="103">
        <v>29255</v>
      </c>
      <c r="F112" s="103">
        <v>15314</v>
      </c>
      <c r="G112" s="103">
        <v>51</v>
      </c>
      <c r="H112" s="103">
        <v>17</v>
      </c>
      <c r="I112" s="103">
        <f t="shared" si="14"/>
        <v>57472</v>
      </c>
      <c r="K112" s="103" t="s">
        <v>15</v>
      </c>
      <c r="L112" s="103">
        <v>2457</v>
      </c>
      <c r="M112" s="103">
        <v>23937</v>
      </c>
      <c r="N112" s="103">
        <v>36399</v>
      </c>
      <c r="O112" s="103">
        <v>29204</v>
      </c>
      <c r="P112" s="103">
        <v>101</v>
      </c>
      <c r="Q112" s="103">
        <v>34</v>
      </c>
      <c r="R112" s="103">
        <f t="shared" si="15"/>
        <v>92132</v>
      </c>
    </row>
    <row r="113" spans="1:18">
      <c r="A113" s="68">
        <v>1982</v>
      </c>
      <c r="B113" s="103" t="s">
        <v>15</v>
      </c>
      <c r="C113" s="103">
        <v>538</v>
      </c>
      <c r="D113" s="103">
        <v>33147</v>
      </c>
      <c r="E113" s="103">
        <v>38538</v>
      </c>
      <c r="F113" s="103">
        <v>10864</v>
      </c>
      <c r="G113" s="103">
        <v>4</v>
      </c>
      <c r="H113" s="103" t="s">
        <v>15</v>
      </c>
      <c r="I113" s="103">
        <f t="shared" si="14"/>
        <v>83091</v>
      </c>
      <c r="K113" s="103" t="s">
        <v>15</v>
      </c>
      <c r="L113" s="103" t="s">
        <v>15</v>
      </c>
      <c r="M113" s="103">
        <v>9643</v>
      </c>
      <c r="N113" s="103">
        <v>40431</v>
      </c>
      <c r="O113" s="103">
        <v>24756</v>
      </c>
      <c r="P113" s="103">
        <v>67</v>
      </c>
      <c r="Q113" s="103" t="s">
        <v>15</v>
      </c>
      <c r="R113" s="103">
        <f t="shared" si="15"/>
        <v>74897</v>
      </c>
    </row>
    <row r="114" spans="1:18">
      <c r="A114" s="68">
        <v>1983</v>
      </c>
      <c r="B114" s="103" t="s">
        <v>15</v>
      </c>
      <c r="C114" s="103">
        <v>657</v>
      </c>
      <c r="D114" s="103">
        <v>20314</v>
      </c>
      <c r="E114" s="103">
        <v>8934</v>
      </c>
      <c r="F114" s="103">
        <v>4553</v>
      </c>
      <c r="G114" s="103">
        <v>1315</v>
      </c>
      <c r="H114" s="103" t="s">
        <v>15</v>
      </c>
      <c r="I114" s="103">
        <f t="shared" si="14"/>
        <v>35773</v>
      </c>
      <c r="K114" s="103" t="s">
        <v>15</v>
      </c>
      <c r="L114" s="103" t="s">
        <v>15</v>
      </c>
      <c r="M114" s="103">
        <v>12165</v>
      </c>
      <c r="N114" s="103">
        <v>25028</v>
      </c>
      <c r="O114" s="103">
        <v>20345</v>
      </c>
      <c r="P114" s="103">
        <v>7440</v>
      </c>
      <c r="Q114" s="103" t="s">
        <v>15</v>
      </c>
      <c r="R114" s="103">
        <f t="shared" si="15"/>
        <v>64978</v>
      </c>
    </row>
    <row r="115" spans="1:18">
      <c r="A115" s="68">
        <v>1984</v>
      </c>
      <c r="B115" s="103" t="s">
        <v>15</v>
      </c>
      <c r="C115" s="103">
        <v>6017</v>
      </c>
      <c r="D115" s="103" t="s">
        <v>15</v>
      </c>
      <c r="E115" s="103">
        <v>5</v>
      </c>
      <c r="F115" s="103">
        <v>6</v>
      </c>
      <c r="G115" s="103" t="s">
        <v>15</v>
      </c>
      <c r="H115" s="103" t="s">
        <v>15</v>
      </c>
      <c r="I115" s="103">
        <f t="shared" si="14"/>
        <v>6028</v>
      </c>
      <c r="K115" s="103" t="s">
        <v>15</v>
      </c>
      <c r="L115" s="103" t="s">
        <v>15</v>
      </c>
      <c r="M115" s="103" t="s">
        <v>15</v>
      </c>
      <c r="N115" s="103">
        <v>1704</v>
      </c>
      <c r="O115" s="103">
        <v>8897</v>
      </c>
      <c r="P115" s="103" t="s">
        <v>15</v>
      </c>
      <c r="Q115" s="103" t="s">
        <v>15</v>
      </c>
      <c r="R115" s="103">
        <f t="shared" si="15"/>
        <v>10601</v>
      </c>
    </row>
    <row r="116" spans="1:18">
      <c r="A116" s="68">
        <v>1985</v>
      </c>
      <c r="B116" s="103" t="s">
        <v>15</v>
      </c>
      <c r="C116" s="103" t="s">
        <v>15</v>
      </c>
      <c r="D116" s="103">
        <v>814</v>
      </c>
      <c r="E116" s="103">
        <v>10252</v>
      </c>
      <c r="F116" s="103">
        <v>6826</v>
      </c>
      <c r="G116" s="103">
        <v>256</v>
      </c>
      <c r="H116" s="103" t="s">
        <v>15</v>
      </c>
      <c r="I116" s="103">
        <f t="shared" si="14"/>
        <v>18148</v>
      </c>
      <c r="K116" s="103" t="s">
        <v>15</v>
      </c>
      <c r="L116" s="103" t="s">
        <v>15</v>
      </c>
      <c r="M116" s="103">
        <v>1416</v>
      </c>
      <c r="N116" s="103">
        <v>34764</v>
      </c>
      <c r="O116" s="103">
        <v>31784</v>
      </c>
      <c r="P116" s="103">
        <v>5874</v>
      </c>
      <c r="Q116" s="103" t="s">
        <v>15</v>
      </c>
      <c r="R116" s="103">
        <f t="shared" si="15"/>
        <v>73838</v>
      </c>
    </row>
    <row r="117" spans="1:18">
      <c r="A117" s="68">
        <v>1986</v>
      </c>
      <c r="B117" s="103" t="s">
        <v>15</v>
      </c>
      <c r="C117" s="103" t="s">
        <v>15</v>
      </c>
      <c r="D117" s="103">
        <v>503</v>
      </c>
      <c r="E117" s="103">
        <v>7899</v>
      </c>
      <c r="F117" s="103">
        <v>6887</v>
      </c>
      <c r="G117" s="103" t="s">
        <v>15</v>
      </c>
      <c r="H117" s="103" t="s">
        <v>15</v>
      </c>
      <c r="I117" s="103">
        <f t="shared" si="14"/>
        <v>15289</v>
      </c>
      <c r="K117" s="103" t="s">
        <v>15</v>
      </c>
      <c r="L117" s="103" t="s">
        <v>15</v>
      </c>
      <c r="M117" s="103">
        <v>3096</v>
      </c>
      <c r="N117" s="103">
        <v>49662</v>
      </c>
      <c r="O117" s="103">
        <v>29310</v>
      </c>
      <c r="P117" s="103">
        <v>943</v>
      </c>
      <c r="Q117" s="103">
        <v>86</v>
      </c>
      <c r="R117" s="103">
        <f t="shared" si="15"/>
        <v>83097</v>
      </c>
    </row>
    <row r="118" spans="1:18">
      <c r="A118" s="68">
        <v>1987</v>
      </c>
      <c r="B118" s="103" t="s">
        <v>15</v>
      </c>
      <c r="C118" s="103" t="s">
        <v>15</v>
      </c>
      <c r="D118" s="103">
        <v>2985</v>
      </c>
      <c r="E118" s="103">
        <v>20492</v>
      </c>
      <c r="F118" s="103">
        <v>6239</v>
      </c>
      <c r="G118" s="103">
        <v>17</v>
      </c>
      <c r="H118" s="103" t="s">
        <v>15</v>
      </c>
      <c r="I118" s="103">
        <f t="shared" si="14"/>
        <v>29733</v>
      </c>
      <c r="K118" s="103" t="s">
        <v>15</v>
      </c>
      <c r="L118" s="103" t="s">
        <v>15</v>
      </c>
      <c r="M118" s="103">
        <v>369</v>
      </c>
      <c r="N118" s="103">
        <v>27590</v>
      </c>
      <c r="O118" s="103">
        <v>13473</v>
      </c>
      <c r="P118" s="103">
        <v>44</v>
      </c>
      <c r="Q118" s="103">
        <v>3</v>
      </c>
      <c r="R118" s="103">
        <f t="shared" si="15"/>
        <v>41479</v>
      </c>
    </row>
    <row r="119" spans="1:18">
      <c r="A119" s="68">
        <v>1988</v>
      </c>
      <c r="B119" s="103" t="s">
        <v>15</v>
      </c>
      <c r="C119" s="103" t="s">
        <v>15</v>
      </c>
      <c r="D119" s="103" t="s">
        <v>15</v>
      </c>
      <c r="E119" s="103">
        <v>12528</v>
      </c>
      <c r="F119" s="103">
        <v>914</v>
      </c>
      <c r="G119" s="103" t="s">
        <v>15</v>
      </c>
      <c r="H119" s="103" t="s">
        <v>15</v>
      </c>
      <c r="I119" s="103">
        <f t="shared" si="14"/>
        <v>13442</v>
      </c>
      <c r="K119" s="103" t="s">
        <v>15</v>
      </c>
      <c r="L119" s="103" t="s">
        <v>15</v>
      </c>
      <c r="M119" s="103" t="s">
        <v>15</v>
      </c>
      <c r="N119" s="103">
        <v>45936</v>
      </c>
      <c r="O119" s="103">
        <v>2608</v>
      </c>
      <c r="P119" s="103" t="s">
        <v>15</v>
      </c>
      <c r="Q119" s="103" t="s">
        <v>15</v>
      </c>
      <c r="R119" s="103">
        <f t="shared" si="15"/>
        <v>48544</v>
      </c>
    </row>
    <row r="120" spans="1:18">
      <c r="A120" s="68">
        <v>1989</v>
      </c>
      <c r="B120" s="103" t="s">
        <v>15</v>
      </c>
      <c r="C120" s="103">
        <v>667</v>
      </c>
      <c r="D120" s="103">
        <v>1383</v>
      </c>
      <c r="E120" s="103">
        <v>3971</v>
      </c>
      <c r="F120" s="103">
        <v>5622</v>
      </c>
      <c r="G120" s="103" t="s">
        <v>15</v>
      </c>
      <c r="H120" s="103" t="s">
        <v>15</v>
      </c>
      <c r="I120" s="103">
        <f t="shared" si="14"/>
        <v>11643</v>
      </c>
      <c r="K120" s="103" t="s">
        <v>15</v>
      </c>
      <c r="L120" s="103">
        <v>19</v>
      </c>
      <c r="M120" s="103">
        <v>12</v>
      </c>
      <c r="N120" s="103">
        <v>46172</v>
      </c>
      <c r="O120" s="103">
        <v>41682</v>
      </c>
      <c r="P120" s="103" t="s">
        <v>15</v>
      </c>
      <c r="Q120" s="103" t="s">
        <v>15</v>
      </c>
      <c r="R120" s="103">
        <f t="shared" si="15"/>
        <v>87885</v>
      </c>
    </row>
    <row r="121" spans="1:18">
      <c r="A121" s="68">
        <v>1990</v>
      </c>
      <c r="B121" s="103" t="s">
        <v>15</v>
      </c>
      <c r="C121" s="103" t="s">
        <v>15</v>
      </c>
      <c r="D121" s="103">
        <v>1283</v>
      </c>
      <c r="E121" s="103">
        <v>6780</v>
      </c>
      <c r="F121" s="103">
        <v>5399</v>
      </c>
      <c r="G121" s="103">
        <v>3367</v>
      </c>
      <c r="H121" s="103" t="s">
        <v>15</v>
      </c>
      <c r="I121" s="103">
        <f t="shared" si="14"/>
        <v>16829</v>
      </c>
      <c r="K121" s="103" t="s">
        <v>15</v>
      </c>
      <c r="L121" s="103" t="s">
        <v>15</v>
      </c>
      <c r="M121" s="103">
        <v>5402</v>
      </c>
      <c r="N121" s="103">
        <v>31267</v>
      </c>
      <c r="O121" s="103">
        <v>29407</v>
      </c>
      <c r="P121" s="103">
        <v>20026</v>
      </c>
      <c r="Q121" s="103" t="s">
        <v>15</v>
      </c>
      <c r="R121" s="103">
        <f t="shared" si="15"/>
        <v>86102</v>
      </c>
    </row>
    <row r="122" spans="1:18">
      <c r="A122" s="68">
        <v>1991</v>
      </c>
      <c r="B122" s="103" t="s">
        <v>15</v>
      </c>
      <c r="C122" s="103" t="s">
        <v>15</v>
      </c>
      <c r="D122" s="103">
        <v>1911</v>
      </c>
      <c r="E122" s="103">
        <v>3786</v>
      </c>
      <c r="F122" s="103">
        <v>1265</v>
      </c>
      <c r="G122" s="103">
        <v>209</v>
      </c>
      <c r="H122" s="103" t="s">
        <v>15</v>
      </c>
      <c r="I122" s="103">
        <f t="shared" si="14"/>
        <v>7171</v>
      </c>
      <c r="K122" s="103" t="s">
        <v>15</v>
      </c>
      <c r="L122" s="103" t="s">
        <v>15</v>
      </c>
      <c r="M122" s="103">
        <v>6781</v>
      </c>
      <c r="N122" s="103">
        <v>60610</v>
      </c>
      <c r="O122" s="103">
        <v>14508</v>
      </c>
      <c r="P122" s="103">
        <v>6963</v>
      </c>
      <c r="Q122" s="103" t="s">
        <v>15</v>
      </c>
      <c r="R122" s="103">
        <f t="shared" si="15"/>
        <v>88862</v>
      </c>
    </row>
    <row r="123" spans="1:18">
      <c r="A123" s="68">
        <v>1992</v>
      </c>
      <c r="B123" s="103" t="s">
        <v>15</v>
      </c>
      <c r="C123" s="103" t="s">
        <v>15</v>
      </c>
      <c r="D123" s="103" t="s">
        <v>15</v>
      </c>
      <c r="E123" s="103">
        <v>7091</v>
      </c>
      <c r="F123" s="103">
        <v>5979</v>
      </c>
      <c r="G123" s="103">
        <v>2370</v>
      </c>
      <c r="H123" s="103">
        <v>213</v>
      </c>
      <c r="I123" s="103">
        <f t="shared" si="14"/>
        <v>15653</v>
      </c>
      <c r="K123" s="103" t="s">
        <v>15</v>
      </c>
      <c r="L123" s="103" t="s">
        <v>15</v>
      </c>
      <c r="M123" s="103" t="s">
        <v>15</v>
      </c>
      <c r="N123" s="103">
        <v>16774</v>
      </c>
      <c r="O123" s="103">
        <v>25807</v>
      </c>
      <c r="P123" s="103">
        <v>7234</v>
      </c>
      <c r="Q123" s="103">
        <v>322</v>
      </c>
      <c r="R123" s="103">
        <f t="shared" si="15"/>
        <v>50137</v>
      </c>
    </row>
    <row r="124" spans="1:18">
      <c r="A124" s="68">
        <v>1993</v>
      </c>
      <c r="B124" s="103" t="s">
        <v>15</v>
      </c>
      <c r="C124" s="103" t="s">
        <v>15</v>
      </c>
      <c r="D124" s="103" t="s">
        <v>15</v>
      </c>
      <c r="E124" s="103">
        <v>1357</v>
      </c>
      <c r="F124" s="103">
        <v>3780</v>
      </c>
      <c r="G124" s="103">
        <v>3358</v>
      </c>
      <c r="H124" s="103" t="s">
        <v>15</v>
      </c>
      <c r="I124" s="103">
        <f t="shared" si="14"/>
        <v>8495</v>
      </c>
      <c r="K124" s="103" t="s">
        <v>15</v>
      </c>
      <c r="L124" s="103" t="s">
        <v>15</v>
      </c>
      <c r="M124" s="103" t="s">
        <v>15</v>
      </c>
      <c r="N124" s="103">
        <v>16081</v>
      </c>
      <c r="O124" s="103">
        <v>21274</v>
      </c>
      <c r="P124" s="103">
        <v>12067</v>
      </c>
      <c r="Q124" s="103" t="s">
        <v>15</v>
      </c>
      <c r="R124" s="103">
        <f t="shared" si="15"/>
        <v>49422</v>
      </c>
    </row>
    <row r="125" spans="1:18">
      <c r="A125" s="68">
        <v>1994</v>
      </c>
      <c r="B125" s="103" t="s">
        <v>15</v>
      </c>
      <c r="C125" s="103" t="s">
        <v>15</v>
      </c>
      <c r="D125" s="103" t="s">
        <v>15</v>
      </c>
      <c r="E125" s="103" t="s">
        <v>15</v>
      </c>
      <c r="F125" s="103" t="s">
        <v>15</v>
      </c>
      <c r="G125" s="103" t="s">
        <v>15</v>
      </c>
      <c r="H125" s="103" t="s">
        <v>15</v>
      </c>
      <c r="I125" s="103" t="s">
        <v>15</v>
      </c>
      <c r="K125" s="103" t="s">
        <v>15</v>
      </c>
      <c r="L125" s="103" t="s">
        <v>15</v>
      </c>
      <c r="M125" s="103" t="s">
        <v>15</v>
      </c>
      <c r="N125" s="103" t="s">
        <v>15</v>
      </c>
      <c r="O125" s="103" t="s">
        <v>15</v>
      </c>
      <c r="P125" s="103" t="s">
        <v>15</v>
      </c>
      <c r="Q125" s="103" t="s">
        <v>15</v>
      </c>
      <c r="R125" s="103" t="s">
        <v>15</v>
      </c>
    </row>
    <row r="126" spans="1:18">
      <c r="A126" s="68">
        <v>1995</v>
      </c>
      <c r="B126" s="103" t="s">
        <v>15</v>
      </c>
      <c r="C126" s="103" t="s">
        <v>15</v>
      </c>
      <c r="D126" s="103" t="s">
        <v>15</v>
      </c>
      <c r="E126" s="103">
        <v>12</v>
      </c>
      <c r="F126" s="103">
        <v>33</v>
      </c>
      <c r="G126" s="103">
        <v>46</v>
      </c>
      <c r="H126" s="103" t="s">
        <v>15</v>
      </c>
      <c r="I126" s="103">
        <f t="shared" ref="I126:I134" si="16">SUM(B126:H126)</f>
        <v>91</v>
      </c>
      <c r="K126" s="103" t="s">
        <v>15</v>
      </c>
      <c r="L126" s="103" t="s">
        <v>15</v>
      </c>
      <c r="M126" s="103" t="s">
        <v>15</v>
      </c>
      <c r="N126" s="103">
        <v>3216</v>
      </c>
      <c r="O126" s="103">
        <v>17623</v>
      </c>
      <c r="P126" s="103">
        <v>8046</v>
      </c>
      <c r="Q126" s="103" t="s">
        <v>15</v>
      </c>
      <c r="R126" s="103">
        <f t="shared" ref="R126:R137" si="17">SUM(K126:Q126)</f>
        <v>28885</v>
      </c>
    </row>
    <row r="127" spans="1:18">
      <c r="A127" s="68">
        <v>1996</v>
      </c>
      <c r="B127" s="103" t="s">
        <v>15</v>
      </c>
      <c r="C127" s="103" t="s">
        <v>15</v>
      </c>
      <c r="D127" s="103" t="s">
        <v>15</v>
      </c>
      <c r="E127" s="103">
        <v>8</v>
      </c>
      <c r="F127" s="103">
        <v>8</v>
      </c>
      <c r="G127" s="103" t="s">
        <v>15</v>
      </c>
      <c r="H127" s="103" t="s">
        <v>15</v>
      </c>
      <c r="I127" s="103">
        <f t="shared" si="16"/>
        <v>16</v>
      </c>
      <c r="K127" s="103" t="s">
        <v>15</v>
      </c>
      <c r="L127" s="103" t="s">
        <v>15</v>
      </c>
      <c r="M127" s="103" t="s">
        <v>15</v>
      </c>
      <c r="N127" s="103">
        <v>5975</v>
      </c>
      <c r="O127" s="103">
        <v>14896</v>
      </c>
      <c r="P127" s="103">
        <v>2202</v>
      </c>
      <c r="Q127" s="103" t="s">
        <v>15</v>
      </c>
      <c r="R127" s="103">
        <f t="shared" si="17"/>
        <v>23073</v>
      </c>
    </row>
    <row r="128" spans="1:18">
      <c r="A128" s="68">
        <v>1997</v>
      </c>
      <c r="B128" s="103" t="s">
        <v>15</v>
      </c>
      <c r="C128" s="103" t="s">
        <v>15</v>
      </c>
      <c r="D128" s="103" t="s">
        <v>15</v>
      </c>
      <c r="E128" s="103">
        <v>1199</v>
      </c>
      <c r="F128" s="103">
        <v>1563</v>
      </c>
      <c r="G128" s="103">
        <v>315</v>
      </c>
      <c r="H128" s="103" t="s">
        <v>15</v>
      </c>
      <c r="I128" s="103">
        <f t="shared" si="16"/>
        <v>3077</v>
      </c>
      <c r="K128" s="103" t="s">
        <v>15</v>
      </c>
      <c r="L128" s="103" t="s">
        <v>15</v>
      </c>
      <c r="M128" s="103" t="s">
        <v>15</v>
      </c>
      <c r="N128" s="103">
        <v>5986</v>
      </c>
      <c r="O128" s="103">
        <v>6745</v>
      </c>
      <c r="P128" s="103">
        <v>424</v>
      </c>
      <c r="Q128" s="103" t="s">
        <v>15</v>
      </c>
      <c r="R128" s="103">
        <f t="shared" si="17"/>
        <v>13155</v>
      </c>
    </row>
    <row r="129" spans="1:20">
      <c r="A129" s="68">
        <v>1998</v>
      </c>
      <c r="B129" s="103" t="s">
        <v>15</v>
      </c>
      <c r="C129" s="103" t="s">
        <v>15</v>
      </c>
      <c r="D129" s="103" t="s">
        <v>15</v>
      </c>
      <c r="E129" s="103" t="s">
        <v>15</v>
      </c>
      <c r="F129" s="103">
        <v>1477</v>
      </c>
      <c r="G129" s="103">
        <v>228</v>
      </c>
      <c r="H129" s="103" t="s">
        <v>15</v>
      </c>
      <c r="I129" s="103">
        <f t="shared" si="16"/>
        <v>1705</v>
      </c>
      <c r="K129" s="103" t="s">
        <v>15</v>
      </c>
      <c r="L129" s="103" t="s">
        <v>15</v>
      </c>
      <c r="M129" s="103" t="s">
        <v>15</v>
      </c>
      <c r="N129" s="103" t="s">
        <v>15</v>
      </c>
      <c r="O129" s="103">
        <v>6628</v>
      </c>
      <c r="P129" s="103">
        <v>1066</v>
      </c>
      <c r="Q129" s="103" t="s">
        <v>15</v>
      </c>
      <c r="R129" s="103">
        <f t="shared" si="17"/>
        <v>7694</v>
      </c>
    </row>
    <row r="130" spans="1:20">
      <c r="A130" s="68">
        <v>1999</v>
      </c>
      <c r="B130" s="103" t="s">
        <v>15</v>
      </c>
      <c r="C130" s="103" t="s">
        <v>15</v>
      </c>
      <c r="D130" s="103" t="s">
        <v>15</v>
      </c>
      <c r="E130" s="103">
        <v>2271</v>
      </c>
      <c r="F130" s="103">
        <v>3103</v>
      </c>
      <c r="G130" s="103">
        <v>1211</v>
      </c>
      <c r="H130" s="103" t="s">
        <v>15</v>
      </c>
      <c r="I130" s="103">
        <f t="shared" si="16"/>
        <v>6585</v>
      </c>
      <c r="K130" s="103" t="s">
        <v>15</v>
      </c>
      <c r="L130" s="103" t="s">
        <v>15</v>
      </c>
      <c r="M130" s="103" t="s">
        <v>15</v>
      </c>
      <c r="N130" s="103">
        <v>4060</v>
      </c>
      <c r="O130" s="103">
        <v>7264</v>
      </c>
      <c r="P130" s="103">
        <v>1271</v>
      </c>
      <c r="Q130" s="103" t="s">
        <v>15</v>
      </c>
      <c r="R130" s="103">
        <f t="shared" si="17"/>
        <v>12595</v>
      </c>
    </row>
    <row r="131" spans="1:20">
      <c r="A131" s="68">
        <v>2000</v>
      </c>
      <c r="B131" s="103" t="s">
        <v>15</v>
      </c>
      <c r="C131" s="103" t="s">
        <v>15</v>
      </c>
      <c r="D131" s="103" t="s">
        <v>15</v>
      </c>
      <c r="E131" s="103">
        <v>4153</v>
      </c>
      <c r="F131" s="103">
        <v>2183</v>
      </c>
      <c r="G131" s="103" t="s">
        <v>15</v>
      </c>
      <c r="H131" s="103" t="s">
        <v>15</v>
      </c>
      <c r="I131" s="103">
        <f t="shared" si="16"/>
        <v>6336</v>
      </c>
      <c r="K131" s="103" t="s">
        <v>15</v>
      </c>
      <c r="L131" s="103" t="s">
        <v>15</v>
      </c>
      <c r="M131" s="103" t="s">
        <v>15</v>
      </c>
      <c r="N131" s="103">
        <v>18554</v>
      </c>
      <c r="O131" s="103">
        <v>10240</v>
      </c>
      <c r="P131" s="103" t="s">
        <v>15</v>
      </c>
      <c r="Q131" s="103" t="s">
        <v>15</v>
      </c>
      <c r="R131" s="103">
        <f t="shared" si="17"/>
        <v>28794</v>
      </c>
    </row>
    <row r="132" spans="1:20">
      <c r="A132" s="68">
        <v>2001</v>
      </c>
      <c r="B132" s="103" t="s">
        <v>15</v>
      </c>
      <c r="C132" s="103" t="s">
        <v>15</v>
      </c>
      <c r="D132" s="103" t="s">
        <v>15</v>
      </c>
      <c r="E132" s="103">
        <v>12205</v>
      </c>
      <c r="F132" s="103">
        <v>2758</v>
      </c>
      <c r="G132" s="103">
        <v>782</v>
      </c>
      <c r="H132" s="103" t="s">
        <v>15</v>
      </c>
      <c r="I132" s="103">
        <f t="shared" si="16"/>
        <v>15745</v>
      </c>
      <c r="K132" s="103" t="s">
        <v>15</v>
      </c>
      <c r="L132" s="103" t="s">
        <v>15</v>
      </c>
      <c r="M132" s="103" t="s">
        <v>15</v>
      </c>
      <c r="N132" s="103">
        <v>31372</v>
      </c>
      <c r="O132" s="103">
        <v>25115</v>
      </c>
      <c r="P132" s="103">
        <v>12909</v>
      </c>
      <c r="Q132" s="103" t="s">
        <v>15</v>
      </c>
      <c r="R132" s="103">
        <f t="shared" si="17"/>
        <v>69396</v>
      </c>
    </row>
    <row r="133" spans="1:20">
      <c r="A133" s="68">
        <v>2002</v>
      </c>
      <c r="B133" s="103" t="s">
        <v>15</v>
      </c>
      <c r="C133" s="103">
        <v>2313</v>
      </c>
      <c r="D133" s="103">
        <v>13877</v>
      </c>
      <c r="E133" s="103">
        <v>17848</v>
      </c>
      <c r="F133" s="103">
        <v>8548</v>
      </c>
      <c r="G133" s="103" t="s">
        <v>15</v>
      </c>
      <c r="H133" s="103" t="s">
        <v>15</v>
      </c>
      <c r="I133" s="103">
        <f t="shared" si="16"/>
        <v>42586</v>
      </c>
      <c r="K133" s="103" t="s">
        <v>15</v>
      </c>
      <c r="L133" s="103">
        <v>5</v>
      </c>
      <c r="M133" s="103">
        <v>271</v>
      </c>
      <c r="N133" s="103">
        <v>8043</v>
      </c>
      <c r="O133" s="103">
        <v>10762</v>
      </c>
      <c r="P133" s="103" t="s">
        <v>15</v>
      </c>
      <c r="Q133" s="103" t="s">
        <v>15</v>
      </c>
      <c r="R133" s="103">
        <f t="shared" si="17"/>
        <v>19081</v>
      </c>
    </row>
    <row r="134" spans="1:20">
      <c r="A134" s="68">
        <v>2003</v>
      </c>
      <c r="B134" s="103" t="s">
        <v>15</v>
      </c>
      <c r="C134" s="103" t="s">
        <v>15</v>
      </c>
      <c r="D134" s="103">
        <v>1972</v>
      </c>
      <c r="E134" s="103">
        <v>9103</v>
      </c>
      <c r="F134" s="103">
        <v>8953</v>
      </c>
      <c r="G134" s="103">
        <v>1786</v>
      </c>
      <c r="H134" s="103" t="s">
        <v>15</v>
      </c>
      <c r="I134" s="103">
        <f t="shared" si="16"/>
        <v>21814</v>
      </c>
      <c r="K134" s="103" t="s">
        <v>15</v>
      </c>
      <c r="L134" s="103" t="s">
        <v>15</v>
      </c>
      <c r="M134" s="103">
        <v>2714</v>
      </c>
      <c r="N134" s="103">
        <v>14882</v>
      </c>
      <c r="O134" s="103">
        <v>17343</v>
      </c>
      <c r="P134" s="103">
        <v>4328</v>
      </c>
      <c r="Q134" s="103" t="s">
        <v>15</v>
      </c>
      <c r="R134" s="103">
        <f t="shared" si="17"/>
        <v>39267</v>
      </c>
    </row>
    <row r="135" spans="1:20">
      <c r="A135" s="68">
        <v>2004</v>
      </c>
      <c r="B135" s="103" t="s">
        <v>15</v>
      </c>
      <c r="C135" s="103" t="s">
        <v>15</v>
      </c>
      <c r="D135" s="103">
        <v>254</v>
      </c>
      <c r="E135" s="103">
        <v>4087</v>
      </c>
      <c r="F135" s="103">
        <v>5358</v>
      </c>
      <c r="G135" s="103">
        <v>1647</v>
      </c>
      <c r="H135" s="103" t="s">
        <v>15</v>
      </c>
      <c r="I135" s="103">
        <v>11340</v>
      </c>
      <c r="K135" s="103" t="s">
        <v>15</v>
      </c>
      <c r="L135" s="103" t="s">
        <v>15</v>
      </c>
      <c r="M135" s="103">
        <v>1183</v>
      </c>
      <c r="N135" s="103">
        <v>7060</v>
      </c>
      <c r="O135" s="103">
        <v>12476</v>
      </c>
      <c r="P135" s="103">
        <v>8617</v>
      </c>
      <c r="Q135" s="103" t="s">
        <v>15</v>
      </c>
      <c r="R135" s="103">
        <f t="shared" si="17"/>
        <v>29336</v>
      </c>
    </row>
    <row r="136" spans="1:20">
      <c r="A136" s="68">
        <v>2005</v>
      </c>
      <c r="B136" s="103" t="s">
        <v>15</v>
      </c>
      <c r="C136" s="103" t="s">
        <v>15</v>
      </c>
      <c r="D136" s="103">
        <v>364</v>
      </c>
      <c r="E136" s="103">
        <v>5245</v>
      </c>
      <c r="F136" s="103">
        <v>12179</v>
      </c>
      <c r="G136" s="103">
        <v>4585</v>
      </c>
      <c r="H136" s="103" t="s">
        <v>15</v>
      </c>
      <c r="I136" s="103">
        <f t="shared" ref="I136:I155" si="18">SUM(B136:H136)</f>
        <v>22373</v>
      </c>
      <c r="K136" s="103" t="s">
        <v>15</v>
      </c>
      <c r="L136" s="103" t="s">
        <v>15</v>
      </c>
      <c r="M136" s="103">
        <v>126</v>
      </c>
      <c r="N136" s="103">
        <v>3139</v>
      </c>
      <c r="O136" s="103">
        <v>4869</v>
      </c>
      <c r="P136" s="103">
        <v>2374</v>
      </c>
      <c r="Q136" s="103" t="s">
        <v>15</v>
      </c>
      <c r="R136" s="103">
        <f t="shared" si="17"/>
        <v>10508</v>
      </c>
    </row>
    <row r="137" spans="1:20">
      <c r="A137" s="68">
        <v>2006</v>
      </c>
      <c r="B137" s="103" t="s">
        <v>15</v>
      </c>
      <c r="C137" s="103" t="s">
        <v>15</v>
      </c>
      <c r="D137" s="103" t="s">
        <v>15</v>
      </c>
      <c r="E137" s="103">
        <v>2292.56</v>
      </c>
      <c r="F137" s="103">
        <v>3124.55</v>
      </c>
      <c r="G137" s="103">
        <v>397.96</v>
      </c>
      <c r="H137" s="103" t="s">
        <v>15</v>
      </c>
      <c r="I137" s="103">
        <f t="shared" si="18"/>
        <v>5815.0700000000006</v>
      </c>
      <c r="K137" s="103" t="s">
        <v>15</v>
      </c>
      <c r="L137" s="103" t="s">
        <v>15</v>
      </c>
      <c r="M137" s="103" t="s">
        <v>15</v>
      </c>
      <c r="N137" s="103">
        <v>2007.73</v>
      </c>
      <c r="O137" s="103">
        <v>5675.45</v>
      </c>
      <c r="P137" s="103">
        <v>1095.8499999999999</v>
      </c>
      <c r="Q137" s="103" t="s">
        <v>15</v>
      </c>
      <c r="R137" s="103">
        <f t="shared" si="17"/>
        <v>8779.0300000000007</v>
      </c>
    </row>
    <row r="138" spans="1:20">
      <c r="A138" s="68">
        <v>2007</v>
      </c>
      <c r="B138" s="103" t="s">
        <v>15</v>
      </c>
      <c r="C138" s="103" t="s">
        <v>15</v>
      </c>
      <c r="D138" s="103" t="s">
        <v>15</v>
      </c>
      <c r="E138" s="103">
        <v>2493.66</v>
      </c>
      <c r="F138" s="103">
        <v>2544.8000000000002</v>
      </c>
      <c r="G138" s="103">
        <v>208.26</v>
      </c>
      <c r="H138" s="103" t="s">
        <v>15</v>
      </c>
      <c r="I138" s="103">
        <f t="shared" si="18"/>
        <v>5246.72</v>
      </c>
      <c r="K138" s="103" t="s">
        <v>15</v>
      </c>
      <c r="L138" s="103" t="s">
        <v>15</v>
      </c>
      <c r="M138" s="103" t="s">
        <v>15</v>
      </c>
      <c r="N138" s="103">
        <v>7288.86</v>
      </c>
      <c r="O138" s="103">
        <v>14054.53</v>
      </c>
      <c r="P138" s="103">
        <v>1648.27</v>
      </c>
      <c r="Q138" s="103" t="s">
        <v>15</v>
      </c>
      <c r="R138" s="103">
        <f>SUM(K138:Q138)</f>
        <v>22991.66</v>
      </c>
    </row>
    <row r="139" spans="1:20">
      <c r="A139" s="68">
        <v>2008</v>
      </c>
      <c r="B139" s="103" t="s">
        <v>15</v>
      </c>
      <c r="C139" s="103" t="s">
        <v>15</v>
      </c>
      <c r="D139" s="103">
        <v>2145.04</v>
      </c>
      <c r="E139" s="103">
        <v>4459</v>
      </c>
      <c r="F139" s="103">
        <v>2735.14</v>
      </c>
      <c r="G139" s="103">
        <v>304.99</v>
      </c>
      <c r="H139" s="103" t="s">
        <v>15</v>
      </c>
      <c r="I139" s="103">
        <f t="shared" si="18"/>
        <v>9644.17</v>
      </c>
      <c r="K139" s="103" t="s">
        <v>15</v>
      </c>
      <c r="L139" s="103" t="s">
        <v>15</v>
      </c>
      <c r="M139" s="103">
        <v>30.03</v>
      </c>
      <c r="N139" s="103">
        <v>2550.4</v>
      </c>
      <c r="O139" s="103">
        <v>3383.09</v>
      </c>
      <c r="P139" s="103">
        <v>1564.09</v>
      </c>
      <c r="Q139" s="103" t="s">
        <v>15</v>
      </c>
      <c r="R139" s="103">
        <f t="shared" ref="R139:R155" si="19">SUM(K139:Q139)</f>
        <v>7527.6100000000006</v>
      </c>
    </row>
    <row r="140" spans="1:20">
      <c r="A140" s="68">
        <v>2009</v>
      </c>
      <c r="B140" s="103" t="s">
        <v>15</v>
      </c>
      <c r="C140" s="103" t="s">
        <v>15</v>
      </c>
      <c r="D140" s="103">
        <v>123.86</v>
      </c>
      <c r="E140" s="103">
        <v>2080.0700000000002</v>
      </c>
      <c r="F140" s="103">
        <v>2594.14</v>
      </c>
      <c r="G140" s="103">
        <v>224.79</v>
      </c>
      <c r="H140" s="103" t="s">
        <v>15</v>
      </c>
      <c r="I140" s="103">
        <f t="shared" si="18"/>
        <v>5022.8599999999997</v>
      </c>
      <c r="K140" s="103" t="s">
        <v>15</v>
      </c>
      <c r="L140" s="103" t="s">
        <v>15</v>
      </c>
      <c r="M140" s="103">
        <v>539.4</v>
      </c>
      <c r="N140" s="103">
        <v>10744.81</v>
      </c>
      <c r="O140" s="103">
        <v>33181.379999999997</v>
      </c>
      <c r="P140" s="103">
        <v>9402.7199999999993</v>
      </c>
      <c r="Q140" s="103" t="s">
        <v>15</v>
      </c>
      <c r="R140" s="103">
        <f t="shared" si="19"/>
        <v>53868.31</v>
      </c>
    </row>
    <row r="141" spans="1:20">
      <c r="A141" s="68">
        <v>2010</v>
      </c>
      <c r="B141" s="103" t="s">
        <v>15</v>
      </c>
      <c r="C141" s="103" t="s">
        <v>15</v>
      </c>
      <c r="D141" s="103">
        <v>4711.22</v>
      </c>
      <c r="E141" s="103">
        <v>9947.59</v>
      </c>
      <c r="F141" s="103">
        <v>10586.34</v>
      </c>
      <c r="G141" s="103">
        <v>1744.27</v>
      </c>
      <c r="H141" s="103" t="s">
        <v>15</v>
      </c>
      <c r="I141" s="103">
        <f t="shared" si="18"/>
        <v>26989.420000000002</v>
      </c>
      <c r="K141" s="103" t="s">
        <v>15</v>
      </c>
      <c r="L141" s="103" t="s">
        <v>15</v>
      </c>
      <c r="M141" s="103">
        <v>45</v>
      </c>
      <c r="N141" s="103">
        <v>3680.31</v>
      </c>
      <c r="O141" s="103">
        <v>3956.76</v>
      </c>
      <c r="P141" s="103">
        <v>4924.6099999999997</v>
      </c>
      <c r="Q141" s="103" t="s">
        <v>15</v>
      </c>
      <c r="R141" s="103">
        <f t="shared" si="19"/>
        <v>12606.68</v>
      </c>
    </row>
    <row r="142" spans="1:20">
      <c r="A142" s="68">
        <v>2011</v>
      </c>
      <c r="B142" s="103" t="s">
        <v>15</v>
      </c>
      <c r="C142" s="103" t="s">
        <v>15</v>
      </c>
      <c r="D142" s="103">
        <v>2219.71</v>
      </c>
      <c r="E142" s="103">
        <v>5579.44</v>
      </c>
      <c r="F142" s="103">
        <v>10834.53</v>
      </c>
      <c r="G142" s="103">
        <v>455.48</v>
      </c>
      <c r="H142" s="103" t="s">
        <v>15</v>
      </c>
      <c r="I142" s="103">
        <f t="shared" si="18"/>
        <v>19089.16</v>
      </c>
      <c r="K142" s="103" t="s">
        <v>15</v>
      </c>
      <c r="L142" s="103" t="s">
        <v>15</v>
      </c>
      <c r="M142" s="103">
        <v>229.23</v>
      </c>
      <c r="N142" s="103">
        <v>4498.6400000000003</v>
      </c>
      <c r="O142" s="103">
        <v>6722.7</v>
      </c>
      <c r="P142" s="103">
        <v>2392.35</v>
      </c>
      <c r="Q142" s="103" t="s">
        <v>15</v>
      </c>
      <c r="R142" s="103">
        <f t="shared" si="19"/>
        <v>13842.92</v>
      </c>
    </row>
    <row r="143" spans="1:20">
      <c r="A143" s="68">
        <v>2012</v>
      </c>
      <c r="B143" s="103" t="s">
        <v>15</v>
      </c>
      <c r="C143" s="103" t="s">
        <v>15</v>
      </c>
      <c r="D143" s="103">
        <v>7574.4500000000007</v>
      </c>
      <c r="E143" s="103">
        <v>4032.59</v>
      </c>
      <c r="F143" s="103">
        <v>6708.65</v>
      </c>
      <c r="G143" s="103">
        <v>1170.43</v>
      </c>
      <c r="H143" s="103" t="s">
        <v>15</v>
      </c>
      <c r="I143" s="103">
        <f t="shared" si="18"/>
        <v>19486.120000000003</v>
      </c>
      <c r="K143" s="103" t="s">
        <v>15</v>
      </c>
      <c r="L143" s="103" t="s">
        <v>15</v>
      </c>
      <c r="M143" s="103">
        <v>183.9</v>
      </c>
      <c r="N143" s="103">
        <v>3124.09</v>
      </c>
      <c r="O143" s="103">
        <v>3374.55</v>
      </c>
      <c r="P143" s="103">
        <v>5241.05</v>
      </c>
      <c r="Q143" s="103" t="s">
        <v>15</v>
      </c>
      <c r="R143" s="103">
        <f t="shared" si="19"/>
        <v>11923.59</v>
      </c>
      <c r="T143" s="14">
        <f>SUM(E143:G143)</f>
        <v>11911.67</v>
      </c>
    </row>
    <row r="144" spans="1:20">
      <c r="A144" s="68">
        <v>2013</v>
      </c>
      <c r="B144" s="103" t="s">
        <v>15</v>
      </c>
      <c r="C144" s="103" t="s">
        <v>15</v>
      </c>
      <c r="D144" s="103">
        <v>2191.87</v>
      </c>
      <c r="E144" s="103">
        <v>3402.53</v>
      </c>
      <c r="F144" s="103">
        <v>7021.17</v>
      </c>
      <c r="G144" s="103">
        <v>1073.68</v>
      </c>
      <c r="H144" s="103" t="s">
        <v>15</v>
      </c>
      <c r="I144" s="103">
        <f t="shared" si="18"/>
        <v>13689.25</v>
      </c>
      <c r="K144" s="103" t="s">
        <v>15</v>
      </c>
      <c r="L144" s="103" t="s">
        <v>15</v>
      </c>
      <c r="M144" s="103">
        <v>378.96</v>
      </c>
      <c r="N144" s="103">
        <v>3097.35</v>
      </c>
      <c r="O144" s="103">
        <v>12233.16</v>
      </c>
      <c r="P144" s="103">
        <v>4667.62</v>
      </c>
      <c r="Q144" s="103" t="s">
        <v>15</v>
      </c>
      <c r="R144" s="103">
        <f t="shared" si="19"/>
        <v>20377.09</v>
      </c>
      <c r="T144" s="14">
        <f t="shared" ref="T144:T155" si="20">SUM(E144:G144)</f>
        <v>11497.380000000001</v>
      </c>
    </row>
    <row r="145" spans="1:20">
      <c r="A145" s="68">
        <v>2014</v>
      </c>
      <c r="B145" s="103" t="s">
        <v>15</v>
      </c>
      <c r="C145" s="103">
        <v>426.92</v>
      </c>
      <c r="D145" s="103">
        <v>3934.96</v>
      </c>
      <c r="E145" s="103">
        <v>8189.61</v>
      </c>
      <c r="F145" s="103">
        <v>9943.92</v>
      </c>
      <c r="G145" s="103">
        <v>970.23</v>
      </c>
      <c r="H145" s="103" t="s">
        <v>15</v>
      </c>
      <c r="I145" s="103">
        <f t="shared" si="18"/>
        <v>23465.64</v>
      </c>
      <c r="K145" s="103" t="s">
        <v>15</v>
      </c>
      <c r="L145" s="103" t="s">
        <v>15</v>
      </c>
      <c r="M145" s="103">
        <v>5934.61</v>
      </c>
      <c r="N145" s="103">
        <v>17686.759999999998</v>
      </c>
      <c r="O145" s="103">
        <v>17873.830000000002</v>
      </c>
      <c r="P145" s="103">
        <v>12978.5</v>
      </c>
      <c r="Q145" s="103" t="s">
        <v>15</v>
      </c>
      <c r="R145" s="103">
        <f t="shared" si="19"/>
        <v>54473.7</v>
      </c>
      <c r="T145" s="14">
        <f t="shared" si="20"/>
        <v>19103.759999999998</v>
      </c>
    </row>
    <row r="146" spans="1:20">
      <c r="A146" s="68">
        <v>2015</v>
      </c>
      <c r="B146" s="103" t="s">
        <v>15</v>
      </c>
      <c r="C146" s="103">
        <v>430.87</v>
      </c>
      <c r="D146" s="103">
        <v>3345.3399999999997</v>
      </c>
      <c r="E146" s="103">
        <v>8048.46</v>
      </c>
      <c r="F146" s="103">
        <v>4613.24</v>
      </c>
      <c r="G146" s="103">
        <v>2682.03</v>
      </c>
      <c r="H146" s="103" t="s">
        <v>15</v>
      </c>
      <c r="I146" s="103">
        <f>SUM(B146:H146)</f>
        <v>19119.939999999999</v>
      </c>
      <c r="K146" s="103" t="s">
        <v>15</v>
      </c>
      <c r="L146" s="103" t="s">
        <v>15</v>
      </c>
      <c r="M146" s="103">
        <v>2357.4299999999998</v>
      </c>
      <c r="N146" s="103">
        <v>12753.31</v>
      </c>
      <c r="O146" s="103">
        <v>7357.5</v>
      </c>
      <c r="P146" s="103">
        <v>8215.7199999999993</v>
      </c>
      <c r="Q146" s="103" t="s">
        <v>15</v>
      </c>
      <c r="R146" s="103">
        <f>SUM(K146:Q146)</f>
        <v>30683.96</v>
      </c>
      <c r="T146" s="14">
        <f t="shared" si="20"/>
        <v>15343.730000000001</v>
      </c>
    </row>
    <row r="147" spans="1:20">
      <c r="A147" s="68">
        <v>2016</v>
      </c>
      <c r="B147" s="103" t="s">
        <v>15</v>
      </c>
      <c r="C147" s="103" t="s">
        <v>15</v>
      </c>
      <c r="D147" s="103" t="s">
        <v>15</v>
      </c>
      <c r="E147" s="103">
        <v>4198.25</v>
      </c>
      <c r="F147" s="103">
        <v>4231.6099999999997</v>
      </c>
      <c r="G147" s="103" t="s">
        <v>15</v>
      </c>
      <c r="H147" s="103" t="s">
        <v>15</v>
      </c>
      <c r="I147" s="103">
        <f>SUM(B147:H147)</f>
        <v>8429.86</v>
      </c>
      <c r="K147" s="103" t="s">
        <v>15</v>
      </c>
      <c r="L147" s="103" t="s">
        <v>15</v>
      </c>
      <c r="M147" s="103" t="s">
        <v>15</v>
      </c>
      <c r="N147" s="103">
        <v>30.02</v>
      </c>
      <c r="O147" s="103">
        <v>12.77</v>
      </c>
      <c r="P147" s="103" t="s">
        <v>15</v>
      </c>
      <c r="Q147" s="103" t="s">
        <v>15</v>
      </c>
      <c r="R147" s="103">
        <f>SUM(K147:Q147)</f>
        <v>42.79</v>
      </c>
      <c r="T147" s="14">
        <f t="shared" si="20"/>
        <v>8429.86</v>
      </c>
    </row>
    <row r="148" spans="1:20">
      <c r="A148" s="68">
        <v>2017</v>
      </c>
      <c r="B148" s="103" t="s">
        <v>15</v>
      </c>
      <c r="C148" s="103" t="s">
        <v>15</v>
      </c>
      <c r="D148" s="103" t="s">
        <v>15</v>
      </c>
      <c r="E148" s="103">
        <v>4247.09</v>
      </c>
      <c r="F148" s="103">
        <v>2357.5</v>
      </c>
      <c r="G148" s="103" t="s">
        <v>15</v>
      </c>
      <c r="H148" s="103" t="s">
        <v>15</v>
      </c>
      <c r="I148" s="103">
        <f>SUM(B148:H148)</f>
        <v>6604.59</v>
      </c>
      <c r="K148" s="103" t="s">
        <v>15</v>
      </c>
      <c r="L148" s="103" t="s">
        <v>15</v>
      </c>
      <c r="M148" s="103" t="s">
        <v>15</v>
      </c>
      <c r="N148" s="103">
        <v>6664.33</v>
      </c>
      <c r="O148" s="103">
        <v>9085.5400000000009</v>
      </c>
      <c r="P148" s="103" t="s">
        <v>15</v>
      </c>
      <c r="Q148" s="103" t="s">
        <v>15</v>
      </c>
      <c r="R148" s="103">
        <f>SUM(K148:Q148)</f>
        <v>15749.87</v>
      </c>
      <c r="T148" s="14">
        <f>SUM(E148:G148)</f>
        <v>6604.59</v>
      </c>
    </row>
    <row r="149" spans="1:20">
      <c r="A149" s="68">
        <v>2018</v>
      </c>
      <c r="B149" s="103" t="s">
        <v>15</v>
      </c>
      <c r="C149" s="103" t="s">
        <v>15</v>
      </c>
      <c r="D149" s="103" t="s">
        <v>15</v>
      </c>
      <c r="E149" s="103">
        <v>2537.14</v>
      </c>
      <c r="F149" s="103">
        <v>2307.21</v>
      </c>
      <c r="G149" s="103">
        <v>32.450000000000003</v>
      </c>
      <c r="H149" s="103" t="s">
        <v>15</v>
      </c>
      <c r="I149" s="103">
        <f>SUM(B149:H149)</f>
        <v>4876.8</v>
      </c>
      <c r="K149" s="103" t="s">
        <v>15</v>
      </c>
      <c r="L149" s="103" t="s">
        <v>15</v>
      </c>
      <c r="M149" s="103" t="s">
        <v>15</v>
      </c>
      <c r="N149" s="103">
        <v>1638.1399999999999</v>
      </c>
      <c r="O149" s="103">
        <v>13495.68</v>
      </c>
      <c r="P149" s="103">
        <v>235.91</v>
      </c>
      <c r="Q149" s="103" t="s">
        <v>15</v>
      </c>
      <c r="R149" s="103">
        <f>SUM(K149:Q149)</f>
        <v>15369.73</v>
      </c>
      <c r="T149" s="14">
        <f>SUM(E149:G149)</f>
        <v>4876.8</v>
      </c>
    </row>
    <row r="150" spans="1:20">
      <c r="A150" s="68">
        <v>2019</v>
      </c>
      <c r="B150" s="103" t="s">
        <v>15</v>
      </c>
      <c r="C150" s="103" t="s">
        <v>15</v>
      </c>
      <c r="D150" s="103">
        <v>125.65</v>
      </c>
      <c r="E150" s="103">
        <v>1163.45</v>
      </c>
      <c r="F150" s="103">
        <v>958.62</v>
      </c>
      <c r="G150" s="103">
        <v>120.58</v>
      </c>
      <c r="H150" s="103" t="s">
        <v>15</v>
      </c>
      <c r="I150" s="103">
        <f t="shared" ref="I150:I154" si="21">SUM(B150:H150)</f>
        <v>2368.3000000000002</v>
      </c>
      <c r="K150" s="103" t="s">
        <v>15</v>
      </c>
      <c r="L150" s="103" t="s">
        <v>15</v>
      </c>
      <c r="M150" s="103">
        <v>340.96</v>
      </c>
      <c r="N150" s="103">
        <v>7878.28</v>
      </c>
      <c r="O150" s="103">
        <v>10930.16</v>
      </c>
      <c r="P150" s="103">
        <v>1077.44</v>
      </c>
      <c r="Q150" s="103" t="s">
        <v>15</v>
      </c>
      <c r="R150" s="103">
        <f t="shared" ref="R150:R154" si="22">SUM(K150:Q150)</f>
        <v>20226.84</v>
      </c>
      <c r="T150" s="14">
        <f t="shared" ref="T150:T154" si="23">SUM(E150:G150)</f>
        <v>2242.65</v>
      </c>
    </row>
    <row r="151" spans="1:20" ht="11.4">
      <c r="A151" s="192" t="s">
        <v>215</v>
      </c>
      <c r="B151" s="103" t="s">
        <v>15</v>
      </c>
      <c r="C151" s="103" t="s">
        <v>15</v>
      </c>
      <c r="D151" s="103">
        <v>51.49</v>
      </c>
      <c r="E151" s="103">
        <v>2749.51</v>
      </c>
      <c r="F151" s="103">
        <v>1538.12</v>
      </c>
      <c r="G151" s="103">
        <v>478.51</v>
      </c>
      <c r="H151" s="103" t="s">
        <v>15</v>
      </c>
      <c r="I151" s="103">
        <f t="shared" si="21"/>
        <v>4817.63</v>
      </c>
      <c r="K151" s="103" t="s">
        <v>15</v>
      </c>
      <c r="L151" s="103" t="s">
        <v>15</v>
      </c>
      <c r="M151" s="103" t="s">
        <v>15</v>
      </c>
      <c r="N151" s="103">
        <v>2483.8200000000002</v>
      </c>
      <c r="O151" s="103">
        <v>3104.51</v>
      </c>
      <c r="P151" s="103">
        <v>2304.38</v>
      </c>
      <c r="Q151" s="103" t="s">
        <v>15</v>
      </c>
      <c r="R151" s="103">
        <f t="shared" si="22"/>
        <v>7892.71</v>
      </c>
      <c r="T151" s="14">
        <f t="shared" si="23"/>
        <v>4766.1400000000003</v>
      </c>
    </row>
    <row r="152" spans="1:20" ht="11.4">
      <c r="A152" s="192" t="s">
        <v>216</v>
      </c>
      <c r="B152" s="103" t="s">
        <v>15</v>
      </c>
      <c r="C152" s="103" t="s">
        <v>15</v>
      </c>
      <c r="D152" s="103">
        <v>919.92</v>
      </c>
      <c r="E152" s="103">
        <v>3929.3</v>
      </c>
      <c r="F152" s="103">
        <v>1791.72</v>
      </c>
      <c r="G152" s="103">
        <v>412.91</v>
      </c>
      <c r="H152" s="103" t="s">
        <v>15</v>
      </c>
      <c r="I152" s="103">
        <f t="shared" si="21"/>
        <v>7053.85</v>
      </c>
      <c r="K152" s="103" t="s">
        <v>15</v>
      </c>
      <c r="L152" s="103" t="s">
        <v>15</v>
      </c>
      <c r="M152" s="103">
        <v>17.399999999999999</v>
      </c>
      <c r="N152" s="103">
        <v>2448.4699999999998</v>
      </c>
      <c r="O152" s="103">
        <v>11411.87</v>
      </c>
      <c r="P152" s="103">
        <v>6786.88</v>
      </c>
      <c r="Q152" s="103" t="s">
        <v>15</v>
      </c>
      <c r="R152" s="103">
        <f t="shared" si="22"/>
        <v>20664.620000000003</v>
      </c>
      <c r="T152" s="14">
        <f t="shared" si="23"/>
        <v>6133.93</v>
      </c>
    </row>
    <row r="153" spans="1:20">
      <c r="A153" s="192">
        <v>2022</v>
      </c>
      <c r="B153" s="103" t="s">
        <v>15</v>
      </c>
      <c r="C153" s="103" t="s">
        <v>15</v>
      </c>
      <c r="D153" s="103" t="s">
        <v>15</v>
      </c>
      <c r="E153" s="103">
        <v>6490.66</v>
      </c>
      <c r="F153" s="103">
        <v>4745.88</v>
      </c>
      <c r="G153" s="103">
        <v>20.56</v>
      </c>
      <c r="H153" s="103" t="s">
        <v>15</v>
      </c>
      <c r="I153" s="103">
        <f t="shared" si="21"/>
        <v>11257.1</v>
      </c>
      <c r="K153" s="103" t="s">
        <v>15</v>
      </c>
      <c r="L153" s="103" t="s">
        <v>15</v>
      </c>
      <c r="M153" s="103" t="s">
        <v>15</v>
      </c>
      <c r="N153" s="103">
        <v>9378.39</v>
      </c>
      <c r="O153" s="103">
        <v>14404</v>
      </c>
      <c r="P153" s="103">
        <v>8734.08</v>
      </c>
      <c r="Q153" s="103" t="s">
        <v>15</v>
      </c>
      <c r="R153" s="103">
        <f t="shared" si="22"/>
        <v>32516.47</v>
      </c>
      <c r="T153" s="14">
        <f t="shared" si="23"/>
        <v>11257.1</v>
      </c>
    </row>
    <row r="154" spans="1:20">
      <c r="A154" s="192">
        <v>2023</v>
      </c>
      <c r="B154" s="103" t="s">
        <v>15</v>
      </c>
      <c r="C154" s="103" t="s">
        <v>15</v>
      </c>
      <c r="D154" s="103">
        <v>567.30999999999995</v>
      </c>
      <c r="E154" s="103">
        <v>9696.58</v>
      </c>
      <c r="F154" s="103">
        <v>3135.7</v>
      </c>
      <c r="G154" s="103">
        <v>526.52</v>
      </c>
      <c r="H154" s="103" t="s">
        <v>15</v>
      </c>
      <c r="I154" s="103">
        <f t="shared" si="21"/>
        <v>13926.11</v>
      </c>
      <c r="K154" s="103" t="s">
        <v>15</v>
      </c>
      <c r="L154" s="103" t="s">
        <v>15</v>
      </c>
      <c r="M154" s="103">
        <v>208.15</v>
      </c>
      <c r="N154" s="103">
        <v>8086.16</v>
      </c>
      <c r="O154" s="103">
        <v>6343.51</v>
      </c>
      <c r="P154" s="103">
        <v>6273.15</v>
      </c>
      <c r="Q154" s="103" t="s">
        <v>15</v>
      </c>
      <c r="R154" s="103">
        <f t="shared" si="22"/>
        <v>20910.97</v>
      </c>
      <c r="T154" s="14">
        <f t="shared" si="23"/>
        <v>13358.8</v>
      </c>
    </row>
    <row r="155" spans="1:20" ht="11.4">
      <c r="A155" s="192" t="s">
        <v>348</v>
      </c>
      <c r="B155" s="103" t="s">
        <v>15</v>
      </c>
      <c r="C155" s="103" t="s">
        <v>15</v>
      </c>
      <c r="D155" s="256">
        <v>257.142857142857</v>
      </c>
      <c r="E155" s="256">
        <v>7715.4420428549302</v>
      </c>
      <c r="F155" s="256">
        <v>2960.7434474778902</v>
      </c>
      <c r="G155" s="256">
        <v>50.5327695560254</v>
      </c>
      <c r="H155" s="256" t="s">
        <v>15</v>
      </c>
      <c r="I155" s="103">
        <f t="shared" si="18"/>
        <v>10983.861117031702</v>
      </c>
      <c r="K155" s="103" t="s">
        <v>15</v>
      </c>
      <c r="L155" s="103" t="s">
        <v>15</v>
      </c>
      <c r="M155" s="256">
        <v>536.5625</v>
      </c>
      <c r="N155" s="256">
        <v>16099.619332604299</v>
      </c>
      <c r="O155" s="256">
        <v>11984.611445562399</v>
      </c>
      <c r="P155" s="256">
        <v>158.74841437632199</v>
      </c>
      <c r="Q155" s="256" t="s">
        <v>15</v>
      </c>
      <c r="R155" s="103">
        <f t="shared" si="19"/>
        <v>28779.541692543018</v>
      </c>
      <c r="T155" s="14">
        <f t="shared" si="20"/>
        <v>10726.718259888845</v>
      </c>
    </row>
    <row r="157" spans="1:20" ht="11.4">
      <c r="A157" s="63" t="s">
        <v>217</v>
      </c>
    </row>
    <row r="158" spans="1:20">
      <c r="A158" s="68">
        <v>1976</v>
      </c>
      <c r="B158" s="103" t="s">
        <v>15</v>
      </c>
      <c r="C158" s="103">
        <v>4673</v>
      </c>
      <c r="D158" s="103">
        <v>20793</v>
      </c>
      <c r="E158" s="103">
        <v>10751</v>
      </c>
      <c r="F158" s="103">
        <v>18429</v>
      </c>
      <c r="G158" s="103">
        <v>5938</v>
      </c>
      <c r="H158" s="103">
        <v>390</v>
      </c>
      <c r="I158" s="103">
        <f t="shared" ref="I158:I175" si="24">SUM(B158:H158)</f>
        <v>60974</v>
      </c>
      <c r="K158" s="103" t="s">
        <v>15</v>
      </c>
      <c r="L158" s="103">
        <v>6660</v>
      </c>
      <c r="M158" s="103">
        <v>47349</v>
      </c>
      <c r="N158" s="103">
        <v>120861</v>
      </c>
      <c r="O158" s="103">
        <v>127061</v>
      </c>
      <c r="P158" s="103">
        <v>66155</v>
      </c>
      <c r="Q158" s="103">
        <v>3791</v>
      </c>
      <c r="R158" s="103">
        <f t="shared" ref="R158:R175" si="25">SUM(K158:Q158)</f>
        <v>371877</v>
      </c>
    </row>
    <row r="159" spans="1:20">
      <c r="A159" s="68">
        <v>1977</v>
      </c>
      <c r="B159" s="103">
        <v>435</v>
      </c>
      <c r="C159" s="103">
        <v>4053</v>
      </c>
      <c r="D159" s="103">
        <v>9462</v>
      </c>
      <c r="E159" s="103">
        <v>13725</v>
      </c>
      <c r="F159" s="103">
        <v>32847</v>
      </c>
      <c r="G159" s="103">
        <v>3340</v>
      </c>
      <c r="H159" s="103">
        <v>137</v>
      </c>
      <c r="I159" s="103">
        <f t="shared" si="24"/>
        <v>63999</v>
      </c>
      <c r="K159" s="103">
        <v>5</v>
      </c>
      <c r="L159" s="103">
        <v>4629</v>
      </c>
      <c r="M159" s="103">
        <v>35223</v>
      </c>
      <c r="N159" s="103">
        <v>61275</v>
      </c>
      <c r="O159" s="103">
        <v>58329</v>
      </c>
      <c r="P159" s="103">
        <v>20789</v>
      </c>
      <c r="Q159" s="103">
        <v>2725</v>
      </c>
      <c r="R159" s="103">
        <f t="shared" si="25"/>
        <v>182975</v>
      </c>
    </row>
    <row r="160" spans="1:20">
      <c r="A160" s="68">
        <v>1978</v>
      </c>
      <c r="B160" s="103">
        <v>137</v>
      </c>
      <c r="C160" s="103">
        <v>405</v>
      </c>
      <c r="D160" s="103">
        <v>4775</v>
      </c>
      <c r="E160" s="103">
        <v>5056</v>
      </c>
      <c r="F160" s="103">
        <v>9417</v>
      </c>
      <c r="G160" s="103">
        <v>1792</v>
      </c>
      <c r="H160" s="103">
        <v>186</v>
      </c>
      <c r="I160" s="103">
        <f t="shared" si="24"/>
        <v>21768</v>
      </c>
      <c r="K160" s="103">
        <v>980</v>
      </c>
      <c r="L160" s="103">
        <v>6166</v>
      </c>
      <c r="M160" s="103">
        <v>51920</v>
      </c>
      <c r="N160" s="103">
        <v>57952</v>
      </c>
      <c r="O160" s="103">
        <v>49331</v>
      </c>
      <c r="P160" s="103">
        <v>30591</v>
      </c>
      <c r="Q160" s="103">
        <v>1834</v>
      </c>
      <c r="R160" s="103">
        <f t="shared" si="25"/>
        <v>198774</v>
      </c>
    </row>
    <row r="161" spans="1:18">
      <c r="A161" s="68">
        <v>1979</v>
      </c>
      <c r="B161" s="103" t="s">
        <v>15</v>
      </c>
      <c r="C161" s="103">
        <v>2</v>
      </c>
      <c r="D161" s="103">
        <v>8087</v>
      </c>
      <c r="E161" s="103">
        <v>3845</v>
      </c>
      <c r="F161" s="103">
        <v>9757</v>
      </c>
      <c r="G161" s="103">
        <v>52</v>
      </c>
      <c r="H161" s="103">
        <v>15</v>
      </c>
      <c r="I161" s="103">
        <f t="shared" si="24"/>
        <v>21758</v>
      </c>
      <c r="K161" s="103" t="s">
        <v>15</v>
      </c>
      <c r="L161" s="103">
        <v>2847</v>
      </c>
      <c r="M161" s="103">
        <v>19508</v>
      </c>
      <c r="N161" s="103">
        <v>45370</v>
      </c>
      <c r="O161" s="103">
        <v>53826</v>
      </c>
      <c r="P161" s="103">
        <v>1246</v>
      </c>
      <c r="Q161" s="103">
        <v>532</v>
      </c>
      <c r="R161" s="103">
        <f t="shared" si="25"/>
        <v>123329</v>
      </c>
    </row>
    <row r="162" spans="1:18">
      <c r="A162" s="68">
        <v>1980</v>
      </c>
      <c r="B162" s="103" t="s">
        <v>15</v>
      </c>
      <c r="C162" s="103">
        <v>963</v>
      </c>
      <c r="D162" s="103">
        <v>2596</v>
      </c>
      <c r="E162" s="103">
        <v>4106</v>
      </c>
      <c r="F162" s="103">
        <v>8497</v>
      </c>
      <c r="G162" s="103">
        <v>185</v>
      </c>
      <c r="H162" s="103" t="s">
        <v>15</v>
      </c>
      <c r="I162" s="103">
        <f t="shared" si="24"/>
        <v>16347</v>
      </c>
      <c r="K162" s="103" t="s">
        <v>15</v>
      </c>
      <c r="L162" s="103">
        <v>7832</v>
      </c>
      <c r="M162" s="103">
        <v>47992</v>
      </c>
      <c r="N162" s="103">
        <v>60371</v>
      </c>
      <c r="O162" s="103">
        <v>37654</v>
      </c>
      <c r="P162" s="103">
        <v>628</v>
      </c>
      <c r="Q162" s="103" t="s">
        <v>15</v>
      </c>
      <c r="R162" s="103">
        <f t="shared" si="25"/>
        <v>154477</v>
      </c>
    </row>
    <row r="163" spans="1:18">
      <c r="A163" s="68">
        <v>1981</v>
      </c>
      <c r="B163" s="103" t="s">
        <v>15</v>
      </c>
      <c r="C163" s="103">
        <v>146</v>
      </c>
      <c r="D163" s="103">
        <v>709</v>
      </c>
      <c r="E163" s="103">
        <v>5843</v>
      </c>
      <c r="F163" s="103">
        <f>15992+1207</f>
        <v>17199</v>
      </c>
      <c r="G163" s="103" t="s">
        <v>15</v>
      </c>
      <c r="H163" s="103" t="s">
        <v>15</v>
      </c>
      <c r="I163" s="103">
        <f t="shared" si="24"/>
        <v>23897</v>
      </c>
      <c r="K163" s="103" t="s">
        <v>15</v>
      </c>
      <c r="L163" s="103">
        <v>5410</v>
      </c>
      <c r="M163" s="103">
        <v>22435</v>
      </c>
      <c r="N163" s="103">
        <v>41574</v>
      </c>
      <c r="O163" s="103">
        <f>43369+5825</f>
        <v>49194</v>
      </c>
      <c r="P163" s="103" t="s">
        <v>15</v>
      </c>
      <c r="Q163" s="103" t="s">
        <v>15</v>
      </c>
      <c r="R163" s="103">
        <f t="shared" si="25"/>
        <v>118613</v>
      </c>
    </row>
    <row r="164" spans="1:18">
      <c r="A164" s="68">
        <v>1982</v>
      </c>
      <c r="B164" s="103" t="s">
        <v>15</v>
      </c>
      <c r="C164" s="103">
        <v>0</v>
      </c>
      <c r="D164" s="103">
        <v>8357</v>
      </c>
      <c r="E164" s="103">
        <v>10169</v>
      </c>
      <c r="F164" s="103">
        <v>917</v>
      </c>
      <c r="G164" s="103" t="s">
        <v>15</v>
      </c>
      <c r="H164" s="103">
        <f>36+4</f>
        <v>40</v>
      </c>
      <c r="I164" s="103">
        <f t="shared" si="24"/>
        <v>19483</v>
      </c>
      <c r="K164" s="103" t="s">
        <v>15</v>
      </c>
      <c r="L164" s="103" t="s">
        <v>15</v>
      </c>
      <c r="M164" s="103">
        <v>9978</v>
      </c>
      <c r="N164" s="103">
        <v>58762</v>
      </c>
      <c r="O164" s="103">
        <v>6040</v>
      </c>
      <c r="P164" s="103">
        <v>7661</v>
      </c>
      <c r="Q164" s="103">
        <f>782+43</f>
        <v>825</v>
      </c>
      <c r="R164" s="103">
        <f t="shared" si="25"/>
        <v>83266</v>
      </c>
    </row>
    <row r="165" spans="1:18">
      <c r="A165" s="68">
        <v>1983</v>
      </c>
      <c r="B165" s="103" t="s">
        <v>15</v>
      </c>
      <c r="C165" s="103">
        <v>114</v>
      </c>
      <c r="D165" s="103">
        <v>4317</v>
      </c>
      <c r="E165" s="103">
        <v>3945</v>
      </c>
      <c r="F165" s="103">
        <v>1112</v>
      </c>
      <c r="G165" s="103">
        <v>537</v>
      </c>
      <c r="H165" s="103" t="s">
        <v>15</v>
      </c>
      <c r="I165" s="103">
        <f t="shared" si="24"/>
        <v>10025</v>
      </c>
      <c r="K165" s="103" t="s">
        <v>15</v>
      </c>
      <c r="L165" s="103" t="s">
        <v>15</v>
      </c>
      <c r="M165" s="103">
        <v>7403</v>
      </c>
      <c r="N165" s="103">
        <v>41286</v>
      </c>
      <c r="O165" s="103">
        <v>26836</v>
      </c>
      <c r="P165" s="103">
        <v>10041</v>
      </c>
      <c r="Q165" s="103" t="s">
        <v>15</v>
      </c>
      <c r="R165" s="103">
        <f t="shared" si="25"/>
        <v>85566</v>
      </c>
    </row>
    <row r="166" spans="1:18">
      <c r="A166" s="68">
        <v>1984</v>
      </c>
      <c r="B166" s="103" t="s">
        <v>15</v>
      </c>
      <c r="C166" s="103">
        <v>596</v>
      </c>
      <c r="D166" s="103" t="s">
        <v>15</v>
      </c>
      <c r="E166" s="103">
        <v>16</v>
      </c>
      <c r="F166" s="103">
        <v>51</v>
      </c>
      <c r="G166" s="103" t="s">
        <v>15</v>
      </c>
      <c r="H166" s="103" t="s">
        <v>15</v>
      </c>
      <c r="I166" s="103">
        <f t="shared" si="24"/>
        <v>663</v>
      </c>
      <c r="K166" s="103" t="s">
        <v>15</v>
      </c>
      <c r="L166" s="103" t="s">
        <v>15</v>
      </c>
      <c r="M166" s="103" t="s">
        <v>15</v>
      </c>
      <c r="N166" s="103">
        <v>7206</v>
      </c>
      <c r="O166" s="103">
        <v>16058</v>
      </c>
      <c r="P166" s="103" t="s">
        <v>15</v>
      </c>
      <c r="Q166" s="103" t="s">
        <v>15</v>
      </c>
      <c r="R166" s="103">
        <f t="shared" si="25"/>
        <v>23264</v>
      </c>
    </row>
    <row r="167" spans="1:18">
      <c r="A167" s="68">
        <v>1985</v>
      </c>
      <c r="B167" s="103" t="s">
        <v>15</v>
      </c>
      <c r="C167" s="103" t="s">
        <v>15</v>
      </c>
      <c r="D167" s="103">
        <v>71</v>
      </c>
      <c r="E167" s="103">
        <v>2754</v>
      </c>
      <c r="F167" s="103">
        <v>3244</v>
      </c>
      <c r="G167" s="103">
        <v>20</v>
      </c>
      <c r="H167" s="103" t="s">
        <v>15</v>
      </c>
      <c r="I167" s="103">
        <f t="shared" si="24"/>
        <v>6089</v>
      </c>
      <c r="K167" s="103" t="s">
        <v>15</v>
      </c>
      <c r="L167" s="103" t="s">
        <v>15</v>
      </c>
      <c r="M167" s="103">
        <v>1368</v>
      </c>
      <c r="N167" s="103">
        <v>33039</v>
      </c>
      <c r="O167" s="103">
        <v>34055</v>
      </c>
      <c r="P167" s="103">
        <v>244</v>
      </c>
      <c r="Q167" s="103" t="s">
        <v>15</v>
      </c>
      <c r="R167" s="103">
        <f t="shared" si="25"/>
        <v>68706</v>
      </c>
    </row>
    <row r="168" spans="1:18">
      <c r="A168" s="68">
        <v>1986</v>
      </c>
      <c r="B168" s="103" t="s">
        <v>15</v>
      </c>
      <c r="C168" s="103" t="s">
        <v>15</v>
      </c>
      <c r="D168" s="103">
        <v>51</v>
      </c>
      <c r="E168" s="103">
        <v>982</v>
      </c>
      <c r="F168" s="103">
        <v>1192</v>
      </c>
      <c r="G168" s="103" t="s">
        <v>15</v>
      </c>
      <c r="H168" s="103" t="s">
        <v>15</v>
      </c>
      <c r="I168" s="103">
        <f t="shared" si="24"/>
        <v>2225</v>
      </c>
      <c r="K168" s="103" t="s">
        <v>15</v>
      </c>
      <c r="L168" s="103" t="s">
        <v>15</v>
      </c>
      <c r="M168" s="103">
        <v>2156</v>
      </c>
      <c r="N168" s="103">
        <v>36721</v>
      </c>
      <c r="O168" s="103">
        <v>28811</v>
      </c>
      <c r="P168" s="103" t="s">
        <v>15</v>
      </c>
      <c r="Q168" s="103" t="s">
        <v>15</v>
      </c>
      <c r="R168" s="103">
        <f t="shared" si="25"/>
        <v>67688</v>
      </c>
    </row>
    <row r="169" spans="1:18">
      <c r="A169" s="68">
        <v>1987</v>
      </c>
      <c r="B169" s="103" t="s">
        <v>15</v>
      </c>
      <c r="C169" s="103" t="s">
        <v>15</v>
      </c>
      <c r="D169" s="103">
        <v>187</v>
      </c>
      <c r="E169" s="103">
        <v>2845</v>
      </c>
      <c r="F169" s="103">
        <v>4934</v>
      </c>
      <c r="G169" s="103" t="s">
        <v>15</v>
      </c>
      <c r="H169" s="103" t="s">
        <v>15</v>
      </c>
      <c r="I169" s="103">
        <f t="shared" si="24"/>
        <v>7966</v>
      </c>
      <c r="K169" s="103" t="s">
        <v>15</v>
      </c>
      <c r="L169" s="103" t="s">
        <v>15</v>
      </c>
      <c r="M169" s="103">
        <v>1632</v>
      </c>
      <c r="N169" s="103">
        <v>26336</v>
      </c>
      <c r="O169" s="103">
        <v>26336</v>
      </c>
      <c r="P169" s="103" t="s">
        <v>15</v>
      </c>
      <c r="Q169" s="103" t="s">
        <v>15</v>
      </c>
      <c r="R169" s="103">
        <f t="shared" si="25"/>
        <v>54304</v>
      </c>
    </row>
    <row r="170" spans="1:18">
      <c r="A170" s="68">
        <v>1988</v>
      </c>
      <c r="B170" s="103" t="s">
        <v>15</v>
      </c>
      <c r="C170" s="103" t="s">
        <v>15</v>
      </c>
      <c r="D170" s="103" t="s">
        <v>15</v>
      </c>
      <c r="E170" s="103">
        <v>1088</v>
      </c>
      <c r="F170" s="103">
        <v>64</v>
      </c>
      <c r="G170" s="103">
        <v>4</v>
      </c>
      <c r="H170" s="103" t="s">
        <v>15</v>
      </c>
      <c r="I170" s="103">
        <f t="shared" si="24"/>
        <v>1156</v>
      </c>
      <c r="K170" s="103" t="s">
        <v>15</v>
      </c>
      <c r="L170" s="103" t="s">
        <v>15</v>
      </c>
      <c r="M170" s="103" t="s">
        <v>15</v>
      </c>
      <c r="N170" s="103">
        <v>20834</v>
      </c>
      <c r="O170" s="103">
        <v>904</v>
      </c>
      <c r="P170" s="103">
        <v>66</v>
      </c>
      <c r="Q170" s="103" t="s">
        <v>15</v>
      </c>
      <c r="R170" s="103">
        <f t="shared" si="25"/>
        <v>21804</v>
      </c>
    </row>
    <row r="171" spans="1:18">
      <c r="A171" s="68">
        <v>1989</v>
      </c>
      <c r="B171" s="103" t="s">
        <v>15</v>
      </c>
      <c r="C171" s="103">
        <v>111</v>
      </c>
      <c r="D171" s="103">
        <v>476</v>
      </c>
      <c r="E171" s="103">
        <v>731</v>
      </c>
      <c r="F171" s="103">
        <v>4142</v>
      </c>
      <c r="G171" s="103" t="s">
        <v>15</v>
      </c>
      <c r="H171" s="103" t="s">
        <v>15</v>
      </c>
      <c r="I171" s="103">
        <f t="shared" si="24"/>
        <v>5460</v>
      </c>
      <c r="K171" s="103" t="s">
        <v>15</v>
      </c>
      <c r="L171" s="103" t="s">
        <v>15</v>
      </c>
      <c r="M171" s="103">
        <v>24</v>
      </c>
      <c r="N171" s="103">
        <v>39904</v>
      </c>
      <c r="O171" s="103">
        <v>42743</v>
      </c>
      <c r="P171" s="103" t="s">
        <v>15</v>
      </c>
      <c r="Q171" s="103" t="s">
        <v>15</v>
      </c>
      <c r="R171" s="103">
        <f t="shared" si="25"/>
        <v>82671</v>
      </c>
    </row>
    <row r="172" spans="1:18">
      <c r="A172" s="68">
        <v>1990</v>
      </c>
      <c r="B172" s="103" t="s">
        <v>15</v>
      </c>
      <c r="C172" s="103" t="s">
        <v>15</v>
      </c>
      <c r="D172" s="103">
        <v>218</v>
      </c>
      <c r="E172" s="103">
        <v>3321</v>
      </c>
      <c r="F172" s="103">
        <v>6176</v>
      </c>
      <c r="G172" s="103">
        <v>148</v>
      </c>
      <c r="H172" s="103" t="s">
        <v>15</v>
      </c>
      <c r="I172" s="103">
        <f t="shared" si="24"/>
        <v>9863</v>
      </c>
      <c r="K172" s="103" t="s">
        <v>15</v>
      </c>
      <c r="L172" s="103" t="s">
        <v>15</v>
      </c>
      <c r="M172" s="103">
        <v>6739</v>
      </c>
      <c r="N172" s="103">
        <v>40527</v>
      </c>
      <c r="O172" s="103">
        <v>36445</v>
      </c>
      <c r="P172" s="103">
        <v>4161</v>
      </c>
      <c r="Q172" s="103" t="s">
        <v>15</v>
      </c>
      <c r="R172" s="103">
        <f t="shared" si="25"/>
        <v>87872</v>
      </c>
    </row>
    <row r="173" spans="1:18">
      <c r="A173" s="68">
        <v>1991</v>
      </c>
      <c r="B173" s="103" t="s">
        <v>15</v>
      </c>
      <c r="C173" s="103" t="s">
        <v>15</v>
      </c>
      <c r="D173" s="103">
        <v>171</v>
      </c>
      <c r="E173" s="103">
        <v>1180</v>
      </c>
      <c r="F173" s="103">
        <v>941</v>
      </c>
      <c r="G173" s="103">
        <v>52</v>
      </c>
      <c r="H173" s="103" t="s">
        <v>15</v>
      </c>
      <c r="I173" s="103">
        <f t="shared" si="24"/>
        <v>2344</v>
      </c>
      <c r="K173" s="103" t="s">
        <v>15</v>
      </c>
      <c r="L173" s="103" t="s">
        <v>15</v>
      </c>
      <c r="M173" s="103">
        <v>5466</v>
      </c>
      <c r="N173" s="103">
        <v>45792</v>
      </c>
      <c r="O173" s="103">
        <v>16405</v>
      </c>
      <c r="P173" s="103">
        <v>7535</v>
      </c>
      <c r="Q173" s="103" t="s">
        <v>15</v>
      </c>
      <c r="R173" s="103">
        <f t="shared" si="25"/>
        <v>75198</v>
      </c>
    </row>
    <row r="174" spans="1:18">
      <c r="A174" s="68">
        <v>1992</v>
      </c>
      <c r="B174" s="103" t="s">
        <v>15</v>
      </c>
      <c r="C174" s="103" t="s">
        <v>15</v>
      </c>
      <c r="D174" s="103">
        <v>0</v>
      </c>
      <c r="E174" s="103">
        <v>857</v>
      </c>
      <c r="F174" s="103">
        <v>466</v>
      </c>
      <c r="G174" s="103">
        <v>134</v>
      </c>
      <c r="H174" s="103" t="s">
        <v>15</v>
      </c>
      <c r="I174" s="103">
        <f t="shared" si="24"/>
        <v>1457</v>
      </c>
      <c r="K174" s="103" t="s">
        <v>15</v>
      </c>
      <c r="L174" s="103" t="s">
        <v>15</v>
      </c>
      <c r="M174" s="103">
        <v>0</v>
      </c>
      <c r="N174" s="103">
        <v>37410</v>
      </c>
      <c r="O174" s="103">
        <v>6502</v>
      </c>
      <c r="P174" s="103">
        <v>2979</v>
      </c>
      <c r="Q174" s="103" t="s">
        <v>15</v>
      </c>
      <c r="R174" s="103">
        <f t="shared" si="25"/>
        <v>46891</v>
      </c>
    </row>
    <row r="175" spans="1:18">
      <c r="A175" s="68">
        <v>1993</v>
      </c>
      <c r="B175" s="103" t="s">
        <v>15</v>
      </c>
      <c r="C175" s="103" t="s">
        <v>15</v>
      </c>
      <c r="D175" s="103" t="s">
        <v>15</v>
      </c>
      <c r="E175" s="103">
        <v>738</v>
      </c>
      <c r="F175" s="103">
        <v>1350</v>
      </c>
      <c r="G175" s="103">
        <v>545</v>
      </c>
      <c r="H175" s="103" t="s">
        <v>15</v>
      </c>
      <c r="I175" s="103">
        <f t="shared" si="24"/>
        <v>2633</v>
      </c>
      <c r="K175" s="103" t="s">
        <v>15</v>
      </c>
      <c r="L175" s="103" t="s">
        <v>15</v>
      </c>
      <c r="M175" s="103" t="s">
        <v>15</v>
      </c>
      <c r="N175" s="103">
        <v>15213</v>
      </c>
      <c r="O175" s="103">
        <v>21062</v>
      </c>
      <c r="P175" s="103">
        <v>9884</v>
      </c>
      <c r="Q175" s="103" t="s">
        <v>15</v>
      </c>
      <c r="R175" s="103">
        <f t="shared" si="25"/>
        <v>46159</v>
      </c>
    </row>
    <row r="176" spans="1:18">
      <c r="A176" s="68">
        <v>1994</v>
      </c>
      <c r="B176" s="103" t="s">
        <v>15</v>
      </c>
      <c r="C176" s="103" t="s">
        <v>15</v>
      </c>
      <c r="D176" s="103" t="s">
        <v>15</v>
      </c>
      <c r="E176" s="103" t="s">
        <v>15</v>
      </c>
      <c r="F176" s="103" t="s">
        <v>15</v>
      </c>
      <c r="G176" s="103" t="s">
        <v>15</v>
      </c>
      <c r="H176" s="103" t="s">
        <v>15</v>
      </c>
      <c r="I176" s="103" t="s">
        <v>15</v>
      </c>
      <c r="K176" s="103" t="s">
        <v>15</v>
      </c>
      <c r="L176" s="103" t="s">
        <v>15</v>
      </c>
      <c r="M176" s="103" t="s">
        <v>15</v>
      </c>
      <c r="N176" s="103" t="s">
        <v>15</v>
      </c>
      <c r="O176" s="103" t="s">
        <v>15</v>
      </c>
      <c r="P176" s="103" t="s">
        <v>15</v>
      </c>
      <c r="Q176" s="103" t="s">
        <v>15</v>
      </c>
      <c r="R176" s="103" t="s">
        <v>15</v>
      </c>
    </row>
    <row r="177" spans="1:18">
      <c r="A177" s="68">
        <v>1995</v>
      </c>
      <c r="B177" s="103" t="s">
        <v>15</v>
      </c>
      <c r="C177" s="103" t="s">
        <v>15</v>
      </c>
      <c r="D177" s="103" t="s">
        <v>15</v>
      </c>
      <c r="E177" s="103">
        <v>40</v>
      </c>
      <c r="F177" s="103">
        <v>187</v>
      </c>
      <c r="G177" s="103">
        <v>45</v>
      </c>
      <c r="H177" s="103" t="s">
        <v>15</v>
      </c>
      <c r="I177" s="103">
        <f t="shared" ref="I177:I189" si="26">SUM(B177:H177)</f>
        <v>272</v>
      </c>
      <c r="K177" s="103" t="s">
        <v>15</v>
      </c>
      <c r="L177" s="103" t="s">
        <v>15</v>
      </c>
      <c r="M177" s="103" t="s">
        <v>15</v>
      </c>
      <c r="N177" s="103">
        <v>3984</v>
      </c>
      <c r="O177" s="103">
        <v>13865</v>
      </c>
      <c r="P177" s="103">
        <v>6784</v>
      </c>
      <c r="Q177" s="103" t="s">
        <v>15</v>
      </c>
      <c r="R177" s="103">
        <f t="shared" ref="R177:R188" si="27">SUM(K177:Q177)</f>
        <v>24633</v>
      </c>
    </row>
    <row r="178" spans="1:18">
      <c r="A178" s="68">
        <v>1996</v>
      </c>
      <c r="B178" s="103" t="s">
        <v>15</v>
      </c>
      <c r="C178" s="103" t="s">
        <v>15</v>
      </c>
      <c r="D178" s="103" t="s">
        <v>15</v>
      </c>
      <c r="E178" s="103">
        <v>22</v>
      </c>
      <c r="F178" s="103">
        <v>40</v>
      </c>
      <c r="G178" s="103">
        <v>30</v>
      </c>
      <c r="H178" s="103" t="s">
        <v>15</v>
      </c>
      <c r="I178" s="103">
        <f t="shared" si="26"/>
        <v>92</v>
      </c>
      <c r="K178" s="103" t="s">
        <v>15</v>
      </c>
      <c r="L178" s="103" t="s">
        <v>15</v>
      </c>
      <c r="M178" s="103" t="s">
        <v>15</v>
      </c>
      <c r="N178" s="103">
        <v>4665</v>
      </c>
      <c r="O178" s="103">
        <v>10275</v>
      </c>
      <c r="P178" s="103">
        <v>2848</v>
      </c>
      <c r="Q178" s="103" t="s">
        <v>15</v>
      </c>
      <c r="R178" s="103">
        <f t="shared" si="27"/>
        <v>17788</v>
      </c>
    </row>
    <row r="179" spans="1:18">
      <c r="A179" s="68">
        <v>1997</v>
      </c>
      <c r="B179" s="103" t="s">
        <v>15</v>
      </c>
      <c r="C179" s="103" t="s">
        <v>15</v>
      </c>
      <c r="D179" s="103" t="s">
        <v>15</v>
      </c>
      <c r="E179" s="103">
        <v>160</v>
      </c>
      <c r="F179" s="103">
        <v>185</v>
      </c>
      <c r="G179" s="103" t="s">
        <v>15</v>
      </c>
      <c r="H179" s="103" t="s">
        <v>15</v>
      </c>
      <c r="I179" s="103">
        <f t="shared" si="26"/>
        <v>345</v>
      </c>
      <c r="K179" s="103" t="s">
        <v>15</v>
      </c>
      <c r="L179" s="103" t="s">
        <v>15</v>
      </c>
      <c r="M179" s="103" t="s">
        <v>15</v>
      </c>
      <c r="N179" s="103">
        <v>7337</v>
      </c>
      <c r="O179" s="103">
        <v>3719</v>
      </c>
      <c r="P179" s="103" t="s">
        <v>15</v>
      </c>
      <c r="Q179" s="103" t="s">
        <v>15</v>
      </c>
      <c r="R179" s="103">
        <f t="shared" si="27"/>
        <v>11056</v>
      </c>
    </row>
    <row r="180" spans="1:18">
      <c r="A180" s="68">
        <v>1998</v>
      </c>
      <c r="B180" s="103" t="s">
        <v>15</v>
      </c>
      <c r="C180" s="103" t="s">
        <v>15</v>
      </c>
      <c r="D180" s="103" t="s">
        <v>15</v>
      </c>
      <c r="E180" s="103" t="s">
        <v>15</v>
      </c>
      <c r="F180" s="103">
        <v>272</v>
      </c>
      <c r="G180" s="103">
        <v>42</v>
      </c>
      <c r="H180" s="103" t="s">
        <v>15</v>
      </c>
      <c r="I180" s="103">
        <f t="shared" si="26"/>
        <v>314</v>
      </c>
      <c r="K180" s="103" t="s">
        <v>15</v>
      </c>
      <c r="L180" s="103" t="s">
        <v>15</v>
      </c>
      <c r="M180" s="103" t="s">
        <v>15</v>
      </c>
      <c r="N180" s="103" t="s">
        <v>15</v>
      </c>
      <c r="O180" s="103">
        <v>4025</v>
      </c>
      <c r="P180" s="103">
        <v>348</v>
      </c>
      <c r="Q180" s="103" t="s">
        <v>15</v>
      </c>
      <c r="R180" s="103">
        <f t="shared" si="27"/>
        <v>4373</v>
      </c>
    </row>
    <row r="181" spans="1:18">
      <c r="A181" s="68">
        <v>1999</v>
      </c>
      <c r="B181" s="103" t="s">
        <v>15</v>
      </c>
      <c r="C181" s="103" t="s">
        <v>15</v>
      </c>
      <c r="D181" s="103" t="s">
        <v>15</v>
      </c>
      <c r="E181" s="103">
        <v>495</v>
      </c>
      <c r="F181" s="103">
        <v>1507</v>
      </c>
      <c r="G181" s="103">
        <v>316</v>
      </c>
      <c r="H181" s="103" t="s">
        <v>15</v>
      </c>
      <c r="I181" s="103">
        <f t="shared" si="26"/>
        <v>2318</v>
      </c>
      <c r="K181" s="103" t="s">
        <v>15</v>
      </c>
      <c r="L181" s="103" t="s">
        <v>15</v>
      </c>
      <c r="M181" s="103" t="s">
        <v>15</v>
      </c>
      <c r="N181" s="103">
        <v>5171</v>
      </c>
      <c r="O181" s="103">
        <v>9486</v>
      </c>
      <c r="P181" s="103">
        <v>4926</v>
      </c>
      <c r="Q181" s="103" t="s">
        <v>15</v>
      </c>
      <c r="R181" s="103">
        <f t="shared" si="27"/>
        <v>19583</v>
      </c>
    </row>
    <row r="182" spans="1:18">
      <c r="A182" s="68">
        <v>2000</v>
      </c>
      <c r="B182" s="103" t="s">
        <v>15</v>
      </c>
      <c r="C182" s="103" t="s">
        <v>15</v>
      </c>
      <c r="D182" s="103" t="s">
        <v>15</v>
      </c>
      <c r="E182" s="103">
        <v>748</v>
      </c>
      <c r="F182" s="103">
        <v>800</v>
      </c>
      <c r="G182" s="103" t="s">
        <v>15</v>
      </c>
      <c r="H182" s="103" t="s">
        <v>15</v>
      </c>
      <c r="I182" s="103">
        <f t="shared" si="26"/>
        <v>1548</v>
      </c>
      <c r="K182" s="103" t="s">
        <v>15</v>
      </c>
      <c r="L182" s="103" t="s">
        <v>15</v>
      </c>
      <c r="M182" s="103" t="s">
        <v>15</v>
      </c>
      <c r="N182" s="103">
        <v>11455</v>
      </c>
      <c r="O182" s="103">
        <v>14394</v>
      </c>
      <c r="P182" s="103" t="s">
        <v>15</v>
      </c>
      <c r="Q182" s="103" t="s">
        <v>15</v>
      </c>
      <c r="R182" s="103">
        <f t="shared" si="27"/>
        <v>25849</v>
      </c>
    </row>
    <row r="183" spans="1:18">
      <c r="A183" s="68">
        <v>2001</v>
      </c>
      <c r="B183" s="103" t="s">
        <v>15</v>
      </c>
      <c r="C183" s="103" t="s">
        <v>15</v>
      </c>
      <c r="D183" s="103" t="s">
        <v>15</v>
      </c>
      <c r="E183" s="103">
        <v>2253</v>
      </c>
      <c r="F183" s="103">
        <v>2300</v>
      </c>
      <c r="G183" s="103">
        <v>569</v>
      </c>
      <c r="H183" s="103" t="s">
        <v>15</v>
      </c>
      <c r="I183" s="103">
        <f t="shared" si="26"/>
        <v>5122</v>
      </c>
      <c r="K183" s="103" t="s">
        <v>15</v>
      </c>
      <c r="L183" s="103" t="s">
        <v>15</v>
      </c>
      <c r="M183" s="103" t="s">
        <v>15</v>
      </c>
      <c r="N183" s="103">
        <v>32325</v>
      </c>
      <c r="O183" s="103">
        <v>34359</v>
      </c>
      <c r="P183" s="103">
        <v>10795</v>
      </c>
      <c r="Q183" s="103" t="s">
        <v>15</v>
      </c>
      <c r="R183" s="103">
        <f t="shared" si="27"/>
        <v>77479</v>
      </c>
    </row>
    <row r="184" spans="1:18">
      <c r="A184" s="68">
        <v>2002</v>
      </c>
      <c r="B184" s="103" t="s">
        <v>15</v>
      </c>
      <c r="C184" s="103">
        <v>53</v>
      </c>
      <c r="D184" s="103">
        <v>1927</v>
      </c>
      <c r="E184" s="103">
        <v>3380</v>
      </c>
      <c r="F184" s="103">
        <v>2571</v>
      </c>
      <c r="G184" s="103">
        <v>101</v>
      </c>
      <c r="H184" s="103" t="s">
        <v>15</v>
      </c>
      <c r="I184" s="103">
        <f t="shared" si="26"/>
        <v>8032</v>
      </c>
      <c r="K184" s="103" t="s">
        <v>15</v>
      </c>
      <c r="L184" s="103" t="s">
        <v>15</v>
      </c>
      <c r="M184" s="103">
        <v>30</v>
      </c>
      <c r="N184" s="103">
        <v>10136</v>
      </c>
      <c r="O184" s="103">
        <v>23997</v>
      </c>
      <c r="P184" s="103">
        <v>10842</v>
      </c>
      <c r="Q184" s="103" t="s">
        <v>15</v>
      </c>
      <c r="R184" s="103">
        <f t="shared" si="27"/>
        <v>45005</v>
      </c>
    </row>
    <row r="185" spans="1:18">
      <c r="A185" s="68">
        <v>2003</v>
      </c>
      <c r="B185" s="103" t="s">
        <v>15</v>
      </c>
      <c r="C185" s="103" t="s">
        <v>15</v>
      </c>
      <c r="D185" s="103">
        <v>44</v>
      </c>
      <c r="E185" s="103">
        <v>1498</v>
      </c>
      <c r="F185" s="103">
        <v>3561</v>
      </c>
      <c r="G185" s="103">
        <v>681</v>
      </c>
      <c r="H185" s="103" t="s">
        <v>15</v>
      </c>
      <c r="I185" s="103">
        <f t="shared" si="26"/>
        <v>5784</v>
      </c>
      <c r="K185" s="103" t="s">
        <v>15</v>
      </c>
      <c r="L185" s="103" t="s">
        <v>15</v>
      </c>
      <c r="M185" s="103">
        <v>600</v>
      </c>
      <c r="N185" s="103">
        <v>24359</v>
      </c>
      <c r="O185" s="103">
        <v>43757</v>
      </c>
      <c r="P185" s="103">
        <v>7957</v>
      </c>
      <c r="Q185" s="103" t="s">
        <v>15</v>
      </c>
      <c r="R185" s="103">
        <f t="shared" si="27"/>
        <v>76673</v>
      </c>
    </row>
    <row r="186" spans="1:18">
      <c r="A186" s="68">
        <v>2004</v>
      </c>
      <c r="B186" s="103" t="s">
        <v>15</v>
      </c>
      <c r="C186" s="103" t="s">
        <v>15</v>
      </c>
      <c r="D186" s="103">
        <v>22</v>
      </c>
      <c r="E186" s="103">
        <v>765</v>
      </c>
      <c r="F186" s="103">
        <v>4039</v>
      </c>
      <c r="G186" s="103">
        <v>1396</v>
      </c>
      <c r="H186" s="103" t="s">
        <v>15</v>
      </c>
      <c r="I186" s="103">
        <f t="shared" si="26"/>
        <v>6222</v>
      </c>
      <c r="K186" s="103" t="s">
        <v>15</v>
      </c>
      <c r="L186" s="103" t="s">
        <v>15</v>
      </c>
      <c r="M186" s="103">
        <v>935</v>
      </c>
      <c r="N186" s="103">
        <v>17203</v>
      </c>
      <c r="O186" s="103">
        <v>27040</v>
      </c>
      <c r="P186" s="103">
        <v>5859</v>
      </c>
      <c r="Q186" s="103" t="s">
        <v>15</v>
      </c>
      <c r="R186" s="103">
        <f t="shared" si="27"/>
        <v>51037</v>
      </c>
    </row>
    <row r="187" spans="1:18">
      <c r="A187" s="68">
        <v>2005</v>
      </c>
      <c r="B187" s="103" t="s">
        <v>15</v>
      </c>
      <c r="C187" s="103" t="s">
        <v>15</v>
      </c>
      <c r="D187" s="103" t="s">
        <v>15</v>
      </c>
      <c r="E187" s="103">
        <v>1174</v>
      </c>
      <c r="F187" s="103">
        <v>7002</v>
      </c>
      <c r="G187" s="103">
        <v>1385</v>
      </c>
      <c r="H187" s="103" t="s">
        <v>15</v>
      </c>
      <c r="I187" s="103">
        <f t="shared" si="26"/>
        <v>9561</v>
      </c>
      <c r="K187" s="103" t="s">
        <v>15</v>
      </c>
      <c r="L187" s="103" t="s">
        <v>15</v>
      </c>
      <c r="M187" s="103" t="s">
        <v>15</v>
      </c>
      <c r="N187" s="103">
        <v>7000</v>
      </c>
      <c r="O187" s="103">
        <v>17066</v>
      </c>
      <c r="P187" s="103">
        <v>4658</v>
      </c>
      <c r="Q187" s="103" t="s">
        <v>15</v>
      </c>
      <c r="R187" s="103">
        <f t="shared" si="27"/>
        <v>28724</v>
      </c>
    </row>
    <row r="188" spans="1:18">
      <c r="A188" s="68">
        <v>2006</v>
      </c>
      <c r="B188" s="103" t="s">
        <v>15</v>
      </c>
      <c r="C188" s="103" t="s">
        <v>15</v>
      </c>
      <c r="D188" s="103" t="s">
        <v>15</v>
      </c>
      <c r="E188" s="103">
        <v>477.88</v>
      </c>
      <c r="F188" s="103">
        <v>1147.6099999999999</v>
      </c>
      <c r="G188" s="103">
        <v>139.6</v>
      </c>
      <c r="H188" s="103" t="s">
        <v>15</v>
      </c>
      <c r="I188" s="103">
        <f t="shared" si="26"/>
        <v>1765.0899999999997</v>
      </c>
      <c r="K188" s="103" t="s">
        <v>15</v>
      </c>
      <c r="L188" s="103" t="s">
        <v>15</v>
      </c>
      <c r="M188" s="103" t="s">
        <v>15</v>
      </c>
      <c r="N188" s="103">
        <v>6532.81</v>
      </c>
      <c r="O188" s="103">
        <v>12222.37</v>
      </c>
      <c r="P188" s="103">
        <v>646.1</v>
      </c>
      <c r="Q188" s="103" t="s">
        <v>15</v>
      </c>
      <c r="R188" s="103">
        <f t="shared" si="27"/>
        <v>19401.28</v>
      </c>
    </row>
    <row r="189" spans="1:18">
      <c r="A189" s="68">
        <v>2007</v>
      </c>
      <c r="B189" s="103" t="s">
        <v>15</v>
      </c>
      <c r="C189" s="103" t="s">
        <v>15</v>
      </c>
      <c r="D189" s="103" t="s">
        <v>15</v>
      </c>
      <c r="E189" s="103">
        <v>292.33</v>
      </c>
      <c r="F189" s="103">
        <v>1224.83</v>
      </c>
      <c r="G189" s="103">
        <v>113.99</v>
      </c>
      <c r="H189" s="103" t="s">
        <v>15</v>
      </c>
      <c r="I189" s="103">
        <f t="shared" si="26"/>
        <v>1631.1499999999999</v>
      </c>
      <c r="K189" s="103" t="s">
        <v>15</v>
      </c>
      <c r="L189" s="103" t="s">
        <v>15</v>
      </c>
      <c r="M189" s="103" t="s">
        <v>15</v>
      </c>
      <c r="N189" s="103">
        <v>12170.39</v>
      </c>
      <c r="O189" s="103">
        <v>32559.19</v>
      </c>
      <c r="P189" s="103">
        <v>2689.04</v>
      </c>
      <c r="Q189" s="103" t="s">
        <v>15</v>
      </c>
      <c r="R189" s="103">
        <f>SUM(K189:Q189)</f>
        <v>47418.62</v>
      </c>
    </row>
    <row r="190" spans="1:18">
      <c r="A190" s="68">
        <v>2008</v>
      </c>
      <c r="B190" s="103" t="s">
        <v>15</v>
      </c>
      <c r="C190" s="103" t="s">
        <v>15</v>
      </c>
      <c r="D190" s="103">
        <v>474.02</v>
      </c>
      <c r="E190" s="103">
        <v>1165.76</v>
      </c>
      <c r="F190" s="103">
        <v>1258.29</v>
      </c>
      <c r="G190" s="103" t="s">
        <v>15</v>
      </c>
      <c r="H190" s="103" t="s">
        <v>15</v>
      </c>
      <c r="I190" s="103">
        <f t="shared" ref="I190:I206" si="28">SUM(B190:G190)</f>
        <v>2898.0699999999997</v>
      </c>
      <c r="K190" s="103" t="s">
        <v>15</v>
      </c>
      <c r="L190" s="103" t="s">
        <v>15</v>
      </c>
      <c r="M190" s="103">
        <v>330.24</v>
      </c>
      <c r="N190" s="103">
        <v>3337.07</v>
      </c>
      <c r="O190" s="103">
        <v>4972.6499999999996</v>
      </c>
      <c r="P190" s="103" t="s">
        <v>15</v>
      </c>
      <c r="Q190" s="103" t="s">
        <v>15</v>
      </c>
      <c r="R190" s="103">
        <f t="shared" ref="R190:R206" si="29">SUM(K190:Q190)</f>
        <v>8639.9599999999991</v>
      </c>
    </row>
    <row r="191" spans="1:18">
      <c r="A191" s="68">
        <v>2009</v>
      </c>
      <c r="B191" s="103" t="s">
        <v>15</v>
      </c>
      <c r="C191" s="103" t="s">
        <v>15</v>
      </c>
      <c r="D191" s="103">
        <v>9.7799999999999994</v>
      </c>
      <c r="E191" s="103">
        <v>925.26</v>
      </c>
      <c r="F191" s="103">
        <v>3238.55</v>
      </c>
      <c r="G191" s="103">
        <v>28.37</v>
      </c>
      <c r="H191" s="103" t="s">
        <v>15</v>
      </c>
      <c r="I191" s="103">
        <f t="shared" si="28"/>
        <v>4201.96</v>
      </c>
      <c r="K191" s="103" t="s">
        <v>15</v>
      </c>
      <c r="L191" s="103" t="s">
        <v>15</v>
      </c>
      <c r="M191" s="103">
        <v>334.42</v>
      </c>
      <c r="N191" s="103">
        <v>17246.310000000001</v>
      </c>
      <c r="O191" s="103">
        <v>45206.55</v>
      </c>
      <c r="P191" s="103">
        <v>1604.82</v>
      </c>
      <c r="Q191" s="103" t="s">
        <v>15</v>
      </c>
      <c r="R191" s="103">
        <f t="shared" si="29"/>
        <v>64392.1</v>
      </c>
    </row>
    <row r="192" spans="1:18">
      <c r="A192" s="68">
        <v>2010</v>
      </c>
      <c r="B192" s="103" t="s">
        <v>15</v>
      </c>
      <c r="C192" s="103" t="s">
        <v>15</v>
      </c>
      <c r="D192" s="103">
        <v>106.38</v>
      </c>
      <c r="E192" s="103">
        <v>1485.13</v>
      </c>
      <c r="F192" s="103">
        <v>3587.91</v>
      </c>
      <c r="G192" s="103">
        <v>229.41</v>
      </c>
      <c r="H192" s="103" t="s">
        <v>15</v>
      </c>
      <c r="I192" s="103">
        <f t="shared" si="28"/>
        <v>5408.83</v>
      </c>
      <c r="K192" s="103" t="s">
        <v>15</v>
      </c>
      <c r="L192" s="103" t="s">
        <v>15</v>
      </c>
      <c r="M192" s="103">
        <v>1.06</v>
      </c>
      <c r="N192" s="103">
        <v>6430</v>
      </c>
      <c r="O192" s="103">
        <v>11724.5</v>
      </c>
      <c r="P192" s="103">
        <v>649.79</v>
      </c>
      <c r="Q192" s="103" t="s">
        <v>15</v>
      </c>
      <c r="R192" s="103">
        <f t="shared" si="29"/>
        <v>18805.350000000002</v>
      </c>
    </row>
    <row r="193" spans="1:20">
      <c r="A193" s="68">
        <v>2011</v>
      </c>
      <c r="B193" s="103" t="s">
        <v>15</v>
      </c>
      <c r="C193" s="103" t="s">
        <v>15</v>
      </c>
      <c r="D193" s="103">
        <v>351.79999999999995</v>
      </c>
      <c r="E193" s="103">
        <v>808.27</v>
      </c>
      <c r="F193" s="103">
        <v>4106.7700000000004</v>
      </c>
      <c r="G193" s="103">
        <v>329.4</v>
      </c>
      <c r="H193" s="103" t="s">
        <v>15</v>
      </c>
      <c r="I193" s="103">
        <f t="shared" si="28"/>
        <v>5596.24</v>
      </c>
      <c r="K193" s="103" t="s">
        <v>15</v>
      </c>
      <c r="L193" s="103" t="s">
        <v>15</v>
      </c>
      <c r="M193" s="103">
        <v>288.87</v>
      </c>
      <c r="N193" s="103">
        <v>5103.8100000000004</v>
      </c>
      <c r="O193" s="103">
        <v>12678.13</v>
      </c>
      <c r="P193" s="103">
        <v>2563.64</v>
      </c>
      <c r="Q193" s="103" t="s">
        <v>15</v>
      </c>
      <c r="R193" s="103">
        <f t="shared" si="29"/>
        <v>20634.449999999997</v>
      </c>
    </row>
    <row r="194" spans="1:20">
      <c r="A194" s="68">
        <v>2012</v>
      </c>
      <c r="B194" s="103" t="s">
        <v>15</v>
      </c>
      <c r="C194" s="103" t="s">
        <v>15</v>
      </c>
      <c r="D194" s="103">
        <v>1792.88</v>
      </c>
      <c r="E194" s="103">
        <v>2199.8200000000002</v>
      </c>
      <c r="F194" s="103">
        <v>2691.02</v>
      </c>
      <c r="G194" s="103">
        <v>729.78</v>
      </c>
      <c r="H194" s="103" t="s">
        <v>15</v>
      </c>
      <c r="I194" s="103">
        <f t="shared" si="28"/>
        <v>7413.5</v>
      </c>
      <c r="K194" s="103" t="s">
        <v>15</v>
      </c>
      <c r="L194" s="103" t="s">
        <v>15</v>
      </c>
      <c r="M194" s="103">
        <v>196.33</v>
      </c>
      <c r="N194" s="103">
        <v>3056.76</v>
      </c>
      <c r="O194" s="103">
        <v>4421.29</v>
      </c>
      <c r="P194" s="103">
        <v>2044.8200000000002</v>
      </c>
      <c r="Q194" s="103" t="s">
        <v>15</v>
      </c>
      <c r="R194" s="103">
        <f t="shared" si="29"/>
        <v>9719.2000000000007</v>
      </c>
      <c r="T194" s="14">
        <f t="shared" ref="T194:T206" si="30">SUM(E194:G194)</f>
        <v>5620.62</v>
      </c>
    </row>
    <row r="195" spans="1:20">
      <c r="A195" s="68">
        <v>2013</v>
      </c>
      <c r="B195" s="103" t="s">
        <v>15</v>
      </c>
      <c r="C195" s="103" t="s">
        <v>15</v>
      </c>
      <c r="D195" s="103">
        <v>1299.81</v>
      </c>
      <c r="E195" s="103">
        <v>1356.35</v>
      </c>
      <c r="F195" s="103">
        <v>3283.89</v>
      </c>
      <c r="G195" s="103">
        <v>688.46</v>
      </c>
      <c r="H195" s="103" t="s">
        <v>15</v>
      </c>
      <c r="I195" s="103">
        <f t="shared" si="28"/>
        <v>6628.5099999999993</v>
      </c>
      <c r="K195" s="103" t="s">
        <v>15</v>
      </c>
      <c r="L195" s="103" t="s">
        <v>15</v>
      </c>
      <c r="M195" s="103">
        <v>2286.5300000000002</v>
      </c>
      <c r="N195" s="103">
        <v>4007.03</v>
      </c>
      <c r="O195" s="103">
        <v>8599.43</v>
      </c>
      <c r="P195" s="103">
        <v>1566.13</v>
      </c>
      <c r="Q195" s="103" t="s">
        <v>15</v>
      </c>
      <c r="R195" s="103">
        <f t="shared" si="29"/>
        <v>16459.120000000003</v>
      </c>
      <c r="T195" s="14">
        <f t="shared" si="30"/>
        <v>5328.7</v>
      </c>
    </row>
    <row r="196" spans="1:20">
      <c r="A196" s="68">
        <v>2014</v>
      </c>
      <c r="B196" s="103" t="s">
        <v>15</v>
      </c>
      <c r="C196" s="103">
        <v>44.29</v>
      </c>
      <c r="D196" s="103">
        <v>916.74</v>
      </c>
      <c r="E196" s="103">
        <v>2570.42</v>
      </c>
      <c r="F196" s="103">
        <v>5018.59</v>
      </c>
      <c r="G196" s="103">
        <v>491.04999999999995</v>
      </c>
      <c r="H196" s="103" t="s">
        <v>15</v>
      </c>
      <c r="I196" s="103">
        <f t="shared" si="28"/>
        <v>9041.09</v>
      </c>
      <c r="K196" s="103" t="s">
        <v>15</v>
      </c>
      <c r="L196" s="103" t="s">
        <v>15</v>
      </c>
      <c r="M196" s="103">
        <v>2223.4</v>
      </c>
      <c r="N196" s="103">
        <v>14832.5</v>
      </c>
      <c r="O196" s="103">
        <v>30029.279999999999</v>
      </c>
      <c r="P196" s="103">
        <v>11246.560000000001</v>
      </c>
      <c r="Q196" s="103" t="s">
        <v>15</v>
      </c>
      <c r="R196" s="103">
        <f t="shared" si="29"/>
        <v>58331.740000000005</v>
      </c>
      <c r="T196" s="14">
        <f t="shared" si="30"/>
        <v>8080.06</v>
      </c>
    </row>
    <row r="197" spans="1:20">
      <c r="A197" s="68">
        <v>2015</v>
      </c>
      <c r="B197" s="103" t="s">
        <v>15</v>
      </c>
      <c r="C197" s="103">
        <v>61.15</v>
      </c>
      <c r="D197" s="103">
        <v>957.43999999999994</v>
      </c>
      <c r="E197" s="103">
        <v>1419.2</v>
      </c>
      <c r="F197" s="103">
        <v>4836.08</v>
      </c>
      <c r="G197" s="103">
        <v>2139.83</v>
      </c>
      <c r="H197" s="103" t="s">
        <v>15</v>
      </c>
      <c r="I197" s="103">
        <f>SUM(B197:G197)</f>
        <v>9413.7000000000007</v>
      </c>
      <c r="K197" s="103" t="s">
        <v>15</v>
      </c>
      <c r="L197" s="103" t="s">
        <v>15</v>
      </c>
      <c r="M197" s="103">
        <v>2607.2600000000002</v>
      </c>
      <c r="N197" s="103">
        <v>12325.02</v>
      </c>
      <c r="O197" s="103">
        <v>15756.28</v>
      </c>
      <c r="P197" s="103">
        <v>5022.17</v>
      </c>
      <c r="Q197" s="103" t="s">
        <v>15</v>
      </c>
      <c r="R197" s="103">
        <f t="shared" si="29"/>
        <v>35710.730000000003</v>
      </c>
      <c r="T197" s="14">
        <f t="shared" si="30"/>
        <v>8395.11</v>
      </c>
    </row>
    <row r="198" spans="1:20">
      <c r="A198" s="68">
        <v>2016</v>
      </c>
      <c r="B198" s="103" t="s">
        <v>15</v>
      </c>
      <c r="C198" s="103" t="s">
        <v>15</v>
      </c>
      <c r="D198" s="103" t="s">
        <v>15</v>
      </c>
      <c r="E198" s="103">
        <v>2088.35</v>
      </c>
      <c r="F198" s="103">
        <v>2868.18</v>
      </c>
      <c r="G198" s="103" t="s">
        <v>15</v>
      </c>
      <c r="H198" s="103" t="s">
        <v>15</v>
      </c>
      <c r="I198" s="103">
        <f>SUM(B198:G198)</f>
        <v>4956.53</v>
      </c>
      <c r="K198" s="103" t="s">
        <v>15</v>
      </c>
      <c r="L198" s="103" t="s">
        <v>15</v>
      </c>
      <c r="M198" s="103" t="s">
        <v>15</v>
      </c>
      <c r="N198" s="103">
        <v>4691.76</v>
      </c>
      <c r="O198" s="103">
        <v>11265.77</v>
      </c>
      <c r="P198" s="103" t="s">
        <v>15</v>
      </c>
      <c r="Q198" s="103" t="s">
        <v>15</v>
      </c>
      <c r="R198" s="103">
        <f t="shared" si="29"/>
        <v>15957.53</v>
      </c>
      <c r="T198" s="14">
        <f t="shared" si="30"/>
        <v>4956.53</v>
      </c>
    </row>
    <row r="199" spans="1:20">
      <c r="A199" s="68">
        <v>2017</v>
      </c>
      <c r="B199" s="103" t="s">
        <v>15</v>
      </c>
      <c r="C199" s="103" t="s">
        <v>15</v>
      </c>
      <c r="D199" s="103">
        <v>318.87</v>
      </c>
      <c r="E199" s="103">
        <v>2191</v>
      </c>
      <c r="F199" s="103">
        <v>3153.47</v>
      </c>
      <c r="G199" s="103" t="s">
        <v>15</v>
      </c>
      <c r="H199" s="103" t="s">
        <v>15</v>
      </c>
      <c r="I199" s="103">
        <f>SUM(B199:G199)</f>
        <v>5663.34</v>
      </c>
      <c r="K199" s="103" t="s">
        <v>15</v>
      </c>
      <c r="L199" s="103" t="s">
        <v>15</v>
      </c>
      <c r="M199" s="103">
        <v>29.64</v>
      </c>
      <c r="N199" s="103">
        <v>5723.99</v>
      </c>
      <c r="O199" s="103">
        <v>9300.99</v>
      </c>
      <c r="P199" s="103" t="s">
        <v>15</v>
      </c>
      <c r="Q199" s="103" t="s">
        <v>15</v>
      </c>
      <c r="R199" s="103">
        <f>SUM(K199:Q199)</f>
        <v>15054.619999999999</v>
      </c>
      <c r="T199" s="14">
        <f>SUM(E199:G199)</f>
        <v>5344.4699999999993</v>
      </c>
    </row>
    <row r="200" spans="1:20">
      <c r="A200" s="68">
        <v>2018</v>
      </c>
      <c r="B200" s="103" t="s">
        <v>15</v>
      </c>
      <c r="C200" s="103" t="s">
        <v>15</v>
      </c>
      <c r="D200" s="103">
        <v>455.13</v>
      </c>
      <c r="E200" s="103">
        <v>506.53</v>
      </c>
      <c r="F200" s="103">
        <v>586</v>
      </c>
      <c r="G200" s="103">
        <v>21.18</v>
      </c>
      <c r="H200" s="103" t="s">
        <v>15</v>
      </c>
      <c r="I200" s="103">
        <f>SUM(B200:G200)</f>
        <v>1568.84</v>
      </c>
      <c r="K200" s="103" t="s">
        <v>15</v>
      </c>
      <c r="L200" s="103" t="s">
        <v>15</v>
      </c>
      <c r="M200" s="103">
        <v>258.3</v>
      </c>
      <c r="N200" s="103">
        <v>4678.59</v>
      </c>
      <c r="O200" s="103">
        <v>8422.14</v>
      </c>
      <c r="P200" s="103">
        <v>88.38</v>
      </c>
      <c r="Q200" s="103" t="s">
        <v>15</v>
      </c>
      <c r="R200" s="103">
        <f>SUM(K200:Q200)</f>
        <v>13447.409999999998</v>
      </c>
      <c r="T200" s="14">
        <f>SUM(E200:G200)</f>
        <v>1113.71</v>
      </c>
    </row>
    <row r="201" spans="1:20">
      <c r="A201" s="68">
        <v>2019</v>
      </c>
      <c r="B201" s="103" t="s">
        <v>15</v>
      </c>
      <c r="C201" s="103" t="s">
        <v>15</v>
      </c>
      <c r="D201" s="103">
        <v>237.22</v>
      </c>
      <c r="E201" s="103">
        <v>1532.9</v>
      </c>
      <c r="F201" s="103">
        <v>888.26</v>
      </c>
      <c r="G201" s="103">
        <v>84.14</v>
      </c>
      <c r="H201" s="103" t="s">
        <v>15</v>
      </c>
      <c r="I201" s="103">
        <f t="shared" ref="I201:I205" si="31">SUM(B201:G201)</f>
        <v>2742.52</v>
      </c>
      <c r="K201" s="103" t="s">
        <v>15</v>
      </c>
      <c r="L201" s="103" t="s">
        <v>15</v>
      </c>
      <c r="M201" s="103">
        <v>3506.51</v>
      </c>
      <c r="N201" s="103">
        <v>14386.42</v>
      </c>
      <c r="O201" s="103">
        <v>16996.97</v>
      </c>
      <c r="P201" s="103">
        <v>1361.11</v>
      </c>
      <c r="Q201" s="103" t="s">
        <v>15</v>
      </c>
      <c r="R201" s="103">
        <f t="shared" ref="R201:R205" si="32">SUM(K201:Q201)</f>
        <v>36251.01</v>
      </c>
      <c r="T201" s="14">
        <f t="shared" ref="T201:T205" si="33">SUM(E201:G201)</f>
        <v>2505.2999999999997</v>
      </c>
    </row>
    <row r="202" spans="1:20" ht="11.4">
      <c r="A202" s="192" t="s">
        <v>215</v>
      </c>
      <c r="B202" s="103" t="s">
        <v>15</v>
      </c>
      <c r="C202" s="103" t="s">
        <v>15</v>
      </c>
      <c r="D202" s="103">
        <v>208.1</v>
      </c>
      <c r="E202" s="103">
        <v>464.78</v>
      </c>
      <c r="F202" s="103" t="s">
        <v>15</v>
      </c>
      <c r="G202" s="103" t="s">
        <v>15</v>
      </c>
      <c r="H202" s="103" t="s">
        <v>15</v>
      </c>
      <c r="I202" s="103">
        <f t="shared" si="31"/>
        <v>672.88</v>
      </c>
      <c r="K202" s="103" t="s">
        <v>15</v>
      </c>
      <c r="L202" s="103" t="s">
        <v>15</v>
      </c>
      <c r="M202" s="103" t="s">
        <v>15</v>
      </c>
      <c r="N202" s="103">
        <v>9108.27</v>
      </c>
      <c r="O202" s="103" t="s">
        <v>15</v>
      </c>
      <c r="P202" s="103" t="s">
        <v>15</v>
      </c>
      <c r="Q202" s="103" t="s">
        <v>15</v>
      </c>
      <c r="R202" s="103">
        <f t="shared" si="32"/>
        <v>9108.27</v>
      </c>
      <c r="T202" s="14">
        <f t="shared" si="33"/>
        <v>464.78</v>
      </c>
    </row>
    <row r="203" spans="1:20" ht="11.4">
      <c r="A203" s="192" t="s">
        <v>216</v>
      </c>
      <c r="B203" s="103" t="s">
        <v>15</v>
      </c>
      <c r="C203" s="103" t="s">
        <v>15</v>
      </c>
      <c r="D203" s="103">
        <v>434.16</v>
      </c>
      <c r="E203" s="103">
        <v>1156.8699999999999</v>
      </c>
      <c r="F203" s="103">
        <v>2585.87</v>
      </c>
      <c r="G203" s="103" t="s">
        <v>15</v>
      </c>
      <c r="H203" s="103" t="s">
        <v>15</v>
      </c>
      <c r="I203" s="103">
        <f t="shared" si="31"/>
        <v>4176.8999999999996</v>
      </c>
      <c r="K203" s="103" t="s">
        <v>15</v>
      </c>
      <c r="L203" s="103" t="s">
        <v>15</v>
      </c>
      <c r="M203" s="103">
        <v>146.68</v>
      </c>
      <c r="N203" s="103">
        <v>7451.15</v>
      </c>
      <c r="O203" s="103">
        <v>17541.91</v>
      </c>
      <c r="P203" s="103" t="s">
        <v>15</v>
      </c>
      <c r="Q203" s="103" t="s">
        <v>15</v>
      </c>
      <c r="R203" s="103">
        <f t="shared" si="32"/>
        <v>25139.739999999998</v>
      </c>
      <c r="T203" s="14">
        <f t="shared" si="33"/>
        <v>3742.74</v>
      </c>
    </row>
    <row r="204" spans="1:20">
      <c r="A204" s="192">
        <v>2022</v>
      </c>
      <c r="B204" s="103" t="s">
        <v>15</v>
      </c>
      <c r="C204" s="103" t="s">
        <v>15</v>
      </c>
      <c r="D204" s="103">
        <v>311.39999999999998</v>
      </c>
      <c r="E204" s="103">
        <v>1843.06</v>
      </c>
      <c r="F204" s="103">
        <v>2259.0700000000002</v>
      </c>
      <c r="G204" s="103">
        <v>15.23</v>
      </c>
      <c r="H204" s="103" t="s">
        <v>15</v>
      </c>
      <c r="I204" s="103">
        <f t="shared" si="31"/>
        <v>4428.76</v>
      </c>
      <c r="K204" s="103" t="s">
        <v>15</v>
      </c>
      <c r="L204" s="103" t="s">
        <v>15</v>
      </c>
      <c r="M204" s="103">
        <v>232.96</v>
      </c>
      <c r="N204" s="103">
        <v>10731.14</v>
      </c>
      <c r="O204" s="103">
        <v>10276.48</v>
      </c>
      <c r="P204" s="103">
        <v>2262.89</v>
      </c>
      <c r="Q204" s="103" t="s">
        <v>15</v>
      </c>
      <c r="R204" s="103">
        <f t="shared" si="32"/>
        <v>23503.469999999998</v>
      </c>
      <c r="T204" s="14">
        <f t="shared" si="33"/>
        <v>4117.3599999999997</v>
      </c>
    </row>
    <row r="205" spans="1:20">
      <c r="A205" s="192">
        <v>2023</v>
      </c>
      <c r="B205" s="103" t="s">
        <v>15</v>
      </c>
      <c r="C205" s="103" t="s">
        <v>15</v>
      </c>
      <c r="D205" s="103">
        <v>119.52</v>
      </c>
      <c r="E205" s="103">
        <v>1186.7</v>
      </c>
      <c r="F205" s="103">
        <v>3397.97</v>
      </c>
      <c r="G205" s="103">
        <v>328.76</v>
      </c>
      <c r="H205" s="103" t="s">
        <v>15</v>
      </c>
      <c r="I205" s="103">
        <f t="shared" si="31"/>
        <v>5032.95</v>
      </c>
      <c r="K205" s="103" t="s">
        <v>15</v>
      </c>
      <c r="L205" s="103" t="s">
        <v>15</v>
      </c>
      <c r="M205" s="103">
        <v>431.44</v>
      </c>
      <c r="N205" s="103">
        <v>6674.51</v>
      </c>
      <c r="O205" s="103">
        <v>5109.51</v>
      </c>
      <c r="P205" s="103">
        <v>6979.14</v>
      </c>
      <c r="Q205" s="103" t="s">
        <v>15</v>
      </c>
      <c r="R205" s="103">
        <f t="shared" si="32"/>
        <v>19194.599999999999</v>
      </c>
      <c r="T205" s="14">
        <f t="shared" si="33"/>
        <v>4913.43</v>
      </c>
    </row>
    <row r="206" spans="1:20" ht="11.4">
      <c r="A206" s="192" t="s">
        <v>348</v>
      </c>
      <c r="B206" s="103" t="s">
        <v>15</v>
      </c>
      <c r="C206" s="103" t="s">
        <v>15</v>
      </c>
      <c r="D206" s="256">
        <v>805.79311693035004</v>
      </c>
      <c r="E206" s="256">
        <v>2134.3149412432199</v>
      </c>
      <c r="F206" s="256">
        <v>1246.5995639452501</v>
      </c>
      <c r="G206" s="256">
        <v>34.303477112676099</v>
      </c>
      <c r="H206" s="256" t="s">
        <v>15</v>
      </c>
      <c r="I206" s="103">
        <f t="shared" si="28"/>
        <v>4221.0110992314958</v>
      </c>
      <c r="K206" s="103" t="s">
        <v>15</v>
      </c>
      <c r="L206" s="103" t="s">
        <v>15</v>
      </c>
      <c r="M206" s="256">
        <v>1954.53161483906</v>
      </c>
      <c r="N206" s="256">
        <v>13867.5587544303</v>
      </c>
      <c r="O206" s="256">
        <v>5568.7623025844696</v>
      </c>
      <c r="P206" s="256">
        <v>358.19784330985902</v>
      </c>
      <c r="Q206" s="103" t="s">
        <v>15</v>
      </c>
      <c r="R206" s="103">
        <f t="shared" si="29"/>
        <v>21749.050515163686</v>
      </c>
      <c r="T206" s="14">
        <f t="shared" si="30"/>
        <v>3415.2179823011461</v>
      </c>
    </row>
    <row r="208" spans="1:20" ht="11.4">
      <c r="A208" s="66" t="s">
        <v>218</v>
      </c>
    </row>
    <row r="209" spans="1:18">
      <c r="A209" s="68">
        <v>1976</v>
      </c>
      <c r="B209" s="103" t="str">
        <f t="shared" ref="B209:I218" si="34">IF(AND(B158="-",B107="-",B56="-",B5="-"),"-",SUM(B158,B107,B56,B5))</f>
        <v>-</v>
      </c>
      <c r="C209" s="103">
        <f t="shared" si="34"/>
        <v>14411</v>
      </c>
      <c r="D209" s="103">
        <f t="shared" si="34"/>
        <v>49271</v>
      </c>
      <c r="E209" s="103">
        <f t="shared" si="34"/>
        <v>50988</v>
      </c>
      <c r="F209" s="103">
        <f t="shared" si="34"/>
        <v>36529</v>
      </c>
      <c r="G209" s="103">
        <f t="shared" si="34"/>
        <v>17503</v>
      </c>
      <c r="H209" s="103">
        <f t="shared" si="34"/>
        <v>2017</v>
      </c>
      <c r="I209" s="103">
        <f t="shared" si="34"/>
        <v>170719</v>
      </c>
      <c r="K209" s="103">
        <f t="shared" ref="K209:R218" si="35">IF(AND(K158="-",K107="-",K56="-",K5="-"),"-",SUM(K158,K107,K56,K5))</f>
        <v>65</v>
      </c>
      <c r="L209" s="103">
        <f t="shared" si="35"/>
        <v>26578</v>
      </c>
      <c r="M209" s="103">
        <f t="shared" si="35"/>
        <v>123742</v>
      </c>
      <c r="N209" s="103">
        <f t="shared" si="35"/>
        <v>307543</v>
      </c>
      <c r="O209" s="103">
        <f t="shared" si="35"/>
        <v>320895</v>
      </c>
      <c r="P209" s="103">
        <f t="shared" si="35"/>
        <v>154710</v>
      </c>
      <c r="Q209" s="103">
        <f t="shared" si="35"/>
        <v>9307</v>
      </c>
      <c r="R209" s="103">
        <f t="shared" si="35"/>
        <v>942840</v>
      </c>
    </row>
    <row r="210" spans="1:18">
      <c r="A210" s="68">
        <v>1977</v>
      </c>
      <c r="B210" s="103">
        <f t="shared" si="34"/>
        <v>4131</v>
      </c>
      <c r="C210" s="103">
        <f t="shared" si="34"/>
        <v>8145</v>
      </c>
      <c r="D210" s="103">
        <f t="shared" si="34"/>
        <v>35158</v>
      </c>
      <c r="E210" s="103">
        <f t="shared" si="34"/>
        <v>35486</v>
      </c>
      <c r="F210" s="103">
        <f t="shared" si="34"/>
        <v>68764</v>
      </c>
      <c r="G210" s="103">
        <f t="shared" si="34"/>
        <v>21539</v>
      </c>
      <c r="H210" s="103">
        <f t="shared" si="34"/>
        <v>1740</v>
      </c>
      <c r="I210" s="103">
        <f t="shared" si="34"/>
        <v>174963</v>
      </c>
      <c r="K210" s="103">
        <f t="shared" si="35"/>
        <v>359</v>
      </c>
      <c r="L210" s="103">
        <f t="shared" si="35"/>
        <v>21104</v>
      </c>
      <c r="M210" s="103">
        <f t="shared" si="35"/>
        <v>72848</v>
      </c>
      <c r="N210" s="103">
        <f t="shared" si="35"/>
        <v>176815</v>
      </c>
      <c r="O210" s="103">
        <f t="shared" si="35"/>
        <v>160567</v>
      </c>
      <c r="P210" s="103">
        <f t="shared" si="35"/>
        <v>52938</v>
      </c>
      <c r="Q210" s="103">
        <f t="shared" si="35"/>
        <v>5615</v>
      </c>
      <c r="R210" s="103">
        <f t="shared" si="35"/>
        <v>490246</v>
      </c>
    </row>
    <row r="211" spans="1:18">
      <c r="A211" s="68">
        <v>1978</v>
      </c>
      <c r="B211" s="103">
        <f t="shared" si="34"/>
        <v>2542</v>
      </c>
      <c r="C211" s="103">
        <f t="shared" si="34"/>
        <v>9246</v>
      </c>
      <c r="D211" s="103">
        <f t="shared" si="34"/>
        <v>33876</v>
      </c>
      <c r="E211" s="103">
        <f t="shared" si="34"/>
        <v>20978</v>
      </c>
      <c r="F211" s="103">
        <f t="shared" si="34"/>
        <v>23947</v>
      </c>
      <c r="G211" s="103">
        <f t="shared" si="34"/>
        <v>4465</v>
      </c>
      <c r="H211" s="103">
        <f t="shared" si="34"/>
        <v>1352</v>
      </c>
      <c r="I211" s="103">
        <f t="shared" si="34"/>
        <v>96406</v>
      </c>
      <c r="K211" s="103">
        <f t="shared" si="35"/>
        <v>1370</v>
      </c>
      <c r="L211" s="103">
        <f t="shared" si="35"/>
        <v>13644</v>
      </c>
      <c r="M211" s="103">
        <f t="shared" si="35"/>
        <v>105441</v>
      </c>
      <c r="N211" s="103">
        <f t="shared" si="35"/>
        <v>149540</v>
      </c>
      <c r="O211" s="103">
        <f t="shared" si="35"/>
        <v>127864</v>
      </c>
      <c r="P211" s="103">
        <f t="shared" si="35"/>
        <v>68321</v>
      </c>
      <c r="Q211" s="103">
        <f t="shared" si="35"/>
        <v>3634</v>
      </c>
      <c r="R211" s="103">
        <f t="shared" si="35"/>
        <v>469814</v>
      </c>
    </row>
    <row r="212" spans="1:18">
      <c r="A212" s="68">
        <v>1979</v>
      </c>
      <c r="B212" s="103">
        <f t="shared" si="34"/>
        <v>504</v>
      </c>
      <c r="C212" s="103">
        <f t="shared" si="34"/>
        <v>7165</v>
      </c>
      <c r="D212" s="103">
        <f t="shared" si="34"/>
        <v>24512</v>
      </c>
      <c r="E212" s="103">
        <f t="shared" si="34"/>
        <v>15246</v>
      </c>
      <c r="F212" s="103">
        <f t="shared" si="34"/>
        <v>27164</v>
      </c>
      <c r="G212" s="103">
        <f t="shared" si="34"/>
        <v>154</v>
      </c>
      <c r="H212" s="103">
        <f t="shared" si="34"/>
        <v>29</v>
      </c>
      <c r="I212" s="103">
        <f t="shared" si="34"/>
        <v>74774</v>
      </c>
      <c r="K212" s="103">
        <f t="shared" si="35"/>
        <v>408</v>
      </c>
      <c r="L212" s="103">
        <f t="shared" si="35"/>
        <v>7877</v>
      </c>
      <c r="M212" s="103">
        <f t="shared" si="35"/>
        <v>47839</v>
      </c>
      <c r="N212" s="103">
        <f t="shared" si="35"/>
        <v>115690</v>
      </c>
      <c r="O212" s="103">
        <f t="shared" si="35"/>
        <v>116778</v>
      </c>
      <c r="P212" s="103">
        <f t="shared" si="35"/>
        <v>4001</v>
      </c>
      <c r="Q212" s="103">
        <f t="shared" si="35"/>
        <v>767</v>
      </c>
      <c r="R212" s="103">
        <f t="shared" si="35"/>
        <v>293360</v>
      </c>
    </row>
    <row r="213" spans="1:18">
      <c r="A213" s="68">
        <v>1980</v>
      </c>
      <c r="B213" s="103" t="str">
        <f t="shared" si="34"/>
        <v>-</v>
      </c>
      <c r="C213" s="103">
        <f t="shared" si="34"/>
        <v>2555</v>
      </c>
      <c r="D213" s="103">
        <f t="shared" si="34"/>
        <v>13477</v>
      </c>
      <c r="E213" s="103">
        <f t="shared" si="34"/>
        <v>21808</v>
      </c>
      <c r="F213" s="103">
        <f t="shared" si="34"/>
        <v>15471</v>
      </c>
      <c r="G213" s="103">
        <f t="shared" si="34"/>
        <v>288</v>
      </c>
      <c r="H213" s="103" t="str">
        <f t="shared" si="34"/>
        <v>-</v>
      </c>
      <c r="I213" s="103">
        <f t="shared" si="34"/>
        <v>53599</v>
      </c>
      <c r="K213" s="103" t="str">
        <f t="shared" si="35"/>
        <v>-</v>
      </c>
      <c r="L213" s="103">
        <f t="shared" si="35"/>
        <v>24840</v>
      </c>
      <c r="M213" s="103">
        <f t="shared" si="35"/>
        <v>96326</v>
      </c>
      <c r="N213" s="103">
        <f t="shared" si="35"/>
        <v>143369</v>
      </c>
      <c r="O213" s="103">
        <f t="shared" si="35"/>
        <v>94983</v>
      </c>
      <c r="P213" s="103">
        <f t="shared" si="35"/>
        <v>3311</v>
      </c>
      <c r="Q213" s="103">
        <f t="shared" si="35"/>
        <v>44</v>
      </c>
      <c r="R213" s="103">
        <f t="shared" si="35"/>
        <v>362873</v>
      </c>
    </row>
    <row r="214" spans="1:18">
      <c r="A214" s="68">
        <v>1981</v>
      </c>
      <c r="B214" s="103">
        <f t="shared" si="34"/>
        <v>138</v>
      </c>
      <c r="C214" s="103">
        <f t="shared" si="34"/>
        <v>2630</v>
      </c>
      <c r="D214" s="103">
        <f t="shared" si="34"/>
        <v>11946</v>
      </c>
      <c r="E214" s="103">
        <f t="shared" si="34"/>
        <v>36706</v>
      </c>
      <c r="F214" s="103">
        <f t="shared" si="34"/>
        <v>33163</v>
      </c>
      <c r="G214" s="103">
        <f t="shared" si="34"/>
        <v>51</v>
      </c>
      <c r="H214" s="103">
        <f t="shared" si="34"/>
        <v>17</v>
      </c>
      <c r="I214" s="103">
        <f t="shared" si="34"/>
        <v>84651</v>
      </c>
      <c r="K214" s="103">
        <f t="shared" si="35"/>
        <v>80</v>
      </c>
      <c r="L214" s="103">
        <f t="shared" si="35"/>
        <v>8347</v>
      </c>
      <c r="M214" s="103">
        <f t="shared" si="35"/>
        <v>47458</v>
      </c>
      <c r="N214" s="103">
        <f t="shared" si="35"/>
        <v>84789</v>
      </c>
      <c r="O214" s="103">
        <f t="shared" si="35"/>
        <v>92646</v>
      </c>
      <c r="P214" s="103">
        <f t="shared" si="35"/>
        <v>4244</v>
      </c>
      <c r="Q214" s="103">
        <f t="shared" si="35"/>
        <v>372</v>
      </c>
      <c r="R214" s="103">
        <f t="shared" si="35"/>
        <v>237936</v>
      </c>
    </row>
    <row r="215" spans="1:18">
      <c r="A215" s="68">
        <v>1982</v>
      </c>
      <c r="B215" s="103">
        <f t="shared" si="34"/>
        <v>3</v>
      </c>
      <c r="C215" s="103">
        <f t="shared" si="34"/>
        <v>654</v>
      </c>
      <c r="D215" s="103">
        <f t="shared" si="34"/>
        <v>41942</v>
      </c>
      <c r="E215" s="103">
        <f t="shared" si="34"/>
        <v>50726</v>
      </c>
      <c r="F215" s="103">
        <f t="shared" si="34"/>
        <v>13133</v>
      </c>
      <c r="G215" s="103">
        <f t="shared" si="34"/>
        <v>219</v>
      </c>
      <c r="H215" s="103">
        <f t="shared" si="34"/>
        <v>75</v>
      </c>
      <c r="I215" s="103">
        <f t="shared" si="34"/>
        <v>106752</v>
      </c>
      <c r="K215" s="103" t="str">
        <f t="shared" si="35"/>
        <v>-</v>
      </c>
      <c r="L215" s="103">
        <f t="shared" si="35"/>
        <v>113</v>
      </c>
      <c r="M215" s="103">
        <f t="shared" si="35"/>
        <v>20596</v>
      </c>
      <c r="N215" s="103">
        <f t="shared" si="35"/>
        <v>112718</v>
      </c>
      <c r="O215" s="103">
        <f t="shared" si="35"/>
        <v>58682</v>
      </c>
      <c r="P215" s="103">
        <f t="shared" si="35"/>
        <v>13509</v>
      </c>
      <c r="Q215" s="103">
        <f t="shared" si="35"/>
        <v>903</v>
      </c>
      <c r="R215" s="103">
        <f t="shared" si="35"/>
        <v>206521</v>
      </c>
    </row>
    <row r="216" spans="1:18">
      <c r="A216" s="68">
        <v>1983</v>
      </c>
      <c r="B216" s="103">
        <f t="shared" si="34"/>
        <v>117</v>
      </c>
      <c r="C216" s="103">
        <f t="shared" si="34"/>
        <v>867</v>
      </c>
      <c r="D216" s="103">
        <f t="shared" si="34"/>
        <v>24631</v>
      </c>
      <c r="E216" s="103">
        <f t="shared" si="34"/>
        <v>14406</v>
      </c>
      <c r="F216" s="103">
        <f t="shared" si="34"/>
        <v>6336</v>
      </c>
      <c r="G216" s="103">
        <f t="shared" si="34"/>
        <v>2032</v>
      </c>
      <c r="H216" s="103" t="str">
        <f t="shared" si="34"/>
        <v>-</v>
      </c>
      <c r="I216" s="103">
        <f t="shared" si="34"/>
        <v>48389</v>
      </c>
      <c r="K216" s="103" t="str">
        <f t="shared" si="35"/>
        <v>-</v>
      </c>
      <c r="L216" s="103">
        <f t="shared" si="35"/>
        <v>422</v>
      </c>
      <c r="M216" s="103">
        <f t="shared" si="35"/>
        <v>19568</v>
      </c>
      <c r="N216" s="103">
        <f t="shared" si="35"/>
        <v>84579</v>
      </c>
      <c r="O216" s="103">
        <f t="shared" si="35"/>
        <v>79958</v>
      </c>
      <c r="P216" s="103">
        <f t="shared" si="35"/>
        <v>24726</v>
      </c>
      <c r="Q216" s="103">
        <f t="shared" si="35"/>
        <v>33</v>
      </c>
      <c r="R216" s="103">
        <f t="shared" si="35"/>
        <v>209286</v>
      </c>
    </row>
    <row r="217" spans="1:18">
      <c r="A217" s="68">
        <v>1984</v>
      </c>
      <c r="B217" s="103">
        <f t="shared" si="34"/>
        <v>24</v>
      </c>
      <c r="C217" s="103">
        <f t="shared" si="34"/>
        <v>6613</v>
      </c>
      <c r="D217" s="103">
        <f t="shared" si="34"/>
        <v>0</v>
      </c>
      <c r="E217" s="103">
        <f t="shared" si="34"/>
        <v>133</v>
      </c>
      <c r="F217" s="103">
        <f t="shared" si="34"/>
        <v>160</v>
      </c>
      <c r="G217" s="103" t="str">
        <f t="shared" si="34"/>
        <v>-</v>
      </c>
      <c r="H217" s="103" t="str">
        <f t="shared" si="34"/>
        <v>-</v>
      </c>
      <c r="I217" s="103">
        <f t="shared" si="34"/>
        <v>6930</v>
      </c>
      <c r="K217" s="103" t="str">
        <f t="shared" si="35"/>
        <v>-</v>
      </c>
      <c r="L217" s="103" t="str">
        <f t="shared" si="35"/>
        <v>-</v>
      </c>
      <c r="M217" s="103" t="str">
        <f t="shared" si="35"/>
        <v>-</v>
      </c>
      <c r="N217" s="103">
        <f t="shared" si="35"/>
        <v>9882</v>
      </c>
      <c r="O217" s="103">
        <f t="shared" si="35"/>
        <v>30247</v>
      </c>
      <c r="P217" s="103">
        <f t="shared" si="35"/>
        <v>264</v>
      </c>
      <c r="Q217" s="103" t="str">
        <f t="shared" si="35"/>
        <v>-</v>
      </c>
      <c r="R217" s="103">
        <f t="shared" si="35"/>
        <v>40393</v>
      </c>
    </row>
    <row r="218" spans="1:18">
      <c r="A218" s="68">
        <v>1985</v>
      </c>
      <c r="B218" s="103">
        <f t="shared" si="34"/>
        <v>5</v>
      </c>
      <c r="C218" s="103">
        <f t="shared" si="34"/>
        <v>1</v>
      </c>
      <c r="D218" s="103">
        <f t="shared" si="34"/>
        <v>902</v>
      </c>
      <c r="E218" s="103">
        <f t="shared" si="34"/>
        <v>14864</v>
      </c>
      <c r="F218" s="103">
        <f t="shared" si="34"/>
        <v>10541</v>
      </c>
      <c r="G218" s="103">
        <f t="shared" si="34"/>
        <v>276</v>
      </c>
      <c r="H218" s="103" t="str">
        <f t="shared" si="34"/>
        <v>-</v>
      </c>
      <c r="I218" s="103">
        <f t="shared" si="34"/>
        <v>26589</v>
      </c>
      <c r="K218" s="103" t="str">
        <f t="shared" si="35"/>
        <v>-</v>
      </c>
      <c r="L218" s="103" t="str">
        <f t="shared" si="35"/>
        <v>-</v>
      </c>
      <c r="M218" s="103">
        <f t="shared" si="35"/>
        <v>2858</v>
      </c>
      <c r="N218" s="103">
        <f t="shared" si="35"/>
        <v>76917</v>
      </c>
      <c r="O218" s="103">
        <f t="shared" si="35"/>
        <v>81826</v>
      </c>
      <c r="P218" s="103">
        <f t="shared" si="35"/>
        <v>6257</v>
      </c>
      <c r="Q218" s="103" t="str">
        <f t="shared" si="35"/>
        <v>-</v>
      </c>
      <c r="R218" s="103">
        <f t="shared" si="35"/>
        <v>167858</v>
      </c>
    </row>
    <row r="219" spans="1:18">
      <c r="A219" s="68">
        <v>1986</v>
      </c>
      <c r="B219" s="103" t="str">
        <f t="shared" ref="B219:I228" si="36">IF(AND(B168="-",B117="-",B66="-",B15="-"),"-",SUM(B168,B117,B66,B15))</f>
        <v>-</v>
      </c>
      <c r="C219" s="103" t="str">
        <f t="shared" si="36"/>
        <v>-</v>
      </c>
      <c r="D219" s="103">
        <f t="shared" si="36"/>
        <v>672</v>
      </c>
      <c r="E219" s="103">
        <f t="shared" si="36"/>
        <v>11614</v>
      </c>
      <c r="F219" s="103">
        <f t="shared" si="36"/>
        <v>8815</v>
      </c>
      <c r="G219" s="103" t="str">
        <f t="shared" si="36"/>
        <v>-</v>
      </c>
      <c r="H219" s="103" t="str">
        <f t="shared" si="36"/>
        <v>-</v>
      </c>
      <c r="I219" s="103">
        <f t="shared" si="36"/>
        <v>21101</v>
      </c>
      <c r="K219" s="103" t="str">
        <f t="shared" ref="K219:R228" si="37">IF(AND(K168="-",K117="-",K66="-",K15="-"),"-",SUM(K168,K117,K66,K15))</f>
        <v>-</v>
      </c>
      <c r="L219" s="103" t="str">
        <f t="shared" si="37"/>
        <v>-</v>
      </c>
      <c r="M219" s="103">
        <f t="shared" si="37"/>
        <v>5880</v>
      </c>
      <c r="N219" s="103">
        <f t="shared" si="37"/>
        <v>98046</v>
      </c>
      <c r="O219" s="103">
        <f t="shared" si="37"/>
        <v>69803</v>
      </c>
      <c r="P219" s="103">
        <f t="shared" si="37"/>
        <v>943</v>
      </c>
      <c r="Q219" s="103">
        <f t="shared" si="37"/>
        <v>86</v>
      </c>
      <c r="R219" s="103">
        <f t="shared" si="37"/>
        <v>174758</v>
      </c>
    </row>
    <row r="220" spans="1:18" ht="11.4">
      <c r="A220" s="68" t="s">
        <v>206</v>
      </c>
      <c r="B220" s="103" t="str">
        <f t="shared" si="36"/>
        <v>-</v>
      </c>
      <c r="C220" s="103" t="str">
        <f t="shared" si="36"/>
        <v>-</v>
      </c>
      <c r="D220" s="103">
        <f t="shared" si="36"/>
        <v>3299</v>
      </c>
      <c r="E220" s="103">
        <f t="shared" si="36"/>
        <v>23530</v>
      </c>
      <c r="F220" s="103">
        <f t="shared" si="36"/>
        <v>11243</v>
      </c>
      <c r="G220" s="103">
        <f t="shared" si="36"/>
        <v>17</v>
      </c>
      <c r="H220" s="103" t="str">
        <f t="shared" si="36"/>
        <v>-</v>
      </c>
      <c r="I220" s="103">
        <f t="shared" si="36"/>
        <v>38089</v>
      </c>
      <c r="K220" s="103" t="str">
        <f t="shared" si="37"/>
        <v>-</v>
      </c>
      <c r="L220" s="103" t="str">
        <f t="shared" si="37"/>
        <v>-</v>
      </c>
      <c r="M220" s="103">
        <f t="shared" si="37"/>
        <v>2249</v>
      </c>
      <c r="N220" s="103">
        <f t="shared" si="37"/>
        <v>70446</v>
      </c>
      <c r="O220" s="103">
        <f t="shared" si="37"/>
        <v>51188</v>
      </c>
      <c r="P220" s="103">
        <f t="shared" si="37"/>
        <v>44</v>
      </c>
      <c r="Q220" s="103">
        <f t="shared" si="37"/>
        <v>3</v>
      </c>
      <c r="R220" s="103">
        <f t="shared" si="37"/>
        <v>123930</v>
      </c>
    </row>
    <row r="221" spans="1:18">
      <c r="A221" s="68">
        <v>1988</v>
      </c>
      <c r="B221" s="103" t="str">
        <f t="shared" si="36"/>
        <v>-</v>
      </c>
      <c r="C221" s="103" t="str">
        <f t="shared" si="36"/>
        <v>-</v>
      </c>
      <c r="D221" s="103" t="str">
        <f t="shared" si="36"/>
        <v>-</v>
      </c>
      <c r="E221" s="103">
        <f t="shared" si="36"/>
        <v>17680</v>
      </c>
      <c r="F221" s="103">
        <f t="shared" si="36"/>
        <v>1220</v>
      </c>
      <c r="G221" s="103">
        <f t="shared" si="36"/>
        <v>37</v>
      </c>
      <c r="H221" s="103" t="str">
        <f t="shared" si="36"/>
        <v>-</v>
      </c>
      <c r="I221" s="103">
        <f t="shared" si="36"/>
        <v>18937</v>
      </c>
      <c r="K221" s="103" t="str">
        <f t="shared" si="37"/>
        <v>-</v>
      </c>
      <c r="L221" s="103" t="str">
        <f t="shared" si="37"/>
        <v>-</v>
      </c>
      <c r="M221" s="103" t="str">
        <f t="shared" si="37"/>
        <v>-</v>
      </c>
      <c r="N221" s="103">
        <f t="shared" si="37"/>
        <v>81803</v>
      </c>
      <c r="O221" s="103">
        <f t="shared" si="37"/>
        <v>6558</v>
      </c>
      <c r="P221" s="103">
        <f t="shared" si="37"/>
        <v>563</v>
      </c>
      <c r="Q221" s="103" t="str">
        <f t="shared" si="37"/>
        <v>-</v>
      </c>
      <c r="R221" s="103">
        <f t="shared" si="37"/>
        <v>88924</v>
      </c>
    </row>
    <row r="222" spans="1:18">
      <c r="A222" s="68">
        <v>1989</v>
      </c>
      <c r="B222" s="103" t="str">
        <f t="shared" si="36"/>
        <v>-</v>
      </c>
      <c r="C222" s="103">
        <f t="shared" si="36"/>
        <v>901</v>
      </c>
      <c r="D222" s="103">
        <f t="shared" si="36"/>
        <v>2073</v>
      </c>
      <c r="E222" s="103">
        <f t="shared" si="36"/>
        <v>7120</v>
      </c>
      <c r="F222" s="103">
        <f t="shared" si="36"/>
        <v>9764</v>
      </c>
      <c r="G222" s="103" t="str">
        <f t="shared" si="36"/>
        <v>-</v>
      </c>
      <c r="H222" s="103" t="str">
        <f t="shared" si="36"/>
        <v>-</v>
      </c>
      <c r="I222" s="103">
        <f t="shared" si="36"/>
        <v>19858</v>
      </c>
      <c r="K222" s="103" t="str">
        <f t="shared" si="37"/>
        <v>-</v>
      </c>
      <c r="L222" s="103">
        <f t="shared" si="37"/>
        <v>19</v>
      </c>
      <c r="M222" s="103">
        <f t="shared" si="37"/>
        <v>38</v>
      </c>
      <c r="N222" s="103">
        <f t="shared" si="37"/>
        <v>108480</v>
      </c>
      <c r="O222" s="103">
        <f t="shared" si="37"/>
        <v>95461</v>
      </c>
      <c r="P222" s="103">
        <f t="shared" si="37"/>
        <v>8855</v>
      </c>
      <c r="Q222" s="103" t="str">
        <f t="shared" si="37"/>
        <v>-</v>
      </c>
      <c r="R222" s="103">
        <f t="shared" si="37"/>
        <v>212853</v>
      </c>
    </row>
    <row r="223" spans="1:18">
      <c r="A223" s="68">
        <v>1990</v>
      </c>
      <c r="B223" s="103" t="str">
        <f t="shared" si="36"/>
        <v>-</v>
      </c>
      <c r="C223" s="103" t="str">
        <f t="shared" si="36"/>
        <v>-</v>
      </c>
      <c r="D223" s="103">
        <f t="shared" si="36"/>
        <v>1501</v>
      </c>
      <c r="E223" s="103">
        <f t="shared" si="36"/>
        <v>12554</v>
      </c>
      <c r="F223" s="103">
        <f t="shared" si="36"/>
        <v>12329</v>
      </c>
      <c r="G223" s="103">
        <f t="shared" si="36"/>
        <v>3582</v>
      </c>
      <c r="H223" s="103" t="str">
        <f t="shared" si="36"/>
        <v>-</v>
      </c>
      <c r="I223" s="103">
        <f t="shared" si="36"/>
        <v>29966</v>
      </c>
      <c r="K223" s="103" t="str">
        <f t="shared" si="37"/>
        <v>-</v>
      </c>
      <c r="L223" s="103" t="str">
        <f t="shared" si="37"/>
        <v>-</v>
      </c>
      <c r="M223" s="103">
        <f t="shared" si="37"/>
        <v>12141</v>
      </c>
      <c r="N223" s="103">
        <f t="shared" si="37"/>
        <v>96302</v>
      </c>
      <c r="O223" s="103">
        <f t="shared" si="37"/>
        <v>90958</v>
      </c>
      <c r="P223" s="103">
        <f t="shared" si="37"/>
        <v>25422</v>
      </c>
      <c r="Q223" s="103" t="str">
        <f t="shared" si="37"/>
        <v>-</v>
      </c>
      <c r="R223" s="103">
        <f t="shared" si="37"/>
        <v>224823</v>
      </c>
    </row>
    <row r="224" spans="1:18" ht="11.4">
      <c r="A224" s="68" t="s">
        <v>207</v>
      </c>
      <c r="B224" s="103" t="str">
        <f t="shared" si="36"/>
        <v>-</v>
      </c>
      <c r="C224" s="103" t="str">
        <f t="shared" si="36"/>
        <v>-</v>
      </c>
      <c r="D224" s="103">
        <f t="shared" si="36"/>
        <v>2082</v>
      </c>
      <c r="E224" s="103">
        <f t="shared" si="36"/>
        <v>7740</v>
      </c>
      <c r="F224" s="103">
        <f t="shared" si="36"/>
        <v>2586</v>
      </c>
      <c r="G224" s="103">
        <f t="shared" si="36"/>
        <v>261</v>
      </c>
      <c r="H224" s="103" t="str">
        <f t="shared" si="36"/>
        <v>-</v>
      </c>
      <c r="I224" s="103">
        <f t="shared" si="36"/>
        <v>12669</v>
      </c>
      <c r="K224" s="103" t="str">
        <f t="shared" si="37"/>
        <v>-</v>
      </c>
      <c r="L224" s="103" t="str">
        <f t="shared" si="37"/>
        <v>-</v>
      </c>
      <c r="M224" s="103">
        <f t="shared" si="37"/>
        <v>12247</v>
      </c>
      <c r="N224" s="103">
        <f t="shared" si="37"/>
        <v>134886</v>
      </c>
      <c r="O224" s="103">
        <f t="shared" si="37"/>
        <v>46057</v>
      </c>
      <c r="P224" s="103">
        <f t="shared" si="37"/>
        <v>14503</v>
      </c>
      <c r="Q224" s="103" t="str">
        <f t="shared" si="37"/>
        <v>-</v>
      </c>
      <c r="R224" s="103">
        <f t="shared" si="37"/>
        <v>207693</v>
      </c>
    </row>
    <row r="225" spans="1:18" ht="11.4">
      <c r="A225" s="68" t="s">
        <v>208</v>
      </c>
      <c r="B225" s="103" t="str">
        <f t="shared" si="36"/>
        <v>-</v>
      </c>
      <c r="C225" s="103">
        <f t="shared" si="36"/>
        <v>118</v>
      </c>
      <c r="D225" s="103">
        <f t="shared" si="36"/>
        <v>0</v>
      </c>
      <c r="E225" s="103">
        <f t="shared" si="36"/>
        <v>9038</v>
      </c>
      <c r="F225" s="103">
        <f t="shared" si="36"/>
        <v>6521</v>
      </c>
      <c r="G225" s="103">
        <f t="shared" si="36"/>
        <v>2535</v>
      </c>
      <c r="H225" s="103">
        <f t="shared" si="36"/>
        <v>215</v>
      </c>
      <c r="I225" s="103">
        <f t="shared" si="36"/>
        <v>18427</v>
      </c>
      <c r="K225" s="103" t="str">
        <f t="shared" si="37"/>
        <v>-</v>
      </c>
      <c r="L225" s="103">
        <f t="shared" si="37"/>
        <v>32</v>
      </c>
      <c r="M225" s="103">
        <f t="shared" si="37"/>
        <v>0</v>
      </c>
      <c r="N225" s="103">
        <f t="shared" si="37"/>
        <v>68285</v>
      </c>
      <c r="O225" s="103">
        <f t="shared" si="37"/>
        <v>44393</v>
      </c>
      <c r="P225" s="103">
        <f t="shared" si="37"/>
        <v>10521</v>
      </c>
      <c r="Q225" s="103">
        <f t="shared" si="37"/>
        <v>324</v>
      </c>
      <c r="R225" s="103">
        <f t="shared" si="37"/>
        <v>123555</v>
      </c>
    </row>
    <row r="226" spans="1:18" ht="11.4">
      <c r="A226" s="68" t="s">
        <v>209</v>
      </c>
      <c r="B226" s="103" t="str">
        <f t="shared" si="36"/>
        <v>-</v>
      </c>
      <c r="C226" s="103">
        <f t="shared" si="36"/>
        <v>178</v>
      </c>
      <c r="D226" s="103" t="str">
        <f t="shared" si="36"/>
        <v>-</v>
      </c>
      <c r="E226" s="103">
        <f t="shared" si="36"/>
        <v>3205</v>
      </c>
      <c r="F226" s="103">
        <f t="shared" si="36"/>
        <v>5554</v>
      </c>
      <c r="G226" s="103">
        <f t="shared" si="36"/>
        <v>4081</v>
      </c>
      <c r="H226" s="103" t="str">
        <f t="shared" si="36"/>
        <v>-</v>
      </c>
      <c r="I226" s="103">
        <f t="shared" si="36"/>
        <v>13018</v>
      </c>
      <c r="K226" s="103" t="str">
        <f t="shared" si="37"/>
        <v>-</v>
      </c>
      <c r="L226" s="103">
        <f t="shared" si="37"/>
        <v>48</v>
      </c>
      <c r="M226" s="103" t="str">
        <f t="shared" si="37"/>
        <v>-</v>
      </c>
      <c r="N226" s="103">
        <f t="shared" si="37"/>
        <v>43967</v>
      </c>
      <c r="O226" s="103">
        <f t="shared" si="37"/>
        <v>55683</v>
      </c>
      <c r="P226" s="103">
        <f t="shared" si="37"/>
        <v>26257</v>
      </c>
      <c r="Q226" s="103" t="str">
        <f t="shared" si="37"/>
        <v>-</v>
      </c>
      <c r="R226" s="103">
        <f t="shared" si="37"/>
        <v>125955</v>
      </c>
    </row>
    <row r="227" spans="1:18">
      <c r="A227" s="68">
        <v>1994</v>
      </c>
      <c r="B227" s="103" t="str">
        <f t="shared" si="36"/>
        <v>-</v>
      </c>
      <c r="C227" s="103" t="str">
        <f t="shared" si="36"/>
        <v>-</v>
      </c>
      <c r="D227" s="103" t="str">
        <f t="shared" si="36"/>
        <v>-</v>
      </c>
      <c r="E227" s="103" t="str">
        <f t="shared" si="36"/>
        <v>-</v>
      </c>
      <c r="F227" s="103" t="str">
        <f t="shared" si="36"/>
        <v>-</v>
      </c>
      <c r="G227" s="103" t="str">
        <f t="shared" si="36"/>
        <v>-</v>
      </c>
      <c r="H227" s="103" t="str">
        <f t="shared" si="36"/>
        <v>-</v>
      </c>
      <c r="I227" s="103" t="str">
        <f t="shared" si="36"/>
        <v>-</v>
      </c>
      <c r="K227" s="103" t="str">
        <f t="shared" si="37"/>
        <v>-</v>
      </c>
      <c r="L227" s="103" t="str">
        <f t="shared" si="37"/>
        <v>-</v>
      </c>
      <c r="M227" s="103" t="str">
        <f t="shared" si="37"/>
        <v>-</v>
      </c>
      <c r="N227" s="103" t="str">
        <f t="shared" si="37"/>
        <v>-</v>
      </c>
      <c r="O227" s="103" t="str">
        <f t="shared" si="37"/>
        <v>-</v>
      </c>
      <c r="P227" s="103" t="str">
        <f t="shared" si="37"/>
        <v>-</v>
      </c>
      <c r="Q227" s="103" t="str">
        <f t="shared" si="37"/>
        <v>-</v>
      </c>
      <c r="R227" s="103" t="str">
        <f t="shared" si="37"/>
        <v>-</v>
      </c>
    </row>
    <row r="228" spans="1:18">
      <c r="A228" s="68">
        <v>1995</v>
      </c>
      <c r="B228" s="103" t="str">
        <f t="shared" si="36"/>
        <v>-</v>
      </c>
      <c r="C228" s="103" t="str">
        <f t="shared" si="36"/>
        <v>-</v>
      </c>
      <c r="D228" s="103" t="str">
        <f t="shared" si="36"/>
        <v>-</v>
      </c>
      <c r="E228" s="103">
        <f t="shared" si="36"/>
        <v>52</v>
      </c>
      <c r="F228" s="103">
        <f t="shared" si="36"/>
        <v>363</v>
      </c>
      <c r="G228" s="103">
        <f t="shared" si="36"/>
        <v>94</v>
      </c>
      <c r="H228" s="103" t="str">
        <f t="shared" si="36"/>
        <v>-</v>
      </c>
      <c r="I228" s="103">
        <f t="shared" si="36"/>
        <v>509</v>
      </c>
      <c r="K228" s="103" t="str">
        <f t="shared" si="37"/>
        <v>-</v>
      </c>
      <c r="L228" s="103" t="str">
        <f t="shared" si="37"/>
        <v>-</v>
      </c>
      <c r="M228" s="103" t="str">
        <f t="shared" si="37"/>
        <v>-</v>
      </c>
      <c r="N228" s="103">
        <f t="shared" si="37"/>
        <v>7200</v>
      </c>
      <c r="O228" s="103">
        <f t="shared" si="37"/>
        <v>45545</v>
      </c>
      <c r="P228" s="103">
        <f t="shared" si="37"/>
        <v>15507</v>
      </c>
      <c r="Q228" s="103" t="str">
        <f t="shared" si="37"/>
        <v>-</v>
      </c>
      <c r="R228" s="103">
        <f t="shared" si="37"/>
        <v>68252</v>
      </c>
    </row>
    <row r="229" spans="1:18" ht="11.4">
      <c r="A229" s="68" t="s">
        <v>210</v>
      </c>
      <c r="B229" s="103" t="str">
        <f t="shared" ref="B229:I238" si="38">IF(AND(B178="-",B127="-",B76="-",B25="-"),"-",SUM(B178,B127,B76,B25))</f>
        <v>-</v>
      </c>
      <c r="C229" s="103" t="str">
        <f t="shared" si="38"/>
        <v>-</v>
      </c>
      <c r="D229" s="103" t="str">
        <f t="shared" si="38"/>
        <v>-</v>
      </c>
      <c r="E229" s="103">
        <f t="shared" si="38"/>
        <v>30</v>
      </c>
      <c r="F229" s="103">
        <f t="shared" si="38"/>
        <v>105</v>
      </c>
      <c r="G229" s="103">
        <f t="shared" si="38"/>
        <v>42</v>
      </c>
      <c r="H229" s="103" t="str">
        <f t="shared" si="38"/>
        <v>-</v>
      </c>
      <c r="I229" s="103">
        <f t="shared" si="38"/>
        <v>177</v>
      </c>
      <c r="K229" s="103" t="str">
        <f t="shared" ref="K229:R238" si="39">IF(AND(K178="-",K127="-",K76="-",K25="-"),"-",SUM(K178,K127,K76,K25))</f>
        <v>-</v>
      </c>
      <c r="L229" s="103" t="str">
        <f t="shared" si="39"/>
        <v>-</v>
      </c>
      <c r="M229" s="103" t="str">
        <f t="shared" si="39"/>
        <v>-</v>
      </c>
      <c r="N229" s="103">
        <f t="shared" si="39"/>
        <v>10640</v>
      </c>
      <c r="O229" s="103">
        <f t="shared" si="39"/>
        <v>32607</v>
      </c>
      <c r="P229" s="103">
        <f t="shared" si="39"/>
        <v>8186</v>
      </c>
      <c r="Q229" s="103" t="str">
        <f t="shared" si="39"/>
        <v>-</v>
      </c>
      <c r="R229" s="103">
        <f t="shared" si="39"/>
        <v>51433</v>
      </c>
    </row>
    <row r="230" spans="1:18" ht="11.4">
      <c r="A230" s="68" t="s">
        <v>211</v>
      </c>
      <c r="B230" s="103" t="str">
        <f t="shared" si="38"/>
        <v>-</v>
      </c>
      <c r="C230" s="103" t="str">
        <f t="shared" si="38"/>
        <v>-</v>
      </c>
      <c r="D230" s="103" t="str">
        <f t="shared" si="38"/>
        <v>-</v>
      </c>
      <c r="E230" s="103">
        <f t="shared" si="38"/>
        <v>1898</v>
      </c>
      <c r="F230" s="103">
        <f t="shared" si="38"/>
        <v>1756</v>
      </c>
      <c r="G230" s="103">
        <f t="shared" si="38"/>
        <v>315</v>
      </c>
      <c r="H230" s="103" t="str">
        <f t="shared" si="38"/>
        <v>-</v>
      </c>
      <c r="I230" s="103">
        <f t="shared" si="38"/>
        <v>3969</v>
      </c>
      <c r="K230" s="103" t="str">
        <f t="shared" si="39"/>
        <v>-</v>
      </c>
      <c r="L230" s="103" t="str">
        <f t="shared" si="39"/>
        <v>-</v>
      </c>
      <c r="M230" s="103" t="str">
        <f t="shared" si="39"/>
        <v>-</v>
      </c>
      <c r="N230" s="103">
        <f t="shared" si="39"/>
        <v>14380</v>
      </c>
      <c r="O230" s="103">
        <f t="shared" si="39"/>
        <v>11958</v>
      </c>
      <c r="P230" s="103">
        <f t="shared" si="39"/>
        <v>424</v>
      </c>
      <c r="Q230" s="103" t="str">
        <f t="shared" si="39"/>
        <v>-</v>
      </c>
      <c r="R230" s="103">
        <f t="shared" si="39"/>
        <v>26762</v>
      </c>
    </row>
    <row r="231" spans="1:18" ht="11.4">
      <c r="A231" s="68" t="s">
        <v>212</v>
      </c>
      <c r="B231" s="103" t="str">
        <f t="shared" si="38"/>
        <v>-</v>
      </c>
      <c r="C231" s="103" t="str">
        <f t="shared" si="38"/>
        <v>-</v>
      </c>
      <c r="D231" s="103" t="str">
        <f t="shared" si="38"/>
        <v>-</v>
      </c>
      <c r="E231" s="103" t="str">
        <f t="shared" si="38"/>
        <v>-</v>
      </c>
      <c r="F231" s="103">
        <f t="shared" si="38"/>
        <v>1917</v>
      </c>
      <c r="G231" s="103">
        <f t="shared" si="38"/>
        <v>270</v>
      </c>
      <c r="H231" s="103" t="str">
        <f t="shared" si="38"/>
        <v>-</v>
      </c>
      <c r="I231" s="103">
        <f t="shared" si="38"/>
        <v>2187</v>
      </c>
      <c r="K231" s="103" t="str">
        <f t="shared" si="39"/>
        <v>-</v>
      </c>
      <c r="L231" s="103" t="str">
        <f t="shared" si="39"/>
        <v>-</v>
      </c>
      <c r="M231" s="103" t="str">
        <f t="shared" si="39"/>
        <v>-</v>
      </c>
      <c r="N231" s="103" t="str">
        <f t="shared" si="39"/>
        <v>-</v>
      </c>
      <c r="O231" s="103">
        <f t="shared" si="39"/>
        <v>19292</v>
      </c>
      <c r="P231" s="103">
        <f t="shared" si="39"/>
        <v>1414</v>
      </c>
      <c r="Q231" s="103" t="str">
        <f t="shared" si="39"/>
        <v>-</v>
      </c>
      <c r="R231" s="103">
        <f t="shared" si="39"/>
        <v>20706</v>
      </c>
    </row>
    <row r="232" spans="1:18">
      <c r="A232" s="68">
        <v>1999</v>
      </c>
      <c r="B232" s="103" t="str">
        <f t="shared" si="38"/>
        <v>-</v>
      </c>
      <c r="C232" s="103" t="str">
        <f t="shared" si="38"/>
        <v>-</v>
      </c>
      <c r="D232" s="103" t="str">
        <f t="shared" si="38"/>
        <v>-</v>
      </c>
      <c r="E232" s="103">
        <f t="shared" si="38"/>
        <v>3162</v>
      </c>
      <c r="F232" s="103">
        <f t="shared" si="38"/>
        <v>5098</v>
      </c>
      <c r="G232" s="103">
        <f t="shared" si="38"/>
        <v>1627</v>
      </c>
      <c r="H232" s="103" t="str">
        <f t="shared" si="38"/>
        <v>-</v>
      </c>
      <c r="I232" s="103">
        <f t="shared" si="38"/>
        <v>9887</v>
      </c>
      <c r="K232" s="103" t="str">
        <f t="shared" si="39"/>
        <v>-</v>
      </c>
      <c r="L232" s="103" t="str">
        <f t="shared" si="39"/>
        <v>-</v>
      </c>
      <c r="M232" s="103" t="str">
        <f t="shared" si="39"/>
        <v>-</v>
      </c>
      <c r="N232" s="103">
        <f t="shared" si="39"/>
        <v>11348</v>
      </c>
      <c r="O232" s="103">
        <f t="shared" si="39"/>
        <v>21031</v>
      </c>
      <c r="P232" s="103">
        <f t="shared" si="39"/>
        <v>7746</v>
      </c>
      <c r="Q232" s="103" t="str">
        <f t="shared" si="39"/>
        <v>-</v>
      </c>
      <c r="R232" s="103">
        <f t="shared" si="39"/>
        <v>40125</v>
      </c>
    </row>
    <row r="233" spans="1:18" ht="11.4">
      <c r="A233" s="68" t="s">
        <v>213</v>
      </c>
      <c r="B233" s="103" t="str">
        <f t="shared" si="38"/>
        <v>-</v>
      </c>
      <c r="C233" s="103" t="str">
        <f t="shared" si="38"/>
        <v>-</v>
      </c>
      <c r="D233" s="103" t="str">
        <f t="shared" si="38"/>
        <v>-</v>
      </c>
      <c r="E233" s="103">
        <f t="shared" si="38"/>
        <v>5320</v>
      </c>
      <c r="F233" s="103">
        <f t="shared" si="38"/>
        <v>3158</v>
      </c>
      <c r="G233" s="103" t="str">
        <f t="shared" si="38"/>
        <v>-</v>
      </c>
      <c r="H233" s="103" t="str">
        <f t="shared" si="38"/>
        <v>-</v>
      </c>
      <c r="I233" s="103">
        <f t="shared" si="38"/>
        <v>8478</v>
      </c>
      <c r="K233" s="103" t="str">
        <f t="shared" si="39"/>
        <v>-</v>
      </c>
      <c r="L233" s="103" t="str">
        <f t="shared" si="39"/>
        <v>-</v>
      </c>
      <c r="M233" s="103" t="str">
        <f t="shared" si="39"/>
        <v>-</v>
      </c>
      <c r="N233" s="103">
        <f t="shared" si="39"/>
        <v>34577</v>
      </c>
      <c r="O233" s="103">
        <f t="shared" si="39"/>
        <v>31555</v>
      </c>
      <c r="P233" s="103">
        <f t="shared" si="39"/>
        <v>2067</v>
      </c>
      <c r="Q233" s="103" t="str">
        <f t="shared" si="39"/>
        <v>-</v>
      </c>
      <c r="R233" s="103">
        <f t="shared" si="39"/>
        <v>68199</v>
      </c>
    </row>
    <row r="234" spans="1:18">
      <c r="A234" s="68">
        <v>2001</v>
      </c>
      <c r="B234" s="103" t="str">
        <f t="shared" si="38"/>
        <v>-</v>
      </c>
      <c r="C234" s="103" t="str">
        <f t="shared" si="38"/>
        <v>-</v>
      </c>
      <c r="D234" s="103" t="str">
        <f t="shared" si="38"/>
        <v>-</v>
      </c>
      <c r="E234" s="103">
        <f t="shared" si="38"/>
        <v>15885</v>
      </c>
      <c r="F234" s="103">
        <f t="shared" si="38"/>
        <v>5524</v>
      </c>
      <c r="G234" s="103">
        <f t="shared" si="38"/>
        <v>1465</v>
      </c>
      <c r="H234" s="103">
        <f t="shared" si="38"/>
        <v>100</v>
      </c>
      <c r="I234" s="103">
        <f t="shared" si="38"/>
        <v>22974</v>
      </c>
      <c r="K234" s="103" t="str">
        <f t="shared" si="39"/>
        <v>-</v>
      </c>
      <c r="L234" s="103" t="str">
        <f t="shared" si="39"/>
        <v>-</v>
      </c>
      <c r="M234" s="103" t="str">
        <f t="shared" si="39"/>
        <v>-</v>
      </c>
      <c r="N234" s="103">
        <f t="shared" si="39"/>
        <v>75322</v>
      </c>
      <c r="O234" s="103">
        <f t="shared" si="39"/>
        <v>67767</v>
      </c>
      <c r="P234" s="103">
        <f t="shared" si="39"/>
        <v>24958</v>
      </c>
      <c r="Q234" s="103">
        <f t="shared" si="39"/>
        <v>15</v>
      </c>
      <c r="R234" s="103">
        <f t="shared" si="39"/>
        <v>168062</v>
      </c>
    </row>
    <row r="235" spans="1:18">
      <c r="A235" s="68">
        <v>2002</v>
      </c>
      <c r="B235" s="103" t="str">
        <f t="shared" si="38"/>
        <v>-</v>
      </c>
      <c r="C235" s="103">
        <f t="shared" si="38"/>
        <v>2607</v>
      </c>
      <c r="D235" s="103">
        <f t="shared" si="38"/>
        <v>17152</v>
      </c>
      <c r="E235" s="103">
        <f t="shared" si="38"/>
        <v>25364</v>
      </c>
      <c r="F235" s="103">
        <f t="shared" si="38"/>
        <v>12455</v>
      </c>
      <c r="G235" s="103">
        <f t="shared" si="38"/>
        <v>200</v>
      </c>
      <c r="H235" s="103">
        <f t="shared" si="38"/>
        <v>43</v>
      </c>
      <c r="I235" s="103">
        <f t="shared" si="38"/>
        <v>57821</v>
      </c>
      <c r="K235" s="103" t="str">
        <f t="shared" si="39"/>
        <v>-</v>
      </c>
      <c r="L235" s="103">
        <f t="shared" si="39"/>
        <v>5</v>
      </c>
      <c r="M235" s="103">
        <f t="shared" si="39"/>
        <v>301</v>
      </c>
      <c r="N235" s="103">
        <f t="shared" si="39"/>
        <v>20463</v>
      </c>
      <c r="O235" s="103">
        <f t="shared" si="39"/>
        <v>41188</v>
      </c>
      <c r="P235" s="103">
        <f t="shared" si="39"/>
        <v>12173</v>
      </c>
      <c r="Q235" s="103">
        <f t="shared" si="39"/>
        <v>4</v>
      </c>
      <c r="R235" s="103">
        <f t="shared" si="39"/>
        <v>74134</v>
      </c>
    </row>
    <row r="236" spans="1:18">
      <c r="A236" s="68">
        <v>2003</v>
      </c>
      <c r="B236" s="103" t="str">
        <f t="shared" si="38"/>
        <v>-</v>
      </c>
      <c r="C236" s="103" t="str">
        <f t="shared" si="38"/>
        <v>-</v>
      </c>
      <c r="D236" s="103">
        <f t="shared" si="38"/>
        <v>2733</v>
      </c>
      <c r="E236" s="103">
        <f t="shared" si="38"/>
        <v>14457</v>
      </c>
      <c r="F236" s="103">
        <f t="shared" si="38"/>
        <v>14313</v>
      </c>
      <c r="G236" s="103">
        <f t="shared" si="38"/>
        <v>2618</v>
      </c>
      <c r="H236" s="103">
        <f t="shared" si="38"/>
        <v>62</v>
      </c>
      <c r="I236" s="103">
        <f t="shared" si="38"/>
        <v>34183</v>
      </c>
      <c r="K236" s="103" t="str">
        <f t="shared" si="39"/>
        <v>-</v>
      </c>
      <c r="L236" s="103" t="str">
        <f t="shared" si="39"/>
        <v>-</v>
      </c>
      <c r="M236" s="103">
        <f t="shared" si="39"/>
        <v>4235</v>
      </c>
      <c r="N236" s="103">
        <f t="shared" si="39"/>
        <v>49909</v>
      </c>
      <c r="O236" s="103">
        <f t="shared" si="39"/>
        <v>71323</v>
      </c>
      <c r="P236" s="103">
        <f t="shared" si="39"/>
        <v>13617</v>
      </c>
      <c r="Q236" s="103">
        <f t="shared" si="39"/>
        <v>12</v>
      </c>
      <c r="R236" s="103">
        <f t="shared" si="39"/>
        <v>139096</v>
      </c>
    </row>
    <row r="237" spans="1:18">
      <c r="A237" s="68">
        <v>2004</v>
      </c>
      <c r="B237" s="103" t="str">
        <f t="shared" si="38"/>
        <v>-</v>
      </c>
      <c r="C237" s="103" t="str">
        <f t="shared" si="38"/>
        <v>-</v>
      </c>
      <c r="D237" s="103">
        <f t="shared" si="38"/>
        <v>549</v>
      </c>
      <c r="E237" s="103">
        <f t="shared" si="38"/>
        <v>9822</v>
      </c>
      <c r="F237" s="103">
        <f t="shared" si="38"/>
        <v>11016</v>
      </c>
      <c r="G237" s="103">
        <f t="shared" si="38"/>
        <v>3520</v>
      </c>
      <c r="H237" s="103">
        <f t="shared" si="38"/>
        <v>6</v>
      </c>
      <c r="I237" s="103">
        <f t="shared" si="38"/>
        <v>24907</v>
      </c>
      <c r="K237" s="103" t="str">
        <f t="shared" si="39"/>
        <v>-</v>
      </c>
      <c r="L237" s="103" t="str">
        <f t="shared" si="39"/>
        <v>-</v>
      </c>
      <c r="M237" s="103">
        <f t="shared" si="39"/>
        <v>2516</v>
      </c>
      <c r="N237" s="103">
        <f t="shared" si="39"/>
        <v>39888</v>
      </c>
      <c r="O237" s="103">
        <f t="shared" si="39"/>
        <v>54628</v>
      </c>
      <c r="P237" s="103">
        <f t="shared" si="39"/>
        <v>15901</v>
      </c>
      <c r="Q237" s="103">
        <f t="shared" si="39"/>
        <v>3</v>
      </c>
      <c r="R237" s="103">
        <f t="shared" si="39"/>
        <v>112936</v>
      </c>
    </row>
    <row r="238" spans="1:18">
      <c r="A238" s="68">
        <v>2005</v>
      </c>
      <c r="B238" s="103" t="str">
        <f t="shared" si="38"/>
        <v>-</v>
      </c>
      <c r="C238" s="103" t="str">
        <f t="shared" si="38"/>
        <v>-</v>
      </c>
      <c r="D238" s="103">
        <f t="shared" si="38"/>
        <v>364</v>
      </c>
      <c r="E238" s="103">
        <f t="shared" si="38"/>
        <v>9278.4236039019888</v>
      </c>
      <c r="F238" s="103">
        <f t="shared" si="38"/>
        <v>20191.399514076762</v>
      </c>
      <c r="G238" s="103">
        <f t="shared" si="38"/>
        <v>6491.9502311670931</v>
      </c>
      <c r="H238" s="103">
        <f t="shared" si="38"/>
        <v>43</v>
      </c>
      <c r="I238" s="103">
        <f t="shared" si="38"/>
        <v>36368.773349145842</v>
      </c>
      <c r="K238" s="103" t="str">
        <f t="shared" si="39"/>
        <v>-</v>
      </c>
      <c r="L238" s="103" t="str">
        <f t="shared" si="39"/>
        <v>-</v>
      </c>
      <c r="M238" s="103">
        <f t="shared" si="39"/>
        <v>126</v>
      </c>
      <c r="N238" s="103">
        <f t="shared" si="39"/>
        <v>17445.76608873891</v>
      </c>
      <c r="O238" s="103">
        <f t="shared" si="39"/>
        <v>25750.151707361139</v>
      </c>
      <c r="P238" s="103">
        <f t="shared" si="39"/>
        <v>8429.6344315132774</v>
      </c>
      <c r="Q238" s="103">
        <f t="shared" si="39"/>
        <v>18</v>
      </c>
      <c r="R238" s="103">
        <f t="shared" si="39"/>
        <v>51769.552227613327</v>
      </c>
    </row>
    <row r="239" spans="1:18">
      <c r="A239" s="68">
        <v>2006</v>
      </c>
      <c r="B239" s="103" t="str">
        <f t="shared" ref="B239:I248" si="40">IF(AND(B188="-",B137="-",B86="-",B35="-"),"-",SUM(B188,B137,B86,B35))</f>
        <v>-</v>
      </c>
      <c r="C239" s="103" t="str">
        <f t="shared" si="40"/>
        <v>-</v>
      </c>
      <c r="D239" s="103">
        <f t="shared" si="40"/>
        <v>202.26999999999998</v>
      </c>
      <c r="E239" s="103">
        <f t="shared" si="40"/>
        <v>3751.4300000000003</v>
      </c>
      <c r="F239" s="103">
        <f t="shared" si="40"/>
        <v>5670.1</v>
      </c>
      <c r="G239" s="103">
        <f t="shared" si="40"/>
        <v>953.02</v>
      </c>
      <c r="H239" s="103">
        <f t="shared" si="40"/>
        <v>90.54</v>
      </c>
      <c r="I239" s="103">
        <f t="shared" si="40"/>
        <v>10667.36</v>
      </c>
      <c r="K239" s="103" t="str">
        <f t="shared" ref="K239:R248" si="41">IF(AND(K188="-",K137="-",K86="-",K35="-"),"-",SUM(K188,K137,K86,K35))</f>
        <v>-</v>
      </c>
      <c r="L239" s="103" t="str">
        <f t="shared" si="41"/>
        <v>-</v>
      </c>
      <c r="M239" s="103">
        <f t="shared" si="41"/>
        <v>416.05</v>
      </c>
      <c r="N239" s="103">
        <f t="shared" si="41"/>
        <v>13047.27</v>
      </c>
      <c r="O239" s="103">
        <f t="shared" si="41"/>
        <v>20508.91</v>
      </c>
      <c r="P239" s="103">
        <f t="shared" si="41"/>
        <v>2112.1999999999998</v>
      </c>
      <c r="Q239" s="103">
        <f t="shared" si="41"/>
        <v>2.4</v>
      </c>
      <c r="R239" s="103">
        <f t="shared" si="41"/>
        <v>36086.829999999994</v>
      </c>
    </row>
    <row r="240" spans="1:18">
      <c r="A240" s="68">
        <v>2007</v>
      </c>
      <c r="B240" s="103" t="str">
        <f t="shared" si="40"/>
        <v>-</v>
      </c>
      <c r="C240" s="103" t="str">
        <f t="shared" si="40"/>
        <v>-</v>
      </c>
      <c r="D240" s="103" t="str">
        <f t="shared" si="40"/>
        <v>-</v>
      </c>
      <c r="E240" s="103">
        <f t="shared" si="40"/>
        <v>4096.7299999999996</v>
      </c>
      <c r="F240" s="103">
        <f t="shared" si="40"/>
        <v>4362.41</v>
      </c>
      <c r="G240" s="103">
        <f t="shared" si="40"/>
        <v>484.65000000000003</v>
      </c>
      <c r="H240" s="103">
        <f t="shared" si="40"/>
        <v>0</v>
      </c>
      <c r="I240" s="103">
        <f t="shared" si="40"/>
        <v>8943.7900000000009</v>
      </c>
      <c r="K240" s="103" t="str">
        <f t="shared" si="41"/>
        <v>-</v>
      </c>
      <c r="L240" s="103" t="str">
        <f t="shared" si="41"/>
        <v>-</v>
      </c>
      <c r="M240" s="103" t="str">
        <f t="shared" si="41"/>
        <v>-</v>
      </c>
      <c r="N240" s="103">
        <f t="shared" si="41"/>
        <v>25198.18</v>
      </c>
      <c r="O240" s="103">
        <f t="shared" si="41"/>
        <v>53479.48</v>
      </c>
      <c r="P240" s="103">
        <f t="shared" si="41"/>
        <v>5109.9399999999996</v>
      </c>
      <c r="Q240" s="103">
        <f t="shared" si="41"/>
        <v>0</v>
      </c>
      <c r="R240" s="103">
        <f t="shared" si="41"/>
        <v>83787.600000000006</v>
      </c>
    </row>
    <row r="241" spans="1:18">
      <c r="A241" s="68">
        <v>2008</v>
      </c>
      <c r="B241" s="103" t="str">
        <f t="shared" si="40"/>
        <v>-</v>
      </c>
      <c r="C241" s="103" t="str">
        <f t="shared" si="40"/>
        <v>-</v>
      </c>
      <c r="D241" s="103">
        <f t="shared" si="40"/>
        <v>3010.5499999999997</v>
      </c>
      <c r="E241" s="103">
        <f t="shared" si="40"/>
        <v>6593.7000000000007</v>
      </c>
      <c r="F241" s="103">
        <f t="shared" si="40"/>
        <v>4610.58</v>
      </c>
      <c r="G241" s="103">
        <f t="shared" si="40"/>
        <v>413.91</v>
      </c>
      <c r="H241" s="103">
        <f t="shared" si="40"/>
        <v>6.25</v>
      </c>
      <c r="I241" s="103">
        <f t="shared" si="40"/>
        <v>14634.99</v>
      </c>
      <c r="K241" s="103" t="str">
        <f t="shared" si="41"/>
        <v>-</v>
      </c>
      <c r="L241" s="103" t="str">
        <f t="shared" si="41"/>
        <v>-</v>
      </c>
      <c r="M241" s="103">
        <f t="shared" si="41"/>
        <v>360.27</v>
      </c>
      <c r="N241" s="103">
        <f t="shared" si="41"/>
        <v>6668.81</v>
      </c>
      <c r="O241" s="103">
        <f t="shared" si="41"/>
        <v>10087.61</v>
      </c>
      <c r="P241" s="103">
        <f t="shared" si="41"/>
        <v>1751.83</v>
      </c>
      <c r="Q241" s="103">
        <f t="shared" si="41"/>
        <v>1.25</v>
      </c>
      <c r="R241" s="103">
        <f t="shared" si="41"/>
        <v>18869.769999999997</v>
      </c>
    </row>
    <row r="242" spans="1:18">
      <c r="A242" s="68">
        <v>2009</v>
      </c>
      <c r="B242" s="103" t="str">
        <f t="shared" si="40"/>
        <v>-</v>
      </c>
      <c r="C242" s="103" t="str">
        <f t="shared" si="40"/>
        <v>-</v>
      </c>
      <c r="D242" s="103">
        <f t="shared" si="40"/>
        <v>192.07</v>
      </c>
      <c r="E242" s="103">
        <f t="shared" si="40"/>
        <v>4476.21</v>
      </c>
      <c r="F242" s="103">
        <f t="shared" si="40"/>
        <v>7232.51</v>
      </c>
      <c r="G242" s="103">
        <f t="shared" si="40"/>
        <v>353.34</v>
      </c>
      <c r="H242" s="103">
        <f t="shared" si="40"/>
        <v>96.78</v>
      </c>
      <c r="I242" s="103">
        <f t="shared" si="40"/>
        <v>12350.91</v>
      </c>
      <c r="K242" s="103" t="str">
        <f t="shared" si="41"/>
        <v>-</v>
      </c>
      <c r="L242" s="103" t="str">
        <f t="shared" si="41"/>
        <v>-</v>
      </c>
      <c r="M242" s="103">
        <f t="shared" si="41"/>
        <v>1156.9899999999998</v>
      </c>
      <c r="N242" s="103">
        <f t="shared" si="41"/>
        <v>34742.130000000005</v>
      </c>
      <c r="O242" s="103">
        <f t="shared" si="41"/>
        <v>90204.34</v>
      </c>
      <c r="P242" s="103">
        <f t="shared" si="41"/>
        <v>12296.859999999999</v>
      </c>
      <c r="Q242" s="103">
        <f t="shared" si="41"/>
        <v>92.41</v>
      </c>
      <c r="R242" s="103">
        <f t="shared" si="41"/>
        <v>138492.73000000001</v>
      </c>
    </row>
    <row r="243" spans="1:18">
      <c r="A243" s="68">
        <v>2010</v>
      </c>
      <c r="B243" s="103" t="str">
        <f t="shared" si="40"/>
        <v>-</v>
      </c>
      <c r="C243" s="103" t="str">
        <f t="shared" si="40"/>
        <v>-</v>
      </c>
      <c r="D243" s="103">
        <f t="shared" si="40"/>
        <v>4999.8100000000004</v>
      </c>
      <c r="E243" s="103">
        <f t="shared" si="40"/>
        <v>13299.04</v>
      </c>
      <c r="F243" s="103">
        <f t="shared" si="40"/>
        <v>16341.37</v>
      </c>
      <c r="G243" s="103">
        <f t="shared" si="40"/>
        <v>2188.96</v>
      </c>
      <c r="H243" s="103">
        <f t="shared" si="40"/>
        <v>44.95</v>
      </c>
      <c r="I243" s="103">
        <f t="shared" si="40"/>
        <v>36874.129999999997</v>
      </c>
      <c r="K243" s="103" t="str">
        <f t="shared" si="41"/>
        <v>-</v>
      </c>
      <c r="L243" s="103" t="str">
        <f t="shared" si="41"/>
        <v>-</v>
      </c>
      <c r="M243" s="103">
        <f t="shared" si="41"/>
        <v>47.38</v>
      </c>
      <c r="N243" s="103">
        <f t="shared" si="41"/>
        <v>12247.39</v>
      </c>
      <c r="O243" s="103">
        <f t="shared" si="41"/>
        <v>17999.410000000003</v>
      </c>
      <c r="P243" s="103">
        <f t="shared" si="41"/>
        <v>5947.2499999999991</v>
      </c>
      <c r="Q243" s="103">
        <f t="shared" si="41"/>
        <v>36.76</v>
      </c>
      <c r="R243" s="103">
        <f t="shared" si="41"/>
        <v>36278.19</v>
      </c>
    </row>
    <row r="244" spans="1:18">
      <c r="A244" s="68">
        <v>2011</v>
      </c>
      <c r="B244" s="103" t="str">
        <f t="shared" si="40"/>
        <v>-</v>
      </c>
      <c r="C244" s="103" t="str">
        <f t="shared" si="40"/>
        <v>-</v>
      </c>
      <c r="D244" s="103">
        <f t="shared" si="40"/>
        <v>2860.82</v>
      </c>
      <c r="E244" s="103">
        <f t="shared" si="40"/>
        <v>8270.7599999999984</v>
      </c>
      <c r="F244" s="103">
        <f t="shared" si="40"/>
        <v>17177.82</v>
      </c>
      <c r="G244" s="103">
        <f t="shared" si="40"/>
        <v>888.87</v>
      </c>
      <c r="H244" s="103">
        <f t="shared" si="40"/>
        <v>5</v>
      </c>
      <c r="I244" s="103">
        <f t="shared" si="40"/>
        <v>29203.270000000004</v>
      </c>
      <c r="K244" s="103" t="str">
        <f t="shared" si="41"/>
        <v>-</v>
      </c>
      <c r="L244" s="103" t="str">
        <f t="shared" si="41"/>
        <v>-</v>
      </c>
      <c r="M244" s="103">
        <f t="shared" si="41"/>
        <v>619.72</v>
      </c>
      <c r="N244" s="103">
        <f t="shared" si="41"/>
        <v>12093.21</v>
      </c>
      <c r="O244" s="103">
        <f t="shared" si="41"/>
        <v>21372.17</v>
      </c>
      <c r="P244" s="103">
        <f t="shared" si="41"/>
        <v>5494.25</v>
      </c>
      <c r="Q244" s="103">
        <f t="shared" si="41"/>
        <v>2.4500000000000002</v>
      </c>
      <c r="R244" s="103">
        <f t="shared" si="41"/>
        <v>39581.799999999996</v>
      </c>
    </row>
    <row r="245" spans="1:18">
      <c r="A245" s="68">
        <v>2012</v>
      </c>
      <c r="B245" s="103" t="str">
        <f t="shared" si="40"/>
        <v>-</v>
      </c>
      <c r="C245" s="103" t="str">
        <f t="shared" si="40"/>
        <v>-</v>
      </c>
      <c r="D245" s="103">
        <f t="shared" si="40"/>
        <v>10264.960000000001</v>
      </c>
      <c r="E245" s="103">
        <f t="shared" si="40"/>
        <v>10219.549999999999</v>
      </c>
      <c r="F245" s="103">
        <f t="shared" si="40"/>
        <v>11016.12</v>
      </c>
      <c r="G245" s="103">
        <f t="shared" si="40"/>
        <v>2095.63</v>
      </c>
      <c r="H245" s="103">
        <f t="shared" si="40"/>
        <v>132.59</v>
      </c>
      <c r="I245" s="103">
        <f t="shared" si="40"/>
        <v>33728.850000000006</v>
      </c>
      <c r="K245" s="103" t="str">
        <f t="shared" si="41"/>
        <v>-</v>
      </c>
      <c r="L245" s="103" t="str">
        <f t="shared" si="41"/>
        <v>-</v>
      </c>
      <c r="M245" s="103">
        <f t="shared" si="41"/>
        <v>407.48</v>
      </c>
      <c r="N245" s="103">
        <f t="shared" si="41"/>
        <v>10296.51</v>
      </c>
      <c r="O245" s="103">
        <f t="shared" si="41"/>
        <v>11942.22</v>
      </c>
      <c r="P245" s="103">
        <f t="shared" si="41"/>
        <v>8767.2100000000009</v>
      </c>
      <c r="Q245" s="103">
        <f t="shared" si="41"/>
        <v>20.81</v>
      </c>
      <c r="R245" s="103">
        <f t="shared" si="41"/>
        <v>31434.230000000003</v>
      </c>
    </row>
    <row r="246" spans="1:18">
      <c r="A246" s="68">
        <v>2013</v>
      </c>
      <c r="B246" s="103" t="str">
        <f t="shared" si="40"/>
        <v>-</v>
      </c>
      <c r="C246" s="103">
        <f t="shared" si="40"/>
        <v>130.57999999999998</v>
      </c>
      <c r="D246" s="103">
        <f t="shared" si="40"/>
        <v>4226.4299999999994</v>
      </c>
      <c r="E246" s="103">
        <f t="shared" si="40"/>
        <v>8718.93</v>
      </c>
      <c r="F246" s="103">
        <f t="shared" si="40"/>
        <v>13734.3</v>
      </c>
      <c r="G246" s="103">
        <f t="shared" si="40"/>
        <v>1988.93</v>
      </c>
      <c r="H246" s="103">
        <f t="shared" si="40"/>
        <v>118.68</v>
      </c>
      <c r="I246" s="103">
        <f t="shared" si="40"/>
        <v>28917.85</v>
      </c>
      <c r="K246" s="103" t="str">
        <f t="shared" si="41"/>
        <v>-</v>
      </c>
      <c r="L246" s="103" t="str">
        <f t="shared" si="41"/>
        <v>-</v>
      </c>
      <c r="M246" s="103">
        <f t="shared" si="41"/>
        <v>2979.6000000000004</v>
      </c>
      <c r="N246" s="103">
        <f t="shared" si="41"/>
        <v>10625.59</v>
      </c>
      <c r="O246" s="103">
        <f t="shared" si="41"/>
        <v>25781.87</v>
      </c>
      <c r="P246" s="103">
        <f t="shared" si="41"/>
        <v>6735.22</v>
      </c>
      <c r="Q246" s="103">
        <f t="shared" si="41"/>
        <v>17.72</v>
      </c>
      <c r="R246" s="103">
        <f t="shared" si="41"/>
        <v>46140</v>
      </c>
    </row>
    <row r="247" spans="1:18">
      <c r="A247" s="68">
        <v>2014</v>
      </c>
      <c r="B247" s="103" t="str">
        <f t="shared" si="40"/>
        <v>-</v>
      </c>
      <c r="C247" s="103">
        <f t="shared" si="40"/>
        <v>629.31000000000006</v>
      </c>
      <c r="D247" s="103">
        <f t="shared" si="40"/>
        <v>6026.5</v>
      </c>
      <c r="E247" s="103">
        <f t="shared" si="40"/>
        <v>15460.49</v>
      </c>
      <c r="F247" s="103">
        <f t="shared" si="40"/>
        <v>16174.01</v>
      </c>
      <c r="G247" s="103">
        <f t="shared" si="40"/>
        <v>1624.44</v>
      </c>
      <c r="H247" s="103">
        <f t="shared" si="40"/>
        <v>110.29</v>
      </c>
      <c r="I247" s="103">
        <f t="shared" si="40"/>
        <v>40025.040000000001</v>
      </c>
      <c r="K247" s="103" t="str">
        <f t="shared" si="41"/>
        <v>-</v>
      </c>
      <c r="L247" s="103" t="str">
        <f t="shared" si="41"/>
        <v>-</v>
      </c>
      <c r="M247" s="103">
        <f t="shared" si="41"/>
        <v>8448.01</v>
      </c>
      <c r="N247" s="103">
        <f t="shared" si="41"/>
        <v>35174.6</v>
      </c>
      <c r="O247" s="103">
        <f t="shared" si="41"/>
        <v>52411.149999999994</v>
      </c>
      <c r="P247" s="103">
        <f t="shared" si="41"/>
        <v>26824.080000000002</v>
      </c>
      <c r="Q247" s="103">
        <f t="shared" si="41"/>
        <v>199.14</v>
      </c>
      <c r="R247" s="103">
        <f t="shared" si="41"/>
        <v>123056.98</v>
      </c>
    </row>
    <row r="248" spans="1:18">
      <c r="A248" s="68">
        <v>2015</v>
      </c>
      <c r="B248" s="103" t="str">
        <f t="shared" si="40"/>
        <v>-</v>
      </c>
      <c r="C248" s="103">
        <f t="shared" si="40"/>
        <v>595.16</v>
      </c>
      <c r="D248" s="103">
        <f t="shared" si="40"/>
        <v>6038.58</v>
      </c>
      <c r="E248" s="103">
        <f t="shared" si="40"/>
        <v>17080.86</v>
      </c>
      <c r="F248" s="103">
        <f t="shared" si="40"/>
        <v>10508.57</v>
      </c>
      <c r="G248" s="103">
        <f t="shared" si="40"/>
        <v>5043.3100000000004</v>
      </c>
      <c r="H248" s="103">
        <f t="shared" si="40"/>
        <v>164.41</v>
      </c>
      <c r="I248" s="103">
        <f t="shared" si="40"/>
        <v>39430.89</v>
      </c>
      <c r="K248" s="103" t="str">
        <f t="shared" si="41"/>
        <v>-</v>
      </c>
      <c r="L248" s="103" t="str">
        <f t="shared" si="41"/>
        <v>-</v>
      </c>
      <c r="M248" s="103">
        <f t="shared" si="41"/>
        <v>5214.9400000000005</v>
      </c>
      <c r="N248" s="103">
        <f t="shared" si="41"/>
        <v>27410.420000000002</v>
      </c>
      <c r="O248" s="103">
        <f t="shared" si="41"/>
        <v>24543.649999999998</v>
      </c>
      <c r="P248" s="103">
        <f t="shared" si="41"/>
        <v>17555.48</v>
      </c>
      <c r="Q248" s="103">
        <f t="shared" si="41"/>
        <v>12.74</v>
      </c>
      <c r="R248" s="103">
        <f t="shared" si="41"/>
        <v>74737.23000000001</v>
      </c>
    </row>
    <row r="249" spans="1:18">
      <c r="A249" s="68">
        <v>2016</v>
      </c>
      <c r="B249" s="103" t="str">
        <f t="shared" ref="B249:I249" si="42">IF(AND(B198="-",B147="-",B96="-",B45="-"),"-",SUM(B198,B147,B96,B45))</f>
        <v>-</v>
      </c>
      <c r="C249" s="103" t="str">
        <f t="shared" si="42"/>
        <v>-</v>
      </c>
      <c r="D249" s="103" t="str">
        <f t="shared" si="42"/>
        <v>-</v>
      </c>
      <c r="E249" s="103">
        <f t="shared" si="42"/>
        <v>9518.99</v>
      </c>
      <c r="F249" s="103">
        <f t="shared" si="42"/>
        <v>7388.48</v>
      </c>
      <c r="G249" s="103" t="str">
        <f t="shared" si="42"/>
        <v>-</v>
      </c>
      <c r="H249" s="103" t="str">
        <f t="shared" si="42"/>
        <v>-</v>
      </c>
      <c r="I249" s="103">
        <f t="shared" si="42"/>
        <v>16907.47</v>
      </c>
      <c r="K249" s="103" t="str">
        <f t="shared" ref="K249:R249" si="43">IF(AND(K198="-",K147="-",K96="-",K45="-"),"-",SUM(K198,K147,K96,K45))</f>
        <v>-</v>
      </c>
      <c r="L249" s="103" t="str">
        <f t="shared" si="43"/>
        <v>-</v>
      </c>
      <c r="M249" s="103" t="str">
        <f t="shared" si="43"/>
        <v>-</v>
      </c>
      <c r="N249" s="103">
        <f t="shared" si="43"/>
        <v>4754.9900000000007</v>
      </c>
      <c r="O249" s="103">
        <f t="shared" si="43"/>
        <v>11303.630000000001</v>
      </c>
      <c r="P249" s="103" t="str">
        <f t="shared" si="43"/>
        <v>-</v>
      </c>
      <c r="Q249" s="103" t="str">
        <f t="shared" si="43"/>
        <v>-</v>
      </c>
      <c r="R249" s="103">
        <f t="shared" si="43"/>
        <v>16058.62</v>
      </c>
    </row>
    <row r="250" spans="1:18">
      <c r="A250" s="68">
        <v>2017</v>
      </c>
      <c r="B250" s="103" t="str">
        <f t="shared" ref="B250:I250" si="44">IF(AND(B199="-",B148="-",B97="-",B46="-"),"-",SUM(B199,B148,B97,B46))</f>
        <v>-</v>
      </c>
      <c r="C250" s="103" t="str">
        <f t="shared" si="44"/>
        <v>-</v>
      </c>
      <c r="D250" s="103">
        <f t="shared" si="44"/>
        <v>569.28</v>
      </c>
      <c r="E250" s="103">
        <f t="shared" si="44"/>
        <v>12781.34</v>
      </c>
      <c r="F250" s="103">
        <f t="shared" si="44"/>
        <v>6595.83</v>
      </c>
      <c r="G250" s="103">
        <f t="shared" si="44"/>
        <v>90.74</v>
      </c>
      <c r="H250" s="103" t="str">
        <f t="shared" si="44"/>
        <v>-</v>
      </c>
      <c r="I250" s="103">
        <f t="shared" si="44"/>
        <v>20037.190000000002</v>
      </c>
      <c r="K250" s="103" t="str">
        <f t="shared" ref="K250:R250" si="45">IF(AND(K199="-",K148="-",K97="-",K46="-"),"-",SUM(K199,K148,K97,K46))</f>
        <v>-</v>
      </c>
      <c r="L250" s="103" t="str">
        <f t="shared" si="45"/>
        <v>-</v>
      </c>
      <c r="M250" s="103">
        <f t="shared" si="45"/>
        <v>87.710000000000008</v>
      </c>
      <c r="N250" s="103">
        <f t="shared" si="45"/>
        <v>14314.33</v>
      </c>
      <c r="O250" s="103">
        <f t="shared" si="45"/>
        <v>20755.149999999998</v>
      </c>
      <c r="P250" s="103">
        <f t="shared" si="45"/>
        <v>929.59999999999991</v>
      </c>
      <c r="Q250" s="103" t="str">
        <f t="shared" si="45"/>
        <v>-</v>
      </c>
      <c r="R250" s="103">
        <f t="shared" si="45"/>
        <v>36086.789999999994</v>
      </c>
    </row>
    <row r="251" spans="1:18">
      <c r="A251" s="68">
        <v>2018</v>
      </c>
      <c r="B251" s="103" t="str">
        <f t="shared" ref="B251:I251" si="46">IF(AND(B200="-",B149="-",B98="-",B47="-"),"-",SUM(B200,B149,B98,B47))</f>
        <v>-</v>
      </c>
      <c r="C251" s="103" t="str">
        <f t="shared" si="46"/>
        <v>-</v>
      </c>
      <c r="D251" s="103">
        <f t="shared" si="46"/>
        <v>832.96</v>
      </c>
      <c r="E251" s="103">
        <f t="shared" si="46"/>
        <v>5414.0300000000007</v>
      </c>
      <c r="F251" s="103">
        <f t="shared" si="46"/>
        <v>3610.67</v>
      </c>
      <c r="G251" s="103">
        <f t="shared" si="46"/>
        <v>55.63</v>
      </c>
      <c r="H251" s="103" t="str">
        <f t="shared" si="46"/>
        <v>-</v>
      </c>
      <c r="I251" s="103">
        <f t="shared" si="46"/>
        <v>9913.2900000000009</v>
      </c>
      <c r="K251" s="103" t="str">
        <f t="shared" ref="K251:R251" si="47">IF(AND(K200="-",K149="-",K98="-",K47="-"),"-",SUM(K200,K149,K98,K47))</f>
        <v>-</v>
      </c>
      <c r="L251" s="103" t="str">
        <f t="shared" si="47"/>
        <v>-</v>
      </c>
      <c r="M251" s="103">
        <f t="shared" si="47"/>
        <v>831.94</v>
      </c>
      <c r="N251" s="103">
        <f t="shared" si="47"/>
        <v>9580.68</v>
      </c>
      <c r="O251" s="103">
        <f t="shared" si="47"/>
        <v>23951.99</v>
      </c>
      <c r="P251" s="103">
        <f t="shared" si="47"/>
        <v>345.28999999999996</v>
      </c>
      <c r="Q251" s="103" t="str">
        <f t="shared" si="47"/>
        <v>-</v>
      </c>
      <c r="R251" s="103">
        <f t="shared" si="47"/>
        <v>34709.9</v>
      </c>
    </row>
    <row r="252" spans="1:18">
      <c r="A252" s="68">
        <v>2019</v>
      </c>
      <c r="B252" s="103" t="str">
        <f t="shared" ref="B252:I252" si="48">IF(AND(B201="-",B150="-",B99="-",B48="-"),"-",SUM(B201,B150,B99,B48))</f>
        <v>-</v>
      </c>
      <c r="C252" s="103" t="str">
        <f t="shared" si="48"/>
        <v>-</v>
      </c>
      <c r="D252" s="103">
        <f t="shared" si="48"/>
        <v>1846.9900000000002</v>
      </c>
      <c r="E252" s="103">
        <f t="shared" si="48"/>
        <v>5297.1900000000005</v>
      </c>
      <c r="F252" s="103">
        <f t="shared" si="48"/>
        <v>2036.5500000000002</v>
      </c>
      <c r="G252" s="103">
        <f t="shared" si="48"/>
        <v>238.18</v>
      </c>
      <c r="H252" s="103">
        <f t="shared" si="48"/>
        <v>164.35</v>
      </c>
      <c r="I252" s="103">
        <f t="shared" si="48"/>
        <v>9583.26</v>
      </c>
      <c r="K252" s="103" t="str">
        <f t="shared" ref="K252:R252" si="49">IF(AND(K201="-",K150="-",K99="-",K48="-"),"-",SUM(K201,K150,K99,K48))</f>
        <v>-</v>
      </c>
      <c r="L252" s="103" t="str">
        <f t="shared" si="49"/>
        <v>-</v>
      </c>
      <c r="M252" s="103">
        <f t="shared" si="49"/>
        <v>4603.3500000000004</v>
      </c>
      <c r="N252" s="103">
        <f t="shared" si="49"/>
        <v>25944.400000000001</v>
      </c>
      <c r="O252" s="103">
        <f t="shared" si="49"/>
        <v>30786.090000000004</v>
      </c>
      <c r="P252" s="103">
        <f t="shared" si="49"/>
        <v>3074.8500000000004</v>
      </c>
      <c r="Q252" s="103">
        <f t="shared" si="49"/>
        <v>15.86</v>
      </c>
      <c r="R252" s="103">
        <f t="shared" si="49"/>
        <v>64424.55</v>
      </c>
    </row>
    <row r="253" spans="1:18" ht="11.4">
      <c r="A253" s="192" t="s">
        <v>215</v>
      </c>
      <c r="B253" s="103" t="str">
        <f t="shared" ref="B253:I253" si="50">IF(AND(B202="-",B151="-",B100="-",B49="-"),"-",SUM(B202,B151,B100,B49))</f>
        <v>-</v>
      </c>
      <c r="C253" s="103" t="str">
        <f t="shared" si="50"/>
        <v>-</v>
      </c>
      <c r="D253" s="103">
        <f t="shared" si="50"/>
        <v>810.3</v>
      </c>
      <c r="E253" s="103">
        <f t="shared" si="50"/>
        <v>4627.3599999999997</v>
      </c>
      <c r="F253" s="103">
        <f t="shared" si="50"/>
        <v>1591.84</v>
      </c>
      <c r="G253" s="103">
        <f t="shared" si="50"/>
        <v>478.51</v>
      </c>
      <c r="H253" s="103" t="str">
        <f t="shared" si="50"/>
        <v>-</v>
      </c>
      <c r="I253" s="103">
        <f t="shared" si="50"/>
        <v>7508.01</v>
      </c>
      <c r="K253" s="103" t="str">
        <f t="shared" ref="K253:R253" si="51">IF(AND(K202="-",K151="-",K100="-",K49="-"),"-",SUM(K202,K151,K100,K49))</f>
        <v>-</v>
      </c>
      <c r="L253" s="103" t="str">
        <f t="shared" si="51"/>
        <v>-</v>
      </c>
      <c r="M253" s="103">
        <f t="shared" si="51"/>
        <v>49.98</v>
      </c>
      <c r="N253" s="103">
        <f t="shared" si="51"/>
        <v>13978.039999999999</v>
      </c>
      <c r="O253" s="103">
        <f t="shared" si="51"/>
        <v>3894.54</v>
      </c>
      <c r="P253" s="103">
        <f t="shared" si="51"/>
        <v>2327.23</v>
      </c>
      <c r="Q253" s="103" t="str">
        <f t="shared" si="51"/>
        <v>-</v>
      </c>
      <c r="R253" s="103">
        <f t="shared" si="51"/>
        <v>20249.79</v>
      </c>
    </row>
    <row r="254" spans="1:18" ht="11.4">
      <c r="A254" s="192" t="s">
        <v>216</v>
      </c>
      <c r="B254" s="103" t="str">
        <f t="shared" ref="B254:I254" si="52">IF(AND(B203="-",B152="-",B101="-",B50="-"),"-",SUM(B203,B152,B101,B50))</f>
        <v>-</v>
      </c>
      <c r="C254" s="103" t="str">
        <f t="shared" si="52"/>
        <v>-</v>
      </c>
      <c r="D254" s="103">
        <f t="shared" si="52"/>
        <v>1986.58</v>
      </c>
      <c r="E254" s="103">
        <f t="shared" si="52"/>
        <v>8852.64</v>
      </c>
      <c r="F254" s="103">
        <f t="shared" si="52"/>
        <v>4684.09</v>
      </c>
      <c r="G254" s="103">
        <f t="shared" si="52"/>
        <v>453.01</v>
      </c>
      <c r="H254" s="103" t="str">
        <f t="shared" si="52"/>
        <v>-</v>
      </c>
      <c r="I254" s="103">
        <f t="shared" si="52"/>
        <v>15976.320000000002</v>
      </c>
      <c r="K254" s="103" t="str">
        <f t="shared" ref="K254:R254" si="53">IF(AND(K203="-",K152="-",K101="-",K50="-"),"-",SUM(K203,K152,K101,K50))</f>
        <v>-</v>
      </c>
      <c r="L254" s="103" t="str">
        <f t="shared" si="53"/>
        <v>-</v>
      </c>
      <c r="M254" s="103">
        <f t="shared" si="53"/>
        <v>167.87</v>
      </c>
      <c r="N254" s="103">
        <f t="shared" si="53"/>
        <v>11314.859999999999</v>
      </c>
      <c r="O254" s="103">
        <f t="shared" si="53"/>
        <v>30848.25</v>
      </c>
      <c r="P254" s="103">
        <f t="shared" si="53"/>
        <v>7438.5</v>
      </c>
      <c r="Q254" s="103" t="str">
        <f t="shared" si="53"/>
        <v>-</v>
      </c>
      <c r="R254" s="103">
        <f t="shared" si="53"/>
        <v>49769.48</v>
      </c>
    </row>
    <row r="255" spans="1:18">
      <c r="A255" s="192">
        <v>2022</v>
      </c>
      <c r="B255" s="103" t="str">
        <f t="shared" ref="B255:I255" si="54">IF(AND(B204="-",B153="-",B102="-",B51="-"),"-",SUM(B204,B153,B102,B51))</f>
        <v>-</v>
      </c>
      <c r="C255" s="103" t="str">
        <f t="shared" si="54"/>
        <v>-</v>
      </c>
      <c r="D255" s="103">
        <f t="shared" si="54"/>
        <v>3105.3199999999997</v>
      </c>
      <c r="E255" s="103">
        <f t="shared" si="54"/>
        <v>10054.119999999999</v>
      </c>
      <c r="F255" s="103">
        <f t="shared" si="54"/>
        <v>7980.14</v>
      </c>
      <c r="G255" s="103">
        <f t="shared" si="54"/>
        <v>192.77999999999997</v>
      </c>
      <c r="H255" s="103">
        <f t="shared" si="54"/>
        <v>127.45</v>
      </c>
      <c r="I255" s="103">
        <f t="shared" si="54"/>
        <v>21459.81</v>
      </c>
      <c r="K255" s="103" t="str">
        <f t="shared" ref="K255:R255" si="55">IF(AND(K204="-",K153="-",K102="-",K51="-"),"-",SUM(K204,K153,K102,K51))</f>
        <v>-</v>
      </c>
      <c r="L255" s="103" t="str">
        <f t="shared" si="55"/>
        <v>-</v>
      </c>
      <c r="M255" s="103">
        <f t="shared" si="55"/>
        <v>515.19000000000005</v>
      </c>
      <c r="N255" s="103">
        <f t="shared" si="55"/>
        <v>21242.23</v>
      </c>
      <c r="O255" s="103">
        <f t="shared" si="55"/>
        <v>26882.06</v>
      </c>
      <c r="P255" s="103">
        <f t="shared" si="55"/>
        <v>12173.759999999998</v>
      </c>
      <c r="Q255" s="103">
        <f t="shared" si="55"/>
        <v>2.27</v>
      </c>
      <c r="R255" s="103">
        <f t="shared" si="55"/>
        <v>60815.51</v>
      </c>
    </row>
    <row r="256" spans="1:18">
      <c r="A256" s="192">
        <v>2023</v>
      </c>
      <c r="B256" s="103" t="str">
        <f t="shared" ref="B256:I257" si="56">IF(AND(B205="-",B154="-",B103="-",B52="-"),"-",SUM(B205,B154,B103,B52))</f>
        <v>-</v>
      </c>
      <c r="C256" s="103" t="str">
        <f t="shared" si="56"/>
        <v>-</v>
      </c>
      <c r="D256" s="103">
        <f t="shared" si="56"/>
        <v>1547.79</v>
      </c>
      <c r="E256" s="103">
        <f t="shared" si="56"/>
        <v>15247.26</v>
      </c>
      <c r="F256" s="103">
        <f t="shared" si="56"/>
        <v>7738.7699999999995</v>
      </c>
      <c r="G256" s="103">
        <f t="shared" si="56"/>
        <v>982.78</v>
      </c>
      <c r="H256" s="103">
        <f t="shared" si="56"/>
        <v>59.89</v>
      </c>
      <c r="I256" s="103">
        <f t="shared" si="56"/>
        <v>25576.49</v>
      </c>
      <c r="K256" s="103" t="str">
        <f t="shared" ref="K256:R257" si="57">IF(AND(K205="-",K154="-",K103="-",K52="-"),"-",SUM(K205,K154,K103,K52))</f>
        <v>-</v>
      </c>
      <c r="L256" s="103" t="str">
        <f t="shared" si="57"/>
        <v>-</v>
      </c>
      <c r="M256" s="103">
        <f t="shared" si="57"/>
        <v>824.74</v>
      </c>
      <c r="N256" s="103">
        <f t="shared" si="57"/>
        <v>16372.31</v>
      </c>
      <c r="O256" s="103">
        <f t="shared" si="57"/>
        <v>13910.4</v>
      </c>
      <c r="P256" s="103">
        <f t="shared" si="57"/>
        <v>16227.170000000002</v>
      </c>
      <c r="Q256" s="103">
        <f t="shared" si="57"/>
        <v>2.81</v>
      </c>
      <c r="R256" s="103">
        <f t="shared" si="57"/>
        <v>47337.43</v>
      </c>
    </row>
    <row r="257" spans="1:18" ht="11.4">
      <c r="A257" s="192" t="s">
        <v>348</v>
      </c>
      <c r="B257" s="103" t="str">
        <f t="shared" si="56"/>
        <v>-</v>
      </c>
      <c r="C257" s="103" t="str">
        <f t="shared" si="56"/>
        <v>-</v>
      </c>
      <c r="D257" s="103">
        <f t="shared" si="56"/>
        <v>2705.6482429212911</v>
      </c>
      <c r="E257" s="103">
        <f t="shared" si="56"/>
        <v>14143.275280245065</v>
      </c>
      <c r="F257" s="103">
        <f t="shared" si="56"/>
        <v>5062.5951411477399</v>
      </c>
      <c r="G257" s="103">
        <f t="shared" si="56"/>
        <v>87.114024446479291</v>
      </c>
      <c r="H257" s="103" t="str">
        <f t="shared" si="56"/>
        <v>-</v>
      </c>
      <c r="I257" s="103">
        <f t="shared" si="56"/>
        <v>21998.632688760568</v>
      </c>
      <c r="K257" s="103" t="str">
        <f t="shared" si="57"/>
        <v>-</v>
      </c>
      <c r="L257" s="103" t="str">
        <f t="shared" si="57"/>
        <v>-</v>
      </c>
      <c r="M257" s="103">
        <f t="shared" si="57"/>
        <v>3215.6447711711753</v>
      </c>
      <c r="N257" s="103">
        <f t="shared" si="57"/>
        <v>32554.369176205837</v>
      </c>
      <c r="O257" s="103">
        <f t="shared" si="57"/>
        <v>23570.50015144745</v>
      </c>
      <c r="P257" s="103">
        <f t="shared" si="57"/>
        <v>594.83514657506998</v>
      </c>
      <c r="Q257" s="103" t="str">
        <f t="shared" si="57"/>
        <v>-</v>
      </c>
      <c r="R257" s="103">
        <f t="shared" si="57"/>
        <v>59935.349245399528</v>
      </c>
    </row>
    <row r="258" spans="1:18">
      <c r="A258" s="328" t="s">
        <v>219</v>
      </c>
      <c r="B258" s="328"/>
      <c r="C258" s="328"/>
      <c r="D258" s="328"/>
      <c r="E258" s="328"/>
      <c r="F258" s="328"/>
      <c r="G258" s="328"/>
      <c r="H258" s="328"/>
      <c r="I258" s="328"/>
      <c r="J258" s="328"/>
      <c r="K258" s="328"/>
      <c r="L258" s="328"/>
      <c r="M258" s="328"/>
      <c r="N258" s="328"/>
      <c r="O258" s="328"/>
      <c r="P258" s="328"/>
      <c r="Q258" s="328"/>
      <c r="R258" s="328"/>
    </row>
    <row r="259" spans="1:18">
      <c r="A259" s="68" t="s">
        <v>220</v>
      </c>
    </row>
    <row r="260" spans="1:18" ht="35.25" customHeight="1">
      <c r="A260" s="327" t="s">
        <v>221</v>
      </c>
      <c r="B260" s="327"/>
      <c r="C260" s="327"/>
      <c r="D260" s="327"/>
      <c r="E260" s="327"/>
      <c r="F260" s="327"/>
      <c r="G260" s="327"/>
      <c r="H260" s="327"/>
      <c r="I260" s="327"/>
      <c r="J260" s="327"/>
      <c r="K260" s="327"/>
      <c r="L260" s="327"/>
      <c r="M260" s="327"/>
      <c r="N260" s="327"/>
      <c r="O260" s="327"/>
      <c r="P260" s="327"/>
      <c r="Q260" s="327"/>
      <c r="R260" s="327"/>
    </row>
    <row r="261" spans="1:18">
      <c r="A261" s="68" t="s">
        <v>148</v>
      </c>
      <c r="B261" s="9"/>
      <c r="C261" s="9"/>
      <c r="D261" s="9"/>
      <c r="E261" s="9"/>
      <c r="F261" s="9"/>
      <c r="G261" s="9"/>
      <c r="H261" s="9"/>
      <c r="I261" s="9"/>
      <c r="J261" s="9"/>
      <c r="K261" s="9"/>
      <c r="L261" s="9"/>
      <c r="M261" s="9"/>
      <c r="N261" s="9"/>
      <c r="O261" s="9"/>
      <c r="P261" s="9"/>
      <c r="Q261" s="9"/>
      <c r="R261" s="9"/>
    </row>
    <row r="262" spans="1:18" ht="27.75" customHeight="1">
      <c r="A262" s="327" t="s">
        <v>222</v>
      </c>
      <c r="B262" s="327"/>
      <c r="C262" s="327"/>
      <c r="D262" s="327"/>
      <c r="E262" s="327"/>
      <c r="F262" s="327"/>
      <c r="G262" s="327"/>
      <c r="H262" s="327"/>
      <c r="I262" s="327"/>
      <c r="J262" s="327"/>
      <c r="K262" s="327"/>
      <c r="L262" s="327"/>
      <c r="M262" s="327"/>
      <c r="N262" s="327"/>
      <c r="O262" s="327"/>
      <c r="P262" s="327"/>
      <c r="Q262" s="327"/>
      <c r="R262" s="327"/>
    </row>
    <row r="263" spans="1:18" s="154" customFormat="1">
      <c r="A263" s="118"/>
      <c r="B263" s="119"/>
      <c r="C263" s="119"/>
      <c r="D263" s="119"/>
      <c r="E263" s="119"/>
      <c r="F263" s="119"/>
      <c r="G263" s="119"/>
      <c r="H263" s="119"/>
      <c r="I263" s="119"/>
      <c r="J263" s="120"/>
      <c r="K263" s="119"/>
      <c r="L263" s="119"/>
      <c r="M263" s="119"/>
      <c r="N263" s="119"/>
      <c r="O263" s="119"/>
      <c r="P263" s="119"/>
      <c r="Q263" s="119"/>
      <c r="R263" s="119"/>
    </row>
    <row r="276" spans="1:18">
      <c r="A276" s="270" t="s">
        <v>223</v>
      </c>
      <c r="B276" s="270"/>
      <c r="C276" s="270"/>
      <c r="D276" s="270"/>
      <c r="E276" s="270"/>
      <c r="F276" s="270"/>
      <c r="G276" s="270"/>
      <c r="H276" s="270"/>
      <c r="I276" s="270"/>
      <c r="J276" s="270"/>
      <c r="K276" s="270"/>
      <c r="L276" s="270"/>
      <c r="M276" s="270"/>
      <c r="N276" s="270"/>
      <c r="O276" s="270"/>
      <c r="P276" s="270"/>
      <c r="Q276" s="270"/>
      <c r="R276" s="270"/>
    </row>
    <row r="277" spans="1:18">
      <c r="A277" s="2" t="s">
        <v>1</v>
      </c>
      <c r="B277" s="36" t="s">
        <v>20</v>
      </c>
      <c r="C277" s="36" t="s">
        <v>21</v>
      </c>
      <c r="D277" s="36" t="s">
        <v>22</v>
      </c>
      <c r="E277" s="36" t="s">
        <v>23</v>
      </c>
      <c r="F277" s="36" t="s">
        <v>24</v>
      </c>
      <c r="G277" s="36" t="s">
        <v>25</v>
      </c>
      <c r="H277" s="36" t="s">
        <v>26</v>
      </c>
      <c r="I277" s="36" t="s">
        <v>8</v>
      </c>
      <c r="J277" s="151"/>
      <c r="K277" s="36" t="s">
        <v>20</v>
      </c>
      <c r="L277" s="36" t="s">
        <v>21</v>
      </c>
      <c r="M277" s="36" t="s">
        <v>22</v>
      </c>
      <c r="N277" s="36" t="s">
        <v>23</v>
      </c>
      <c r="O277" s="36" t="s">
        <v>24</v>
      </c>
      <c r="P277" s="36" t="s">
        <v>25</v>
      </c>
      <c r="Q277" s="36" t="s">
        <v>26</v>
      </c>
      <c r="R277" s="36" t="s">
        <v>8</v>
      </c>
    </row>
    <row r="278" spans="1:18" ht="14.25" customHeight="1">
      <c r="B278" s="312" t="s">
        <v>50</v>
      </c>
      <c r="C278" s="312"/>
      <c r="D278" s="312"/>
      <c r="E278" s="312"/>
      <c r="F278" s="312"/>
      <c r="G278" s="312"/>
      <c r="H278" s="312"/>
      <c r="I278" s="312"/>
      <c r="J278" s="11"/>
      <c r="K278" s="312" t="s">
        <v>51</v>
      </c>
      <c r="L278" s="312"/>
      <c r="M278" s="312"/>
      <c r="N278" s="312"/>
      <c r="O278" s="312"/>
      <c r="P278" s="312"/>
      <c r="Q278" s="312"/>
      <c r="R278" s="312"/>
    </row>
    <row r="279" spans="1:18">
      <c r="A279" s="63" t="s">
        <v>163</v>
      </c>
    </row>
    <row r="280" spans="1:18" ht="11.25" customHeight="1">
      <c r="A280" s="51" t="s">
        <v>102</v>
      </c>
      <c r="B280" s="103">
        <f t="shared" ref="B280:I280" si="58">AVERAGE(B10:B14)</f>
        <v>57.4</v>
      </c>
      <c r="C280" s="103">
        <f t="shared" si="58"/>
        <v>149.25</v>
      </c>
      <c r="D280" s="103">
        <f t="shared" si="58"/>
        <v>234</v>
      </c>
      <c r="E280" s="103">
        <f t="shared" si="58"/>
        <v>1292.5999999999999</v>
      </c>
      <c r="F280" s="103">
        <f t="shared" si="58"/>
        <v>483</v>
      </c>
      <c r="G280" s="103">
        <f t="shared" si="58"/>
        <v>193.5</v>
      </c>
      <c r="H280" s="103">
        <f t="shared" si="58"/>
        <v>35</v>
      </c>
      <c r="I280" s="103">
        <f t="shared" si="58"/>
        <v>2224</v>
      </c>
      <c r="K280" s="103">
        <f t="shared" ref="K280:R280" si="59">AVERAGE(K10:K14)</f>
        <v>80</v>
      </c>
      <c r="L280" s="103">
        <f t="shared" si="59"/>
        <v>338.33333333333331</v>
      </c>
      <c r="M280" s="103">
        <f t="shared" si="59"/>
        <v>639.33333333333337</v>
      </c>
      <c r="N280" s="103">
        <f t="shared" si="59"/>
        <v>8877.6</v>
      </c>
      <c r="O280" s="103">
        <f t="shared" si="59"/>
        <v>16451.599999999999</v>
      </c>
      <c r="P280" s="103">
        <f t="shared" si="59"/>
        <v>3414</v>
      </c>
      <c r="Q280" s="103">
        <f t="shared" si="59"/>
        <v>149.66666666666666</v>
      </c>
      <c r="R280" s="103">
        <f t="shared" si="59"/>
        <v>29435.599999999999</v>
      </c>
    </row>
    <row r="281" spans="1:18" ht="11.25" customHeight="1">
      <c r="A281" s="51" t="s">
        <v>201</v>
      </c>
      <c r="B281" s="103" t="s">
        <v>15</v>
      </c>
      <c r="C281" s="103">
        <f t="shared" ref="C281:I281" si="60">AVERAGE(C15:C19)</f>
        <v>114</v>
      </c>
      <c r="D281" s="103">
        <f t="shared" si="60"/>
        <v>142.66666666666666</v>
      </c>
      <c r="E281" s="103">
        <f t="shared" si="60"/>
        <v>2587</v>
      </c>
      <c r="F281" s="103">
        <f t="shared" si="60"/>
        <v>358</v>
      </c>
      <c r="G281" s="103">
        <f t="shared" si="60"/>
        <v>35</v>
      </c>
      <c r="H281" s="103" t="s">
        <v>15</v>
      </c>
      <c r="I281" s="103">
        <f t="shared" si="60"/>
        <v>2478.4</v>
      </c>
      <c r="K281" s="103" t="s">
        <v>15</v>
      </c>
      <c r="L281" s="103" t="s">
        <v>15</v>
      </c>
      <c r="M281" s="103">
        <f t="shared" ref="M281:R281" si="61">AVERAGE(M15:M19)</f>
        <v>384</v>
      </c>
      <c r="N281" s="103">
        <f t="shared" si="61"/>
        <v>15896.2</v>
      </c>
      <c r="O281" s="103">
        <f t="shared" si="61"/>
        <v>11629.4</v>
      </c>
      <c r="P281" s="103">
        <f t="shared" si="61"/>
        <v>3446</v>
      </c>
      <c r="Q281" s="103" t="s">
        <v>15</v>
      </c>
      <c r="R281" s="103">
        <f t="shared" si="61"/>
        <v>29746.799999999999</v>
      </c>
    </row>
    <row r="282" spans="1:18" ht="11.25" customHeight="1">
      <c r="A282" s="51" t="s">
        <v>224</v>
      </c>
      <c r="B282" s="103" t="s">
        <v>15</v>
      </c>
      <c r="C282" s="103">
        <f>AVERAGE(C20:C24)</f>
        <v>148</v>
      </c>
      <c r="D282" s="103" t="s">
        <v>15</v>
      </c>
      <c r="E282" s="103">
        <f t="shared" ref="E282:R282" si="62">AVERAGE(E20:E24)</f>
        <v>1443</v>
      </c>
      <c r="F282" s="103">
        <f t="shared" si="62"/>
        <v>232.25</v>
      </c>
      <c r="G282" s="103">
        <f t="shared" si="62"/>
        <v>62</v>
      </c>
      <c r="H282" s="103" t="s">
        <v>15</v>
      </c>
      <c r="I282" s="103">
        <f t="shared" si="62"/>
        <v>1419.5</v>
      </c>
      <c r="J282" s="103"/>
      <c r="K282" s="103" t="s">
        <v>15</v>
      </c>
      <c r="L282" s="103">
        <f t="shared" si="62"/>
        <v>40</v>
      </c>
      <c r="M282" s="103" t="s">
        <v>15</v>
      </c>
      <c r="N282" s="103">
        <f t="shared" si="62"/>
        <v>15653.666666666666</v>
      </c>
      <c r="O282" s="103">
        <f t="shared" si="62"/>
        <v>13052</v>
      </c>
      <c r="P282" s="103">
        <f t="shared" si="62"/>
        <v>991.25</v>
      </c>
      <c r="Q282" s="103" t="s">
        <v>15</v>
      </c>
      <c r="R282" s="103">
        <f t="shared" si="62"/>
        <v>25803.5</v>
      </c>
    </row>
    <row r="283" spans="1:18" ht="11.25" customHeight="1">
      <c r="A283" s="51" t="s">
        <v>225</v>
      </c>
      <c r="B283" s="103" t="s">
        <v>15</v>
      </c>
      <c r="C283" s="103" t="s">
        <v>15</v>
      </c>
      <c r="D283" s="103" t="s">
        <v>15</v>
      </c>
      <c r="E283" s="103">
        <f t="shared" ref="E283:R283" si="63">AVERAGE(E25:E29)</f>
        <v>395.5</v>
      </c>
      <c r="F283" s="103">
        <f t="shared" si="63"/>
        <v>67.75</v>
      </c>
      <c r="G283" s="103">
        <f t="shared" si="63"/>
        <v>5</v>
      </c>
      <c r="H283" s="103" t="s">
        <v>15</v>
      </c>
      <c r="I283" s="103">
        <f t="shared" si="63"/>
        <v>266.75</v>
      </c>
      <c r="J283" s="103"/>
      <c r="K283" s="103" t="s">
        <v>15</v>
      </c>
      <c r="L283" s="103" t="s">
        <v>15</v>
      </c>
      <c r="M283" s="103" t="s">
        <v>15</v>
      </c>
      <c r="N283" s="103">
        <f t="shared" si="63"/>
        <v>1686.3333333333333</v>
      </c>
      <c r="O283" s="103">
        <f t="shared" si="63"/>
        <v>5022.6000000000004</v>
      </c>
      <c r="P283" s="103">
        <f t="shared" si="63"/>
        <v>1781.6666666666667</v>
      </c>
      <c r="Q283" s="103" t="s">
        <v>15</v>
      </c>
      <c r="R283" s="103">
        <f t="shared" si="63"/>
        <v>7103.4</v>
      </c>
    </row>
    <row r="284" spans="1:18" ht="11.25" customHeight="1">
      <c r="A284" s="51" t="s">
        <v>13</v>
      </c>
      <c r="B284" s="103" t="str">
        <f>B30</f>
        <v>-</v>
      </c>
      <c r="C284" s="103">
        <f>AVERAGE(C30:C34)</f>
        <v>234</v>
      </c>
      <c r="D284" s="103">
        <f>AVERAGE(D30:D34)</f>
        <v>683</v>
      </c>
      <c r="E284" s="103">
        <f>AVERAGE(E30:E34)</f>
        <v>2709.8847207803979</v>
      </c>
      <c r="F284" s="103">
        <f>AVERAGE(F30:F34)</f>
        <v>705.27990281535244</v>
      </c>
      <c r="G284" s="103">
        <f>AVERAGE(G30:G34)</f>
        <v>77.390046233418573</v>
      </c>
      <c r="H284" s="103" t="str">
        <f>H30</f>
        <v>-</v>
      </c>
      <c r="I284" s="103">
        <f>AVERAGE(I30:I34)</f>
        <v>3949.1546698291686</v>
      </c>
      <c r="K284" s="103" t="str">
        <f t="shared" ref="K284:Q284" si="64">K30</f>
        <v>-</v>
      </c>
      <c r="L284" s="103" t="str">
        <f t="shared" si="64"/>
        <v>-</v>
      </c>
      <c r="M284" s="103">
        <f>AVERAGE(M30:M34)</f>
        <v>573</v>
      </c>
      <c r="N284" s="103">
        <f>AVERAGE(N30:N34)</f>
        <v>8391.3532177477828</v>
      </c>
      <c r="O284" s="103">
        <f>AVERAGE(O30:O34)</f>
        <v>7468.4303414722281</v>
      </c>
      <c r="P284" s="103">
        <f>AVERAGE(P30:P34)</f>
        <v>1038.9268863026555</v>
      </c>
      <c r="Q284" s="103" t="str">
        <f t="shared" si="64"/>
        <v>-</v>
      </c>
      <c r="R284" s="103">
        <f>AVERAGE(R30:R34)</f>
        <v>17127.910445522666</v>
      </c>
    </row>
    <row r="285" spans="1:18" ht="11.25" customHeight="1">
      <c r="A285" s="51" t="s">
        <v>14</v>
      </c>
      <c r="B285" s="103" t="str">
        <f>B35</f>
        <v>-</v>
      </c>
      <c r="C285" s="103" t="str">
        <f>C35</f>
        <v>-</v>
      </c>
      <c r="D285" s="103">
        <f>AVERAGE(D35:D40)</f>
        <v>186.15799999999999</v>
      </c>
      <c r="E285" s="103">
        <f t="shared" ref="E285:I285" si="65">AVERAGE(E35:E40)</f>
        <v>1145.0666666666666</v>
      </c>
      <c r="F285" s="103">
        <f t="shared" si="65"/>
        <v>809.7733333333332</v>
      </c>
      <c r="G285" s="103">
        <f t="shared" si="65"/>
        <v>52.07</v>
      </c>
      <c r="H285" s="103" t="str">
        <f>H35</f>
        <v>-</v>
      </c>
      <c r="I285" s="103">
        <f t="shared" si="65"/>
        <v>2162.0416666666665</v>
      </c>
      <c r="K285" s="103" t="str">
        <f t="shared" ref="K285:L285" si="66">K35</f>
        <v>-</v>
      </c>
      <c r="L285" s="103" t="str">
        <f t="shared" si="66"/>
        <v>-</v>
      </c>
      <c r="M285" s="103">
        <f t="shared" ref="M285:R285" si="67">AVERAGE(M35:M40)</f>
        <v>138.33750000000001</v>
      </c>
      <c r="N285" s="103">
        <f t="shared" si="67"/>
        <v>3012.4033333333332</v>
      </c>
      <c r="O285" s="103">
        <f t="shared" si="67"/>
        <v>3012.8566666666666</v>
      </c>
      <c r="P285" s="103">
        <f t="shared" si="67"/>
        <v>360.70000000000005</v>
      </c>
      <c r="Q285" s="103" t="str">
        <f t="shared" ref="Q285" si="68">Q35</f>
        <v>-</v>
      </c>
      <c r="R285" s="103">
        <f t="shared" si="67"/>
        <v>6478.1849999999986</v>
      </c>
    </row>
    <row r="286" spans="1:18" ht="11.25" customHeight="1">
      <c r="A286" s="51">
        <v>2011</v>
      </c>
      <c r="B286" s="103" t="str">
        <f t="shared" ref="B286:I286" si="69">B40</f>
        <v>-</v>
      </c>
      <c r="C286" s="103" t="str">
        <f t="shared" si="69"/>
        <v>-</v>
      </c>
      <c r="D286" s="103">
        <f t="shared" si="69"/>
        <v>257.42</v>
      </c>
      <c r="E286" s="103">
        <f t="shared" si="69"/>
        <v>1382.23</v>
      </c>
      <c r="F286" s="103">
        <f t="shared" si="69"/>
        <v>1329.69</v>
      </c>
      <c r="G286" s="103">
        <f t="shared" si="69"/>
        <v>13.7</v>
      </c>
      <c r="H286" s="103" t="str">
        <f t="shared" si="69"/>
        <v>-</v>
      </c>
      <c r="I286" s="103">
        <f t="shared" si="69"/>
        <v>2983.04</v>
      </c>
      <c r="K286" s="103" t="str">
        <f t="shared" ref="K286:R286" si="70">K40</f>
        <v>-</v>
      </c>
      <c r="L286" s="103" t="str">
        <f t="shared" si="70"/>
        <v>-</v>
      </c>
      <c r="M286" s="103">
        <f t="shared" si="70"/>
        <v>53.5</v>
      </c>
      <c r="N286" s="103">
        <f t="shared" si="70"/>
        <v>1918.3</v>
      </c>
      <c r="O286" s="103">
        <f t="shared" si="70"/>
        <v>942.62</v>
      </c>
      <c r="P286" s="103">
        <f t="shared" si="70"/>
        <v>139.79</v>
      </c>
      <c r="Q286" s="103" t="str">
        <f t="shared" si="70"/>
        <v>-</v>
      </c>
      <c r="R286" s="103">
        <f t="shared" si="70"/>
        <v>3054.21</v>
      </c>
    </row>
    <row r="287" spans="1:18" ht="11.25" customHeight="1">
      <c r="A287" s="51">
        <v>2012</v>
      </c>
      <c r="B287" s="103" t="str">
        <f t="shared" ref="B287:I287" si="71">B41</f>
        <v>-</v>
      </c>
      <c r="C287" s="103" t="str">
        <f t="shared" si="71"/>
        <v>-</v>
      </c>
      <c r="D287" s="103">
        <f t="shared" si="71"/>
        <v>811.99</v>
      </c>
      <c r="E287" s="103">
        <f t="shared" si="71"/>
        <v>3524.39</v>
      </c>
      <c r="F287" s="103">
        <f t="shared" si="71"/>
        <v>1173.33</v>
      </c>
      <c r="G287" s="103">
        <f t="shared" si="71"/>
        <v>41.96</v>
      </c>
      <c r="H287" s="103" t="str">
        <f t="shared" si="71"/>
        <v>-</v>
      </c>
      <c r="I287" s="103">
        <f t="shared" si="71"/>
        <v>5551.67</v>
      </c>
      <c r="K287" s="103" t="str">
        <f t="shared" ref="K287:R287" si="72">K41</f>
        <v>-</v>
      </c>
      <c r="L287" s="103" t="str">
        <f t="shared" si="72"/>
        <v>-</v>
      </c>
      <c r="M287" s="103">
        <f t="shared" si="72"/>
        <v>27.25</v>
      </c>
      <c r="N287" s="103">
        <f t="shared" si="72"/>
        <v>3642.76</v>
      </c>
      <c r="O287" s="103">
        <f t="shared" si="72"/>
        <v>3094.33</v>
      </c>
      <c r="P287" s="103">
        <f t="shared" si="72"/>
        <v>783.7</v>
      </c>
      <c r="Q287" s="103" t="str">
        <f t="shared" si="72"/>
        <v>-</v>
      </c>
      <c r="R287" s="103">
        <f t="shared" si="72"/>
        <v>7548.04</v>
      </c>
    </row>
    <row r="288" spans="1:18" ht="11.25" customHeight="1">
      <c r="A288" s="51">
        <v>2013</v>
      </c>
      <c r="B288" s="103" t="str">
        <f t="shared" ref="B288:I288" si="73">B42</f>
        <v>-</v>
      </c>
      <c r="C288" s="103">
        <f t="shared" si="73"/>
        <v>126.69</v>
      </c>
      <c r="D288" s="103">
        <f t="shared" si="73"/>
        <v>635.41999999999996</v>
      </c>
      <c r="E288" s="103">
        <f t="shared" si="73"/>
        <v>3266.69</v>
      </c>
      <c r="F288" s="103">
        <f t="shared" si="73"/>
        <v>2141.6999999999998</v>
      </c>
      <c r="G288" s="103">
        <f t="shared" si="73"/>
        <v>74.34</v>
      </c>
      <c r="H288" s="103" t="str">
        <f t="shared" si="73"/>
        <v>-</v>
      </c>
      <c r="I288" s="103">
        <f t="shared" si="73"/>
        <v>6244.84</v>
      </c>
      <c r="K288" s="103" t="str">
        <f t="shared" ref="K288:R288" si="74">K42</f>
        <v>-</v>
      </c>
      <c r="L288" s="103" t="str">
        <f t="shared" si="74"/>
        <v>-</v>
      </c>
      <c r="M288" s="103">
        <f t="shared" si="74"/>
        <v>257.07</v>
      </c>
      <c r="N288" s="103">
        <f t="shared" si="74"/>
        <v>3081.81</v>
      </c>
      <c r="O288" s="103">
        <f t="shared" si="74"/>
        <v>2934.37</v>
      </c>
      <c r="P288" s="103">
        <f t="shared" si="74"/>
        <v>232.91</v>
      </c>
      <c r="Q288" s="103" t="str">
        <f t="shared" si="74"/>
        <v>-</v>
      </c>
      <c r="R288" s="103">
        <f t="shared" si="74"/>
        <v>6506.16</v>
      </c>
    </row>
    <row r="289" spans="1:18" ht="11.25" customHeight="1">
      <c r="A289" s="51">
        <v>2014</v>
      </c>
      <c r="B289" s="103" t="str">
        <f t="shared" ref="B289:I289" si="75">B43</f>
        <v>-</v>
      </c>
      <c r="C289" s="103">
        <f t="shared" si="75"/>
        <v>158.1</v>
      </c>
      <c r="D289" s="103">
        <f t="shared" si="75"/>
        <v>947.74</v>
      </c>
      <c r="E289" s="103">
        <f t="shared" si="75"/>
        <v>3975.11</v>
      </c>
      <c r="F289" s="103">
        <f t="shared" si="75"/>
        <v>805.97</v>
      </c>
      <c r="G289" s="103">
        <f t="shared" si="75"/>
        <v>47.73</v>
      </c>
      <c r="H289" s="103" t="str">
        <f t="shared" si="75"/>
        <v>-</v>
      </c>
      <c r="I289" s="103">
        <f t="shared" si="75"/>
        <v>5934.65</v>
      </c>
      <c r="K289" s="103" t="str">
        <f t="shared" ref="K289:R289" si="76">K43</f>
        <v>-</v>
      </c>
      <c r="L289" s="103" t="str">
        <f t="shared" si="76"/>
        <v>-</v>
      </c>
      <c r="M289" s="103">
        <f t="shared" si="76"/>
        <v>187.93</v>
      </c>
      <c r="N289" s="103">
        <f t="shared" si="76"/>
        <v>1733.81</v>
      </c>
      <c r="O289" s="103">
        <f t="shared" si="76"/>
        <v>2243.52</v>
      </c>
      <c r="P289" s="103">
        <f t="shared" si="76"/>
        <v>1477.86</v>
      </c>
      <c r="Q289" s="103" t="str">
        <f t="shared" si="76"/>
        <v>-</v>
      </c>
      <c r="R289" s="103">
        <f t="shared" si="76"/>
        <v>5643.12</v>
      </c>
    </row>
    <row r="290" spans="1:18" ht="11.25" customHeight="1">
      <c r="A290" s="51">
        <v>2015</v>
      </c>
      <c r="B290" s="103" t="str">
        <f t="shared" ref="B290:I290" si="77">B44</f>
        <v>-</v>
      </c>
      <c r="C290" s="103">
        <f t="shared" si="77"/>
        <v>95.83</v>
      </c>
      <c r="D290" s="103">
        <f t="shared" si="77"/>
        <v>1577.15</v>
      </c>
      <c r="E290" s="103">
        <f t="shared" si="77"/>
        <v>6195.94</v>
      </c>
      <c r="F290" s="103">
        <f t="shared" si="77"/>
        <v>522.34</v>
      </c>
      <c r="G290" s="103">
        <f t="shared" si="77"/>
        <v>106.54</v>
      </c>
      <c r="H290" s="103" t="str">
        <f t="shared" si="77"/>
        <v>-</v>
      </c>
      <c r="I290" s="103">
        <f t="shared" si="77"/>
        <v>8497.8000000000011</v>
      </c>
      <c r="K290" s="103" t="str">
        <f t="shared" ref="K290:R290" si="78">K44</f>
        <v>-</v>
      </c>
      <c r="L290" s="103" t="str">
        <f t="shared" si="78"/>
        <v>-</v>
      </c>
      <c r="M290" s="103">
        <f t="shared" si="78"/>
        <v>213.55</v>
      </c>
      <c r="N290" s="103">
        <f t="shared" si="78"/>
        <v>2136.71</v>
      </c>
      <c r="O290" s="103">
        <f t="shared" si="78"/>
        <v>1273.51</v>
      </c>
      <c r="P290" s="103">
        <f t="shared" si="78"/>
        <v>4140</v>
      </c>
      <c r="Q290" s="103" t="str">
        <f t="shared" si="78"/>
        <v>-</v>
      </c>
      <c r="R290" s="103">
        <f t="shared" si="78"/>
        <v>7763.77</v>
      </c>
    </row>
    <row r="291" spans="1:18" ht="11.25" customHeight="1">
      <c r="A291" s="51">
        <v>2016</v>
      </c>
      <c r="B291" s="103" t="str">
        <f t="shared" ref="B291:I291" si="79">B45</f>
        <v>-</v>
      </c>
      <c r="C291" s="103" t="str">
        <f t="shared" si="79"/>
        <v>-</v>
      </c>
      <c r="D291" s="103" t="str">
        <f t="shared" si="79"/>
        <v>-</v>
      </c>
      <c r="E291" s="103">
        <f t="shared" si="79"/>
        <v>3010.95</v>
      </c>
      <c r="F291" s="103">
        <f t="shared" si="79"/>
        <v>254.88</v>
      </c>
      <c r="G291" s="103" t="str">
        <f t="shared" si="79"/>
        <v>-</v>
      </c>
      <c r="H291" s="103" t="str">
        <f t="shared" si="79"/>
        <v>-</v>
      </c>
      <c r="I291" s="103">
        <f t="shared" si="79"/>
        <v>3265.83</v>
      </c>
      <c r="K291" s="103" t="str">
        <f t="shared" ref="K291:R291" si="80">K45</f>
        <v>-</v>
      </c>
      <c r="L291" s="103" t="str">
        <f t="shared" si="80"/>
        <v>-</v>
      </c>
      <c r="M291" s="103" t="str">
        <f t="shared" si="80"/>
        <v>-</v>
      </c>
      <c r="N291" s="103">
        <f t="shared" si="80"/>
        <v>30.12</v>
      </c>
      <c r="O291" s="103">
        <f t="shared" si="80"/>
        <v>23.34</v>
      </c>
      <c r="P291" s="103" t="str">
        <f t="shared" si="80"/>
        <v>-</v>
      </c>
      <c r="Q291" s="103" t="str">
        <f t="shared" si="80"/>
        <v>-</v>
      </c>
      <c r="R291" s="103">
        <f t="shared" si="80"/>
        <v>53.46</v>
      </c>
    </row>
    <row r="292" spans="1:18" ht="11.25" customHeight="1">
      <c r="A292" s="68">
        <v>2017</v>
      </c>
      <c r="B292" s="103" t="str">
        <f t="shared" ref="B292:I292" si="81">B46</f>
        <v>-</v>
      </c>
      <c r="C292" s="103" t="str">
        <f t="shared" si="81"/>
        <v>-</v>
      </c>
      <c r="D292" s="103">
        <f t="shared" si="81"/>
        <v>243.76</v>
      </c>
      <c r="E292" s="103">
        <f t="shared" si="81"/>
        <v>6133.98</v>
      </c>
      <c r="F292" s="103">
        <f t="shared" si="81"/>
        <v>855.52</v>
      </c>
      <c r="G292" s="103">
        <f t="shared" si="81"/>
        <v>53.91</v>
      </c>
      <c r="H292" s="103" t="str">
        <f t="shared" si="81"/>
        <v>-</v>
      </c>
      <c r="I292" s="103">
        <f t="shared" si="81"/>
        <v>7287.17</v>
      </c>
      <c r="K292" s="103" t="str">
        <f t="shared" ref="K292:R292" si="82">K46</f>
        <v>-</v>
      </c>
      <c r="L292" s="103" t="str">
        <f t="shared" si="82"/>
        <v>-</v>
      </c>
      <c r="M292" s="103">
        <f t="shared" si="82"/>
        <v>44.77</v>
      </c>
      <c r="N292" s="103">
        <f t="shared" si="82"/>
        <v>1767.2</v>
      </c>
      <c r="O292" s="103">
        <f t="shared" si="82"/>
        <v>1213.7</v>
      </c>
      <c r="P292" s="103">
        <f t="shared" si="82"/>
        <v>507.01</v>
      </c>
      <c r="Q292" s="103" t="str">
        <f t="shared" si="82"/>
        <v>-</v>
      </c>
      <c r="R292" s="103">
        <f t="shared" si="82"/>
        <v>3532.6800000000003</v>
      </c>
    </row>
    <row r="293" spans="1:18" ht="11.25" customHeight="1">
      <c r="A293" s="68">
        <v>2018</v>
      </c>
      <c r="B293" s="103" t="str">
        <f t="shared" ref="B293:I293" si="83">B47</f>
        <v>-</v>
      </c>
      <c r="C293" s="103" t="str">
        <f t="shared" si="83"/>
        <v>-</v>
      </c>
      <c r="D293" s="103">
        <f t="shared" si="83"/>
        <v>351.74</v>
      </c>
      <c r="E293" s="103">
        <f t="shared" si="83"/>
        <v>2268.5700000000002</v>
      </c>
      <c r="F293" s="103">
        <f t="shared" si="83"/>
        <v>420.47</v>
      </c>
      <c r="G293" s="103" t="str">
        <f t="shared" si="83"/>
        <v>-</v>
      </c>
      <c r="H293" s="103" t="str">
        <f t="shared" si="83"/>
        <v>-</v>
      </c>
      <c r="I293" s="103">
        <f t="shared" si="83"/>
        <v>3040.7800000000007</v>
      </c>
      <c r="K293" s="103" t="str">
        <f t="shared" ref="K293:R293" si="84">K47</f>
        <v>-</v>
      </c>
      <c r="L293" s="103" t="str">
        <f t="shared" si="84"/>
        <v>-</v>
      </c>
      <c r="M293" s="103">
        <f t="shared" si="84"/>
        <v>548.48</v>
      </c>
      <c r="N293" s="103">
        <f t="shared" si="84"/>
        <v>3169.66</v>
      </c>
      <c r="O293" s="103">
        <f t="shared" si="84"/>
        <v>1220.56</v>
      </c>
      <c r="P293" s="103" t="str">
        <f t="shared" si="84"/>
        <v>-</v>
      </c>
      <c r="Q293" s="103" t="str">
        <f t="shared" si="84"/>
        <v>-</v>
      </c>
      <c r="R293" s="103">
        <f t="shared" si="84"/>
        <v>4938.7</v>
      </c>
    </row>
    <row r="294" spans="1:18" ht="11.25" customHeight="1">
      <c r="A294" s="68">
        <v>2019</v>
      </c>
      <c r="B294" s="103" t="str">
        <f t="shared" ref="B294:I294" si="85">B48</f>
        <v>-</v>
      </c>
      <c r="C294" s="103" t="str">
        <f t="shared" si="85"/>
        <v>-</v>
      </c>
      <c r="D294" s="103">
        <f t="shared" si="85"/>
        <v>1474.38</v>
      </c>
      <c r="E294" s="103">
        <f t="shared" si="85"/>
        <v>2384.63</v>
      </c>
      <c r="F294" s="103" t="str">
        <f t="shared" si="85"/>
        <v>-</v>
      </c>
      <c r="G294" s="103" t="str">
        <f t="shared" si="85"/>
        <v>-</v>
      </c>
      <c r="H294" s="103" t="str">
        <f t="shared" si="85"/>
        <v>-</v>
      </c>
      <c r="I294" s="103">
        <f t="shared" si="85"/>
        <v>3859.01</v>
      </c>
      <c r="K294" s="103" t="str">
        <f t="shared" ref="K294:R294" si="86">K48</f>
        <v>-</v>
      </c>
      <c r="L294" s="103" t="str">
        <f t="shared" si="86"/>
        <v>-</v>
      </c>
      <c r="M294" s="103">
        <f t="shared" si="86"/>
        <v>753.88</v>
      </c>
      <c r="N294" s="103">
        <f t="shared" si="86"/>
        <v>3343.59</v>
      </c>
      <c r="O294" s="103">
        <f t="shared" si="86"/>
        <v>1763.54</v>
      </c>
      <c r="P294" s="103">
        <f t="shared" si="86"/>
        <v>318.23</v>
      </c>
      <c r="Q294" s="103" t="str">
        <f t="shared" si="86"/>
        <v>-</v>
      </c>
      <c r="R294" s="103">
        <f t="shared" si="86"/>
        <v>6179.24</v>
      </c>
    </row>
    <row r="295" spans="1:18" ht="11.25" customHeight="1">
      <c r="A295" s="192" t="s">
        <v>215</v>
      </c>
      <c r="B295" s="103" t="str">
        <f t="shared" ref="B295:I295" si="87">B49</f>
        <v>-</v>
      </c>
      <c r="C295" s="103" t="str">
        <f t="shared" si="87"/>
        <v>-</v>
      </c>
      <c r="D295" s="103">
        <f t="shared" si="87"/>
        <v>550.71</v>
      </c>
      <c r="E295" s="103">
        <f t="shared" si="87"/>
        <v>1400.36</v>
      </c>
      <c r="F295" s="103">
        <f t="shared" si="87"/>
        <v>49.42</v>
      </c>
      <c r="G295" s="103" t="str">
        <f t="shared" si="87"/>
        <v>-</v>
      </c>
      <c r="H295" s="103" t="str">
        <f t="shared" si="87"/>
        <v>-</v>
      </c>
      <c r="I295" s="103">
        <f t="shared" si="87"/>
        <v>2000.49</v>
      </c>
      <c r="K295" s="103" t="str">
        <f t="shared" ref="K295:R295" si="88">K49</f>
        <v>-</v>
      </c>
      <c r="L295" s="103" t="str">
        <f t="shared" si="88"/>
        <v>-</v>
      </c>
      <c r="M295" s="103">
        <f t="shared" si="88"/>
        <v>49.98</v>
      </c>
      <c r="N295" s="103">
        <f t="shared" si="88"/>
        <v>2381.15</v>
      </c>
      <c r="O295" s="103">
        <f t="shared" si="88"/>
        <v>623.66</v>
      </c>
      <c r="P295" s="103" t="str">
        <f t="shared" si="88"/>
        <v>-</v>
      </c>
      <c r="Q295" s="103" t="str">
        <f t="shared" si="88"/>
        <v>-</v>
      </c>
      <c r="R295" s="103">
        <f t="shared" si="88"/>
        <v>3054.79</v>
      </c>
    </row>
    <row r="296" spans="1:18" ht="11.25" customHeight="1">
      <c r="A296" s="192" t="s">
        <v>216</v>
      </c>
      <c r="B296" s="103" t="str">
        <f t="shared" ref="B296:I296" si="89">B50</f>
        <v>-</v>
      </c>
      <c r="C296" s="103" t="str">
        <f t="shared" si="89"/>
        <v>-</v>
      </c>
      <c r="D296" s="103">
        <f t="shared" si="89"/>
        <v>632.5</v>
      </c>
      <c r="E296" s="103">
        <f t="shared" si="89"/>
        <v>3541.76</v>
      </c>
      <c r="F296" s="103">
        <f t="shared" si="89"/>
        <v>214.68</v>
      </c>
      <c r="G296" s="103">
        <f t="shared" si="89"/>
        <v>28.01</v>
      </c>
      <c r="H296" s="103" t="str">
        <f t="shared" si="89"/>
        <v>-</v>
      </c>
      <c r="I296" s="103">
        <f t="shared" si="89"/>
        <v>4416.9500000000007</v>
      </c>
      <c r="K296" s="103" t="str">
        <f t="shared" ref="K296:R296" si="90">K50</f>
        <v>-</v>
      </c>
      <c r="L296" s="103" t="str">
        <f t="shared" si="90"/>
        <v>-</v>
      </c>
      <c r="M296" s="103">
        <f t="shared" si="90"/>
        <v>3.79</v>
      </c>
      <c r="N296" s="103">
        <f t="shared" si="90"/>
        <v>1144.27</v>
      </c>
      <c r="O296" s="103">
        <f t="shared" si="90"/>
        <v>1027.17</v>
      </c>
      <c r="P296" s="103">
        <f t="shared" si="90"/>
        <v>442.45</v>
      </c>
      <c r="Q296" s="103" t="str">
        <f t="shared" si="90"/>
        <v>-</v>
      </c>
      <c r="R296" s="103">
        <f t="shared" si="90"/>
        <v>2617.6799999999998</v>
      </c>
    </row>
    <row r="297" spans="1:18" ht="11.25" customHeight="1">
      <c r="A297" s="192">
        <v>2022</v>
      </c>
      <c r="B297" s="103" t="str">
        <f t="shared" ref="B297:I297" si="91">B51</f>
        <v>-</v>
      </c>
      <c r="C297" s="103" t="str">
        <f t="shared" si="91"/>
        <v>-</v>
      </c>
      <c r="D297" s="103">
        <f t="shared" si="91"/>
        <v>2773.37</v>
      </c>
      <c r="E297" s="103">
        <f t="shared" si="91"/>
        <v>1297.24</v>
      </c>
      <c r="F297" s="103">
        <f t="shared" si="91"/>
        <v>733.08</v>
      </c>
      <c r="G297" s="103">
        <f t="shared" si="91"/>
        <v>73.58</v>
      </c>
      <c r="H297" s="103" t="str">
        <f t="shared" si="91"/>
        <v>-</v>
      </c>
      <c r="I297" s="103">
        <f t="shared" si="91"/>
        <v>4877.2699999999995</v>
      </c>
      <c r="K297" s="103" t="str">
        <f t="shared" ref="K297:R297" si="92">K51</f>
        <v>-</v>
      </c>
      <c r="L297" s="103" t="str">
        <f t="shared" si="92"/>
        <v>-</v>
      </c>
      <c r="M297" s="103">
        <f t="shared" si="92"/>
        <v>238.68</v>
      </c>
      <c r="N297" s="103">
        <f t="shared" si="92"/>
        <v>432.13</v>
      </c>
      <c r="O297" s="103">
        <f t="shared" si="92"/>
        <v>1373.43</v>
      </c>
      <c r="P297" s="103">
        <f t="shared" si="92"/>
        <v>588.46</v>
      </c>
      <c r="Q297" s="103" t="str">
        <f t="shared" si="92"/>
        <v>-</v>
      </c>
      <c r="R297" s="103">
        <f t="shared" si="92"/>
        <v>2632.7</v>
      </c>
    </row>
    <row r="298" spans="1:18" ht="11.25" customHeight="1">
      <c r="A298" s="192">
        <v>2023</v>
      </c>
      <c r="B298" s="103" t="str">
        <f t="shared" ref="B298:I299" si="93">B52</f>
        <v>-</v>
      </c>
      <c r="C298" s="103" t="str">
        <f t="shared" si="93"/>
        <v>-</v>
      </c>
      <c r="D298" s="103">
        <f t="shared" si="93"/>
        <v>832.36</v>
      </c>
      <c r="E298" s="103">
        <f t="shared" si="93"/>
        <v>3840.51</v>
      </c>
      <c r="F298" s="103">
        <f t="shared" si="93"/>
        <v>819.45</v>
      </c>
      <c r="G298" s="103">
        <f t="shared" si="93"/>
        <v>56.23</v>
      </c>
      <c r="H298" s="103" t="str">
        <f t="shared" si="93"/>
        <v>-</v>
      </c>
      <c r="I298" s="103">
        <f t="shared" si="93"/>
        <v>5548.5499999999993</v>
      </c>
      <c r="K298" s="103" t="str">
        <f t="shared" ref="K298:R299" si="94">K52</f>
        <v>-</v>
      </c>
      <c r="L298" s="103" t="str">
        <f t="shared" si="94"/>
        <v>-</v>
      </c>
      <c r="M298" s="103">
        <f t="shared" si="94"/>
        <v>171.55</v>
      </c>
      <c r="N298" s="103">
        <f t="shared" si="94"/>
        <v>1347.75</v>
      </c>
      <c r="O298" s="103">
        <f t="shared" si="94"/>
        <v>1950.23</v>
      </c>
      <c r="P298" s="103">
        <f t="shared" si="94"/>
        <v>2180.1799999999998</v>
      </c>
      <c r="Q298" s="103" t="str">
        <f t="shared" si="94"/>
        <v>-</v>
      </c>
      <c r="R298" s="103">
        <f t="shared" si="94"/>
        <v>5649.7099999999991</v>
      </c>
    </row>
    <row r="299" spans="1:18" ht="11.25" customHeight="1">
      <c r="A299" s="192" t="s">
        <v>348</v>
      </c>
      <c r="B299" s="103" t="str">
        <f t="shared" si="93"/>
        <v>-</v>
      </c>
      <c r="C299" s="103" t="str">
        <f t="shared" si="93"/>
        <v>-</v>
      </c>
      <c r="D299" s="103">
        <f t="shared" si="93"/>
        <v>1599.76328398282</v>
      </c>
      <c r="E299" s="103">
        <f t="shared" si="93"/>
        <v>3851.4441227073198</v>
      </c>
      <c r="F299" s="103">
        <f t="shared" si="93"/>
        <v>683.94586169417698</v>
      </c>
      <c r="G299" s="103">
        <f t="shared" si="93"/>
        <v>2.2777777777777799</v>
      </c>
      <c r="H299" s="103" t="str">
        <f t="shared" si="93"/>
        <v>-</v>
      </c>
      <c r="I299" s="103">
        <f t="shared" si="93"/>
        <v>6137.4310461620935</v>
      </c>
      <c r="K299" s="103" t="str">
        <f t="shared" si="94"/>
        <v>-</v>
      </c>
      <c r="L299" s="103" t="str">
        <f t="shared" si="94"/>
        <v>-</v>
      </c>
      <c r="M299" s="103">
        <f t="shared" si="94"/>
        <v>699.98432189136201</v>
      </c>
      <c r="N299" s="103">
        <f t="shared" si="94"/>
        <v>1915.28499717675</v>
      </c>
      <c r="O299" s="103">
        <f t="shared" si="94"/>
        <v>4689.5394203012402</v>
      </c>
      <c r="P299" s="103">
        <f t="shared" si="94"/>
        <v>77.8888888888889</v>
      </c>
      <c r="Q299" s="103" t="str">
        <f t="shared" si="94"/>
        <v>-</v>
      </c>
      <c r="R299" s="103">
        <f t="shared" si="94"/>
        <v>7382.6976282582409</v>
      </c>
    </row>
    <row r="300" spans="1:18" ht="10.199999999999999" customHeight="1"/>
    <row r="301" spans="1:18">
      <c r="A301" s="63" t="s">
        <v>135</v>
      </c>
    </row>
    <row r="302" spans="1:18" ht="11.25" customHeight="1">
      <c r="A302" s="51" t="s">
        <v>102</v>
      </c>
      <c r="B302" s="103" t="s">
        <v>15</v>
      </c>
      <c r="C302" s="103">
        <f t="shared" ref="C302:I302" si="95">AVERAGE(C61:C65)</f>
        <v>0</v>
      </c>
      <c r="D302" s="103">
        <f t="shared" si="95"/>
        <v>7</v>
      </c>
      <c r="E302" s="103">
        <f t="shared" si="95"/>
        <v>132.19999999999999</v>
      </c>
      <c r="F302" s="103">
        <f t="shared" si="95"/>
        <v>166.4</v>
      </c>
      <c r="G302" s="103">
        <f t="shared" si="95"/>
        <v>8</v>
      </c>
      <c r="H302" s="103" t="s">
        <v>15</v>
      </c>
      <c r="I302" s="103">
        <f t="shared" si="95"/>
        <v>304.39999999999998</v>
      </c>
      <c r="K302" s="103" t="s">
        <v>15</v>
      </c>
      <c r="L302" s="103">
        <f t="shared" ref="L302:R302" si="96">AVERAGE(L61:L65)</f>
        <v>0</v>
      </c>
      <c r="M302" s="103">
        <f t="shared" si="96"/>
        <v>72.333333333333329</v>
      </c>
      <c r="N302" s="103">
        <f t="shared" si="96"/>
        <v>860.8</v>
      </c>
      <c r="O302" s="103">
        <f t="shared" si="96"/>
        <v>2786.4</v>
      </c>
      <c r="P302" s="103">
        <f t="shared" si="96"/>
        <v>251</v>
      </c>
      <c r="Q302" s="103" t="s">
        <v>15</v>
      </c>
      <c r="R302" s="103">
        <f t="shared" si="96"/>
        <v>3791</v>
      </c>
    </row>
    <row r="303" spans="1:18" ht="11.25" customHeight="1">
      <c r="A303" s="51" t="s">
        <v>201</v>
      </c>
      <c r="B303" s="103" t="s">
        <v>15</v>
      </c>
      <c r="C303" s="103">
        <f t="shared" ref="C303:I303" si="97">AVERAGE(C66:C70)</f>
        <v>9</v>
      </c>
      <c r="D303" s="103">
        <f t="shared" si="97"/>
        <v>10.333333333333334</v>
      </c>
      <c r="E303" s="103">
        <f t="shared" si="97"/>
        <v>302.60000000000002</v>
      </c>
      <c r="F303" s="103">
        <f t="shared" si="97"/>
        <v>92.5</v>
      </c>
      <c r="G303" s="103">
        <f t="shared" si="97"/>
        <v>15</v>
      </c>
      <c r="H303" s="103" t="s">
        <v>15</v>
      </c>
      <c r="I303" s="103">
        <f t="shared" si="97"/>
        <v>390.6</v>
      </c>
      <c r="K303" s="103" t="s">
        <v>15</v>
      </c>
      <c r="L303" s="103" t="s">
        <v>15</v>
      </c>
      <c r="M303" s="103">
        <f t="shared" ref="M303:R303" si="98">AVERAGE(M66:M70)</f>
        <v>36.666666666666664</v>
      </c>
      <c r="N303" s="103">
        <f t="shared" si="98"/>
        <v>2129.4</v>
      </c>
      <c r="O303" s="103">
        <f t="shared" si="98"/>
        <v>1025.5</v>
      </c>
      <c r="P303" s="103">
        <f t="shared" si="98"/>
        <v>124.5</v>
      </c>
      <c r="Q303" s="103" t="s">
        <v>15</v>
      </c>
      <c r="R303" s="103">
        <f t="shared" si="98"/>
        <v>3021.6</v>
      </c>
    </row>
    <row r="304" spans="1:18" ht="11.25" customHeight="1">
      <c r="A304" s="51" t="s">
        <v>11</v>
      </c>
      <c r="B304" s="103" t="s">
        <v>15</v>
      </c>
      <c r="C304" s="103" t="s">
        <v>15</v>
      </c>
      <c r="D304" s="103" t="s">
        <v>15</v>
      </c>
      <c r="E304" s="103">
        <f>AVERAGE(E71:E75)</f>
        <v>215</v>
      </c>
      <c r="F304" s="103">
        <f t="shared" ref="F304:R304" si="99">AVERAGE(F71:F75)</f>
        <v>31.333333333333332</v>
      </c>
      <c r="G304" s="103">
        <f t="shared" si="99"/>
        <v>29.333333333333332</v>
      </c>
      <c r="H304" s="103">
        <f t="shared" si="99"/>
        <v>2</v>
      </c>
      <c r="I304" s="103">
        <f t="shared" si="99"/>
        <v>207.25</v>
      </c>
      <c r="J304" s="103"/>
      <c r="K304" s="103" t="s">
        <v>15</v>
      </c>
      <c r="L304" s="103" t="s">
        <v>15</v>
      </c>
      <c r="M304" s="103" t="s">
        <v>15</v>
      </c>
      <c r="N304" s="103">
        <f t="shared" si="99"/>
        <v>2765.6666666666665</v>
      </c>
      <c r="O304" s="103">
        <f t="shared" si="99"/>
        <v>606</v>
      </c>
      <c r="P304" s="103">
        <f t="shared" si="99"/>
        <v>443.66666666666669</v>
      </c>
      <c r="Q304" s="103">
        <f t="shared" si="99"/>
        <v>2</v>
      </c>
      <c r="R304" s="103">
        <f t="shared" si="99"/>
        <v>3013.5</v>
      </c>
    </row>
    <row r="305" spans="1:18" ht="11.25" customHeight="1">
      <c r="A305" s="51" t="s">
        <v>12</v>
      </c>
      <c r="B305" s="103" t="s">
        <v>15</v>
      </c>
      <c r="C305" s="103" t="s">
        <v>15</v>
      </c>
      <c r="D305" s="103" t="s">
        <v>15</v>
      </c>
      <c r="E305" s="103">
        <f>AVERAGE(E76:E80)</f>
        <v>187.66666666666666</v>
      </c>
      <c r="F305" s="103">
        <f t="shared" ref="F305:R305" si="100">AVERAGE(F76:F80)</f>
        <v>125</v>
      </c>
      <c r="G305" s="103">
        <f t="shared" si="100"/>
        <v>53.5</v>
      </c>
      <c r="H305" s="103" t="s">
        <v>15</v>
      </c>
      <c r="I305" s="103">
        <f t="shared" si="100"/>
        <v>259</v>
      </c>
      <c r="J305" s="103"/>
      <c r="K305" s="103" t="s">
        <v>15</v>
      </c>
      <c r="L305" s="103" t="s">
        <v>15</v>
      </c>
      <c r="M305" s="103" t="s">
        <v>15</v>
      </c>
      <c r="N305" s="103">
        <f t="shared" si="100"/>
        <v>894.33333333333337</v>
      </c>
      <c r="O305" s="103">
        <f t="shared" si="100"/>
        <v>731.6</v>
      </c>
      <c r="P305" s="103">
        <f t="shared" si="100"/>
        <v>703.5</v>
      </c>
      <c r="Q305" s="103" t="s">
        <v>15</v>
      </c>
      <c r="R305" s="103">
        <f t="shared" si="100"/>
        <v>1549.6</v>
      </c>
    </row>
    <row r="306" spans="1:18" ht="11.25" customHeight="1">
      <c r="A306" s="51" t="s">
        <v>13</v>
      </c>
      <c r="B306" s="103" t="str">
        <f>+B81</f>
        <v>-</v>
      </c>
      <c r="C306" s="103">
        <f t="shared" ref="C306:I306" si="101">AVERAGE(C81:C85)</f>
        <v>7</v>
      </c>
      <c r="D306" s="103">
        <f t="shared" si="101"/>
        <v>96.333333333333329</v>
      </c>
      <c r="E306" s="103">
        <f t="shared" si="101"/>
        <v>739.8</v>
      </c>
      <c r="F306" s="103">
        <f t="shared" si="101"/>
        <v>540.79999999999995</v>
      </c>
      <c r="G306" s="103">
        <f t="shared" si="101"/>
        <v>195.2</v>
      </c>
      <c r="H306" s="103">
        <f t="shared" si="101"/>
        <v>50.8</v>
      </c>
      <c r="I306" s="103">
        <f t="shared" si="101"/>
        <v>1585.8</v>
      </c>
      <c r="K306" s="103" t="str">
        <f>+K81</f>
        <v>-</v>
      </c>
      <c r="L306" s="103" t="str">
        <f>+L81</f>
        <v>-</v>
      </c>
      <c r="M306" s="103" t="str">
        <f>+M81</f>
        <v>-</v>
      </c>
      <c r="N306" s="103">
        <f>AVERAGE(N81:N85)</f>
        <v>1110.4000000000001</v>
      </c>
      <c r="O306" s="103">
        <f>AVERAGE(O81:O85)</f>
        <v>1306</v>
      </c>
      <c r="P306" s="103">
        <f>AVERAGE(P81:P85)</f>
        <v>309</v>
      </c>
      <c r="Q306" s="103">
        <f>AVERAGE(Q81:Q85)</f>
        <v>10.4</v>
      </c>
      <c r="R306" s="103">
        <f>AVERAGE(R81:R85)</f>
        <v>2770.4</v>
      </c>
    </row>
    <row r="307" spans="1:18" ht="11.25" customHeight="1">
      <c r="A307" s="51" t="s">
        <v>14</v>
      </c>
      <c r="B307" s="103" t="str">
        <f>B86</f>
        <v>-</v>
      </c>
      <c r="C307" s="103" t="str">
        <f>C86</f>
        <v>-</v>
      </c>
      <c r="D307" s="103">
        <f>AVERAGE(D86:D90)</f>
        <v>40.2575</v>
      </c>
      <c r="E307" s="103">
        <f t="shared" ref="E307:I307" si="102">AVERAGE(E86:E90)</f>
        <v>221.94</v>
      </c>
      <c r="F307" s="103">
        <f t="shared" si="102"/>
        <v>529.17200000000003</v>
      </c>
      <c r="G307" s="103">
        <f t="shared" si="102"/>
        <v>140.70400000000001</v>
      </c>
      <c r="H307" s="103">
        <f t="shared" si="102"/>
        <v>47.703999999999994</v>
      </c>
      <c r="I307" s="103">
        <f t="shared" si="102"/>
        <v>971.726</v>
      </c>
      <c r="K307" s="103" t="str">
        <f t="shared" ref="K307:L307" si="103">K86</f>
        <v>-</v>
      </c>
      <c r="L307" s="103" t="str">
        <f t="shared" si="103"/>
        <v>-</v>
      </c>
      <c r="M307" s="103">
        <f t="shared" ref="M307:R307" si="104">AVERAGE(M86:M90)</f>
        <v>100.345</v>
      </c>
      <c r="N307" s="103">
        <f t="shared" si="104"/>
        <v>751.7940000000001</v>
      </c>
      <c r="O307" s="103">
        <f t="shared" si="104"/>
        <v>1641.752</v>
      </c>
      <c r="P307" s="103">
        <f t="shared" si="104"/>
        <v>193.67599999999999</v>
      </c>
      <c r="Q307" s="103">
        <f t="shared" si="104"/>
        <v>26.564</v>
      </c>
      <c r="R307" s="103">
        <f t="shared" si="104"/>
        <v>2653.924</v>
      </c>
    </row>
    <row r="308" spans="1:18" ht="11.25" customHeight="1">
      <c r="A308" s="51">
        <v>2011</v>
      </c>
      <c r="B308" s="103" t="str">
        <f t="shared" ref="B308:I308" si="105">+B91</f>
        <v>-</v>
      </c>
      <c r="C308" s="103" t="str">
        <f t="shared" si="105"/>
        <v>-</v>
      </c>
      <c r="D308" s="103">
        <f t="shared" si="105"/>
        <v>31.89</v>
      </c>
      <c r="E308" s="103">
        <f t="shared" si="105"/>
        <v>500.82</v>
      </c>
      <c r="F308" s="103">
        <f t="shared" si="105"/>
        <v>906.83</v>
      </c>
      <c r="G308" s="103">
        <f t="shared" si="105"/>
        <v>90.29</v>
      </c>
      <c r="H308" s="103">
        <f t="shared" si="105"/>
        <v>5</v>
      </c>
      <c r="I308" s="103">
        <f t="shared" si="105"/>
        <v>1534.83</v>
      </c>
      <c r="K308" s="103" t="str">
        <f t="shared" ref="K308:R308" si="106">+K91</f>
        <v>-</v>
      </c>
      <c r="L308" s="103" t="str">
        <f t="shared" si="106"/>
        <v>-</v>
      </c>
      <c r="M308" s="103">
        <f t="shared" si="106"/>
        <v>48.12</v>
      </c>
      <c r="N308" s="103">
        <f t="shared" si="106"/>
        <v>572.46</v>
      </c>
      <c r="O308" s="103">
        <f t="shared" si="106"/>
        <v>1028.72</v>
      </c>
      <c r="P308" s="103">
        <f t="shared" si="106"/>
        <v>398.47</v>
      </c>
      <c r="Q308" s="103">
        <f t="shared" si="106"/>
        <v>2.4500000000000002</v>
      </c>
      <c r="R308" s="103">
        <f t="shared" si="106"/>
        <v>2050.2200000000003</v>
      </c>
    </row>
    <row r="309" spans="1:18" ht="11.25" customHeight="1">
      <c r="A309" s="51">
        <v>2012</v>
      </c>
      <c r="B309" s="103" t="str">
        <f t="shared" ref="B309:I309" si="107">+B92</f>
        <v>-</v>
      </c>
      <c r="C309" s="103" t="str">
        <f t="shared" si="107"/>
        <v>-</v>
      </c>
      <c r="D309" s="103">
        <f t="shared" si="107"/>
        <v>85.64</v>
      </c>
      <c r="E309" s="103">
        <f t="shared" si="107"/>
        <v>462.75</v>
      </c>
      <c r="F309" s="103">
        <f t="shared" si="107"/>
        <v>443.12</v>
      </c>
      <c r="G309" s="103">
        <f t="shared" si="107"/>
        <v>153.46</v>
      </c>
      <c r="H309" s="103">
        <f t="shared" si="107"/>
        <v>132.59</v>
      </c>
      <c r="I309" s="103">
        <f t="shared" si="107"/>
        <v>1277.56</v>
      </c>
      <c r="K309" s="103" t="str">
        <f t="shared" ref="K309:R309" si="108">+K92</f>
        <v>-</v>
      </c>
      <c r="L309" s="103" t="str">
        <f t="shared" si="108"/>
        <v>-</v>
      </c>
      <c r="M309" s="103" t="str">
        <f t="shared" si="108"/>
        <v>-</v>
      </c>
      <c r="N309" s="103">
        <f t="shared" si="108"/>
        <v>472.9</v>
      </c>
      <c r="O309" s="103">
        <f t="shared" si="108"/>
        <v>1052.05</v>
      </c>
      <c r="P309" s="103">
        <f t="shared" si="108"/>
        <v>697.64</v>
      </c>
      <c r="Q309" s="103">
        <f t="shared" si="108"/>
        <v>20.81</v>
      </c>
      <c r="R309" s="103">
        <f t="shared" si="108"/>
        <v>2243.3999999999996</v>
      </c>
    </row>
    <row r="310" spans="1:18" ht="11.25" customHeight="1">
      <c r="A310" s="51">
        <v>2013</v>
      </c>
      <c r="B310" s="103" t="str">
        <f t="shared" ref="B310:I310" si="109">+B93</f>
        <v>-</v>
      </c>
      <c r="C310" s="103">
        <f t="shared" si="109"/>
        <v>3.89</v>
      </c>
      <c r="D310" s="103">
        <f t="shared" si="109"/>
        <v>99.33</v>
      </c>
      <c r="E310" s="103">
        <f t="shared" si="109"/>
        <v>693.36</v>
      </c>
      <c r="F310" s="103">
        <f t="shared" si="109"/>
        <v>1287.54</v>
      </c>
      <c r="G310" s="103">
        <f t="shared" si="109"/>
        <v>152.44999999999999</v>
      </c>
      <c r="H310" s="103">
        <f t="shared" si="109"/>
        <v>118.68</v>
      </c>
      <c r="I310" s="103">
        <f t="shared" si="109"/>
        <v>2355.2499999999995</v>
      </c>
      <c r="K310" s="103" t="str">
        <f t="shared" ref="K310:R310" si="110">+K93</f>
        <v>-</v>
      </c>
      <c r="L310" s="103" t="str">
        <f t="shared" si="110"/>
        <v>-</v>
      </c>
      <c r="M310" s="103">
        <f t="shared" si="110"/>
        <v>57.04</v>
      </c>
      <c r="N310" s="103">
        <f t="shared" si="110"/>
        <v>439.4</v>
      </c>
      <c r="O310" s="103">
        <f t="shared" si="110"/>
        <v>2014.91</v>
      </c>
      <c r="P310" s="103">
        <f t="shared" si="110"/>
        <v>268.56</v>
      </c>
      <c r="Q310" s="103">
        <f t="shared" si="110"/>
        <v>17.72</v>
      </c>
      <c r="R310" s="103">
        <f t="shared" si="110"/>
        <v>2797.6299999999997</v>
      </c>
    </row>
    <row r="311" spans="1:18" ht="11.25" customHeight="1">
      <c r="A311" s="51">
        <v>2014</v>
      </c>
      <c r="B311" s="103" t="str">
        <f t="shared" ref="B311:I311" si="111">+B94</f>
        <v>-</v>
      </c>
      <c r="C311" s="103">
        <f t="shared" si="111"/>
        <v>0</v>
      </c>
      <c r="D311" s="103">
        <f t="shared" si="111"/>
        <v>227.06</v>
      </c>
      <c r="E311" s="103">
        <f t="shared" si="111"/>
        <v>725.35</v>
      </c>
      <c r="F311" s="103">
        <f t="shared" si="111"/>
        <v>405.53</v>
      </c>
      <c r="G311" s="103">
        <f t="shared" si="111"/>
        <v>115.42999999999999</v>
      </c>
      <c r="H311" s="103">
        <f t="shared" si="111"/>
        <v>110.29</v>
      </c>
      <c r="I311" s="103">
        <f t="shared" si="111"/>
        <v>1583.66</v>
      </c>
      <c r="K311" s="103" t="str">
        <f t="shared" ref="K311:R311" si="112">+K94</f>
        <v>-</v>
      </c>
      <c r="L311" s="103" t="str">
        <f t="shared" si="112"/>
        <v>-</v>
      </c>
      <c r="M311" s="103">
        <f t="shared" si="112"/>
        <v>102.07</v>
      </c>
      <c r="N311" s="103">
        <f t="shared" si="112"/>
        <v>921.53</v>
      </c>
      <c r="O311" s="103">
        <f t="shared" si="112"/>
        <v>2264.52</v>
      </c>
      <c r="P311" s="103">
        <f t="shared" si="112"/>
        <v>1121.1599999999999</v>
      </c>
      <c r="Q311" s="103">
        <f t="shared" si="112"/>
        <v>199.14</v>
      </c>
      <c r="R311" s="103">
        <f t="shared" si="112"/>
        <v>4608.42</v>
      </c>
    </row>
    <row r="312" spans="1:18" ht="11.25" customHeight="1">
      <c r="A312" s="51">
        <v>2015</v>
      </c>
      <c r="B312" s="103" t="str">
        <f t="shared" ref="B312:I312" si="113">+B95</f>
        <v>-</v>
      </c>
      <c r="C312" s="103">
        <f t="shared" si="113"/>
        <v>7.31</v>
      </c>
      <c r="D312" s="103">
        <f t="shared" si="113"/>
        <v>158.65</v>
      </c>
      <c r="E312" s="103">
        <f t="shared" si="113"/>
        <v>1417.26</v>
      </c>
      <c r="F312" s="103">
        <f t="shared" si="113"/>
        <v>536.91</v>
      </c>
      <c r="G312" s="103">
        <f t="shared" si="113"/>
        <v>114.91</v>
      </c>
      <c r="H312" s="103">
        <f t="shared" si="113"/>
        <v>164.41</v>
      </c>
      <c r="I312" s="103">
        <f t="shared" si="113"/>
        <v>2399.4499999999998</v>
      </c>
      <c r="K312" s="103" t="str">
        <f t="shared" ref="K312:R312" si="114">+K95</f>
        <v>-</v>
      </c>
      <c r="L312" s="103" t="str">
        <f t="shared" si="114"/>
        <v>-</v>
      </c>
      <c r="M312" s="103">
        <f t="shared" si="114"/>
        <v>36.700000000000003</v>
      </c>
      <c r="N312" s="103">
        <f t="shared" si="114"/>
        <v>195.38</v>
      </c>
      <c r="O312" s="103">
        <f t="shared" si="114"/>
        <v>156.36000000000001</v>
      </c>
      <c r="P312" s="103">
        <f t="shared" si="114"/>
        <v>177.59</v>
      </c>
      <c r="Q312" s="103">
        <f t="shared" si="114"/>
        <v>12.74</v>
      </c>
      <c r="R312" s="103">
        <f t="shared" si="114"/>
        <v>578.77</v>
      </c>
    </row>
    <row r="313" spans="1:18" ht="11.25" customHeight="1">
      <c r="A313" s="51">
        <v>2016</v>
      </c>
      <c r="B313" s="103" t="str">
        <f t="shared" ref="B313:I313" si="115">+B96</f>
        <v>-</v>
      </c>
      <c r="C313" s="103" t="str">
        <f t="shared" si="115"/>
        <v>-</v>
      </c>
      <c r="D313" s="103" t="str">
        <f t="shared" si="115"/>
        <v>-</v>
      </c>
      <c r="E313" s="103">
        <f t="shared" si="115"/>
        <v>221.44</v>
      </c>
      <c r="F313" s="103">
        <f t="shared" si="115"/>
        <v>33.81</v>
      </c>
      <c r="G313" s="103" t="str">
        <f t="shared" si="115"/>
        <v>-</v>
      </c>
      <c r="H313" s="103" t="str">
        <f t="shared" si="115"/>
        <v>-</v>
      </c>
      <c r="I313" s="103">
        <f t="shared" si="115"/>
        <v>255.25</v>
      </c>
      <c r="K313" s="103" t="str">
        <f t="shared" ref="K313:R313" si="116">+K96</f>
        <v>-</v>
      </c>
      <c r="L313" s="103" t="str">
        <f t="shared" si="116"/>
        <v>-</v>
      </c>
      <c r="M313" s="103" t="str">
        <f t="shared" si="116"/>
        <v>-</v>
      </c>
      <c r="N313" s="103">
        <f t="shared" si="116"/>
        <v>3.09</v>
      </c>
      <c r="O313" s="103">
        <f t="shared" si="116"/>
        <v>1.75</v>
      </c>
      <c r="P313" s="103" t="str">
        <f t="shared" si="116"/>
        <v>-</v>
      </c>
      <c r="Q313" s="103" t="str">
        <f t="shared" si="116"/>
        <v>-</v>
      </c>
      <c r="R313" s="103">
        <f t="shared" si="116"/>
        <v>4.84</v>
      </c>
    </row>
    <row r="314" spans="1:18" ht="11.25" customHeight="1">
      <c r="A314" s="68">
        <v>2017</v>
      </c>
      <c r="B314" s="103" t="str">
        <f t="shared" ref="B314:I314" si="117">+B97</f>
        <v>-</v>
      </c>
      <c r="C314" s="103" t="str">
        <f t="shared" si="117"/>
        <v>-</v>
      </c>
      <c r="D314" s="103">
        <f t="shared" si="117"/>
        <v>6.65</v>
      </c>
      <c r="E314" s="103">
        <f t="shared" si="117"/>
        <v>209.27</v>
      </c>
      <c r="F314" s="103">
        <f t="shared" si="117"/>
        <v>229.34</v>
      </c>
      <c r="G314" s="103">
        <f t="shared" si="117"/>
        <v>36.83</v>
      </c>
      <c r="H314" s="103" t="str">
        <f t="shared" si="117"/>
        <v>-</v>
      </c>
      <c r="I314" s="103">
        <f t="shared" si="117"/>
        <v>482.09</v>
      </c>
      <c r="K314" s="103" t="str">
        <f t="shared" ref="K314:R314" si="118">+K97</f>
        <v>-</v>
      </c>
      <c r="L314" s="103" t="str">
        <f t="shared" si="118"/>
        <v>-</v>
      </c>
      <c r="M314" s="103">
        <f t="shared" si="118"/>
        <v>13.3</v>
      </c>
      <c r="N314" s="103">
        <f t="shared" si="118"/>
        <v>158.81</v>
      </c>
      <c r="O314" s="103">
        <f t="shared" si="118"/>
        <v>1154.92</v>
      </c>
      <c r="P314" s="103">
        <f t="shared" si="118"/>
        <v>422.59</v>
      </c>
      <c r="Q314" s="103" t="str">
        <f t="shared" si="118"/>
        <v>-</v>
      </c>
      <c r="R314" s="103">
        <f t="shared" si="118"/>
        <v>1749.6200000000001</v>
      </c>
    </row>
    <row r="315" spans="1:18" ht="11.25" customHeight="1">
      <c r="A315" s="68">
        <v>2018</v>
      </c>
      <c r="B315" s="103" t="str">
        <f t="shared" ref="B315:I315" si="119">+B98</f>
        <v>-</v>
      </c>
      <c r="C315" s="103" t="str">
        <f t="shared" si="119"/>
        <v>-</v>
      </c>
      <c r="D315" s="103">
        <f t="shared" si="119"/>
        <v>26.09</v>
      </c>
      <c r="E315" s="103">
        <f t="shared" si="119"/>
        <v>101.79</v>
      </c>
      <c r="F315" s="103">
        <f t="shared" si="119"/>
        <v>296.99</v>
      </c>
      <c r="G315" s="103">
        <f t="shared" si="119"/>
        <v>2</v>
      </c>
      <c r="H315" s="103" t="str">
        <f t="shared" si="119"/>
        <v>-</v>
      </c>
      <c r="I315" s="103">
        <f t="shared" si="119"/>
        <v>426.87</v>
      </c>
      <c r="K315" s="103" t="str">
        <f t="shared" ref="K315:R315" si="120">+K98</f>
        <v>-</v>
      </c>
      <c r="L315" s="103" t="str">
        <f t="shared" si="120"/>
        <v>-</v>
      </c>
      <c r="M315" s="103">
        <f t="shared" si="120"/>
        <v>25.16</v>
      </c>
      <c r="N315" s="103">
        <f t="shared" si="120"/>
        <v>94.29</v>
      </c>
      <c r="O315" s="103">
        <f t="shared" si="120"/>
        <v>813.61</v>
      </c>
      <c r="P315" s="103">
        <f t="shared" si="120"/>
        <v>21</v>
      </c>
      <c r="Q315" s="103" t="str">
        <f t="shared" si="120"/>
        <v>-</v>
      </c>
      <c r="R315" s="103">
        <f t="shared" si="120"/>
        <v>954.06000000000006</v>
      </c>
    </row>
    <row r="316" spans="1:18" ht="11.25" customHeight="1">
      <c r="A316" s="68">
        <v>2019</v>
      </c>
      <c r="B316" s="103" t="str">
        <f t="shared" ref="B316:I316" si="121">+B99</f>
        <v>-</v>
      </c>
      <c r="C316" s="103" t="str">
        <f t="shared" si="121"/>
        <v>-</v>
      </c>
      <c r="D316" s="103">
        <f t="shared" si="121"/>
        <v>9.74</v>
      </c>
      <c r="E316" s="103">
        <f t="shared" si="121"/>
        <v>216.21</v>
      </c>
      <c r="F316" s="103">
        <f t="shared" si="121"/>
        <v>189.67</v>
      </c>
      <c r="G316" s="103">
        <f t="shared" si="121"/>
        <v>33.46</v>
      </c>
      <c r="H316" s="103">
        <f t="shared" si="121"/>
        <v>164.35</v>
      </c>
      <c r="I316" s="103">
        <f t="shared" si="121"/>
        <v>613.42999999999995</v>
      </c>
      <c r="K316" s="103" t="str">
        <f t="shared" ref="K316:R316" si="122">+K99</f>
        <v>-</v>
      </c>
      <c r="L316" s="103" t="str">
        <f t="shared" si="122"/>
        <v>-</v>
      </c>
      <c r="M316" s="103">
        <f t="shared" si="122"/>
        <v>2</v>
      </c>
      <c r="N316" s="103">
        <f t="shared" si="122"/>
        <v>336.11</v>
      </c>
      <c r="O316" s="103">
        <f t="shared" si="122"/>
        <v>1095.42</v>
      </c>
      <c r="P316" s="103">
        <f t="shared" si="122"/>
        <v>318.07</v>
      </c>
      <c r="Q316" s="103">
        <f t="shared" si="122"/>
        <v>15.86</v>
      </c>
      <c r="R316" s="103">
        <f t="shared" si="122"/>
        <v>1767.46</v>
      </c>
    </row>
    <row r="317" spans="1:18" ht="11.25" customHeight="1">
      <c r="A317" s="192" t="s">
        <v>215</v>
      </c>
      <c r="B317" s="103" t="str">
        <f t="shared" ref="B317:I317" si="123">+B100</f>
        <v>-</v>
      </c>
      <c r="C317" s="103" t="str">
        <f t="shared" si="123"/>
        <v>-</v>
      </c>
      <c r="D317" s="103">
        <f t="shared" si="123"/>
        <v>0</v>
      </c>
      <c r="E317" s="103">
        <f t="shared" si="123"/>
        <v>12.71</v>
      </c>
      <c r="F317" s="103">
        <f t="shared" si="123"/>
        <v>4.3</v>
      </c>
      <c r="G317" s="103">
        <f t="shared" si="123"/>
        <v>0</v>
      </c>
      <c r="H317" s="103" t="str">
        <f t="shared" si="123"/>
        <v>-</v>
      </c>
      <c r="I317" s="103">
        <f t="shared" si="123"/>
        <v>17.010000000000002</v>
      </c>
      <c r="K317" s="103" t="str">
        <f t="shared" ref="K317:R317" si="124">+K100</f>
        <v>-</v>
      </c>
      <c r="L317" s="103" t="str">
        <f t="shared" si="124"/>
        <v>-</v>
      </c>
      <c r="M317" s="103">
        <f t="shared" si="124"/>
        <v>0</v>
      </c>
      <c r="N317" s="103">
        <f t="shared" si="124"/>
        <v>4.8</v>
      </c>
      <c r="O317" s="103">
        <f t="shared" si="124"/>
        <v>166.37</v>
      </c>
      <c r="P317" s="103">
        <f t="shared" si="124"/>
        <v>22.85</v>
      </c>
      <c r="Q317" s="103" t="str">
        <f t="shared" si="124"/>
        <v>-</v>
      </c>
      <c r="R317" s="103">
        <f t="shared" si="124"/>
        <v>194.02</v>
      </c>
    </row>
    <row r="318" spans="1:18" ht="11.25" customHeight="1">
      <c r="A318" s="192" t="s">
        <v>216</v>
      </c>
      <c r="B318" s="103" t="str">
        <f t="shared" ref="B318:I318" si="125">+B101</f>
        <v>-</v>
      </c>
      <c r="C318" s="103" t="str">
        <f t="shared" si="125"/>
        <v>-</v>
      </c>
      <c r="D318" s="103">
        <f t="shared" si="125"/>
        <v>0</v>
      </c>
      <c r="E318" s="103">
        <f t="shared" si="125"/>
        <v>224.71</v>
      </c>
      <c r="F318" s="103">
        <f t="shared" si="125"/>
        <v>91.82</v>
      </c>
      <c r="G318" s="103">
        <f t="shared" si="125"/>
        <v>12.09</v>
      </c>
      <c r="H318" s="103" t="str">
        <f t="shared" si="125"/>
        <v>-</v>
      </c>
      <c r="I318" s="103">
        <f t="shared" si="125"/>
        <v>328.61999999999995</v>
      </c>
      <c r="K318" s="103" t="str">
        <f t="shared" ref="K318:R318" si="126">+K101</f>
        <v>-</v>
      </c>
      <c r="L318" s="103" t="str">
        <f t="shared" si="126"/>
        <v>-</v>
      </c>
      <c r="M318" s="103">
        <f t="shared" si="126"/>
        <v>0</v>
      </c>
      <c r="N318" s="103">
        <f t="shared" si="126"/>
        <v>270.97000000000003</v>
      </c>
      <c r="O318" s="103">
        <f t="shared" si="126"/>
        <v>867.3</v>
      </c>
      <c r="P318" s="103">
        <f t="shared" si="126"/>
        <v>209.17</v>
      </c>
      <c r="Q318" s="103" t="str">
        <f t="shared" si="126"/>
        <v>-</v>
      </c>
      <c r="R318" s="103">
        <f t="shared" si="126"/>
        <v>1347.44</v>
      </c>
    </row>
    <row r="319" spans="1:18" ht="11.25" customHeight="1">
      <c r="A319" s="192">
        <v>2022</v>
      </c>
      <c r="B319" s="103" t="str">
        <f t="shared" ref="B319:I319" si="127">+B102</f>
        <v>-</v>
      </c>
      <c r="C319" s="103" t="str">
        <f t="shared" si="127"/>
        <v>-</v>
      </c>
      <c r="D319" s="103">
        <f t="shared" si="127"/>
        <v>20.55</v>
      </c>
      <c r="E319" s="103">
        <f t="shared" si="127"/>
        <v>423.16</v>
      </c>
      <c r="F319" s="103">
        <f t="shared" si="127"/>
        <v>242.11</v>
      </c>
      <c r="G319" s="103">
        <f t="shared" si="127"/>
        <v>83.41</v>
      </c>
      <c r="H319" s="103">
        <f t="shared" si="127"/>
        <v>127.45</v>
      </c>
      <c r="I319" s="103">
        <f t="shared" si="127"/>
        <v>896.68000000000006</v>
      </c>
      <c r="K319" s="103" t="str">
        <f t="shared" ref="K319:R319" si="128">+K102</f>
        <v>-</v>
      </c>
      <c r="L319" s="103" t="str">
        <f t="shared" si="128"/>
        <v>-</v>
      </c>
      <c r="M319" s="103">
        <f t="shared" si="128"/>
        <v>43.55</v>
      </c>
      <c r="N319" s="103">
        <f t="shared" si="128"/>
        <v>700.57</v>
      </c>
      <c r="O319" s="103">
        <f t="shared" si="128"/>
        <v>828.15</v>
      </c>
      <c r="P319" s="103">
        <f t="shared" si="128"/>
        <v>588.33000000000004</v>
      </c>
      <c r="Q319" s="103">
        <f t="shared" si="128"/>
        <v>2.27</v>
      </c>
      <c r="R319" s="103">
        <f t="shared" si="128"/>
        <v>2162.87</v>
      </c>
    </row>
    <row r="320" spans="1:18" ht="11.25" customHeight="1">
      <c r="A320" s="192">
        <v>2023</v>
      </c>
      <c r="B320" s="103" t="str">
        <f t="shared" ref="B320:I321" si="129">+B103</f>
        <v>-</v>
      </c>
      <c r="C320" s="103" t="str">
        <f t="shared" si="129"/>
        <v>-</v>
      </c>
      <c r="D320" s="103">
        <f t="shared" si="129"/>
        <v>28.6</v>
      </c>
      <c r="E320" s="103">
        <f t="shared" si="129"/>
        <v>523.47</v>
      </c>
      <c r="F320" s="103">
        <f t="shared" si="129"/>
        <v>385.65</v>
      </c>
      <c r="G320" s="103">
        <f t="shared" si="129"/>
        <v>71.27</v>
      </c>
      <c r="H320" s="103">
        <f t="shared" si="129"/>
        <v>59.89</v>
      </c>
      <c r="I320" s="103">
        <f t="shared" si="129"/>
        <v>1068.8800000000001</v>
      </c>
      <c r="K320" s="103" t="str">
        <f t="shared" ref="K320:R321" si="130">+K103</f>
        <v>-</v>
      </c>
      <c r="L320" s="103" t="str">
        <f t="shared" si="130"/>
        <v>-</v>
      </c>
      <c r="M320" s="103">
        <f t="shared" si="130"/>
        <v>13.6</v>
      </c>
      <c r="N320" s="103">
        <f t="shared" si="130"/>
        <v>263.89</v>
      </c>
      <c r="O320" s="103">
        <f t="shared" si="130"/>
        <v>507.15</v>
      </c>
      <c r="P320" s="103">
        <f t="shared" si="130"/>
        <v>794.7</v>
      </c>
      <c r="Q320" s="103">
        <f t="shared" si="130"/>
        <v>2.81</v>
      </c>
      <c r="R320" s="103">
        <f t="shared" si="130"/>
        <v>1582.15</v>
      </c>
    </row>
    <row r="321" spans="1:18" ht="11.25" customHeight="1">
      <c r="A321" s="192" t="s">
        <v>348</v>
      </c>
      <c r="B321" s="103" t="str">
        <f t="shared" si="129"/>
        <v>-</v>
      </c>
      <c r="C321" s="103" t="str">
        <f t="shared" si="129"/>
        <v>-</v>
      </c>
      <c r="D321" s="103">
        <f t="shared" si="129"/>
        <v>42.948984865264002</v>
      </c>
      <c r="E321" s="103">
        <f t="shared" si="129"/>
        <v>442.07417343959497</v>
      </c>
      <c r="F321" s="103">
        <f t="shared" si="129"/>
        <v>171.30626803042199</v>
      </c>
      <c r="G321" s="103" t="str">
        <f t="shared" si="129"/>
        <v>-</v>
      </c>
      <c r="H321" s="103" t="str">
        <f t="shared" si="129"/>
        <v>-</v>
      </c>
      <c r="I321" s="103">
        <f t="shared" si="129"/>
        <v>656.32942633528091</v>
      </c>
      <c r="K321" s="103" t="str">
        <f t="shared" si="130"/>
        <v>-</v>
      </c>
      <c r="L321" s="103" t="str">
        <f t="shared" si="130"/>
        <v>-</v>
      </c>
      <c r="M321" s="103">
        <f t="shared" si="130"/>
        <v>24.566334440753</v>
      </c>
      <c r="N321" s="103">
        <f t="shared" si="130"/>
        <v>671.90609199448897</v>
      </c>
      <c r="O321" s="103">
        <f t="shared" si="130"/>
        <v>1327.5869829993401</v>
      </c>
      <c r="P321" s="103" t="str">
        <f t="shared" si="130"/>
        <v>-</v>
      </c>
      <c r="Q321" s="103" t="str">
        <f t="shared" si="130"/>
        <v>-</v>
      </c>
      <c r="R321" s="103">
        <f t="shared" si="130"/>
        <v>2024.059409434582</v>
      </c>
    </row>
    <row r="322" spans="1:18" ht="7.2" customHeight="1"/>
    <row r="323" spans="1:18" ht="16.2" customHeight="1">
      <c r="A323" s="264" t="s">
        <v>226</v>
      </c>
      <c r="B323" s="264"/>
      <c r="C323" s="264"/>
      <c r="D323" s="264"/>
      <c r="E323" s="264"/>
      <c r="F323" s="264"/>
      <c r="G323" s="264"/>
      <c r="H323" s="264"/>
      <c r="I323" s="264"/>
      <c r="J323" s="264"/>
      <c r="K323" s="264"/>
      <c r="L323" s="264"/>
      <c r="M323" s="264"/>
      <c r="N323" s="264"/>
      <c r="O323" s="264"/>
      <c r="P323" s="264"/>
      <c r="Q323" s="264"/>
      <c r="R323" s="264"/>
    </row>
    <row r="324" spans="1:18" ht="10.199999999999999" customHeight="1">
      <c r="A324" s="5" t="s">
        <v>1</v>
      </c>
      <c r="B324" s="12" t="s">
        <v>20</v>
      </c>
      <c r="C324" s="12" t="s">
        <v>21</v>
      </c>
      <c r="D324" s="12" t="s">
        <v>22</v>
      </c>
      <c r="E324" s="12" t="s">
        <v>23</v>
      </c>
      <c r="F324" s="12" t="s">
        <v>24</v>
      </c>
      <c r="G324" s="12" t="s">
        <v>25</v>
      </c>
      <c r="H324" s="12" t="s">
        <v>26</v>
      </c>
      <c r="I324" s="12" t="s">
        <v>8</v>
      </c>
      <c r="J324" s="151"/>
      <c r="K324" s="12" t="s">
        <v>20</v>
      </c>
      <c r="L324" s="12" t="s">
        <v>21</v>
      </c>
      <c r="M324" s="12" t="s">
        <v>22</v>
      </c>
      <c r="N324" s="12" t="s">
        <v>23</v>
      </c>
      <c r="O324" s="12" t="s">
        <v>24</v>
      </c>
      <c r="P324" s="12" t="s">
        <v>25</v>
      </c>
      <c r="Q324" s="12" t="s">
        <v>26</v>
      </c>
      <c r="R324" s="12" t="s">
        <v>8</v>
      </c>
    </row>
    <row r="325" spans="1:18" ht="12.75" customHeight="1">
      <c r="B325" s="311" t="s">
        <v>50</v>
      </c>
      <c r="C325" s="311"/>
      <c r="D325" s="311"/>
      <c r="E325" s="311"/>
      <c r="F325" s="311"/>
      <c r="G325" s="311"/>
      <c r="H325" s="311"/>
      <c r="I325" s="311"/>
      <c r="J325" s="11"/>
      <c r="K325" s="311" t="s">
        <v>51</v>
      </c>
      <c r="L325" s="311"/>
      <c r="M325" s="311"/>
      <c r="N325" s="311"/>
      <c r="O325" s="311"/>
      <c r="P325" s="311"/>
      <c r="Q325" s="311"/>
      <c r="R325" s="311"/>
    </row>
    <row r="326" spans="1:18">
      <c r="A326" s="63" t="s">
        <v>136</v>
      </c>
    </row>
    <row r="327" spans="1:18" ht="11.25" customHeight="1">
      <c r="A327" s="51" t="s">
        <v>102</v>
      </c>
      <c r="B327" s="103" t="s">
        <v>15</v>
      </c>
      <c r="C327" s="103">
        <f t="shared" ref="C327:I327" si="131">AVERAGE(C112:C116)</f>
        <v>2328</v>
      </c>
      <c r="D327" s="103">
        <f t="shared" si="131"/>
        <v>16252.5</v>
      </c>
      <c r="E327" s="103">
        <f t="shared" si="131"/>
        <v>17396.8</v>
      </c>
      <c r="F327" s="103">
        <f t="shared" si="131"/>
        <v>7512.6</v>
      </c>
      <c r="G327" s="103">
        <f t="shared" si="131"/>
        <v>406.5</v>
      </c>
      <c r="H327" s="103">
        <f t="shared" si="131"/>
        <v>17</v>
      </c>
      <c r="I327" s="103">
        <f t="shared" si="131"/>
        <v>40102.400000000001</v>
      </c>
      <c r="K327" s="103" t="s">
        <v>15</v>
      </c>
      <c r="L327" s="103">
        <f t="shared" ref="L327:R327" si="132">AVERAGE(L112:L116)</f>
        <v>2457</v>
      </c>
      <c r="M327" s="103">
        <f t="shared" si="132"/>
        <v>11790.25</v>
      </c>
      <c r="N327" s="103">
        <f t="shared" si="132"/>
        <v>27665.200000000001</v>
      </c>
      <c r="O327" s="103">
        <f t="shared" si="132"/>
        <v>22997.200000000001</v>
      </c>
      <c r="P327" s="103">
        <f t="shared" si="132"/>
        <v>3370.5</v>
      </c>
      <c r="Q327" s="103">
        <f t="shared" si="132"/>
        <v>34</v>
      </c>
      <c r="R327" s="103">
        <f t="shared" si="132"/>
        <v>63289.2</v>
      </c>
    </row>
    <row r="328" spans="1:18" ht="11.25" customHeight="1">
      <c r="A328" s="51" t="s">
        <v>10</v>
      </c>
      <c r="B328" s="103" t="s">
        <v>15</v>
      </c>
      <c r="C328" s="103">
        <f t="shared" ref="C328:I328" si="133">AVERAGE(C117:C121)</f>
        <v>667</v>
      </c>
      <c r="D328" s="103">
        <f t="shared" si="133"/>
        <v>1538.5</v>
      </c>
      <c r="E328" s="103">
        <f t="shared" si="133"/>
        <v>10334</v>
      </c>
      <c r="F328" s="103">
        <f t="shared" si="133"/>
        <v>5012.2</v>
      </c>
      <c r="G328" s="103">
        <f t="shared" si="133"/>
        <v>1692</v>
      </c>
      <c r="H328" s="103" t="s">
        <v>15</v>
      </c>
      <c r="I328" s="103">
        <f t="shared" si="133"/>
        <v>17387.2</v>
      </c>
      <c r="K328" s="103" t="s">
        <v>15</v>
      </c>
      <c r="L328" s="103">
        <f t="shared" ref="L328:R328" si="134">AVERAGE(L117:L121)</f>
        <v>19</v>
      </c>
      <c r="M328" s="103">
        <f t="shared" si="134"/>
        <v>2219.75</v>
      </c>
      <c r="N328" s="103">
        <f t="shared" si="134"/>
        <v>40125.4</v>
      </c>
      <c r="O328" s="103">
        <f t="shared" si="134"/>
        <v>23296</v>
      </c>
      <c r="P328" s="103">
        <f t="shared" si="134"/>
        <v>7004.333333333333</v>
      </c>
      <c r="Q328" s="103">
        <f t="shared" si="134"/>
        <v>44.5</v>
      </c>
      <c r="R328" s="103">
        <f t="shared" si="134"/>
        <v>69421.399999999994</v>
      </c>
    </row>
    <row r="329" spans="1:18" ht="11.25" customHeight="1">
      <c r="A329" s="51" t="s">
        <v>11</v>
      </c>
      <c r="B329" s="103" t="s">
        <v>15</v>
      </c>
      <c r="C329" s="103" t="s">
        <v>15</v>
      </c>
      <c r="D329" s="103">
        <f>AVERAGE(D122:D126)</f>
        <v>1911</v>
      </c>
      <c r="E329" s="103">
        <f t="shared" ref="E329:R329" si="135">AVERAGE(E122:E126)</f>
        <v>3061.5</v>
      </c>
      <c r="F329" s="103">
        <f t="shared" si="135"/>
        <v>2764.25</v>
      </c>
      <c r="G329" s="103">
        <f t="shared" si="135"/>
        <v>1495.75</v>
      </c>
      <c r="H329" s="103">
        <f t="shared" si="135"/>
        <v>213</v>
      </c>
      <c r="I329" s="103">
        <f t="shared" si="135"/>
        <v>7852.5</v>
      </c>
      <c r="J329" s="103"/>
      <c r="K329" s="103" t="s">
        <v>15</v>
      </c>
      <c r="L329" s="103" t="s">
        <v>15</v>
      </c>
      <c r="M329" s="103">
        <f t="shared" si="135"/>
        <v>6781</v>
      </c>
      <c r="N329" s="103">
        <f t="shared" si="135"/>
        <v>24170.25</v>
      </c>
      <c r="O329" s="103">
        <f t="shared" si="135"/>
        <v>19803</v>
      </c>
      <c r="P329" s="103">
        <f t="shared" si="135"/>
        <v>8577.5</v>
      </c>
      <c r="Q329" s="103">
        <f t="shared" si="135"/>
        <v>322</v>
      </c>
      <c r="R329" s="103">
        <f t="shared" si="135"/>
        <v>54326.5</v>
      </c>
    </row>
    <row r="330" spans="1:18" ht="11.25" customHeight="1">
      <c r="A330" s="51" t="s">
        <v>12</v>
      </c>
      <c r="B330" s="103" t="s">
        <v>15</v>
      </c>
      <c r="C330" s="103" t="s">
        <v>15</v>
      </c>
      <c r="D330" s="103" t="s">
        <v>15</v>
      </c>
      <c r="E330" s="103">
        <f t="shared" ref="E330:R330" si="136">AVERAGE(E127:E131)</f>
        <v>1907.75</v>
      </c>
      <c r="F330" s="103">
        <f t="shared" si="136"/>
        <v>1666.8</v>
      </c>
      <c r="G330" s="103">
        <f t="shared" si="136"/>
        <v>584.66666666666663</v>
      </c>
      <c r="H330" s="103" t="s">
        <v>15</v>
      </c>
      <c r="I330" s="103">
        <f t="shared" si="136"/>
        <v>3543.8</v>
      </c>
      <c r="J330" s="103"/>
      <c r="K330" s="103" t="s">
        <v>15</v>
      </c>
      <c r="L330" s="103" t="s">
        <v>15</v>
      </c>
      <c r="M330" s="103" t="s">
        <v>15</v>
      </c>
      <c r="N330" s="103">
        <f t="shared" si="136"/>
        <v>8643.75</v>
      </c>
      <c r="O330" s="103">
        <f t="shared" si="136"/>
        <v>9154.6</v>
      </c>
      <c r="P330" s="103">
        <f t="shared" si="136"/>
        <v>1240.75</v>
      </c>
      <c r="Q330" s="103" t="s">
        <v>15</v>
      </c>
      <c r="R330" s="103">
        <f t="shared" si="136"/>
        <v>17062.2</v>
      </c>
    </row>
    <row r="331" spans="1:18" ht="11.25" customHeight="1">
      <c r="A331" s="51" t="s">
        <v>13</v>
      </c>
      <c r="B331" s="103" t="str">
        <f>+B132</f>
        <v>-</v>
      </c>
      <c r="C331" s="103">
        <f>AVERAGE(C132:C136)</f>
        <v>2313</v>
      </c>
      <c r="D331" s="103">
        <f t="shared" ref="D331:G331" si="137">AVERAGE(D132:D136)</f>
        <v>4116.75</v>
      </c>
      <c r="E331" s="103">
        <f t="shared" si="137"/>
        <v>9697.6</v>
      </c>
      <c r="F331" s="103">
        <f t="shared" si="137"/>
        <v>7559.2</v>
      </c>
      <c r="G331" s="103">
        <f t="shared" si="137"/>
        <v>2200</v>
      </c>
      <c r="H331" s="103" t="str">
        <f>+H132</f>
        <v>-</v>
      </c>
      <c r="I331" s="103">
        <f>AVERAGE(I132:I192)</f>
        <v>11471.837088224684</v>
      </c>
      <c r="K331" s="103" t="str">
        <f>+K132</f>
        <v>-</v>
      </c>
      <c r="L331" s="103">
        <f t="shared" ref="L331:R331" si="138">AVERAGE(L132:L136)</f>
        <v>5</v>
      </c>
      <c r="M331" s="103">
        <f t="shared" si="138"/>
        <v>1073.5</v>
      </c>
      <c r="N331" s="103">
        <f t="shared" si="138"/>
        <v>12899.2</v>
      </c>
      <c r="O331" s="103">
        <f t="shared" si="138"/>
        <v>14113</v>
      </c>
      <c r="P331" s="103">
        <f t="shared" si="138"/>
        <v>7057</v>
      </c>
      <c r="Q331" s="103" t="str">
        <f>+Q132</f>
        <v>-</v>
      </c>
      <c r="R331" s="103">
        <f t="shared" si="138"/>
        <v>33517.599999999999</v>
      </c>
    </row>
    <row r="332" spans="1:18" ht="11.25" customHeight="1">
      <c r="A332" s="51" t="s">
        <v>14</v>
      </c>
      <c r="B332" s="103" t="str">
        <f>B137</f>
        <v>-</v>
      </c>
      <c r="C332" s="103" t="str">
        <f>C137</f>
        <v>-</v>
      </c>
      <c r="D332" s="103">
        <f>AVERAGE(D137:D141)</f>
        <v>2326.7066666666669</v>
      </c>
      <c r="E332" s="103">
        <f t="shared" ref="E332:I332" si="139">AVERAGE(E137:E141)</f>
        <v>4254.5759999999991</v>
      </c>
      <c r="F332" s="103">
        <f t="shared" si="139"/>
        <v>4316.9940000000006</v>
      </c>
      <c r="G332" s="103">
        <f t="shared" si="139"/>
        <v>576.05399999999997</v>
      </c>
      <c r="H332" s="103" t="str">
        <f>H137</f>
        <v>-</v>
      </c>
      <c r="I332" s="103">
        <f t="shared" si="139"/>
        <v>10543.648000000001</v>
      </c>
      <c r="K332" s="103" t="str">
        <f>K137</f>
        <v>-</v>
      </c>
      <c r="L332" s="103" t="str">
        <f>L137</f>
        <v>-</v>
      </c>
      <c r="M332" s="103">
        <f t="shared" ref="M332:R332" si="140">AVERAGE(M137:M141)</f>
        <v>204.80999999999997</v>
      </c>
      <c r="N332" s="103">
        <f t="shared" si="140"/>
        <v>5254.4220000000005</v>
      </c>
      <c r="O332" s="103">
        <f t="shared" si="140"/>
        <v>12050.242</v>
      </c>
      <c r="P332" s="103">
        <f t="shared" si="140"/>
        <v>3727.1080000000002</v>
      </c>
      <c r="Q332" s="103" t="str">
        <f>Q137</f>
        <v>-</v>
      </c>
      <c r="R332" s="103">
        <f t="shared" si="140"/>
        <v>21154.658000000003</v>
      </c>
    </row>
    <row r="333" spans="1:18" ht="11.25" customHeight="1">
      <c r="A333" s="51">
        <v>2011</v>
      </c>
      <c r="B333" s="103" t="str">
        <f t="shared" ref="B333:I333" si="141">+B142</f>
        <v>-</v>
      </c>
      <c r="C333" s="103" t="str">
        <f t="shared" si="141"/>
        <v>-</v>
      </c>
      <c r="D333" s="103">
        <f t="shared" si="141"/>
        <v>2219.71</v>
      </c>
      <c r="E333" s="103">
        <f t="shared" si="141"/>
        <v>5579.44</v>
      </c>
      <c r="F333" s="103">
        <f t="shared" si="141"/>
        <v>10834.53</v>
      </c>
      <c r="G333" s="103">
        <f t="shared" si="141"/>
        <v>455.48</v>
      </c>
      <c r="H333" s="103" t="str">
        <f t="shared" si="141"/>
        <v>-</v>
      </c>
      <c r="I333" s="103">
        <f t="shared" si="141"/>
        <v>19089.16</v>
      </c>
      <c r="K333" s="103" t="str">
        <f t="shared" ref="K333:R333" si="142">+K142</f>
        <v>-</v>
      </c>
      <c r="L333" s="103" t="str">
        <f t="shared" si="142"/>
        <v>-</v>
      </c>
      <c r="M333" s="103">
        <f t="shared" si="142"/>
        <v>229.23</v>
      </c>
      <c r="N333" s="103">
        <f t="shared" si="142"/>
        <v>4498.6400000000003</v>
      </c>
      <c r="O333" s="103">
        <f t="shared" si="142"/>
        <v>6722.7</v>
      </c>
      <c r="P333" s="103">
        <f t="shared" si="142"/>
        <v>2392.35</v>
      </c>
      <c r="Q333" s="103" t="str">
        <f t="shared" si="142"/>
        <v>-</v>
      </c>
      <c r="R333" s="103">
        <f t="shared" si="142"/>
        <v>13842.92</v>
      </c>
    </row>
    <row r="334" spans="1:18" ht="11.25" customHeight="1">
      <c r="A334" s="51">
        <v>2012</v>
      </c>
      <c r="B334" s="103" t="str">
        <f t="shared" ref="B334:I334" si="143">+B143</f>
        <v>-</v>
      </c>
      <c r="C334" s="103" t="str">
        <f t="shared" si="143"/>
        <v>-</v>
      </c>
      <c r="D334" s="103">
        <f t="shared" si="143"/>
        <v>7574.4500000000007</v>
      </c>
      <c r="E334" s="103">
        <f t="shared" si="143"/>
        <v>4032.59</v>
      </c>
      <c r="F334" s="103">
        <f t="shared" si="143"/>
        <v>6708.65</v>
      </c>
      <c r="G334" s="103">
        <f t="shared" si="143"/>
        <v>1170.43</v>
      </c>
      <c r="H334" s="103" t="str">
        <f t="shared" si="143"/>
        <v>-</v>
      </c>
      <c r="I334" s="103">
        <f t="shared" si="143"/>
        <v>19486.120000000003</v>
      </c>
      <c r="K334" s="103" t="str">
        <f t="shared" ref="K334:R334" si="144">+K143</f>
        <v>-</v>
      </c>
      <c r="L334" s="103" t="str">
        <f t="shared" si="144"/>
        <v>-</v>
      </c>
      <c r="M334" s="103">
        <f t="shared" si="144"/>
        <v>183.9</v>
      </c>
      <c r="N334" s="103">
        <f t="shared" si="144"/>
        <v>3124.09</v>
      </c>
      <c r="O334" s="103">
        <f t="shared" si="144"/>
        <v>3374.55</v>
      </c>
      <c r="P334" s="103">
        <f t="shared" si="144"/>
        <v>5241.05</v>
      </c>
      <c r="Q334" s="103" t="str">
        <f t="shared" si="144"/>
        <v>-</v>
      </c>
      <c r="R334" s="103">
        <f t="shared" si="144"/>
        <v>11923.59</v>
      </c>
    </row>
    <row r="335" spans="1:18" ht="11.25" customHeight="1">
      <c r="A335" s="51">
        <v>2013</v>
      </c>
      <c r="B335" s="103" t="str">
        <f t="shared" ref="B335:I335" si="145">+B144</f>
        <v>-</v>
      </c>
      <c r="C335" s="103" t="str">
        <f t="shared" si="145"/>
        <v>-</v>
      </c>
      <c r="D335" s="103">
        <f t="shared" si="145"/>
        <v>2191.87</v>
      </c>
      <c r="E335" s="103">
        <f t="shared" si="145"/>
        <v>3402.53</v>
      </c>
      <c r="F335" s="103">
        <f t="shared" si="145"/>
        <v>7021.17</v>
      </c>
      <c r="G335" s="103">
        <f t="shared" si="145"/>
        <v>1073.68</v>
      </c>
      <c r="H335" s="103" t="str">
        <f t="shared" si="145"/>
        <v>-</v>
      </c>
      <c r="I335" s="103">
        <f t="shared" si="145"/>
        <v>13689.25</v>
      </c>
      <c r="K335" s="103" t="str">
        <f t="shared" ref="K335:R335" si="146">+K144</f>
        <v>-</v>
      </c>
      <c r="L335" s="103" t="str">
        <f t="shared" si="146"/>
        <v>-</v>
      </c>
      <c r="M335" s="103">
        <f t="shared" si="146"/>
        <v>378.96</v>
      </c>
      <c r="N335" s="103">
        <f t="shared" si="146"/>
        <v>3097.35</v>
      </c>
      <c r="O335" s="103">
        <f t="shared" si="146"/>
        <v>12233.16</v>
      </c>
      <c r="P335" s="103">
        <f t="shared" si="146"/>
        <v>4667.62</v>
      </c>
      <c r="Q335" s="103" t="str">
        <f t="shared" si="146"/>
        <v>-</v>
      </c>
      <c r="R335" s="103">
        <f t="shared" si="146"/>
        <v>20377.09</v>
      </c>
    </row>
    <row r="336" spans="1:18" ht="11.25" customHeight="1">
      <c r="A336" s="51">
        <v>2014</v>
      </c>
      <c r="B336" s="103" t="str">
        <f t="shared" ref="B336:I336" si="147">+B145</f>
        <v>-</v>
      </c>
      <c r="C336" s="103">
        <f t="shared" si="147"/>
        <v>426.92</v>
      </c>
      <c r="D336" s="103">
        <f t="shared" si="147"/>
        <v>3934.96</v>
      </c>
      <c r="E336" s="103">
        <f t="shared" si="147"/>
        <v>8189.61</v>
      </c>
      <c r="F336" s="103">
        <f t="shared" si="147"/>
        <v>9943.92</v>
      </c>
      <c r="G336" s="103">
        <f t="shared" si="147"/>
        <v>970.23</v>
      </c>
      <c r="H336" s="103" t="str">
        <f t="shared" si="147"/>
        <v>-</v>
      </c>
      <c r="I336" s="103">
        <f t="shared" si="147"/>
        <v>23465.64</v>
      </c>
      <c r="K336" s="103" t="str">
        <f t="shared" ref="K336:R336" si="148">+K145</f>
        <v>-</v>
      </c>
      <c r="L336" s="103" t="str">
        <f t="shared" si="148"/>
        <v>-</v>
      </c>
      <c r="M336" s="103">
        <f t="shared" si="148"/>
        <v>5934.61</v>
      </c>
      <c r="N336" s="103">
        <f t="shared" si="148"/>
        <v>17686.759999999998</v>
      </c>
      <c r="O336" s="103">
        <f t="shared" si="148"/>
        <v>17873.830000000002</v>
      </c>
      <c r="P336" s="103">
        <f t="shared" si="148"/>
        <v>12978.5</v>
      </c>
      <c r="Q336" s="103" t="str">
        <f t="shared" si="148"/>
        <v>-</v>
      </c>
      <c r="R336" s="103">
        <f t="shared" si="148"/>
        <v>54473.7</v>
      </c>
    </row>
    <row r="337" spans="1:18" ht="11.25" customHeight="1">
      <c r="A337" s="51">
        <v>2015</v>
      </c>
      <c r="B337" s="103" t="str">
        <f t="shared" ref="B337:I337" si="149">+B146</f>
        <v>-</v>
      </c>
      <c r="C337" s="103">
        <f t="shared" si="149"/>
        <v>430.87</v>
      </c>
      <c r="D337" s="103">
        <f t="shared" si="149"/>
        <v>3345.3399999999997</v>
      </c>
      <c r="E337" s="103">
        <f t="shared" si="149"/>
        <v>8048.46</v>
      </c>
      <c r="F337" s="103">
        <f t="shared" si="149"/>
        <v>4613.24</v>
      </c>
      <c r="G337" s="103">
        <f t="shared" si="149"/>
        <v>2682.03</v>
      </c>
      <c r="H337" s="103" t="str">
        <f t="shared" si="149"/>
        <v>-</v>
      </c>
      <c r="I337" s="103">
        <f t="shared" si="149"/>
        <v>19119.939999999999</v>
      </c>
      <c r="K337" s="103" t="str">
        <f t="shared" ref="K337:R337" si="150">+K146</f>
        <v>-</v>
      </c>
      <c r="L337" s="103" t="str">
        <f t="shared" si="150"/>
        <v>-</v>
      </c>
      <c r="M337" s="103">
        <f t="shared" si="150"/>
        <v>2357.4299999999998</v>
      </c>
      <c r="N337" s="103">
        <f t="shared" si="150"/>
        <v>12753.31</v>
      </c>
      <c r="O337" s="103">
        <f t="shared" si="150"/>
        <v>7357.5</v>
      </c>
      <c r="P337" s="103">
        <f t="shared" si="150"/>
        <v>8215.7199999999993</v>
      </c>
      <c r="Q337" s="103" t="str">
        <f t="shared" si="150"/>
        <v>-</v>
      </c>
      <c r="R337" s="103">
        <f t="shared" si="150"/>
        <v>30683.96</v>
      </c>
    </row>
    <row r="338" spans="1:18" ht="11.25" customHeight="1">
      <c r="A338" s="51">
        <v>2016</v>
      </c>
      <c r="B338" s="103" t="str">
        <f t="shared" ref="B338:I338" si="151">+B147</f>
        <v>-</v>
      </c>
      <c r="C338" s="103" t="str">
        <f t="shared" si="151"/>
        <v>-</v>
      </c>
      <c r="D338" s="103" t="str">
        <f t="shared" si="151"/>
        <v>-</v>
      </c>
      <c r="E338" s="103">
        <f t="shared" si="151"/>
        <v>4198.25</v>
      </c>
      <c r="F338" s="103">
        <f t="shared" si="151"/>
        <v>4231.6099999999997</v>
      </c>
      <c r="G338" s="103" t="str">
        <f t="shared" si="151"/>
        <v>-</v>
      </c>
      <c r="H338" s="103" t="str">
        <f t="shared" si="151"/>
        <v>-</v>
      </c>
      <c r="I338" s="103">
        <f t="shared" si="151"/>
        <v>8429.86</v>
      </c>
      <c r="K338" s="103" t="str">
        <f t="shared" ref="K338:R338" si="152">+K147</f>
        <v>-</v>
      </c>
      <c r="L338" s="103" t="str">
        <f t="shared" si="152"/>
        <v>-</v>
      </c>
      <c r="M338" s="103" t="str">
        <f t="shared" si="152"/>
        <v>-</v>
      </c>
      <c r="N338" s="103">
        <f t="shared" si="152"/>
        <v>30.02</v>
      </c>
      <c r="O338" s="103">
        <f t="shared" si="152"/>
        <v>12.77</v>
      </c>
      <c r="P338" s="103" t="str">
        <f t="shared" si="152"/>
        <v>-</v>
      </c>
      <c r="Q338" s="103" t="str">
        <f t="shared" si="152"/>
        <v>-</v>
      </c>
      <c r="R338" s="103">
        <f t="shared" si="152"/>
        <v>42.79</v>
      </c>
    </row>
    <row r="339" spans="1:18" ht="11.25" customHeight="1">
      <c r="A339" s="68">
        <v>2017</v>
      </c>
      <c r="B339" s="103" t="str">
        <f t="shared" ref="B339:I339" si="153">+B148</f>
        <v>-</v>
      </c>
      <c r="C339" s="103" t="str">
        <f t="shared" si="153"/>
        <v>-</v>
      </c>
      <c r="D339" s="103" t="str">
        <f t="shared" si="153"/>
        <v>-</v>
      </c>
      <c r="E339" s="103">
        <f t="shared" si="153"/>
        <v>4247.09</v>
      </c>
      <c r="F339" s="103">
        <f t="shared" si="153"/>
        <v>2357.5</v>
      </c>
      <c r="G339" s="103" t="str">
        <f t="shared" si="153"/>
        <v>-</v>
      </c>
      <c r="H339" s="103" t="str">
        <f t="shared" si="153"/>
        <v>-</v>
      </c>
      <c r="I339" s="103">
        <f t="shared" si="153"/>
        <v>6604.59</v>
      </c>
      <c r="K339" s="103" t="str">
        <f t="shared" ref="K339:R339" si="154">+K148</f>
        <v>-</v>
      </c>
      <c r="L339" s="103" t="str">
        <f t="shared" si="154"/>
        <v>-</v>
      </c>
      <c r="M339" s="103" t="str">
        <f t="shared" si="154"/>
        <v>-</v>
      </c>
      <c r="N339" s="103">
        <f t="shared" si="154"/>
        <v>6664.33</v>
      </c>
      <c r="O339" s="103">
        <f t="shared" si="154"/>
        <v>9085.5400000000009</v>
      </c>
      <c r="P339" s="103" t="str">
        <f t="shared" si="154"/>
        <v>-</v>
      </c>
      <c r="Q339" s="103" t="str">
        <f t="shared" si="154"/>
        <v>-</v>
      </c>
      <c r="R339" s="103">
        <f t="shared" si="154"/>
        <v>15749.87</v>
      </c>
    </row>
    <row r="340" spans="1:18" ht="11.25" customHeight="1">
      <c r="A340" s="68">
        <v>2018</v>
      </c>
      <c r="B340" s="103" t="str">
        <f t="shared" ref="B340:I340" si="155">+B149</f>
        <v>-</v>
      </c>
      <c r="C340" s="103" t="str">
        <f t="shared" si="155"/>
        <v>-</v>
      </c>
      <c r="D340" s="103" t="str">
        <f t="shared" si="155"/>
        <v>-</v>
      </c>
      <c r="E340" s="103">
        <f t="shared" si="155"/>
        <v>2537.14</v>
      </c>
      <c r="F340" s="103">
        <f t="shared" si="155"/>
        <v>2307.21</v>
      </c>
      <c r="G340" s="103">
        <f t="shared" si="155"/>
        <v>32.450000000000003</v>
      </c>
      <c r="H340" s="103" t="str">
        <f t="shared" si="155"/>
        <v>-</v>
      </c>
      <c r="I340" s="103">
        <f t="shared" si="155"/>
        <v>4876.8</v>
      </c>
      <c r="K340" s="103" t="str">
        <f t="shared" ref="K340:R340" si="156">+K149</f>
        <v>-</v>
      </c>
      <c r="L340" s="103" t="str">
        <f t="shared" si="156"/>
        <v>-</v>
      </c>
      <c r="M340" s="103" t="str">
        <f t="shared" si="156"/>
        <v>-</v>
      </c>
      <c r="N340" s="103">
        <f t="shared" si="156"/>
        <v>1638.1399999999999</v>
      </c>
      <c r="O340" s="103">
        <f t="shared" si="156"/>
        <v>13495.68</v>
      </c>
      <c r="P340" s="103">
        <f t="shared" si="156"/>
        <v>235.91</v>
      </c>
      <c r="Q340" s="103" t="str">
        <f t="shared" si="156"/>
        <v>-</v>
      </c>
      <c r="R340" s="103">
        <f t="shared" si="156"/>
        <v>15369.73</v>
      </c>
    </row>
    <row r="341" spans="1:18" ht="11.25" customHeight="1">
      <c r="A341" s="68">
        <v>2019</v>
      </c>
      <c r="B341" s="103" t="str">
        <f t="shared" ref="B341:I341" si="157">+B150</f>
        <v>-</v>
      </c>
      <c r="C341" s="103" t="str">
        <f t="shared" si="157"/>
        <v>-</v>
      </c>
      <c r="D341" s="103">
        <f t="shared" si="157"/>
        <v>125.65</v>
      </c>
      <c r="E341" s="103">
        <f t="shared" si="157"/>
        <v>1163.45</v>
      </c>
      <c r="F341" s="103">
        <f t="shared" si="157"/>
        <v>958.62</v>
      </c>
      <c r="G341" s="103">
        <f t="shared" si="157"/>
        <v>120.58</v>
      </c>
      <c r="H341" s="103" t="str">
        <f t="shared" si="157"/>
        <v>-</v>
      </c>
      <c r="I341" s="103">
        <f t="shared" si="157"/>
        <v>2368.3000000000002</v>
      </c>
      <c r="K341" s="103" t="str">
        <f t="shared" ref="K341:R341" si="158">+K150</f>
        <v>-</v>
      </c>
      <c r="L341" s="103" t="str">
        <f t="shared" si="158"/>
        <v>-</v>
      </c>
      <c r="M341" s="103">
        <f t="shared" si="158"/>
        <v>340.96</v>
      </c>
      <c r="N341" s="103">
        <f t="shared" si="158"/>
        <v>7878.28</v>
      </c>
      <c r="O341" s="103">
        <f t="shared" si="158"/>
        <v>10930.16</v>
      </c>
      <c r="P341" s="103">
        <f t="shared" si="158"/>
        <v>1077.44</v>
      </c>
      <c r="Q341" s="103" t="str">
        <f t="shared" si="158"/>
        <v>-</v>
      </c>
      <c r="R341" s="103">
        <f t="shared" si="158"/>
        <v>20226.84</v>
      </c>
    </row>
    <row r="342" spans="1:18" ht="11.25" customHeight="1">
      <c r="A342" s="192" t="s">
        <v>215</v>
      </c>
      <c r="B342" s="103" t="str">
        <f t="shared" ref="B342:I342" si="159">+B151</f>
        <v>-</v>
      </c>
      <c r="C342" s="103" t="str">
        <f t="shared" si="159"/>
        <v>-</v>
      </c>
      <c r="D342" s="103">
        <f t="shared" si="159"/>
        <v>51.49</v>
      </c>
      <c r="E342" s="103">
        <f t="shared" si="159"/>
        <v>2749.51</v>
      </c>
      <c r="F342" s="103">
        <f t="shared" si="159"/>
        <v>1538.12</v>
      </c>
      <c r="G342" s="103">
        <f t="shared" si="159"/>
        <v>478.51</v>
      </c>
      <c r="H342" s="103" t="str">
        <f t="shared" si="159"/>
        <v>-</v>
      </c>
      <c r="I342" s="103">
        <f t="shared" si="159"/>
        <v>4817.63</v>
      </c>
      <c r="K342" s="103" t="str">
        <f t="shared" ref="K342:R342" si="160">+K151</f>
        <v>-</v>
      </c>
      <c r="L342" s="103" t="str">
        <f t="shared" si="160"/>
        <v>-</v>
      </c>
      <c r="M342" s="103" t="str">
        <f t="shared" si="160"/>
        <v>-</v>
      </c>
      <c r="N342" s="103">
        <f t="shared" si="160"/>
        <v>2483.8200000000002</v>
      </c>
      <c r="O342" s="103">
        <f t="shared" si="160"/>
        <v>3104.51</v>
      </c>
      <c r="P342" s="103">
        <f t="shared" si="160"/>
        <v>2304.38</v>
      </c>
      <c r="Q342" s="103" t="str">
        <f t="shared" si="160"/>
        <v>-</v>
      </c>
      <c r="R342" s="103">
        <f t="shared" si="160"/>
        <v>7892.71</v>
      </c>
    </row>
    <row r="343" spans="1:18" ht="11.25" customHeight="1">
      <c r="A343" s="192" t="s">
        <v>216</v>
      </c>
      <c r="B343" s="103" t="str">
        <f t="shared" ref="B343:I343" si="161">+B152</f>
        <v>-</v>
      </c>
      <c r="C343" s="103" t="str">
        <f t="shared" si="161"/>
        <v>-</v>
      </c>
      <c r="D343" s="103">
        <f t="shared" si="161"/>
        <v>919.92</v>
      </c>
      <c r="E343" s="103">
        <f t="shared" si="161"/>
        <v>3929.3</v>
      </c>
      <c r="F343" s="103">
        <f t="shared" si="161"/>
        <v>1791.72</v>
      </c>
      <c r="G343" s="103">
        <f t="shared" si="161"/>
        <v>412.91</v>
      </c>
      <c r="H343" s="103" t="str">
        <f t="shared" si="161"/>
        <v>-</v>
      </c>
      <c r="I343" s="103">
        <f t="shared" si="161"/>
        <v>7053.85</v>
      </c>
      <c r="K343" s="103" t="str">
        <f t="shared" ref="K343:R343" si="162">+K152</f>
        <v>-</v>
      </c>
      <c r="L343" s="103" t="str">
        <f t="shared" si="162"/>
        <v>-</v>
      </c>
      <c r="M343" s="103">
        <f t="shared" si="162"/>
        <v>17.399999999999999</v>
      </c>
      <c r="N343" s="103">
        <f t="shared" si="162"/>
        <v>2448.4699999999998</v>
      </c>
      <c r="O343" s="103">
        <f t="shared" si="162"/>
        <v>11411.87</v>
      </c>
      <c r="P343" s="103">
        <f t="shared" si="162"/>
        <v>6786.88</v>
      </c>
      <c r="Q343" s="103" t="str">
        <f t="shared" si="162"/>
        <v>-</v>
      </c>
      <c r="R343" s="103">
        <f t="shared" si="162"/>
        <v>20664.620000000003</v>
      </c>
    </row>
    <row r="344" spans="1:18" ht="11.25" customHeight="1">
      <c r="A344" s="192">
        <v>2022</v>
      </c>
      <c r="B344" s="103" t="str">
        <f t="shared" ref="B344:I344" si="163">+B153</f>
        <v>-</v>
      </c>
      <c r="C344" s="103" t="str">
        <f t="shared" si="163"/>
        <v>-</v>
      </c>
      <c r="D344" s="103" t="str">
        <f t="shared" si="163"/>
        <v>-</v>
      </c>
      <c r="E344" s="103">
        <f t="shared" si="163"/>
        <v>6490.66</v>
      </c>
      <c r="F344" s="103">
        <f t="shared" si="163"/>
        <v>4745.88</v>
      </c>
      <c r="G344" s="103">
        <f t="shared" si="163"/>
        <v>20.56</v>
      </c>
      <c r="H344" s="103" t="str">
        <f t="shared" si="163"/>
        <v>-</v>
      </c>
      <c r="I344" s="103">
        <f t="shared" si="163"/>
        <v>11257.1</v>
      </c>
      <c r="K344" s="103" t="str">
        <f t="shared" ref="K344:R344" si="164">+K153</f>
        <v>-</v>
      </c>
      <c r="L344" s="103" t="str">
        <f t="shared" si="164"/>
        <v>-</v>
      </c>
      <c r="M344" s="103" t="str">
        <f t="shared" si="164"/>
        <v>-</v>
      </c>
      <c r="N344" s="103">
        <f t="shared" si="164"/>
        <v>9378.39</v>
      </c>
      <c r="O344" s="103">
        <f t="shared" si="164"/>
        <v>14404</v>
      </c>
      <c r="P344" s="103">
        <f t="shared" si="164"/>
        <v>8734.08</v>
      </c>
      <c r="Q344" s="103" t="str">
        <f t="shared" si="164"/>
        <v>-</v>
      </c>
      <c r="R344" s="103">
        <f t="shared" si="164"/>
        <v>32516.47</v>
      </c>
    </row>
    <row r="345" spans="1:18" ht="11.25" customHeight="1">
      <c r="A345" s="192">
        <v>2023</v>
      </c>
      <c r="B345" s="103" t="str">
        <f t="shared" ref="B345:I346" si="165">+B154</f>
        <v>-</v>
      </c>
      <c r="C345" s="103" t="str">
        <f t="shared" si="165"/>
        <v>-</v>
      </c>
      <c r="D345" s="103">
        <f t="shared" si="165"/>
        <v>567.30999999999995</v>
      </c>
      <c r="E345" s="103">
        <f t="shared" si="165"/>
        <v>9696.58</v>
      </c>
      <c r="F345" s="103">
        <f t="shared" si="165"/>
        <v>3135.7</v>
      </c>
      <c r="G345" s="103">
        <f t="shared" si="165"/>
        <v>526.52</v>
      </c>
      <c r="H345" s="103" t="str">
        <f t="shared" si="165"/>
        <v>-</v>
      </c>
      <c r="I345" s="103">
        <f t="shared" si="165"/>
        <v>13926.11</v>
      </c>
      <c r="K345" s="103" t="str">
        <f t="shared" ref="K345:R346" si="166">+K154</f>
        <v>-</v>
      </c>
      <c r="L345" s="103" t="str">
        <f t="shared" si="166"/>
        <v>-</v>
      </c>
      <c r="M345" s="103">
        <f t="shared" si="166"/>
        <v>208.15</v>
      </c>
      <c r="N345" s="103">
        <f t="shared" si="166"/>
        <v>8086.16</v>
      </c>
      <c r="O345" s="103">
        <f t="shared" si="166"/>
        <v>6343.51</v>
      </c>
      <c r="P345" s="103">
        <f t="shared" si="166"/>
        <v>6273.15</v>
      </c>
      <c r="Q345" s="103" t="str">
        <f t="shared" si="166"/>
        <v>-</v>
      </c>
      <c r="R345" s="103">
        <f t="shared" si="166"/>
        <v>20910.97</v>
      </c>
    </row>
    <row r="346" spans="1:18" ht="11.25" customHeight="1">
      <c r="A346" s="192" t="s">
        <v>348</v>
      </c>
      <c r="B346" s="103" t="str">
        <f t="shared" si="165"/>
        <v>-</v>
      </c>
      <c r="C346" s="103" t="str">
        <f t="shared" si="165"/>
        <v>-</v>
      </c>
      <c r="D346" s="103">
        <f t="shared" si="165"/>
        <v>257.142857142857</v>
      </c>
      <c r="E346" s="103">
        <f t="shared" si="165"/>
        <v>7715.4420428549302</v>
      </c>
      <c r="F346" s="103">
        <f t="shared" si="165"/>
        <v>2960.7434474778902</v>
      </c>
      <c r="G346" s="103">
        <f t="shared" si="165"/>
        <v>50.5327695560254</v>
      </c>
      <c r="H346" s="103" t="str">
        <f t="shared" si="165"/>
        <v>-</v>
      </c>
      <c r="I346" s="103">
        <f t="shared" si="165"/>
        <v>10983.861117031702</v>
      </c>
      <c r="K346" s="103" t="str">
        <f t="shared" si="166"/>
        <v>-</v>
      </c>
      <c r="L346" s="103" t="str">
        <f t="shared" si="166"/>
        <v>-</v>
      </c>
      <c r="M346" s="103">
        <f t="shared" si="166"/>
        <v>536.5625</v>
      </c>
      <c r="N346" s="103">
        <f t="shared" si="166"/>
        <v>16099.619332604299</v>
      </c>
      <c r="O346" s="103">
        <f t="shared" si="166"/>
        <v>11984.611445562399</v>
      </c>
      <c r="P346" s="103">
        <f t="shared" si="166"/>
        <v>158.74841437632199</v>
      </c>
      <c r="Q346" s="103" t="str">
        <f t="shared" si="166"/>
        <v>-</v>
      </c>
      <c r="R346" s="103">
        <f t="shared" si="166"/>
        <v>28779.541692543018</v>
      </c>
    </row>
    <row r="347" spans="1:18" ht="10.199999999999999" customHeight="1"/>
    <row r="348" spans="1:18" ht="11.4">
      <c r="A348" s="63" t="s">
        <v>217</v>
      </c>
    </row>
    <row r="349" spans="1:18">
      <c r="A349" s="51" t="s">
        <v>102</v>
      </c>
      <c r="B349" s="103" t="s">
        <v>15</v>
      </c>
      <c r="C349" s="103">
        <f t="shared" ref="C349:I349" si="167">AVERAGE(C163:C167)</f>
        <v>214</v>
      </c>
      <c r="D349" s="103">
        <f t="shared" si="167"/>
        <v>3363.5</v>
      </c>
      <c r="E349" s="103">
        <f t="shared" si="167"/>
        <v>4545.3999999999996</v>
      </c>
      <c r="F349" s="103">
        <f t="shared" si="167"/>
        <v>4504.6000000000004</v>
      </c>
      <c r="G349" s="103">
        <f t="shared" si="167"/>
        <v>278.5</v>
      </c>
      <c r="H349" s="103">
        <f t="shared" si="167"/>
        <v>40</v>
      </c>
      <c r="I349" s="103">
        <f t="shared" si="167"/>
        <v>12031.4</v>
      </c>
      <c r="K349" s="103" t="s">
        <v>15</v>
      </c>
      <c r="L349" s="103">
        <f t="shared" ref="L349:R349" si="168">AVERAGE(L163:L167)</f>
        <v>5410</v>
      </c>
      <c r="M349" s="103">
        <f t="shared" si="168"/>
        <v>10296</v>
      </c>
      <c r="N349" s="103">
        <f t="shared" si="168"/>
        <v>36373.4</v>
      </c>
      <c r="O349" s="103">
        <f t="shared" si="168"/>
        <v>26436.6</v>
      </c>
      <c r="P349" s="103">
        <f t="shared" si="168"/>
        <v>5982</v>
      </c>
      <c r="Q349" s="103">
        <f t="shared" si="168"/>
        <v>825</v>
      </c>
      <c r="R349" s="103">
        <f t="shared" si="168"/>
        <v>75883</v>
      </c>
    </row>
    <row r="350" spans="1:18">
      <c r="A350" s="51" t="s">
        <v>10</v>
      </c>
      <c r="B350" s="103" t="s">
        <v>15</v>
      </c>
      <c r="C350" s="103">
        <f t="shared" ref="C350:I350" si="169">AVERAGE(C168:C172)</f>
        <v>111</v>
      </c>
      <c r="D350" s="103">
        <f t="shared" si="169"/>
        <v>233</v>
      </c>
      <c r="E350" s="103">
        <f t="shared" si="169"/>
        <v>1793.4</v>
      </c>
      <c r="F350" s="103">
        <f t="shared" si="169"/>
        <v>3301.6</v>
      </c>
      <c r="G350" s="103">
        <f t="shared" si="169"/>
        <v>76</v>
      </c>
      <c r="H350" s="103" t="s">
        <v>15</v>
      </c>
      <c r="I350" s="103">
        <f t="shared" si="169"/>
        <v>5334</v>
      </c>
      <c r="K350" s="103" t="s">
        <v>15</v>
      </c>
      <c r="L350" s="103" t="s">
        <v>15</v>
      </c>
      <c r="M350" s="103">
        <f t="shared" ref="M350:R350" si="170">AVERAGE(M168:M172)</f>
        <v>2637.75</v>
      </c>
      <c r="N350" s="103">
        <f t="shared" si="170"/>
        <v>32864.400000000001</v>
      </c>
      <c r="O350" s="103">
        <f t="shared" si="170"/>
        <v>27047.8</v>
      </c>
      <c r="P350" s="103">
        <f t="shared" si="170"/>
        <v>2113.5</v>
      </c>
      <c r="Q350" s="103" t="s">
        <v>15</v>
      </c>
      <c r="R350" s="103">
        <f t="shared" si="170"/>
        <v>62867.8</v>
      </c>
    </row>
    <row r="351" spans="1:18">
      <c r="A351" s="51" t="s">
        <v>11</v>
      </c>
      <c r="B351" s="103" t="s">
        <v>15</v>
      </c>
      <c r="C351" s="103" t="s">
        <v>15</v>
      </c>
      <c r="D351" s="103">
        <f>AVERAGE(D173:D177)</f>
        <v>85.5</v>
      </c>
      <c r="E351" s="103">
        <f t="shared" ref="E351:R351" si="171">AVERAGE(E173:E177)</f>
        <v>703.75</v>
      </c>
      <c r="F351" s="103">
        <f t="shared" si="171"/>
        <v>736</v>
      </c>
      <c r="G351" s="103">
        <f t="shared" si="171"/>
        <v>194</v>
      </c>
      <c r="H351" s="103" t="s">
        <v>15</v>
      </c>
      <c r="I351" s="103">
        <f t="shared" si="171"/>
        <v>1676.5</v>
      </c>
      <c r="J351" s="103"/>
      <c r="K351" s="103" t="s">
        <v>15</v>
      </c>
      <c r="L351" s="103" t="s">
        <v>15</v>
      </c>
      <c r="M351" s="103">
        <f t="shared" si="171"/>
        <v>2733</v>
      </c>
      <c r="N351" s="103">
        <f t="shared" si="171"/>
        <v>25599.75</v>
      </c>
      <c r="O351" s="103">
        <f t="shared" si="171"/>
        <v>14458.5</v>
      </c>
      <c r="P351" s="103">
        <f t="shared" si="171"/>
        <v>6795.5</v>
      </c>
      <c r="Q351" s="103" t="s">
        <v>15</v>
      </c>
      <c r="R351" s="103">
        <f t="shared" si="171"/>
        <v>48220.25</v>
      </c>
    </row>
    <row r="352" spans="1:18">
      <c r="A352" s="51" t="s">
        <v>12</v>
      </c>
      <c r="B352" s="103" t="s">
        <v>15</v>
      </c>
      <c r="C352" s="103" t="s">
        <v>15</v>
      </c>
      <c r="D352" s="103" t="s">
        <v>15</v>
      </c>
      <c r="E352" s="103">
        <f t="shared" ref="E352:R352" si="172">AVERAGE(E178:E182)</f>
        <v>356.25</v>
      </c>
      <c r="F352" s="103">
        <f t="shared" si="172"/>
        <v>560.79999999999995</v>
      </c>
      <c r="G352" s="103">
        <f t="shared" si="172"/>
        <v>129.33333333333334</v>
      </c>
      <c r="H352" s="103" t="s">
        <v>15</v>
      </c>
      <c r="I352" s="103">
        <f t="shared" si="172"/>
        <v>923.4</v>
      </c>
      <c r="J352" s="103"/>
      <c r="K352" s="103" t="s">
        <v>15</v>
      </c>
      <c r="L352" s="103" t="s">
        <v>15</v>
      </c>
      <c r="M352" s="103" t="s">
        <v>15</v>
      </c>
      <c r="N352" s="103">
        <f t="shared" si="172"/>
        <v>7157</v>
      </c>
      <c r="O352" s="103">
        <f t="shared" si="172"/>
        <v>8379.7999999999993</v>
      </c>
      <c r="P352" s="103">
        <f t="shared" si="172"/>
        <v>2707.3333333333335</v>
      </c>
      <c r="Q352" s="103" t="s">
        <v>15</v>
      </c>
      <c r="R352" s="103">
        <f t="shared" si="172"/>
        <v>15729.8</v>
      </c>
    </row>
    <row r="353" spans="1:18">
      <c r="A353" s="51" t="s">
        <v>13</v>
      </c>
      <c r="B353" s="103" t="str">
        <f>+B183</f>
        <v>-</v>
      </c>
      <c r="C353" s="103">
        <f>AVERAGE(C183:C187)</f>
        <v>53</v>
      </c>
      <c r="D353" s="103">
        <f>AVERAGE(D183:D187)</f>
        <v>664.33333333333337</v>
      </c>
      <c r="E353" s="103">
        <f>AVERAGE(E183:E187)</f>
        <v>1814</v>
      </c>
      <c r="F353" s="103">
        <f>AVERAGE(F183:F187)</f>
        <v>3894.6</v>
      </c>
      <c r="G353" s="103">
        <f>AVERAGE(G183:G187)</f>
        <v>826.4</v>
      </c>
      <c r="H353" s="103" t="str">
        <f>+H183</f>
        <v>-</v>
      </c>
      <c r="I353" s="103">
        <f>AVERAGE(I183:I187)</f>
        <v>6944.2</v>
      </c>
      <c r="K353" s="103" t="str">
        <f t="shared" ref="K353:Q353" si="173">+K183</f>
        <v>-</v>
      </c>
      <c r="L353" s="103" t="str">
        <f t="shared" si="173"/>
        <v>-</v>
      </c>
      <c r="M353" s="103">
        <f>AVERAGE(M183:M187)</f>
        <v>521.66666666666663</v>
      </c>
      <c r="N353" s="103">
        <f>AVERAGE(N183:N187)</f>
        <v>18204.599999999999</v>
      </c>
      <c r="O353" s="103">
        <f>AVERAGE(O183:O187)</f>
        <v>29243.8</v>
      </c>
      <c r="P353" s="103">
        <f>AVERAGE(P183:P187)</f>
        <v>8022.2</v>
      </c>
      <c r="Q353" s="103" t="str">
        <f t="shared" si="173"/>
        <v>-</v>
      </c>
      <c r="R353" s="103">
        <f>AVERAGE(R183:R187)</f>
        <v>55783.6</v>
      </c>
    </row>
    <row r="354" spans="1:18">
      <c r="A354" s="51" t="s">
        <v>14</v>
      </c>
      <c r="B354" s="103" t="str">
        <f>B188</f>
        <v>-</v>
      </c>
      <c r="C354" s="103" t="str">
        <f>C188</f>
        <v>-</v>
      </c>
      <c r="D354" s="103">
        <f>AVERAGE(D188:D192)</f>
        <v>196.72666666666666</v>
      </c>
      <c r="E354" s="103">
        <f t="shared" ref="E354:I354" si="174">AVERAGE(E188:E192)</f>
        <v>869.27200000000016</v>
      </c>
      <c r="F354" s="103">
        <f t="shared" si="174"/>
        <v>2091.4379999999996</v>
      </c>
      <c r="G354" s="103">
        <f t="shared" si="174"/>
        <v>127.8425</v>
      </c>
      <c r="H354" s="103" t="str">
        <f>H188</f>
        <v>-</v>
      </c>
      <c r="I354" s="103">
        <f t="shared" si="174"/>
        <v>3181.02</v>
      </c>
      <c r="K354" s="103" t="str">
        <f t="shared" ref="K354:L354" si="175">K188</f>
        <v>-</v>
      </c>
      <c r="L354" s="103" t="str">
        <f t="shared" si="175"/>
        <v>-</v>
      </c>
      <c r="M354" s="103">
        <f t="shared" ref="M354:R354" si="176">AVERAGE(M188:M192)</f>
        <v>221.90666666666667</v>
      </c>
      <c r="N354" s="103">
        <f t="shared" si="176"/>
        <v>9143.3160000000007</v>
      </c>
      <c r="O354" s="103">
        <f t="shared" si="176"/>
        <v>21337.052000000003</v>
      </c>
      <c r="P354" s="103">
        <f t="shared" si="176"/>
        <v>1397.4375</v>
      </c>
      <c r="Q354" s="103" t="str">
        <f>Q188</f>
        <v>-</v>
      </c>
      <c r="R354" s="103">
        <f t="shared" si="176"/>
        <v>31731.462</v>
      </c>
    </row>
    <row r="355" spans="1:18">
      <c r="A355" s="51">
        <v>2011</v>
      </c>
      <c r="B355" s="103" t="str">
        <f t="shared" ref="B355:I355" si="177">+B193</f>
        <v>-</v>
      </c>
      <c r="C355" s="103" t="str">
        <f t="shared" si="177"/>
        <v>-</v>
      </c>
      <c r="D355" s="103">
        <f t="shared" si="177"/>
        <v>351.79999999999995</v>
      </c>
      <c r="E355" s="103">
        <f t="shared" si="177"/>
        <v>808.27</v>
      </c>
      <c r="F355" s="103">
        <f t="shared" si="177"/>
        <v>4106.7700000000004</v>
      </c>
      <c r="G355" s="103">
        <f t="shared" si="177"/>
        <v>329.4</v>
      </c>
      <c r="H355" s="103" t="str">
        <f t="shared" si="177"/>
        <v>-</v>
      </c>
      <c r="I355" s="103">
        <f t="shared" si="177"/>
        <v>5596.24</v>
      </c>
      <c r="K355" s="103" t="str">
        <f t="shared" ref="K355:R355" si="178">+K193</f>
        <v>-</v>
      </c>
      <c r="L355" s="103" t="str">
        <f t="shared" si="178"/>
        <v>-</v>
      </c>
      <c r="M355" s="103">
        <f t="shared" si="178"/>
        <v>288.87</v>
      </c>
      <c r="N355" s="103">
        <f t="shared" si="178"/>
        <v>5103.8100000000004</v>
      </c>
      <c r="O355" s="103">
        <f t="shared" si="178"/>
        <v>12678.13</v>
      </c>
      <c r="P355" s="103">
        <f t="shared" si="178"/>
        <v>2563.64</v>
      </c>
      <c r="Q355" s="103" t="str">
        <f t="shared" si="178"/>
        <v>-</v>
      </c>
      <c r="R355" s="103">
        <f t="shared" si="178"/>
        <v>20634.449999999997</v>
      </c>
    </row>
    <row r="356" spans="1:18">
      <c r="A356" s="51">
        <v>2012</v>
      </c>
      <c r="B356" s="103" t="str">
        <f t="shared" ref="B356:I356" si="179">+B194</f>
        <v>-</v>
      </c>
      <c r="C356" s="103" t="str">
        <f t="shared" si="179"/>
        <v>-</v>
      </c>
      <c r="D356" s="103">
        <f t="shared" si="179"/>
        <v>1792.88</v>
      </c>
      <c r="E356" s="103">
        <f t="shared" si="179"/>
        <v>2199.8200000000002</v>
      </c>
      <c r="F356" s="103">
        <f t="shared" si="179"/>
        <v>2691.02</v>
      </c>
      <c r="G356" s="103">
        <f t="shared" si="179"/>
        <v>729.78</v>
      </c>
      <c r="H356" s="103" t="str">
        <f t="shared" si="179"/>
        <v>-</v>
      </c>
      <c r="I356" s="103">
        <f t="shared" si="179"/>
        <v>7413.5</v>
      </c>
      <c r="K356" s="103" t="str">
        <f t="shared" ref="K356:R356" si="180">+K194</f>
        <v>-</v>
      </c>
      <c r="L356" s="103" t="str">
        <f t="shared" si="180"/>
        <v>-</v>
      </c>
      <c r="M356" s="103">
        <f t="shared" si="180"/>
        <v>196.33</v>
      </c>
      <c r="N356" s="103">
        <f t="shared" si="180"/>
        <v>3056.76</v>
      </c>
      <c r="O356" s="103">
        <f t="shared" si="180"/>
        <v>4421.29</v>
      </c>
      <c r="P356" s="103">
        <f t="shared" si="180"/>
        <v>2044.8200000000002</v>
      </c>
      <c r="Q356" s="103" t="str">
        <f t="shared" si="180"/>
        <v>-</v>
      </c>
      <c r="R356" s="103">
        <f t="shared" si="180"/>
        <v>9719.2000000000007</v>
      </c>
    </row>
    <row r="357" spans="1:18">
      <c r="A357" s="51">
        <v>2013</v>
      </c>
      <c r="B357" s="103" t="str">
        <f t="shared" ref="B357:I357" si="181">+B195</f>
        <v>-</v>
      </c>
      <c r="C357" s="103" t="str">
        <f t="shared" si="181"/>
        <v>-</v>
      </c>
      <c r="D357" s="103">
        <f t="shared" si="181"/>
        <v>1299.81</v>
      </c>
      <c r="E357" s="103">
        <f t="shared" si="181"/>
        <v>1356.35</v>
      </c>
      <c r="F357" s="103">
        <f t="shared" si="181"/>
        <v>3283.89</v>
      </c>
      <c r="G357" s="103">
        <f t="shared" si="181"/>
        <v>688.46</v>
      </c>
      <c r="H357" s="103" t="str">
        <f t="shared" si="181"/>
        <v>-</v>
      </c>
      <c r="I357" s="103">
        <f t="shared" si="181"/>
        <v>6628.5099999999993</v>
      </c>
      <c r="K357" s="103" t="str">
        <f t="shared" ref="K357:R357" si="182">+K195</f>
        <v>-</v>
      </c>
      <c r="L357" s="103" t="str">
        <f t="shared" si="182"/>
        <v>-</v>
      </c>
      <c r="M357" s="103">
        <f t="shared" si="182"/>
        <v>2286.5300000000002</v>
      </c>
      <c r="N357" s="103">
        <f t="shared" si="182"/>
        <v>4007.03</v>
      </c>
      <c r="O357" s="103">
        <f t="shared" si="182"/>
        <v>8599.43</v>
      </c>
      <c r="P357" s="103">
        <f t="shared" si="182"/>
        <v>1566.13</v>
      </c>
      <c r="Q357" s="103" t="str">
        <f t="shared" si="182"/>
        <v>-</v>
      </c>
      <c r="R357" s="103">
        <f t="shared" si="182"/>
        <v>16459.120000000003</v>
      </c>
    </row>
    <row r="358" spans="1:18">
      <c r="A358" s="51">
        <v>2014</v>
      </c>
      <c r="B358" s="103" t="str">
        <f t="shared" ref="B358:I358" si="183">+B196</f>
        <v>-</v>
      </c>
      <c r="C358" s="103">
        <f t="shared" si="183"/>
        <v>44.29</v>
      </c>
      <c r="D358" s="103">
        <f t="shared" si="183"/>
        <v>916.74</v>
      </c>
      <c r="E358" s="103">
        <f t="shared" si="183"/>
        <v>2570.42</v>
      </c>
      <c r="F358" s="103">
        <f t="shared" si="183"/>
        <v>5018.59</v>
      </c>
      <c r="G358" s="103">
        <f t="shared" si="183"/>
        <v>491.04999999999995</v>
      </c>
      <c r="H358" s="103" t="str">
        <f t="shared" si="183"/>
        <v>-</v>
      </c>
      <c r="I358" s="103">
        <f t="shared" si="183"/>
        <v>9041.09</v>
      </c>
      <c r="K358" s="103" t="str">
        <f t="shared" ref="K358:R358" si="184">+K196</f>
        <v>-</v>
      </c>
      <c r="L358" s="103" t="str">
        <f t="shared" si="184"/>
        <v>-</v>
      </c>
      <c r="M358" s="103">
        <f t="shared" si="184"/>
        <v>2223.4</v>
      </c>
      <c r="N358" s="103">
        <f t="shared" si="184"/>
        <v>14832.5</v>
      </c>
      <c r="O358" s="103">
        <f t="shared" si="184"/>
        <v>30029.279999999999</v>
      </c>
      <c r="P358" s="103">
        <f t="shared" si="184"/>
        <v>11246.560000000001</v>
      </c>
      <c r="Q358" s="103" t="str">
        <f t="shared" si="184"/>
        <v>-</v>
      </c>
      <c r="R358" s="103">
        <f t="shared" si="184"/>
        <v>58331.740000000005</v>
      </c>
    </row>
    <row r="359" spans="1:18">
      <c r="A359" s="51">
        <v>2015</v>
      </c>
      <c r="B359" s="103" t="str">
        <f t="shared" ref="B359:I359" si="185">+B197</f>
        <v>-</v>
      </c>
      <c r="C359" s="103">
        <f t="shared" si="185"/>
        <v>61.15</v>
      </c>
      <c r="D359" s="103">
        <f t="shared" si="185"/>
        <v>957.43999999999994</v>
      </c>
      <c r="E359" s="103">
        <f t="shared" si="185"/>
        <v>1419.2</v>
      </c>
      <c r="F359" s="103">
        <f t="shared" si="185"/>
        <v>4836.08</v>
      </c>
      <c r="G359" s="103">
        <f t="shared" si="185"/>
        <v>2139.83</v>
      </c>
      <c r="H359" s="103" t="str">
        <f t="shared" si="185"/>
        <v>-</v>
      </c>
      <c r="I359" s="103">
        <f t="shared" si="185"/>
        <v>9413.7000000000007</v>
      </c>
      <c r="K359" s="103" t="str">
        <f t="shared" ref="K359:R359" si="186">+K197</f>
        <v>-</v>
      </c>
      <c r="L359" s="103" t="str">
        <f t="shared" si="186"/>
        <v>-</v>
      </c>
      <c r="M359" s="103">
        <f t="shared" si="186"/>
        <v>2607.2600000000002</v>
      </c>
      <c r="N359" s="103">
        <f t="shared" si="186"/>
        <v>12325.02</v>
      </c>
      <c r="O359" s="103">
        <f t="shared" si="186"/>
        <v>15756.28</v>
      </c>
      <c r="P359" s="103">
        <f t="shared" si="186"/>
        <v>5022.17</v>
      </c>
      <c r="Q359" s="103" t="str">
        <f t="shared" si="186"/>
        <v>-</v>
      </c>
      <c r="R359" s="103">
        <f t="shared" si="186"/>
        <v>35710.730000000003</v>
      </c>
    </row>
    <row r="360" spans="1:18">
      <c r="A360" s="51">
        <v>2016</v>
      </c>
      <c r="B360" s="103" t="str">
        <f t="shared" ref="B360:I360" si="187">+B198</f>
        <v>-</v>
      </c>
      <c r="C360" s="103" t="str">
        <f t="shared" si="187"/>
        <v>-</v>
      </c>
      <c r="D360" s="103" t="str">
        <f t="shared" si="187"/>
        <v>-</v>
      </c>
      <c r="E360" s="103">
        <f t="shared" si="187"/>
        <v>2088.35</v>
      </c>
      <c r="F360" s="103">
        <f t="shared" si="187"/>
        <v>2868.18</v>
      </c>
      <c r="G360" s="103" t="str">
        <f t="shared" si="187"/>
        <v>-</v>
      </c>
      <c r="H360" s="103" t="str">
        <f t="shared" si="187"/>
        <v>-</v>
      </c>
      <c r="I360" s="103">
        <f t="shared" si="187"/>
        <v>4956.53</v>
      </c>
      <c r="K360" s="103" t="str">
        <f t="shared" ref="K360:R360" si="188">+K198</f>
        <v>-</v>
      </c>
      <c r="L360" s="103" t="str">
        <f t="shared" si="188"/>
        <v>-</v>
      </c>
      <c r="M360" s="103" t="str">
        <f t="shared" si="188"/>
        <v>-</v>
      </c>
      <c r="N360" s="103">
        <f t="shared" si="188"/>
        <v>4691.76</v>
      </c>
      <c r="O360" s="103">
        <f t="shared" si="188"/>
        <v>11265.77</v>
      </c>
      <c r="P360" s="103" t="str">
        <f t="shared" si="188"/>
        <v>-</v>
      </c>
      <c r="Q360" s="103" t="str">
        <f t="shared" si="188"/>
        <v>-</v>
      </c>
      <c r="R360" s="103">
        <f t="shared" si="188"/>
        <v>15957.53</v>
      </c>
    </row>
    <row r="361" spans="1:18">
      <c r="A361" s="68">
        <v>2017</v>
      </c>
      <c r="B361" s="103" t="str">
        <f t="shared" ref="B361:I361" si="189">+B199</f>
        <v>-</v>
      </c>
      <c r="C361" s="103" t="str">
        <f t="shared" si="189"/>
        <v>-</v>
      </c>
      <c r="D361" s="103">
        <f t="shared" si="189"/>
        <v>318.87</v>
      </c>
      <c r="E361" s="103">
        <f t="shared" si="189"/>
        <v>2191</v>
      </c>
      <c r="F361" s="103">
        <f t="shared" si="189"/>
        <v>3153.47</v>
      </c>
      <c r="G361" s="103" t="str">
        <f t="shared" si="189"/>
        <v>-</v>
      </c>
      <c r="H361" s="103" t="str">
        <f t="shared" si="189"/>
        <v>-</v>
      </c>
      <c r="I361" s="103">
        <f t="shared" si="189"/>
        <v>5663.34</v>
      </c>
      <c r="K361" s="103" t="str">
        <f t="shared" ref="K361:R361" si="190">+K199</f>
        <v>-</v>
      </c>
      <c r="L361" s="103" t="str">
        <f t="shared" si="190"/>
        <v>-</v>
      </c>
      <c r="M361" s="103">
        <f t="shared" si="190"/>
        <v>29.64</v>
      </c>
      <c r="N361" s="103">
        <f t="shared" si="190"/>
        <v>5723.99</v>
      </c>
      <c r="O361" s="103">
        <f t="shared" si="190"/>
        <v>9300.99</v>
      </c>
      <c r="P361" s="103" t="str">
        <f t="shared" si="190"/>
        <v>-</v>
      </c>
      <c r="Q361" s="103" t="str">
        <f t="shared" si="190"/>
        <v>-</v>
      </c>
      <c r="R361" s="103">
        <f t="shared" si="190"/>
        <v>15054.619999999999</v>
      </c>
    </row>
    <row r="362" spans="1:18">
      <c r="A362" s="68">
        <v>2018</v>
      </c>
      <c r="B362" s="103" t="str">
        <f t="shared" ref="B362:I362" si="191">+B200</f>
        <v>-</v>
      </c>
      <c r="C362" s="103" t="str">
        <f t="shared" si="191"/>
        <v>-</v>
      </c>
      <c r="D362" s="103">
        <f t="shared" si="191"/>
        <v>455.13</v>
      </c>
      <c r="E362" s="103">
        <f t="shared" si="191"/>
        <v>506.53</v>
      </c>
      <c r="F362" s="103">
        <f t="shared" si="191"/>
        <v>586</v>
      </c>
      <c r="G362" s="103">
        <f t="shared" si="191"/>
        <v>21.18</v>
      </c>
      <c r="H362" s="103" t="str">
        <f t="shared" si="191"/>
        <v>-</v>
      </c>
      <c r="I362" s="103">
        <f t="shared" si="191"/>
        <v>1568.84</v>
      </c>
      <c r="K362" s="103" t="str">
        <f t="shared" ref="K362:R362" si="192">+K200</f>
        <v>-</v>
      </c>
      <c r="L362" s="103" t="str">
        <f t="shared" si="192"/>
        <v>-</v>
      </c>
      <c r="M362" s="103">
        <f t="shared" si="192"/>
        <v>258.3</v>
      </c>
      <c r="N362" s="103">
        <f t="shared" si="192"/>
        <v>4678.59</v>
      </c>
      <c r="O362" s="103">
        <f t="shared" si="192"/>
        <v>8422.14</v>
      </c>
      <c r="P362" s="103">
        <f t="shared" si="192"/>
        <v>88.38</v>
      </c>
      <c r="Q362" s="103" t="str">
        <f t="shared" si="192"/>
        <v>-</v>
      </c>
      <c r="R362" s="103">
        <f t="shared" si="192"/>
        <v>13447.409999999998</v>
      </c>
    </row>
    <row r="363" spans="1:18">
      <c r="A363" s="68">
        <v>2019</v>
      </c>
      <c r="B363" s="103" t="str">
        <f t="shared" ref="B363:I363" si="193">+B201</f>
        <v>-</v>
      </c>
      <c r="C363" s="103" t="str">
        <f t="shared" si="193"/>
        <v>-</v>
      </c>
      <c r="D363" s="103">
        <f t="shared" si="193"/>
        <v>237.22</v>
      </c>
      <c r="E363" s="103">
        <f t="shared" si="193"/>
        <v>1532.9</v>
      </c>
      <c r="F363" s="103">
        <f t="shared" si="193"/>
        <v>888.26</v>
      </c>
      <c r="G363" s="103">
        <f t="shared" si="193"/>
        <v>84.14</v>
      </c>
      <c r="H363" s="103" t="str">
        <f t="shared" si="193"/>
        <v>-</v>
      </c>
      <c r="I363" s="103">
        <f t="shared" si="193"/>
        <v>2742.52</v>
      </c>
      <c r="K363" s="103" t="str">
        <f t="shared" ref="K363:R363" si="194">+K201</f>
        <v>-</v>
      </c>
      <c r="L363" s="103" t="str">
        <f t="shared" si="194"/>
        <v>-</v>
      </c>
      <c r="M363" s="103">
        <f t="shared" si="194"/>
        <v>3506.51</v>
      </c>
      <c r="N363" s="103">
        <f t="shared" si="194"/>
        <v>14386.42</v>
      </c>
      <c r="O363" s="103">
        <f t="shared" si="194"/>
        <v>16996.97</v>
      </c>
      <c r="P363" s="103">
        <f t="shared" si="194"/>
        <v>1361.11</v>
      </c>
      <c r="Q363" s="103" t="str">
        <f t="shared" si="194"/>
        <v>-</v>
      </c>
      <c r="R363" s="103">
        <f t="shared" si="194"/>
        <v>36251.01</v>
      </c>
    </row>
    <row r="364" spans="1:18" ht="11.4">
      <c r="A364" s="192" t="s">
        <v>215</v>
      </c>
      <c r="B364" s="103" t="str">
        <f t="shared" ref="B364:I364" si="195">+B202</f>
        <v>-</v>
      </c>
      <c r="C364" s="103" t="str">
        <f t="shared" si="195"/>
        <v>-</v>
      </c>
      <c r="D364" s="103">
        <f t="shared" si="195"/>
        <v>208.1</v>
      </c>
      <c r="E364" s="103">
        <f t="shared" si="195"/>
        <v>464.78</v>
      </c>
      <c r="F364" s="103" t="str">
        <f t="shared" si="195"/>
        <v>-</v>
      </c>
      <c r="G364" s="103" t="str">
        <f t="shared" si="195"/>
        <v>-</v>
      </c>
      <c r="H364" s="103" t="str">
        <f t="shared" si="195"/>
        <v>-</v>
      </c>
      <c r="I364" s="103">
        <f t="shared" si="195"/>
        <v>672.88</v>
      </c>
      <c r="K364" s="103" t="str">
        <f t="shared" ref="K364:R364" si="196">+K202</f>
        <v>-</v>
      </c>
      <c r="L364" s="103" t="str">
        <f t="shared" si="196"/>
        <v>-</v>
      </c>
      <c r="M364" s="103" t="str">
        <f t="shared" si="196"/>
        <v>-</v>
      </c>
      <c r="N364" s="103">
        <f t="shared" si="196"/>
        <v>9108.27</v>
      </c>
      <c r="O364" s="103" t="str">
        <f t="shared" si="196"/>
        <v>-</v>
      </c>
      <c r="P364" s="103" t="str">
        <f t="shared" si="196"/>
        <v>-</v>
      </c>
      <c r="Q364" s="103" t="str">
        <f t="shared" si="196"/>
        <v>-</v>
      </c>
      <c r="R364" s="103">
        <f t="shared" si="196"/>
        <v>9108.27</v>
      </c>
    </row>
    <row r="365" spans="1:18" ht="11.4">
      <c r="A365" s="192" t="s">
        <v>216</v>
      </c>
      <c r="B365" s="103" t="str">
        <f t="shared" ref="B365:I365" si="197">+B203</f>
        <v>-</v>
      </c>
      <c r="C365" s="103" t="str">
        <f t="shared" si="197"/>
        <v>-</v>
      </c>
      <c r="D365" s="103">
        <f t="shared" si="197"/>
        <v>434.16</v>
      </c>
      <c r="E365" s="103">
        <f t="shared" si="197"/>
        <v>1156.8699999999999</v>
      </c>
      <c r="F365" s="103">
        <f t="shared" si="197"/>
        <v>2585.87</v>
      </c>
      <c r="G365" s="103" t="str">
        <f t="shared" si="197"/>
        <v>-</v>
      </c>
      <c r="H365" s="103" t="str">
        <f t="shared" si="197"/>
        <v>-</v>
      </c>
      <c r="I365" s="103">
        <f t="shared" si="197"/>
        <v>4176.8999999999996</v>
      </c>
      <c r="K365" s="103" t="str">
        <f t="shared" ref="K365:R365" si="198">+K203</f>
        <v>-</v>
      </c>
      <c r="L365" s="103" t="str">
        <f t="shared" si="198"/>
        <v>-</v>
      </c>
      <c r="M365" s="103">
        <f t="shared" si="198"/>
        <v>146.68</v>
      </c>
      <c r="N365" s="103">
        <f t="shared" si="198"/>
        <v>7451.15</v>
      </c>
      <c r="O365" s="103">
        <f t="shared" si="198"/>
        <v>17541.91</v>
      </c>
      <c r="P365" s="103" t="str">
        <f t="shared" si="198"/>
        <v>-</v>
      </c>
      <c r="Q365" s="103" t="str">
        <f t="shared" si="198"/>
        <v>-</v>
      </c>
      <c r="R365" s="103">
        <f t="shared" si="198"/>
        <v>25139.739999999998</v>
      </c>
    </row>
    <row r="366" spans="1:18">
      <c r="A366" s="192">
        <v>2022</v>
      </c>
      <c r="B366" s="103" t="str">
        <f t="shared" ref="B366:I366" si="199">+B204</f>
        <v>-</v>
      </c>
      <c r="C366" s="103" t="str">
        <f t="shared" si="199"/>
        <v>-</v>
      </c>
      <c r="D366" s="103">
        <f t="shared" si="199"/>
        <v>311.39999999999998</v>
      </c>
      <c r="E366" s="103">
        <f t="shared" si="199"/>
        <v>1843.06</v>
      </c>
      <c r="F366" s="103">
        <f t="shared" si="199"/>
        <v>2259.0700000000002</v>
      </c>
      <c r="G366" s="103">
        <f t="shared" si="199"/>
        <v>15.23</v>
      </c>
      <c r="H366" s="103" t="str">
        <f t="shared" si="199"/>
        <v>-</v>
      </c>
      <c r="I366" s="103">
        <f t="shared" si="199"/>
        <v>4428.76</v>
      </c>
      <c r="K366" s="103" t="str">
        <f t="shared" ref="K366:R366" si="200">+K204</f>
        <v>-</v>
      </c>
      <c r="L366" s="103" t="str">
        <f t="shared" si="200"/>
        <v>-</v>
      </c>
      <c r="M366" s="103">
        <f t="shared" si="200"/>
        <v>232.96</v>
      </c>
      <c r="N366" s="103">
        <f t="shared" si="200"/>
        <v>10731.14</v>
      </c>
      <c r="O366" s="103">
        <f t="shared" si="200"/>
        <v>10276.48</v>
      </c>
      <c r="P366" s="103">
        <f t="shared" si="200"/>
        <v>2262.89</v>
      </c>
      <c r="Q366" s="103" t="str">
        <f t="shared" si="200"/>
        <v>-</v>
      </c>
      <c r="R366" s="103">
        <f t="shared" si="200"/>
        <v>23503.469999999998</v>
      </c>
    </row>
    <row r="367" spans="1:18">
      <c r="A367" s="192">
        <v>2023</v>
      </c>
      <c r="B367" s="103" t="str">
        <f t="shared" ref="B367:I368" si="201">+B205</f>
        <v>-</v>
      </c>
      <c r="C367" s="103" t="str">
        <f t="shared" si="201"/>
        <v>-</v>
      </c>
      <c r="D367" s="103">
        <f t="shared" si="201"/>
        <v>119.52</v>
      </c>
      <c r="E367" s="103">
        <f t="shared" si="201"/>
        <v>1186.7</v>
      </c>
      <c r="F367" s="103">
        <f t="shared" si="201"/>
        <v>3397.97</v>
      </c>
      <c r="G367" s="103">
        <f t="shared" si="201"/>
        <v>328.76</v>
      </c>
      <c r="H367" s="103" t="str">
        <f t="shared" si="201"/>
        <v>-</v>
      </c>
      <c r="I367" s="103">
        <f t="shared" si="201"/>
        <v>5032.95</v>
      </c>
      <c r="K367" s="103" t="str">
        <f t="shared" ref="K367:R368" si="202">+K205</f>
        <v>-</v>
      </c>
      <c r="L367" s="103" t="str">
        <f t="shared" si="202"/>
        <v>-</v>
      </c>
      <c r="M367" s="103">
        <f t="shared" si="202"/>
        <v>431.44</v>
      </c>
      <c r="N367" s="103">
        <f t="shared" si="202"/>
        <v>6674.51</v>
      </c>
      <c r="O367" s="103">
        <f t="shared" si="202"/>
        <v>5109.51</v>
      </c>
      <c r="P367" s="103">
        <f t="shared" si="202"/>
        <v>6979.14</v>
      </c>
      <c r="Q367" s="103" t="str">
        <f t="shared" si="202"/>
        <v>-</v>
      </c>
      <c r="R367" s="103">
        <f t="shared" si="202"/>
        <v>19194.599999999999</v>
      </c>
    </row>
    <row r="368" spans="1:18" ht="11.4">
      <c r="A368" s="192" t="s">
        <v>348</v>
      </c>
      <c r="B368" s="103" t="str">
        <f t="shared" si="201"/>
        <v>-</v>
      </c>
      <c r="C368" s="103" t="str">
        <f t="shared" si="201"/>
        <v>-</v>
      </c>
      <c r="D368" s="103">
        <f t="shared" si="201"/>
        <v>805.79311693035004</v>
      </c>
      <c r="E368" s="103">
        <f t="shared" si="201"/>
        <v>2134.3149412432199</v>
      </c>
      <c r="F368" s="103">
        <f t="shared" si="201"/>
        <v>1246.5995639452501</v>
      </c>
      <c r="G368" s="103">
        <f t="shared" si="201"/>
        <v>34.303477112676099</v>
      </c>
      <c r="H368" s="103" t="str">
        <f t="shared" si="201"/>
        <v>-</v>
      </c>
      <c r="I368" s="103">
        <f t="shared" si="201"/>
        <v>4221.0110992314958</v>
      </c>
      <c r="K368" s="103" t="str">
        <f t="shared" si="202"/>
        <v>-</v>
      </c>
      <c r="L368" s="103" t="str">
        <f t="shared" si="202"/>
        <v>-</v>
      </c>
      <c r="M368" s="103">
        <f t="shared" si="202"/>
        <v>1954.53161483906</v>
      </c>
      <c r="N368" s="103">
        <f t="shared" si="202"/>
        <v>13867.5587544303</v>
      </c>
      <c r="O368" s="103">
        <f t="shared" si="202"/>
        <v>5568.7623025844696</v>
      </c>
      <c r="P368" s="103">
        <f t="shared" si="202"/>
        <v>358.19784330985902</v>
      </c>
      <c r="Q368" s="103" t="str">
        <f t="shared" si="202"/>
        <v>-</v>
      </c>
      <c r="R368" s="103">
        <f t="shared" si="202"/>
        <v>21749.050515163686</v>
      </c>
    </row>
    <row r="369" spans="1:18" ht="10.199999999999999" customHeight="1"/>
    <row r="370" spans="1:18" ht="10.199999999999999" customHeight="1">
      <c r="A370" s="264" t="s">
        <v>227</v>
      </c>
      <c r="B370" s="264"/>
      <c r="C370" s="264"/>
      <c r="D370" s="264"/>
      <c r="E370" s="264"/>
      <c r="F370" s="264"/>
      <c r="G370" s="264"/>
      <c r="H370" s="264"/>
      <c r="I370" s="264"/>
      <c r="J370" s="264"/>
      <c r="K370" s="264"/>
      <c r="L370" s="264"/>
      <c r="M370" s="264"/>
      <c r="N370" s="264"/>
      <c r="O370" s="264"/>
      <c r="P370" s="264"/>
      <c r="Q370" s="264"/>
      <c r="R370" s="264"/>
    </row>
    <row r="371" spans="1:18" ht="10.199999999999999" customHeight="1">
      <c r="A371" s="5" t="s">
        <v>1</v>
      </c>
      <c r="B371" s="12" t="s">
        <v>20</v>
      </c>
      <c r="C371" s="12" t="s">
        <v>21</v>
      </c>
      <c r="D371" s="12" t="s">
        <v>22</v>
      </c>
      <c r="E371" s="12" t="s">
        <v>23</v>
      </c>
      <c r="F371" s="12" t="s">
        <v>24</v>
      </c>
      <c r="G371" s="12" t="s">
        <v>25</v>
      </c>
      <c r="H371" s="12" t="s">
        <v>26</v>
      </c>
      <c r="I371" s="12" t="s">
        <v>8</v>
      </c>
      <c r="J371" s="151"/>
      <c r="K371" s="12" t="s">
        <v>20</v>
      </c>
      <c r="L371" s="12" t="s">
        <v>21</v>
      </c>
      <c r="M371" s="12" t="s">
        <v>22</v>
      </c>
      <c r="N371" s="12" t="s">
        <v>23</v>
      </c>
      <c r="O371" s="12" t="s">
        <v>24</v>
      </c>
      <c r="P371" s="12" t="s">
        <v>25</v>
      </c>
      <c r="Q371" s="12" t="s">
        <v>26</v>
      </c>
      <c r="R371" s="12" t="s">
        <v>8</v>
      </c>
    </row>
    <row r="372" spans="1:18" ht="14.25" customHeight="1">
      <c r="B372" s="312" t="s">
        <v>50</v>
      </c>
      <c r="C372" s="312"/>
      <c r="D372" s="312"/>
      <c r="E372" s="312"/>
      <c r="F372" s="312"/>
      <c r="G372" s="312"/>
      <c r="H372" s="312"/>
      <c r="I372" s="312"/>
      <c r="J372" s="11"/>
      <c r="K372" s="312" t="s">
        <v>51</v>
      </c>
      <c r="L372" s="312"/>
      <c r="M372" s="312"/>
      <c r="N372" s="312"/>
      <c r="O372" s="312"/>
      <c r="P372" s="312"/>
      <c r="Q372" s="312"/>
      <c r="R372" s="312"/>
    </row>
    <row r="373" spans="1:18" ht="11.25" customHeight="1">
      <c r="A373" s="66" t="s">
        <v>218</v>
      </c>
    </row>
    <row r="374" spans="1:18" ht="11.25" customHeight="1">
      <c r="A374" s="51" t="s">
        <v>102</v>
      </c>
      <c r="B374" s="103">
        <f t="shared" ref="B374:I374" si="203">AVERAGE(B214:B218)</f>
        <v>57.4</v>
      </c>
      <c r="C374" s="103">
        <f t="shared" si="203"/>
        <v>2153</v>
      </c>
      <c r="D374" s="103">
        <f t="shared" si="203"/>
        <v>15884.2</v>
      </c>
      <c r="E374" s="103">
        <f t="shared" si="203"/>
        <v>23367</v>
      </c>
      <c r="F374" s="103">
        <f t="shared" si="203"/>
        <v>12666.6</v>
      </c>
      <c r="G374" s="103">
        <f t="shared" si="203"/>
        <v>644.5</v>
      </c>
      <c r="H374" s="103">
        <f t="shared" si="203"/>
        <v>46</v>
      </c>
      <c r="I374" s="103">
        <f t="shared" si="203"/>
        <v>54662.2</v>
      </c>
      <c r="K374" s="103">
        <f t="shared" ref="K374:R374" si="204">AVERAGE(K214:K218)</f>
        <v>80</v>
      </c>
      <c r="L374" s="103">
        <f t="shared" si="204"/>
        <v>2960.6666666666665</v>
      </c>
      <c r="M374" s="103">
        <f t="shared" si="204"/>
        <v>22620</v>
      </c>
      <c r="N374" s="103">
        <f t="shared" si="204"/>
        <v>73777</v>
      </c>
      <c r="O374" s="103">
        <f t="shared" si="204"/>
        <v>68671.8</v>
      </c>
      <c r="P374" s="103">
        <f t="shared" si="204"/>
        <v>9800</v>
      </c>
      <c r="Q374" s="103">
        <f t="shared" si="204"/>
        <v>436</v>
      </c>
      <c r="R374" s="103">
        <f t="shared" si="204"/>
        <v>172398.8</v>
      </c>
    </row>
    <row r="375" spans="1:18" ht="11.25" customHeight="1">
      <c r="A375" s="51" t="s">
        <v>201</v>
      </c>
      <c r="B375" s="103" t="s">
        <v>15</v>
      </c>
      <c r="C375" s="103">
        <f>AVERAGE(C219:C223)</f>
        <v>901</v>
      </c>
      <c r="D375" s="103">
        <f>AVERAGE(D219:D223)</f>
        <v>1886.25</v>
      </c>
      <c r="E375" s="103">
        <f>AVERAGE(E219:E223)</f>
        <v>14499.6</v>
      </c>
      <c r="F375" s="103">
        <f>AVERAGE(F219:F223)</f>
        <v>8674.2000000000007</v>
      </c>
      <c r="G375" s="103">
        <f>AVERAGE(G219:G223)</f>
        <v>1212</v>
      </c>
      <c r="H375" s="103" t="s">
        <v>15</v>
      </c>
      <c r="I375" s="103">
        <f>AVERAGE(I219:I223)</f>
        <v>25590.2</v>
      </c>
      <c r="K375" s="103" t="s">
        <v>15</v>
      </c>
      <c r="L375" s="103">
        <f t="shared" ref="L375:R375" si="205">AVERAGE(L219:L223)</f>
        <v>19</v>
      </c>
      <c r="M375" s="103">
        <f t="shared" si="205"/>
        <v>5077</v>
      </c>
      <c r="N375" s="103">
        <f t="shared" si="205"/>
        <v>91015.4</v>
      </c>
      <c r="O375" s="103">
        <f t="shared" si="205"/>
        <v>62793.599999999999</v>
      </c>
      <c r="P375" s="103">
        <f t="shared" si="205"/>
        <v>7165.4</v>
      </c>
      <c r="Q375" s="103">
        <f t="shared" si="205"/>
        <v>44.5</v>
      </c>
      <c r="R375" s="103">
        <f t="shared" si="205"/>
        <v>165057.60000000001</v>
      </c>
    </row>
    <row r="376" spans="1:18" ht="11.25" customHeight="1">
      <c r="A376" s="51" t="s">
        <v>224</v>
      </c>
      <c r="B376" s="103" t="s">
        <v>15</v>
      </c>
      <c r="C376" s="103">
        <f>AVERAGE(C224:C228)</f>
        <v>148</v>
      </c>
      <c r="D376" s="103">
        <f>AVERAGE(D224:D228)</f>
        <v>1041</v>
      </c>
      <c r="E376" s="103">
        <f t="shared" ref="E376:R376" si="206">AVERAGE(E224:E228)</f>
        <v>5008.75</v>
      </c>
      <c r="F376" s="103">
        <f t="shared" si="206"/>
        <v>3756</v>
      </c>
      <c r="G376" s="103">
        <f t="shared" si="206"/>
        <v>1742.75</v>
      </c>
      <c r="H376" s="103">
        <f t="shared" si="206"/>
        <v>215</v>
      </c>
      <c r="I376" s="103">
        <f t="shared" si="206"/>
        <v>11155.75</v>
      </c>
      <c r="J376" s="103"/>
      <c r="K376" s="103" t="s">
        <v>15</v>
      </c>
      <c r="L376" s="103">
        <f t="shared" si="206"/>
        <v>40</v>
      </c>
      <c r="M376" s="103">
        <f t="shared" si="206"/>
        <v>6123.5</v>
      </c>
      <c r="N376" s="103">
        <f t="shared" si="206"/>
        <v>63584.5</v>
      </c>
      <c r="O376" s="103">
        <f t="shared" si="206"/>
        <v>47919.5</v>
      </c>
      <c r="P376" s="103">
        <f t="shared" si="206"/>
        <v>16697</v>
      </c>
      <c r="Q376" s="103">
        <f t="shared" si="206"/>
        <v>324</v>
      </c>
      <c r="R376" s="103">
        <f t="shared" si="206"/>
        <v>131363.75</v>
      </c>
    </row>
    <row r="377" spans="1:18" ht="11.25" customHeight="1">
      <c r="A377" s="51" t="s">
        <v>225</v>
      </c>
      <c r="B377" s="103" t="s">
        <v>15</v>
      </c>
      <c r="C377" s="103" t="s">
        <v>15</v>
      </c>
      <c r="D377" s="103" t="s">
        <v>15</v>
      </c>
      <c r="E377" s="103">
        <f t="shared" ref="E377:R377" si="207">AVERAGE(E229:E233)</f>
        <v>2602.5</v>
      </c>
      <c r="F377" s="103">
        <f t="shared" si="207"/>
        <v>2406.8000000000002</v>
      </c>
      <c r="G377" s="103">
        <f t="shared" si="207"/>
        <v>563.5</v>
      </c>
      <c r="H377" s="103" t="s">
        <v>15</v>
      </c>
      <c r="I377" s="103">
        <f t="shared" si="207"/>
        <v>4939.6000000000004</v>
      </c>
      <c r="J377" s="103"/>
      <c r="K377" s="103" t="s">
        <v>15</v>
      </c>
      <c r="L377" s="103" t="s">
        <v>15</v>
      </c>
      <c r="M377" s="103" t="s">
        <v>15</v>
      </c>
      <c r="N377" s="103">
        <f t="shared" si="207"/>
        <v>17736.25</v>
      </c>
      <c r="O377" s="103">
        <f t="shared" si="207"/>
        <v>23288.6</v>
      </c>
      <c r="P377" s="103">
        <f t="shared" si="207"/>
        <v>3967.4</v>
      </c>
      <c r="Q377" s="103" t="s">
        <v>15</v>
      </c>
      <c r="R377" s="103">
        <f t="shared" si="207"/>
        <v>41445</v>
      </c>
    </row>
    <row r="378" spans="1:18" ht="11.25" customHeight="1">
      <c r="A378" s="51" t="s">
        <v>13</v>
      </c>
      <c r="B378" s="103" t="str">
        <f>+B234</f>
        <v>-</v>
      </c>
      <c r="C378" s="103">
        <f t="shared" ref="C378:I378" si="208">AVERAGE(C234:C238)</f>
        <v>2607</v>
      </c>
      <c r="D378" s="103">
        <f t="shared" si="208"/>
        <v>5199.5</v>
      </c>
      <c r="E378" s="103">
        <f t="shared" si="208"/>
        <v>14961.284720780397</v>
      </c>
      <c r="F378" s="103">
        <f t="shared" si="208"/>
        <v>12699.879902815353</v>
      </c>
      <c r="G378" s="103">
        <f t="shared" si="208"/>
        <v>2858.9900462334185</v>
      </c>
      <c r="H378" s="103">
        <f t="shared" si="208"/>
        <v>50.8</v>
      </c>
      <c r="I378" s="103">
        <f t="shared" si="208"/>
        <v>35250.75466982917</v>
      </c>
      <c r="K378" s="103" t="str">
        <f>+K234</f>
        <v>-</v>
      </c>
      <c r="L378" s="103">
        <f t="shared" ref="L378:R378" si="209">AVERAGE(L234:L238)</f>
        <v>5</v>
      </c>
      <c r="M378" s="103">
        <f t="shared" si="209"/>
        <v>1794.5</v>
      </c>
      <c r="N378" s="103">
        <f t="shared" si="209"/>
        <v>40605.553217747787</v>
      </c>
      <c r="O378" s="103">
        <f t="shared" si="209"/>
        <v>52131.230341472226</v>
      </c>
      <c r="P378" s="103">
        <f t="shared" si="209"/>
        <v>15015.726886302655</v>
      </c>
      <c r="Q378" s="103">
        <f t="shared" si="209"/>
        <v>10.4</v>
      </c>
      <c r="R378" s="103">
        <f t="shared" si="209"/>
        <v>109199.51044552265</v>
      </c>
    </row>
    <row r="379" spans="1:18" ht="11.25" customHeight="1">
      <c r="A379" s="51" t="s">
        <v>14</v>
      </c>
      <c r="B379" s="103" t="str">
        <f>B239</f>
        <v>-</v>
      </c>
      <c r="C379" s="103" t="str">
        <f>C239</f>
        <v>-</v>
      </c>
      <c r="D379" s="103">
        <f>AVERAGE(D239:D243)</f>
        <v>2101.1750000000002</v>
      </c>
      <c r="E379" s="103">
        <f t="shared" ref="E379:I379" si="210">AVERAGE(E239:E243)</f>
        <v>6443.4220000000005</v>
      </c>
      <c r="F379" s="103">
        <f t="shared" si="210"/>
        <v>7643.3940000000002</v>
      </c>
      <c r="G379" s="103">
        <f t="shared" si="210"/>
        <v>878.77600000000007</v>
      </c>
      <c r="H379" s="103">
        <f t="shared" si="210"/>
        <v>47.703999999999994</v>
      </c>
      <c r="I379" s="103">
        <f t="shared" si="210"/>
        <v>16694.235999999997</v>
      </c>
      <c r="K379" s="103" t="str">
        <f>K239</f>
        <v>-</v>
      </c>
      <c r="L379" s="103" t="str">
        <f>L239</f>
        <v>-</v>
      </c>
      <c r="M379" s="103">
        <f t="shared" ref="M379:R379" si="211">AVERAGE(M239:M243)</f>
        <v>495.17249999999996</v>
      </c>
      <c r="N379" s="103">
        <f t="shared" si="211"/>
        <v>18380.756000000001</v>
      </c>
      <c r="O379" s="103">
        <f t="shared" si="211"/>
        <v>38455.949999999997</v>
      </c>
      <c r="P379" s="103">
        <f t="shared" si="211"/>
        <v>5443.616</v>
      </c>
      <c r="Q379" s="103">
        <f t="shared" si="211"/>
        <v>26.564</v>
      </c>
      <c r="R379" s="103">
        <f t="shared" si="211"/>
        <v>62703.023999999998</v>
      </c>
    </row>
    <row r="380" spans="1:18" ht="11.25" customHeight="1">
      <c r="A380" s="51">
        <v>2011</v>
      </c>
      <c r="B380" s="103" t="str">
        <f t="shared" ref="B380:I380" si="212">+B244</f>
        <v>-</v>
      </c>
      <c r="C380" s="103" t="str">
        <f t="shared" si="212"/>
        <v>-</v>
      </c>
      <c r="D380" s="103">
        <f t="shared" si="212"/>
        <v>2860.82</v>
      </c>
      <c r="E380" s="103">
        <f t="shared" si="212"/>
        <v>8270.7599999999984</v>
      </c>
      <c r="F380" s="103">
        <f t="shared" si="212"/>
        <v>17177.82</v>
      </c>
      <c r="G380" s="103">
        <f t="shared" si="212"/>
        <v>888.87</v>
      </c>
      <c r="H380" s="103">
        <f t="shared" si="212"/>
        <v>5</v>
      </c>
      <c r="I380" s="103">
        <f t="shared" si="212"/>
        <v>29203.270000000004</v>
      </c>
      <c r="K380" s="103" t="str">
        <f t="shared" ref="K380:R380" si="213">+K244</f>
        <v>-</v>
      </c>
      <c r="L380" s="103" t="str">
        <f t="shared" si="213"/>
        <v>-</v>
      </c>
      <c r="M380" s="103">
        <f t="shared" si="213"/>
        <v>619.72</v>
      </c>
      <c r="N380" s="103">
        <f t="shared" si="213"/>
        <v>12093.21</v>
      </c>
      <c r="O380" s="103">
        <f t="shared" si="213"/>
        <v>21372.17</v>
      </c>
      <c r="P380" s="103">
        <f t="shared" si="213"/>
        <v>5494.25</v>
      </c>
      <c r="Q380" s="103">
        <f t="shared" si="213"/>
        <v>2.4500000000000002</v>
      </c>
      <c r="R380" s="103">
        <f t="shared" si="213"/>
        <v>39581.799999999996</v>
      </c>
    </row>
    <row r="381" spans="1:18" ht="11.25" customHeight="1">
      <c r="A381" s="51">
        <v>2012</v>
      </c>
      <c r="B381" s="103" t="str">
        <f t="shared" ref="B381:I381" si="214">+B245</f>
        <v>-</v>
      </c>
      <c r="C381" s="103" t="str">
        <f t="shared" si="214"/>
        <v>-</v>
      </c>
      <c r="D381" s="103">
        <f t="shared" si="214"/>
        <v>10264.960000000001</v>
      </c>
      <c r="E381" s="103">
        <f t="shared" si="214"/>
        <v>10219.549999999999</v>
      </c>
      <c r="F381" s="103">
        <f t="shared" si="214"/>
        <v>11016.12</v>
      </c>
      <c r="G381" s="103">
        <f t="shared" si="214"/>
        <v>2095.63</v>
      </c>
      <c r="H381" s="103">
        <f t="shared" si="214"/>
        <v>132.59</v>
      </c>
      <c r="I381" s="103">
        <f t="shared" si="214"/>
        <v>33728.850000000006</v>
      </c>
      <c r="K381" s="103" t="str">
        <f t="shared" ref="K381:R381" si="215">+K245</f>
        <v>-</v>
      </c>
      <c r="L381" s="103" t="str">
        <f t="shared" si="215"/>
        <v>-</v>
      </c>
      <c r="M381" s="103">
        <f t="shared" si="215"/>
        <v>407.48</v>
      </c>
      <c r="N381" s="103">
        <f t="shared" si="215"/>
        <v>10296.51</v>
      </c>
      <c r="O381" s="103">
        <f t="shared" si="215"/>
        <v>11942.22</v>
      </c>
      <c r="P381" s="103">
        <f t="shared" si="215"/>
        <v>8767.2100000000009</v>
      </c>
      <c r="Q381" s="103">
        <f t="shared" si="215"/>
        <v>20.81</v>
      </c>
      <c r="R381" s="103">
        <f t="shared" si="215"/>
        <v>31434.230000000003</v>
      </c>
    </row>
    <row r="382" spans="1:18" ht="11.25" customHeight="1">
      <c r="A382" s="51">
        <v>2013</v>
      </c>
      <c r="B382" s="103" t="str">
        <f t="shared" ref="B382:I382" si="216">+B246</f>
        <v>-</v>
      </c>
      <c r="C382" s="103">
        <f t="shared" si="216"/>
        <v>130.57999999999998</v>
      </c>
      <c r="D382" s="103">
        <f t="shared" si="216"/>
        <v>4226.4299999999994</v>
      </c>
      <c r="E382" s="103">
        <f t="shared" si="216"/>
        <v>8718.93</v>
      </c>
      <c r="F382" s="103">
        <f t="shared" si="216"/>
        <v>13734.3</v>
      </c>
      <c r="G382" s="103">
        <f t="shared" si="216"/>
        <v>1988.93</v>
      </c>
      <c r="H382" s="103">
        <f t="shared" si="216"/>
        <v>118.68</v>
      </c>
      <c r="I382" s="103">
        <f t="shared" si="216"/>
        <v>28917.85</v>
      </c>
      <c r="K382" s="103" t="str">
        <f t="shared" ref="K382:R382" si="217">+K246</f>
        <v>-</v>
      </c>
      <c r="L382" s="103" t="str">
        <f t="shared" si="217"/>
        <v>-</v>
      </c>
      <c r="M382" s="103">
        <f t="shared" si="217"/>
        <v>2979.6000000000004</v>
      </c>
      <c r="N382" s="103">
        <f t="shared" si="217"/>
        <v>10625.59</v>
      </c>
      <c r="O382" s="103">
        <f t="shared" si="217"/>
        <v>25781.87</v>
      </c>
      <c r="P382" s="103">
        <f t="shared" si="217"/>
        <v>6735.22</v>
      </c>
      <c r="Q382" s="103">
        <f t="shared" si="217"/>
        <v>17.72</v>
      </c>
      <c r="R382" s="103">
        <f t="shared" si="217"/>
        <v>46140</v>
      </c>
    </row>
    <row r="383" spans="1:18" ht="11.25" customHeight="1">
      <c r="A383" s="51">
        <v>2014</v>
      </c>
      <c r="B383" s="103" t="str">
        <f t="shared" ref="B383:I383" si="218">+B247</f>
        <v>-</v>
      </c>
      <c r="C383" s="103">
        <f t="shared" si="218"/>
        <v>629.31000000000006</v>
      </c>
      <c r="D383" s="103">
        <f t="shared" si="218"/>
        <v>6026.5</v>
      </c>
      <c r="E383" s="103">
        <f t="shared" si="218"/>
        <v>15460.49</v>
      </c>
      <c r="F383" s="103">
        <f t="shared" si="218"/>
        <v>16174.01</v>
      </c>
      <c r="G383" s="103">
        <f t="shared" si="218"/>
        <v>1624.44</v>
      </c>
      <c r="H383" s="103">
        <f t="shared" si="218"/>
        <v>110.29</v>
      </c>
      <c r="I383" s="103">
        <f t="shared" si="218"/>
        <v>40025.040000000001</v>
      </c>
      <c r="K383" s="103" t="str">
        <f t="shared" ref="K383:R383" si="219">+K247</f>
        <v>-</v>
      </c>
      <c r="L383" s="103" t="str">
        <f t="shared" si="219"/>
        <v>-</v>
      </c>
      <c r="M383" s="103">
        <f t="shared" si="219"/>
        <v>8448.01</v>
      </c>
      <c r="N383" s="103">
        <f t="shared" si="219"/>
        <v>35174.6</v>
      </c>
      <c r="O383" s="103">
        <f t="shared" si="219"/>
        <v>52411.149999999994</v>
      </c>
      <c r="P383" s="103">
        <f t="shared" si="219"/>
        <v>26824.080000000002</v>
      </c>
      <c r="Q383" s="103">
        <f t="shared" si="219"/>
        <v>199.14</v>
      </c>
      <c r="R383" s="103">
        <f t="shared" si="219"/>
        <v>123056.98</v>
      </c>
    </row>
    <row r="384" spans="1:18" ht="11.25" customHeight="1">
      <c r="A384" s="51">
        <v>2015</v>
      </c>
      <c r="B384" s="103" t="str">
        <f t="shared" ref="B384:I384" si="220">+B248</f>
        <v>-</v>
      </c>
      <c r="C384" s="103">
        <f t="shared" si="220"/>
        <v>595.16</v>
      </c>
      <c r="D384" s="103">
        <f t="shared" si="220"/>
        <v>6038.58</v>
      </c>
      <c r="E384" s="103">
        <f t="shared" si="220"/>
        <v>17080.86</v>
      </c>
      <c r="F384" s="103">
        <f t="shared" si="220"/>
        <v>10508.57</v>
      </c>
      <c r="G384" s="103">
        <f t="shared" si="220"/>
        <v>5043.3100000000004</v>
      </c>
      <c r="H384" s="103">
        <f t="shared" si="220"/>
        <v>164.41</v>
      </c>
      <c r="I384" s="103">
        <f t="shared" si="220"/>
        <v>39430.89</v>
      </c>
      <c r="K384" s="103" t="str">
        <f t="shared" ref="K384:R384" si="221">+K248</f>
        <v>-</v>
      </c>
      <c r="L384" s="103" t="str">
        <f t="shared" si="221"/>
        <v>-</v>
      </c>
      <c r="M384" s="103">
        <f t="shared" si="221"/>
        <v>5214.9400000000005</v>
      </c>
      <c r="N384" s="103">
        <f t="shared" si="221"/>
        <v>27410.420000000002</v>
      </c>
      <c r="O384" s="103">
        <f t="shared" si="221"/>
        <v>24543.649999999998</v>
      </c>
      <c r="P384" s="103">
        <f t="shared" si="221"/>
        <v>17555.48</v>
      </c>
      <c r="Q384" s="103">
        <f t="shared" si="221"/>
        <v>12.74</v>
      </c>
      <c r="R384" s="103">
        <f t="shared" si="221"/>
        <v>74737.23000000001</v>
      </c>
    </row>
    <row r="385" spans="1:18" ht="11.25" customHeight="1">
      <c r="A385" s="51">
        <v>2016</v>
      </c>
      <c r="B385" s="103" t="str">
        <f t="shared" ref="B385:I385" si="222">+B249</f>
        <v>-</v>
      </c>
      <c r="C385" s="103" t="str">
        <f t="shared" si="222"/>
        <v>-</v>
      </c>
      <c r="D385" s="103" t="str">
        <f t="shared" si="222"/>
        <v>-</v>
      </c>
      <c r="E385" s="103">
        <f t="shared" si="222"/>
        <v>9518.99</v>
      </c>
      <c r="F385" s="103">
        <f t="shared" si="222"/>
        <v>7388.48</v>
      </c>
      <c r="G385" s="103" t="str">
        <f t="shared" si="222"/>
        <v>-</v>
      </c>
      <c r="H385" s="103" t="str">
        <f t="shared" si="222"/>
        <v>-</v>
      </c>
      <c r="I385" s="103">
        <f t="shared" si="222"/>
        <v>16907.47</v>
      </c>
      <c r="K385" s="103" t="str">
        <f t="shared" ref="K385:R385" si="223">+K249</f>
        <v>-</v>
      </c>
      <c r="L385" s="103" t="str">
        <f t="shared" si="223"/>
        <v>-</v>
      </c>
      <c r="M385" s="103" t="str">
        <f t="shared" si="223"/>
        <v>-</v>
      </c>
      <c r="N385" s="103">
        <f t="shared" si="223"/>
        <v>4754.9900000000007</v>
      </c>
      <c r="O385" s="103">
        <f t="shared" si="223"/>
        <v>11303.630000000001</v>
      </c>
      <c r="P385" s="103" t="str">
        <f t="shared" si="223"/>
        <v>-</v>
      </c>
      <c r="Q385" s="103" t="str">
        <f t="shared" si="223"/>
        <v>-</v>
      </c>
      <c r="R385" s="103">
        <f t="shared" si="223"/>
        <v>16058.62</v>
      </c>
    </row>
    <row r="386" spans="1:18" ht="11.25" customHeight="1">
      <c r="A386" s="68">
        <v>2017</v>
      </c>
      <c r="B386" s="103" t="str">
        <f t="shared" ref="B386:I386" si="224">+B250</f>
        <v>-</v>
      </c>
      <c r="C386" s="103" t="str">
        <f t="shared" si="224"/>
        <v>-</v>
      </c>
      <c r="D386" s="103">
        <f t="shared" si="224"/>
        <v>569.28</v>
      </c>
      <c r="E386" s="103">
        <f t="shared" si="224"/>
        <v>12781.34</v>
      </c>
      <c r="F386" s="103">
        <f t="shared" si="224"/>
        <v>6595.83</v>
      </c>
      <c r="G386" s="103">
        <f t="shared" si="224"/>
        <v>90.74</v>
      </c>
      <c r="H386" s="103" t="str">
        <f t="shared" si="224"/>
        <v>-</v>
      </c>
      <c r="I386" s="103">
        <f t="shared" si="224"/>
        <v>20037.190000000002</v>
      </c>
      <c r="K386" s="103" t="str">
        <f t="shared" ref="K386:R386" si="225">+K250</f>
        <v>-</v>
      </c>
      <c r="L386" s="103" t="str">
        <f t="shared" si="225"/>
        <v>-</v>
      </c>
      <c r="M386" s="103">
        <f t="shared" si="225"/>
        <v>87.710000000000008</v>
      </c>
      <c r="N386" s="103">
        <f t="shared" si="225"/>
        <v>14314.33</v>
      </c>
      <c r="O386" s="103">
        <f t="shared" si="225"/>
        <v>20755.149999999998</v>
      </c>
      <c r="P386" s="103">
        <f t="shared" si="225"/>
        <v>929.59999999999991</v>
      </c>
      <c r="Q386" s="103" t="str">
        <f t="shared" si="225"/>
        <v>-</v>
      </c>
      <c r="R386" s="103">
        <f t="shared" si="225"/>
        <v>36086.789999999994</v>
      </c>
    </row>
    <row r="387" spans="1:18" ht="11.25" customHeight="1">
      <c r="A387" s="68">
        <v>2018</v>
      </c>
      <c r="B387" s="103" t="str">
        <f t="shared" ref="B387:I387" si="226">+B251</f>
        <v>-</v>
      </c>
      <c r="C387" s="103" t="str">
        <f t="shared" si="226"/>
        <v>-</v>
      </c>
      <c r="D387" s="103">
        <f t="shared" si="226"/>
        <v>832.96</v>
      </c>
      <c r="E387" s="103">
        <f t="shared" si="226"/>
        <v>5414.0300000000007</v>
      </c>
      <c r="F387" s="103">
        <f t="shared" si="226"/>
        <v>3610.67</v>
      </c>
      <c r="G387" s="103">
        <f t="shared" si="226"/>
        <v>55.63</v>
      </c>
      <c r="H387" s="103" t="str">
        <f t="shared" si="226"/>
        <v>-</v>
      </c>
      <c r="I387" s="103">
        <f t="shared" si="226"/>
        <v>9913.2900000000009</v>
      </c>
      <c r="K387" s="103" t="str">
        <f t="shared" ref="K387:R387" si="227">+K251</f>
        <v>-</v>
      </c>
      <c r="L387" s="103" t="str">
        <f t="shared" si="227"/>
        <v>-</v>
      </c>
      <c r="M387" s="103">
        <f t="shared" si="227"/>
        <v>831.94</v>
      </c>
      <c r="N387" s="103">
        <f t="shared" si="227"/>
        <v>9580.68</v>
      </c>
      <c r="O387" s="103">
        <f t="shared" si="227"/>
        <v>23951.99</v>
      </c>
      <c r="P387" s="103">
        <f t="shared" si="227"/>
        <v>345.28999999999996</v>
      </c>
      <c r="Q387" s="103" t="str">
        <f t="shared" si="227"/>
        <v>-</v>
      </c>
      <c r="R387" s="103">
        <f t="shared" si="227"/>
        <v>34709.9</v>
      </c>
    </row>
    <row r="388" spans="1:18" ht="11.25" customHeight="1">
      <c r="A388" s="68">
        <v>2019</v>
      </c>
      <c r="B388" s="103" t="str">
        <f t="shared" ref="B388:I388" si="228">+B252</f>
        <v>-</v>
      </c>
      <c r="C388" s="103" t="str">
        <f t="shared" si="228"/>
        <v>-</v>
      </c>
      <c r="D388" s="103">
        <f t="shared" si="228"/>
        <v>1846.9900000000002</v>
      </c>
      <c r="E388" s="103">
        <f t="shared" si="228"/>
        <v>5297.1900000000005</v>
      </c>
      <c r="F388" s="103">
        <f t="shared" si="228"/>
        <v>2036.5500000000002</v>
      </c>
      <c r="G388" s="103">
        <f t="shared" si="228"/>
        <v>238.18</v>
      </c>
      <c r="H388" s="103">
        <f t="shared" si="228"/>
        <v>164.35</v>
      </c>
      <c r="I388" s="103">
        <f t="shared" si="228"/>
        <v>9583.26</v>
      </c>
      <c r="K388" s="103" t="str">
        <f t="shared" ref="K388:R388" si="229">+K252</f>
        <v>-</v>
      </c>
      <c r="L388" s="103" t="str">
        <f t="shared" si="229"/>
        <v>-</v>
      </c>
      <c r="M388" s="103">
        <f t="shared" si="229"/>
        <v>4603.3500000000004</v>
      </c>
      <c r="N388" s="103">
        <f t="shared" si="229"/>
        <v>25944.400000000001</v>
      </c>
      <c r="O388" s="103">
        <f t="shared" si="229"/>
        <v>30786.090000000004</v>
      </c>
      <c r="P388" s="103">
        <f t="shared" si="229"/>
        <v>3074.8500000000004</v>
      </c>
      <c r="Q388" s="103">
        <f t="shared" si="229"/>
        <v>15.86</v>
      </c>
      <c r="R388" s="103">
        <f t="shared" si="229"/>
        <v>64424.55</v>
      </c>
    </row>
    <row r="389" spans="1:18" ht="11.25" customHeight="1">
      <c r="A389" s="192" t="s">
        <v>215</v>
      </c>
      <c r="B389" s="103" t="str">
        <f t="shared" ref="B389:I389" si="230">+B253</f>
        <v>-</v>
      </c>
      <c r="C389" s="103" t="str">
        <f t="shared" si="230"/>
        <v>-</v>
      </c>
      <c r="D389" s="103">
        <f t="shared" si="230"/>
        <v>810.3</v>
      </c>
      <c r="E389" s="103">
        <f t="shared" si="230"/>
        <v>4627.3599999999997</v>
      </c>
      <c r="F389" s="103">
        <f t="shared" si="230"/>
        <v>1591.84</v>
      </c>
      <c r="G389" s="103">
        <f t="shared" si="230"/>
        <v>478.51</v>
      </c>
      <c r="H389" s="103" t="str">
        <f t="shared" si="230"/>
        <v>-</v>
      </c>
      <c r="I389" s="103">
        <f t="shared" si="230"/>
        <v>7508.01</v>
      </c>
      <c r="K389" s="103" t="str">
        <f t="shared" ref="K389:R389" si="231">+K253</f>
        <v>-</v>
      </c>
      <c r="L389" s="103" t="str">
        <f t="shared" si="231"/>
        <v>-</v>
      </c>
      <c r="M389" s="103">
        <f t="shared" si="231"/>
        <v>49.98</v>
      </c>
      <c r="N389" s="103">
        <f t="shared" si="231"/>
        <v>13978.039999999999</v>
      </c>
      <c r="O389" s="103">
        <f t="shared" si="231"/>
        <v>3894.54</v>
      </c>
      <c r="P389" s="103">
        <f t="shared" si="231"/>
        <v>2327.23</v>
      </c>
      <c r="Q389" s="103" t="str">
        <f t="shared" si="231"/>
        <v>-</v>
      </c>
      <c r="R389" s="103">
        <f t="shared" si="231"/>
        <v>20249.79</v>
      </c>
    </row>
    <row r="390" spans="1:18" ht="11.25" customHeight="1">
      <c r="A390" s="192" t="s">
        <v>216</v>
      </c>
      <c r="B390" s="103" t="str">
        <f t="shared" ref="B390:I390" si="232">+B254</f>
        <v>-</v>
      </c>
      <c r="C390" s="103" t="str">
        <f t="shared" si="232"/>
        <v>-</v>
      </c>
      <c r="D390" s="103">
        <f t="shared" si="232"/>
        <v>1986.58</v>
      </c>
      <c r="E390" s="103">
        <f t="shared" si="232"/>
        <v>8852.64</v>
      </c>
      <c r="F390" s="103">
        <f t="shared" si="232"/>
        <v>4684.09</v>
      </c>
      <c r="G390" s="103">
        <f t="shared" si="232"/>
        <v>453.01</v>
      </c>
      <c r="H390" s="103" t="str">
        <f t="shared" si="232"/>
        <v>-</v>
      </c>
      <c r="I390" s="103">
        <f t="shared" si="232"/>
        <v>15976.320000000002</v>
      </c>
      <c r="K390" s="103" t="str">
        <f t="shared" ref="K390:R390" si="233">+K254</f>
        <v>-</v>
      </c>
      <c r="L390" s="103" t="str">
        <f t="shared" si="233"/>
        <v>-</v>
      </c>
      <c r="M390" s="103">
        <f t="shared" si="233"/>
        <v>167.87</v>
      </c>
      <c r="N390" s="103">
        <f t="shared" si="233"/>
        <v>11314.859999999999</v>
      </c>
      <c r="O390" s="103">
        <f t="shared" si="233"/>
        <v>30848.25</v>
      </c>
      <c r="P390" s="103">
        <f t="shared" si="233"/>
        <v>7438.5</v>
      </c>
      <c r="Q390" s="103" t="str">
        <f t="shared" si="233"/>
        <v>-</v>
      </c>
      <c r="R390" s="103">
        <f t="shared" si="233"/>
        <v>49769.48</v>
      </c>
    </row>
    <row r="391" spans="1:18" ht="11.25" customHeight="1">
      <c r="A391" s="192">
        <v>2022</v>
      </c>
      <c r="B391" s="103" t="str">
        <f t="shared" ref="B391:I391" si="234">+B255</f>
        <v>-</v>
      </c>
      <c r="C391" s="103" t="str">
        <f t="shared" si="234"/>
        <v>-</v>
      </c>
      <c r="D391" s="103">
        <f t="shared" si="234"/>
        <v>3105.3199999999997</v>
      </c>
      <c r="E391" s="103">
        <f t="shared" si="234"/>
        <v>10054.119999999999</v>
      </c>
      <c r="F391" s="103">
        <f t="shared" si="234"/>
        <v>7980.14</v>
      </c>
      <c r="G391" s="103">
        <f t="shared" si="234"/>
        <v>192.77999999999997</v>
      </c>
      <c r="H391" s="103">
        <f t="shared" si="234"/>
        <v>127.45</v>
      </c>
      <c r="I391" s="103">
        <f t="shared" si="234"/>
        <v>21459.81</v>
      </c>
      <c r="K391" s="103" t="str">
        <f t="shared" ref="K391:R391" si="235">+K255</f>
        <v>-</v>
      </c>
      <c r="L391" s="103" t="str">
        <f t="shared" si="235"/>
        <v>-</v>
      </c>
      <c r="M391" s="103">
        <f t="shared" si="235"/>
        <v>515.19000000000005</v>
      </c>
      <c r="N391" s="103">
        <f t="shared" si="235"/>
        <v>21242.23</v>
      </c>
      <c r="O391" s="103">
        <f t="shared" si="235"/>
        <v>26882.06</v>
      </c>
      <c r="P391" s="103">
        <f t="shared" si="235"/>
        <v>12173.759999999998</v>
      </c>
      <c r="Q391" s="103">
        <f t="shared" si="235"/>
        <v>2.27</v>
      </c>
      <c r="R391" s="103">
        <f t="shared" si="235"/>
        <v>60815.51</v>
      </c>
    </row>
    <row r="392" spans="1:18" ht="11.25" customHeight="1">
      <c r="A392" s="192">
        <v>2023</v>
      </c>
      <c r="B392" s="103" t="str">
        <f t="shared" ref="B392:I393" si="236">+B256</f>
        <v>-</v>
      </c>
      <c r="C392" s="103" t="str">
        <f t="shared" si="236"/>
        <v>-</v>
      </c>
      <c r="D392" s="103">
        <f t="shared" si="236"/>
        <v>1547.79</v>
      </c>
      <c r="E392" s="103">
        <f t="shared" si="236"/>
        <v>15247.26</v>
      </c>
      <c r="F392" s="103">
        <f t="shared" si="236"/>
        <v>7738.7699999999995</v>
      </c>
      <c r="G392" s="103">
        <f t="shared" si="236"/>
        <v>982.78</v>
      </c>
      <c r="H392" s="103">
        <f t="shared" si="236"/>
        <v>59.89</v>
      </c>
      <c r="I392" s="103">
        <f t="shared" si="236"/>
        <v>25576.49</v>
      </c>
      <c r="K392" s="103" t="str">
        <f t="shared" ref="K392:R393" si="237">+K256</f>
        <v>-</v>
      </c>
      <c r="L392" s="103" t="str">
        <f t="shared" si="237"/>
        <v>-</v>
      </c>
      <c r="M392" s="103">
        <f t="shared" si="237"/>
        <v>824.74</v>
      </c>
      <c r="N392" s="103">
        <f t="shared" si="237"/>
        <v>16372.31</v>
      </c>
      <c r="O392" s="103">
        <f t="shared" si="237"/>
        <v>13910.4</v>
      </c>
      <c r="P392" s="103">
        <f t="shared" si="237"/>
        <v>16227.170000000002</v>
      </c>
      <c r="Q392" s="103">
        <f t="shared" si="237"/>
        <v>2.81</v>
      </c>
      <c r="R392" s="103">
        <f t="shared" si="237"/>
        <v>47337.43</v>
      </c>
    </row>
    <row r="393" spans="1:18" ht="11.25" customHeight="1">
      <c r="A393" s="192" t="s">
        <v>348</v>
      </c>
      <c r="B393" s="12" t="str">
        <f t="shared" si="236"/>
        <v>-</v>
      </c>
      <c r="C393" s="12" t="str">
        <f t="shared" si="236"/>
        <v>-</v>
      </c>
      <c r="D393" s="12">
        <f t="shared" si="236"/>
        <v>2705.6482429212911</v>
      </c>
      <c r="E393" s="12">
        <f t="shared" si="236"/>
        <v>14143.275280245065</v>
      </c>
      <c r="F393" s="12">
        <f t="shared" si="236"/>
        <v>5062.5951411477399</v>
      </c>
      <c r="G393" s="12">
        <f t="shared" si="236"/>
        <v>87.114024446479291</v>
      </c>
      <c r="H393" s="12" t="str">
        <f t="shared" si="236"/>
        <v>-</v>
      </c>
      <c r="I393" s="12">
        <f t="shared" si="236"/>
        <v>21998.632688760568</v>
      </c>
      <c r="J393" s="22"/>
      <c r="K393" s="12" t="str">
        <f t="shared" si="237"/>
        <v>-</v>
      </c>
      <c r="L393" s="12" t="str">
        <f t="shared" si="237"/>
        <v>-</v>
      </c>
      <c r="M393" s="12">
        <f t="shared" si="237"/>
        <v>3215.6447711711753</v>
      </c>
      <c r="N393" s="12">
        <f t="shared" si="237"/>
        <v>32554.369176205837</v>
      </c>
      <c r="O393" s="12">
        <f t="shared" si="237"/>
        <v>23570.50015144745</v>
      </c>
      <c r="P393" s="12">
        <f t="shared" si="237"/>
        <v>594.83514657506998</v>
      </c>
      <c r="Q393" s="103" t="str">
        <f t="shared" si="237"/>
        <v>-</v>
      </c>
      <c r="R393" s="12">
        <f t="shared" si="237"/>
        <v>59935.349245399528</v>
      </c>
    </row>
    <row r="394" spans="1:18">
      <c r="A394" s="314" t="str">
        <f>+A258</f>
        <v>a/  Neah Bay and La Push statistics do not include estimates of 707 Chinook killed during Chinook nonretention fishery (July 19-August 20, 1987).</v>
      </c>
      <c r="B394" s="314"/>
      <c r="C394" s="314"/>
      <c r="D394" s="314"/>
      <c r="E394" s="314"/>
      <c r="F394" s="314"/>
      <c r="G394" s="314"/>
      <c r="H394" s="314"/>
      <c r="I394" s="314"/>
      <c r="J394" s="314"/>
      <c r="K394" s="314"/>
      <c r="L394" s="314"/>
      <c r="M394" s="314"/>
      <c r="N394" s="314"/>
      <c r="O394" s="314"/>
      <c r="P394" s="314"/>
      <c r="Q394" s="314"/>
      <c r="R394" s="314"/>
    </row>
    <row r="395" spans="1:18">
      <c r="A395" s="313" t="str">
        <f>+A259</f>
        <v>b/  Includes catch from the Washington State waters Area 4B fishery in 1991, 1992, 1993, 1996, 1997, 1998, 2000, and 2008.</v>
      </c>
      <c r="B395" s="313"/>
      <c r="C395" s="313"/>
      <c r="D395" s="313"/>
      <c r="E395" s="313"/>
      <c r="F395" s="313"/>
      <c r="G395" s="313"/>
      <c r="H395" s="313"/>
      <c r="I395" s="313"/>
      <c r="J395" s="313"/>
      <c r="K395" s="313"/>
      <c r="L395" s="313"/>
      <c r="M395" s="313"/>
      <c r="N395" s="313"/>
      <c r="O395" s="313"/>
      <c r="P395" s="313"/>
      <c r="Q395" s="313"/>
      <c r="R395" s="313"/>
    </row>
    <row r="396" spans="1:18" ht="35.25" customHeight="1">
      <c r="A396" s="326" t="str">
        <f>+A260</f>
        <v xml:space="preserve">c/  The ports of Neah Bay and La Push were closed to public access in 2020 due to the COVID-19 pandemic. In 2021, Neah Bay remained closed to public access and La Push opened to public access July 12. Catch shown in this table includes catch that occurred in the adjacent catch areas and was landed into Sekiu during periods Neah Bay and La Push remained closed to public access.   </v>
      </c>
      <c r="B396" s="326"/>
      <c r="C396" s="326"/>
      <c r="D396" s="326"/>
      <c r="E396" s="326"/>
      <c r="F396" s="326"/>
      <c r="G396" s="326"/>
      <c r="H396" s="326"/>
      <c r="I396" s="326"/>
      <c r="J396" s="326"/>
      <c r="K396" s="326"/>
      <c r="L396" s="326"/>
      <c r="M396" s="326"/>
      <c r="N396" s="326"/>
      <c r="O396" s="326"/>
      <c r="P396" s="326"/>
      <c r="Q396" s="326"/>
      <c r="R396" s="326"/>
    </row>
    <row r="397" spans="1:18" ht="11.25" customHeight="1">
      <c r="A397" s="326" t="str">
        <f>+A261</f>
        <v>d/  Preliminary.</v>
      </c>
      <c r="B397" s="326"/>
      <c r="C397" s="326"/>
      <c r="D397" s="326"/>
      <c r="E397" s="326"/>
      <c r="F397" s="326"/>
      <c r="G397" s="326"/>
      <c r="H397" s="326"/>
      <c r="I397" s="326"/>
      <c r="J397" s="326"/>
      <c r="K397" s="326"/>
      <c r="L397" s="326"/>
      <c r="M397" s="326"/>
      <c r="N397" s="326"/>
      <c r="O397" s="326"/>
      <c r="P397" s="326"/>
      <c r="Q397" s="326"/>
      <c r="R397" s="326"/>
    </row>
    <row r="398" spans="1:18" ht="22.5" customHeight="1">
      <c r="A398" s="326" t="str">
        <f>A262</f>
        <v>e/  Includes catch from the North Jetty when the ocean fishery was open; does not include catch reported as occurring inside the Columbia River mouth (North Jetty catch when the ocean fishery was closed, and Buoy 10 was open).</v>
      </c>
      <c r="B398" s="326"/>
      <c r="C398" s="326"/>
      <c r="D398" s="326"/>
      <c r="E398" s="326"/>
      <c r="F398" s="326"/>
      <c r="G398" s="326"/>
      <c r="H398" s="326"/>
      <c r="I398" s="326"/>
      <c r="J398" s="326"/>
      <c r="K398" s="326"/>
      <c r="L398" s="326"/>
      <c r="M398" s="326"/>
      <c r="N398" s="326"/>
      <c r="O398" s="326"/>
      <c r="P398" s="326"/>
      <c r="Q398" s="326"/>
      <c r="R398" s="326"/>
    </row>
  </sheetData>
  <mergeCells count="20">
    <mergeCell ref="A370:R370"/>
    <mergeCell ref="B372:I372"/>
    <mergeCell ref="K372:R372"/>
    <mergeCell ref="A398:R398"/>
    <mergeCell ref="B278:I278"/>
    <mergeCell ref="K278:R278"/>
    <mergeCell ref="A394:R394"/>
    <mergeCell ref="A395:R395"/>
    <mergeCell ref="A396:R396"/>
    <mergeCell ref="A323:R323"/>
    <mergeCell ref="B325:I325"/>
    <mergeCell ref="K325:R325"/>
    <mergeCell ref="A397:R397"/>
    <mergeCell ref="A1:R1"/>
    <mergeCell ref="B3:I3"/>
    <mergeCell ref="K3:R3"/>
    <mergeCell ref="A276:R276"/>
    <mergeCell ref="A262:R262"/>
    <mergeCell ref="A260:R260"/>
    <mergeCell ref="A258:R258"/>
  </mergeCells>
  <pageMargins left="0.7" right="0.7" top="0.75" bottom="0.75" header="0.3" footer="0.3"/>
  <pageSetup scale="99" orientation="landscape" r:id="rId1"/>
  <rowBreaks count="2" manualBreakCount="2">
    <brk id="322" max="17" man="1"/>
    <brk id="369" max="1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2"/>
  <dimension ref="A1:I227"/>
  <sheetViews>
    <sheetView showGridLines="0" topLeftCell="A145" zoomScaleNormal="100" workbookViewId="0">
      <selection sqref="A1:I2"/>
    </sheetView>
  </sheetViews>
  <sheetFormatPr defaultColWidth="9" defaultRowHeight="10.199999999999999"/>
  <cols>
    <col min="1" max="1" width="9.59765625" style="68" customWidth="1"/>
    <col min="2" max="8" width="8.59765625" style="15" customWidth="1"/>
    <col min="9" max="9" width="8" style="15" bestFit="1" customWidth="1"/>
    <col min="10" max="16384" width="9" style="1"/>
  </cols>
  <sheetData>
    <row r="1" spans="1:9" ht="11.25" customHeight="1">
      <c r="A1" s="331" t="s">
        <v>228</v>
      </c>
      <c r="B1" s="331"/>
      <c r="C1" s="331"/>
      <c r="D1" s="331"/>
      <c r="E1" s="331"/>
      <c r="F1" s="331"/>
      <c r="G1" s="331"/>
      <c r="H1" s="331"/>
      <c r="I1" s="332"/>
    </row>
    <row r="2" spans="1:9" s="150" customFormat="1" ht="11.25" customHeight="1">
      <c r="A2" s="332"/>
      <c r="B2" s="332"/>
      <c r="C2" s="332"/>
      <c r="D2" s="332"/>
      <c r="E2" s="332"/>
      <c r="F2" s="332"/>
      <c r="G2" s="332"/>
      <c r="H2" s="332"/>
      <c r="I2" s="332"/>
    </row>
    <row r="3" spans="1:9" s="146" customFormat="1" ht="11.4">
      <c r="A3" s="67" t="s">
        <v>177</v>
      </c>
      <c r="B3" s="151" t="s">
        <v>20</v>
      </c>
      <c r="C3" s="151" t="s">
        <v>21</v>
      </c>
      <c r="D3" s="151" t="s">
        <v>22</v>
      </c>
      <c r="E3" s="151" t="s">
        <v>23</v>
      </c>
      <c r="F3" s="151" t="s">
        <v>24</v>
      </c>
      <c r="G3" s="151" t="s">
        <v>25</v>
      </c>
      <c r="H3" s="151" t="s">
        <v>26</v>
      </c>
      <c r="I3" s="151" t="s">
        <v>8</v>
      </c>
    </row>
    <row r="4" spans="1:9">
      <c r="A4" s="63" t="s">
        <v>163</v>
      </c>
    </row>
    <row r="5" spans="1:9">
      <c r="A5" s="68">
        <v>1977</v>
      </c>
      <c r="B5" s="15">
        <v>0</v>
      </c>
      <c r="C5" s="15">
        <v>0</v>
      </c>
      <c r="D5" s="15">
        <v>15</v>
      </c>
      <c r="E5" s="15">
        <v>1667</v>
      </c>
      <c r="F5" s="15">
        <v>8714</v>
      </c>
      <c r="G5" s="15">
        <v>89</v>
      </c>
      <c r="H5" s="15">
        <v>0</v>
      </c>
      <c r="I5" s="15">
        <f t="shared" ref="I5:I11" si="0">SUM(B5:H5)</f>
        <v>10485</v>
      </c>
    </row>
    <row r="6" spans="1:9">
      <c r="A6" s="68">
        <v>1979</v>
      </c>
      <c r="B6" s="15">
        <v>17</v>
      </c>
      <c r="C6" s="15">
        <v>1</v>
      </c>
      <c r="D6" s="15">
        <v>308</v>
      </c>
      <c r="E6" s="15">
        <v>2375</v>
      </c>
      <c r="F6" s="15">
        <v>8408</v>
      </c>
      <c r="G6" s="15">
        <v>646</v>
      </c>
      <c r="H6" s="15">
        <v>24</v>
      </c>
      <c r="I6" s="15">
        <f t="shared" si="0"/>
        <v>11779</v>
      </c>
    </row>
    <row r="7" spans="1:9">
      <c r="A7" s="68">
        <v>1981</v>
      </c>
      <c r="B7" s="15" t="s">
        <v>15</v>
      </c>
      <c r="C7" s="15">
        <v>18</v>
      </c>
      <c r="D7" s="15">
        <v>7</v>
      </c>
      <c r="E7" s="15">
        <v>1787</v>
      </c>
      <c r="F7" s="15">
        <f>5594+371</f>
        <v>5965</v>
      </c>
      <c r="G7" s="15" t="s">
        <v>15</v>
      </c>
      <c r="H7" s="15">
        <v>27</v>
      </c>
      <c r="I7" s="15">
        <f t="shared" si="0"/>
        <v>7804</v>
      </c>
    </row>
    <row r="8" spans="1:9">
      <c r="A8" s="68">
        <v>1983</v>
      </c>
      <c r="B8" s="15" t="s">
        <v>15</v>
      </c>
      <c r="C8" s="15" t="s">
        <v>15</v>
      </c>
      <c r="D8" s="15" t="s">
        <v>15</v>
      </c>
      <c r="E8" s="15">
        <v>409</v>
      </c>
      <c r="F8" s="15">
        <v>3605</v>
      </c>
      <c r="G8" s="15">
        <v>154</v>
      </c>
      <c r="H8" s="15" t="s">
        <v>15</v>
      </c>
      <c r="I8" s="15">
        <f t="shared" si="0"/>
        <v>4168</v>
      </c>
    </row>
    <row r="9" spans="1:9">
      <c r="A9" s="68">
        <v>1985</v>
      </c>
      <c r="B9" s="15" t="s">
        <v>15</v>
      </c>
      <c r="C9" s="15" t="s">
        <v>15</v>
      </c>
      <c r="D9" s="15">
        <v>0</v>
      </c>
      <c r="E9" s="15">
        <v>143</v>
      </c>
      <c r="F9" s="15">
        <v>1071</v>
      </c>
      <c r="G9" s="15">
        <v>9</v>
      </c>
      <c r="H9" s="15" t="s">
        <v>15</v>
      </c>
      <c r="I9" s="15">
        <f t="shared" si="0"/>
        <v>1223</v>
      </c>
    </row>
    <row r="10" spans="1:9">
      <c r="A10" s="51">
        <v>1987</v>
      </c>
      <c r="B10" s="15" t="s">
        <v>15</v>
      </c>
      <c r="C10" s="15" t="s">
        <v>15</v>
      </c>
      <c r="D10" s="15">
        <v>6</v>
      </c>
      <c r="E10" s="15">
        <v>686</v>
      </c>
      <c r="F10" s="15">
        <v>713</v>
      </c>
      <c r="G10" s="15" t="s">
        <v>15</v>
      </c>
      <c r="H10" s="15" t="s">
        <v>15</v>
      </c>
      <c r="I10" s="15">
        <f t="shared" si="0"/>
        <v>1405</v>
      </c>
    </row>
    <row r="11" spans="1:9" ht="11.4">
      <c r="A11" s="68" t="s">
        <v>229</v>
      </c>
      <c r="B11" s="15" t="s">
        <v>15</v>
      </c>
      <c r="C11" s="15">
        <v>0</v>
      </c>
      <c r="D11" s="15">
        <v>0</v>
      </c>
      <c r="E11" s="15">
        <v>1443</v>
      </c>
      <c r="F11" s="15">
        <v>295</v>
      </c>
      <c r="G11" s="15">
        <v>202</v>
      </c>
      <c r="H11" s="15" t="s">
        <v>15</v>
      </c>
      <c r="I11" s="15">
        <f t="shared" si="0"/>
        <v>1940</v>
      </c>
    </row>
    <row r="12" spans="1:9" ht="11.4">
      <c r="A12" s="68" t="s">
        <v>207</v>
      </c>
      <c r="B12" s="15" t="s">
        <v>15</v>
      </c>
      <c r="C12" s="15" t="s">
        <v>15</v>
      </c>
      <c r="D12" s="15" t="s">
        <v>15</v>
      </c>
      <c r="E12" s="15">
        <v>479</v>
      </c>
      <c r="F12" s="15">
        <v>1543</v>
      </c>
      <c r="G12" s="15">
        <v>0</v>
      </c>
      <c r="H12" s="15" t="s">
        <v>15</v>
      </c>
      <c r="I12" s="15">
        <f>SUM(B12:H12)</f>
        <v>2022</v>
      </c>
    </row>
    <row r="13" spans="1:9" ht="11.4">
      <c r="A13" s="68" t="s">
        <v>209</v>
      </c>
      <c r="B13" s="15" t="s">
        <v>15</v>
      </c>
      <c r="C13" s="15">
        <v>0</v>
      </c>
      <c r="D13" s="15" t="s">
        <v>15</v>
      </c>
      <c r="E13" s="15">
        <v>609</v>
      </c>
      <c r="F13" s="15">
        <v>1264</v>
      </c>
      <c r="G13" s="15">
        <v>371</v>
      </c>
      <c r="H13" s="15" t="s">
        <v>15</v>
      </c>
      <c r="I13" s="15">
        <f t="shared" ref="I13:I18" si="1">SUM(B13:H13)</f>
        <v>2244</v>
      </c>
    </row>
    <row r="14" spans="1:9">
      <c r="A14" s="51">
        <v>1995</v>
      </c>
      <c r="B14" s="15" t="s">
        <v>15</v>
      </c>
      <c r="C14" s="15" t="s">
        <v>15</v>
      </c>
      <c r="D14" s="15" t="s">
        <v>15</v>
      </c>
      <c r="E14" s="15" t="s">
        <v>15</v>
      </c>
      <c r="F14" s="15">
        <v>2578</v>
      </c>
      <c r="G14" s="15">
        <v>30</v>
      </c>
      <c r="H14" s="15" t="s">
        <v>15</v>
      </c>
      <c r="I14" s="15">
        <f t="shared" si="1"/>
        <v>2608</v>
      </c>
    </row>
    <row r="15" spans="1:9" ht="11.4">
      <c r="A15" s="68" t="s">
        <v>211</v>
      </c>
      <c r="B15" s="15" t="s">
        <v>15</v>
      </c>
      <c r="C15" s="15" t="s">
        <v>15</v>
      </c>
      <c r="D15" s="15" t="s">
        <v>15</v>
      </c>
      <c r="E15" s="15">
        <v>79</v>
      </c>
      <c r="F15" s="15">
        <v>498</v>
      </c>
      <c r="G15" s="15" t="s">
        <v>15</v>
      </c>
      <c r="H15" s="15" t="s">
        <v>15</v>
      </c>
      <c r="I15" s="15">
        <v>577</v>
      </c>
    </row>
    <row r="16" spans="1:9">
      <c r="A16" s="68">
        <v>1999</v>
      </c>
      <c r="B16" s="15" t="s">
        <v>15</v>
      </c>
      <c r="C16" s="15" t="s">
        <v>15</v>
      </c>
      <c r="D16" s="15" t="s">
        <v>15</v>
      </c>
      <c r="E16" s="15">
        <v>730</v>
      </c>
      <c r="F16" s="15">
        <v>1165</v>
      </c>
      <c r="G16" s="15">
        <v>81</v>
      </c>
      <c r="H16" s="15" t="s">
        <v>15</v>
      </c>
      <c r="I16" s="15">
        <f t="shared" si="1"/>
        <v>1976</v>
      </c>
    </row>
    <row r="17" spans="1:9">
      <c r="A17" s="68">
        <v>2001</v>
      </c>
      <c r="B17" s="15" t="s">
        <v>15</v>
      </c>
      <c r="C17" s="15" t="s">
        <v>15</v>
      </c>
      <c r="D17" s="15" t="s">
        <v>15</v>
      </c>
      <c r="E17" s="15">
        <v>1715</v>
      </c>
      <c r="F17" s="15">
        <v>1081</v>
      </c>
      <c r="G17" s="15">
        <v>3</v>
      </c>
      <c r="H17" s="15" t="s">
        <v>15</v>
      </c>
      <c r="I17" s="15">
        <f t="shared" si="1"/>
        <v>2799</v>
      </c>
    </row>
    <row r="18" spans="1:9">
      <c r="A18" s="68">
        <v>2003</v>
      </c>
      <c r="B18" s="15" t="s">
        <v>15</v>
      </c>
      <c r="C18" s="15" t="s">
        <v>15</v>
      </c>
      <c r="D18" s="15">
        <v>6</v>
      </c>
      <c r="E18" s="15">
        <v>2863</v>
      </c>
      <c r="F18" s="15">
        <v>5136</v>
      </c>
      <c r="G18" s="15">
        <v>120</v>
      </c>
      <c r="H18" s="15" t="s">
        <v>15</v>
      </c>
      <c r="I18" s="15">
        <f t="shared" si="1"/>
        <v>8125</v>
      </c>
    </row>
    <row r="19" spans="1:9">
      <c r="A19" s="68">
        <v>2005</v>
      </c>
      <c r="B19" s="15" t="s">
        <v>15</v>
      </c>
      <c r="C19" s="15" t="s">
        <v>15</v>
      </c>
      <c r="D19" s="15" t="s">
        <v>15</v>
      </c>
      <c r="E19" s="15">
        <v>1456</v>
      </c>
      <c r="F19" s="15">
        <v>1375</v>
      </c>
      <c r="G19" s="15">
        <v>62</v>
      </c>
      <c r="H19" s="15" t="s">
        <v>15</v>
      </c>
      <c r="I19" s="15">
        <f>SUM(B19:H19)</f>
        <v>2893</v>
      </c>
    </row>
    <row r="20" spans="1:9">
      <c r="A20" s="68">
        <v>2007</v>
      </c>
      <c r="B20" s="15" t="s">
        <v>15</v>
      </c>
      <c r="C20" s="15" t="s">
        <v>15</v>
      </c>
      <c r="D20" s="15" t="s">
        <v>15</v>
      </c>
      <c r="E20" s="15">
        <v>1267.54</v>
      </c>
      <c r="F20" s="15">
        <v>2765.9</v>
      </c>
      <c r="G20" s="15">
        <v>0</v>
      </c>
      <c r="H20" s="15" t="s">
        <v>15</v>
      </c>
      <c r="I20" s="15">
        <f t="shared" ref="I20:I28" si="2">SUM(B20:H20)</f>
        <v>4033.44</v>
      </c>
    </row>
    <row r="21" spans="1:9">
      <c r="A21" s="68">
        <v>2009</v>
      </c>
      <c r="B21" s="15" t="s">
        <v>15</v>
      </c>
      <c r="C21" s="15" t="s">
        <v>15</v>
      </c>
      <c r="D21" s="15">
        <v>8.58</v>
      </c>
      <c r="E21" s="15">
        <v>2590.79</v>
      </c>
      <c r="F21" s="15">
        <v>4266.09</v>
      </c>
      <c r="G21" s="15">
        <v>270.14999999999998</v>
      </c>
      <c r="H21" s="15" t="s">
        <v>15</v>
      </c>
      <c r="I21" s="15">
        <f t="shared" si="2"/>
        <v>7135.61</v>
      </c>
    </row>
    <row r="22" spans="1:9">
      <c r="A22" s="68">
        <v>2011</v>
      </c>
      <c r="B22" s="15" t="s">
        <v>15</v>
      </c>
      <c r="C22" s="15" t="s">
        <v>15</v>
      </c>
      <c r="D22" s="15">
        <v>33.020000000000003</v>
      </c>
      <c r="E22" s="15">
        <v>3319.93</v>
      </c>
      <c r="F22" s="15">
        <v>3960.49</v>
      </c>
      <c r="G22" s="15">
        <v>159.34</v>
      </c>
      <c r="H22" s="15" t="s">
        <v>15</v>
      </c>
      <c r="I22" s="15">
        <f t="shared" si="2"/>
        <v>7472.78</v>
      </c>
    </row>
    <row r="23" spans="1:9">
      <c r="A23" s="68">
        <v>2013</v>
      </c>
      <c r="B23" s="15" t="s">
        <v>15</v>
      </c>
      <c r="C23" s="15" t="s">
        <v>15</v>
      </c>
      <c r="D23" s="15">
        <v>30.669999999999998</v>
      </c>
      <c r="E23" s="15">
        <v>4087.57</v>
      </c>
      <c r="F23" s="15">
        <v>1865.98</v>
      </c>
      <c r="G23" s="15">
        <v>12.86</v>
      </c>
      <c r="H23" s="15" t="s">
        <v>15</v>
      </c>
      <c r="I23" s="15">
        <f t="shared" si="2"/>
        <v>5997.079999999999</v>
      </c>
    </row>
    <row r="24" spans="1:9">
      <c r="A24" s="68">
        <v>2015</v>
      </c>
      <c r="B24" s="15" t="s">
        <v>15</v>
      </c>
      <c r="C24" s="15" t="s">
        <v>15</v>
      </c>
      <c r="D24" s="15">
        <v>802.56000000000006</v>
      </c>
      <c r="E24" s="15">
        <v>4984.41</v>
      </c>
      <c r="F24" s="15">
        <v>592.66</v>
      </c>
      <c r="G24" s="15">
        <v>5.3</v>
      </c>
      <c r="H24" s="15" t="s">
        <v>15</v>
      </c>
      <c r="I24" s="15">
        <f t="shared" si="2"/>
        <v>6384.93</v>
      </c>
    </row>
    <row r="25" spans="1:9">
      <c r="A25" s="68">
        <v>2017</v>
      </c>
      <c r="B25" s="15" t="s">
        <v>15</v>
      </c>
      <c r="C25" s="15" t="s">
        <v>15</v>
      </c>
      <c r="D25" s="15">
        <v>1.44</v>
      </c>
      <c r="E25" s="15">
        <v>367.81</v>
      </c>
      <c r="F25" s="15">
        <v>299.3</v>
      </c>
      <c r="G25" s="15">
        <v>7.35</v>
      </c>
      <c r="H25" s="15" t="s">
        <v>15</v>
      </c>
      <c r="I25" s="15">
        <f>SUM(B25:H25)</f>
        <v>675.9</v>
      </c>
    </row>
    <row r="26" spans="1:9">
      <c r="A26" s="68">
        <v>2019</v>
      </c>
      <c r="B26" s="15" t="s">
        <v>15</v>
      </c>
      <c r="C26" s="15" t="s">
        <v>15</v>
      </c>
      <c r="D26" s="15">
        <v>15.44</v>
      </c>
      <c r="E26" s="15">
        <v>259.92</v>
      </c>
      <c r="F26" s="15">
        <v>593.29999999999995</v>
      </c>
      <c r="G26" s="15">
        <v>0</v>
      </c>
      <c r="H26" s="15" t="s">
        <v>15</v>
      </c>
      <c r="I26" s="15">
        <f t="shared" ref="I26:I27" si="3">SUM(B26:H26)</f>
        <v>868.66</v>
      </c>
    </row>
    <row r="27" spans="1:9" ht="11.4">
      <c r="A27" s="68" t="s">
        <v>216</v>
      </c>
      <c r="B27" s="15" t="s">
        <v>15</v>
      </c>
      <c r="C27" s="15" t="s">
        <v>15</v>
      </c>
      <c r="D27" s="15">
        <v>7.24</v>
      </c>
      <c r="E27" s="15">
        <v>671.09</v>
      </c>
      <c r="F27" s="15">
        <v>395.03</v>
      </c>
      <c r="G27" s="15">
        <v>21.78</v>
      </c>
      <c r="H27" s="15" t="s">
        <v>15</v>
      </c>
      <c r="I27" s="15">
        <f t="shared" si="3"/>
        <v>1095.1400000000001</v>
      </c>
    </row>
    <row r="28" spans="1:9" ht="11.4">
      <c r="A28" s="68" t="s">
        <v>350</v>
      </c>
      <c r="B28" s="15" t="s">
        <v>15</v>
      </c>
      <c r="C28" s="15" t="s">
        <v>15</v>
      </c>
      <c r="D28" s="15">
        <v>15.93</v>
      </c>
      <c r="E28" s="15">
        <v>183.09</v>
      </c>
      <c r="F28" s="15">
        <v>645.96</v>
      </c>
      <c r="G28" s="15">
        <v>22.77</v>
      </c>
      <c r="H28" s="15" t="s">
        <v>15</v>
      </c>
      <c r="I28" s="15">
        <f t="shared" si="2"/>
        <v>867.75</v>
      </c>
    </row>
    <row r="30" spans="1:9">
      <c r="A30" s="63" t="s">
        <v>135</v>
      </c>
    </row>
    <row r="31" spans="1:9">
      <c r="A31" s="68">
        <v>1977</v>
      </c>
      <c r="B31" s="15">
        <v>0</v>
      </c>
      <c r="C31" s="15">
        <v>0</v>
      </c>
      <c r="D31" s="15">
        <v>40</v>
      </c>
      <c r="E31" s="15">
        <v>600</v>
      </c>
      <c r="F31" s="15">
        <v>2328</v>
      </c>
      <c r="G31" s="15">
        <v>8</v>
      </c>
      <c r="H31" s="15">
        <v>0</v>
      </c>
      <c r="I31" s="15">
        <f t="shared" ref="I31:I54" si="4">SUM(B31:H31)</f>
        <v>2976</v>
      </c>
    </row>
    <row r="32" spans="1:9">
      <c r="A32" s="68">
        <v>1979</v>
      </c>
      <c r="B32" s="15" t="s">
        <v>15</v>
      </c>
      <c r="C32" s="15">
        <v>1</v>
      </c>
      <c r="D32" s="15">
        <v>16</v>
      </c>
      <c r="E32" s="15">
        <v>259</v>
      </c>
      <c r="F32" s="15">
        <v>1529</v>
      </c>
      <c r="G32" s="15">
        <v>0</v>
      </c>
      <c r="H32" s="15" t="s">
        <v>15</v>
      </c>
      <c r="I32" s="15">
        <f t="shared" si="4"/>
        <v>1805</v>
      </c>
    </row>
    <row r="33" spans="1:9">
      <c r="A33" s="68">
        <v>1981</v>
      </c>
      <c r="B33" s="15" t="s">
        <v>15</v>
      </c>
      <c r="C33" s="15">
        <v>0</v>
      </c>
      <c r="D33" s="15">
        <v>0</v>
      </c>
      <c r="E33" s="15">
        <v>0</v>
      </c>
      <c r="F33" s="15">
        <v>336</v>
      </c>
      <c r="G33" s="15" t="s">
        <v>15</v>
      </c>
      <c r="H33" s="15" t="s">
        <v>15</v>
      </c>
      <c r="I33" s="15">
        <f t="shared" si="4"/>
        <v>336</v>
      </c>
    </row>
    <row r="34" spans="1:9">
      <c r="A34" s="68">
        <v>1983</v>
      </c>
      <c r="B34" s="15" t="s">
        <v>15</v>
      </c>
      <c r="C34" s="15" t="s">
        <v>15</v>
      </c>
      <c r="D34" s="15" t="s">
        <v>15</v>
      </c>
      <c r="E34" s="15">
        <v>7</v>
      </c>
      <c r="F34" s="15">
        <v>253</v>
      </c>
      <c r="G34" s="15">
        <v>1</v>
      </c>
      <c r="H34" s="15" t="s">
        <v>15</v>
      </c>
      <c r="I34" s="15">
        <f t="shared" si="4"/>
        <v>261</v>
      </c>
    </row>
    <row r="35" spans="1:9">
      <c r="A35" s="68">
        <v>1985</v>
      </c>
      <c r="B35" s="15" t="s">
        <v>15</v>
      </c>
      <c r="C35" s="15" t="s">
        <v>15</v>
      </c>
      <c r="D35" s="15">
        <v>0</v>
      </c>
      <c r="E35" s="15">
        <v>9</v>
      </c>
      <c r="F35" s="15">
        <v>33</v>
      </c>
      <c r="G35" s="15">
        <v>0</v>
      </c>
      <c r="H35" s="15" t="s">
        <v>15</v>
      </c>
      <c r="I35" s="15">
        <f t="shared" si="4"/>
        <v>42</v>
      </c>
    </row>
    <row r="36" spans="1:9">
      <c r="A36" s="68">
        <v>1987</v>
      </c>
      <c r="B36" s="15" t="s">
        <v>15</v>
      </c>
      <c r="C36" s="15" t="s">
        <v>15</v>
      </c>
      <c r="D36" s="15">
        <v>0</v>
      </c>
      <c r="E36" s="15">
        <v>12</v>
      </c>
      <c r="F36" s="15">
        <v>37</v>
      </c>
      <c r="G36" s="15" t="s">
        <v>15</v>
      </c>
      <c r="H36" s="15" t="s">
        <v>15</v>
      </c>
      <c r="I36" s="15">
        <f t="shared" si="4"/>
        <v>49</v>
      </c>
    </row>
    <row r="37" spans="1:9">
      <c r="A37" s="68">
        <v>1989</v>
      </c>
      <c r="B37" s="15" t="s">
        <v>15</v>
      </c>
      <c r="C37" s="15">
        <v>0</v>
      </c>
      <c r="D37" s="15">
        <v>0</v>
      </c>
      <c r="E37" s="15">
        <v>0</v>
      </c>
      <c r="F37" s="15" t="s">
        <v>15</v>
      </c>
      <c r="G37" s="15" t="s">
        <v>15</v>
      </c>
      <c r="H37" s="15" t="s">
        <v>15</v>
      </c>
      <c r="I37" s="15">
        <f t="shared" si="4"/>
        <v>0</v>
      </c>
    </row>
    <row r="38" spans="1:9">
      <c r="A38" s="68">
        <v>1991</v>
      </c>
      <c r="B38" s="15" t="s">
        <v>15</v>
      </c>
      <c r="C38" s="15" t="s">
        <v>15</v>
      </c>
      <c r="D38" s="15" t="s">
        <v>15</v>
      </c>
      <c r="E38" s="15">
        <v>46</v>
      </c>
      <c r="F38" s="15" t="s">
        <v>15</v>
      </c>
      <c r="G38" s="15" t="s">
        <v>15</v>
      </c>
      <c r="H38" s="15" t="s">
        <v>15</v>
      </c>
      <c r="I38" s="15">
        <f t="shared" si="4"/>
        <v>46</v>
      </c>
    </row>
    <row r="39" spans="1:9">
      <c r="A39" s="68">
        <v>1993</v>
      </c>
      <c r="B39" s="15" t="s">
        <v>15</v>
      </c>
      <c r="C39" s="15" t="s">
        <v>15</v>
      </c>
      <c r="D39" s="15" t="s">
        <v>15</v>
      </c>
      <c r="E39" s="15">
        <v>46</v>
      </c>
      <c r="F39" s="15">
        <v>34</v>
      </c>
      <c r="G39" s="15">
        <v>4</v>
      </c>
      <c r="H39" s="15" t="s">
        <v>15</v>
      </c>
      <c r="I39" s="15">
        <f t="shared" si="4"/>
        <v>84</v>
      </c>
    </row>
    <row r="40" spans="1:9">
      <c r="A40" s="68">
        <v>1995</v>
      </c>
      <c r="B40" s="15" t="s">
        <v>15</v>
      </c>
      <c r="C40" s="15" t="s">
        <v>15</v>
      </c>
      <c r="D40" s="15" t="s">
        <v>15</v>
      </c>
      <c r="E40" s="15" t="s">
        <v>15</v>
      </c>
      <c r="F40" s="15">
        <v>78</v>
      </c>
      <c r="G40" s="15">
        <v>11</v>
      </c>
      <c r="H40" s="15" t="s">
        <v>15</v>
      </c>
      <c r="I40" s="15">
        <f t="shared" si="4"/>
        <v>89</v>
      </c>
    </row>
    <row r="41" spans="1:9">
      <c r="A41" s="68">
        <v>1997</v>
      </c>
      <c r="B41" s="15" t="s">
        <v>15</v>
      </c>
      <c r="C41" s="15" t="s">
        <v>15</v>
      </c>
      <c r="D41" s="15" t="s">
        <v>15</v>
      </c>
      <c r="E41" s="15">
        <v>195</v>
      </c>
      <c r="F41" s="15">
        <v>0</v>
      </c>
      <c r="G41" s="15" t="s">
        <v>15</v>
      </c>
      <c r="H41" s="15" t="s">
        <v>15</v>
      </c>
      <c r="I41" s="15">
        <f t="shared" si="4"/>
        <v>195</v>
      </c>
    </row>
    <row r="42" spans="1:9">
      <c r="A42" s="68">
        <v>1999</v>
      </c>
      <c r="B42" s="15" t="s">
        <v>15</v>
      </c>
      <c r="C42" s="15" t="s">
        <v>15</v>
      </c>
      <c r="D42" s="15" t="s">
        <v>15</v>
      </c>
      <c r="E42" s="15">
        <v>87</v>
      </c>
      <c r="F42" s="15">
        <v>47</v>
      </c>
      <c r="G42" s="15">
        <v>0</v>
      </c>
      <c r="H42" s="15" t="s">
        <v>15</v>
      </c>
      <c r="I42" s="15">
        <f t="shared" si="4"/>
        <v>134</v>
      </c>
    </row>
    <row r="43" spans="1:9">
      <c r="A43" s="68">
        <v>2001</v>
      </c>
      <c r="B43" s="15" t="s">
        <v>15</v>
      </c>
      <c r="C43" s="15" t="s">
        <v>15</v>
      </c>
      <c r="D43" s="15" t="s">
        <v>15</v>
      </c>
      <c r="E43" s="15">
        <v>129</v>
      </c>
      <c r="F43" s="15">
        <v>32</v>
      </c>
      <c r="G43" s="15" t="s">
        <v>15</v>
      </c>
      <c r="H43" s="15" t="s">
        <v>15</v>
      </c>
      <c r="I43" s="15">
        <f t="shared" si="4"/>
        <v>161</v>
      </c>
    </row>
    <row r="44" spans="1:9">
      <c r="A44" s="68">
        <v>2003</v>
      </c>
      <c r="B44" s="15" t="s">
        <v>15</v>
      </c>
      <c r="C44" s="15" t="s">
        <v>15</v>
      </c>
      <c r="D44" s="15">
        <v>4</v>
      </c>
      <c r="E44" s="15">
        <v>419</v>
      </c>
      <c r="F44" s="15">
        <v>459</v>
      </c>
      <c r="G44" s="15">
        <v>23</v>
      </c>
      <c r="H44" s="15">
        <v>0</v>
      </c>
      <c r="I44" s="15">
        <f t="shared" si="4"/>
        <v>905</v>
      </c>
    </row>
    <row r="45" spans="1:9">
      <c r="A45" s="68">
        <v>2005</v>
      </c>
      <c r="B45" s="15" t="s">
        <v>15</v>
      </c>
      <c r="C45" s="15" t="s">
        <v>15</v>
      </c>
      <c r="D45" s="15" t="s">
        <v>15</v>
      </c>
      <c r="E45" s="15">
        <v>41</v>
      </c>
      <c r="F45" s="15">
        <v>167</v>
      </c>
      <c r="G45" s="15">
        <v>2</v>
      </c>
      <c r="H45" s="15">
        <v>0</v>
      </c>
      <c r="I45" s="15">
        <f t="shared" si="4"/>
        <v>210</v>
      </c>
    </row>
    <row r="46" spans="1:9">
      <c r="A46" s="68">
        <v>2007</v>
      </c>
      <c r="B46" s="15" t="s">
        <v>15</v>
      </c>
      <c r="C46" s="15" t="s">
        <v>15</v>
      </c>
      <c r="D46" s="15" t="s">
        <v>15</v>
      </c>
      <c r="E46" s="15">
        <v>41.76</v>
      </c>
      <c r="F46" s="15">
        <v>83.96</v>
      </c>
      <c r="G46" s="15">
        <v>0</v>
      </c>
      <c r="H46" s="15">
        <v>0</v>
      </c>
      <c r="I46" s="15">
        <f t="shared" si="4"/>
        <v>125.72</v>
      </c>
    </row>
    <row r="47" spans="1:9" ht="12" customHeight="1">
      <c r="A47" s="68">
        <v>2009</v>
      </c>
      <c r="B47" s="15" t="s">
        <v>15</v>
      </c>
      <c r="C47" s="15" t="s">
        <v>15</v>
      </c>
      <c r="D47" s="15">
        <v>6.25</v>
      </c>
      <c r="E47" s="15">
        <v>147.61000000000001</v>
      </c>
      <c r="F47" s="15">
        <v>76.8</v>
      </c>
      <c r="G47" s="15">
        <v>0</v>
      </c>
      <c r="H47" s="15">
        <v>0</v>
      </c>
      <c r="I47" s="15">
        <f t="shared" si="4"/>
        <v>230.66000000000003</v>
      </c>
    </row>
    <row r="48" spans="1:9" ht="10.95" customHeight="1">
      <c r="A48" s="68">
        <v>2011</v>
      </c>
      <c r="B48" s="15" t="s">
        <v>15</v>
      </c>
      <c r="C48" s="15" t="s">
        <v>15</v>
      </c>
      <c r="D48" s="15">
        <v>4</v>
      </c>
      <c r="E48" s="15">
        <v>519.75</v>
      </c>
      <c r="F48" s="15">
        <v>928.94</v>
      </c>
      <c r="G48" s="15">
        <v>67.37</v>
      </c>
      <c r="H48" s="15">
        <v>0</v>
      </c>
      <c r="I48" s="15">
        <f t="shared" si="4"/>
        <v>1520.06</v>
      </c>
    </row>
    <row r="49" spans="1:9" ht="12" customHeight="1">
      <c r="A49" s="68">
        <v>2013</v>
      </c>
      <c r="B49" s="15" t="s">
        <v>15</v>
      </c>
      <c r="C49" s="15" t="s">
        <v>15</v>
      </c>
      <c r="D49" s="15">
        <v>3.3</v>
      </c>
      <c r="E49" s="15">
        <v>232.1</v>
      </c>
      <c r="F49" s="15">
        <v>406.22</v>
      </c>
      <c r="G49" s="15">
        <v>1.05</v>
      </c>
      <c r="H49" s="15">
        <v>0</v>
      </c>
      <c r="I49" s="15">
        <f t="shared" si="4"/>
        <v>642.66999999999996</v>
      </c>
    </row>
    <row r="50" spans="1:9" ht="12" customHeight="1">
      <c r="A50" s="68">
        <v>2015</v>
      </c>
      <c r="B50" s="15" t="s">
        <v>15</v>
      </c>
      <c r="C50" s="15" t="s">
        <v>15</v>
      </c>
      <c r="D50" s="15">
        <v>23.67</v>
      </c>
      <c r="E50" s="15">
        <v>113.4</v>
      </c>
      <c r="F50" s="15">
        <v>4.62</v>
      </c>
      <c r="G50" s="15">
        <v>0</v>
      </c>
      <c r="H50" s="15">
        <v>0</v>
      </c>
      <c r="I50" s="15">
        <f t="shared" si="4"/>
        <v>141.69</v>
      </c>
    </row>
    <row r="51" spans="1:9">
      <c r="A51" s="68">
        <v>2017</v>
      </c>
      <c r="B51" s="15" t="s">
        <v>15</v>
      </c>
      <c r="C51" s="15" t="s">
        <v>15</v>
      </c>
      <c r="D51" s="15">
        <v>0</v>
      </c>
      <c r="E51" s="15">
        <v>4</v>
      </c>
      <c r="F51" s="15">
        <v>7.83</v>
      </c>
      <c r="G51" s="15">
        <v>0</v>
      </c>
      <c r="H51" s="15">
        <v>0</v>
      </c>
      <c r="I51" s="15">
        <f>SUM(B51:H51)</f>
        <v>11.83</v>
      </c>
    </row>
    <row r="52" spans="1:9">
      <c r="A52" s="68">
        <v>2019</v>
      </c>
      <c r="B52" s="15" t="s">
        <v>15</v>
      </c>
      <c r="C52" s="15" t="s">
        <v>15</v>
      </c>
      <c r="D52" s="15">
        <v>0</v>
      </c>
      <c r="E52" s="15">
        <v>41.1</v>
      </c>
      <c r="F52" s="15">
        <v>165.38</v>
      </c>
      <c r="G52" s="15">
        <v>0</v>
      </c>
      <c r="H52" s="15">
        <v>0</v>
      </c>
      <c r="I52" s="15">
        <f t="shared" ref="I52:I53" si="5">SUM(B52:H52)</f>
        <v>206.48</v>
      </c>
    </row>
    <row r="53" spans="1:9" ht="11.4">
      <c r="A53" s="228" t="s">
        <v>230</v>
      </c>
      <c r="B53" s="15" t="s">
        <v>15</v>
      </c>
      <c r="C53" s="15" t="s">
        <v>15</v>
      </c>
      <c r="D53" s="15">
        <v>0</v>
      </c>
      <c r="E53" s="15">
        <v>22.46</v>
      </c>
      <c r="F53" s="15">
        <v>51.61</v>
      </c>
      <c r="G53" s="15">
        <v>3.74</v>
      </c>
      <c r="H53" s="15" t="s">
        <v>15</v>
      </c>
      <c r="I53" s="15">
        <f t="shared" si="5"/>
        <v>77.809999999999988</v>
      </c>
    </row>
    <row r="54" spans="1:9" ht="11.4">
      <c r="A54" s="228" t="s">
        <v>231</v>
      </c>
      <c r="B54" s="15" t="s">
        <v>15</v>
      </c>
      <c r="C54" s="15" t="s">
        <v>15</v>
      </c>
      <c r="D54" s="15">
        <v>0</v>
      </c>
      <c r="E54" s="15">
        <v>18.190000000000001</v>
      </c>
      <c r="F54" s="15">
        <v>151.37</v>
      </c>
      <c r="G54" s="15">
        <v>0</v>
      </c>
      <c r="H54" s="15">
        <v>0</v>
      </c>
      <c r="I54" s="15">
        <f t="shared" si="4"/>
        <v>169.56</v>
      </c>
    </row>
    <row r="56" spans="1:9">
      <c r="A56" s="63" t="s">
        <v>136</v>
      </c>
    </row>
    <row r="57" spans="1:9">
      <c r="A57" s="68">
        <v>1977</v>
      </c>
      <c r="B57" s="15">
        <v>0</v>
      </c>
      <c r="C57" s="15">
        <v>303</v>
      </c>
      <c r="D57" s="15">
        <v>1424</v>
      </c>
      <c r="E57" s="15">
        <v>11649</v>
      </c>
      <c r="F57" s="15">
        <v>909</v>
      </c>
      <c r="G57" s="15">
        <v>10</v>
      </c>
      <c r="H57" s="15">
        <v>0</v>
      </c>
      <c r="I57" s="15">
        <f t="shared" ref="I57:I70" si="6">SUM(B57:H57)</f>
        <v>14295</v>
      </c>
    </row>
    <row r="58" spans="1:9">
      <c r="A58" s="68">
        <v>1979</v>
      </c>
      <c r="B58" s="15" t="s">
        <v>15</v>
      </c>
      <c r="C58" s="15">
        <v>40</v>
      </c>
      <c r="D58" s="15">
        <v>748</v>
      </c>
      <c r="E58" s="15">
        <v>990</v>
      </c>
      <c r="F58" s="15">
        <v>2188</v>
      </c>
      <c r="G58" s="15">
        <v>0</v>
      </c>
      <c r="H58" s="15" t="s">
        <v>15</v>
      </c>
      <c r="I58" s="15">
        <f t="shared" si="6"/>
        <v>3966</v>
      </c>
    </row>
    <row r="59" spans="1:9">
      <c r="A59" s="68">
        <v>1981</v>
      </c>
      <c r="B59" s="15" t="s">
        <v>15</v>
      </c>
      <c r="C59" s="15">
        <v>31</v>
      </c>
      <c r="D59" s="15">
        <v>177</v>
      </c>
      <c r="E59" s="15">
        <v>771</v>
      </c>
      <c r="F59" s="15">
        <f>713+4</f>
        <v>717</v>
      </c>
      <c r="G59" s="15" t="s">
        <v>15</v>
      </c>
      <c r="H59" s="15" t="s">
        <v>15</v>
      </c>
      <c r="I59" s="15">
        <f t="shared" si="6"/>
        <v>1696</v>
      </c>
    </row>
    <row r="60" spans="1:9">
      <c r="A60" s="68">
        <v>1983</v>
      </c>
      <c r="B60" s="15" t="s">
        <v>15</v>
      </c>
      <c r="C60" s="15">
        <v>0</v>
      </c>
      <c r="D60" s="15">
        <v>2</v>
      </c>
      <c r="E60" s="15">
        <v>26</v>
      </c>
      <c r="F60" s="15">
        <v>0</v>
      </c>
      <c r="G60" s="15">
        <v>2</v>
      </c>
      <c r="H60" s="15" t="s">
        <v>15</v>
      </c>
      <c r="I60" s="15">
        <f t="shared" si="6"/>
        <v>30</v>
      </c>
    </row>
    <row r="61" spans="1:9">
      <c r="A61" s="68">
        <v>1985</v>
      </c>
      <c r="B61" s="15" t="s">
        <v>15</v>
      </c>
      <c r="C61" s="15" t="s">
        <v>15</v>
      </c>
      <c r="D61" s="15">
        <v>0</v>
      </c>
      <c r="E61" s="15">
        <v>695</v>
      </c>
      <c r="F61" s="15">
        <v>907</v>
      </c>
      <c r="G61" s="15">
        <v>4</v>
      </c>
      <c r="H61" s="15" t="s">
        <v>15</v>
      </c>
      <c r="I61" s="15">
        <f t="shared" si="6"/>
        <v>1606</v>
      </c>
    </row>
    <row r="62" spans="1:9">
      <c r="A62" s="68">
        <v>1987</v>
      </c>
      <c r="B62" s="15" t="s">
        <v>15</v>
      </c>
      <c r="C62" s="15" t="s">
        <v>15</v>
      </c>
      <c r="D62" s="15">
        <v>0</v>
      </c>
      <c r="E62" s="15">
        <v>183</v>
      </c>
      <c r="F62" s="15">
        <v>45</v>
      </c>
      <c r="G62" s="15" t="s">
        <v>15</v>
      </c>
      <c r="H62" s="15" t="s">
        <v>15</v>
      </c>
      <c r="I62" s="15">
        <f t="shared" si="6"/>
        <v>228</v>
      </c>
    </row>
    <row r="63" spans="1:9">
      <c r="A63" s="68">
        <v>1989</v>
      </c>
      <c r="B63" s="15" t="s">
        <v>15</v>
      </c>
      <c r="C63" s="15">
        <v>0</v>
      </c>
      <c r="D63" s="15">
        <v>0</v>
      </c>
      <c r="E63" s="15">
        <v>28</v>
      </c>
      <c r="F63" s="15">
        <v>45</v>
      </c>
      <c r="G63" s="15" t="s">
        <v>15</v>
      </c>
      <c r="H63" s="15" t="s">
        <v>15</v>
      </c>
      <c r="I63" s="15">
        <f t="shared" si="6"/>
        <v>73</v>
      </c>
    </row>
    <row r="64" spans="1:9">
      <c r="A64" s="68">
        <v>1991</v>
      </c>
      <c r="B64" s="15" t="s">
        <v>15</v>
      </c>
      <c r="C64" s="15" t="s">
        <v>15</v>
      </c>
      <c r="D64" s="15">
        <v>0</v>
      </c>
      <c r="E64" s="15">
        <v>43</v>
      </c>
      <c r="F64" s="15">
        <v>33</v>
      </c>
      <c r="G64" s="15">
        <v>4</v>
      </c>
      <c r="H64" s="15" t="s">
        <v>15</v>
      </c>
      <c r="I64" s="15">
        <f t="shared" si="6"/>
        <v>80</v>
      </c>
    </row>
    <row r="65" spans="1:9">
      <c r="A65" s="68">
        <v>1993</v>
      </c>
      <c r="B65" s="15" t="s">
        <v>15</v>
      </c>
      <c r="C65" s="15" t="s">
        <v>15</v>
      </c>
      <c r="D65" s="15" t="s">
        <v>15</v>
      </c>
      <c r="E65" s="15">
        <v>33</v>
      </c>
      <c r="F65" s="15">
        <v>35</v>
      </c>
      <c r="G65" s="15">
        <v>2</v>
      </c>
      <c r="H65" s="15" t="s">
        <v>15</v>
      </c>
      <c r="I65" s="15">
        <f t="shared" si="6"/>
        <v>70</v>
      </c>
    </row>
    <row r="66" spans="1:9">
      <c r="A66" s="68">
        <v>1995</v>
      </c>
      <c r="B66" s="15" t="s">
        <v>15</v>
      </c>
      <c r="C66" s="15" t="s">
        <v>15</v>
      </c>
      <c r="D66" s="15" t="s">
        <v>15</v>
      </c>
      <c r="E66" s="15">
        <v>40</v>
      </c>
      <c r="F66" s="15">
        <v>51</v>
      </c>
      <c r="G66" s="15">
        <v>2</v>
      </c>
      <c r="H66" s="15" t="s">
        <v>15</v>
      </c>
      <c r="I66" s="15">
        <f t="shared" si="6"/>
        <v>93</v>
      </c>
    </row>
    <row r="67" spans="1:9">
      <c r="A67" s="68">
        <v>1997</v>
      </c>
      <c r="B67" s="15" t="s">
        <v>15</v>
      </c>
      <c r="C67" s="15" t="s">
        <v>15</v>
      </c>
      <c r="D67" s="15" t="s">
        <v>15</v>
      </c>
      <c r="E67" s="15">
        <v>520</v>
      </c>
      <c r="F67" s="15">
        <v>96</v>
      </c>
      <c r="G67" s="15">
        <v>22</v>
      </c>
      <c r="H67" s="15" t="s">
        <v>15</v>
      </c>
      <c r="I67" s="15">
        <f t="shared" si="6"/>
        <v>638</v>
      </c>
    </row>
    <row r="68" spans="1:9">
      <c r="A68" s="68">
        <v>1999</v>
      </c>
      <c r="B68" s="15" t="s">
        <v>15</v>
      </c>
      <c r="C68" s="15" t="s">
        <v>15</v>
      </c>
      <c r="D68" s="15" t="s">
        <v>15</v>
      </c>
      <c r="E68" s="15">
        <v>35</v>
      </c>
      <c r="F68" s="15">
        <v>40</v>
      </c>
      <c r="G68" s="15">
        <v>0</v>
      </c>
      <c r="H68" s="15" t="s">
        <v>15</v>
      </c>
      <c r="I68" s="15">
        <f t="shared" si="6"/>
        <v>75</v>
      </c>
    </row>
    <row r="69" spans="1:9">
      <c r="A69" s="68">
        <v>2001</v>
      </c>
      <c r="B69" s="15" t="s">
        <v>15</v>
      </c>
      <c r="C69" s="15" t="s">
        <v>15</v>
      </c>
      <c r="D69" s="15" t="s">
        <v>15</v>
      </c>
      <c r="E69" s="15">
        <v>782</v>
      </c>
      <c r="F69" s="15">
        <v>136</v>
      </c>
      <c r="G69" s="15" t="s">
        <v>15</v>
      </c>
      <c r="H69" s="15" t="s">
        <v>15</v>
      </c>
      <c r="I69" s="15">
        <f t="shared" si="6"/>
        <v>918</v>
      </c>
    </row>
    <row r="70" spans="1:9">
      <c r="A70" s="68">
        <v>2003</v>
      </c>
      <c r="B70" s="15" t="s">
        <v>15</v>
      </c>
      <c r="C70" s="15" t="s">
        <v>15</v>
      </c>
      <c r="D70" s="15">
        <v>12</v>
      </c>
      <c r="E70" s="15">
        <v>3559</v>
      </c>
      <c r="F70" s="15">
        <v>756</v>
      </c>
      <c r="G70" s="15">
        <v>32</v>
      </c>
      <c r="H70" s="15" t="s">
        <v>15</v>
      </c>
      <c r="I70" s="15">
        <f t="shared" si="6"/>
        <v>4359</v>
      </c>
    </row>
    <row r="71" spans="1:9">
      <c r="A71" s="68">
        <v>2005</v>
      </c>
      <c r="B71" s="15" t="s">
        <v>15</v>
      </c>
      <c r="C71" s="15" t="s">
        <v>15</v>
      </c>
      <c r="D71" s="15">
        <v>0</v>
      </c>
      <c r="E71" s="15">
        <v>26</v>
      </c>
      <c r="F71" s="15">
        <v>128</v>
      </c>
      <c r="G71" s="15">
        <v>0</v>
      </c>
      <c r="H71" s="15" t="s">
        <v>15</v>
      </c>
      <c r="I71" s="15">
        <f>SUM(B71:H71)</f>
        <v>154</v>
      </c>
    </row>
    <row r="72" spans="1:9">
      <c r="A72" s="68">
        <v>2007</v>
      </c>
      <c r="B72" s="15" t="s">
        <v>15</v>
      </c>
      <c r="C72" s="15" t="s">
        <v>15</v>
      </c>
      <c r="D72" s="15" t="s">
        <v>15</v>
      </c>
      <c r="E72" s="15">
        <v>260.95999999999998</v>
      </c>
      <c r="F72" s="15">
        <v>240.29</v>
      </c>
      <c r="G72" s="15">
        <v>2.19</v>
      </c>
      <c r="H72" s="15" t="s">
        <v>15</v>
      </c>
      <c r="I72" s="15">
        <f t="shared" ref="I72:I80" si="7">SUM(B72:H72)</f>
        <v>503.44</v>
      </c>
    </row>
    <row r="73" spans="1:9" ht="12" customHeight="1">
      <c r="A73" s="68">
        <v>2009</v>
      </c>
      <c r="B73" s="15" t="s">
        <v>15</v>
      </c>
      <c r="C73" s="15" t="s">
        <v>15</v>
      </c>
      <c r="D73" s="15">
        <v>50.56</v>
      </c>
      <c r="E73" s="15">
        <v>79.22</v>
      </c>
      <c r="F73" s="15">
        <v>131.41</v>
      </c>
      <c r="G73" s="15">
        <v>0</v>
      </c>
      <c r="H73" s="15" t="s">
        <v>15</v>
      </c>
      <c r="I73" s="15">
        <f t="shared" si="7"/>
        <v>261.19</v>
      </c>
    </row>
    <row r="74" spans="1:9" ht="12" customHeight="1">
      <c r="A74" s="68">
        <v>2011</v>
      </c>
      <c r="B74" s="15" t="s">
        <v>15</v>
      </c>
      <c r="C74" s="15" t="s">
        <v>15</v>
      </c>
      <c r="D74" s="15">
        <v>4</v>
      </c>
      <c r="E74" s="15">
        <v>544.4</v>
      </c>
      <c r="F74" s="15">
        <v>1270.3699999999999</v>
      </c>
      <c r="G74" s="15">
        <v>13.2</v>
      </c>
      <c r="H74" s="15" t="s">
        <v>15</v>
      </c>
      <c r="I74" s="15">
        <f t="shared" si="7"/>
        <v>1831.97</v>
      </c>
    </row>
    <row r="75" spans="1:9" ht="12" customHeight="1">
      <c r="A75" s="68">
        <v>2013</v>
      </c>
      <c r="B75" s="15" t="s">
        <v>15</v>
      </c>
      <c r="C75" s="15" t="s">
        <v>15</v>
      </c>
      <c r="D75" s="15">
        <v>4.82</v>
      </c>
      <c r="E75" s="15">
        <v>647.5</v>
      </c>
      <c r="F75" s="15">
        <v>371.7</v>
      </c>
      <c r="G75" s="15">
        <v>0</v>
      </c>
      <c r="H75" s="15" t="s">
        <v>15</v>
      </c>
      <c r="I75" s="15">
        <f t="shared" si="7"/>
        <v>1024.02</v>
      </c>
    </row>
    <row r="76" spans="1:9" ht="12" customHeight="1">
      <c r="A76" s="68">
        <v>2015</v>
      </c>
      <c r="B76" s="15" t="s">
        <v>15</v>
      </c>
      <c r="C76" s="15" t="s">
        <v>15</v>
      </c>
      <c r="D76" s="15">
        <v>208.67</v>
      </c>
      <c r="E76" s="15">
        <v>1828.96</v>
      </c>
      <c r="F76" s="15">
        <v>60.33</v>
      </c>
      <c r="G76" s="15">
        <v>2.8</v>
      </c>
      <c r="H76" s="15" t="s">
        <v>15</v>
      </c>
      <c r="I76" s="15">
        <f t="shared" si="7"/>
        <v>2100.7600000000002</v>
      </c>
    </row>
    <row r="77" spans="1:9">
      <c r="A77" s="68">
        <v>2017</v>
      </c>
      <c r="B77" s="15" t="s">
        <v>15</v>
      </c>
      <c r="C77" s="15" t="s">
        <v>15</v>
      </c>
      <c r="D77" s="15">
        <v>0</v>
      </c>
      <c r="E77" s="15">
        <v>35.56</v>
      </c>
      <c r="F77" s="15">
        <v>8.9700000000000006</v>
      </c>
      <c r="G77" s="15">
        <v>0</v>
      </c>
      <c r="H77" s="15" t="s">
        <v>15</v>
      </c>
      <c r="I77" s="15">
        <f>SUM(B77:H77)</f>
        <v>44.53</v>
      </c>
    </row>
    <row r="78" spans="1:9">
      <c r="A78" s="68">
        <v>2019</v>
      </c>
      <c r="B78" s="15" t="s">
        <v>15</v>
      </c>
      <c r="C78" s="15" t="s">
        <v>15</v>
      </c>
      <c r="D78" s="15">
        <v>0</v>
      </c>
      <c r="E78" s="15">
        <v>126.81</v>
      </c>
      <c r="F78" s="15">
        <v>565.17999999999995</v>
      </c>
      <c r="G78" s="15">
        <v>8.2899999999999991</v>
      </c>
      <c r="H78" s="15" t="s">
        <v>15</v>
      </c>
      <c r="I78" s="15">
        <f t="shared" ref="I78:I79" si="8">SUM(B78:H78)</f>
        <v>700.28</v>
      </c>
    </row>
    <row r="79" spans="1:9" ht="11.4">
      <c r="A79" s="228" t="s">
        <v>230</v>
      </c>
      <c r="B79" s="15" t="s">
        <v>15</v>
      </c>
      <c r="C79" s="15" t="s">
        <v>15</v>
      </c>
      <c r="D79" s="15">
        <v>0</v>
      </c>
      <c r="E79" s="15">
        <v>28.67</v>
      </c>
      <c r="F79" s="15">
        <v>21.37</v>
      </c>
      <c r="G79" s="15">
        <v>1.42</v>
      </c>
      <c r="H79" s="15" t="s">
        <v>15</v>
      </c>
      <c r="I79" s="15">
        <f t="shared" si="8"/>
        <v>51.460000000000008</v>
      </c>
    </row>
    <row r="80" spans="1:9" ht="11.4">
      <c r="A80" s="228" t="s">
        <v>231</v>
      </c>
      <c r="B80" s="15" t="s">
        <v>15</v>
      </c>
      <c r="C80" s="15" t="s">
        <v>15</v>
      </c>
      <c r="D80" s="15">
        <v>2.11</v>
      </c>
      <c r="E80" s="15">
        <v>60.9</v>
      </c>
      <c r="F80" s="15">
        <v>499.53</v>
      </c>
      <c r="G80" s="15">
        <v>0</v>
      </c>
      <c r="H80" s="15" t="s">
        <v>15</v>
      </c>
      <c r="I80" s="15">
        <f t="shared" si="7"/>
        <v>562.54</v>
      </c>
    </row>
    <row r="82" spans="1:9" ht="11.4">
      <c r="A82" s="71" t="s">
        <v>232</v>
      </c>
    </row>
    <row r="83" spans="1:9">
      <c r="A83" s="68">
        <v>1977</v>
      </c>
      <c r="B83" s="15">
        <v>0</v>
      </c>
      <c r="C83" s="15">
        <v>33</v>
      </c>
      <c r="D83" s="15">
        <v>171</v>
      </c>
      <c r="E83" s="15">
        <v>689</v>
      </c>
      <c r="F83" s="15">
        <v>602</v>
      </c>
      <c r="G83" s="15">
        <v>4</v>
      </c>
      <c r="H83" s="15">
        <v>0</v>
      </c>
      <c r="I83" s="15">
        <f t="shared" ref="I83:I106" si="9">SUM(B83:H83)</f>
        <v>1499</v>
      </c>
    </row>
    <row r="84" spans="1:9">
      <c r="A84" s="68">
        <v>1979</v>
      </c>
      <c r="B84" s="15" t="s">
        <v>15</v>
      </c>
      <c r="C84" s="15">
        <v>3</v>
      </c>
      <c r="D84" s="15">
        <v>8</v>
      </c>
      <c r="E84" s="15">
        <v>246</v>
      </c>
      <c r="F84" s="15">
        <v>26</v>
      </c>
      <c r="G84" s="15">
        <v>0</v>
      </c>
      <c r="H84" s="15" t="s">
        <v>15</v>
      </c>
      <c r="I84" s="15">
        <f t="shared" si="9"/>
        <v>283</v>
      </c>
    </row>
    <row r="85" spans="1:9">
      <c r="A85" s="68">
        <v>1981</v>
      </c>
      <c r="B85" s="15" t="s">
        <v>15</v>
      </c>
      <c r="C85" s="15">
        <v>2</v>
      </c>
      <c r="D85" s="15">
        <v>4</v>
      </c>
      <c r="E85" s="15">
        <v>101</v>
      </c>
      <c r="F85" s="15">
        <v>260</v>
      </c>
      <c r="G85" s="15" t="s">
        <v>15</v>
      </c>
      <c r="H85" s="15" t="s">
        <v>15</v>
      </c>
      <c r="I85" s="15">
        <f t="shared" si="9"/>
        <v>367</v>
      </c>
    </row>
    <row r="86" spans="1:9">
      <c r="A86" s="68">
        <v>1983</v>
      </c>
      <c r="B86" s="15" t="s">
        <v>15</v>
      </c>
      <c r="C86" s="15">
        <v>0</v>
      </c>
      <c r="D86" s="15">
        <v>0</v>
      </c>
      <c r="E86" s="15">
        <v>0</v>
      </c>
      <c r="F86" s="15">
        <v>2</v>
      </c>
      <c r="G86" s="15">
        <v>0</v>
      </c>
      <c r="H86" s="15" t="s">
        <v>15</v>
      </c>
      <c r="I86" s="15">
        <f t="shared" si="9"/>
        <v>2</v>
      </c>
    </row>
    <row r="87" spans="1:9">
      <c r="A87" s="68">
        <v>1985</v>
      </c>
      <c r="B87" s="15" t="s">
        <v>15</v>
      </c>
      <c r="C87" s="15" t="s">
        <v>15</v>
      </c>
      <c r="D87" s="15">
        <v>0</v>
      </c>
      <c r="E87" s="15">
        <v>6</v>
      </c>
      <c r="F87" s="15">
        <v>203</v>
      </c>
      <c r="G87" s="15" t="s">
        <v>15</v>
      </c>
      <c r="H87" s="15" t="s">
        <v>15</v>
      </c>
      <c r="I87" s="15">
        <f t="shared" si="9"/>
        <v>209</v>
      </c>
    </row>
    <row r="88" spans="1:9">
      <c r="A88" s="68">
        <v>1987</v>
      </c>
      <c r="B88" s="15" t="s">
        <v>15</v>
      </c>
      <c r="C88" s="15" t="s">
        <v>15</v>
      </c>
      <c r="D88" s="15">
        <v>0</v>
      </c>
      <c r="E88" s="15">
        <v>110</v>
      </c>
      <c r="F88" s="15">
        <v>9</v>
      </c>
      <c r="G88" s="15" t="s">
        <v>15</v>
      </c>
      <c r="H88" s="15" t="s">
        <v>15</v>
      </c>
      <c r="I88" s="15">
        <f t="shared" si="9"/>
        <v>119</v>
      </c>
    </row>
    <row r="89" spans="1:9">
      <c r="A89" s="68">
        <v>1989</v>
      </c>
      <c r="B89" s="15" t="s">
        <v>15</v>
      </c>
      <c r="C89" s="15">
        <v>0</v>
      </c>
      <c r="D89" s="15">
        <v>0</v>
      </c>
      <c r="E89" s="15">
        <v>11</v>
      </c>
      <c r="F89" s="15">
        <v>12</v>
      </c>
      <c r="G89" s="15" t="s">
        <v>15</v>
      </c>
      <c r="H89" s="15" t="s">
        <v>15</v>
      </c>
      <c r="I89" s="15">
        <f t="shared" si="9"/>
        <v>23</v>
      </c>
    </row>
    <row r="90" spans="1:9">
      <c r="A90" s="68">
        <v>1991</v>
      </c>
      <c r="B90" s="15" t="s">
        <v>15</v>
      </c>
      <c r="C90" s="15" t="s">
        <v>15</v>
      </c>
      <c r="D90" s="15">
        <v>0</v>
      </c>
      <c r="E90" s="15">
        <v>45</v>
      </c>
      <c r="F90" s="15">
        <v>21</v>
      </c>
      <c r="G90" s="15">
        <v>0</v>
      </c>
      <c r="H90" s="15" t="s">
        <v>15</v>
      </c>
      <c r="I90" s="15">
        <f t="shared" si="9"/>
        <v>66</v>
      </c>
    </row>
    <row r="91" spans="1:9">
      <c r="A91" s="68">
        <v>1993</v>
      </c>
      <c r="B91" s="15" t="s">
        <v>15</v>
      </c>
      <c r="C91" s="15" t="s">
        <v>15</v>
      </c>
      <c r="D91" s="15" t="s">
        <v>15</v>
      </c>
      <c r="E91" s="15">
        <v>7</v>
      </c>
      <c r="F91" s="15">
        <v>11</v>
      </c>
      <c r="G91" s="15">
        <v>0</v>
      </c>
      <c r="H91" s="15" t="s">
        <v>15</v>
      </c>
      <c r="I91" s="15">
        <f t="shared" si="9"/>
        <v>18</v>
      </c>
    </row>
    <row r="92" spans="1:9">
      <c r="A92" s="68">
        <v>1995</v>
      </c>
      <c r="B92" s="15" t="s">
        <v>15</v>
      </c>
      <c r="C92" s="15" t="s">
        <v>15</v>
      </c>
      <c r="D92" s="15" t="s">
        <v>15</v>
      </c>
      <c r="E92" s="15">
        <v>4</v>
      </c>
      <c r="F92" s="15">
        <v>18</v>
      </c>
      <c r="G92" s="15">
        <v>9</v>
      </c>
      <c r="H92" s="15" t="s">
        <v>15</v>
      </c>
      <c r="I92" s="15">
        <f t="shared" si="9"/>
        <v>31</v>
      </c>
    </row>
    <row r="93" spans="1:9">
      <c r="A93" s="68">
        <v>1997</v>
      </c>
      <c r="B93" s="15" t="s">
        <v>15</v>
      </c>
      <c r="C93" s="15" t="s">
        <v>15</v>
      </c>
      <c r="D93" s="15" t="s">
        <v>15</v>
      </c>
      <c r="E93" s="15">
        <v>0</v>
      </c>
      <c r="F93" s="15">
        <v>0</v>
      </c>
      <c r="G93" s="15" t="s">
        <v>15</v>
      </c>
      <c r="H93" s="15" t="s">
        <v>15</v>
      </c>
      <c r="I93" s="15">
        <f t="shared" si="9"/>
        <v>0</v>
      </c>
    </row>
    <row r="94" spans="1:9">
      <c r="A94" s="68">
        <v>1999</v>
      </c>
      <c r="B94" s="15" t="s">
        <v>15</v>
      </c>
      <c r="C94" s="15" t="s">
        <v>15</v>
      </c>
      <c r="D94" s="15" t="s">
        <v>15</v>
      </c>
      <c r="E94" s="15">
        <v>0</v>
      </c>
      <c r="F94" s="15">
        <v>3</v>
      </c>
      <c r="G94" s="15">
        <v>0</v>
      </c>
      <c r="H94" s="15" t="s">
        <v>15</v>
      </c>
      <c r="I94" s="15">
        <f t="shared" si="9"/>
        <v>3</v>
      </c>
    </row>
    <row r="95" spans="1:9">
      <c r="A95" s="68">
        <v>2001</v>
      </c>
      <c r="B95" s="15" t="s">
        <v>15</v>
      </c>
      <c r="C95" s="15" t="s">
        <v>15</v>
      </c>
      <c r="D95" s="15" t="s">
        <v>15</v>
      </c>
      <c r="E95" s="15">
        <v>5</v>
      </c>
      <c r="F95" s="15">
        <v>31</v>
      </c>
      <c r="G95" s="15">
        <v>4</v>
      </c>
      <c r="H95" s="15" t="s">
        <v>15</v>
      </c>
      <c r="I95" s="15">
        <f t="shared" si="9"/>
        <v>40</v>
      </c>
    </row>
    <row r="96" spans="1:9">
      <c r="A96" s="68">
        <v>2003</v>
      </c>
      <c r="B96" s="15" t="s">
        <v>15</v>
      </c>
      <c r="C96" s="15" t="s">
        <v>15</v>
      </c>
      <c r="D96" s="15">
        <v>0</v>
      </c>
      <c r="E96" s="15">
        <v>2</v>
      </c>
      <c r="F96" s="15">
        <v>16</v>
      </c>
      <c r="G96" s="15">
        <v>0</v>
      </c>
      <c r="H96" s="15" t="s">
        <v>15</v>
      </c>
      <c r="I96" s="15">
        <f t="shared" si="9"/>
        <v>18</v>
      </c>
    </row>
    <row r="97" spans="1:9">
      <c r="A97" s="68">
        <v>2005</v>
      </c>
      <c r="B97" s="15" t="s">
        <v>15</v>
      </c>
      <c r="C97" s="15" t="s">
        <v>15</v>
      </c>
      <c r="D97" s="15" t="s">
        <v>15</v>
      </c>
      <c r="E97" s="15">
        <v>3</v>
      </c>
      <c r="F97" s="15">
        <v>0</v>
      </c>
      <c r="G97" s="15">
        <v>0</v>
      </c>
      <c r="H97" s="15" t="s">
        <v>15</v>
      </c>
      <c r="I97" s="15">
        <f t="shared" si="9"/>
        <v>3</v>
      </c>
    </row>
    <row r="98" spans="1:9">
      <c r="A98" s="68">
        <v>2007</v>
      </c>
      <c r="B98" s="15" t="s">
        <v>15</v>
      </c>
      <c r="C98" s="15" t="s">
        <v>15</v>
      </c>
      <c r="D98" s="15" t="s">
        <v>15</v>
      </c>
      <c r="E98" s="15">
        <v>5</v>
      </c>
      <c r="F98" s="15">
        <v>2.67</v>
      </c>
      <c r="G98" s="15">
        <v>0</v>
      </c>
      <c r="H98" s="15" t="s">
        <v>15</v>
      </c>
      <c r="I98" s="15">
        <f t="shared" si="9"/>
        <v>7.67</v>
      </c>
    </row>
    <row r="99" spans="1:9" ht="12" customHeight="1">
      <c r="A99" s="68">
        <v>2009</v>
      </c>
      <c r="B99" s="15" t="s">
        <v>15</v>
      </c>
      <c r="C99" s="15" t="s">
        <v>15</v>
      </c>
      <c r="D99" s="15">
        <v>0</v>
      </c>
      <c r="E99" s="15">
        <v>0</v>
      </c>
      <c r="F99" s="15">
        <v>0</v>
      </c>
      <c r="G99" s="15">
        <v>0</v>
      </c>
      <c r="H99" s="15" t="s">
        <v>15</v>
      </c>
      <c r="I99" s="15">
        <f t="shared" si="9"/>
        <v>0</v>
      </c>
    </row>
    <row r="100" spans="1:9" ht="12" customHeight="1">
      <c r="A100" s="68">
        <v>2011</v>
      </c>
      <c r="B100" s="15" t="s">
        <v>15</v>
      </c>
      <c r="C100" s="15" t="s">
        <v>15</v>
      </c>
      <c r="D100" s="15">
        <v>0</v>
      </c>
      <c r="E100" s="15">
        <v>2</v>
      </c>
      <c r="F100" s="15">
        <v>1</v>
      </c>
      <c r="G100" s="15">
        <v>0</v>
      </c>
      <c r="H100" s="15" t="s">
        <v>15</v>
      </c>
      <c r="I100" s="15">
        <f t="shared" si="9"/>
        <v>3</v>
      </c>
    </row>
    <row r="101" spans="1:9" ht="12" customHeight="1">
      <c r="A101" s="68">
        <v>2013</v>
      </c>
      <c r="B101" s="15" t="s">
        <v>15</v>
      </c>
      <c r="C101" s="15" t="s">
        <v>15</v>
      </c>
      <c r="D101" s="15">
        <v>0</v>
      </c>
      <c r="E101" s="15">
        <v>0</v>
      </c>
      <c r="F101" s="15">
        <v>4.22</v>
      </c>
      <c r="G101" s="15">
        <v>0</v>
      </c>
      <c r="H101" s="15" t="s">
        <v>15</v>
      </c>
      <c r="I101" s="15">
        <f t="shared" si="9"/>
        <v>4.22</v>
      </c>
    </row>
    <row r="102" spans="1:9" ht="12" customHeight="1">
      <c r="A102" s="68">
        <v>2015</v>
      </c>
      <c r="B102" s="15" t="s">
        <v>15</v>
      </c>
      <c r="C102" s="15" t="s">
        <v>15</v>
      </c>
      <c r="D102" s="15">
        <v>0</v>
      </c>
      <c r="E102" s="15">
        <v>2.57</v>
      </c>
      <c r="F102" s="15">
        <v>1</v>
      </c>
      <c r="G102" s="15">
        <v>0</v>
      </c>
      <c r="H102" s="15" t="s">
        <v>15</v>
      </c>
      <c r="I102" s="15">
        <f t="shared" si="9"/>
        <v>3.57</v>
      </c>
    </row>
    <row r="103" spans="1:9">
      <c r="A103" s="68">
        <v>2017</v>
      </c>
      <c r="B103" s="15" t="s">
        <v>15</v>
      </c>
      <c r="C103" s="15" t="s">
        <v>15</v>
      </c>
      <c r="D103" s="15">
        <v>0</v>
      </c>
      <c r="E103" s="15">
        <v>0</v>
      </c>
      <c r="F103" s="15">
        <v>0</v>
      </c>
      <c r="G103" s="15">
        <v>0</v>
      </c>
      <c r="H103" s="15" t="s">
        <v>15</v>
      </c>
      <c r="I103" s="15">
        <f>SUM(B103:H103)</f>
        <v>0</v>
      </c>
    </row>
    <row r="104" spans="1:9">
      <c r="A104" s="68">
        <v>2019</v>
      </c>
      <c r="B104" s="15" t="s">
        <v>15</v>
      </c>
      <c r="C104" s="15" t="s">
        <v>15</v>
      </c>
      <c r="D104" s="15">
        <v>0</v>
      </c>
      <c r="E104" s="15">
        <v>0</v>
      </c>
      <c r="F104" s="15">
        <v>0</v>
      </c>
      <c r="G104" s="15">
        <v>0</v>
      </c>
      <c r="H104" s="15" t="s">
        <v>15</v>
      </c>
      <c r="I104" s="15">
        <f t="shared" ref="I104:I105" si="10">SUM(B104:H104)</f>
        <v>0</v>
      </c>
    </row>
    <row r="105" spans="1:9" ht="11.4">
      <c r="A105" s="228" t="s">
        <v>230</v>
      </c>
      <c r="B105" s="15" t="s">
        <v>15</v>
      </c>
      <c r="C105" s="15" t="s">
        <v>15</v>
      </c>
      <c r="D105" s="15">
        <v>0</v>
      </c>
      <c r="E105" s="15">
        <v>3.2</v>
      </c>
      <c r="F105" s="15">
        <v>0</v>
      </c>
      <c r="G105" s="15" t="s">
        <v>15</v>
      </c>
      <c r="H105" s="15" t="s">
        <v>15</v>
      </c>
      <c r="I105" s="15">
        <f t="shared" si="10"/>
        <v>3.2</v>
      </c>
    </row>
    <row r="106" spans="1:9" ht="11.4">
      <c r="A106" s="228" t="s">
        <v>231</v>
      </c>
      <c r="B106" s="15" t="s">
        <v>15</v>
      </c>
      <c r="C106" s="15" t="s">
        <v>15</v>
      </c>
      <c r="D106" s="15">
        <v>0</v>
      </c>
      <c r="E106" s="15">
        <v>2</v>
      </c>
      <c r="F106" s="15">
        <v>0</v>
      </c>
      <c r="G106" s="15">
        <v>0</v>
      </c>
      <c r="H106" s="15" t="s">
        <v>15</v>
      </c>
      <c r="I106" s="15">
        <f t="shared" si="9"/>
        <v>2</v>
      </c>
    </row>
    <row r="108" spans="1:9" ht="11.4">
      <c r="A108" s="66" t="s">
        <v>233</v>
      </c>
    </row>
    <row r="109" spans="1:9">
      <c r="A109" s="68">
        <v>1977</v>
      </c>
      <c r="B109" s="15">
        <f t="shared" ref="B109:I118" si="11">IF(AND(B83="-",B57="-",B31="-",B5="-"),"-",SUM(B83,B57,B31,B5))</f>
        <v>0</v>
      </c>
      <c r="C109" s="15">
        <f t="shared" si="11"/>
        <v>336</v>
      </c>
      <c r="D109" s="15">
        <f t="shared" si="11"/>
        <v>1650</v>
      </c>
      <c r="E109" s="15">
        <f t="shared" si="11"/>
        <v>14605</v>
      </c>
      <c r="F109" s="15">
        <f t="shared" si="11"/>
        <v>12553</v>
      </c>
      <c r="G109" s="15">
        <f t="shared" si="11"/>
        <v>111</v>
      </c>
      <c r="H109" s="15">
        <f t="shared" si="11"/>
        <v>0</v>
      </c>
      <c r="I109" s="15">
        <f t="shared" si="11"/>
        <v>29255</v>
      </c>
    </row>
    <row r="110" spans="1:9">
      <c r="A110" s="68">
        <v>1979</v>
      </c>
      <c r="B110" s="15">
        <f t="shared" si="11"/>
        <v>17</v>
      </c>
      <c r="C110" s="15">
        <f t="shared" si="11"/>
        <v>45</v>
      </c>
      <c r="D110" s="15">
        <f t="shared" si="11"/>
        <v>1080</v>
      </c>
      <c r="E110" s="15">
        <f t="shared" si="11"/>
        <v>3870</v>
      </c>
      <c r="F110" s="15">
        <f t="shared" si="11"/>
        <v>12151</v>
      </c>
      <c r="G110" s="15">
        <f t="shared" si="11"/>
        <v>646</v>
      </c>
      <c r="H110" s="15">
        <f t="shared" si="11"/>
        <v>24</v>
      </c>
      <c r="I110" s="15">
        <f t="shared" si="11"/>
        <v>17833</v>
      </c>
    </row>
    <row r="111" spans="1:9">
      <c r="A111" s="68">
        <v>1981</v>
      </c>
      <c r="B111" s="15" t="str">
        <f t="shared" si="11"/>
        <v>-</v>
      </c>
      <c r="C111" s="15">
        <f t="shared" si="11"/>
        <v>51</v>
      </c>
      <c r="D111" s="15">
        <f t="shared" si="11"/>
        <v>188</v>
      </c>
      <c r="E111" s="15">
        <f t="shared" si="11"/>
        <v>2659</v>
      </c>
      <c r="F111" s="15">
        <f t="shared" si="11"/>
        <v>7278</v>
      </c>
      <c r="G111" s="15" t="str">
        <f t="shared" si="11"/>
        <v>-</v>
      </c>
      <c r="H111" s="15">
        <f t="shared" si="11"/>
        <v>27</v>
      </c>
      <c r="I111" s="15">
        <f t="shared" si="11"/>
        <v>10203</v>
      </c>
    </row>
    <row r="112" spans="1:9">
      <c r="A112" s="68">
        <v>1983</v>
      </c>
      <c r="B112" s="15" t="str">
        <f t="shared" si="11"/>
        <v>-</v>
      </c>
      <c r="C112" s="15">
        <f t="shared" si="11"/>
        <v>0</v>
      </c>
      <c r="D112" s="15">
        <f t="shared" si="11"/>
        <v>2</v>
      </c>
      <c r="E112" s="15">
        <f t="shared" si="11"/>
        <v>442</v>
      </c>
      <c r="F112" s="15">
        <f t="shared" si="11"/>
        <v>3860</v>
      </c>
      <c r="G112" s="15">
        <f t="shared" si="11"/>
        <v>157</v>
      </c>
      <c r="H112" s="15" t="str">
        <f t="shared" si="11"/>
        <v>-</v>
      </c>
      <c r="I112" s="15">
        <f t="shared" si="11"/>
        <v>4461</v>
      </c>
    </row>
    <row r="113" spans="1:9">
      <c r="A113" s="68">
        <v>1985</v>
      </c>
      <c r="B113" s="15" t="str">
        <f t="shared" si="11"/>
        <v>-</v>
      </c>
      <c r="C113" s="15" t="str">
        <f t="shared" si="11"/>
        <v>-</v>
      </c>
      <c r="D113" s="15">
        <f t="shared" si="11"/>
        <v>0</v>
      </c>
      <c r="E113" s="15">
        <f t="shared" si="11"/>
        <v>853</v>
      </c>
      <c r="F113" s="15">
        <f t="shared" si="11"/>
        <v>2214</v>
      </c>
      <c r="G113" s="15">
        <f t="shared" si="11"/>
        <v>13</v>
      </c>
      <c r="H113" s="15" t="str">
        <f t="shared" si="11"/>
        <v>-</v>
      </c>
      <c r="I113" s="15">
        <f t="shared" si="11"/>
        <v>3080</v>
      </c>
    </row>
    <row r="114" spans="1:9">
      <c r="A114" s="51">
        <v>1987</v>
      </c>
      <c r="B114" s="15" t="str">
        <f t="shared" si="11"/>
        <v>-</v>
      </c>
      <c r="C114" s="15" t="str">
        <f t="shared" si="11"/>
        <v>-</v>
      </c>
      <c r="D114" s="15">
        <f t="shared" si="11"/>
        <v>6</v>
      </c>
      <c r="E114" s="15">
        <f t="shared" si="11"/>
        <v>991</v>
      </c>
      <c r="F114" s="15">
        <f t="shared" si="11"/>
        <v>804</v>
      </c>
      <c r="G114" s="15" t="str">
        <f t="shared" si="11"/>
        <v>-</v>
      </c>
      <c r="H114" s="15" t="str">
        <f t="shared" si="11"/>
        <v>-</v>
      </c>
      <c r="I114" s="15">
        <f t="shared" si="11"/>
        <v>1801</v>
      </c>
    </row>
    <row r="115" spans="1:9" ht="11.4">
      <c r="A115" s="68" t="s">
        <v>229</v>
      </c>
      <c r="B115" s="15" t="str">
        <f t="shared" si="11"/>
        <v>-</v>
      </c>
      <c r="C115" s="15">
        <f t="shared" si="11"/>
        <v>0</v>
      </c>
      <c r="D115" s="15">
        <f t="shared" si="11"/>
        <v>0</v>
      </c>
      <c r="E115" s="15">
        <f t="shared" si="11"/>
        <v>1482</v>
      </c>
      <c r="F115" s="15">
        <f t="shared" si="11"/>
        <v>352</v>
      </c>
      <c r="G115" s="15">
        <f t="shared" si="11"/>
        <v>202</v>
      </c>
      <c r="H115" s="15" t="str">
        <f t="shared" si="11"/>
        <v>-</v>
      </c>
      <c r="I115" s="15">
        <f t="shared" si="11"/>
        <v>2036</v>
      </c>
    </row>
    <row r="116" spans="1:9" ht="11.4">
      <c r="A116" s="68" t="s">
        <v>207</v>
      </c>
      <c r="B116" s="15" t="str">
        <f t="shared" si="11"/>
        <v>-</v>
      </c>
      <c r="C116" s="15" t="str">
        <f t="shared" si="11"/>
        <v>-</v>
      </c>
      <c r="D116" s="15">
        <f t="shared" si="11"/>
        <v>0</v>
      </c>
      <c r="E116" s="15">
        <f t="shared" si="11"/>
        <v>613</v>
      </c>
      <c r="F116" s="15">
        <f t="shared" si="11"/>
        <v>1597</v>
      </c>
      <c r="G116" s="15">
        <f t="shared" si="11"/>
        <v>4</v>
      </c>
      <c r="H116" s="15" t="str">
        <f t="shared" si="11"/>
        <v>-</v>
      </c>
      <c r="I116" s="15">
        <f t="shared" si="11"/>
        <v>2214</v>
      </c>
    </row>
    <row r="117" spans="1:9" ht="11.4">
      <c r="A117" s="68" t="s">
        <v>209</v>
      </c>
      <c r="B117" s="15" t="str">
        <f t="shared" si="11"/>
        <v>-</v>
      </c>
      <c r="C117" s="15">
        <f t="shared" si="11"/>
        <v>0</v>
      </c>
      <c r="D117" s="15" t="str">
        <f t="shared" si="11"/>
        <v>-</v>
      </c>
      <c r="E117" s="15">
        <f t="shared" si="11"/>
        <v>695</v>
      </c>
      <c r="F117" s="15">
        <f t="shared" si="11"/>
        <v>1344</v>
      </c>
      <c r="G117" s="15">
        <f t="shared" si="11"/>
        <v>377</v>
      </c>
      <c r="H117" s="15" t="str">
        <f t="shared" si="11"/>
        <v>-</v>
      </c>
      <c r="I117" s="15">
        <f t="shared" si="11"/>
        <v>2416</v>
      </c>
    </row>
    <row r="118" spans="1:9">
      <c r="A118" s="51">
        <v>1995</v>
      </c>
      <c r="B118" s="15" t="str">
        <f t="shared" si="11"/>
        <v>-</v>
      </c>
      <c r="C118" s="15" t="str">
        <f t="shared" si="11"/>
        <v>-</v>
      </c>
      <c r="D118" s="15" t="str">
        <f t="shared" si="11"/>
        <v>-</v>
      </c>
      <c r="E118" s="15">
        <f t="shared" si="11"/>
        <v>44</v>
      </c>
      <c r="F118" s="15">
        <f t="shared" si="11"/>
        <v>2725</v>
      </c>
      <c r="G118" s="15">
        <f t="shared" si="11"/>
        <v>52</v>
      </c>
      <c r="H118" s="15" t="str">
        <f t="shared" si="11"/>
        <v>-</v>
      </c>
      <c r="I118" s="15">
        <f t="shared" si="11"/>
        <v>2821</v>
      </c>
    </row>
    <row r="119" spans="1:9" ht="11.4">
      <c r="A119" s="68" t="s">
        <v>211</v>
      </c>
      <c r="B119" s="15" t="str">
        <f t="shared" ref="B119:I128" si="12">IF(AND(B93="-",B67="-",B41="-",B15="-"),"-",SUM(B93,B67,B41,B15))</f>
        <v>-</v>
      </c>
      <c r="C119" s="15" t="str">
        <f t="shared" si="12"/>
        <v>-</v>
      </c>
      <c r="D119" s="15" t="str">
        <f t="shared" si="12"/>
        <v>-</v>
      </c>
      <c r="E119" s="15">
        <f t="shared" si="12"/>
        <v>794</v>
      </c>
      <c r="F119" s="15">
        <f t="shared" si="12"/>
        <v>594</v>
      </c>
      <c r="G119" s="15">
        <f t="shared" si="12"/>
        <v>22</v>
      </c>
      <c r="H119" s="15" t="str">
        <f t="shared" si="12"/>
        <v>-</v>
      </c>
      <c r="I119" s="15">
        <f t="shared" si="12"/>
        <v>1410</v>
      </c>
    </row>
    <row r="120" spans="1:9">
      <c r="A120" s="68">
        <v>1999</v>
      </c>
      <c r="B120" s="15" t="str">
        <f t="shared" si="12"/>
        <v>-</v>
      </c>
      <c r="C120" s="15" t="str">
        <f t="shared" si="12"/>
        <v>-</v>
      </c>
      <c r="D120" s="15" t="str">
        <f t="shared" si="12"/>
        <v>-</v>
      </c>
      <c r="E120" s="15">
        <f t="shared" si="12"/>
        <v>852</v>
      </c>
      <c r="F120" s="15">
        <f t="shared" si="12"/>
        <v>1255</v>
      </c>
      <c r="G120" s="15">
        <f t="shared" si="12"/>
        <v>81</v>
      </c>
      <c r="H120" s="15" t="str">
        <f t="shared" si="12"/>
        <v>-</v>
      </c>
      <c r="I120" s="15">
        <f t="shared" si="12"/>
        <v>2188</v>
      </c>
    </row>
    <row r="121" spans="1:9">
      <c r="A121" s="68">
        <v>2001</v>
      </c>
      <c r="B121" s="15" t="str">
        <f t="shared" si="12"/>
        <v>-</v>
      </c>
      <c r="C121" s="15" t="str">
        <f t="shared" si="12"/>
        <v>-</v>
      </c>
      <c r="D121" s="15" t="str">
        <f t="shared" si="12"/>
        <v>-</v>
      </c>
      <c r="E121" s="15">
        <f t="shared" si="12"/>
        <v>2631</v>
      </c>
      <c r="F121" s="15">
        <f t="shared" si="12"/>
        <v>1280</v>
      </c>
      <c r="G121" s="15">
        <f t="shared" si="12"/>
        <v>7</v>
      </c>
      <c r="H121" s="15" t="str">
        <f t="shared" si="12"/>
        <v>-</v>
      </c>
      <c r="I121" s="15">
        <f t="shared" si="12"/>
        <v>3918</v>
      </c>
    </row>
    <row r="122" spans="1:9">
      <c r="A122" s="68">
        <v>2003</v>
      </c>
      <c r="B122" s="15" t="str">
        <f t="shared" si="12"/>
        <v>-</v>
      </c>
      <c r="C122" s="15" t="str">
        <f t="shared" si="12"/>
        <v>-</v>
      </c>
      <c r="D122" s="15">
        <f t="shared" si="12"/>
        <v>22</v>
      </c>
      <c r="E122" s="15">
        <f t="shared" si="12"/>
        <v>6843</v>
      </c>
      <c r="F122" s="15">
        <f t="shared" si="12"/>
        <v>6367</v>
      </c>
      <c r="G122" s="15">
        <f t="shared" si="12"/>
        <v>175</v>
      </c>
      <c r="H122" s="15">
        <f t="shared" si="12"/>
        <v>0</v>
      </c>
      <c r="I122" s="15">
        <f t="shared" si="12"/>
        <v>13407</v>
      </c>
    </row>
    <row r="123" spans="1:9">
      <c r="A123" s="68">
        <v>2005</v>
      </c>
      <c r="B123" s="15" t="str">
        <f t="shared" si="12"/>
        <v>-</v>
      </c>
      <c r="C123" s="15" t="str">
        <f t="shared" si="12"/>
        <v>-</v>
      </c>
      <c r="D123" s="15">
        <f t="shared" si="12"/>
        <v>0</v>
      </c>
      <c r="E123" s="15">
        <f t="shared" si="12"/>
        <v>1526</v>
      </c>
      <c r="F123" s="15">
        <f t="shared" si="12"/>
        <v>1670</v>
      </c>
      <c r="G123" s="15">
        <f t="shared" si="12"/>
        <v>64</v>
      </c>
      <c r="H123" s="15">
        <f t="shared" si="12"/>
        <v>0</v>
      </c>
      <c r="I123" s="15">
        <f t="shared" si="12"/>
        <v>3260</v>
      </c>
    </row>
    <row r="124" spans="1:9">
      <c r="A124" s="68">
        <v>2007</v>
      </c>
      <c r="B124" s="15" t="str">
        <f t="shared" si="12"/>
        <v>-</v>
      </c>
      <c r="C124" s="15" t="str">
        <f t="shared" si="12"/>
        <v>-</v>
      </c>
      <c r="D124" s="15" t="str">
        <f t="shared" si="12"/>
        <v>-</v>
      </c>
      <c r="E124" s="15">
        <f t="shared" si="12"/>
        <v>1575.26</v>
      </c>
      <c r="F124" s="15">
        <f t="shared" si="12"/>
        <v>3092.82</v>
      </c>
      <c r="G124" s="15">
        <f t="shared" si="12"/>
        <v>2.19</v>
      </c>
      <c r="H124" s="15">
        <f t="shared" si="12"/>
        <v>0</v>
      </c>
      <c r="I124" s="15">
        <f t="shared" si="12"/>
        <v>4670.2700000000004</v>
      </c>
    </row>
    <row r="125" spans="1:9" ht="12" customHeight="1">
      <c r="A125" s="68">
        <v>2009</v>
      </c>
      <c r="B125" s="15" t="str">
        <f t="shared" si="12"/>
        <v>-</v>
      </c>
      <c r="C125" s="15" t="str">
        <f t="shared" si="12"/>
        <v>-</v>
      </c>
      <c r="D125" s="15">
        <f t="shared" si="12"/>
        <v>65.39</v>
      </c>
      <c r="E125" s="15">
        <f t="shared" si="12"/>
        <v>2817.62</v>
      </c>
      <c r="F125" s="15">
        <f t="shared" si="12"/>
        <v>4474.3</v>
      </c>
      <c r="G125" s="15">
        <f t="shared" si="12"/>
        <v>270.14999999999998</v>
      </c>
      <c r="H125" s="15">
        <f t="shared" si="12"/>
        <v>0</v>
      </c>
      <c r="I125" s="15">
        <f t="shared" si="12"/>
        <v>7627.46</v>
      </c>
    </row>
    <row r="126" spans="1:9" ht="12" customHeight="1">
      <c r="A126" s="68">
        <v>2011</v>
      </c>
      <c r="B126" s="15" t="str">
        <f t="shared" si="12"/>
        <v>-</v>
      </c>
      <c r="C126" s="15" t="str">
        <f t="shared" si="12"/>
        <v>-</v>
      </c>
      <c r="D126" s="15">
        <f t="shared" si="12"/>
        <v>41.02</v>
      </c>
      <c r="E126" s="15">
        <f t="shared" si="12"/>
        <v>4386.08</v>
      </c>
      <c r="F126" s="15">
        <f t="shared" si="12"/>
        <v>6160.7999999999993</v>
      </c>
      <c r="G126" s="15">
        <f t="shared" si="12"/>
        <v>239.91000000000003</v>
      </c>
      <c r="H126" s="15">
        <f t="shared" si="12"/>
        <v>0</v>
      </c>
      <c r="I126" s="15">
        <f t="shared" si="12"/>
        <v>10827.81</v>
      </c>
    </row>
    <row r="127" spans="1:9" ht="12" customHeight="1">
      <c r="A127" s="68">
        <v>2013</v>
      </c>
      <c r="B127" s="15" t="str">
        <f t="shared" si="12"/>
        <v>-</v>
      </c>
      <c r="C127" s="15" t="str">
        <f t="shared" si="12"/>
        <v>-</v>
      </c>
      <c r="D127" s="15">
        <f t="shared" si="12"/>
        <v>38.79</v>
      </c>
      <c r="E127" s="15">
        <f t="shared" si="12"/>
        <v>4967.17</v>
      </c>
      <c r="F127" s="15">
        <f t="shared" si="12"/>
        <v>2648.12</v>
      </c>
      <c r="G127" s="15">
        <f t="shared" si="12"/>
        <v>13.91</v>
      </c>
      <c r="H127" s="15">
        <f t="shared" si="12"/>
        <v>0</v>
      </c>
      <c r="I127" s="15">
        <f t="shared" si="12"/>
        <v>7667.9899999999989</v>
      </c>
    </row>
    <row r="128" spans="1:9" ht="12" customHeight="1">
      <c r="A128" s="68">
        <v>2015</v>
      </c>
      <c r="B128" s="15" t="str">
        <f t="shared" si="12"/>
        <v>-</v>
      </c>
      <c r="C128" s="15" t="str">
        <f t="shared" si="12"/>
        <v>-</v>
      </c>
      <c r="D128" s="15">
        <f t="shared" si="12"/>
        <v>1034.9000000000001</v>
      </c>
      <c r="E128" s="15">
        <f t="shared" si="12"/>
        <v>6929.34</v>
      </c>
      <c r="F128" s="15">
        <f t="shared" si="12"/>
        <v>658.61</v>
      </c>
      <c r="G128" s="15">
        <f t="shared" si="12"/>
        <v>8.1</v>
      </c>
      <c r="H128" s="15">
        <f t="shared" si="12"/>
        <v>0</v>
      </c>
      <c r="I128" s="15">
        <f t="shared" si="12"/>
        <v>8630.9500000000007</v>
      </c>
    </row>
    <row r="129" spans="1:9" ht="12" customHeight="1">
      <c r="A129" s="68">
        <v>2017</v>
      </c>
      <c r="B129" s="15" t="str">
        <f t="shared" ref="B129:I129" si="13">IF(AND(B103="-",B77="-",B51="-",B25="-"),"-",SUM(B103,B77,B51,B25))</f>
        <v>-</v>
      </c>
      <c r="C129" s="15" t="str">
        <f t="shared" si="13"/>
        <v>-</v>
      </c>
      <c r="D129" s="15">
        <f t="shared" si="13"/>
        <v>1.44</v>
      </c>
      <c r="E129" s="15">
        <f t="shared" si="13"/>
        <v>407.37</v>
      </c>
      <c r="F129" s="15">
        <f t="shared" si="13"/>
        <v>316.10000000000002</v>
      </c>
      <c r="G129" s="15">
        <f t="shared" si="13"/>
        <v>7.35</v>
      </c>
      <c r="H129" s="15">
        <f t="shared" si="13"/>
        <v>0</v>
      </c>
      <c r="I129" s="15">
        <f t="shared" si="13"/>
        <v>732.26</v>
      </c>
    </row>
    <row r="130" spans="1:9" ht="12" customHeight="1">
      <c r="A130" s="68">
        <v>2019</v>
      </c>
      <c r="B130" s="15" t="str">
        <f t="shared" ref="B130:I130" si="14">IF(AND(B104="-",B78="-",B52="-",B26="-"),"-",SUM(B104,B78,B52,B26))</f>
        <v>-</v>
      </c>
      <c r="C130" s="15" t="str">
        <f t="shared" si="14"/>
        <v>-</v>
      </c>
      <c r="D130" s="15">
        <f t="shared" si="14"/>
        <v>15.44</v>
      </c>
      <c r="E130" s="15">
        <f t="shared" si="14"/>
        <v>427.83000000000004</v>
      </c>
      <c r="F130" s="15">
        <f t="shared" si="14"/>
        <v>1323.86</v>
      </c>
      <c r="G130" s="15">
        <f t="shared" si="14"/>
        <v>8.2899999999999991</v>
      </c>
      <c r="H130" s="15">
        <f t="shared" si="14"/>
        <v>0</v>
      </c>
      <c r="I130" s="15">
        <f t="shared" si="14"/>
        <v>1775.42</v>
      </c>
    </row>
    <row r="131" spans="1:9" ht="12" customHeight="1">
      <c r="A131" s="228" t="s">
        <v>230</v>
      </c>
      <c r="B131" s="15" t="str">
        <f t="shared" ref="B131:I132" si="15">IF(AND(B105="-",B79="-",B53="-",B27="-"),"-",SUM(B105,B79,B53,B27))</f>
        <v>-</v>
      </c>
      <c r="C131" s="15" t="str">
        <f t="shared" si="15"/>
        <v>-</v>
      </c>
      <c r="D131" s="15">
        <f t="shared" si="15"/>
        <v>7.24</v>
      </c>
      <c r="E131" s="15">
        <f t="shared" si="15"/>
        <v>725.42000000000007</v>
      </c>
      <c r="F131" s="15">
        <f t="shared" si="15"/>
        <v>468.01</v>
      </c>
      <c r="G131" s="15">
        <f t="shared" si="15"/>
        <v>26.94</v>
      </c>
      <c r="H131" s="15" t="str">
        <f>IF(AND(H105="-",H79="-",H53="-",H27="-"),"-",SUM(H105,H79,H53,H27))</f>
        <v>-</v>
      </c>
      <c r="I131" s="15">
        <f t="shared" si="15"/>
        <v>1227.6100000000001</v>
      </c>
    </row>
    <row r="132" spans="1:9" ht="12" customHeight="1">
      <c r="A132" s="228" t="s">
        <v>231</v>
      </c>
      <c r="B132" s="15" t="str">
        <f t="shared" si="15"/>
        <v>-</v>
      </c>
      <c r="C132" s="15" t="str">
        <f t="shared" si="15"/>
        <v>-</v>
      </c>
      <c r="D132" s="15">
        <f t="shared" si="15"/>
        <v>18.04</v>
      </c>
      <c r="E132" s="15">
        <f t="shared" si="15"/>
        <v>264.18</v>
      </c>
      <c r="F132" s="15">
        <f t="shared" si="15"/>
        <v>1296.8600000000001</v>
      </c>
      <c r="G132" s="15">
        <f t="shared" si="15"/>
        <v>22.77</v>
      </c>
      <c r="H132" s="15">
        <f>IF(AND(H106="-",H80="-",H54="-",H28="-"),"-",SUM(H106,H80,H54,H28))</f>
        <v>0</v>
      </c>
      <c r="I132" s="15">
        <f t="shared" si="15"/>
        <v>1601.85</v>
      </c>
    </row>
    <row r="133" spans="1:9">
      <c r="A133" s="89" t="s">
        <v>234</v>
      </c>
      <c r="B133" s="100"/>
      <c r="C133" s="100"/>
      <c r="D133" s="100"/>
      <c r="E133" s="100"/>
      <c r="F133" s="100"/>
      <c r="G133" s="100"/>
      <c r="H133" s="100"/>
      <c r="I133" s="100"/>
    </row>
    <row r="134" spans="1:9" ht="10.95" customHeight="1">
      <c r="A134" s="68" t="s">
        <v>235</v>
      </c>
    </row>
    <row r="135" spans="1:9" ht="35.25" customHeight="1">
      <c r="A135" s="262" t="s">
        <v>236</v>
      </c>
      <c r="B135" s="262"/>
      <c r="C135" s="262"/>
      <c r="D135" s="262"/>
      <c r="E135" s="262"/>
      <c r="F135" s="262"/>
      <c r="G135" s="262"/>
      <c r="H135" s="262"/>
      <c r="I135" s="262"/>
    </row>
    <row r="136" spans="1:9" ht="11.25" customHeight="1">
      <c r="A136" s="310" t="s">
        <v>237</v>
      </c>
      <c r="B136" s="310"/>
      <c r="C136" s="310"/>
      <c r="D136" s="310"/>
      <c r="E136" s="310"/>
      <c r="F136" s="310"/>
      <c r="G136" s="310"/>
      <c r="H136" s="310"/>
      <c r="I136" s="310"/>
    </row>
    <row r="137" spans="1:9">
      <c r="A137" s="310"/>
      <c r="B137" s="310"/>
      <c r="C137" s="310"/>
      <c r="D137" s="310"/>
      <c r="E137" s="310"/>
      <c r="F137" s="310"/>
      <c r="G137" s="310"/>
      <c r="H137" s="310"/>
      <c r="I137" s="310"/>
    </row>
    <row r="138" spans="1:9">
      <c r="A138" s="228" t="s">
        <v>238</v>
      </c>
    </row>
    <row r="139" spans="1:9">
      <c r="A139" s="1"/>
    </row>
    <row r="141" spans="1:9" s="154" customFormat="1">
      <c r="A141" s="118"/>
      <c r="B141" s="127"/>
      <c r="C141" s="127"/>
      <c r="D141" s="127"/>
      <c r="E141" s="127"/>
      <c r="F141" s="127"/>
      <c r="G141" s="127"/>
      <c r="H141" s="127"/>
      <c r="I141" s="127"/>
    </row>
    <row r="148" spans="1:9">
      <c r="A148" s="331" t="s">
        <v>228</v>
      </c>
      <c r="B148" s="331"/>
      <c r="C148" s="331"/>
      <c r="D148" s="331"/>
      <c r="E148" s="331"/>
      <c r="F148" s="331"/>
      <c r="G148" s="331"/>
      <c r="H148" s="331"/>
      <c r="I148" s="332"/>
    </row>
    <row r="149" spans="1:9">
      <c r="A149" s="332"/>
      <c r="B149" s="332"/>
      <c r="C149" s="332"/>
      <c r="D149" s="332"/>
      <c r="E149" s="332"/>
      <c r="F149" s="332"/>
      <c r="G149" s="332"/>
      <c r="H149" s="332"/>
      <c r="I149" s="332"/>
    </row>
    <row r="150" spans="1:9" ht="11.4">
      <c r="A150" s="67" t="s">
        <v>177</v>
      </c>
      <c r="B150" s="151" t="s">
        <v>20</v>
      </c>
      <c r="C150" s="151" t="s">
        <v>21</v>
      </c>
      <c r="D150" s="151" t="s">
        <v>22</v>
      </c>
      <c r="E150" s="151" t="s">
        <v>23</v>
      </c>
      <c r="F150" s="151" t="s">
        <v>24</v>
      </c>
      <c r="G150" s="151" t="s">
        <v>25</v>
      </c>
      <c r="H150" s="151" t="s">
        <v>26</v>
      </c>
      <c r="I150" s="151" t="s">
        <v>8</v>
      </c>
    </row>
    <row r="151" spans="1:9">
      <c r="A151" s="63" t="s">
        <v>163</v>
      </c>
    </row>
    <row r="152" spans="1:9">
      <c r="A152" s="68" t="s">
        <v>239</v>
      </c>
      <c r="B152" s="15">
        <f t="shared" ref="B152:I152" si="16">AVERAGE(B5:B9)</f>
        <v>8.5</v>
      </c>
      <c r="C152" s="15">
        <f t="shared" si="16"/>
        <v>6.333333333333333</v>
      </c>
      <c r="D152" s="15">
        <f t="shared" si="16"/>
        <v>82.5</v>
      </c>
      <c r="E152" s="15">
        <f t="shared" si="16"/>
        <v>1276.2</v>
      </c>
      <c r="F152" s="15">
        <f t="shared" si="16"/>
        <v>5552.6</v>
      </c>
      <c r="G152" s="15">
        <f t="shared" si="16"/>
        <v>224.5</v>
      </c>
      <c r="H152" s="15">
        <f t="shared" si="16"/>
        <v>17</v>
      </c>
      <c r="I152" s="15">
        <f t="shared" si="16"/>
        <v>7091.8</v>
      </c>
    </row>
    <row r="153" spans="1:9" ht="11.4">
      <c r="A153" s="68" t="s">
        <v>240</v>
      </c>
      <c r="B153" s="15" t="str">
        <f>B10</f>
        <v>-</v>
      </c>
      <c r="C153" s="15">
        <f>AVERAGE(C10:C14)</f>
        <v>0</v>
      </c>
      <c r="D153" s="15">
        <f>AVERAGE(D10:D14)</f>
        <v>3</v>
      </c>
      <c r="E153" s="15">
        <f>AVERAGE(E10:E14)</f>
        <v>804.25</v>
      </c>
      <c r="F153" s="15">
        <f>AVERAGE(F10:F14)</f>
        <v>1278.5999999999999</v>
      </c>
      <c r="G153" s="15">
        <f>AVERAGE(G10:G14)</f>
        <v>150.75</v>
      </c>
      <c r="H153" s="15" t="str">
        <f>B10</f>
        <v>-</v>
      </c>
      <c r="I153" s="15">
        <f>AVERAGE(I10:I14)</f>
        <v>2043.8</v>
      </c>
    </row>
    <row r="154" spans="1:9" ht="11.4">
      <c r="A154" s="51" t="s">
        <v>241</v>
      </c>
      <c r="B154" s="15" t="str">
        <f>B15</f>
        <v>-</v>
      </c>
      <c r="C154" s="15" t="str">
        <f>C15</f>
        <v>-</v>
      </c>
      <c r="D154" s="15">
        <f>AVERAGE(D15:D19)</f>
        <v>6</v>
      </c>
      <c r="E154" s="15">
        <f>AVERAGE(E15:E19)</f>
        <v>1368.6</v>
      </c>
      <c r="F154" s="15">
        <f>AVERAGE(F15:F19)</f>
        <v>1851</v>
      </c>
      <c r="G154" s="15">
        <f>AVERAGE(G15:G19)</f>
        <v>66.5</v>
      </c>
      <c r="H154" s="15" t="str">
        <f>H15</f>
        <v>-</v>
      </c>
      <c r="I154" s="15">
        <f>AVERAGE(I15:I19)</f>
        <v>3274</v>
      </c>
    </row>
    <row r="155" spans="1:9">
      <c r="A155" s="68">
        <v>2007</v>
      </c>
      <c r="B155" s="15" t="str">
        <f t="shared" ref="B155:I161" si="17">B20</f>
        <v>-</v>
      </c>
      <c r="C155" s="15" t="str">
        <f t="shared" si="17"/>
        <v>-</v>
      </c>
      <c r="D155" s="15" t="str">
        <f t="shared" si="17"/>
        <v>-</v>
      </c>
      <c r="E155" s="15">
        <f t="shared" si="17"/>
        <v>1267.54</v>
      </c>
      <c r="F155" s="15">
        <f t="shared" si="17"/>
        <v>2765.9</v>
      </c>
      <c r="G155" s="15">
        <f t="shared" si="17"/>
        <v>0</v>
      </c>
      <c r="H155" s="15" t="str">
        <f t="shared" si="17"/>
        <v>-</v>
      </c>
      <c r="I155" s="15">
        <f t="shared" si="17"/>
        <v>4033.44</v>
      </c>
    </row>
    <row r="156" spans="1:9">
      <c r="A156" s="68">
        <v>2009</v>
      </c>
      <c r="B156" s="15" t="str">
        <f t="shared" si="17"/>
        <v>-</v>
      </c>
      <c r="C156" s="15" t="str">
        <f t="shared" si="17"/>
        <v>-</v>
      </c>
      <c r="D156" s="15">
        <f t="shared" si="17"/>
        <v>8.58</v>
      </c>
      <c r="E156" s="15">
        <f t="shared" si="17"/>
        <v>2590.79</v>
      </c>
      <c r="F156" s="15">
        <f t="shared" si="17"/>
        <v>4266.09</v>
      </c>
      <c r="G156" s="15">
        <f t="shared" si="17"/>
        <v>270.14999999999998</v>
      </c>
      <c r="H156" s="15" t="str">
        <f t="shared" si="17"/>
        <v>-</v>
      </c>
      <c r="I156" s="15">
        <f t="shared" si="17"/>
        <v>7135.61</v>
      </c>
    </row>
    <row r="157" spans="1:9">
      <c r="A157" s="68">
        <v>2011</v>
      </c>
      <c r="B157" s="15" t="str">
        <f t="shared" si="17"/>
        <v>-</v>
      </c>
      <c r="C157" s="15" t="str">
        <f t="shared" si="17"/>
        <v>-</v>
      </c>
      <c r="D157" s="15">
        <f t="shared" si="17"/>
        <v>33.020000000000003</v>
      </c>
      <c r="E157" s="15">
        <f t="shared" si="17"/>
        <v>3319.93</v>
      </c>
      <c r="F157" s="15">
        <f t="shared" si="17"/>
        <v>3960.49</v>
      </c>
      <c r="G157" s="15">
        <f t="shared" si="17"/>
        <v>159.34</v>
      </c>
      <c r="H157" s="15" t="str">
        <f t="shared" si="17"/>
        <v>-</v>
      </c>
      <c r="I157" s="15">
        <f t="shared" si="17"/>
        <v>7472.78</v>
      </c>
    </row>
    <row r="158" spans="1:9">
      <c r="A158" s="68">
        <v>2013</v>
      </c>
      <c r="B158" s="15" t="str">
        <f t="shared" si="17"/>
        <v>-</v>
      </c>
      <c r="C158" s="15" t="str">
        <f t="shared" si="17"/>
        <v>-</v>
      </c>
      <c r="D158" s="15">
        <f t="shared" si="17"/>
        <v>30.669999999999998</v>
      </c>
      <c r="E158" s="15">
        <f t="shared" si="17"/>
        <v>4087.57</v>
      </c>
      <c r="F158" s="15">
        <f t="shared" si="17"/>
        <v>1865.98</v>
      </c>
      <c r="G158" s="15">
        <f t="shared" si="17"/>
        <v>12.86</v>
      </c>
      <c r="H158" s="15" t="str">
        <f t="shared" si="17"/>
        <v>-</v>
      </c>
      <c r="I158" s="15">
        <f t="shared" si="17"/>
        <v>5997.079999999999</v>
      </c>
    </row>
    <row r="159" spans="1:9">
      <c r="A159" s="68">
        <v>2015</v>
      </c>
      <c r="B159" s="15" t="str">
        <f t="shared" si="17"/>
        <v>-</v>
      </c>
      <c r="C159" s="15" t="str">
        <f t="shared" si="17"/>
        <v>-</v>
      </c>
      <c r="D159" s="15">
        <f t="shared" si="17"/>
        <v>802.56000000000006</v>
      </c>
      <c r="E159" s="15">
        <f t="shared" si="17"/>
        <v>4984.41</v>
      </c>
      <c r="F159" s="15">
        <f t="shared" si="17"/>
        <v>592.66</v>
      </c>
      <c r="G159" s="15">
        <f t="shared" si="17"/>
        <v>5.3</v>
      </c>
      <c r="H159" s="15" t="str">
        <f t="shared" si="17"/>
        <v>-</v>
      </c>
      <c r="I159" s="15">
        <f t="shared" si="17"/>
        <v>6384.93</v>
      </c>
    </row>
    <row r="160" spans="1:9">
      <c r="A160" s="68">
        <v>2017</v>
      </c>
      <c r="B160" s="15" t="str">
        <f t="shared" si="17"/>
        <v>-</v>
      </c>
      <c r="C160" s="15" t="str">
        <f t="shared" si="17"/>
        <v>-</v>
      </c>
      <c r="D160" s="15">
        <f t="shared" si="17"/>
        <v>1.44</v>
      </c>
      <c r="E160" s="15">
        <f t="shared" si="17"/>
        <v>367.81</v>
      </c>
      <c r="F160" s="15">
        <f t="shared" si="17"/>
        <v>299.3</v>
      </c>
      <c r="G160" s="15">
        <f t="shared" si="17"/>
        <v>7.35</v>
      </c>
      <c r="H160" s="15" t="str">
        <f t="shared" si="17"/>
        <v>-</v>
      </c>
      <c r="I160" s="15">
        <f t="shared" si="17"/>
        <v>675.9</v>
      </c>
    </row>
    <row r="161" spans="1:9">
      <c r="A161" s="68">
        <v>2019</v>
      </c>
      <c r="B161" s="15" t="str">
        <f t="shared" si="17"/>
        <v>-</v>
      </c>
      <c r="C161" s="15" t="str">
        <f t="shared" si="17"/>
        <v>-</v>
      </c>
      <c r="D161" s="15">
        <f t="shared" si="17"/>
        <v>15.44</v>
      </c>
      <c r="E161" s="15">
        <f t="shared" si="17"/>
        <v>259.92</v>
      </c>
      <c r="F161" s="15">
        <f t="shared" si="17"/>
        <v>593.29999999999995</v>
      </c>
      <c r="G161" s="15">
        <f t="shared" si="17"/>
        <v>0</v>
      </c>
      <c r="H161" s="15" t="str">
        <f t="shared" si="17"/>
        <v>-</v>
      </c>
      <c r="I161" s="15">
        <f t="shared" si="17"/>
        <v>868.66</v>
      </c>
    </row>
    <row r="162" spans="1:9">
      <c r="A162" s="68">
        <v>2021</v>
      </c>
      <c r="B162" s="15" t="str">
        <f t="shared" ref="B162:I163" si="18">B27</f>
        <v>-</v>
      </c>
      <c r="C162" s="15" t="str">
        <f t="shared" si="18"/>
        <v>-</v>
      </c>
      <c r="D162" s="15">
        <f t="shared" si="18"/>
        <v>7.24</v>
      </c>
      <c r="E162" s="15">
        <f t="shared" si="18"/>
        <v>671.09</v>
      </c>
      <c r="F162" s="15">
        <f t="shared" si="18"/>
        <v>395.03</v>
      </c>
      <c r="G162" s="15">
        <f t="shared" si="18"/>
        <v>21.78</v>
      </c>
      <c r="H162" s="15" t="str">
        <f t="shared" si="18"/>
        <v>-</v>
      </c>
      <c r="I162" s="15">
        <f t="shared" si="18"/>
        <v>1095.1400000000001</v>
      </c>
    </row>
    <row r="163" spans="1:9" ht="11.4">
      <c r="A163" s="68" t="s">
        <v>123</v>
      </c>
      <c r="B163" s="15" t="str">
        <f t="shared" si="18"/>
        <v>-</v>
      </c>
      <c r="C163" s="15" t="str">
        <f t="shared" si="18"/>
        <v>-</v>
      </c>
      <c r="D163" s="15">
        <f t="shared" si="18"/>
        <v>15.93</v>
      </c>
      <c r="E163" s="15">
        <f t="shared" si="18"/>
        <v>183.09</v>
      </c>
      <c r="F163" s="15">
        <f t="shared" si="18"/>
        <v>645.96</v>
      </c>
      <c r="G163" s="15">
        <f t="shared" si="18"/>
        <v>22.77</v>
      </c>
      <c r="H163" s="15" t="str">
        <f t="shared" si="18"/>
        <v>-</v>
      </c>
      <c r="I163" s="15">
        <f t="shared" si="18"/>
        <v>867.75</v>
      </c>
    </row>
    <row r="165" spans="1:9">
      <c r="A165" s="63" t="s">
        <v>135</v>
      </c>
    </row>
    <row r="166" spans="1:9">
      <c r="A166" s="68" t="s">
        <v>239</v>
      </c>
      <c r="B166" s="15">
        <f t="shared" ref="B166:I166" si="19">AVERAGE(B31:B35)</f>
        <v>0</v>
      </c>
      <c r="C166" s="15">
        <f t="shared" si="19"/>
        <v>0.33333333333333331</v>
      </c>
      <c r="D166" s="15">
        <f t="shared" si="19"/>
        <v>14</v>
      </c>
      <c r="E166" s="15">
        <f t="shared" si="19"/>
        <v>175</v>
      </c>
      <c r="F166" s="15">
        <f t="shared" si="19"/>
        <v>895.8</v>
      </c>
      <c r="G166" s="15">
        <f t="shared" si="19"/>
        <v>2.25</v>
      </c>
      <c r="H166" s="15">
        <f t="shared" si="19"/>
        <v>0</v>
      </c>
      <c r="I166" s="15">
        <f t="shared" si="19"/>
        <v>1084</v>
      </c>
    </row>
    <row r="167" spans="1:9">
      <c r="A167" s="68" t="s">
        <v>242</v>
      </c>
      <c r="B167" s="15" t="str">
        <f>B36</f>
        <v>-</v>
      </c>
      <c r="C167" s="15">
        <f>AVERAGE(C36:C40)</f>
        <v>0</v>
      </c>
      <c r="D167" s="15">
        <f>AVERAGE(D36:D40)</f>
        <v>0</v>
      </c>
      <c r="E167" s="15">
        <f>AVERAGE(E36:E40)</f>
        <v>26</v>
      </c>
      <c r="F167" s="15">
        <f>AVERAGE(F36:F40)</f>
        <v>49.666666666666664</v>
      </c>
      <c r="G167" s="15">
        <f>AVERAGE(G36:G40)</f>
        <v>7.5</v>
      </c>
      <c r="H167" s="15" t="str">
        <f>H36</f>
        <v>-</v>
      </c>
      <c r="I167" s="15">
        <f>AVERAGE(I36:I40)</f>
        <v>53.6</v>
      </c>
    </row>
    <row r="168" spans="1:9">
      <c r="A168" s="51" t="s">
        <v>243</v>
      </c>
      <c r="B168" s="15" t="str">
        <f>B41</f>
        <v>-</v>
      </c>
      <c r="C168" s="15" t="str">
        <f>C41</f>
        <v>-</v>
      </c>
      <c r="D168" s="15">
        <f t="shared" ref="D168:I168" si="20">AVERAGE(D41:D45)</f>
        <v>4</v>
      </c>
      <c r="E168" s="15">
        <f t="shared" si="20"/>
        <v>174.2</v>
      </c>
      <c r="F168" s="15">
        <f t="shared" si="20"/>
        <v>141</v>
      </c>
      <c r="G168" s="15">
        <f t="shared" si="20"/>
        <v>8.3333333333333339</v>
      </c>
      <c r="H168" s="15">
        <f t="shared" si="20"/>
        <v>0</v>
      </c>
      <c r="I168" s="15">
        <f t="shared" si="20"/>
        <v>321</v>
      </c>
    </row>
    <row r="169" spans="1:9">
      <c r="A169" s="68">
        <v>2007</v>
      </c>
      <c r="B169" s="15" t="str">
        <f t="shared" ref="B169:I175" si="21">B46</f>
        <v>-</v>
      </c>
      <c r="C169" s="15" t="str">
        <f t="shared" si="21"/>
        <v>-</v>
      </c>
      <c r="D169" s="15" t="str">
        <f t="shared" si="21"/>
        <v>-</v>
      </c>
      <c r="E169" s="15">
        <f t="shared" si="21"/>
        <v>41.76</v>
      </c>
      <c r="F169" s="15">
        <f t="shared" si="21"/>
        <v>83.96</v>
      </c>
      <c r="G169" s="15">
        <f t="shared" si="21"/>
        <v>0</v>
      </c>
      <c r="H169" s="15">
        <f t="shared" si="21"/>
        <v>0</v>
      </c>
      <c r="I169" s="15">
        <f t="shared" si="21"/>
        <v>125.72</v>
      </c>
    </row>
    <row r="170" spans="1:9">
      <c r="A170" s="68">
        <v>2009</v>
      </c>
      <c r="B170" s="15" t="str">
        <f t="shared" si="21"/>
        <v>-</v>
      </c>
      <c r="C170" s="15" t="str">
        <f t="shared" si="21"/>
        <v>-</v>
      </c>
      <c r="D170" s="15">
        <f t="shared" si="21"/>
        <v>6.25</v>
      </c>
      <c r="E170" s="15">
        <f t="shared" si="21"/>
        <v>147.61000000000001</v>
      </c>
      <c r="F170" s="15">
        <f t="shared" si="21"/>
        <v>76.8</v>
      </c>
      <c r="G170" s="15">
        <f t="shared" si="21"/>
        <v>0</v>
      </c>
      <c r="H170" s="15">
        <f t="shared" si="21"/>
        <v>0</v>
      </c>
      <c r="I170" s="15">
        <f t="shared" si="21"/>
        <v>230.66000000000003</v>
      </c>
    </row>
    <row r="171" spans="1:9">
      <c r="A171" s="68">
        <v>2011</v>
      </c>
      <c r="B171" s="15" t="str">
        <f t="shared" si="21"/>
        <v>-</v>
      </c>
      <c r="C171" s="15" t="str">
        <f t="shared" si="21"/>
        <v>-</v>
      </c>
      <c r="D171" s="15">
        <f t="shared" si="21"/>
        <v>4</v>
      </c>
      <c r="E171" s="15">
        <f t="shared" si="21"/>
        <v>519.75</v>
      </c>
      <c r="F171" s="15">
        <f t="shared" si="21"/>
        <v>928.94</v>
      </c>
      <c r="G171" s="15">
        <f t="shared" si="21"/>
        <v>67.37</v>
      </c>
      <c r="H171" s="15">
        <f t="shared" si="21"/>
        <v>0</v>
      </c>
      <c r="I171" s="15">
        <f t="shared" si="21"/>
        <v>1520.06</v>
      </c>
    </row>
    <row r="172" spans="1:9">
      <c r="A172" s="68">
        <v>2013</v>
      </c>
      <c r="B172" s="15" t="str">
        <f t="shared" si="21"/>
        <v>-</v>
      </c>
      <c r="C172" s="15" t="str">
        <f t="shared" si="21"/>
        <v>-</v>
      </c>
      <c r="D172" s="15">
        <f t="shared" si="21"/>
        <v>3.3</v>
      </c>
      <c r="E172" s="15">
        <f t="shared" si="21"/>
        <v>232.1</v>
      </c>
      <c r="F172" s="15">
        <f t="shared" si="21"/>
        <v>406.22</v>
      </c>
      <c r="G172" s="15">
        <f t="shared" si="21"/>
        <v>1.05</v>
      </c>
      <c r="H172" s="15">
        <f t="shared" si="21"/>
        <v>0</v>
      </c>
      <c r="I172" s="15">
        <f t="shared" si="21"/>
        <v>642.66999999999996</v>
      </c>
    </row>
    <row r="173" spans="1:9">
      <c r="A173" s="68">
        <v>2015</v>
      </c>
      <c r="B173" s="15" t="str">
        <f t="shared" si="21"/>
        <v>-</v>
      </c>
      <c r="C173" s="15" t="str">
        <f t="shared" si="21"/>
        <v>-</v>
      </c>
      <c r="D173" s="15">
        <f t="shared" si="21"/>
        <v>23.67</v>
      </c>
      <c r="E173" s="15">
        <f t="shared" si="21"/>
        <v>113.4</v>
      </c>
      <c r="F173" s="15">
        <f t="shared" si="21"/>
        <v>4.62</v>
      </c>
      <c r="G173" s="15">
        <f t="shared" si="21"/>
        <v>0</v>
      </c>
      <c r="H173" s="15">
        <f t="shared" si="21"/>
        <v>0</v>
      </c>
      <c r="I173" s="15">
        <f t="shared" si="21"/>
        <v>141.69</v>
      </c>
    </row>
    <row r="174" spans="1:9">
      <c r="A174" s="68">
        <v>2017</v>
      </c>
      <c r="B174" s="15" t="str">
        <f t="shared" si="21"/>
        <v>-</v>
      </c>
      <c r="C174" s="15" t="str">
        <f t="shared" si="21"/>
        <v>-</v>
      </c>
      <c r="D174" s="15">
        <f t="shared" si="21"/>
        <v>0</v>
      </c>
      <c r="E174" s="15">
        <f t="shared" si="21"/>
        <v>4</v>
      </c>
      <c r="F174" s="15">
        <f t="shared" si="21"/>
        <v>7.83</v>
      </c>
      <c r="G174" s="15">
        <f t="shared" si="21"/>
        <v>0</v>
      </c>
      <c r="H174" s="15">
        <f t="shared" si="21"/>
        <v>0</v>
      </c>
      <c r="I174" s="15">
        <f t="shared" si="21"/>
        <v>11.83</v>
      </c>
    </row>
    <row r="175" spans="1:9">
      <c r="A175" s="68">
        <v>2019</v>
      </c>
      <c r="B175" s="15" t="str">
        <f t="shared" si="21"/>
        <v>-</v>
      </c>
      <c r="C175" s="15" t="str">
        <f t="shared" si="21"/>
        <v>-</v>
      </c>
      <c r="D175" s="15">
        <f t="shared" si="21"/>
        <v>0</v>
      </c>
      <c r="E175" s="15">
        <f t="shared" si="21"/>
        <v>41.1</v>
      </c>
      <c r="F175" s="15">
        <f t="shared" si="21"/>
        <v>165.38</v>
      </c>
      <c r="G175" s="15">
        <f t="shared" si="21"/>
        <v>0</v>
      </c>
      <c r="H175" s="15">
        <f t="shared" si="21"/>
        <v>0</v>
      </c>
      <c r="I175" s="15">
        <f t="shared" si="21"/>
        <v>206.48</v>
      </c>
    </row>
    <row r="176" spans="1:9">
      <c r="A176" s="68">
        <v>2021</v>
      </c>
      <c r="B176" s="15" t="str">
        <f t="shared" ref="B176:I177" si="22">B53</f>
        <v>-</v>
      </c>
      <c r="C176" s="15" t="str">
        <f t="shared" si="22"/>
        <v>-</v>
      </c>
      <c r="D176" s="15">
        <f t="shared" si="22"/>
        <v>0</v>
      </c>
      <c r="E176" s="15">
        <f t="shared" si="22"/>
        <v>22.46</v>
      </c>
      <c r="F176" s="15">
        <f t="shared" si="22"/>
        <v>51.61</v>
      </c>
      <c r="G176" s="15">
        <f t="shared" si="22"/>
        <v>3.74</v>
      </c>
      <c r="H176" s="15" t="str">
        <f t="shared" si="22"/>
        <v>-</v>
      </c>
      <c r="I176" s="15">
        <f t="shared" si="22"/>
        <v>77.809999999999988</v>
      </c>
    </row>
    <row r="177" spans="1:9" ht="11.4">
      <c r="A177" s="68" t="s">
        <v>123</v>
      </c>
      <c r="B177" s="15" t="str">
        <f t="shared" si="22"/>
        <v>-</v>
      </c>
      <c r="C177" s="15" t="str">
        <f t="shared" si="22"/>
        <v>-</v>
      </c>
      <c r="D177" s="15">
        <f t="shared" si="22"/>
        <v>0</v>
      </c>
      <c r="E177" s="15">
        <f t="shared" si="22"/>
        <v>18.190000000000001</v>
      </c>
      <c r="F177" s="15">
        <f t="shared" si="22"/>
        <v>151.37</v>
      </c>
      <c r="G177" s="15">
        <f t="shared" si="22"/>
        <v>0</v>
      </c>
      <c r="H177" s="15">
        <f t="shared" si="22"/>
        <v>0</v>
      </c>
      <c r="I177" s="15">
        <f t="shared" si="22"/>
        <v>169.56</v>
      </c>
    </row>
    <row r="179" spans="1:9">
      <c r="A179" s="63" t="s">
        <v>136</v>
      </c>
    </row>
    <row r="180" spans="1:9">
      <c r="A180" s="68" t="s">
        <v>239</v>
      </c>
      <c r="B180" s="15">
        <f t="shared" ref="B180:I180" si="23">AVERAGE(B57:B61)</f>
        <v>0</v>
      </c>
      <c r="C180" s="15">
        <f t="shared" si="23"/>
        <v>93.5</v>
      </c>
      <c r="D180" s="15">
        <f t="shared" si="23"/>
        <v>470.2</v>
      </c>
      <c r="E180" s="15">
        <f t="shared" si="23"/>
        <v>2826.2</v>
      </c>
      <c r="F180" s="15">
        <f t="shared" si="23"/>
        <v>944.2</v>
      </c>
      <c r="G180" s="15">
        <f t="shared" si="23"/>
        <v>4</v>
      </c>
      <c r="H180" s="15">
        <f t="shared" si="23"/>
        <v>0</v>
      </c>
      <c r="I180" s="15">
        <f t="shared" si="23"/>
        <v>4318.6000000000004</v>
      </c>
    </row>
    <row r="181" spans="1:9">
      <c r="A181" s="68" t="s">
        <v>242</v>
      </c>
      <c r="B181" s="15" t="str">
        <f>B62</f>
        <v>-</v>
      </c>
      <c r="C181" s="15">
        <f>AVERAGE(C62:C66)</f>
        <v>0</v>
      </c>
      <c r="D181" s="15">
        <f>AVERAGE(D62:D66)</f>
        <v>0</v>
      </c>
      <c r="E181" s="15">
        <f>AVERAGE(E62:E66)</f>
        <v>65.400000000000006</v>
      </c>
      <c r="F181" s="15">
        <f>AVERAGE(F62:F66)</f>
        <v>41.8</v>
      </c>
      <c r="G181" s="15">
        <f>AVERAGE(G62:G66)</f>
        <v>2.6666666666666665</v>
      </c>
      <c r="H181" s="15" t="str">
        <f>H62</f>
        <v>-</v>
      </c>
      <c r="I181" s="15">
        <f>AVERAGE(I62:I66)</f>
        <v>108.8</v>
      </c>
    </row>
    <row r="182" spans="1:9">
      <c r="A182" s="51" t="s">
        <v>243</v>
      </c>
      <c r="B182" s="15" t="str">
        <f>B67</f>
        <v>-</v>
      </c>
      <c r="C182" s="15" t="str">
        <f>C67</f>
        <v>-</v>
      </c>
      <c r="D182" s="15">
        <f>AVERAGE(D67:D71)</f>
        <v>6</v>
      </c>
      <c r="E182" s="15">
        <f>AVERAGE(E67:E71)</f>
        <v>984.4</v>
      </c>
      <c r="F182" s="15">
        <f>AVERAGE(F67:F71)</f>
        <v>231.2</v>
      </c>
      <c r="G182" s="15">
        <f>AVERAGE(G67:G71)</f>
        <v>13.5</v>
      </c>
      <c r="H182" s="15" t="str">
        <f>H67</f>
        <v>-</v>
      </c>
      <c r="I182" s="15">
        <f>AVERAGE(I67:I71)</f>
        <v>1228.8</v>
      </c>
    </row>
    <row r="183" spans="1:9">
      <c r="A183" s="68">
        <v>2007</v>
      </c>
      <c r="B183" s="15" t="str">
        <f t="shared" ref="B183:I189" si="24">B72</f>
        <v>-</v>
      </c>
      <c r="C183" s="15" t="str">
        <f t="shared" si="24"/>
        <v>-</v>
      </c>
      <c r="D183" s="15" t="str">
        <f t="shared" si="24"/>
        <v>-</v>
      </c>
      <c r="E183" s="15">
        <f t="shared" si="24"/>
        <v>260.95999999999998</v>
      </c>
      <c r="F183" s="15">
        <f t="shared" si="24"/>
        <v>240.29</v>
      </c>
      <c r="G183" s="15">
        <f t="shared" si="24"/>
        <v>2.19</v>
      </c>
      <c r="H183" s="15" t="str">
        <f t="shared" si="24"/>
        <v>-</v>
      </c>
      <c r="I183" s="15">
        <f t="shared" si="24"/>
        <v>503.44</v>
      </c>
    </row>
    <row r="184" spans="1:9">
      <c r="A184" s="68">
        <v>2009</v>
      </c>
      <c r="B184" s="15" t="str">
        <f t="shared" si="24"/>
        <v>-</v>
      </c>
      <c r="C184" s="15" t="str">
        <f t="shared" si="24"/>
        <v>-</v>
      </c>
      <c r="D184" s="15">
        <f t="shared" si="24"/>
        <v>50.56</v>
      </c>
      <c r="E184" s="15">
        <f t="shared" si="24"/>
        <v>79.22</v>
      </c>
      <c r="F184" s="15">
        <f t="shared" si="24"/>
        <v>131.41</v>
      </c>
      <c r="G184" s="15">
        <f t="shared" si="24"/>
        <v>0</v>
      </c>
      <c r="H184" s="15" t="str">
        <f t="shared" si="24"/>
        <v>-</v>
      </c>
      <c r="I184" s="15">
        <f t="shared" si="24"/>
        <v>261.19</v>
      </c>
    </row>
    <row r="185" spans="1:9">
      <c r="A185" s="68">
        <v>2011</v>
      </c>
      <c r="B185" s="15" t="str">
        <f t="shared" si="24"/>
        <v>-</v>
      </c>
      <c r="C185" s="15" t="str">
        <f t="shared" si="24"/>
        <v>-</v>
      </c>
      <c r="D185" s="15">
        <f t="shared" si="24"/>
        <v>4</v>
      </c>
      <c r="E185" s="15">
        <f t="shared" si="24"/>
        <v>544.4</v>
      </c>
      <c r="F185" s="15">
        <f t="shared" si="24"/>
        <v>1270.3699999999999</v>
      </c>
      <c r="G185" s="15">
        <f t="shared" si="24"/>
        <v>13.2</v>
      </c>
      <c r="H185" s="15" t="str">
        <f t="shared" si="24"/>
        <v>-</v>
      </c>
      <c r="I185" s="15">
        <f t="shared" si="24"/>
        <v>1831.97</v>
      </c>
    </row>
    <row r="186" spans="1:9">
      <c r="A186" s="68">
        <v>2013</v>
      </c>
      <c r="B186" s="15" t="str">
        <f t="shared" si="24"/>
        <v>-</v>
      </c>
      <c r="C186" s="15" t="str">
        <f t="shared" si="24"/>
        <v>-</v>
      </c>
      <c r="D186" s="15">
        <f t="shared" si="24"/>
        <v>4.82</v>
      </c>
      <c r="E186" s="15">
        <f t="shared" si="24"/>
        <v>647.5</v>
      </c>
      <c r="F186" s="15">
        <f t="shared" si="24"/>
        <v>371.7</v>
      </c>
      <c r="G186" s="15">
        <f t="shared" si="24"/>
        <v>0</v>
      </c>
      <c r="H186" s="15" t="str">
        <f t="shared" si="24"/>
        <v>-</v>
      </c>
      <c r="I186" s="15">
        <f t="shared" si="24"/>
        <v>1024.02</v>
      </c>
    </row>
    <row r="187" spans="1:9">
      <c r="A187" s="68">
        <v>2015</v>
      </c>
      <c r="B187" s="15" t="str">
        <f t="shared" si="24"/>
        <v>-</v>
      </c>
      <c r="C187" s="15" t="str">
        <f t="shared" si="24"/>
        <v>-</v>
      </c>
      <c r="D187" s="15">
        <f t="shared" si="24"/>
        <v>208.67</v>
      </c>
      <c r="E187" s="15">
        <f t="shared" si="24"/>
        <v>1828.96</v>
      </c>
      <c r="F187" s="15">
        <f t="shared" si="24"/>
        <v>60.33</v>
      </c>
      <c r="G187" s="15">
        <f t="shared" si="24"/>
        <v>2.8</v>
      </c>
      <c r="H187" s="15" t="str">
        <f t="shared" si="24"/>
        <v>-</v>
      </c>
      <c r="I187" s="15">
        <f t="shared" si="24"/>
        <v>2100.7600000000002</v>
      </c>
    </row>
    <row r="188" spans="1:9">
      <c r="A188" s="68">
        <v>2017</v>
      </c>
      <c r="B188" s="15" t="str">
        <f t="shared" si="24"/>
        <v>-</v>
      </c>
      <c r="C188" s="15" t="str">
        <f t="shared" si="24"/>
        <v>-</v>
      </c>
      <c r="D188" s="15">
        <f t="shared" si="24"/>
        <v>0</v>
      </c>
      <c r="E188" s="15">
        <f t="shared" si="24"/>
        <v>35.56</v>
      </c>
      <c r="F188" s="15">
        <f t="shared" si="24"/>
        <v>8.9700000000000006</v>
      </c>
      <c r="G188" s="15">
        <f t="shared" si="24"/>
        <v>0</v>
      </c>
      <c r="H188" s="15" t="str">
        <f t="shared" si="24"/>
        <v>-</v>
      </c>
      <c r="I188" s="15">
        <f t="shared" si="24"/>
        <v>44.53</v>
      </c>
    </row>
    <row r="189" spans="1:9">
      <c r="A189" s="68">
        <v>2019</v>
      </c>
      <c r="B189" s="15" t="str">
        <f t="shared" si="24"/>
        <v>-</v>
      </c>
      <c r="C189" s="15" t="str">
        <f t="shared" si="24"/>
        <v>-</v>
      </c>
      <c r="D189" s="15">
        <f t="shared" si="24"/>
        <v>0</v>
      </c>
      <c r="E189" s="15">
        <f t="shared" si="24"/>
        <v>126.81</v>
      </c>
      <c r="F189" s="15">
        <f t="shared" si="24"/>
        <v>565.17999999999995</v>
      </c>
      <c r="G189" s="15">
        <f t="shared" si="24"/>
        <v>8.2899999999999991</v>
      </c>
      <c r="H189" s="15" t="str">
        <f t="shared" si="24"/>
        <v>-</v>
      </c>
      <c r="I189" s="15">
        <f t="shared" si="24"/>
        <v>700.28</v>
      </c>
    </row>
    <row r="190" spans="1:9" s="68" customFormat="1">
      <c r="A190" s="68">
        <v>2021</v>
      </c>
      <c r="B190" s="15" t="str">
        <f t="shared" ref="B190:I191" si="25">B79</f>
        <v>-</v>
      </c>
      <c r="C190" s="15" t="str">
        <f t="shared" si="25"/>
        <v>-</v>
      </c>
      <c r="D190" s="15">
        <f t="shared" si="25"/>
        <v>0</v>
      </c>
      <c r="E190" s="15">
        <f t="shared" si="25"/>
        <v>28.67</v>
      </c>
      <c r="F190" s="15">
        <f t="shared" si="25"/>
        <v>21.37</v>
      </c>
      <c r="G190" s="15">
        <f t="shared" si="25"/>
        <v>1.42</v>
      </c>
      <c r="H190" s="15" t="str">
        <f t="shared" si="25"/>
        <v>-</v>
      </c>
      <c r="I190" s="15">
        <f t="shared" si="25"/>
        <v>51.460000000000008</v>
      </c>
    </row>
    <row r="191" spans="1:9" s="68" customFormat="1" ht="11.4">
      <c r="A191" s="68" t="s">
        <v>123</v>
      </c>
      <c r="B191" s="15" t="str">
        <f t="shared" si="25"/>
        <v>-</v>
      </c>
      <c r="C191" s="15" t="str">
        <f t="shared" si="25"/>
        <v>-</v>
      </c>
      <c r="D191" s="15">
        <f t="shared" si="25"/>
        <v>2.11</v>
      </c>
      <c r="E191" s="15">
        <f t="shared" si="25"/>
        <v>60.9</v>
      </c>
      <c r="F191" s="15">
        <f t="shared" si="25"/>
        <v>499.53</v>
      </c>
      <c r="G191" s="15">
        <f t="shared" si="25"/>
        <v>0</v>
      </c>
      <c r="H191" s="15" t="str">
        <f t="shared" si="25"/>
        <v>-</v>
      </c>
      <c r="I191" s="15">
        <f t="shared" si="25"/>
        <v>562.54</v>
      </c>
    </row>
    <row r="193" spans="1:9">
      <c r="A193" s="332" t="s">
        <v>244</v>
      </c>
      <c r="B193" s="332"/>
      <c r="C193" s="332"/>
      <c r="D193" s="332"/>
      <c r="E193" s="332"/>
      <c r="F193" s="332"/>
      <c r="G193" s="332"/>
      <c r="H193" s="332"/>
      <c r="I193" s="332"/>
    </row>
    <row r="194" spans="1:9">
      <c r="A194" s="331"/>
      <c r="B194" s="331"/>
      <c r="C194" s="331"/>
      <c r="D194" s="331"/>
      <c r="E194" s="331"/>
      <c r="F194" s="331"/>
      <c r="G194" s="331"/>
      <c r="H194" s="331"/>
      <c r="I194" s="331"/>
    </row>
    <row r="195" spans="1:9" ht="11.4">
      <c r="A195" s="67" t="s">
        <v>177</v>
      </c>
      <c r="B195" s="180" t="s">
        <v>20</v>
      </c>
      <c r="C195" s="180" t="s">
        <v>21</v>
      </c>
      <c r="D195" s="180" t="s">
        <v>22</v>
      </c>
      <c r="E195" s="180" t="s">
        <v>23</v>
      </c>
      <c r="F195" s="180" t="s">
        <v>24</v>
      </c>
      <c r="G195" s="180" t="s">
        <v>25</v>
      </c>
      <c r="H195" s="180" t="s">
        <v>26</v>
      </c>
      <c r="I195" s="180" t="s">
        <v>8</v>
      </c>
    </row>
    <row r="196" spans="1:9" ht="11.4">
      <c r="A196" s="71" t="s">
        <v>232</v>
      </c>
    </row>
    <row r="197" spans="1:9">
      <c r="A197" s="68" t="s">
        <v>239</v>
      </c>
      <c r="B197" s="15">
        <f t="shared" ref="B197:I197" si="26">AVERAGE(B83:B87)</f>
        <v>0</v>
      </c>
      <c r="C197" s="15">
        <f t="shared" si="26"/>
        <v>9.5</v>
      </c>
      <c r="D197" s="15">
        <f t="shared" si="26"/>
        <v>36.6</v>
      </c>
      <c r="E197" s="15">
        <f t="shared" si="26"/>
        <v>208.4</v>
      </c>
      <c r="F197" s="15">
        <f t="shared" si="26"/>
        <v>218.6</v>
      </c>
      <c r="G197" s="15">
        <f t="shared" si="26"/>
        <v>1.3333333333333333</v>
      </c>
      <c r="H197" s="15">
        <f t="shared" si="26"/>
        <v>0</v>
      </c>
      <c r="I197" s="15">
        <f t="shared" si="26"/>
        <v>472</v>
      </c>
    </row>
    <row r="198" spans="1:9">
      <c r="A198" s="68" t="s">
        <v>242</v>
      </c>
      <c r="B198" s="15" t="str">
        <f>B87</f>
        <v>-</v>
      </c>
      <c r="C198" s="15">
        <f>AVERAGE(C87:C91)</f>
        <v>0</v>
      </c>
      <c r="D198" s="15">
        <f>AVERAGE(D87:D91)</f>
        <v>0</v>
      </c>
      <c r="E198" s="15">
        <f>AVERAGE(E87:E91)</f>
        <v>35.799999999999997</v>
      </c>
      <c r="F198" s="15">
        <f>AVERAGE(F87:F91)</f>
        <v>51.2</v>
      </c>
      <c r="G198" s="15">
        <f>AVERAGE(G87:G91)</f>
        <v>0</v>
      </c>
      <c r="H198" s="15" t="str">
        <f>H87</f>
        <v>-</v>
      </c>
      <c r="I198" s="15">
        <f>AVERAGE(I87:I91)</f>
        <v>87</v>
      </c>
    </row>
    <row r="199" spans="1:9">
      <c r="A199" s="51" t="s">
        <v>243</v>
      </c>
      <c r="B199" s="15" t="str">
        <f>B93</f>
        <v>-</v>
      </c>
      <c r="C199" s="15" t="str">
        <f>C93</f>
        <v>-</v>
      </c>
      <c r="D199" s="15">
        <f>AVERAGE(D93:D97)</f>
        <v>0</v>
      </c>
      <c r="E199" s="15">
        <f>AVERAGE(E93:E97)</f>
        <v>2</v>
      </c>
      <c r="F199" s="15">
        <f>AVERAGE(F93:F97)</f>
        <v>10</v>
      </c>
      <c r="G199" s="15">
        <f>AVERAGE(G93:G97)</f>
        <v>1</v>
      </c>
      <c r="H199" s="15" t="str">
        <f>H93</f>
        <v>-</v>
      </c>
      <c r="I199" s="15">
        <f>AVERAGE(I93:I97)</f>
        <v>12.8</v>
      </c>
    </row>
    <row r="200" spans="1:9">
      <c r="A200" s="68">
        <v>2007</v>
      </c>
      <c r="B200" s="15" t="str">
        <f t="shared" ref="B200:I206" si="27">B98</f>
        <v>-</v>
      </c>
      <c r="C200" s="15" t="str">
        <f t="shared" si="27"/>
        <v>-</v>
      </c>
      <c r="D200" s="15" t="str">
        <f t="shared" si="27"/>
        <v>-</v>
      </c>
      <c r="E200" s="15">
        <f t="shared" si="27"/>
        <v>5</v>
      </c>
      <c r="F200" s="15">
        <f t="shared" si="27"/>
        <v>2.67</v>
      </c>
      <c r="G200" s="15">
        <f t="shared" si="27"/>
        <v>0</v>
      </c>
      <c r="H200" s="15" t="str">
        <f t="shared" si="27"/>
        <v>-</v>
      </c>
      <c r="I200" s="15">
        <f t="shared" si="27"/>
        <v>7.67</v>
      </c>
    </row>
    <row r="201" spans="1:9">
      <c r="A201" s="68">
        <v>2009</v>
      </c>
      <c r="B201" s="15" t="str">
        <f t="shared" si="27"/>
        <v>-</v>
      </c>
      <c r="C201" s="15" t="str">
        <f t="shared" si="27"/>
        <v>-</v>
      </c>
      <c r="D201" s="15">
        <f t="shared" si="27"/>
        <v>0</v>
      </c>
      <c r="E201" s="15">
        <f t="shared" si="27"/>
        <v>0</v>
      </c>
      <c r="F201" s="15">
        <f t="shared" si="27"/>
        <v>0</v>
      </c>
      <c r="G201" s="15">
        <f t="shared" si="27"/>
        <v>0</v>
      </c>
      <c r="H201" s="15" t="str">
        <f t="shared" si="27"/>
        <v>-</v>
      </c>
      <c r="I201" s="15">
        <f t="shared" si="27"/>
        <v>0</v>
      </c>
    </row>
    <row r="202" spans="1:9">
      <c r="A202" s="68">
        <v>2011</v>
      </c>
      <c r="B202" s="15" t="str">
        <f t="shared" si="27"/>
        <v>-</v>
      </c>
      <c r="C202" s="15" t="str">
        <f t="shared" si="27"/>
        <v>-</v>
      </c>
      <c r="D202" s="15">
        <f t="shared" si="27"/>
        <v>0</v>
      </c>
      <c r="E202" s="15">
        <f t="shared" si="27"/>
        <v>2</v>
      </c>
      <c r="F202" s="15">
        <f t="shared" si="27"/>
        <v>1</v>
      </c>
      <c r="G202" s="15">
        <f t="shared" si="27"/>
        <v>0</v>
      </c>
      <c r="H202" s="15" t="str">
        <f t="shared" si="27"/>
        <v>-</v>
      </c>
      <c r="I202" s="15">
        <f t="shared" si="27"/>
        <v>3</v>
      </c>
    </row>
    <row r="203" spans="1:9">
      <c r="A203" s="68">
        <v>2013</v>
      </c>
      <c r="B203" s="15" t="str">
        <f t="shared" si="27"/>
        <v>-</v>
      </c>
      <c r="C203" s="15" t="str">
        <f t="shared" si="27"/>
        <v>-</v>
      </c>
      <c r="D203" s="15">
        <f t="shared" si="27"/>
        <v>0</v>
      </c>
      <c r="E203" s="15">
        <f t="shared" si="27"/>
        <v>0</v>
      </c>
      <c r="F203" s="15">
        <f t="shared" si="27"/>
        <v>4.22</v>
      </c>
      <c r="G203" s="15">
        <f t="shared" si="27"/>
        <v>0</v>
      </c>
      <c r="H203" s="15" t="str">
        <f t="shared" si="27"/>
        <v>-</v>
      </c>
      <c r="I203" s="15">
        <f t="shared" si="27"/>
        <v>4.22</v>
      </c>
    </row>
    <row r="204" spans="1:9">
      <c r="A204" s="68">
        <v>2015</v>
      </c>
      <c r="B204" s="15" t="str">
        <f t="shared" si="27"/>
        <v>-</v>
      </c>
      <c r="C204" s="15" t="str">
        <f t="shared" si="27"/>
        <v>-</v>
      </c>
      <c r="D204" s="15">
        <f t="shared" si="27"/>
        <v>0</v>
      </c>
      <c r="E204" s="15">
        <f t="shared" si="27"/>
        <v>2.57</v>
      </c>
      <c r="F204" s="15">
        <f t="shared" si="27"/>
        <v>1</v>
      </c>
      <c r="G204" s="15">
        <f t="shared" si="27"/>
        <v>0</v>
      </c>
      <c r="H204" s="15" t="str">
        <f t="shared" si="27"/>
        <v>-</v>
      </c>
      <c r="I204" s="15">
        <f t="shared" si="27"/>
        <v>3.57</v>
      </c>
    </row>
    <row r="205" spans="1:9">
      <c r="A205" s="68">
        <v>2017</v>
      </c>
      <c r="B205" s="15" t="str">
        <f t="shared" si="27"/>
        <v>-</v>
      </c>
      <c r="C205" s="15" t="str">
        <f t="shared" si="27"/>
        <v>-</v>
      </c>
      <c r="D205" s="15">
        <f t="shared" si="27"/>
        <v>0</v>
      </c>
      <c r="E205" s="15">
        <f t="shared" si="27"/>
        <v>0</v>
      </c>
      <c r="F205" s="15">
        <f t="shared" si="27"/>
        <v>0</v>
      </c>
      <c r="G205" s="15">
        <f t="shared" si="27"/>
        <v>0</v>
      </c>
      <c r="H205" s="15" t="str">
        <f t="shared" si="27"/>
        <v>-</v>
      </c>
      <c r="I205" s="15">
        <f t="shared" si="27"/>
        <v>0</v>
      </c>
    </row>
    <row r="206" spans="1:9">
      <c r="A206" s="68">
        <v>2019</v>
      </c>
      <c r="B206" s="15" t="str">
        <f t="shared" si="27"/>
        <v>-</v>
      </c>
      <c r="C206" s="15" t="str">
        <f t="shared" si="27"/>
        <v>-</v>
      </c>
      <c r="D206" s="15">
        <f t="shared" si="27"/>
        <v>0</v>
      </c>
      <c r="E206" s="15">
        <f t="shared" si="27"/>
        <v>0</v>
      </c>
      <c r="F206" s="15">
        <f t="shared" si="27"/>
        <v>0</v>
      </c>
      <c r="G206" s="15">
        <f t="shared" si="27"/>
        <v>0</v>
      </c>
      <c r="H206" s="15" t="str">
        <f t="shared" si="27"/>
        <v>-</v>
      </c>
      <c r="I206" s="15">
        <f t="shared" si="27"/>
        <v>0</v>
      </c>
    </row>
    <row r="207" spans="1:9">
      <c r="A207" s="68">
        <v>2021</v>
      </c>
      <c r="B207" s="15" t="str">
        <f t="shared" ref="B207:I208" si="28">B105</f>
        <v>-</v>
      </c>
      <c r="C207" s="15" t="str">
        <f t="shared" si="28"/>
        <v>-</v>
      </c>
      <c r="D207" s="15">
        <f t="shared" si="28"/>
        <v>0</v>
      </c>
      <c r="E207" s="15">
        <f t="shared" si="28"/>
        <v>3.2</v>
      </c>
      <c r="F207" s="15">
        <f t="shared" si="28"/>
        <v>0</v>
      </c>
      <c r="G207" s="15" t="str">
        <f t="shared" si="28"/>
        <v>-</v>
      </c>
      <c r="H207" s="15" t="str">
        <f t="shared" si="28"/>
        <v>-</v>
      </c>
      <c r="I207" s="15">
        <f t="shared" si="28"/>
        <v>3.2</v>
      </c>
    </row>
    <row r="208" spans="1:9" ht="11.4">
      <c r="A208" s="68" t="s">
        <v>123</v>
      </c>
      <c r="B208" s="15" t="str">
        <f t="shared" si="28"/>
        <v>-</v>
      </c>
      <c r="C208" s="15" t="str">
        <f t="shared" si="28"/>
        <v>-</v>
      </c>
      <c r="D208" s="15">
        <f t="shared" si="28"/>
        <v>0</v>
      </c>
      <c r="E208" s="15">
        <f t="shared" si="28"/>
        <v>2</v>
      </c>
      <c r="F208" s="15">
        <f t="shared" si="28"/>
        <v>0</v>
      </c>
      <c r="G208" s="15">
        <f t="shared" si="28"/>
        <v>0</v>
      </c>
      <c r="H208" s="15" t="str">
        <f t="shared" si="28"/>
        <v>-</v>
      </c>
      <c r="I208" s="15">
        <f t="shared" si="28"/>
        <v>2</v>
      </c>
    </row>
    <row r="210" spans="1:9" ht="11.4">
      <c r="A210" s="66" t="s">
        <v>233</v>
      </c>
    </row>
    <row r="211" spans="1:9">
      <c r="A211" s="68" t="s">
        <v>239</v>
      </c>
      <c r="B211" s="15">
        <f>AVERAGE(B152,B166,B180,B197)</f>
        <v>2.125</v>
      </c>
      <c r="C211" s="15">
        <f t="shared" ref="C211:I211" si="29">AVERAGE(C152,C166,C180,C197)</f>
        <v>27.416666666666668</v>
      </c>
      <c r="D211" s="15">
        <f t="shared" si="29"/>
        <v>150.82500000000002</v>
      </c>
      <c r="E211" s="15">
        <f t="shared" si="29"/>
        <v>1121.4499999999998</v>
      </c>
      <c r="F211" s="15">
        <f t="shared" si="29"/>
        <v>1902.8000000000002</v>
      </c>
      <c r="G211" s="15">
        <f t="shared" si="29"/>
        <v>58.020833333333336</v>
      </c>
      <c r="H211" s="15">
        <f t="shared" si="29"/>
        <v>4.25</v>
      </c>
      <c r="I211" s="15">
        <f t="shared" si="29"/>
        <v>3241.6000000000004</v>
      </c>
    </row>
    <row r="212" spans="1:9">
      <c r="A212" s="68" t="s">
        <v>242</v>
      </c>
      <c r="B212" s="15" t="str">
        <f>B153</f>
        <v>-</v>
      </c>
      <c r="C212" s="15">
        <f t="shared" ref="C212:I212" si="30">AVERAGE(C153,C167,C181,C198)</f>
        <v>0</v>
      </c>
      <c r="D212" s="15">
        <f t="shared" si="30"/>
        <v>0.75</v>
      </c>
      <c r="E212" s="15">
        <f t="shared" si="30"/>
        <v>232.86249999999998</v>
      </c>
      <c r="F212" s="15">
        <f t="shared" si="30"/>
        <v>355.31666666666666</v>
      </c>
      <c r="G212" s="15">
        <f t="shared" si="30"/>
        <v>40.229166666666664</v>
      </c>
      <c r="H212" s="15" t="str">
        <f>H153</f>
        <v>-</v>
      </c>
      <c r="I212" s="15">
        <f t="shared" si="30"/>
        <v>573.30000000000007</v>
      </c>
    </row>
    <row r="213" spans="1:9">
      <c r="A213" s="51" t="s">
        <v>243</v>
      </c>
      <c r="B213" s="15" t="str">
        <f>B154</f>
        <v>-</v>
      </c>
      <c r="C213" s="15" t="str">
        <f>C154</f>
        <v>-</v>
      </c>
      <c r="D213" s="15">
        <f t="shared" ref="D213:I213" si="31">AVERAGE(D154,D168,D182,D199)</f>
        <v>4</v>
      </c>
      <c r="E213" s="15">
        <f t="shared" si="31"/>
        <v>632.29999999999995</v>
      </c>
      <c r="F213" s="15">
        <f t="shared" si="31"/>
        <v>558.29999999999995</v>
      </c>
      <c r="G213" s="15">
        <f t="shared" si="31"/>
        <v>22.333333333333332</v>
      </c>
      <c r="H213" s="15">
        <f t="shared" si="31"/>
        <v>0</v>
      </c>
      <c r="I213" s="15">
        <f t="shared" si="31"/>
        <v>1209.1500000000001</v>
      </c>
    </row>
    <row r="214" spans="1:9">
      <c r="A214" s="68">
        <v>2007</v>
      </c>
      <c r="B214" s="15" t="str">
        <f t="shared" ref="B214:I220" si="32">IF(AND(B200="-",B183="-",B169="-",B155="-"),"-",SUM(B200,B183,B169,B155))</f>
        <v>-</v>
      </c>
      <c r="C214" s="15" t="str">
        <f t="shared" si="32"/>
        <v>-</v>
      </c>
      <c r="D214" s="15" t="str">
        <f t="shared" si="32"/>
        <v>-</v>
      </c>
      <c r="E214" s="15">
        <f t="shared" si="32"/>
        <v>1575.26</v>
      </c>
      <c r="F214" s="15">
        <f t="shared" si="32"/>
        <v>3092.82</v>
      </c>
      <c r="G214" s="15">
        <f t="shared" si="32"/>
        <v>2.19</v>
      </c>
      <c r="H214" s="15">
        <f t="shared" si="32"/>
        <v>0</v>
      </c>
      <c r="I214" s="15">
        <f t="shared" si="32"/>
        <v>4670.2700000000004</v>
      </c>
    </row>
    <row r="215" spans="1:9">
      <c r="A215" s="68">
        <v>2009</v>
      </c>
      <c r="B215" s="15" t="str">
        <f t="shared" si="32"/>
        <v>-</v>
      </c>
      <c r="C215" s="15" t="str">
        <f t="shared" si="32"/>
        <v>-</v>
      </c>
      <c r="D215" s="15">
        <f t="shared" si="32"/>
        <v>65.39</v>
      </c>
      <c r="E215" s="15">
        <f t="shared" si="32"/>
        <v>2817.62</v>
      </c>
      <c r="F215" s="15">
        <f t="shared" si="32"/>
        <v>4474.3</v>
      </c>
      <c r="G215" s="15">
        <f t="shared" si="32"/>
        <v>270.14999999999998</v>
      </c>
      <c r="H215" s="15">
        <f t="shared" si="32"/>
        <v>0</v>
      </c>
      <c r="I215" s="15">
        <f t="shared" si="32"/>
        <v>7627.46</v>
      </c>
    </row>
    <row r="216" spans="1:9">
      <c r="A216" s="68">
        <v>2011</v>
      </c>
      <c r="B216" s="15" t="str">
        <f t="shared" si="32"/>
        <v>-</v>
      </c>
      <c r="C216" s="15" t="str">
        <f t="shared" si="32"/>
        <v>-</v>
      </c>
      <c r="D216" s="15">
        <f t="shared" si="32"/>
        <v>41.02</v>
      </c>
      <c r="E216" s="15">
        <f t="shared" si="32"/>
        <v>4386.08</v>
      </c>
      <c r="F216" s="15">
        <f t="shared" si="32"/>
        <v>6160.7999999999993</v>
      </c>
      <c r="G216" s="15">
        <f t="shared" si="32"/>
        <v>239.91000000000003</v>
      </c>
      <c r="H216" s="15">
        <f t="shared" si="32"/>
        <v>0</v>
      </c>
      <c r="I216" s="15">
        <f t="shared" si="32"/>
        <v>10827.81</v>
      </c>
    </row>
    <row r="217" spans="1:9">
      <c r="A217" s="68">
        <v>2013</v>
      </c>
      <c r="B217" s="15" t="str">
        <f t="shared" si="32"/>
        <v>-</v>
      </c>
      <c r="C217" s="15" t="str">
        <f t="shared" si="32"/>
        <v>-</v>
      </c>
      <c r="D217" s="15">
        <f t="shared" si="32"/>
        <v>38.79</v>
      </c>
      <c r="E217" s="15">
        <f t="shared" si="32"/>
        <v>4967.17</v>
      </c>
      <c r="F217" s="15">
        <f t="shared" si="32"/>
        <v>2648.12</v>
      </c>
      <c r="G217" s="15">
        <f t="shared" si="32"/>
        <v>13.91</v>
      </c>
      <c r="H217" s="15">
        <f t="shared" si="32"/>
        <v>0</v>
      </c>
      <c r="I217" s="15">
        <f t="shared" si="32"/>
        <v>7667.9899999999989</v>
      </c>
    </row>
    <row r="218" spans="1:9">
      <c r="A218" s="68">
        <v>2015</v>
      </c>
      <c r="B218" s="15" t="str">
        <f t="shared" si="32"/>
        <v>-</v>
      </c>
      <c r="C218" s="15" t="str">
        <f t="shared" si="32"/>
        <v>-</v>
      </c>
      <c r="D218" s="15">
        <f t="shared" si="32"/>
        <v>1034.9000000000001</v>
      </c>
      <c r="E218" s="15">
        <f t="shared" si="32"/>
        <v>6929.34</v>
      </c>
      <c r="F218" s="15">
        <f t="shared" si="32"/>
        <v>658.61</v>
      </c>
      <c r="G218" s="15">
        <f t="shared" si="32"/>
        <v>8.1</v>
      </c>
      <c r="H218" s="15">
        <f t="shared" si="32"/>
        <v>0</v>
      </c>
      <c r="I218" s="15">
        <f t="shared" si="32"/>
        <v>8630.9500000000007</v>
      </c>
    </row>
    <row r="219" spans="1:9">
      <c r="A219" s="68">
        <v>2017</v>
      </c>
      <c r="B219" s="15" t="str">
        <f t="shared" si="32"/>
        <v>-</v>
      </c>
      <c r="C219" s="15" t="str">
        <f t="shared" si="32"/>
        <v>-</v>
      </c>
      <c r="D219" s="15">
        <f t="shared" si="32"/>
        <v>1.44</v>
      </c>
      <c r="E219" s="15">
        <f t="shared" si="32"/>
        <v>407.37</v>
      </c>
      <c r="F219" s="15">
        <f t="shared" si="32"/>
        <v>316.10000000000002</v>
      </c>
      <c r="G219" s="15">
        <f t="shared" si="32"/>
        <v>7.35</v>
      </c>
      <c r="H219" s="15">
        <f t="shared" si="32"/>
        <v>0</v>
      </c>
      <c r="I219" s="15">
        <f t="shared" si="32"/>
        <v>732.26</v>
      </c>
    </row>
    <row r="220" spans="1:9">
      <c r="A220" s="68">
        <v>2019</v>
      </c>
      <c r="B220" s="15" t="str">
        <f t="shared" si="32"/>
        <v>-</v>
      </c>
      <c r="C220" s="15" t="str">
        <f t="shared" si="32"/>
        <v>-</v>
      </c>
      <c r="D220" s="15">
        <f t="shared" si="32"/>
        <v>15.44</v>
      </c>
      <c r="E220" s="15">
        <f t="shared" si="32"/>
        <v>427.83000000000004</v>
      </c>
      <c r="F220" s="15">
        <f t="shared" si="32"/>
        <v>1323.86</v>
      </c>
      <c r="G220" s="15">
        <f t="shared" si="32"/>
        <v>8.2899999999999991</v>
      </c>
      <c r="H220" s="15">
        <f t="shared" si="32"/>
        <v>0</v>
      </c>
      <c r="I220" s="15">
        <f t="shared" si="32"/>
        <v>1775.42</v>
      </c>
    </row>
    <row r="221" spans="1:9">
      <c r="A221" s="68">
        <v>2021</v>
      </c>
      <c r="B221" s="15" t="str">
        <f t="shared" ref="B221:I222" si="33">IF(AND(B207="-",B190="-",B176="-",B162="-"),"-",SUM(B207,B190,B176,B162))</f>
        <v>-</v>
      </c>
      <c r="C221" s="15" t="str">
        <f t="shared" si="33"/>
        <v>-</v>
      </c>
      <c r="D221" s="15">
        <f t="shared" si="33"/>
        <v>7.24</v>
      </c>
      <c r="E221" s="15">
        <f t="shared" si="33"/>
        <v>725.42000000000007</v>
      </c>
      <c r="F221" s="15">
        <f t="shared" si="33"/>
        <v>468.01</v>
      </c>
      <c r="G221" s="15">
        <f t="shared" si="33"/>
        <v>26.94</v>
      </c>
      <c r="H221" s="15" t="str">
        <f t="shared" si="33"/>
        <v>-</v>
      </c>
      <c r="I221" s="15">
        <f t="shared" si="33"/>
        <v>1227.6100000000001</v>
      </c>
    </row>
    <row r="222" spans="1:9" ht="11.4">
      <c r="A222" s="68" t="s">
        <v>123</v>
      </c>
      <c r="B222" s="26" t="str">
        <f t="shared" si="33"/>
        <v>-</v>
      </c>
      <c r="C222" s="26" t="str">
        <f t="shared" si="33"/>
        <v>-</v>
      </c>
      <c r="D222" s="26">
        <f t="shared" si="33"/>
        <v>18.04</v>
      </c>
      <c r="E222" s="26">
        <f t="shared" si="33"/>
        <v>264.18</v>
      </c>
      <c r="F222" s="26">
        <f t="shared" si="33"/>
        <v>1296.8600000000001</v>
      </c>
      <c r="G222" s="26">
        <f t="shared" si="33"/>
        <v>22.77</v>
      </c>
      <c r="H222" s="26">
        <f t="shared" si="33"/>
        <v>0</v>
      </c>
      <c r="I222" s="26">
        <f t="shared" si="33"/>
        <v>1601.85</v>
      </c>
    </row>
    <row r="223" spans="1:9">
      <c r="A223" s="222" t="str">
        <f>A133</f>
        <v>a/ Odd year averages only, includes five years of data.</v>
      </c>
    </row>
    <row r="224" spans="1:9">
      <c r="A224" s="223" t="str">
        <f>A134</f>
        <v>b/  Includes catch from the Washington State waters Area 4B fishery.</v>
      </c>
    </row>
    <row r="225" spans="1:9" ht="36" customHeight="1">
      <c r="A225" s="329" t="str">
        <f>A135</f>
        <v xml:space="preserve">c/ In 2021, the port of Neah Bay was closed to public access and the port of La Push opened to public access July 12 due to the COVID-19 pandemic. Catch shown in this table includes catch that occurred in the adjacent catch areas and was landed into Sekiu during periods Neah Bay and La Push remained closed to public access. </v>
      </c>
      <c r="B225" s="330"/>
      <c r="C225" s="330"/>
      <c r="D225" s="330"/>
      <c r="E225" s="330"/>
      <c r="F225" s="330"/>
      <c r="G225" s="330"/>
      <c r="H225" s="330"/>
      <c r="I225" s="330"/>
    </row>
    <row r="226" spans="1:9" ht="23.4" customHeight="1">
      <c r="A226" s="329" t="str">
        <f>A136</f>
        <v>d/  Includes catch from the North Jetty when the ocean fishery was open; does not include catch reported as occurring inside the Columbia River mouth (North Jetty catch when the ocean fishery was closed and Buoy 10 was open).</v>
      </c>
      <c r="B226" s="330"/>
      <c r="C226" s="330"/>
      <c r="D226" s="330"/>
      <c r="E226" s="330"/>
      <c r="F226" s="330"/>
      <c r="G226" s="330"/>
      <c r="H226" s="330"/>
      <c r="I226" s="330"/>
    </row>
    <row r="227" spans="1:9" ht="15.6">
      <c r="A227" s="329" t="str">
        <f>A138</f>
        <v>e/ Preliminary.</v>
      </c>
      <c r="B227" s="330"/>
      <c r="C227" s="330"/>
      <c r="D227" s="330"/>
      <c r="E227" s="330"/>
      <c r="F227" s="330"/>
      <c r="G227" s="330"/>
      <c r="H227" s="330"/>
      <c r="I227" s="330"/>
    </row>
  </sheetData>
  <mergeCells count="8">
    <mergeCell ref="A227:I227"/>
    <mergeCell ref="A225:I225"/>
    <mergeCell ref="A226:I226"/>
    <mergeCell ref="A1:I2"/>
    <mergeCell ref="A148:I149"/>
    <mergeCell ref="A193:I194"/>
    <mergeCell ref="A136:I137"/>
    <mergeCell ref="A135:I135"/>
  </mergeCells>
  <pageMargins left="0.7" right="0.7" top="0.75" bottom="0.75" header="0.3" footer="0.3"/>
  <pageSetup orientation="portrait" r:id="rId1"/>
  <rowBreaks count="1" manualBreakCount="1">
    <brk id="192"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5"/>
  <dimension ref="A1:T568"/>
  <sheetViews>
    <sheetView showGridLines="0" topLeftCell="A301" zoomScale="85" zoomScaleNormal="85" zoomScaleSheetLayoutView="100" workbookViewId="0">
      <selection activeCell="N38" sqref="N38"/>
    </sheetView>
  </sheetViews>
  <sheetFormatPr defaultColWidth="9" defaultRowHeight="10.199999999999999"/>
  <cols>
    <col min="1" max="1" width="10.3984375" style="68" customWidth="1"/>
    <col min="2" max="7" width="8.3984375" style="55" customWidth="1"/>
    <col min="8" max="8" width="8.3984375" style="43" customWidth="1"/>
    <col min="9" max="9" width="8.3984375" style="3" customWidth="1"/>
    <col min="10" max="10" width="1.5" style="1" customWidth="1"/>
    <col min="11" max="16384" width="9" style="1"/>
  </cols>
  <sheetData>
    <row r="1" spans="1:20" ht="12.75" customHeight="1">
      <c r="A1" s="341" t="s">
        <v>18</v>
      </c>
      <c r="B1" s="341"/>
      <c r="C1" s="341"/>
      <c r="D1" s="341"/>
      <c r="E1" s="341"/>
      <c r="F1" s="341"/>
      <c r="G1" s="341"/>
      <c r="H1" s="341"/>
      <c r="I1" s="341"/>
      <c r="J1" s="342"/>
      <c r="L1" s="358" t="s">
        <v>19</v>
      </c>
      <c r="M1" s="351"/>
      <c r="N1" s="351"/>
      <c r="O1" s="351"/>
      <c r="P1" s="351"/>
      <c r="Q1" s="351"/>
      <c r="R1" s="351"/>
      <c r="S1" s="351"/>
      <c r="T1" s="351"/>
    </row>
    <row r="2" spans="1:20" s="84" customFormat="1">
      <c r="A2" s="343" t="s">
        <v>1</v>
      </c>
      <c r="B2" s="344" t="s">
        <v>20</v>
      </c>
      <c r="C2" s="344" t="s">
        <v>21</v>
      </c>
      <c r="D2" s="344" t="s">
        <v>22</v>
      </c>
      <c r="E2" s="344" t="s">
        <v>23</v>
      </c>
      <c r="F2" s="344" t="s">
        <v>24</v>
      </c>
      <c r="G2" s="344" t="s">
        <v>25</v>
      </c>
      <c r="H2" s="345" t="s">
        <v>26</v>
      </c>
      <c r="I2" s="344" t="s">
        <v>8</v>
      </c>
      <c r="J2" s="346"/>
      <c r="L2" s="359" t="s">
        <v>27</v>
      </c>
      <c r="M2" s="359" t="s">
        <v>27</v>
      </c>
      <c r="N2" s="359" t="s">
        <v>27</v>
      </c>
      <c r="O2" s="359" t="s">
        <v>27</v>
      </c>
      <c r="P2" s="359" t="s">
        <v>27</v>
      </c>
      <c r="Q2" s="359" t="s">
        <v>27</v>
      </c>
      <c r="R2" s="359" t="s">
        <v>27</v>
      </c>
      <c r="S2" s="359" t="s">
        <v>27</v>
      </c>
      <c r="T2" s="359" t="s">
        <v>27</v>
      </c>
    </row>
    <row r="3" spans="1:20" ht="11.4">
      <c r="A3" s="347" t="s">
        <v>28</v>
      </c>
      <c r="B3" s="348"/>
      <c r="C3" s="348"/>
      <c r="D3" s="348"/>
      <c r="E3" s="348"/>
      <c r="F3" s="348"/>
      <c r="G3" s="348"/>
      <c r="H3" s="349"/>
      <c r="I3" s="350"/>
      <c r="J3" s="351"/>
      <c r="L3" s="360" t="s">
        <v>29</v>
      </c>
      <c r="M3" s="360" t="s">
        <v>30</v>
      </c>
      <c r="N3" s="360" t="s">
        <v>31</v>
      </c>
      <c r="O3" s="361" t="s">
        <v>32</v>
      </c>
      <c r="P3" s="361" t="s">
        <v>33</v>
      </c>
      <c r="Q3" s="361" t="s">
        <v>34</v>
      </c>
      <c r="R3" s="361" t="s">
        <v>35</v>
      </c>
      <c r="S3" s="361" t="s">
        <v>36</v>
      </c>
      <c r="T3" s="361" t="s">
        <v>37</v>
      </c>
    </row>
    <row r="4" spans="1:20">
      <c r="A4" s="352">
        <v>1978</v>
      </c>
      <c r="B4" s="23">
        <v>111</v>
      </c>
      <c r="C4" s="353">
        <v>1799</v>
      </c>
      <c r="D4" s="353">
        <v>5895</v>
      </c>
      <c r="E4" s="353">
        <v>3074</v>
      </c>
      <c r="F4" s="353">
        <v>1452</v>
      </c>
      <c r="G4" s="353">
        <v>336</v>
      </c>
      <c r="H4" s="354" t="s">
        <v>15</v>
      </c>
      <c r="I4" s="355">
        <f t="shared" ref="I4:I10" si="0">SUM(B4:H4)</f>
        <v>12667</v>
      </c>
      <c r="J4" s="351"/>
      <c r="L4" s="351">
        <v>1978</v>
      </c>
      <c r="M4" s="362">
        <v>0</v>
      </c>
      <c r="N4" s="362">
        <v>0</v>
      </c>
      <c r="O4" s="362">
        <v>0</v>
      </c>
      <c r="P4" s="362">
        <v>0</v>
      </c>
      <c r="Q4" s="362">
        <v>0</v>
      </c>
      <c r="R4" s="362">
        <v>0</v>
      </c>
      <c r="S4" s="362">
        <v>0</v>
      </c>
      <c r="T4" s="362">
        <f t="shared" ref="T4:T30" si="1">SUM(M4:S4)</f>
        <v>0</v>
      </c>
    </row>
    <row r="5" spans="1:20">
      <c r="A5" s="352">
        <v>1979</v>
      </c>
      <c r="B5" s="23">
        <v>0</v>
      </c>
      <c r="C5" s="353">
        <v>2216</v>
      </c>
      <c r="D5" s="353">
        <v>2626</v>
      </c>
      <c r="E5" s="353">
        <v>13870</v>
      </c>
      <c r="F5" s="353">
        <v>11565</v>
      </c>
      <c r="G5" s="353">
        <v>386</v>
      </c>
      <c r="H5" s="354" t="s">
        <v>15</v>
      </c>
      <c r="I5" s="355">
        <f t="shared" si="0"/>
        <v>30663</v>
      </c>
      <c r="J5" s="356"/>
      <c r="L5" s="351">
        <v>1979</v>
      </c>
      <c r="M5" s="362">
        <v>0</v>
      </c>
      <c r="N5" s="362">
        <v>0</v>
      </c>
      <c r="O5" s="362">
        <v>0</v>
      </c>
      <c r="P5" s="362">
        <v>0</v>
      </c>
      <c r="Q5" s="362">
        <v>0</v>
      </c>
      <c r="R5" s="362">
        <v>0</v>
      </c>
      <c r="S5" s="362">
        <v>0</v>
      </c>
      <c r="T5" s="362">
        <f t="shared" si="1"/>
        <v>0</v>
      </c>
    </row>
    <row r="6" spans="1:20">
      <c r="A6" s="352">
        <v>1980</v>
      </c>
      <c r="B6" s="23" t="s">
        <v>15</v>
      </c>
      <c r="C6" s="353">
        <v>2114</v>
      </c>
      <c r="D6" s="353" t="s">
        <v>15</v>
      </c>
      <c r="E6" s="353">
        <v>1911</v>
      </c>
      <c r="F6" s="353">
        <v>2059</v>
      </c>
      <c r="G6" s="353">
        <v>1545</v>
      </c>
      <c r="H6" s="354" t="s">
        <v>15</v>
      </c>
      <c r="I6" s="355">
        <f t="shared" si="0"/>
        <v>7629</v>
      </c>
      <c r="J6" s="356"/>
      <c r="L6" s="351">
        <v>1980</v>
      </c>
      <c r="M6" s="362">
        <v>0</v>
      </c>
      <c r="N6" s="362">
        <v>0</v>
      </c>
      <c r="O6" s="362">
        <v>0</v>
      </c>
      <c r="P6" s="362">
        <v>0</v>
      </c>
      <c r="Q6" s="362">
        <v>0</v>
      </c>
      <c r="R6" s="362">
        <v>0</v>
      </c>
      <c r="S6" s="362">
        <v>0</v>
      </c>
      <c r="T6" s="362">
        <f t="shared" si="1"/>
        <v>0</v>
      </c>
    </row>
    <row r="7" spans="1:20">
      <c r="A7" s="352">
        <v>1981</v>
      </c>
      <c r="B7" s="23" t="s">
        <v>15</v>
      </c>
      <c r="C7" s="353">
        <v>3019</v>
      </c>
      <c r="D7" s="353">
        <v>755</v>
      </c>
      <c r="E7" s="353">
        <v>2270</v>
      </c>
      <c r="F7" s="353">
        <v>3397</v>
      </c>
      <c r="G7" s="353">
        <v>1472</v>
      </c>
      <c r="H7" s="354" t="s">
        <v>15</v>
      </c>
      <c r="I7" s="355">
        <f t="shared" si="0"/>
        <v>10913</v>
      </c>
      <c r="J7" s="356"/>
      <c r="L7" s="351">
        <v>1981</v>
      </c>
      <c r="M7" s="362">
        <v>0</v>
      </c>
      <c r="N7" s="362">
        <v>0</v>
      </c>
      <c r="O7" s="362">
        <v>0</v>
      </c>
      <c r="P7" s="362">
        <v>0</v>
      </c>
      <c r="Q7" s="362">
        <v>0</v>
      </c>
      <c r="R7" s="362">
        <v>0</v>
      </c>
      <c r="S7" s="362">
        <v>0</v>
      </c>
      <c r="T7" s="362">
        <f t="shared" si="1"/>
        <v>0</v>
      </c>
    </row>
    <row r="8" spans="1:20">
      <c r="A8" s="352">
        <v>1982</v>
      </c>
      <c r="B8" s="23" t="s">
        <v>15</v>
      </c>
      <c r="C8" s="353">
        <v>1379</v>
      </c>
      <c r="D8" s="353">
        <v>916</v>
      </c>
      <c r="E8" s="353">
        <v>3452</v>
      </c>
      <c r="F8" s="353">
        <v>4834</v>
      </c>
      <c r="G8" s="353">
        <v>1118</v>
      </c>
      <c r="H8" s="354" t="s">
        <v>15</v>
      </c>
      <c r="I8" s="355">
        <f t="shared" si="0"/>
        <v>11699</v>
      </c>
      <c r="J8" s="356"/>
      <c r="L8" s="351">
        <v>1982</v>
      </c>
      <c r="M8" s="362">
        <v>0</v>
      </c>
      <c r="N8" s="362">
        <v>0</v>
      </c>
      <c r="O8" s="362">
        <v>0</v>
      </c>
      <c r="P8" s="362">
        <v>0</v>
      </c>
      <c r="Q8" s="362">
        <v>0</v>
      </c>
      <c r="R8" s="362">
        <v>0</v>
      </c>
      <c r="S8" s="362">
        <v>0</v>
      </c>
      <c r="T8" s="362">
        <f t="shared" si="1"/>
        <v>0</v>
      </c>
    </row>
    <row r="9" spans="1:20">
      <c r="A9" s="352">
        <v>1983</v>
      </c>
      <c r="B9" s="23" t="s">
        <v>15</v>
      </c>
      <c r="C9" s="353">
        <v>488</v>
      </c>
      <c r="D9" s="353">
        <v>2105</v>
      </c>
      <c r="E9" s="353">
        <v>1302</v>
      </c>
      <c r="F9" s="353">
        <v>759</v>
      </c>
      <c r="G9" s="353" t="s">
        <v>15</v>
      </c>
      <c r="H9" s="354" t="s">
        <v>15</v>
      </c>
      <c r="I9" s="355">
        <f t="shared" si="0"/>
        <v>4654</v>
      </c>
      <c r="J9" s="356"/>
      <c r="L9" s="351">
        <v>1983</v>
      </c>
      <c r="M9" s="362">
        <v>0</v>
      </c>
      <c r="N9" s="362">
        <v>0</v>
      </c>
      <c r="O9" s="362">
        <v>0</v>
      </c>
      <c r="P9" s="362">
        <v>0</v>
      </c>
      <c r="Q9" s="362">
        <v>0</v>
      </c>
      <c r="R9" s="362">
        <v>0</v>
      </c>
      <c r="S9" s="362">
        <v>0</v>
      </c>
      <c r="T9" s="362">
        <f t="shared" si="1"/>
        <v>0</v>
      </c>
    </row>
    <row r="10" spans="1:20">
      <c r="A10" s="352">
        <v>1984</v>
      </c>
      <c r="B10" s="23" t="s">
        <v>15</v>
      </c>
      <c r="C10" s="353">
        <v>565</v>
      </c>
      <c r="D10" s="353">
        <v>69</v>
      </c>
      <c r="E10" s="353">
        <v>765</v>
      </c>
      <c r="F10" s="353">
        <v>1047</v>
      </c>
      <c r="G10" s="353" t="s">
        <v>15</v>
      </c>
      <c r="H10" s="354" t="s">
        <v>15</v>
      </c>
      <c r="I10" s="355">
        <f t="shared" si="0"/>
        <v>2446</v>
      </c>
      <c r="J10" s="356"/>
      <c r="L10" s="351">
        <v>1984</v>
      </c>
      <c r="M10" s="362">
        <v>0</v>
      </c>
      <c r="N10" s="362">
        <v>0</v>
      </c>
      <c r="O10" s="362">
        <v>0</v>
      </c>
      <c r="P10" s="362">
        <v>0</v>
      </c>
      <c r="Q10" s="362">
        <v>0</v>
      </c>
      <c r="R10" s="362">
        <v>0</v>
      </c>
      <c r="S10" s="362">
        <v>0</v>
      </c>
      <c r="T10" s="362">
        <f t="shared" si="1"/>
        <v>0</v>
      </c>
    </row>
    <row r="11" spans="1:20">
      <c r="A11" s="352">
        <v>1985</v>
      </c>
      <c r="B11" s="23" t="s">
        <v>15</v>
      </c>
      <c r="C11" s="353" t="s">
        <v>15</v>
      </c>
      <c r="D11" s="353" t="s">
        <v>15</v>
      </c>
      <c r="E11" s="353" t="s">
        <v>15</v>
      </c>
      <c r="F11" s="353" t="s">
        <v>15</v>
      </c>
      <c r="G11" s="353" t="s">
        <v>15</v>
      </c>
      <c r="H11" s="354" t="s">
        <v>15</v>
      </c>
      <c r="I11" s="355" t="s">
        <v>15</v>
      </c>
      <c r="J11" s="356"/>
      <c r="L11" s="351">
        <v>1985</v>
      </c>
      <c r="M11" s="362" t="s">
        <v>15</v>
      </c>
      <c r="N11" s="362" t="s">
        <v>15</v>
      </c>
      <c r="O11" s="362" t="s">
        <v>15</v>
      </c>
      <c r="P11" s="362" t="s">
        <v>15</v>
      </c>
      <c r="Q11" s="362" t="s">
        <v>15</v>
      </c>
      <c r="R11" s="362" t="s">
        <v>15</v>
      </c>
      <c r="S11" s="362" t="s">
        <v>15</v>
      </c>
      <c r="T11" s="362">
        <f t="shared" si="1"/>
        <v>0</v>
      </c>
    </row>
    <row r="12" spans="1:20">
      <c r="A12" s="352">
        <v>1986</v>
      </c>
      <c r="B12" s="56" t="s">
        <v>15</v>
      </c>
      <c r="C12" s="353">
        <v>5</v>
      </c>
      <c r="D12" s="353">
        <v>214.22460117548277</v>
      </c>
      <c r="E12" s="353">
        <v>416.93071869100061</v>
      </c>
      <c r="F12" s="353">
        <v>410.24831918363935</v>
      </c>
      <c r="G12" s="353">
        <v>14</v>
      </c>
      <c r="H12" s="354" t="s">
        <v>15</v>
      </c>
      <c r="I12" s="355">
        <f>SUM(B12:H12)</f>
        <v>1060.4036390501228</v>
      </c>
      <c r="J12" s="356"/>
      <c r="L12" s="351">
        <v>1986</v>
      </c>
      <c r="M12" s="362">
        <v>0</v>
      </c>
      <c r="N12" s="362">
        <v>5</v>
      </c>
      <c r="O12" s="362">
        <v>0</v>
      </c>
      <c r="P12" s="362">
        <v>0</v>
      </c>
      <c r="Q12" s="362">
        <v>0</v>
      </c>
      <c r="R12" s="362">
        <v>0</v>
      </c>
      <c r="S12" s="362">
        <v>0</v>
      </c>
      <c r="T12" s="362">
        <f t="shared" si="1"/>
        <v>5</v>
      </c>
    </row>
    <row r="13" spans="1:20">
      <c r="A13" s="352">
        <v>1987</v>
      </c>
      <c r="B13" s="23" t="s">
        <v>15</v>
      </c>
      <c r="C13" s="353">
        <v>9</v>
      </c>
      <c r="D13" s="353">
        <v>692.57041560932964</v>
      </c>
      <c r="E13" s="353">
        <v>22</v>
      </c>
      <c r="F13" s="353" t="s">
        <v>15</v>
      </c>
      <c r="G13" s="353">
        <v>17.646414887794197</v>
      </c>
      <c r="H13" s="354" t="s">
        <v>15</v>
      </c>
      <c r="I13" s="355">
        <f>SUM(B13:H13)</f>
        <v>741.21683049712385</v>
      </c>
      <c r="J13" s="356"/>
      <c r="L13" s="351">
        <v>1987</v>
      </c>
      <c r="M13" s="362">
        <v>0</v>
      </c>
      <c r="N13" s="362">
        <v>9</v>
      </c>
      <c r="O13" s="362">
        <v>0</v>
      </c>
      <c r="P13" s="362">
        <v>22</v>
      </c>
      <c r="Q13" s="362">
        <v>0</v>
      </c>
      <c r="R13" s="362">
        <v>0</v>
      </c>
      <c r="S13" s="362">
        <v>0</v>
      </c>
      <c r="T13" s="362">
        <f t="shared" si="1"/>
        <v>31</v>
      </c>
    </row>
    <row r="14" spans="1:20">
      <c r="A14" s="352">
        <v>1988</v>
      </c>
      <c r="B14" s="23" t="s">
        <v>15</v>
      </c>
      <c r="C14" s="353">
        <v>12</v>
      </c>
      <c r="D14" s="353">
        <v>242.93656885320107</v>
      </c>
      <c r="E14" s="353" t="s">
        <v>15</v>
      </c>
      <c r="F14" s="353" t="s">
        <v>15</v>
      </c>
      <c r="G14" s="353">
        <v>17.387996520730645</v>
      </c>
      <c r="H14" s="354" t="s">
        <v>15</v>
      </c>
      <c r="I14" s="355">
        <f>SUM(B14:H14)</f>
        <v>272.3245653739317</v>
      </c>
      <c r="J14" s="356"/>
      <c r="L14" s="351">
        <v>1988</v>
      </c>
      <c r="M14" s="362">
        <v>0</v>
      </c>
      <c r="N14" s="362">
        <v>12</v>
      </c>
      <c r="O14" s="362">
        <v>0</v>
      </c>
      <c r="P14" s="362">
        <v>0</v>
      </c>
      <c r="Q14" s="362">
        <v>0</v>
      </c>
      <c r="R14" s="362">
        <v>0</v>
      </c>
      <c r="S14" s="362">
        <v>0</v>
      </c>
      <c r="T14" s="362">
        <f t="shared" si="1"/>
        <v>12</v>
      </c>
    </row>
    <row r="15" spans="1:20">
      <c r="A15" s="352">
        <v>1989</v>
      </c>
      <c r="B15" s="23" t="s">
        <v>15</v>
      </c>
      <c r="C15" s="353">
        <v>10</v>
      </c>
      <c r="D15" s="353">
        <v>290.6439324518916</v>
      </c>
      <c r="E15" s="353" t="s">
        <v>15</v>
      </c>
      <c r="F15" s="353">
        <v>68.460802112559833</v>
      </c>
      <c r="G15" s="353">
        <v>0</v>
      </c>
      <c r="H15" s="354">
        <v>0</v>
      </c>
      <c r="I15" s="355">
        <f>SUM(B15:H15)</f>
        <v>369.10473456445141</v>
      </c>
      <c r="J15" s="356"/>
      <c r="L15" s="351">
        <v>1989</v>
      </c>
      <c r="M15" s="362">
        <v>0</v>
      </c>
      <c r="N15" s="362">
        <v>10</v>
      </c>
      <c r="O15" s="362">
        <v>0</v>
      </c>
      <c r="P15" s="362">
        <v>0</v>
      </c>
      <c r="Q15" s="362">
        <v>0</v>
      </c>
      <c r="R15" s="362">
        <v>0</v>
      </c>
      <c r="S15" s="362">
        <v>0</v>
      </c>
      <c r="T15" s="362">
        <f t="shared" si="1"/>
        <v>10</v>
      </c>
    </row>
    <row r="16" spans="1:20">
      <c r="A16" s="352">
        <v>1990</v>
      </c>
      <c r="B16" s="23" t="s">
        <v>15</v>
      </c>
      <c r="C16" s="353" t="s">
        <v>15</v>
      </c>
      <c r="D16" s="353" t="s">
        <v>15</v>
      </c>
      <c r="E16" s="353" t="s">
        <v>15</v>
      </c>
      <c r="F16" s="353">
        <v>280</v>
      </c>
      <c r="G16" s="353">
        <v>0</v>
      </c>
      <c r="H16" s="354">
        <v>0</v>
      </c>
      <c r="I16" s="355">
        <f>SUM(B16:H16)</f>
        <v>280</v>
      </c>
      <c r="J16" s="356"/>
      <c r="L16" s="351">
        <v>1990</v>
      </c>
      <c r="M16" s="362">
        <v>0</v>
      </c>
      <c r="N16" s="362">
        <v>0</v>
      </c>
      <c r="O16" s="362">
        <v>0</v>
      </c>
      <c r="P16" s="362">
        <v>0</v>
      </c>
      <c r="Q16" s="362">
        <v>0</v>
      </c>
      <c r="R16" s="362">
        <v>0</v>
      </c>
      <c r="S16" s="362">
        <v>0</v>
      </c>
      <c r="T16" s="362">
        <f t="shared" si="1"/>
        <v>0</v>
      </c>
    </row>
    <row r="17" spans="1:20">
      <c r="A17" s="352">
        <v>1991</v>
      </c>
      <c r="B17" s="353" t="s">
        <v>15</v>
      </c>
      <c r="C17" s="353" t="s">
        <v>15</v>
      </c>
      <c r="D17" s="353" t="s">
        <v>15</v>
      </c>
      <c r="E17" s="353" t="s">
        <v>15</v>
      </c>
      <c r="F17" s="353" t="s">
        <v>15</v>
      </c>
      <c r="G17" s="353" t="s">
        <v>15</v>
      </c>
      <c r="H17" s="354" t="s">
        <v>15</v>
      </c>
      <c r="I17" s="355" t="s">
        <v>15</v>
      </c>
      <c r="J17" s="351"/>
      <c r="L17" s="351">
        <v>1991</v>
      </c>
      <c r="M17" s="362" t="s">
        <v>15</v>
      </c>
      <c r="N17" s="362" t="s">
        <v>15</v>
      </c>
      <c r="O17" s="362" t="s">
        <v>15</v>
      </c>
      <c r="P17" s="362" t="s">
        <v>15</v>
      </c>
      <c r="Q17" s="362" t="s">
        <v>15</v>
      </c>
      <c r="R17" s="362" t="s">
        <v>15</v>
      </c>
      <c r="S17" s="362" t="s">
        <v>15</v>
      </c>
      <c r="T17" s="362">
        <f t="shared" si="1"/>
        <v>0</v>
      </c>
    </row>
    <row r="18" spans="1:20">
      <c r="A18" s="352">
        <v>1992</v>
      </c>
      <c r="B18" s="353" t="s">
        <v>15</v>
      </c>
      <c r="C18" s="353" t="s">
        <v>15</v>
      </c>
      <c r="D18" s="353" t="s">
        <v>15</v>
      </c>
      <c r="E18" s="353" t="s">
        <v>15</v>
      </c>
      <c r="F18" s="353" t="s">
        <v>15</v>
      </c>
      <c r="G18" s="353" t="s">
        <v>15</v>
      </c>
      <c r="H18" s="354" t="s">
        <v>15</v>
      </c>
      <c r="I18" s="355" t="s">
        <v>15</v>
      </c>
      <c r="J18" s="351"/>
      <c r="L18" s="351">
        <v>1992</v>
      </c>
      <c r="M18" s="362" t="s">
        <v>15</v>
      </c>
      <c r="N18" s="362" t="s">
        <v>15</v>
      </c>
      <c r="O18" s="362" t="s">
        <v>15</v>
      </c>
      <c r="P18" s="362" t="s">
        <v>15</v>
      </c>
      <c r="Q18" s="362" t="s">
        <v>15</v>
      </c>
      <c r="R18" s="362" t="s">
        <v>15</v>
      </c>
      <c r="S18" s="362" t="s">
        <v>15</v>
      </c>
      <c r="T18" s="362">
        <f t="shared" si="1"/>
        <v>0</v>
      </c>
    </row>
    <row r="19" spans="1:20">
      <c r="A19" s="352">
        <v>1993</v>
      </c>
      <c r="B19" s="353" t="s">
        <v>15</v>
      </c>
      <c r="C19" s="353" t="s">
        <v>15</v>
      </c>
      <c r="D19" s="353" t="s">
        <v>15</v>
      </c>
      <c r="E19" s="353" t="s">
        <v>15</v>
      </c>
      <c r="F19" s="353" t="s">
        <v>15</v>
      </c>
      <c r="G19" s="353" t="s">
        <v>15</v>
      </c>
      <c r="H19" s="354" t="s">
        <v>15</v>
      </c>
      <c r="I19" s="355" t="s">
        <v>15</v>
      </c>
      <c r="J19" s="351"/>
      <c r="L19" s="351">
        <v>1993</v>
      </c>
      <c r="M19" s="362" t="s">
        <v>15</v>
      </c>
      <c r="N19" s="362" t="s">
        <v>15</v>
      </c>
      <c r="O19" s="362" t="s">
        <v>15</v>
      </c>
      <c r="P19" s="362" t="s">
        <v>15</v>
      </c>
      <c r="Q19" s="362" t="s">
        <v>15</v>
      </c>
      <c r="R19" s="362" t="s">
        <v>15</v>
      </c>
      <c r="S19" s="362" t="s">
        <v>15</v>
      </c>
      <c r="T19" s="362">
        <f t="shared" si="1"/>
        <v>0</v>
      </c>
    </row>
    <row r="20" spans="1:20">
      <c r="A20" s="352">
        <v>1994</v>
      </c>
      <c r="B20" s="353" t="s">
        <v>15</v>
      </c>
      <c r="C20" s="353" t="s">
        <v>15</v>
      </c>
      <c r="D20" s="353" t="s">
        <v>15</v>
      </c>
      <c r="E20" s="353" t="s">
        <v>15</v>
      </c>
      <c r="F20" s="353" t="s">
        <v>15</v>
      </c>
      <c r="G20" s="353" t="s">
        <v>15</v>
      </c>
      <c r="H20" s="354" t="s">
        <v>15</v>
      </c>
      <c r="I20" s="355" t="s">
        <v>15</v>
      </c>
      <c r="J20" s="351"/>
      <c r="L20" s="351">
        <v>1994</v>
      </c>
      <c r="M20" s="362" t="s">
        <v>15</v>
      </c>
      <c r="N20" s="362" t="s">
        <v>15</v>
      </c>
      <c r="O20" s="362" t="s">
        <v>15</v>
      </c>
      <c r="P20" s="362" t="s">
        <v>15</v>
      </c>
      <c r="Q20" s="362" t="s">
        <v>15</v>
      </c>
      <c r="R20" s="362" t="s">
        <v>15</v>
      </c>
      <c r="S20" s="362" t="s">
        <v>15</v>
      </c>
      <c r="T20" s="362">
        <f t="shared" si="1"/>
        <v>0</v>
      </c>
    </row>
    <row r="21" spans="1:20">
      <c r="A21" s="352">
        <v>1995</v>
      </c>
      <c r="B21" s="353" t="s">
        <v>15</v>
      </c>
      <c r="C21" s="353" t="s">
        <v>15</v>
      </c>
      <c r="D21" s="353" t="s">
        <v>15</v>
      </c>
      <c r="E21" s="353" t="s">
        <v>15</v>
      </c>
      <c r="F21" s="353" t="s">
        <v>15</v>
      </c>
      <c r="G21" s="353" t="s">
        <v>15</v>
      </c>
      <c r="H21" s="354" t="s">
        <v>15</v>
      </c>
      <c r="I21" s="355" t="s">
        <v>15</v>
      </c>
      <c r="J21" s="351"/>
      <c r="L21" s="351">
        <v>1995</v>
      </c>
      <c r="M21" s="362" t="s">
        <v>15</v>
      </c>
      <c r="N21" s="362" t="s">
        <v>15</v>
      </c>
      <c r="O21" s="362" t="s">
        <v>15</v>
      </c>
      <c r="P21" s="362" t="s">
        <v>15</v>
      </c>
      <c r="Q21" s="362" t="s">
        <v>15</v>
      </c>
      <c r="R21" s="362" t="s">
        <v>15</v>
      </c>
      <c r="S21" s="362" t="s">
        <v>15</v>
      </c>
      <c r="T21" s="362">
        <f t="shared" si="1"/>
        <v>0</v>
      </c>
    </row>
    <row r="22" spans="1:20">
      <c r="A22" s="352">
        <v>1996</v>
      </c>
      <c r="B22" s="353" t="s">
        <v>15</v>
      </c>
      <c r="C22" s="353" t="s">
        <v>15</v>
      </c>
      <c r="D22" s="353" t="s">
        <v>15</v>
      </c>
      <c r="E22" s="353" t="s">
        <v>15</v>
      </c>
      <c r="F22" s="353">
        <v>10</v>
      </c>
      <c r="G22" s="353">
        <v>11</v>
      </c>
      <c r="H22" s="354" t="s">
        <v>15</v>
      </c>
      <c r="I22" s="355">
        <f t="shared" ref="I22:I31" si="2">SUM(B22:H22)</f>
        <v>21</v>
      </c>
      <c r="J22" s="351"/>
      <c r="L22" s="351">
        <v>1996</v>
      </c>
      <c r="M22" s="362">
        <v>0</v>
      </c>
      <c r="N22" s="362">
        <v>0</v>
      </c>
      <c r="O22" s="362">
        <v>0</v>
      </c>
      <c r="P22" s="362">
        <v>0</v>
      </c>
      <c r="Q22" s="362">
        <v>0</v>
      </c>
      <c r="R22" s="362">
        <v>0</v>
      </c>
      <c r="S22" s="362">
        <v>0</v>
      </c>
      <c r="T22" s="362">
        <f t="shared" si="1"/>
        <v>0</v>
      </c>
    </row>
    <row r="23" spans="1:20">
      <c r="A23" s="352">
        <v>1997</v>
      </c>
      <c r="B23" s="353" t="s">
        <v>15</v>
      </c>
      <c r="C23" s="353" t="s">
        <v>15</v>
      </c>
      <c r="D23" s="353" t="s">
        <v>15</v>
      </c>
      <c r="E23" s="353" t="s">
        <v>15</v>
      </c>
      <c r="F23" s="353" t="s">
        <v>15</v>
      </c>
      <c r="G23" s="353">
        <v>0</v>
      </c>
      <c r="H23" s="354" t="s">
        <v>15</v>
      </c>
      <c r="I23" s="355">
        <f t="shared" si="2"/>
        <v>0</v>
      </c>
      <c r="J23" s="351"/>
      <c r="L23" s="351">
        <v>1997</v>
      </c>
      <c r="M23" s="362">
        <v>0</v>
      </c>
      <c r="N23" s="362">
        <v>0</v>
      </c>
      <c r="O23" s="362">
        <v>0</v>
      </c>
      <c r="P23" s="362">
        <v>0</v>
      </c>
      <c r="Q23" s="362">
        <v>0</v>
      </c>
      <c r="R23" s="362">
        <v>0</v>
      </c>
      <c r="S23" s="362">
        <v>0</v>
      </c>
      <c r="T23" s="362">
        <f t="shared" si="1"/>
        <v>0</v>
      </c>
    </row>
    <row r="24" spans="1:20">
      <c r="A24" s="352">
        <v>1998</v>
      </c>
      <c r="B24" s="353" t="s">
        <v>15</v>
      </c>
      <c r="C24" s="353" t="s">
        <v>15</v>
      </c>
      <c r="D24" s="353" t="s">
        <v>15</v>
      </c>
      <c r="E24" s="353" t="s">
        <v>15</v>
      </c>
      <c r="F24" s="353" t="s">
        <v>15</v>
      </c>
      <c r="G24" s="353">
        <v>0</v>
      </c>
      <c r="H24" s="354" t="s">
        <v>15</v>
      </c>
      <c r="I24" s="355">
        <f t="shared" si="2"/>
        <v>0</v>
      </c>
      <c r="J24" s="351"/>
      <c r="L24" s="351">
        <v>1998</v>
      </c>
      <c r="M24" s="362">
        <v>0</v>
      </c>
      <c r="N24" s="362">
        <v>0</v>
      </c>
      <c r="O24" s="362">
        <v>0</v>
      </c>
      <c r="P24" s="362">
        <v>0</v>
      </c>
      <c r="Q24" s="362">
        <v>0</v>
      </c>
      <c r="R24" s="362">
        <v>0</v>
      </c>
      <c r="S24" s="362">
        <v>0</v>
      </c>
      <c r="T24" s="362">
        <f t="shared" si="1"/>
        <v>0</v>
      </c>
    </row>
    <row r="25" spans="1:20">
      <c r="A25" s="352">
        <v>1999</v>
      </c>
      <c r="B25" s="353" t="s">
        <v>15</v>
      </c>
      <c r="C25" s="353" t="s">
        <v>15</v>
      </c>
      <c r="D25" s="353" t="s">
        <v>15</v>
      </c>
      <c r="E25" s="353" t="s">
        <v>15</v>
      </c>
      <c r="F25" s="353" t="s">
        <v>15</v>
      </c>
      <c r="G25" s="353">
        <v>29</v>
      </c>
      <c r="H25" s="354" t="s">
        <v>15</v>
      </c>
      <c r="I25" s="355">
        <f t="shared" si="2"/>
        <v>29</v>
      </c>
      <c r="J25" s="351"/>
      <c r="L25" s="351">
        <v>1999</v>
      </c>
      <c r="M25" s="362">
        <v>0</v>
      </c>
      <c r="N25" s="362">
        <v>0</v>
      </c>
      <c r="O25" s="362">
        <v>0</v>
      </c>
      <c r="P25" s="362">
        <v>0</v>
      </c>
      <c r="Q25" s="362">
        <v>0</v>
      </c>
      <c r="R25" s="362">
        <v>0</v>
      </c>
      <c r="S25" s="362">
        <v>0</v>
      </c>
      <c r="T25" s="362">
        <f t="shared" si="1"/>
        <v>0</v>
      </c>
    </row>
    <row r="26" spans="1:20">
      <c r="A26" s="352">
        <v>2000</v>
      </c>
      <c r="B26" s="353" t="s">
        <v>15</v>
      </c>
      <c r="C26" s="353" t="s">
        <v>15</v>
      </c>
      <c r="D26" s="353" t="s">
        <v>15</v>
      </c>
      <c r="E26" s="353" t="s">
        <v>15</v>
      </c>
      <c r="F26" s="353" t="s">
        <v>15</v>
      </c>
      <c r="G26" s="353">
        <v>23</v>
      </c>
      <c r="H26" s="354" t="s">
        <v>15</v>
      </c>
      <c r="I26" s="355">
        <f t="shared" si="2"/>
        <v>23</v>
      </c>
      <c r="J26" s="351"/>
      <c r="L26" s="351">
        <v>2000</v>
      </c>
      <c r="M26" s="362">
        <v>0</v>
      </c>
      <c r="N26" s="362">
        <v>0</v>
      </c>
      <c r="O26" s="362">
        <v>0</v>
      </c>
      <c r="P26" s="362">
        <v>0</v>
      </c>
      <c r="Q26" s="362">
        <v>0</v>
      </c>
      <c r="R26" s="362">
        <v>0</v>
      </c>
      <c r="S26" s="362">
        <v>0</v>
      </c>
      <c r="T26" s="362">
        <f t="shared" si="1"/>
        <v>0</v>
      </c>
    </row>
    <row r="27" spans="1:20">
      <c r="A27" s="352">
        <v>2001</v>
      </c>
      <c r="B27" s="353" t="s">
        <v>15</v>
      </c>
      <c r="C27" s="353" t="s">
        <v>15</v>
      </c>
      <c r="D27" s="353" t="s">
        <v>15</v>
      </c>
      <c r="E27" s="353" t="s">
        <v>15</v>
      </c>
      <c r="F27" s="353" t="s">
        <v>15</v>
      </c>
      <c r="G27" s="353">
        <v>18</v>
      </c>
      <c r="H27" s="354" t="s">
        <v>15</v>
      </c>
      <c r="I27" s="355">
        <f t="shared" si="2"/>
        <v>18</v>
      </c>
      <c r="J27" s="351"/>
      <c r="L27" s="351">
        <v>2001</v>
      </c>
      <c r="M27" s="362">
        <v>0</v>
      </c>
      <c r="N27" s="362">
        <v>0</v>
      </c>
      <c r="O27" s="362">
        <v>0</v>
      </c>
      <c r="P27" s="362">
        <v>0</v>
      </c>
      <c r="Q27" s="362">
        <v>0</v>
      </c>
      <c r="R27" s="362">
        <v>0</v>
      </c>
      <c r="S27" s="362">
        <v>0</v>
      </c>
      <c r="T27" s="362">
        <f t="shared" si="1"/>
        <v>0</v>
      </c>
    </row>
    <row r="28" spans="1:20" ht="11.25" customHeight="1">
      <c r="A28" s="352">
        <v>2002</v>
      </c>
      <c r="B28" s="353" t="s">
        <v>15</v>
      </c>
      <c r="C28" s="353" t="s">
        <v>15</v>
      </c>
      <c r="D28" s="353" t="s">
        <v>15</v>
      </c>
      <c r="E28" s="353" t="s">
        <v>15</v>
      </c>
      <c r="F28" s="353">
        <v>27</v>
      </c>
      <c r="G28" s="353">
        <v>146</v>
      </c>
      <c r="H28" s="354">
        <v>6</v>
      </c>
      <c r="I28" s="355">
        <f t="shared" si="2"/>
        <v>179</v>
      </c>
      <c r="J28" s="357" t="s">
        <v>38</v>
      </c>
      <c r="L28" s="351">
        <v>2002</v>
      </c>
      <c r="M28" s="351">
        <v>0</v>
      </c>
      <c r="N28" s="351">
        <v>0</v>
      </c>
      <c r="O28" s="351">
        <v>0</v>
      </c>
      <c r="P28" s="355">
        <v>0</v>
      </c>
      <c r="Q28" s="355">
        <v>0</v>
      </c>
      <c r="R28" s="355">
        <v>2</v>
      </c>
      <c r="S28" s="351">
        <v>6</v>
      </c>
      <c r="T28" s="362">
        <f t="shared" si="1"/>
        <v>8</v>
      </c>
    </row>
    <row r="29" spans="1:20" ht="11.25" customHeight="1">
      <c r="A29" s="352">
        <v>2003</v>
      </c>
      <c r="B29" s="353">
        <v>14</v>
      </c>
      <c r="C29" s="353">
        <v>2</v>
      </c>
      <c r="D29" s="353">
        <v>4</v>
      </c>
      <c r="E29" s="353" t="s">
        <v>15</v>
      </c>
      <c r="F29" s="353" t="s">
        <v>15</v>
      </c>
      <c r="G29" s="353">
        <v>50</v>
      </c>
      <c r="H29" s="354">
        <v>6</v>
      </c>
      <c r="I29" s="355">
        <f t="shared" si="2"/>
        <v>76</v>
      </c>
      <c r="J29" s="357" t="s">
        <v>38</v>
      </c>
      <c r="L29" s="351">
        <v>2003</v>
      </c>
      <c r="M29" s="355">
        <v>14</v>
      </c>
      <c r="N29" s="355">
        <v>2</v>
      </c>
      <c r="O29" s="355">
        <v>4</v>
      </c>
      <c r="P29" s="355">
        <v>0</v>
      </c>
      <c r="Q29" s="355">
        <v>0</v>
      </c>
      <c r="R29" s="351">
        <v>0</v>
      </c>
      <c r="S29" s="351">
        <v>6</v>
      </c>
      <c r="T29" s="362">
        <f t="shared" si="1"/>
        <v>26</v>
      </c>
    </row>
    <row r="30" spans="1:20" ht="11.25" customHeight="1">
      <c r="A30" s="352">
        <v>2004</v>
      </c>
      <c r="B30" s="353">
        <v>22</v>
      </c>
      <c r="C30" s="353" t="s">
        <v>15</v>
      </c>
      <c r="D30" s="353">
        <v>2</v>
      </c>
      <c r="E30" s="353">
        <v>36</v>
      </c>
      <c r="F30" s="353">
        <v>167</v>
      </c>
      <c r="G30" s="353">
        <v>35</v>
      </c>
      <c r="H30" s="354" t="s">
        <v>15</v>
      </c>
      <c r="I30" s="355">
        <f t="shared" si="2"/>
        <v>262</v>
      </c>
      <c r="J30" s="357" t="s">
        <v>38</v>
      </c>
      <c r="L30" s="351">
        <v>2004</v>
      </c>
      <c r="M30" s="351">
        <v>22</v>
      </c>
      <c r="N30" s="355">
        <v>0</v>
      </c>
      <c r="O30" s="351">
        <v>2</v>
      </c>
      <c r="P30" s="351">
        <v>36</v>
      </c>
      <c r="Q30" s="351">
        <v>167</v>
      </c>
      <c r="R30" s="355">
        <v>0</v>
      </c>
      <c r="S30" s="355">
        <v>0</v>
      </c>
      <c r="T30" s="362">
        <f t="shared" si="1"/>
        <v>227</v>
      </c>
    </row>
    <row r="31" spans="1:20" ht="11.25" customHeight="1">
      <c r="A31" s="352">
        <v>2005</v>
      </c>
      <c r="B31" s="353" t="s">
        <v>15</v>
      </c>
      <c r="C31" s="353" t="s">
        <v>15</v>
      </c>
      <c r="D31" s="353" t="s">
        <v>15</v>
      </c>
      <c r="E31" s="353" t="s">
        <v>15</v>
      </c>
      <c r="F31" s="353" t="s">
        <v>15</v>
      </c>
      <c r="G31" s="353">
        <v>58</v>
      </c>
      <c r="H31" s="354" t="s">
        <v>15</v>
      </c>
      <c r="I31" s="355">
        <f t="shared" si="2"/>
        <v>58</v>
      </c>
      <c r="J31" s="357"/>
      <c r="M31" s="103"/>
      <c r="N31" s="103"/>
      <c r="O31" s="103"/>
      <c r="P31" s="103"/>
      <c r="Q31" s="103"/>
      <c r="R31" s="103"/>
      <c r="S31" s="103"/>
      <c r="T31" s="103"/>
    </row>
    <row r="32" spans="1:20" ht="11.25" customHeight="1">
      <c r="A32" s="352">
        <v>2006</v>
      </c>
      <c r="B32" s="353" t="s">
        <v>15</v>
      </c>
      <c r="C32" s="353" t="s">
        <v>15</v>
      </c>
      <c r="D32" s="353" t="s">
        <v>15</v>
      </c>
      <c r="E32" s="353" t="s">
        <v>15</v>
      </c>
      <c r="F32" s="353" t="s">
        <v>15</v>
      </c>
      <c r="G32" s="353" t="s">
        <v>15</v>
      </c>
      <c r="H32" s="354" t="s">
        <v>15</v>
      </c>
      <c r="I32" s="355" t="s">
        <v>15</v>
      </c>
      <c r="J32" s="357"/>
      <c r="M32" s="103"/>
      <c r="N32" s="103"/>
      <c r="O32" s="103"/>
      <c r="P32" s="103"/>
      <c r="Q32" s="103"/>
      <c r="R32" s="103"/>
      <c r="S32" s="103"/>
      <c r="T32" s="103"/>
    </row>
    <row r="33" spans="1:20" ht="11.25" customHeight="1">
      <c r="A33" s="352">
        <v>2007</v>
      </c>
      <c r="B33" s="353" t="s">
        <v>15</v>
      </c>
      <c r="C33" s="353" t="s">
        <v>15</v>
      </c>
      <c r="D33" s="353" t="s">
        <v>15</v>
      </c>
      <c r="E33" s="353" t="s">
        <v>15</v>
      </c>
      <c r="F33" s="353" t="s">
        <v>15</v>
      </c>
      <c r="G33" s="353">
        <v>87</v>
      </c>
      <c r="H33" s="354" t="s">
        <v>15</v>
      </c>
      <c r="I33" s="355">
        <f>SUM(B33:H33)</f>
        <v>87</v>
      </c>
      <c r="J33" s="357"/>
      <c r="M33" s="103"/>
      <c r="N33" s="103"/>
      <c r="O33" s="103"/>
      <c r="P33" s="103"/>
      <c r="Q33" s="103"/>
      <c r="R33" s="103"/>
      <c r="S33" s="103"/>
      <c r="T33" s="103"/>
    </row>
    <row r="34" spans="1:20" ht="11.25" customHeight="1">
      <c r="A34" s="352">
        <v>2008</v>
      </c>
      <c r="B34" s="353" t="s">
        <v>15</v>
      </c>
      <c r="C34" s="353" t="s">
        <v>15</v>
      </c>
      <c r="D34" s="353" t="s">
        <v>15</v>
      </c>
      <c r="E34" s="353" t="s">
        <v>15</v>
      </c>
      <c r="F34" s="353" t="s">
        <v>15</v>
      </c>
      <c r="G34" s="353" t="s">
        <v>15</v>
      </c>
      <c r="H34" s="354" t="s">
        <v>15</v>
      </c>
      <c r="I34" s="355" t="s">
        <v>15</v>
      </c>
      <c r="J34" s="357"/>
      <c r="M34" s="103"/>
      <c r="N34" s="103"/>
      <c r="O34" s="103"/>
      <c r="P34" s="103"/>
      <c r="Q34" s="103"/>
      <c r="R34" s="103"/>
      <c r="S34" s="103"/>
      <c r="T34" s="103"/>
    </row>
    <row r="35" spans="1:20" ht="11.25" customHeight="1">
      <c r="A35" s="352">
        <v>2009</v>
      </c>
      <c r="B35" s="353" t="s">
        <v>15</v>
      </c>
      <c r="C35" s="353" t="s">
        <v>15</v>
      </c>
      <c r="D35" s="353" t="s">
        <v>15</v>
      </c>
      <c r="E35" s="353" t="s">
        <v>15</v>
      </c>
      <c r="F35" s="353" t="s">
        <v>15</v>
      </c>
      <c r="G35" s="353" t="s">
        <v>15</v>
      </c>
      <c r="H35" s="354" t="s">
        <v>15</v>
      </c>
      <c r="I35" s="355" t="s">
        <v>15</v>
      </c>
      <c r="J35" s="357"/>
      <c r="M35" s="103"/>
      <c r="N35" s="103"/>
      <c r="O35" s="103"/>
      <c r="P35" s="103"/>
      <c r="Q35" s="103"/>
      <c r="R35" s="103"/>
      <c r="S35" s="103"/>
      <c r="T35" s="103"/>
    </row>
    <row r="36" spans="1:20" ht="11.25" customHeight="1">
      <c r="A36" s="352">
        <v>2010</v>
      </c>
      <c r="B36" s="353" t="s">
        <v>15</v>
      </c>
      <c r="C36" s="353" t="s">
        <v>15</v>
      </c>
      <c r="D36" s="353" t="s">
        <v>15</v>
      </c>
      <c r="E36" s="353" t="s">
        <v>15</v>
      </c>
      <c r="F36" s="353" t="s">
        <v>15</v>
      </c>
      <c r="G36" s="353" t="s">
        <v>15</v>
      </c>
      <c r="H36" s="354" t="s">
        <v>15</v>
      </c>
      <c r="I36" s="355" t="s">
        <v>15</v>
      </c>
      <c r="J36" s="357"/>
      <c r="M36" s="103"/>
      <c r="N36" s="103"/>
      <c r="O36" s="103"/>
      <c r="P36" s="103"/>
      <c r="Q36" s="103"/>
      <c r="R36" s="103"/>
      <c r="S36" s="103"/>
      <c r="T36" s="103"/>
    </row>
    <row r="37" spans="1:20" ht="11.25" customHeight="1">
      <c r="A37" s="352">
        <v>2011</v>
      </c>
      <c r="B37" s="353" t="s">
        <v>15</v>
      </c>
      <c r="C37" s="353" t="s">
        <v>15</v>
      </c>
      <c r="D37" s="353" t="s">
        <v>15</v>
      </c>
      <c r="E37" s="353">
        <v>4</v>
      </c>
      <c r="F37" s="353">
        <v>16</v>
      </c>
      <c r="G37" s="353" t="s">
        <v>15</v>
      </c>
      <c r="H37" s="354" t="s">
        <v>15</v>
      </c>
      <c r="I37" s="355">
        <f t="shared" ref="I37:I44" si="3">SUM(B37:H37)</f>
        <v>20</v>
      </c>
      <c r="J37" s="357"/>
      <c r="M37" s="103"/>
      <c r="N37" s="103"/>
      <c r="O37" s="103"/>
      <c r="P37" s="103"/>
      <c r="Q37" s="103"/>
      <c r="R37" s="103"/>
      <c r="S37" s="103"/>
      <c r="T37" s="103"/>
    </row>
    <row r="38" spans="1:20" ht="11.25" customHeight="1">
      <c r="A38" s="352">
        <v>2012</v>
      </c>
      <c r="B38" s="353" t="s">
        <v>15</v>
      </c>
      <c r="C38" s="353" t="s">
        <v>15</v>
      </c>
      <c r="D38" s="353" t="s">
        <v>15</v>
      </c>
      <c r="E38" s="353" t="s">
        <v>15</v>
      </c>
      <c r="F38" s="353" t="s">
        <v>15</v>
      </c>
      <c r="G38" s="353">
        <v>45</v>
      </c>
      <c r="H38" s="354" t="s">
        <v>15</v>
      </c>
      <c r="I38" s="355">
        <f t="shared" si="3"/>
        <v>45</v>
      </c>
      <c r="J38" s="357"/>
      <c r="M38" s="103"/>
      <c r="N38" s="103"/>
      <c r="O38" s="103"/>
      <c r="P38" s="103"/>
      <c r="Q38" s="103"/>
      <c r="R38" s="103"/>
      <c r="S38" s="103"/>
      <c r="T38" s="103"/>
    </row>
    <row r="39" spans="1:20" ht="11.25" customHeight="1">
      <c r="A39" s="352">
        <v>2013</v>
      </c>
      <c r="B39" s="353" t="s">
        <v>15</v>
      </c>
      <c r="C39" s="353">
        <v>8</v>
      </c>
      <c r="D39" s="353">
        <v>31</v>
      </c>
      <c r="E39" s="353">
        <v>46</v>
      </c>
      <c r="F39" s="353">
        <v>10</v>
      </c>
      <c r="G39" s="353">
        <v>3</v>
      </c>
      <c r="H39" s="354" t="s">
        <v>15</v>
      </c>
      <c r="I39" s="355">
        <f t="shared" si="3"/>
        <v>98</v>
      </c>
      <c r="J39" s="357"/>
      <c r="M39" s="103"/>
      <c r="N39" s="103"/>
      <c r="O39" s="103"/>
      <c r="P39" s="103"/>
      <c r="Q39" s="103"/>
      <c r="R39" s="103"/>
      <c r="S39" s="103"/>
      <c r="T39" s="103"/>
    </row>
    <row r="40" spans="1:20" ht="11.25" customHeight="1">
      <c r="A40" s="352">
        <v>2014</v>
      </c>
      <c r="B40" s="353" t="s">
        <v>15</v>
      </c>
      <c r="C40" s="353" t="s">
        <v>15</v>
      </c>
      <c r="D40" s="353" t="s">
        <v>15</v>
      </c>
      <c r="E40" s="353" t="s">
        <v>15</v>
      </c>
      <c r="F40" s="353" t="s">
        <v>15</v>
      </c>
      <c r="G40" s="353">
        <v>7</v>
      </c>
      <c r="H40" s="354" t="s">
        <v>15</v>
      </c>
      <c r="I40" s="355">
        <f t="shared" si="3"/>
        <v>7</v>
      </c>
      <c r="J40" s="357"/>
      <c r="M40" s="103"/>
      <c r="N40" s="103"/>
      <c r="O40" s="103"/>
      <c r="P40" s="103"/>
      <c r="Q40" s="103"/>
      <c r="R40" s="103"/>
      <c r="S40" s="103"/>
      <c r="T40" s="103"/>
    </row>
    <row r="41" spans="1:20" ht="11.25" customHeight="1">
      <c r="A41" s="352">
        <v>2015</v>
      </c>
      <c r="B41" s="353" t="s">
        <v>15</v>
      </c>
      <c r="C41" s="353" t="s">
        <v>15</v>
      </c>
      <c r="D41" s="353" t="s">
        <v>15</v>
      </c>
      <c r="E41" s="353" t="s">
        <v>15</v>
      </c>
      <c r="F41" s="353" t="s">
        <v>15</v>
      </c>
      <c r="G41" s="353">
        <v>10</v>
      </c>
      <c r="H41" s="354" t="s">
        <v>15</v>
      </c>
      <c r="I41" s="355">
        <f t="shared" si="3"/>
        <v>10</v>
      </c>
      <c r="J41" s="357"/>
      <c r="M41" s="103"/>
      <c r="N41" s="103"/>
      <c r="O41" s="103"/>
      <c r="P41" s="103"/>
      <c r="Q41" s="103"/>
      <c r="R41" s="103"/>
      <c r="S41" s="103"/>
      <c r="T41" s="103"/>
    </row>
    <row r="42" spans="1:20" ht="11.25" customHeight="1">
      <c r="A42" s="352">
        <v>2016</v>
      </c>
      <c r="B42" s="353" t="s">
        <v>15</v>
      </c>
      <c r="C42" s="353" t="s">
        <v>15</v>
      </c>
      <c r="D42" s="353" t="s">
        <v>15</v>
      </c>
      <c r="E42" s="353" t="s">
        <v>15</v>
      </c>
      <c r="F42" s="353" t="s">
        <v>15</v>
      </c>
      <c r="G42" s="353">
        <v>7</v>
      </c>
      <c r="H42" s="354" t="s">
        <v>15</v>
      </c>
      <c r="I42" s="355">
        <f t="shared" si="3"/>
        <v>7</v>
      </c>
      <c r="J42" s="357"/>
      <c r="M42" s="103"/>
      <c r="N42" s="103"/>
      <c r="O42" s="103"/>
      <c r="P42" s="103"/>
      <c r="Q42" s="103"/>
      <c r="R42" s="103"/>
      <c r="S42" s="103"/>
      <c r="T42" s="103"/>
    </row>
    <row r="43" spans="1:20" ht="11.25" customHeight="1">
      <c r="A43" s="352">
        <v>2017</v>
      </c>
      <c r="B43" s="353" t="s">
        <v>15</v>
      </c>
      <c r="C43" s="353" t="s">
        <v>15</v>
      </c>
      <c r="D43" s="353" t="s">
        <v>15</v>
      </c>
      <c r="E43" s="353" t="s">
        <v>15</v>
      </c>
      <c r="F43" s="353" t="s">
        <v>15</v>
      </c>
      <c r="G43" s="353" t="s">
        <v>15</v>
      </c>
      <c r="H43" s="354" t="s">
        <v>15</v>
      </c>
      <c r="I43" s="355" t="s">
        <v>15</v>
      </c>
      <c r="J43" s="357"/>
      <c r="M43" s="103"/>
      <c r="N43" s="103"/>
      <c r="O43" s="103"/>
      <c r="P43" s="103"/>
      <c r="Q43" s="103"/>
      <c r="R43" s="103"/>
      <c r="S43" s="103"/>
      <c r="T43" s="103"/>
    </row>
    <row r="44" spans="1:20" ht="11.25" customHeight="1">
      <c r="A44" s="352">
        <v>2018</v>
      </c>
      <c r="B44" s="353" t="s">
        <v>15</v>
      </c>
      <c r="C44" s="353">
        <v>20</v>
      </c>
      <c r="D44" s="353">
        <v>108</v>
      </c>
      <c r="E44" s="353">
        <v>42</v>
      </c>
      <c r="F44" s="353">
        <v>68</v>
      </c>
      <c r="G44" s="353" t="s">
        <v>15</v>
      </c>
      <c r="H44" s="354" t="s">
        <v>15</v>
      </c>
      <c r="I44" s="355">
        <f t="shared" si="3"/>
        <v>238</v>
      </c>
      <c r="J44" s="357"/>
      <c r="M44" s="103"/>
      <c r="N44" s="103"/>
      <c r="O44" s="103"/>
      <c r="P44" s="103"/>
      <c r="Q44" s="103"/>
      <c r="R44" s="103"/>
      <c r="S44" s="103"/>
      <c r="T44" s="103"/>
    </row>
    <row r="45" spans="1:20" ht="11.25" customHeight="1">
      <c r="A45" s="352">
        <v>2019</v>
      </c>
      <c r="B45" s="353" t="s">
        <v>15</v>
      </c>
      <c r="C45" s="353" t="s">
        <v>15</v>
      </c>
      <c r="D45" s="353">
        <v>13</v>
      </c>
      <c r="E45" s="353">
        <v>50</v>
      </c>
      <c r="F45" s="353">
        <v>90</v>
      </c>
      <c r="G45" s="353" t="s">
        <v>15</v>
      </c>
      <c r="H45" s="354" t="s">
        <v>15</v>
      </c>
      <c r="I45" s="355">
        <f t="shared" ref="I45" si="4">SUM(B45:H45)</f>
        <v>153</v>
      </c>
      <c r="J45" s="357"/>
      <c r="M45" s="103"/>
      <c r="N45" s="103"/>
      <c r="O45" s="103"/>
      <c r="P45" s="103"/>
      <c r="Q45" s="103"/>
      <c r="R45" s="103"/>
      <c r="S45" s="103"/>
      <c r="T45" s="103"/>
    </row>
    <row r="46" spans="1:20" ht="11.25" customHeight="1">
      <c r="A46" s="352">
        <v>2020</v>
      </c>
      <c r="B46" s="353" t="s">
        <v>15</v>
      </c>
      <c r="C46" s="353" t="s">
        <v>15</v>
      </c>
      <c r="D46" s="353" t="s">
        <v>15</v>
      </c>
      <c r="E46" s="353" t="s">
        <v>15</v>
      </c>
      <c r="F46" s="353" t="s">
        <v>15</v>
      </c>
      <c r="G46" s="353" t="s">
        <v>15</v>
      </c>
      <c r="H46" s="354" t="s">
        <v>15</v>
      </c>
      <c r="I46" s="355" t="s">
        <v>15</v>
      </c>
      <c r="J46" s="357"/>
      <c r="M46" s="103"/>
      <c r="N46" s="103"/>
      <c r="O46" s="103"/>
      <c r="P46" s="103"/>
      <c r="Q46" s="103"/>
      <c r="R46" s="103"/>
      <c r="S46" s="103"/>
      <c r="T46" s="103"/>
    </row>
    <row r="47" spans="1:20" ht="11.25" customHeight="1">
      <c r="A47" s="352">
        <v>2021</v>
      </c>
      <c r="B47" s="353" t="s">
        <v>15</v>
      </c>
      <c r="C47" s="353" t="s">
        <v>15</v>
      </c>
      <c r="D47" s="353" t="s">
        <v>15</v>
      </c>
      <c r="E47" s="353" t="s">
        <v>15</v>
      </c>
      <c r="F47" s="353" t="s">
        <v>15</v>
      </c>
      <c r="G47" s="353" t="s">
        <v>15</v>
      </c>
      <c r="H47" s="354" t="s">
        <v>15</v>
      </c>
      <c r="I47" s="355" t="s">
        <v>15</v>
      </c>
      <c r="J47" s="357"/>
      <c r="M47" s="103"/>
      <c r="N47" s="103"/>
      <c r="O47" s="103"/>
      <c r="P47" s="103"/>
      <c r="Q47" s="103"/>
      <c r="R47" s="103"/>
      <c r="S47" s="103"/>
      <c r="T47" s="103"/>
    </row>
    <row r="48" spans="1:20" ht="11.25" customHeight="1">
      <c r="A48" s="352">
        <v>2022</v>
      </c>
      <c r="B48" s="353" t="s">
        <v>15</v>
      </c>
      <c r="C48" s="353" t="s">
        <v>15</v>
      </c>
      <c r="D48" s="353" t="s">
        <v>15</v>
      </c>
      <c r="E48" s="353" t="s">
        <v>15</v>
      </c>
      <c r="F48" s="353" t="s">
        <v>15</v>
      </c>
      <c r="G48" s="353" t="s">
        <v>15</v>
      </c>
      <c r="H48" s="354" t="s">
        <v>15</v>
      </c>
      <c r="I48" s="355" t="s">
        <v>15</v>
      </c>
      <c r="J48" s="357"/>
      <c r="M48" s="103"/>
      <c r="N48" s="103"/>
      <c r="O48" s="103"/>
      <c r="P48" s="103"/>
      <c r="Q48" s="103"/>
      <c r="R48" s="103"/>
      <c r="S48" s="103"/>
      <c r="T48" s="103"/>
    </row>
    <row r="49" spans="1:20" ht="11.25" customHeight="1">
      <c r="A49" s="352">
        <v>2023</v>
      </c>
      <c r="B49" s="353" t="s">
        <v>15</v>
      </c>
      <c r="C49" s="353" t="s">
        <v>15</v>
      </c>
      <c r="D49" s="353" t="s">
        <v>15</v>
      </c>
      <c r="E49" s="353" t="s">
        <v>15</v>
      </c>
      <c r="F49" s="353" t="s">
        <v>15</v>
      </c>
      <c r="G49" s="353" t="s">
        <v>15</v>
      </c>
      <c r="H49" s="354" t="s">
        <v>15</v>
      </c>
      <c r="I49" s="355" t="s">
        <v>15</v>
      </c>
      <c r="J49" s="357"/>
      <c r="M49" s="103"/>
      <c r="N49" s="103"/>
      <c r="O49" s="103"/>
      <c r="P49" s="103"/>
      <c r="Q49" s="103"/>
      <c r="R49" s="103"/>
      <c r="S49" s="103"/>
      <c r="T49" s="103"/>
    </row>
    <row r="50" spans="1:20" ht="11.25" customHeight="1">
      <c r="A50" s="352">
        <v>2024</v>
      </c>
      <c r="B50" s="353" t="s">
        <v>15</v>
      </c>
      <c r="C50" s="353" t="s">
        <v>15</v>
      </c>
      <c r="D50" s="353" t="s">
        <v>15</v>
      </c>
      <c r="E50" s="353" t="s">
        <v>15</v>
      </c>
      <c r="F50" s="353" t="s">
        <v>15</v>
      </c>
      <c r="G50" s="353" t="s">
        <v>15</v>
      </c>
      <c r="H50" s="354" t="s">
        <v>15</v>
      </c>
      <c r="I50" s="355" t="s">
        <v>15</v>
      </c>
      <c r="J50" s="357"/>
      <c r="M50" s="103"/>
      <c r="N50" s="103"/>
      <c r="O50" s="103"/>
      <c r="P50" s="103"/>
      <c r="Q50" s="103"/>
      <c r="R50" s="103"/>
      <c r="S50" s="103"/>
      <c r="T50" s="103"/>
    </row>
    <row r="51" spans="1:20">
      <c r="B51" s="56"/>
    </row>
    <row r="52" spans="1:20">
      <c r="A52" s="63" t="s">
        <v>3</v>
      </c>
      <c r="B52" s="56"/>
    </row>
    <row r="53" spans="1:20">
      <c r="A53" s="68">
        <v>1978</v>
      </c>
      <c r="B53" s="23">
        <v>528</v>
      </c>
      <c r="C53" s="21">
        <v>6073</v>
      </c>
      <c r="D53" s="21">
        <v>10476</v>
      </c>
      <c r="E53" s="21">
        <v>3866</v>
      </c>
      <c r="F53" s="21">
        <v>784</v>
      </c>
      <c r="G53" s="21">
        <v>285</v>
      </c>
      <c r="H53" s="15" t="s">
        <v>15</v>
      </c>
      <c r="I53" s="103">
        <f t="shared" ref="I53:I59" si="5">SUM(B53:H53)</f>
        <v>22012</v>
      </c>
    </row>
    <row r="54" spans="1:20">
      <c r="A54" s="68">
        <v>1979</v>
      </c>
      <c r="B54" s="23">
        <v>0</v>
      </c>
      <c r="C54" s="21">
        <v>4277</v>
      </c>
      <c r="D54" s="21">
        <v>3827</v>
      </c>
      <c r="E54" s="21">
        <v>5627</v>
      </c>
      <c r="F54" s="21">
        <v>3469</v>
      </c>
      <c r="G54" s="21">
        <v>1302</v>
      </c>
      <c r="H54" s="15" t="s">
        <v>15</v>
      </c>
      <c r="I54" s="103">
        <f t="shared" si="5"/>
        <v>18502</v>
      </c>
    </row>
    <row r="55" spans="1:20">
      <c r="A55" s="68">
        <v>1980</v>
      </c>
      <c r="B55" s="23" t="s">
        <v>15</v>
      </c>
      <c r="C55" s="21">
        <v>6703</v>
      </c>
      <c r="D55" s="21" t="s">
        <v>15</v>
      </c>
      <c r="E55" s="21">
        <v>2757</v>
      </c>
      <c r="F55" s="21">
        <v>2717</v>
      </c>
      <c r="G55" s="21">
        <v>2646</v>
      </c>
      <c r="H55" s="15" t="s">
        <v>15</v>
      </c>
      <c r="I55" s="103">
        <f t="shared" si="5"/>
        <v>14823</v>
      </c>
    </row>
    <row r="56" spans="1:20">
      <c r="A56" s="68">
        <v>1981</v>
      </c>
      <c r="B56" s="23" t="s">
        <v>15</v>
      </c>
      <c r="C56" s="21">
        <v>3870</v>
      </c>
      <c r="D56" s="21">
        <v>647</v>
      </c>
      <c r="E56" s="21">
        <v>2686</v>
      </c>
      <c r="F56" s="21">
        <v>2748</v>
      </c>
      <c r="G56" s="21">
        <v>622</v>
      </c>
      <c r="H56" s="15" t="s">
        <v>15</v>
      </c>
      <c r="I56" s="103">
        <f t="shared" si="5"/>
        <v>10573</v>
      </c>
    </row>
    <row r="57" spans="1:20">
      <c r="A57" s="68">
        <v>1982</v>
      </c>
      <c r="B57" s="23" t="s">
        <v>15</v>
      </c>
      <c r="C57" s="21">
        <v>2727</v>
      </c>
      <c r="D57" s="21">
        <v>972</v>
      </c>
      <c r="E57" s="21">
        <v>4578</v>
      </c>
      <c r="F57" s="21">
        <v>2614</v>
      </c>
      <c r="G57" s="21">
        <v>1020</v>
      </c>
      <c r="H57" s="15" t="s">
        <v>15</v>
      </c>
      <c r="I57" s="103">
        <f t="shared" si="5"/>
        <v>11911</v>
      </c>
    </row>
    <row r="58" spans="1:20">
      <c r="A58" s="68">
        <v>1983</v>
      </c>
      <c r="B58" s="23" t="s">
        <v>15</v>
      </c>
      <c r="C58" s="21">
        <v>868</v>
      </c>
      <c r="D58" s="21">
        <v>2633</v>
      </c>
      <c r="E58" s="21">
        <v>2353</v>
      </c>
      <c r="F58" s="21">
        <v>1322</v>
      </c>
      <c r="G58" s="21" t="s">
        <v>15</v>
      </c>
      <c r="H58" s="15" t="s">
        <v>15</v>
      </c>
      <c r="I58" s="103">
        <f t="shared" si="5"/>
        <v>7176</v>
      </c>
    </row>
    <row r="59" spans="1:20">
      <c r="A59" s="68">
        <v>1984</v>
      </c>
      <c r="B59" s="23" t="s">
        <v>15</v>
      </c>
      <c r="C59" s="21">
        <v>651</v>
      </c>
      <c r="D59" s="21">
        <v>49</v>
      </c>
      <c r="E59" s="21">
        <v>813</v>
      </c>
      <c r="F59" s="21">
        <v>1038</v>
      </c>
      <c r="G59" s="21" t="s">
        <v>15</v>
      </c>
      <c r="H59" s="15" t="s">
        <v>15</v>
      </c>
      <c r="I59" s="103">
        <f t="shared" si="5"/>
        <v>2551</v>
      </c>
    </row>
    <row r="60" spans="1:20">
      <c r="A60" s="68">
        <v>1985</v>
      </c>
      <c r="B60" s="23" t="s">
        <v>15</v>
      </c>
      <c r="C60" s="21" t="s">
        <v>15</v>
      </c>
      <c r="D60" s="21" t="s">
        <v>15</v>
      </c>
      <c r="E60" s="21" t="s">
        <v>15</v>
      </c>
      <c r="F60" s="21" t="s">
        <v>15</v>
      </c>
      <c r="G60" s="21" t="s">
        <v>15</v>
      </c>
      <c r="H60" s="15" t="s">
        <v>15</v>
      </c>
      <c r="I60" s="103" t="s">
        <v>15</v>
      </c>
    </row>
    <row r="61" spans="1:20">
      <c r="A61" s="68">
        <v>1986</v>
      </c>
      <c r="B61" s="23" t="s">
        <v>15</v>
      </c>
      <c r="C61" s="21" t="s">
        <v>15</v>
      </c>
      <c r="D61" s="21">
        <v>647.67237755387623</v>
      </c>
      <c r="E61" s="21">
        <v>517.56916803020761</v>
      </c>
      <c r="F61" s="21">
        <v>1094.5360294425161</v>
      </c>
      <c r="G61" s="21">
        <v>333</v>
      </c>
      <c r="H61" s="15" t="s">
        <v>15</v>
      </c>
      <c r="I61" s="103">
        <f t="shared" ref="I61:I66" si="6">SUM(B61:H61)</f>
        <v>2592.7775750266001</v>
      </c>
    </row>
    <row r="62" spans="1:20">
      <c r="A62" s="68">
        <v>1987</v>
      </c>
      <c r="B62" s="23" t="s">
        <v>15</v>
      </c>
      <c r="C62" s="21" t="s">
        <v>15</v>
      </c>
      <c r="D62" s="21">
        <v>1535.6157404596836</v>
      </c>
      <c r="E62" s="21" t="s">
        <v>15</v>
      </c>
      <c r="F62" s="21" t="s">
        <v>15</v>
      </c>
      <c r="G62" s="21">
        <v>494.98193760262723</v>
      </c>
      <c r="H62" s="15" t="s">
        <v>15</v>
      </c>
      <c r="I62" s="103">
        <f t="shared" si="6"/>
        <v>2030.5976780623109</v>
      </c>
    </row>
    <row r="63" spans="1:20">
      <c r="A63" s="68">
        <v>1988</v>
      </c>
      <c r="B63" s="23" t="s">
        <v>15</v>
      </c>
      <c r="C63" s="21" t="s">
        <v>15</v>
      </c>
      <c r="D63" s="21">
        <v>777.39702033024344</v>
      </c>
      <c r="E63" s="21" t="s">
        <v>15</v>
      </c>
      <c r="F63" s="21" t="s">
        <v>15</v>
      </c>
      <c r="G63" s="21">
        <v>762.8983473470571</v>
      </c>
      <c r="H63" s="15" t="s">
        <v>15</v>
      </c>
      <c r="I63" s="103">
        <f t="shared" si="6"/>
        <v>1540.2953676773004</v>
      </c>
    </row>
    <row r="64" spans="1:20">
      <c r="A64" s="68">
        <v>1989</v>
      </c>
      <c r="B64" s="23" t="s">
        <v>15</v>
      </c>
      <c r="C64" s="21" t="s">
        <v>15</v>
      </c>
      <c r="D64" s="21">
        <v>567.26966880481746</v>
      </c>
      <c r="E64" s="21" t="s">
        <v>15</v>
      </c>
      <c r="F64" s="21">
        <v>111.02937778511306</v>
      </c>
      <c r="G64" s="21">
        <v>450</v>
      </c>
      <c r="H64" s="15">
        <v>118</v>
      </c>
      <c r="I64" s="103">
        <f t="shared" si="6"/>
        <v>1246.2990465899306</v>
      </c>
    </row>
    <row r="65" spans="1:9">
      <c r="A65" s="68">
        <v>1990</v>
      </c>
      <c r="B65" s="23" t="s">
        <v>15</v>
      </c>
      <c r="C65" s="21" t="s">
        <v>15</v>
      </c>
      <c r="D65" s="21" t="s">
        <v>15</v>
      </c>
      <c r="E65" s="21" t="s">
        <v>15</v>
      </c>
      <c r="F65" s="21">
        <v>434</v>
      </c>
      <c r="G65" s="21">
        <v>292</v>
      </c>
      <c r="H65" s="15">
        <v>10</v>
      </c>
      <c r="I65" s="103">
        <f t="shared" si="6"/>
        <v>736</v>
      </c>
    </row>
    <row r="66" spans="1:9">
      <c r="A66" s="68">
        <v>1991</v>
      </c>
      <c r="B66" s="23" t="s">
        <v>15</v>
      </c>
      <c r="C66" s="21" t="s">
        <v>15</v>
      </c>
      <c r="D66" s="21" t="s">
        <v>15</v>
      </c>
      <c r="E66" s="21" t="s">
        <v>15</v>
      </c>
      <c r="F66" s="21" t="s">
        <v>15</v>
      </c>
      <c r="G66" s="21">
        <v>500</v>
      </c>
      <c r="H66" s="15">
        <v>100</v>
      </c>
      <c r="I66" s="103">
        <f t="shared" si="6"/>
        <v>600</v>
      </c>
    </row>
    <row r="67" spans="1:9">
      <c r="A67" s="68">
        <v>1992</v>
      </c>
      <c r="B67" s="23" t="s">
        <v>15</v>
      </c>
      <c r="C67" s="21" t="s">
        <v>15</v>
      </c>
      <c r="D67" s="21" t="s">
        <v>15</v>
      </c>
      <c r="E67" s="21" t="s">
        <v>15</v>
      </c>
      <c r="F67" s="21" t="s">
        <v>15</v>
      </c>
      <c r="G67" s="21" t="s">
        <v>15</v>
      </c>
      <c r="H67" s="15" t="s">
        <v>15</v>
      </c>
      <c r="I67" s="103" t="s">
        <v>15</v>
      </c>
    </row>
    <row r="68" spans="1:9">
      <c r="A68" s="68">
        <v>1993</v>
      </c>
      <c r="B68" s="23" t="s">
        <v>15</v>
      </c>
      <c r="C68" s="21" t="s">
        <v>15</v>
      </c>
      <c r="D68" s="21" t="s">
        <v>15</v>
      </c>
      <c r="E68" s="21" t="s">
        <v>15</v>
      </c>
      <c r="F68" s="21" t="s">
        <v>15</v>
      </c>
      <c r="G68" s="21" t="s">
        <v>15</v>
      </c>
      <c r="H68" s="15" t="s">
        <v>15</v>
      </c>
      <c r="I68" s="103" t="s">
        <v>15</v>
      </c>
    </row>
    <row r="69" spans="1:9">
      <c r="A69" s="68">
        <v>1994</v>
      </c>
      <c r="B69" s="23" t="s">
        <v>15</v>
      </c>
      <c r="C69" s="21" t="s">
        <v>15</v>
      </c>
      <c r="D69" s="21" t="s">
        <v>15</v>
      </c>
      <c r="E69" s="21" t="s">
        <v>15</v>
      </c>
      <c r="F69" s="21" t="s">
        <v>15</v>
      </c>
      <c r="G69" s="21" t="s">
        <v>15</v>
      </c>
      <c r="H69" s="15" t="s">
        <v>15</v>
      </c>
      <c r="I69" s="103" t="s">
        <v>15</v>
      </c>
    </row>
    <row r="70" spans="1:9">
      <c r="A70" s="68">
        <v>1995</v>
      </c>
      <c r="B70" s="23" t="s">
        <v>15</v>
      </c>
      <c r="C70" s="21" t="s">
        <v>15</v>
      </c>
      <c r="D70" s="21" t="s">
        <v>15</v>
      </c>
      <c r="E70" s="21" t="s">
        <v>15</v>
      </c>
      <c r="F70" s="21" t="s">
        <v>15</v>
      </c>
      <c r="G70" s="21" t="s">
        <v>15</v>
      </c>
      <c r="H70" s="15" t="s">
        <v>15</v>
      </c>
      <c r="I70" s="103" t="s">
        <v>15</v>
      </c>
    </row>
    <row r="71" spans="1:9">
      <c r="A71" s="68">
        <v>1996</v>
      </c>
      <c r="B71" s="23" t="s">
        <v>15</v>
      </c>
      <c r="C71" s="21" t="s">
        <v>15</v>
      </c>
      <c r="D71" s="21" t="s">
        <v>15</v>
      </c>
      <c r="E71" s="21" t="s">
        <v>15</v>
      </c>
      <c r="F71" s="21">
        <v>128</v>
      </c>
      <c r="G71" s="21">
        <v>287</v>
      </c>
      <c r="H71" s="15" t="s">
        <v>15</v>
      </c>
      <c r="I71" s="103">
        <f t="shared" ref="I71:I80" si="7">SUM(B71:H71)</f>
        <v>415</v>
      </c>
    </row>
    <row r="72" spans="1:9">
      <c r="A72" s="68">
        <v>1997</v>
      </c>
      <c r="B72" s="23" t="s">
        <v>15</v>
      </c>
      <c r="C72" s="21" t="s">
        <v>15</v>
      </c>
      <c r="D72" s="21" t="s">
        <v>15</v>
      </c>
      <c r="E72" s="21" t="s">
        <v>15</v>
      </c>
      <c r="F72" s="21" t="s">
        <v>15</v>
      </c>
      <c r="G72" s="21">
        <v>106</v>
      </c>
      <c r="H72" s="15" t="s">
        <v>15</v>
      </c>
      <c r="I72" s="103">
        <f t="shared" si="7"/>
        <v>106</v>
      </c>
    </row>
    <row r="73" spans="1:9">
      <c r="A73" s="68">
        <v>1998</v>
      </c>
      <c r="B73" s="23" t="s">
        <v>15</v>
      </c>
      <c r="C73" s="21" t="s">
        <v>15</v>
      </c>
      <c r="D73" s="21" t="s">
        <v>15</v>
      </c>
      <c r="E73" s="21" t="s">
        <v>15</v>
      </c>
      <c r="F73" s="21" t="s">
        <v>15</v>
      </c>
      <c r="G73" s="21">
        <v>164</v>
      </c>
      <c r="H73" s="15" t="s">
        <v>15</v>
      </c>
      <c r="I73" s="103">
        <f t="shared" si="7"/>
        <v>164</v>
      </c>
    </row>
    <row r="74" spans="1:9">
      <c r="A74" s="68">
        <v>1999</v>
      </c>
      <c r="B74" s="23" t="s">
        <v>15</v>
      </c>
      <c r="C74" s="21" t="s">
        <v>15</v>
      </c>
      <c r="D74" s="21" t="s">
        <v>15</v>
      </c>
      <c r="E74" s="21" t="s">
        <v>15</v>
      </c>
      <c r="F74" s="21" t="s">
        <v>15</v>
      </c>
      <c r="G74" s="21">
        <v>207</v>
      </c>
      <c r="H74" s="15" t="s">
        <v>15</v>
      </c>
      <c r="I74" s="103">
        <f t="shared" si="7"/>
        <v>207</v>
      </c>
    </row>
    <row r="75" spans="1:9">
      <c r="A75" s="68">
        <v>2000</v>
      </c>
      <c r="B75" s="23" t="s">
        <v>15</v>
      </c>
      <c r="C75" s="21" t="s">
        <v>15</v>
      </c>
      <c r="D75" s="21" t="s">
        <v>15</v>
      </c>
      <c r="E75" s="21" t="s">
        <v>15</v>
      </c>
      <c r="F75" s="21" t="s">
        <v>15</v>
      </c>
      <c r="G75" s="21">
        <v>119</v>
      </c>
      <c r="H75" s="15" t="s">
        <v>15</v>
      </c>
      <c r="I75" s="103">
        <f t="shared" si="7"/>
        <v>119</v>
      </c>
    </row>
    <row r="76" spans="1:9">
      <c r="A76" s="68">
        <v>2001</v>
      </c>
      <c r="B76" s="23" t="s">
        <v>15</v>
      </c>
      <c r="C76" s="21" t="s">
        <v>15</v>
      </c>
      <c r="D76" s="21" t="s">
        <v>15</v>
      </c>
      <c r="E76" s="21" t="s">
        <v>15</v>
      </c>
      <c r="F76" s="21" t="s">
        <v>15</v>
      </c>
      <c r="G76" s="21">
        <v>297</v>
      </c>
      <c r="H76" s="15" t="s">
        <v>15</v>
      </c>
      <c r="I76" s="103">
        <f t="shared" si="7"/>
        <v>297</v>
      </c>
    </row>
    <row r="77" spans="1:9">
      <c r="A77" s="68">
        <v>2002</v>
      </c>
      <c r="B77" s="23" t="s">
        <v>15</v>
      </c>
      <c r="C77" s="21" t="s">
        <v>15</v>
      </c>
      <c r="D77" s="21" t="s">
        <v>15</v>
      </c>
      <c r="E77" s="21" t="s">
        <v>15</v>
      </c>
      <c r="F77" s="21">
        <v>94</v>
      </c>
      <c r="G77" s="21">
        <v>332</v>
      </c>
      <c r="H77" s="15" t="s">
        <v>15</v>
      </c>
      <c r="I77" s="103">
        <f t="shared" si="7"/>
        <v>426</v>
      </c>
    </row>
    <row r="78" spans="1:9">
      <c r="A78" s="68">
        <v>2003</v>
      </c>
      <c r="B78" s="23" t="s">
        <v>15</v>
      </c>
      <c r="C78" s="21" t="s">
        <v>15</v>
      </c>
      <c r="D78" s="21" t="s">
        <v>15</v>
      </c>
      <c r="E78" s="21" t="s">
        <v>15</v>
      </c>
      <c r="F78" s="21" t="s">
        <v>15</v>
      </c>
      <c r="G78" s="21">
        <v>55</v>
      </c>
      <c r="H78" s="15" t="s">
        <v>15</v>
      </c>
      <c r="I78" s="103">
        <f t="shared" si="7"/>
        <v>55</v>
      </c>
    </row>
    <row r="79" spans="1:9">
      <c r="A79" s="68">
        <v>2004</v>
      </c>
      <c r="B79" s="23" t="s">
        <v>15</v>
      </c>
      <c r="C79" s="21" t="s">
        <v>15</v>
      </c>
      <c r="D79" s="21" t="s">
        <v>15</v>
      </c>
      <c r="E79" s="21" t="s">
        <v>15</v>
      </c>
      <c r="F79" s="21" t="s">
        <v>15</v>
      </c>
      <c r="G79" s="21">
        <v>262</v>
      </c>
      <c r="H79" s="15" t="s">
        <v>15</v>
      </c>
      <c r="I79" s="103">
        <f t="shared" si="7"/>
        <v>262</v>
      </c>
    </row>
    <row r="80" spans="1:9">
      <c r="A80" s="68">
        <v>2005</v>
      </c>
      <c r="B80" s="23" t="s">
        <v>15</v>
      </c>
      <c r="C80" s="21" t="s">
        <v>15</v>
      </c>
      <c r="D80" s="21" t="s">
        <v>15</v>
      </c>
      <c r="E80" s="21" t="s">
        <v>15</v>
      </c>
      <c r="F80" s="21" t="s">
        <v>15</v>
      </c>
      <c r="G80" s="21">
        <v>266</v>
      </c>
      <c r="H80" s="15" t="s">
        <v>15</v>
      </c>
      <c r="I80" s="103">
        <f t="shared" si="7"/>
        <v>266</v>
      </c>
    </row>
    <row r="81" spans="1:10">
      <c r="A81" s="68">
        <v>2006</v>
      </c>
      <c r="B81" s="23" t="s">
        <v>15</v>
      </c>
      <c r="C81" s="21" t="s">
        <v>15</v>
      </c>
      <c r="D81" s="21" t="s">
        <v>15</v>
      </c>
      <c r="E81" s="21" t="s">
        <v>15</v>
      </c>
      <c r="F81" s="21" t="s">
        <v>15</v>
      </c>
      <c r="G81" s="21" t="s">
        <v>15</v>
      </c>
      <c r="H81" s="15" t="s">
        <v>15</v>
      </c>
      <c r="I81" s="103" t="s">
        <v>15</v>
      </c>
    </row>
    <row r="82" spans="1:10">
      <c r="A82" s="68">
        <v>2007</v>
      </c>
      <c r="B82" s="23" t="s">
        <v>15</v>
      </c>
      <c r="C82" s="21" t="s">
        <v>15</v>
      </c>
      <c r="D82" s="21" t="s">
        <v>15</v>
      </c>
      <c r="E82" s="21" t="s">
        <v>15</v>
      </c>
      <c r="F82" s="21" t="s">
        <v>15</v>
      </c>
      <c r="G82" s="21">
        <v>270</v>
      </c>
      <c r="H82" s="15" t="s">
        <v>15</v>
      </c>
      <c r="I82" s="103">
        <f>SUM(B82:H82)</f>
        <v>270</v>
      </c>
    </row>
    <row r="83" spans="1:10">
      <c r="A83" s="68">
        <v>2008</v>
      </c>
      <c r="B83" s="54" t="s">
        <v>15</v>
      </c>
      <c r="C83" s="21" t="s">
        <v>15</v>
      </c>
      <c r="D83" s="21" t="s">
        <v>15</v>
      </c>
      <c r="E83" s="21" t="s">
        <v>15</v>
      </c>
      <c r="F83" s="21" t="s">
        <v>15</v>
      </c>
      <c r="G83" s="21" t="s">
        <v>15</v>
      </c>
      <c r="H83" s="15" t="s">
        <v>15</v>
      </c>
      <c r="I83" s="103" t="s">
        <v>15</v>
      </c>
    </row>
    <row r="84" spans="1:10">
      <c r="A84" s="68">
        <v>2009</v>
      </c>
      <c r="B84" s="54" t="s">
        <v>15</v>
      </c>
      <c r="C84" s="21" t="s">
        <v>15</v>
      </c>
      <c r="D84" s="21" t="s">
        <v>15</v>
      </c>
      <c r="E84" s="21" t="s">
        <v>15</v>
      </c>
      <c r="F84" s="21" t="s">
        <v>15</v>
      </c>
      <c r="G84" s="21" t="s">
        <v>15</v>
      </c>
      <c r="H84" s="15" t="s">
        <v>15</v>
      </c>
      <c r="I84" s="103" t="s">
        <v>15</v>
      </c>
    </row>
    <row r="85" spans="1:10">
      <c r="A85" s="68">
        <v>2010</v>
      </c>
      <c r="B85" s="54" t="s">
        <v>15</v>
      </c>
      <c r="C85" s="21" t="s">
        <v>15</v>
      </c>
      <c r="D85" s="21" t="s">
        <v>15</v>
      </c>
      <c r="E85" s="21" t="s">
        <v>15</v>
      </c>
      <c r="F85" s="21" t="s">
        <v>15</v>
      </c>
      <c r="G85" s="21" t="s">
        <v>15</v>
      </c>
      <c r="H85" s="15" t="s">
        <v>15</v>
      </c>
      <c r="I85" s="103" t="s">
        <v>15</v>
      </c>
    </row>
    <row r="86" spans="1:10">
      <c r="A86" s="68">
        <v>2011</v>
      </c>
      <c r="B86" s="54" t="s">
        <v>15</v>
      </c>
      <c r="C86" s="21" t="s">
        <v>15</v>
      </c>
      <c r="D86" s="21" t="s">
        <v>15</v>
      </c>
      <c r="E86" s="21">
        <v>148</v>
      </c>
      <c r="F86" s="21">
        <v>33</v>
      </c>
      <c r="G86" s="21" t="s">
        <v>15</v>
      </c>
      <c r="H86" s="15" t="s">
        <v>15</v>
      </c>
      <c r="I86" s="103">
        <f t="shared" ref="I86:I93" si="8">SUM(B86:H86)</f>
        <v>181</v>
      </c>
    </row>
    <row r="87" spans="1:10">
      <c r="A87" s="68">
        <v>2012</v>
      </c>
      <c r="B87" s="54" t="s">
        <v>15</v>
      </c>
      <c r="C87" s="21" t="s">
        <v>15</v>
      </c>
      <c r="D87" s="21" t="s">
        <v>15</v>
      </c>
      <c r="E87" s="21" t="s">
        <v>15</v>
      </c>
      <c r="F87" s="21" t="s">
        <v>15</v>
      </c>
      <c r="G87" s="21">
        <v>260</v>
      </c>
      <c r="H87" s="15" t="s">
        <v>15</v>
      </c>
      <c r="I87" s="103">
        <f t="shared" si="8"/>
        <v>260</v>
      </c>
    </row>
    <row r="88" spans="1:10">
      <c r="A88" s="68">
        <v>2013</v>
      </c>
      <c r="B88" s="54" t="s">
        <v>15</v>
      </c>
      <c r="C88" s="21">
        <v>174</v>
      </c>
      <c r="D88" s="21">
        <v>129</v>
      </c>
      <c r="E88" s="21">
        <v>111</v>
      </c>
      <c r="F88" s="21">
        <v>103</v>
      </c>
      <c r="G88" s="21">
        <v>46</v>
      </c>
      <c r="H88" s="15" t="s">
        <v>15</v>
      </c>
      <c r="I88" s="103">
        <f t="shared" si="8"/>
        <v>563</v>
      </c>
    </row>
    <row r="89" spans="1:10">
      <c r="A89" s="68">
        <v>2014</v>
      </c>
      <c r="B89" s="54" t="s">
        <v>15</v>
      </c>
      <c r="C89" s="21" t="s">
        <v>15</v>
      </c>
      <c r="D89" s="21" t="s">
        <v>15</v>
      </c>
      <c r="E89" s="21" t="s">
        <v>15</v>
      </c>
      <c r="F89" s="21" t="s">
        <v>15</v>
      </c>
      <c r="G89" s="21">
        <v>92</v>
      </c>
      <c r="H89" s="15" t="s">
        <v>15</v>
      </c>
      <c r="I89" s="103">
        <f t="shared" si="8"/>
        <v>92</v>
      </c>
    </row>
    <row r="90" spans="1:10">
      <c r="A90" s="68">
        <v>2015</v>
      </c>
      <c r="B90" s="54" t="s">
        <v>15</v>
      </c>
      <c r="C90" s="21" t="s">
        <v>15</v>
      </c>
      <c r="D90" s="21" t="s">
        <v>15</v>
      </c>
      <c r="E90" s="21" t="s">
        <v>15</v>
      </c>
      <c r="F90" s="21" t="s">
        <v>15</v>
      </c>
      <c r="G90" s="21">
        <v>22</v>
      </c>
      <c r="H90" s="15" t="s">
        <v>15</v>
      </c>
      <c r="I90" s="103">
        <f t="shared" si="8"/>
        <v>22</v>
      </c>
    </row>
    <row r="91" spans="1:10">
      <c r="A91" s="68">
        <v>2016</v>
      </c>
      <c r="B91" s="54" t="s">
        <v>15</v>
      </c>
      <c r="C91" s="21" t="s">
        <v>15</v>
      </c>
      <c r="D91" s="21" t="s">
        <v>15</v>
      </c>
      <c r="E91" s="21" t="s">
        <v>15</v>
      </c>
      <c r="F91" s="21" t="s">
        <v>15</v>
      </c>
      <c r="G91" s="21">
        <v>52</v>
      </c>
      <c r="H91" s="15" t="s">
        <v>15</v>
      </c>
      <c r="I91" s="103">
        <f t="shared" si="8"/>
        <v>52</v>
      </c>
    </row>
    <row r="92" spans="1:10">
      <c r="A92" s="68">
        <v>2017</v>
      </c>
      <c r="B92" s="54" t="s">
        <v>15</v>
      </c>
      <c r="C92" s="21" t="s">
        <v>15</v>
      </c>
      <c r="D92" s="21" t="s">
        <v>15</v>
      </c>
      <c r="E92" s="21" t="s">
        <v>15</v>
      </c>
      <c r="F92" s="21" t="s">
        <v>15</v>
      </c>
      <c r="G92" s="15" t="s">
        <v>15</v>
      </c>
      <c r="H92" s="15" t="s">
        <v>15</v>
      </c>
      <c r="I92" s="21" t="s">
        <v>15</v>
      </c>
      <c r="J92" s="15" t="s">
        <v>15</v>
      </c>
    </row>
    <row r="93" spans="1:10">
      <c r="A93" s="68">
        <v>2018</v>
      </c>
      <c r="B93" s="54" t="s">
        <v>15</v>
      </c>
      <c r="C93" s="21">
        <v>110</v>
      </c>
      <c r="D93" s="21">
        <v>116</v>
      </c>
      <c r="E93" s="21">
        <v>121</v>
      </c>
      <c r="F93" s="21">
        <v>114</v>
      </c>
      <c r="G93" s="15" t="s">
        <v>15</v>
      </c>
      <c r="H93" s="15" t="s">
        <v>15</v>
      </c>
      <c r="I93" s="103">
        <f t="shared" si="8"/>
        <v>461</v>
      </c>
      <c r="J93" s="15" t="s">
        <v>15</v>
      </c>
    </row>
    <row r="94" spans="1:10">
      <c r="A94" s="68">
        <v>2019</v>
      </c>
      <c r="B94" s="54" t="s">
        <v>15</v>
      </c>
      <c r="C94" s="21" t="s">
        <v>15</v>
      </c>
      <c r="D94" s="21">
        <v>74</v>
      </c>
      <c r="E94" s="21">
        <v>19</v>
      </c>
      <c r="F94" s="21">
        <v>58</v>
      </c>
      <c r="G94" s="15" t="s">
        <v>15</v>
      </c>
      <c r="H94" s="15" t="s">
        <v>15</v>
      </c>
      <c r="I94" s="103">
        <f t="shared" ref="I94" si="9">SUM(B94:H94)</f>
        <v>151</v>
      </c>
      <c r="J94" s="15" t="s">
        <v>15</v>
      </c>
    </row>
    <row r="95" spans="1:10">
      <c r="A95" s="68">
        <v>2020</v>
      </c>
      <c r="B95" s="54" t="s">
        <v>15</v>
      </c>
      <c r="C95" s="21" t="s">
        <v>15</v>
      </c>
      <c r="D95" s="21" t="s">
        <v>15</v>
      </c>
      <c r="E95" s="21" t="s">
        <v>15</v>
      </c>
      <c r="F95" s="21" t="s">
        <v>15</v>
      </c>
      <c r="G95" s="21" t="s">
        <v>15</v>
      </c>
      <c r="H95" s="21" t="s">
        <v>15</v>
      </c>
      <c r="I95" s="21" t="s">
        <v>15</v>
      </c>
      <c r="J95" s="15" t="s">
        <v>15</v>
      </c>
    </row>
    <row r="96" spans="1:10">
      <c r="A96" s="68">
        <v>2021</v>
      </c>
      <c r="B96" s="54" t="s">
        <v>15</v>
      </c>
      <c r="C96" s="21" t="s">
        <v>15</v>
      </c>
      <c r="D96" s="21" t="s">
        <v>15</v>
      </c>
      <c r="E96" s="21" t="s">
        <v>15</v>
      </c>
      <c r="F96" s="21" t="s">
        <v>15</v>
      </c>
      <c r="G96" s="21" t="s">
        <v>15</v>
      </c>
      <c r="H96" s="21" t="s">
        <v>15</v>
      </c>
      <c r="I96" s="21" t="s">
        <v>15</v>
      </c>
      <c r="J96" s="15" t="s">
        <v>15</v>
      </c>
    </row>
    <row r="97" spans="1:10">
      <c r="A97" s="68">
        <v>2022</v>
      </c>
      <c r="B97" s="54" t="s">
        <v>15</v>
      </c>
      <c r="C97" s="21" t="s">
        <v>15</v>
      </c>
      <c r="D97" s="21" t="s">
        <v>15</v>
      </c>
      <c r="E97" s="21" t="s">
        <v>15</v>
      </c>
      <c r="F97" s="21" t="s">
        <v>15</v>
      </c>
      <c r="G97" s="21" t="s">
        <v>15</v>
      </c>
      <c r="H97" s="21" t="s">
        <v>15</v>
      </c>
      <c r="I97" s="21" t="s">
        <v>15</v>
      </c>
      <c r="J97" s="15" t="s">
        <v>15</v>
      </c>
    </row>
    <row r="98" spans="1:10">
      <c r="A98" s="68">
        <v>2023</v>
      </c>
      <c r="B98" s="23" t="s">
        <v>15</v>
      </c>
      <c r="C98" s="21" t="s">
        <v>15</v>
      </c>
      <c r="D98" s="21" t="s">
        <v>15</v>
      </c>
      <c r="E98" s="21" t="s">
        <v>15</v>
      </c>
      <c r="F98" s="21" t="s">
        <v>15</v>
      </c>
      <c r="G98" s="21" t="s">
        <v>15</v>
      </c>
      <c r="H98" s="21" t="s">
        <v>15</v>
      </c>
      <c r="I98" s="21" t="s">
        <v>15</v>
      </c>
      <c r="J98" s="15" t="s">
        <v>15</v>
      </c>
    </row>
    <row r="99" spans="1:10">
      <c r="A99" s="68">
        <v>2024</v>
      </c>
      <c r="B99" s="23" t="s">
        <v>15</v>
      </c>
      <c r="C99" s="21" t="s">
        <v>15</v>
      </c>
      <c r="D99" s="21" t="s">
        <v>15</v>
      </c>
      <c r="E99" s="21" t="s">
        <v>15</v>
      </c>
      <c r="F99" s="21" t="s">
        <v>15</v>
      </c>
      <c r="G99" s="21" t="s">
        <v>15</v>
      </c>
      <c r="H99" s="21" t="s">
        <v>15</v>
      </c>
      <c r="I99" s="21" t="s">
        <v>15</v>
      </c>
      <c r="J99" s="15"/>
    </row>
    <row r="100" spans="1:10">
      <c r="B100" s="56"/>
    </row>
    <row r="101" spans="1:10">
      <c r="A101" s="63" t="s">
        <v>4</v>
      </c>
      <c r="B101" s="56"/>
    </row>
    <row r="102" spans="1:10">
      <c r="A102" s="68">
        <v>1978</v>
      </c>
      <c r="B102" s="23">
        <v>52</v>
      </c>
      <c r="C102" s="21">
        <v>1941</v>
      </c>
      <c r="D102" s="21">
        <v>7196</v>
      </c>
      <c r="E102" s="21">
        <v>6904</v>
      </c>
      <c r="F102" s="21">
        <v>2728</v>
      </c>
      <c r="G102" s="21">
        <v>1073</v>
      </c>
      <c r="H102" s="15" t="s">
        <v>15</v>
      </c>
      <c r="I102" s="103">
        <f t="shared" ref="I102:I115" si="10">SUM(B102:H102)</f>
        <v>19894</v>
      </c>
    </row>
    <row r="103" spans="1:10">
      <c r="A103" s="68">
        <v>1979</v>
      </c>
      <c r="B103" s="23">
        <v>5</v>
      </c>
      <c r="C103" s="21">
        <v>2086</v>
      </c>
      <c r="D103" s="21">
        <v>2159</v>
      </c>
      <c r="E103" s="21">
        <v>11318</v>
      </c>
      <c r="F103" s="21">
        <v>6244</v>
      </c>
      <c r="G103" s="21">
        <v>3069</v>
      </c>
      <c r="H103" s="15" t="s">
        <v>15</v>
      </c>
      <c r="I103" s="103">
        <f t="shared" si="10"/>
        <v>24881</v>
      </c>
    </row>
    <row r="104" spans="1:10">
      <c r="A104" s="68">
        <v>1980</v>
      </c>
      <c r="B104" s="23" t="s">
        <v>15</v>
      </c>
      <c r="C104" s="21">
        <v>2829</v>
      </c>
      <c r="D104" s="21" t="s">
        <v>15</v>
      </c>
      <c r="E104" s="21">
        <v>11740</v>
      </c>
      <c r="F104" s="21">
        <v>4073</v>
      </c>
      <c r="G104" s="21">
        <v>2412</v>
      </c>
      <c r="H104" s="15" t="s">
        <v>15</v>
      </c>
      <c r="I104" s="103">
        <f t="shared" si="10"/>
        <v>21054</v>
      </c>
    </row>
    <row r="105" spans="1:10">
      <c r="A105" s="68">
        <v>1981</v>
      </c>
      <c r="B105" s="23" t="s">
        <v>15</v>
      </c>
      <c r="C105" s="21">
        <v>2958</v>
      </c>
      <c r="D105" s="21">
        <v>2620</v>
      </c>
      <c r="E105" s="21">
        <v>4004</v>
      </c>
      <c r="F105" s="21">
        <v>2755</v>
      </c>
      <c r="G105" s="21">
        <v>1716</v>
      </c>
      <c r="H105" s="15" t="s">
        <v>15</v>
      </c>
      <c r="I105" s="103">
        <f t="shared" si="10"/>
        <v>14053</v>
      </c>
    </row>
    <row r="106" spans="1:10">
      <c r="A106" s="68">
        <v>1982</v>
      </c>
      <c r="B106" s="23" t="s">
        <v>15</v>
      </c>
      <c r="C106" s="21">
        <v>2371</v>
      </c>
      <c r="D106" s="21">
        <v>2348</v>
      </c>
      <c r="E106" s="21">
        <v>11256</v>
      </c>
      <c r="F106" s="21">
        <v>3764</v>
      </c>
      <c r="G106" s="21">
        <v>1713</v>
      </c>
      <c r="H106" s="15" t="s">
        <v>15</v>
      </c>
      <c r="I106" s="103">
        <f t="shared" si="10"/>
        <v>21452</v>
      </c>
    </row>
    <row r="107" spans="1:10">
      <c r="A107" s="68">
        <v>1983</v>
      </c>
      <c r="B107" s="23" t="s">
        <v>15</v>
      </c>
      <c r="C107" s="21">
        <v>868</v>
      </c>
      <c r="D107" s="21">
        <v>2793</v>
      </c>
      <c r="E107" s="21">
        <v>2299</v>
      </c>
      <c r="F107" s="21">
        <v>1612</v>
      </c>
      <c r="G107" s="21">
        <v>62</v>
      </c>
      <c r="H107" s="15" t="s">
        <v>15</v>
      </c>
      <c r="I107" s="103">
        <f t="shared" si="10"/>
        <v>7634</v>
      </c>
    </row>
    <row r="108" spans="1:10">
      <c r="A108" s="68">
        <v>1984</v>
      </c>
      <c r="B108" s="23" t="s">
        <v>15</v>
      </c>
      <c r="C108" s="21">
        <v>574</v>
      </c>
      <c r="D108" s="21">
        <v>744</v>
      </c>
      <c r="E108" s="21">
        <v>3798</v>
      </c>
      <c r="F108" s="21">
        <v>666</v>
      </c>
      <c r="G108" s="21">
        <v>2098</v>
      </c>
      <c r="H108" s="15" t="s">
        <v>15</v>
      </c>
      <c r="I108" s="103">
        <f t="shared" si="10"/>
        <v>7880</v>
      </c>
    </row>
    <row r="109" spans="1:10">
      <c r="A109" s="68">
        <v>1985</v>
      </c>
      <c r="B109" s="23" t="s">
        <v>15</v>
      </c>
      <c r="C109" s="21">
        <v>3647</v>
      </c>
      <c r="D109" s="21">
        <v>2274</v>
      </c>
      <c r="E109" s="21">
        <v>6277</v>
      </c>
      <c r="F109" s="21">
        <v>3315</v>
      </c>
      <c r="G109" s="21">
        <v>2047</v>
      </c>
      <c r="H109" s="15" t="s">
        <v>15</v>
      </c>
      <c r="I109" s="103">
        <f t="shared" si="10"/>
        <v>17560</v>
      </c>
    </row>
    <row r="110" spans="1:10">
      <c r="A110" s="68">
        <v>1986</v>
      </c>
      <c r="B110" s="23" t="s">
        <v>15</v>
      </c>
      <c r="C110" s="21">
        <v>3447</v>
      </c>
      <c r="D110" s="21">
        <v>3397.103021270641</v>
      </c>
      <c r="E110" s="21">
        <v>4357.500113278792</v>
      </c>
      <c r="F110" s="21">
        <v>3084.2156513738446</v>
      </c>
      <c r="G110" s="21">
        <v>230</v>
      </c>
      <c r="H110" s="15" t="s">
        <v>15</v>
      </c>
      <c r="I110" s="103">
        <f t="shared" si="10"/>
        <v>14515.818785923278</v>
      </c>
    </row>
    <row r="111" spans="1:10">
      <c r="A111" s="68">
        <v>1987</v>
      </c>
      <c r="B111" s="23" t="s">
        <v>15</v>
      </c>
      <c r="C111" s="21">
        <v>3837</v>
      </c>
      <c r="D111" s="21">
        <v>4895.8138439309869</v>
      </c>
      <c r="E111" s="21">
        <v>6844.0786583555955</v>
      </c>
      <c r="F111" s="21">
        <v>4087</v>
      </c>
      <c r="G111" s="21">
        <v>641.37164750957857</v>
      </c>
      <c r="H111" s="15" t="s">
        <v>15</v>
      </c>
      <c r="I111" s="103">
        <f t="shared" si="10"/>
        <v>20305.264149796163</v>
      </c>
    </row>
    <row r="112" spans="1:10">
      <c r="A112" s="68">
        <v>1988</v>
      </c>
      <c r="B112" s="23" t="s">
        <v>15</v>
      </c>
      <c r="C112" s="21">
        <v>4648.2822359396432</v>
      </c>
      <c r="D112" s="21">
        <v>4870.6664108165551</v>
      </c>
      <c r="E112" s="21">
        <v>7125</v>
      </c>
      <c r="F112" s="21">
        <v>5509</v>
      </c>
      <c r="G112" s="21">
        <v>1848.7136561322122</v>
      </c>
      <c r="H112" s="15" t="s">
        <v>15</v>
      </c>
      <c r="I112" s="103">
        <f t="shared" si="10"/>
        <v>24001.66230288841</v>
      </c>
    </row>
    <row r="113" spans="1:9">
      <c r="A113" s="68">
        <v>1989</v>
      </c>
      <c r="B113" s="23" t="s">
        <v>15</v>
      </c>
      <c r="C113" s="21">
        <v>1077</v>
      </c>
      <c r="D113" s="21">
        <v>2697.0863987432908</v>
      </c>
      <c r="E113" s="21">
        <v>4396</v>
      </c>
      <c r="F113" s="21">
        <v>4867.5098201023275</v>
      </c>
      <c r="G113" s="21">
        <v>1072</v>
      </c>
      <c r="H113" s="15" t="s">
        <v>15</v>
      </c>
      <c r="I113" s="103">
        <f t="shared" si="10"/>
        <v>14109.596218845618</v>
      </c>
    </row>
    <row r="114" spans="1:9">
      <c r="A114" s="68">
        <v>1990</v>
      </c>
      <c r="B114" s="23" t="s">
        <v>15</v>
      </c>
      <c r="C114" s="21">
        <v>867</v>
      </c>
      <c r="D114" s="21">
        <v>3575</v>
      </c>
      <c r="E114" s="21">
        <v>3034</v>
      </c>
      <c r="F114" s="21">
        <v>1460</v>
      </c>
      <c r="G114" s="21">
        <v>91</v>
      </c>
      <c r="H114" s="15" t="s">
        <v>15</v>
      </c>
      <c r="I114" s="103">
        <f t="shared" si="10"/>
        <v>9027</v>
      </c>
    </row>
    <row r="115" spans="1:9">
      <c r="A115" s="68">
        <v>1991</v>
      </c>
      <c r="B115" s="23" t="s">
        <v>15</v>
      </c>
      <c r="C115" s="21" t="s">
        <v>15</v>
      </c>
      <c r="D115" s="21" t="s">
        <v>15</v>
      </c>
      <c r="E115" s="21" t="s">
        <v>15</v>
      </c>
      <c r="F115" s="21">
        <v>3500</v>
      </c>
      <c r="G115" s="21">
        <v>300</v>
      </c>
      <c r="H115" s="15" t="s">
        <v>15</v>
      </c>
      <c r="I115" s="103">
        <f t="shared" si="10"/>
        <v>3800</v>
      </c>
    </row>
    <row r="116" spans="1:9">
      <c r="A116" s="68">
        <v>1992</v>
      </c>
      <c r="B116" s="23" t="s">
        <v>15</v>
      </c>
      <c r="C116" s="21" t="s">
        <v>15</v>
      </c>
      <c r="D116" s="21" t="s">
        <v>15</v>
      </c>
      <c r="E116" s="21" t="s">
        <v>15</v>
      </c>
      <c r="F116" s="21" t="s">
        <v>15</v>
      </c>
      <c r="G116" s="21" t="s">
        <v>15</v>
      </c>
      <c r="H116" s="15" t="s">
        <v>15</v>
      </c>
      <c r="I116" s="103" t="s">
        <v>15</v>
      </c>
    </row>
    <row r="117" spans="1:9">
      <c r="A117" s="68">
        <v>1993</v>
      </c>
      <c r="B117" s="23" t="s">
        <v>15</v>
      </c>
      <c r="C117" s="21">
        <v>100</v>
      </c>
      <c r="D117" s="21" t="s">
        <v>15</v>
      </c>
      <c r="E117" s="21" t="s">
        <v>15</v>
      </c>
      <c r="F117" s="21" t="s">
        <v>15</v>
      </c>
      <c r="G117" s="21">
        <v>1500</v>
      </c>
      <c r="H117" s="15" t="s">
        <v>15</v>
      </c>
      <c r="I117" s="103">
        <f t="shared" ref="I117:I131" si="11">SUM(B117:H117)</f>
        <v>1600</v>
      </c>
    </row>
    <row r="118" spans="1:9">
      <c r="A118" s="68">
        <v>1994</v>
      </c>
      <c r="B118" s="23" t="s">
        <v>15</v>
      </c>
      <c r="C118" s="21" t="s">
        <v>15</v>
      </c>
      <c r="D118" s="21" t="s">
        <v>15</v>
      </c>
      <c r="E118" s="21" t="s">
        <v>15</v>
      </c>
      <c r="F118" s="21" t="s">
        <v>15</v>
      </c>
      <c r="G118" s="21">
        <v>800</v>
      </c>
      <c r="H118" s="15" t="s">
        <v>15</v>
      </c>
      <c r="I118" s="103">
        <f t="shared" si="11"/>
        <v>800</v>
      </c>
    </row>
    <row r="119" spans="1:9">
      <c r="A119" s="68">
        <v>1995</v>
      </c>
      <c r="B119" s="23" t="s">
        <v>15</v>
      </c>
      <c r="C119" s="21" t="s">
        <v>15</v>
      </c>
      <c r="D119" s="21" t="s">
        <v>15</v>
      </c>
      <c r="E119" s="21" t="s">
        <v>15</v>
      </c>
      <c r="F119" s="21" t="s">
        <v>15</v>
      </c>
      <c r="G119" s="21">
        <v>900</v>
      </c>
      <c r="H119" s="15" t="s">
        <v>15</v>
      </c>
      <c r="I119" s="103">
        <f t="shared" si="11"/>
        <v>900</v>
      </c>
    </row>
    <row r="120" spans="1:9">
      <c r="A120" s="68">
        <v>1996</v>
      </c>
      <c r="B120" s="23" t="s">
        <v>15</v>
      </c>
      <c r="C120" s="21" t="s">
        <v>15</v>
      </c>
      <c r="D120" s="21" t="s">
        <v>15</v>
      </c>
      <c r="E120" s="21" t="s">
        <v>15</v>
      </c>
      <c r="F120" s="21">
        <v>1300</v>
      </c>
      <c r="G120" s="21">
        <v>800</v>
      </c>
      <c r="H120" s="15" t="s">
        <v>15</v>
      </c>
      <c r="I120" s="103">
        <f t="shared" si="11"/>
        <v>2100</v>
      </c>
    </row>
    <row r="121" spans="1:9">
      <c r="A121" s="68">
        <v>1997</v>
      </c>
      <c r="B121" s="23" t="s">
        <v>15</v>
      </c>
      <c r="C121" s="21" t="s">
        <v>15</v>
      </c>
      <c r="D121" s="21" t="s">
        <v>15</v>
      </c>
      <c r="E121" s="21" t="s">
        <v>15</v>
      </c>
      <c r="F121" s="21" t="s">
        <v>15</v>
      </c>
      <c r="G121" s="21">
        <v>300</v>
      </c>
      <c r="H121" s="15" t="s">
        <v>15</v>
      </c>
      <c r="I121" s="103">
        <f t="shared" si="11"/>
        <v>300</v>
      </c>
    </row>
    <row r="122" spans="1:9">
      <c r="A122" s="68">
        <v>1998</v>
      </c>
      <c r="B122" s="23" t="s">
        <v>15</v>
      </c>
      <c r="C122" s="21" t="s">
        <v>15</v>
      </c>
      <c r="D122" s="21" t="s">
        <v>15</v>
      </c>
      <c r="E122" s="21" t="s">
        <v>15</v>
      </c>
      <c r="F122" s="21" t="s">
        <v>15</v>
      </c>
      <c r="G122" s="21">
        <v>300</v>
      </c>
      <c r="H122" s="15" t="s">
        <v>15</v>
      </c>
      <c r="I122" s="103">
        <f t="shared" si="11"/>
        <v>300</v>
      </c>
    </row>
    <row r="123" spans="1:9">
      <c r="A123" s="68">
        <v>1999</v>
      </c>
      <c r="B123" s="23" t="s">
        <v>15</v>
      </c>
      <c r="C123" s="21" t="s">
        <v>15</v>
      </c>
      <c r="D123" s="21" t="s">
        <v>15</v>
      </c>
      <c r="E123" s="21" t="s">
        <v>15</v>
      </c>
      <c r="F123" s="21" t="s">
        <v>15</v>
      </c>
      <c r="G123" s="21">
        <v>200</v>
      </c>
      <c r="H123" s="15" t="s">
        <v>15</v>
      </c>
      <c r="I123" s="103">
        <f t="shared" si="11"/>
        <v>200</v>
      </c>
    </row>
    <row r="124" spans="1:9">
      <c r="A124" s="68">
        <v>2000</v>
      </c>
      <c r="B124" s="23" t="s">
        <v>15</v>
      </c>
      <c r="C124" s="21" t="s">
        <v>15</v>
      </c>
      <c r="D124" s="21" t="s">
        <v>15</v>
      </c>
      <c r="E124" s="21" t="s">
        <v>15</v>
      </c>
      <c r="F124" s="21" t="s">
        <v>15</v>
      </c>
      <c r="G124" s="21">
        <v>1079</v>
      </c>
      <c r="H124" s="15" t="s">
        <v>15</v>
      </c>
      <c r="I124" s="103">
        <f t="shared" si="11"/>
        <v>1079</v>
      </c>
    </row>
    <row r="125" spans="1:9">
      <c r="A125" s="68">
        <v>2001</v>
      </c>
      <c r="B125" s="23" t="s">
        <v>15</v>
      </c>
      <c r="C125" s="21">
        <v>206</v>
      </c>
      <c r="D125" s="21" t="s">
        <v>15</v>
      </c>
      <c r="E125" s="21" t="s">
        <v>15</v>
      </c>
      <c r="F125" s="21" t="s">
        <v>15</v>
      </c>
      <c r="G125" s="21">
        <v>610</v>
      </c>
      <c r="H125" s="15" t="s">
        <v>15</v>
      </c>
      <c r="I125" s="103">
        <f t="shared" si="11"/>
        <v>816</v>
      </c>
    </row>
    <row r="126" spans="1:9">
      <c r="A126" s="68">
        <v>2002</v>
      </c>
      <c r="B126" s="23" t="s">
        <v>15</v>
      </c>
      <c r="C126" s="21" t="s">
        <v>15</v>
      </c>
      <c r="D126" s="21" t="s">
        <v>15</v>
      </c>
      <c r="E126" s="21">
        <v>216</v>
      </c>
      <c r="F126" s="21">
        <v>1327</v>
      </c>
      <c r="G126" s="21">
        <v>581</v>
      </c>
      <c r="H126" s="15" t="s">
        <v>15</v>
      </c>
      <c r="I126" s="103">
        <f t="shared" si="11"/>
        <v>2124</v>
      </c>
    </row>
    <row r="127" spans="1:9">
      <c r="A127" s="68">
        <v>2003</v>
      </c>
      <c r="B127" s="23" t="s">
        <v>15</v>
      </c>
      <c r="C127" s="21">
        <v>1022</v>
      </c>
      <c r="D127" s="21" t="s">
        <v>15</v>
      </c>
      <c r="E127" s="21">
        <v>1497</v>
      </c>
      <c r="F127" s="21">
        <v>2355</v>
      </c>
      <c r="G127" s="21">
        <v>1422</v>
      </c>
      <c r="H127" s="15" t="s">
        <v>15</v>
      </c>
      <c r="I127" s="103">
        <f t="shared" si="11"/>
        <v>6296</v>
      </c>
    </row>
    <row r="128" spans="1:9">
      <c r="A128" s="68">
        <v>2004</v>
      </c>
      <c r="B128" s="23" t="s">
        <v>15</v>
      </c>
      <c r="C128" s="21" t="s">
        <v>15</v>
      </c>
      <c r="D128" s="21" t="s">
        <v>15</v>
      </c>
      <c r="E128" s="21">
        <v>2426</v>
      </c>
      <c r="F128" s="21">
        <v>2095</v>
      </c>
      <c r="G128" s="21">
        <v>1063</v>
      </c>
      <c r="H128" s="15" t="s">
        <v>15</v>
      </c>
      <c r="I128" s="103">
        <f t="shared" si="11"/>
        <v>5584</v>
      </c>
    </row>
    <row r="129" spans="1:9">
      <c r="A129" s="68">
        <v>2005</v>
      </c>
      <c r="B129" s="23" t="s">
        <v>15</v>
      </c>
      <c r="C129" s="21" t="s">
        <v>15</v>
      </c>
      <c r="D129" s="21" t="s">
        <v>15</v>
      </c>
      <c r="E129" s="21" t="s">
        <v>15</v>
      </c>
      <c r="F129" s="21" t="s">
        <v>15</v>
      </c>
      <c r="G129" s="21">
        <v>1455</v>
      </c>
      <c r="H129" s="15" t="s">
        <v>15</v>
      </c>
      <c r="I129" s="103">
        <f t="shared" si="11"/>
        <v>1455</v>
      </c>
    </row>
    <row r="130" spans="1:9">
      <c r="A130" s="68">
        <v>2006</v>
      </c>
      <c r="B130" s="23" t="s">
        <v>15</v>
      </c>
      <c r="C130" s="21" t="s">
        <v>15</v>
      </c>
      <c r="D130" s="21" t="s">
        <v>15</v>
      </c>
      <c r="E130" s="21" t="s">
        <v>15</v>
      </c>
      <c r="F130" s="21" t="s">
        <v>15</v>
      </c>
      <c r="G130" s="21">
        <v>434</v>
      </c>
      <c r="H130" s="15" t="s">
        <v>15</v>
      </c>
      <c r="I130" s="103">
        <f t="shared" si="11"/>
        <v>434</v>
      </c>
    </row>
    <row r="131" spans="1:9">
      <c r="A131" s="68">
        <v>2007</v>
      </c>
      <c r="B131" s="23">
        <v>106</v>
      </c>
      <c r="C131" s="21" t="s">
        <v>15</v>
      </c>
      <c r="D131" s="21" t="s">
        <v>15</v>
      </c>
      <c r="E131" s="21" t="s">
        <v>15</v>
      </c>
      <c r="F131" s="21">
        <v>1252</v>
      </c>
      <c r="G131" s="21">
        <v>42</v>
      </c>
      <c r="H131" s="15" t="s">
        <v>15</v>
      </c>
      <c r="I131" s="103">
        <f t="shared" si="11"/>
        <v>1400</v>
      </c>
    </row>
    <row r="132" spans="1:9">
      <c r="A132" s="68">
        <v>2008</v>
      </c>
      <c r="B132" s="54" t="s">
        <v>15</v>
      </c>
      <c r="C132" s="21" t="s">
        <v>15</v>
      </c>
      <c r="D132" s="21" t="s">
        <v>15</v>
      </c>
      <c r="E132" s="21" t="s">
        <v>15</v>
      </c>
      <c r="F132" s="21" t="s">
        <v>15</v>
      </c>
      <c r="G132" s="21" t="s">
        <v>15</v>
      </c>
      <c r="H132" s="15" t="s">
        <v>15</v>
      </c>
      <c r="I132" s="103" t="s">
        <v>15</v>
      </c>
    </row>
    <row r="133" spans="1:9">
      <c r="A133" s="68">
        <v>2009</v>
      </c>
      <c r="B133" s="54" t="s">
        <v>15</v>
      </c>
      <c r="C133" s="21" t="s">
        <v>15</v>
      </c>
      <c r="D133" s="21" t="s">
        <v>15</v>
      </c>
      <c r="E133" s="21" t="s">
        <v>15</v>
      </c>
      <c r="F133" s="21" t="s">
        <v>15</v>
      </c>
      <c r="G133" s="21" t="s">
        <v>15</v>
      </c>
      <c r="H133" s="15" t="s">
        <v>15</v>
      </c>
      <c r="I133" s="103" t="s">
        <v>15</v>
      </c>
    </row>
    <row r="134" spans="1:9">
      <c r="A134" s="68">
        <v>2010</v>
      </c>
      <c r="B134" s="54" t="s">
        <v>15</v>
      </c>
      <c r="C134" s="21" t="s">
        <v>15</v>
      </c>
      <c r="D134" s="21" t="s">
        <v>15</v>
      </c>
      <c r="E134" s="21">
        <v>616</v>
      </c>
      <c r="F134" s="21">
        <v>870</v>
      </c>
      <c r="G134" s="21" t="s">
        <v>15</v>
      </c>
      <c r="H134" s="15" t="s">
        <v>15</v>
      </c>
      <c r="I134" s="103">
        <f t="shared" ref="I134:I138" si="12">SUM(B134:H134)</f>
        <v>1486</v>
      </c>
    </row>
    <row r="135" spans="1:9">
      <c r="A135" s="68">
        <v>2011</v>
      </c>
      <c r="B135" s="54" t="s">
        <v>15</v>
      </c>
      <c r="C135" s="21" t="s">
        <v>15</v>
      </c>
      <c r="D135" s="21" t="s">
        <v>15</v>
      </c>
      <c r="E135" s="21">
        <v>596</v>
      </c>
      <c r="F135" s="21">
        <v>1386</v>
      </c>
      <c r="G135" s="21">
        <v>161</v>
      </c>
      <c r="H135" s="15" t="s">
        <v>15</v>
      </c>
      <c r="I135" s="103">
        <f t="shared" si="12"/>
        <v>2143</v>
      </c>
    </row>
    <row r="136" spans="1:9">
      <c r="A136" s="68">
        <v>2012</v>
      </c>
      <c r="B136" s="54" t="s">
        <v>15</v>
      </c>
      <c r="C136" s="21" t="s">
        <v>15</v>
      </c>
      <c r="D136" s="21" t="s">
        <v>15</v>
      </c>
      <c r="E136" s="21">
        <v>960</v>
      </c>
      <c r="F136" s="21">
        <v>973</v>
      </c>
      <c r="G136" s="21">
        <v>288</v>
      </c>
      <c r="H136" s="15" t="s">
        <v>15</v>
      </c>
      <c r="I136" s="103">
        <f t="shared" si="12"/>
        <v>2221</v>
      </c>
    </row>
    <row r="137" spans="1:9">
      <c r="A137" s="68">
        <v>2013</v>
      </c>
      <c r="B137" s="54" t="s">
        <v>15</v>
      </c>
      <c r="C137" s="21">
        <v>277</v>
      </c>
      <c r="D137" s="21">
        <v>1032</v>
      </c>
      <c r="E137" s="21">
        <v>2221</v>
      </c>
      <c r="F137" s="21">
        <v>1251</v>
      </c>
      <c r="G137" s="21">
        <v>560</v>
      </c>
      <c r="H137" s="15" t="s">
        <v>15</v>
      </c>
      <c r="I137" s="103">
        <f t="shared" si="12"/>
        <v>5341</v>
      </c>
    </row>
    <row r="138" spans="1:9">
      <c r="A138" s="68">
        <v>2014</v>
      </c>
      <c r="B138" s="54" t="s">
        <v>15</v>
      </c>
      <c r="C138" s="21" t="s">
        <v>15</v>
      </c>
      <c r="D138" s="21">
        <v>1129</v>
      </c>
      <c r="E138" s="21">
        <v>2208</v>
      </c>
      <c r="F138" s="21">
        <v>825</v>
      </c>
      <c r="G138" s="21">
        <v>99</v>
      </c>
      <c r="H138" s="15" t="s">
        <v>15</v>
      </c>
      <c r="I138" s="103">
        <f t="shared" si="12"/>
        <v>4261</v>
      </c>
    </row>
    <row r="139" spans="1:9">
      <c r="A139" s="68">
        <v>2015</v>
      </c>
      <c r="B139" s="54" t="s">
        <v>15</v>
      </c>
      <c r="C139" s="21">
        <v>2376</v>
      </c>
      <c r="D139" s="21">
        <v>987</v>
      </c>
      <c r="E139" s="21">
        <v>768</v>
      </c>
      <c r="F139" s="21">
        <v>623</v>
      </c>
      <c r="G139" s="21">
        <v>217</v>
      </c>
      <c r="H139" s="15" t="s">
        <v>15</v>
      </c>
      <c r="I139" s="103">
        <f>SUM(B139:H139)</f>
        <v>4971</v>
      </c>
    </row>
    <row r="140" spans="1:9">
      <c r="A140" s="68">
        <v>2016</v>
      </c>
      <c r="B140" s="54" t="s">
        <v>15</v>
      </c>
      <c r="C140" s="21" t="s">
        <v>15</v>
      </c>
      <c r="D140" s="21">
        <v>663</v>
      </c>
      <c r="E140" s="21" t="s">
        <v>15</v>
      </c>
      <c r="F140" s="21">
        <v>618</v>
      </c>
      <c r="G140" s="21">
        <v>205</v>
      </c>
      <c r="H140" s="15" t="s">
        <v>15</v>
      </c>
      <c r="I140" s="103">
        <f>SUM(B140:H140)</f>
        <v>1486</v>
      </c>
    </row>
    <row r="141" spans="1:9">
      <c r="A141" s="68">
        <v>2017</v>
      </c>
      <c r="B141" s="54" t="s">
        <v>15</v>
      </c>
      <c r="C141" s="21" t="s">
        <v>15</v>
      </c>
      <c r="D141" s="21" t="s">
        <v>15</v>
      </c>
      <c r="E141" s="21" t="s">
        <v>15</v>
      </c>
      <c r="F141" s="21" t="s">
        <v>15</v>
      </c>
      <c r="G141" s="21">
        <v>267</v>
      </c>
      <c r="H141" s="15" t="s">
        <v>15</v>
      </c>
      <c r="I141" s="103">
        <f>SUM(B141:H141)</f>
        <v>267</v>
      </c>
    </row>
    <row r="142" spans="1:9">
      <c r="A142" s="68">
        <v>2018</v>
      </c>
      <c r="B142" s="54" t="s">
        <v>15</v>
      </c>
      <c r="C142" s="21" t="s">
        <v>15</v>
      </c>
      <c r="D142" s="21" t="s">
        <v>15</v>
      </c>
      <c r="E142" s="21">
        <v>304</v>
      </c>
      <c r="F142" s="21">
        <v>453</v>
      </c>
      <c r="G142" s="21">
        <v>62</v>
      </c>
      <c r="H142" s="15" t="s">
        <v>15</v>
      </c>
      <c r="I142" s="103">
        <f>SUM(B142:H142)</f>
        <v>819</v>
      </c>
    </row>
    <row r="143" spans="1:9">
      <c r="A143" s="68">
        <v>2019</v>
      </c>
      <c r="B143" s="54" t="s">
        <v>15</v>
      </c>
      <c r="C143" s="21" t="s">
        <v>15</v>
      </c>
      <c r="D143" s="21">
        <v>306</v>
      </c>
      <c r="E143" s="21">
        <v>319</v>
      </c>
      <c r="F143" s="21">
        <v>415</v>
      </c>
      <c r="G143" s="21" t="s">
        <v>15</v>
      </c>
      <c r="H143" s="15" t="s">
        <v>15</v>
      </c>
      <c r="I143" s="103">
        <f t="shared" ref="I143" si="13">SUM(B143:H143)</f>
        <v>1040</v>
      </c>
    </row>
    <row r="144" spans="1:9">
      <c r="A144" s="68">
        <v>2020</v>
      </c>
      <c r="B144" s="54" t="s">
        <v>15</v>
      </c>
      <c r="C144" s="21" t="s">
        <v>15</v>
      </c>
      <c r="D144" s="21" t="s">
        <v>15</v>
      </c>
      <c r="E144" s="21" t="s">
        <v>15</v>
      </c>
      <c r="F144" s="21">
        <v>126</v>
      </c>
      <c r="G144" s="21">
        <v>93</v>
      </c>
      <c r="H144" s="21" t="s">
        <v>15</v>
      </c>
      <c r="I144" s="103">
        <f t="shared" ref="I144:I146" si="14">SUM(B144:H144)</f>
        <v>219</v>
      </c>
    </row>
    <row r="145" spans="1:9">
      <c r="A145" s="68">
        <v>2021</v>
      </c>
      <c r="B145" s="54" t="s">
        <v>15</v>
      </c>
      <c r="C145" s="21" t="s">
        <v>15</v>
      </c>
      <c r="D145" s="21" t="s">
        <v>15</v>
      </c>
      <c r="E145" s="21" t="s">
        <v>15</v>
      </c>
      <c r="F145" s="21">
        <v>1341</v>
      </c>
      <c r="G145" s="21">
        <v>238</v>
      </c>
      <c r="H145" s="21" t="s">
        <v>15</v>
      </c>
      <c r="I145" s="103">
        <f t="shared" si="14"/>
        <v>1579</v>
      </c>
    </row>
    <row r="146" spans="1:9">
      <c r="A146" s="68">
        <v>2022</v>
      </c>
      <c r="B146" s="54" t="s">
        <v>15</v>
      </c>
      <c r="C146" s="21" t="s">
        <v>15</v>
      </c>
      <c r="D146" s="21" t="s">
        <v>15</v>
      </c>
      <c r="E146" s="21">
        <v>379</v>
      </c>
      <c r="F146" s="21">
        <v>504</v>
      </c>
      <c r="G146" s="21" t="s">
        <v>15</v>
      </c>
      <c r="H146" s="21" t="s">
        <v>15</v>
      </c>
      <c r="I146" s="103">
        <f t="shared" si="14"/>
        <v>883</v>
      </c>
    </row>
    <row r="147" spans="1:9">
      <c r="A147" s="68">
        <v>2023</v>
      </c>
      <c r="B147" s="54" t="s">
        <v>15</v>
      </c>
      <c r="C147" s="21" t="s">
        <v>15</v>
      </c>
      <c r="D147" s="21" t="s">
        <v>15</v>
      </c>
      <c r="E147" s="21" t="s">
        <v>15</v>
      </c>
      <c r="F147" s="21" t="s">
        <v>15</v>
      </c>
      <c r="G147" s="21" t="s">
        <v>15</v>
      </c>
      <c r="H147" s="21" t="s">
        <v>15</v>
      </c>
      <c r="I147" s="21" t="s">
        <v>15</v>
      </c>
    </row>
    <row r="148" spans="1:9">
      <c r="A148" s="68">
        <v>2024</v>
      </c>
      <c r="B148" s="23" t="s">
        <v>15</v>
      </c>
      <c r="C148" s="21" t="s">
        <v>15</v>
      </c>
      <c r="D148" s="21" t="s">
        <v>15</v>
      </c>
      <c r="E148" s="21" t="s">
        <v>15</v>
      </c>
      <c r="F148" s="21" t="s">
        <v>15</v>
      </c>
      <c r="G148" s="21" t="s">
        <v>15</v>
      </c>
      <c r="H148" s="21" t="s">
        <v>15</v>
      </c>
      <c r="I148" s="21" t="s">
        <v>15</v>
      </c>
    </row>
    <row r="149" spans="1:9">
      <c r="B149" s="56"/>
    </row>
    <row r="150" spans="1:9">
      <c r="A150" s="63" t="s">
        <v>5</v>
      </c>
      <c r="B150" s="56"/>
    </row>
    <row r="151" spans="1:9">
      <c r="A151" s="68">
        <v>1978</v>
      </c>
      <c r="B151" s="23">
        <v>686</v>
      </c>
      <c r="C151" s="21">
        <v>4332</v>
      </c>
      <c r="D151" s="21">
        <v>6325</v>
      </c>
      <c r="E151" s="21">
        <v>5722</v>
      </c>
      <c r="F151" s="21">
        <v>1949</v>
      </c>
      <c r="G151" s="21">
        <v>1045</v>
      </c>
      <c r="H151" s="15" t="s">
        <v>15</v>
      </c>
      <c r="I151" s="103">
        <f t="shared" ref="I151:I180" si="15">SUM(B151:H151)</f>
        <v>20059</v>
      </c>
    </row>
    <row r="152" spans="1:9">
      <c r="A152" s="68">
        <v>1979</v>
      </c>
      <c r="B152" s="23">
        <v>7</v>
      </c>
      <c r="C152" s="21">
        <v>5198</v>
      </c>
      <c r="D152" s="21">
        <v>4158</v>
      </c>
      <c r="E152" s="21">
        <v>5742</v>
      </c>
      <c r="F152" s="21">
        <v>2695</v>
      </c>
      <c r="G152" s="21">
        <v>2385</v>
      </c>
      <c r="H152" s="15" t="s">
        <v>15</v>
      </c>
      <c r="I152" s="103">
        <f t="shared" si="15"/>
        <v>20185</v>
      </c>
    </row>
    <row r="153" spans="1:9">
      <c r="A153" s="68">
        <v>1980</v>
      </c>
      <c r="B153" s="23" t="s">
        <v>15</v>
      </c>
      <c r="C153" s="21">
        <v>7811</v>
      </c>
      <c r="D153" s="21" t="s">
        <v>15</v>
      </c>
      <c r="E153" s="21">
        <v>9952</v>
      </c>
      <c r="F153" s="21">
        <v>2608</v>
      </c>
      <c r="G153" s="21">
        <v>2702</v>
      </c>
      <c r="H153" s="15" t="s">
        <v>15</v>
      </c>
      <c r="I153" s="103">
        <f t="shared" si="15"/>
        <v>23073</v>
      </c>
    </row>
    <row r="154" spans="1:9">
      <c r="A154" s="68">
        <v>1981</v>
      </c>
      <c r="B154" s="23" t="s">
        <v>15</v>
      </c>
      <c r="C154" s="21">
        <v>4160</v>
      </c>
      <c r="D154" s="21">
        <v>1510</v>
      </c>
      <c r="E154" s="21">
        <v>9405</v>
      </c>
      <c r="F154" s="21">
        <v>4226</v>
      </c>
      <c r="G154" s="21">
        <v>2554</v>
      </c>
      <c r="H154" s="15" t="s">
        <v>15</v>
      </c>
      <c r="I154" s="103">
        <f t="shared" si="15"/>
        <v>21855</v>
      </c>
    </row>
    <row r="155" spans="1:9">
      <c r="A155" s="68">
        <v>1982</v>
      </c>
      <c r="B155" s="23">
        <f>873+515</f>
        <v>1388</v>
      </c>
      <c r="C155" s="21">
        <v>6869</v>
      </c>
      <c r="D155" s="21">
        <v>3563</v>
      </c>
      <c r="E155" s="21">
        <v>8487</v>
      </c>
      <c r="F155" s="21">
        <v>8093</v>
      </c>
      <c r="G155" s="21">
        <v>3764</v>
      </c>
      <c r="H155" s="15" t="s">
        <v>15</v>
      </c>
      <c r="I155" s="103">
        <f t="shared" si="15"/>
        <v>32164</v>
      </c>
    </row>
    <row r="156" spans="1:9">
      <c r="A156" s="68">
        <v>1983</v>
      </c>
      <c r="B156" s="23">
        <v>65</v>
      </c>
      <c r="C156" s="21">
        <v>2744</v>
      </c>
      <c r="D156" s="21">
        <v>860</v>
      </c>
      <c r="E156" s="21">
        <v>3758</v>
      </c>
      <c r="F156" s="21">
        <v>1981</v>
      </c>
      <c r="G156" s="21">
        <v>1158</v>
      </c>
      <c r="H156" s="15" t="s">
        <v>15</v>
      </c>
      <c r="I156" s="103">
        <f t="shared" si="15"/>
        <v>10566</v>
      </c>
    </row>
    <row r="157" spans="1:9">
      <c r="A157" s="68">
        <v>1984</v>
      </c>
      <c r="B157" s="23" t="s">
        <v>15</v>
      </c>
      <c r="C157" s="21">
        <v>478</v>
      </c>
      <c r="D157" s="21">
        <v>2494</v>
      </c>
      <c r="E157" s="21">
        <v>6190</v>
      </c>
      <c r="F157" s="21">
        <v>6700</v>
      </c>
      <c r="G157" s="21">
        <v>3310</v>
      </c>
      <c r="H157" s="15" t="s">
        <v>15</v>
      </c>
      <c r="I157" s="103">
        <f t="shared" si="15"/>
        <v>19172</v>
      </c>
    </row>
    <row r="158" spans="1:9">
      <c r="A158" s="68">
        <v>1985</v>
      </c>
      <c r="B158" s="23" t="s">
        <v>15</v>
      </c>
      <c r="C158" s="21">
        <v>5233</v>
      </c>
      <c r="D158" s="21">
        <v>6362</v>
      </c>
      <c r="E158" s="21">
        <v>6257</v>
      </c>
      <c r="F158" s="21">
        <v>5072</v>
      </c>
      <c r="G158" s="21">
        <v>4230</v>
      </c>
      <c r="H158" s="15" t="s">
        <v>15</v>
      </c>
      <c r="I158" s="103">
        <f t="shared" si="15"/>
        <v>27154</v>
      </c>
    </row>
    <row r="159" spans="1:9">
      <c r="A159" s="68">
        <v>1986</v>
      </c>
      <c r="B159" s="23" t="s">
        <v>15</v>
      </c>
      <c r="C159" s="21">
        <v>3515</v>
      </c>
      <c r="D159" s="21">
        <v>4371</v>
      </c>
      <c r="E159" s="21">
        <v>5933</v>
      </c>
      <c r="F159" s="21">
        <v>4012</v>
      </c>
      <c r="G159" s="21">
        <v>1292</v>
      </c>
      <c r="H159" s="15" t="s">
        <v>15</v>
      </c>
      <c r="I159" s="103">
        <f t="shared" si="15"/>
        <v>19123</v>
      </c>
    </row>
    <row r="160" spans="1:9">
      <c r="A160" s="68">
        <v>1987</v>
      </c>
      <c r="B160" s="23" t="s">
        <v>15</v>
      </c>
      <c r="C160" s="21">
        <v>6671</v>
      </c>
      <c r="D160" s="21">
        <v>6424</v>
      </c>
      <c r="E160" s="21">
        <v>5055</v>
      </c>
      <c r="F160" s="21">
        <v>4071</v>
      </c>
      <c r="G160" s="21">
        <v>2285</v>
      </c>
      <c r="H160" s="15" t="s">
        <v>15</v>
      </c>
      <c r="I160" s="103">
        <f t="shared" si="15"/>
        <v>24506</v>
      </c>
    </row>
    <row r="161" spans="1:9">
      <c r="A161" s="68">
        <v>1988</v>
      </c>
      <c r="B161" s="23" t="s">
        <v>15</v>
      </c>
      <c r="C161" s="21">
        <v>8091</v>
      </c>
      <c r="D161" s="21">
        <v>9746</v>
      </c>
      <c r="E161" s="21">
        <v>9131</v>
      </c>
      <c r="F161" s="21">
        <v>5465</v>
      </c>
      <c r="G161" s="21">
        <v>3271</v>
      </c>
      <c r="H161" s="15" t="s">
        <v>15</v>
      </c>
      <c r="I161" s="103">
        <f t="shared" si="15"/>
        <v>35704</v>
      </c>
    </row>
    <row r="162" spans="1:9">
      <c r="A162" s="68">
        <v>1989</v>
      </c>
      <c r="B162" s="23" t="s">
        <v>15</v>
      </c>
      <c r="C162" s="21">
        <v>7947</v>
      </c>
      <c r="D162" s="21">
        <v>7904</v>
      </c>
      <c r="E162" s="21">
        <v>3968</v>
      </c>
      <c r="F162" s="21">
        <v>4352</v>
      </c>
      <c r="G162" s="21">
        <v>2004</v>
      </c>
      <c r="H162" s="15" t="s">
        <v>15</v>
      </c>
      <c r="I162" s="103">
        <f t="shared" si="15"/>
        <v>26175</v>
      </c>
    </row>
    <row r="163" spans="1:9">
      <c r="A163" s="68">
        <v>1990</v>
      </c>
      <c r="B163" s="23" t="s">
        <v>15</v>
      </c>
      <c r="C163" s="21">
        <v>6308</v>
      </c>
      <c r="D163" s="21">
        <v>7108</v>
      </c>
      <c r="E163" s="21">
        <v>5652</v>
      </c>
      <c r="F163" s="21">
        <v>2727</v>
      </c>
      <c r="G163" s="21">
        <v>470</v>
      </c>
      <c r="H163" s="15" t="s">
        <v>15</v>
      </c>
      <c r="I163" s="103">
        <f t="shared" si="15"/>
        <v>22265</v>
      </c>
    </row>
    <row r="164" spans="1:9">
      <c r="A164" s="68">
        <v>1991</v>
      </c>
      <c r="B164" s="23" t="s">
        <v>15</v>
      </c>
      <c r="C164" s="21">
        <v>5200</v>
      </c>
      <c r="D164" s="21">
        <v>5400</v>
      </c>
      <c r="E164" s="21">
        <v>3300</v>
      </c>
      <c r="F164" s="21">
        <v>3200</v>
      </c>
      <c r="G164" s="21">
        <v>1400</v>
      </c>
      <c r="H164" s="15" t="s">
        <v>15</v>
      </c>
      <c r="I164" s="103">
        <f t="shared" si="15"/>
        <v>18500</v>
      </c>
    </row>
    <row r="165" spans="1:9">
      <c r="A165" s="68">
        <v>1992</v>
      </c>
      <c r="B165" s="23" t="s">
        <v>15</v>
      </c>
      <c r="C165" s="21">
        <v>1700</v>
      </c>
      <c r="D165" s="21">
        <v>600</v>
      </c>
      <c r="E165" s="21">
        <v>1200</v>
      </c>
      <c r="F165" s="21">
        <v>3700</v>
      </c>
      <c r="G165" s="21">
        <v>3000</v>
      </c>
      <c r="H165" s="15" t="s">
        <v>15</v>
      </c>
      <c r="I165" s="103">
        <f t="shared" si="15"/>
        <v>10200</v>
      </c>
    </row>
    <row r="166" spans="1:9">
      <c r="A166" s="68">
        <v>1993</v>
      </c>
      <c r="B166" s="23" t="s">
        <v>15</v>
      </c>
      <c r="C166" s="21">
        <v>4000</v>
      </c>
      <c r="D166" s="21">
        <v>1100</v>
      </c>
      <c r="E166" s="21">
        <v>3100</v>
      </c>
      <c r="F166" s="21">
        <v>3500</v>
      </c>
      <c r="G166" s="21">
        <v>900</v>
      </c>
      <c r="H166" s="15" t="s">
        <v>15</v>
      </c>
      <c r="I166" s="103">
        <f t="shared" si="15"/>
        <v>12600</v>
      </c>
    </row>
    <row r="167" spans="1:9">
      <c r="A167" s="68">
        <v>1994</v>
      </c>
      <c r="B167" s="23" t="s">
        <v>15</v>
      </c>
      <c r="C167" s="21">
        <v>3100</v>
      </c>
      <c r="D167" s="21">
        <v>3200</v>
      </c>
      <c r="E167" s="21">
        <v>2800</v>
      </c>
      <c r="F167" s="21">
        <v>2000</v>
      </c>
      <c r="G167" s="21">
        <v>1400</v>
      </c>
      <c r="H167" s="15" t="s">
        <v>15</v>
      </c>
      <c r="I167" s="103">
        <f t="shared" si="15"/>
        <v>12500</v>
      </c>
    </row>
    <row r="168" spans="1:9">
      <c r="A168" s="68">
        <v>1995</v>
      </c>
      <c r="B168" s="23" t="s">
        <v>15</v>
      </c>
      <c r="C168" s="21">
        <v>3400</v>
      </c>
      <c r="D168" s="21">
        <v>2400</v>
      </c>
      <c r="E168" s="21">
        <v>3100</v>
      </c>
      <c r="F168" s="21">
        <v>1800</v>
      </c>
      <c r="G168" s="21">
        <v>2200</v>
      </c>
      <c r="H168" s="15" t="s">
        <v>15</v>
      </c>
      <c r="I168" s="103">
        <f t="shared" si="15"/>
        <v>12900</v>
      </c>
    </row>
    <row r="169" spans="1:9">
      <c r="A169" s="68">
        <v>1996</v>
      </c>
      <c r="B169" s="23" t="s">
        <v>15</v>
      </c>
      <c r="C169" s="21">
        <v>1000</v>
      </c>
      <c r="D169" s="21">
        <v>2500</v>
      </c>
      <c r="E169" s="21">
        <v>2200</v>
      </c>
      <c r="F169" s="21">
        <v>1300</v>
      </c>
      <c r="G169" s="21">
        <v>1100</v>
      </c>
      <c r="H169" s="15" t="s">
        <v>15</v>
      </c>
      <c r="I169" s="103">
        <f t="shared" si="15"/>
        <v>8100</v>
      </c>
    </row>
    <row r="170" spans="1:9">
      <c r="A170" s="68">
        <v>1997</v>
      </c>
      <c r="B170" s="23" t="s">
        <v>15</v>
      </c>
      <c r="C170" s="21">
        <v>2700</v>
      </c>
      <c r="D170" s="21">
        <v>300</v>
      </c>
      <c r="E170" s="21">
        <v>2800</v>
      </c>
      <c r="F170" s="21">
        <v>2300</v>
      </c>
      <c r="G170" s="21">
        <v>1400</v>
      </c>
      <c r="H170" s="15" t="s">
        <v>15</v>
      </c>
      <c r="I170" s="103">
        <f t="shared" si="15"/>
        <v>9500</v>
      </c>
    </row>
    <row r="171" spans="1:9">
      <c r="A171" s="68">
        <v>1998</v>
      </c>
      <c r="B171" s="23" t="s">
        <v>15</v>
      </c>
      <c r="C171" s="21">
        <v>900</v>
      </c>
      <c r="D171" s="21">
        <v>800</v>
      </c>
      <c r="E171" s="21">
        <v>3000</v>
      </c>
      <c r="F171" s="21">
        <v>1700</v>
      </c>
      <c r="G171" s="21">
        <v>1900</v>
      </c>
      <c r="H171" s="15" t="s">
        <v>15</v>
      </c>
      <c r="I171" s="103">
        <f t="shared" si="15"/>
        <v>8300</v>
      </c>
    </row>
    <row r="172" spans="1:9">
      <c r="A172" s="68">
        <v>1999</v>
      </c>
      <c r="B172" s="23">
        <v>100</v>
      </c>
      <c r="C172" s="21">
        <v>1200</v>
      </c>
      <c r="D172" s="21">
        <v>2500</v>
      </c>
      <c r="E172" s="21">
        <v>3600</v>
      </c>
      <c r="F172" s="21">
        <v>2100</v>
      </c>
      <c r="G172" s="21">
        <v>1200</v>
      </c>
      <c r="H172" s="15" t="s">
        <v>15</v>
      </c>
      <c r="I172" s="103">
        <f t="shared" si="15"/>
        <v>10700</v>
      </c>
    </row>
    <row r="173" spans="1:9">
      <c r="A173" s="68">
        <v>2000</v>
      </c>
      <c r="B173" s="23" t="s">
        <v>15</v>
      </c>
      <c r="C173" s="21">
        <v>1823</v>
      </c>
      <c r="D173" s="21">
        <v>2559</v>
      </c>
      <c r="E173" s="21">
        <v>2049</v>
      </c>
      <c r="F173" s="21">
        <v>2179</v>
      </c>
      <c r="G173" s="21">
        <v>2521</v>
      </c>
      <c r="H173" s="15" t="s">
        <v>15</v>
      </c>
      <c r="I173" s="103">
        <f t="shared" si="15"/>
        <v>11131</v>
      </c>
    </row>
    <row r="174" spans="1:9">
      <c r="A174" s="68">
        <v>2001</v>
      </c>
      <c r="B174" s="23" t="s">
        <v>15</v>
      </c>
      <c r="C174" s="21">
        <v>2000</v>
      </c>
      <c r="D174" s="21">
        <v>774</v>
      </c>
      <c r="E174" s="21">
        <v>2694</v>
      </c>
      <c r="F174" s="21">
        <v>1392</v>
      </c>
      <c r="G174" s="21">
        <v>1590</v>
      </c>
      <c r="H174" s="15">
        <v>501</v>
      </c>
      <c r="I174" s="103">
        <f t="shared" si="15"/>
        <v>8951</v>
      </c>
    </row>
    <row r="175" spans="1:9">
      <c r="A175" s="68">
        <v>2002</v>
      </c>
      <c r="B175" s="23" t="s">
        <v>15</v>
      </c>
      <c r="C175" s="21">
        <v>2258</v>
      </c>
      <c r="D175" s="21">
        <v>1630</v>
      </c>
      <c r="E175" s="21">
        <v>2856</v>
      </c>
      <c r="F175" s="21">
        <v>1198</v>
      </c>
      <c r="G175" s="21">
        <v>1064</v>
      </c>
      <c r="H175" s="15">
        <v>139</v>
      </c>
      <c r="I175" s="103">
        <f t="shared" si="15"/>
        <v>9145</v>
      </c>
    </row>
    <row r="176" spans="1:9">
      <c r="A176" s="68">
        <v>2003</v>
      </c>
      <c r="B176" s="23" t="s">
        <v>15</v>
      </c>
      <c r="C176" s="21">
        <v>1046</v>
      </c>
      <c r="D176" s="21">
        <v>2228</v>
      </c>
      <c r="E176" s="21">
        <v>1409</v>
      </c>
      <c r="F176" s="21">
        <v>1212</v>
      </c>
      <c r="G176" s="21">
        <v>739</v>
      </c>
      <c r="H176" s="15">
        <v>136</v>
      </c>
      <c r="I176" s="103">
        <f t="shared" si="15"/>
        <v>6770</v>
      </c>
    </row>
    <row r="177" spans="1:9">
      <c r="A177" s="68">
        <v>2004</v>
      </c>
      <c r="B177" s="23" t="s">
        <v>15</v>
      </c>
      <c r="C177" s="21">
        <v>3120</v>
      </c>
      <c r="D177" s="21">
        <v>2942</v>
      </c>
      <c r="E177" s="21">
        <v>2724</v>
      </c>
      <c r="F177" s="21">
        <v>1076</v>
      </c>
      <c r="G177" s="21">
        <v>704</v>
      </c>
      <c r="H177" s="15">
        <v>290</v>
      </c>
      <c r="I177" s="103">
        <f t="shared" si="15"/>
        <v>10856</v>
      </c>
    </row>
    <row r="178" spans="1:9">
      <c r="A178" s="68">
        <v>2005</v>
      </c>
      <c r="B178" s="23" t="s">
        <v>15</v>
      </c>
      <c r="C178" s="21" t="s">
        <v>15</v>
      </c>
      <c r="D178" s="21" t="s">
        <v>15</v>
      </c>
      <c r="E178" s="21">
        <v>3533</v>
      </c>
      <c r="F178" s="21">
        <v>2586</v>
      </c>
      <c r="G178" s="21">
        <v>2150</v>
      </c>
      <c r="H178" s="15">
        <v>401</v>
      </c>
      <c r="I178" s="103">
        <f t="shared" si="15"/>
        <v>8670</v>
      </c>
    </row>
    <row r="179" spans="1:9">
      <c r="A179" s="68">
        <v>2006</v>
      </c>
      <c r="B179" s="23" t="s">
        <v>15</v>
      </c>
      <c r="C179" s="21" t="s">
        <v>15</v>
      </c>
      <c r="D179" s="21" t="s">
        <v>15</v>
      </c>
      <c r="E179" s="21">
        <v>616</v>
      </c>
      <c r="F179" s="21">
        <v>2549</v>
      </c>
      <c r="G179" s="21">
        <v>1949</v>
      </c>
      <c r="H179" s="15">
        <v>374</v>
      </c>
      <c r="I179" s="103">
        <f t="shared" si="15"/>
        <v>5488</v>
      </c>
    </row>
    <row r="180" spans="1:9">
      <c r="A180" s="68">
        <v>2007</v>
      </c>
      <c r="B180" s="23" t="s">
        <v>15</v>
      </c>
      <c r="C180" s="21">
        <v>1656</v>
      </c>
      <c r="D180" s="21" t="s">
        <v>15</v>
      </c>
      <c r="E180" s="21">
        <v>2954</v>
      </c>
      <c r="F180" s="21">
        <v>1152</v>
      </c>
      <c r="G180" s="21">
        <v>806</v>
      </c>
      <c r="H180" s="15">
        <v>168</v>
      </c>
      <c r="I180" s="103">
        <f t="shared" si="15"/>
        <v>6736</v>
      </c>
    </row>
    <row r="181" spans="1:9">
      <c r="A181" s="68">
        <v>2008</v>
      </c>
      <c r="B181" s="54" t="s">
        <v>15</v>
      </c>
      <c r="C181" s="21" t="s">
        <v>15</v>
      </c>
      <c r="D181" s="21" t="s">
        <v>15</v>
      </c>
      <c r="E181" s="21" t="s">
        <v>15</v>
      </c>
      <c r="F181" s="21" t="s">
        <v>15</v>
      </c>
      <c r="G181" s="21" t="s">
        <v>15</v>
      </c>
      <c r="H181" s="15" t="s">
        <v>15</v>
      </c>
      <c r="I181" s="103" t="s">
        <v>15</v>
      </c>
    </row>
    <row r="182" spans="1:9">
      <c r="A182" s="68">
        <v>2009</v>
      </c>
      <c r="B182" s="54" t="s">
        <v>15</v>
      </c>
      <c r="C182" s="21" t="s">
        <v>15</v>
      </c>
      <c r="D182" s="21" t="s">
        <v>15</v>
      </c>
      <c r="E182" s="21" t="s">
        <v>15</v>
      </c>
      <c r="F182" s="21" t="s">
        <v>15</v>
      </c>
      <c r="G182" s="21" t="s">
        <v>15</v>
      </c>
      <c r="H182" s="15" t="s">
        <v>15</v>
      </c>
      <c r="I182" s="103" t="s">
        <v>15</v>
      </c>
    </row>
    <row r="183" spans="1:9">
      <c r="A183" s="68">
        <v>2010</v>
      </c>
      <c r="B183" s="54" t="s">
        <v>15</v>
      </c>
      <c r="C183" s="21" t="s">
        <v>15</v>
      </c>
      <c r="D183" s="21" t="s">
        <v>15</v>
      </c>
      <c r="E183" s="21">
        <v>244</v>
      </c>
      <c r="F183" s="21" t="s">
        <v>15</v>
      </c>
      <c r="G183" s="21" t="s">
        <v>15</v>
      </c>
      <c r="H183" s="15" t="s">
        <v>15</v>
      </c>
      <c r="I183" s="103">
        <f t="shared" ref="I183:I187" si="16">SUM(B183:H183)</f>
        <v>244</v>
      </c>
    </row>
    <row r="184" spans="1:9">
      <c r="A184" s="68">
        <v>2011</v>
      </c>
      <c r="B184" s="54" t="s">
        <v>15</v>
      </c>
      <c r="C184" s="21">
        <v>900</v>
      </c>
      <c r="D184" s="21">
        <v>164</v>
      </c>
      <c r="E184" s="21">
        <v>873</v>
      </c>
      <c r="F184" s="21">
        <v>394</v>
      </c>
      <c r="G184" s="21">
        <v>459</v>
      </c>
      <c r="H184" s="15">
        <v>117</v>
      </c>
      <c r="I184" s="103">
        <f t="shared" si="16"/>
        <v>2907</v>
      </c>
    </row>
    <row r="185" spans="1:9">
      <c r="A185" s="68">
        <v>2012</v>
      </c>
      <c r="B185" s="54" t="s">
        <v>15</v>
      </c>
      <c r="C185" s="21">
        <v>1723</v>
      </c>
      <c r="D185" s="21">
        <v>686</v>
      </c>
      <c r="E185" s="21">
        <v>2199</v>
      </c>
      <c r="F185" s="21">
        <v>1422</v>
      </c>
      <c r="G185" s="21">
        <v>1006</v>
      </c>
      <c r="H185" s="15">
        <v>469</v>
      </c>
      <c r="I185" s="103">
        <f t="shared" si="16"/>
        <v>7505</v>
      </c>
    </row>
    <row r="186" spans="1:9">
      <c r="A186" s="68">
        <v>2013</v>
      </c>
      <c r="B186" s="54" t="s">
        <v>15</v>
      </c>
      <c r="C186" s="21">
        <v>2401</v>
      </c>
      <c r="D186" s="21">
        <v>2062</v>
      </c>
      <c r="E186" s="21">
        <v>1358</v>
      </c>
      <c r="F186" s="21">
        <v>1269</v>
      </c>
      <c r="G186" s="21">
        <v>1014</v>
      </c>
      <c r="H186" s="15">
        <v>223</v>
      </c>
      <c r="I186" s="103">
        <f t="shared" si="16"/>
        <v>8327</v>
      </c>
    </row>
    <row r="187" spans="1:9">
      <c r="A187" s="68">
        <v>2014</v>
      </c>
      <c r="B187" s="54" t="s">
        <v>15</v>
      </c>
      <c r="C187" s="21">
        <v>2187</v>
      </c>
      <c r="D187" s="21">
        <v>1200</v>
      </c>
      <c r="E187" s="21">
        <v>761</v>
      </c>
      <c r="F187" s="21">
        <v>2058</v>
      </c>
      <c r="G187" s="21">
        <v>1660</v>
      </c>
      <c r="H187" s="15">
        <v>575</v>
      </c>
      <c r="I187" s="103">
        <f t="shared" si="16"/>
        <v>8441</v>
      </c>
    </row>
    <row r="188" spans="1:9">
      <c r="A188" s="68">
        <v>2015</v>
      </c>
      <c r="B188" s="54" t="s">
        <v>15</v>
      </c>
      <c r="C188" s="21">
        <v>839</v>
      </c>
      <c r="D188" s="21">
        <v>745</v>
      </c>
      <c r="E188" s="21">
        <v>639</v>
      </c>
      <c r="F188" s="21">
        <v>1250</v>
      </c>
      <c r="G188" s="21">
        <v>1478</v>
      </c>
      <c r="H188" s="15">
        <v>515</v>
      </c>
      <c r="I188" s="103">
        <f>SUM(B188:H188)</f>
        <v>5466</v>
      </c>
    </row>
    <row r="189" spans="1:9">
      <c r="A189" s="68">
        <v>2016</v>
      </c>
      <c r="B189" s="54" t="s">
        <v>15</v>
      </c>
      <c r="C189" s="21">
        <v>581</v>
      </c>
      <c r="D189" s="21">
        <v>148</v>
      </c>
      <c r="E189" s="21" t="s">
        <v>15</v>
      </c>
      <c r="F189" s="21">
        <v>1832</v>
      </c>
      <c r="G189" s="21">
        <v>1358</v>
      </c>
      <c r="H189" s="15">
        <v>174</v>
      </c>
      <c r="I189" s="103">
        <f>SUM(B189:H189)</f>
        <v>4093</v>
      </c>
    </row>
    <row r="190" spans="1:9">
      <c r="A190" s="68">
        <v>2017</v>
      </c>
      <c r="B190" s="54" t="s">
        <v>15</v>
      </c>
      <c r="C190" s="21" t="s">
        <v>15</v>
      </c>
      <c r="D190" s="21" t="s">
        <v>15</v>
      </c>
      <c r="E190" s="21" t="s">
        <v>15</v>
      </c>
      <c r="F190" s="21">
        <v>2610</v>
      </c>
      <c r="G190" s="21">
        <v>1544</v>
      </c>
      <c r="H190" s="15">
        <v>220</v>
      </c>
      <c r="I190" s="103">
        <f>SUM(B190:H190)</f>
        <v>4374</v>
      </c>
    </row>
    <row r="191" spans="1:9">
      <c r="A191" s="68">
        <v>2018</v>
      </c>
      <c r="B191" s="54" t="s">
        <v>15</v>
      </c>
      <c r="C191" s="21" t="s">
        <v>15</v>
      </c>
      <c r="D191" s="21" t="s">
        <v>15</v>
      </c>
      <c r="E191" s="21">
        <v>519</v>
      </c>
      <c r="F191" s="21">
        <v>2298</v>
      </c>
      <c r="G191" s="21">
        <v>1489</v>
      </c>
      <c r="H191" s="15">
        <v>441</v>
      </c>
      <c r="I191" s="103">
        <f>SUM(B191:H191)</f>
        <v>4747</v>
      </c>
    </row>
    <row r="192" spans="1:9">
      <c r="A192" s="68">
        <v>2019</v>
      </c>
      <c r="B192" s="54" t="s">
        <v>15</v>
      </c>
      <c r="C192" s="21">
        <v>683</v>
      </c>
      <c r="D192" s="21">
        <v>2014</v>
      </c>
      <c r="E192" s="21">
        <v>1801</v>
      </c>
      <c r="F192" s="21">
        <v>2379</v>
      </c>
      <c r="G192" s="21">
        <v>1108</v>
      </c>
      <c r="H192" s="15">
        <v>251</v>
      </c>
      <c r="I192" s="103">
        <f t="shared" ref="I192:I195" si="17">SUM(B192:H192)</f>
        <v>8236</v>
      </c>
    </row>
    <row r="193" spans="1:9">
      <c r="A193" s="68">
        <v>2020</v>
      </c>
      <c r="B193" s="54" t="s">
        <v>15</v>
      </c>
      <c r="C193" s="21">
        <v>1363</v>
      </c>
      <c r="D193" s="21">
        <v>2515</v>
      </c>
      <c r="E193" s="21">
        <v>2521</v>
      </c>
      <c r="F193" s="21">
        <v>1491</v>
      </c>
      <c r="G193" s="21">
        <v>993</v>
      </c>
      <c r="H193" s="15">
        <v>568</v>
      </c>
      <c r="I193" s="103">
        <f t="shared" si="17"/>
        <v>9451</v>
      </c>
    </row>
    <row r="194" spans="1:9">
      <c r="A194" s="68">
        <v>2021</v>
      </c>
      <c r="B194" s="54" t="s">
        <v>15</v>
      </c>
      <c r="C194" s="54" t="s">
        <v>15</v>
      </c>
      <c r="D194" s="21">
        <v>2109</v>
      </c>
      <c r="E194" s="21">
        <v>570</v>
      </c>
      <c r="F194" s="21">
        <v>998</v>
      </c>
      <c r="G194" s="21">
        <v>1086</v>
      </c>
      <c r="H194" s="15">
        <v>317</v>
      </c>
      <c r="I194" s="103">
        <f t="shared" si="17"/>
        <v>5080</v>
      </c>
    </row>
    <row r="195" spans="1:9">
      <c r="A195" s="68">
        <v>2022</v>
      </c>
      <c r="B195" s="54" t="s">
        <v>15</v>
      </c>
      <c r="C195" s="54" t="s">
        <v>15</v>
      </c>
      <c r="D195" s="21" t="s">
        <v>15</v>
      </c>
      <c r="E195" s="21">
        <v>2139</v>
      </c>
      <c r="F195" s="21">
        <v>1247</v>
      </c>
      <c r="G195" s="21">
        <v>1498</v>
      </c>
      <c r="H195" s="15">
        <v>385</v>
      </c>
      <c r="I195" s="103">
        <f t="shared" si="17"/>
        <v>5269</v>
      </c>
    </row>
    <row r="196" spans="1:9">
      <c r="A196" s="68">
        <v>2023</v>
      </c>
      <c r="B196" s="54" t="s">
        <v>15</v>
      </c>
      <c r="C196" s="54" t="s">
        <v>15</v>
      </c>
      <c r="D196" s="21" t="s">
        <v>15</v>
      </c>
      <c r="E196" s="21" t="s">
        <v>15</v>
      </c>
      <c r="F196" s="21" t="s">
        <v>15</v>
      </c>
      <c r="G196" s="21" t="s">
        <v>15</v>
      </c>
      <c r="H196" s="15" t="s">
        <v>15</v>
      </c>
      <c r="I196" s="15" t="s">
        <v>15</v>
      </c>
    </row>
    <row r="197" spans="1:9">
      <c r="A197" s="68">
        <v>2024</v>
      </c>
      <c r="B197" s="23" t="s">
        <v>15</v>
      </c>
      <c r="C197" s="23" t="s">
        <v>15</v>
      </c>
      <c r="D197" s="21" t="s">
        <v>15</v>
      </c>
      <c r="E197" s="21" t="s">
        <v>15</v>
      </c>
      <c r="F197" s="21" t="s">
        <v>15</v>
      </c>
      <c r="G197" s="21" t="s">
        <v>15</v>
      </c>
      <c r="H197" s="15" t="s">
        <v>15</v>
      </c>
      <c r="I197" s="15" t="s">
        <v>15</v>
      </c>
    </row>
    <row r="198" spans="1:9">
      <c r="B198" s="56"/>
    </row>
    <row r="199" spans="1:9">
      <c r="A199" s="63" t="s">
        <v>6</v>
      </c>
      <c r="B199" s="56"/>
    </row>
    <row r="200" spans="1:9">
      <c r="A200" s="68">
        <v>1978</v>
      </c>
      <c r="B200" s="23">
        <v>2047</v>
      </c>
      <c r="C200" s="21">
        <v>6056</v>
      </c>
      <c r="D200" s="21">
        <v>7244</v>
      </c>
      <c r="E200" s="21">
        <v>5471</v>
      </c>
      <c r="F200" s="21">
        <v>2060</v>
      </c>
      <c r="G200" s="21">
        <v>867</v>
      </c>
      <c r="H200" s="15" t="s">
        <v>15</v>
      </c>
      <c r="I200" s="103">
        <f t="shared" ref="I200:I229" si="18">SUM(B200:H200)</f>
        <v>23745</v>
      </c>
    </row>
    <row r="201" spans="1:9">
      <c r="A201" s="68">
        <v>1979</v>
      </c>
      <c r="B201" s="23">
        <v>0</v>
      </c>
      <c r="C201" s="21">
        <v>3875</v>
      </c>
      <c r="D201" s="21">
        <v>1375</v>
      </c>
      <c r="E201" s="21">
        <v>2805</v>
      </c>
      <c r="F201" s="21">
        <v>1443</v>
      </c>
      <c r="G201" s="21">
        <v>419</v>
      </c>
      <c r="H201" s="15" t="s">
        <v>15</v>
      </c>
      <c r="I201" s="103">
        <f t="shared" si="18"/>
        <v>9917</v>
      </c>
    </row>
    <row r="202" spans="1:9">
      <c r="A202" s="68">
        <v>1980</v>
      </c>
      <c r="B202" s="23" t="s">
        <v>15</v>
      </c>
      <c r="C202" s="21">
        <v>5949</v>
      </c>
      <c r="D202" s="21" t="s">
        <v>15</v>
      </c>
      <c r="E202" s="21">
        <v>5468</v>
      </c>
      <c r="F202" s="21">
        <v>3156</v>
      </c>
      <c r="G202" s="21">
        <v>1333</v>
      </c>
      <c r="H202" s="15" t="s">
        <v>15</v>
      </c>
      <c r="I202" s="103">
        <f t="shared" si="18"/>
        <v>15906</v>
      </c>
    </row>
    <row r="203" spans="1:9">
      <c r="A203" s="68">
        <v>1981</v>
      </c>
      <c r="B203" s="23" t="s">
        <v>15</v>
      </c>
      <c r="C203" s="21">
        <v>5139</v>
      </c>
      <c r="D203" s="21">
        <v>752</v>
      </c>
      <c r="E203" s="21">
        <v>3294</v>
      </c>
      <c r="F203" s="21">
        <v>1586</v>
      </c>
      <c r="G203" s="21">
        <v>366</v>
      </c>
      <c r="H203" s="15" t="s">
        <v>15</v>
      </c>
      <c r="I203" s="103">
        <f t="shared" si="18"/>
        <v>11137</v>
      </c>
    </row>
    <row r="204" spans="1:9">
      <c r="A204" s="68">
        <v>1982</v>
      </c>
      <c r="B204" s="23">
        <v>2367</v>
      </c>
      <c r="C204" s="21">
        <v>4403</v>
      </c>
      <c r="D204" s="21">
        <v>1940</v>
      </c>
      <c r="E204" s="21">
        <v>4179</v>
      </c>
      <c r="F204" s="21">
        <v>2254</v>
      </c>
      <c r="G204" s="21">
        <v>686</v>
      </c>
      <c r="H204" s="15" t="s">
        <v>15</v>
      </c>
      <c r="I204" s="103">
        <f t="shared" si="18"/>
        <v>15829</v>
      </c>
    </row>
    <row r="205" spans="1:9">
      <c r="A205" s="68">
        <v>1983</v>
      </c>
      <c r="B205" s="23">
        <v>254</v>
      </c>
      <c r="C205" s="21">
        <v>5227</v>
      </c>
      <c r="D205" s="21">
        <v>3242</v>
      </c>
      <c r="E205" s="21">
        <v>4204</v>
      </c>
      <c r="F205" s="21">
        <v>454</v>
      </c>
      <c r="G205" s="21">
        <v>50</v>
      </c>
      <c r="H205" s="15" t="s">
        <v>15</v>
      </c>
      <c r="I205" s="103">
        <f t="shared" si="18"/>
        <v>13431</v>
      </c>
    </row>
    <row r="206" spans="1:9">
      <c r="A206" s="68">
        <v>1984</v>
      </c>
      <c r="B206" s="23" t="s">
        <v>15</v>
      </c>
      <c r="C206" s="21">
        <v>3238</v>
      </c>
      <c r="D206" s="21">
        <v>5115</v>
      </c>
      <c r="E206" s="21">
        <v>1365</v>
      </c>
      <c r="F206" s="21">
        <v>406</v>
      </c>
      <c r="G206" s="21">
        <v>27</v>
      </c>
      <c r="H206" s="15" t="s">
        <v>15</v>
      </c>
      <c r="I206" s="103">
        <f t="shared" si="18"/>
        <v>10151</v>
      </c>
    </row>
    <row r="207" spans="1:9">
      <c r="A207" s="68">
        <v>1985</v>
      </c>
      <c r="B207" s="23" t="s">
        <v>15</v>
      </c>
      <c r="C207" s="21">
        <v>3218</v>
      </c>
      <c r="D207" s="21">
        <v>2786</v>
      </c>
      <c r="E207" s="21">
        <v>689</v>
      </c>
      <c r="F207" s="21">
        <v>121</v>
      </c>
      <c r="G207" s="21">
        <v>50</v>
      </c>
      <c r="H207" s="15" t="s">
        <v>15</v>
      </c>
      <c r="I207" s="103">
        <f t="shared" si="18"/>
        <v>6864</v>
      </c>
    </row>
    <row r="208" spans="1:9">
      <c r="A208" s="68">
        <v>1986</v>
      </c>
      <c r="B208" s="23" t="s">
        <v>15</v>
      </c>
      <c r="C208" s="21">
        <v>7055</v>
      </c>
      <c r="D208" s="21">
        <v>5386</v>
      </c>
      <c r="E208" s="21">
        <v>3574</v>
      </c>
      <c r="F208" s="21">
        <v>1060</v>
      </c>
      <c r="G208" s="21">
        <v>286</v>
      </c>
      <c r="H208" s="15" t="s">
        <v>15</v>
      </c>
      <c r="I208" s="103">
        <f t="shared" si="18"/>
        <v>17361</v>
      </c>
    </row>
    <row r="209" spans="1:9">
      <c r="A209" s="68">
        <v>1987</v>
      </c>
      <c r="B209" s="23" t="s">
        <v>15</v>
      </c>
      <c r="C209" s="21">
        <v>4352</v>
      </c>
      <c r="D209" s="21">
        <v>2461</v>
      </c>
      <c r="E209" s="21">
        <v>2955</v>
      </c>
      <c r="F209" s="21">
        <v>1122</v>
      </c>
      <c r="G209" s="21">
        <v>155</v>
      </c>
      <c r="H209" s="15" t="s">
        <v>15</v>
      </c>
      <c r="I209" s="103">
        <f t="shared" si="18"/>
        <v>11045</v>
      </c>
    </row>
    <row r="210" spans="1:9">
      <c r="A210" s="68">
        <v>1988</v>
      </c>
      <c r="B210" s="23" t="s">
        <v>15</v>
      </c>
      <c r="C210" s="21">
        <v>4247</v>
      </c>
      <c r="D210" s="21">
        <v>4574</v>
      </c>
      <c r="E210" s="21">
        <v>3704</v>
      </c>
      <c r="F210" s="21">
        <v>1562</v>
      </c>
      <c r="G210" s="21">
        <v>110</v>
      </c>
      <c r="H210" s="15" t="s">
        <v>15</v>
      </c>
      <c r="I210" s="103">
        <f t="shared" si="18"/>
        <v>14197</v>
      </c>
    </row>
    <row r="211" spans="1:9">
      <c r="A211" s="68">
        <v>1989</v>
      </c>
      <c r="B211" s="23" t="s">
        <v>15</v>
      </c>
      <c r="C211" s="21">
        <v>5029</v>
      </c>
      <c r="D211" s="21">
        <v>4318</v>
      </c>
      <c r="E211" s="21">
        <v>3410</v>
      </c>
      <c r="F211" s="21">
        <v>2355</v>
      </c>
      <c r="G211" s="21">
        <v>346</v>
      </c>
      <c r="H211" s="15" t="s">
        <v>15</v>
      </c>
      <c r="I211" s="103">
        <f t="shared" si="18"/>
        <v>15458</v>
      </c>
    </row>
    <row r="212" spans="1:9">
      <c r="A212" s="68">
        <v>1990</v>
      </c>
      <c r="B212" s="23" t="s">
        <v>15</v>
      </c>
      <c r="C212" s="21">
        <v>5494</v>
      </c>
      <c r="D212" s="21">
        <v>4536</v>
      </c>
      <c r="E212" s="21">
        <v>3194</v>
      </c>
      <c r="F212" s="21">
        <v>574</v>
      </c>
      <c r="G212" s="21">
        <v>95</v>
      </c>
      <c r="H212" s="15" t="s">
        <v>15</v>
      </c>
      <c r="I212" s="103">
        <f t="shared" si="18"/>
        <v>13893</v>
      </c>
    </row>
    <row r="213" spans="1:9">
      <c r="A213" s="68">
        <v>1991</v>
      </c>
      <c r="B213" s="23" t="s">
        <v>15</v>
      </c>
      <c r="C213" s="21">
        <v>3200</v>
      </c>
      <c r="D213" s="21">
        <v>5500</v>
      </c>
      <c r="E213" s="21">
        <v>3100</v>
      </c>
      <c r="F213" s="21">
        <v>400</v>
      </c>
      <c r="G213" s="21">
        <v>200</v>
      </c>
      <c r="H213" s="15" t="s">
        <v>15</v>
      </c>
      <c r="I213" s="103">
        <f t="shared" si="18"/>
        <v>12400</v>
      </c>
    </row>
    <row r="214" spans="1:9">
      <c r="A214" s="68">
        <v>1992</v>
      </c>
      <c r="B214" s="23" t="s">
        <v>15</v>
      </c>
      <c r="C214" s="21">
        <v>4900</v>
      </c>
      <c r="D214" s="21">
        <v>2800</v>
      </c>
      <c r="E214" s="21">
        <v>1500</v>
      </c>
      <c r="F214" s="21">
        <v>800</v>
      </c>
      <c r="G214" s="21">
        <v>100</v>
      </c>
      <c r="H214" s="15" t="s">
        <v>15</v>
      </c>
      <c r="I214" s="103">
        <f t="shared" si="18"/>
        <v>10100</v>
      </c>
    </row>
    <row r="215" spans="1:9">
      <c r="A215" s="68">
        <v>1993</v>
      </c>
      <c r="B215" s="23" t="s">
        <v>15</v>
      </c>
      <c r="C215" s="21">
        <v>5200</v>
      </c>
      <c r="D215" s="21">
        <v>2900</v>
      </c>
      <c r="E215" s="21">
        <v>2600</v>
      </c>
      <c r="F215" s="21">
        <v>900</v>
      </c>
      <c r="G215" s="21">
        <v>100</v>
      </c>
      <c r="H215" s="15" t="s">
        <v>15</v>
      </c>
      <c r="I215" s="103">
        <f t="shared" si="18"/>
        <v>11700</v>
      </c>
    </row>
    <row r="216" spans="1:9">
      <c r="A216" s="68">
        <v>1994</v>
      </c>
      <c r="B216" s="23" t="s">
        <v>15</v>
      </c>
      <c r="C216" s="21">
        <v>3400</v>
      </c>
      <c r="D216" s="21">
        <v>1400</v>
      </c>
      <c r="E216" s="21">
        <v>2600</v>
      </c>
      <c r="F216" s="21">
        <v>400</v>
      </c>
      <c r="G216" s="21">
        <v>100</v>
      </c>
      <c r="H216" s="15" t="s">
        <v>15</v>
      </c>
      <c r="I216" s="103">
        <f t="shared" si="18"/>
        <v>7900</v>
      </c>
    </row>
    <row r="217" spans="1:9">
      <c r="A217" s="68">
        <v>1995</v>
      </c>
      <c r="B217" s="23" t="s">
        <v>15</v>
      </c>
      <c r="C217" s="21">
        <v>5100</v>
      </c>
      <c r="D217" s="21">
        <v>2800</v>
      </c>
      <c r="E217" s="21">
        <v>2500</v>
      </c>
      <c r="F217" s="21">
        <v>1400</v>
      </c>
      <c r="G217" s="21">
        <v>200</v>
      </c>
      <c r="H217" s="15" t="s">
        <v>15</v>
      </c>
      <c r="I217" s="103">
        <f t="shared" si="18"/>
        <v>12000</v>
      </c>
    </row>
    <row r="218" spans="1:9">
      <c r="A218" s="68">
        <v>1996</v>
      </c>
      <c r="B218" s="23" t="s">
        <v>15</v>
      </c>
      <c r="C218" s="21">
        <v>3700</v>
      </c>
      <c r="D218" s="21">
        <v>3400</v>
      </c>
      <c r="E218" s="21">
        <v>3100</v>
      </c>
      <c r="F218" s="21">
        <v>300</v>
      </c>
      <c r="G218" s="21">
        <v>25</v>
      </c>
      <c r="H218" s="15" t="s">
        <v>15</v>
      </c>
      <c r="I218" s="103">
        <f t="shared" si="18"/>
        <v>10525</v>
      </c>
    </row>
    <row r="219" spans="1:9">
      <c r="A219" s="68">
        <v>1997</v>
      </c>
      <c r="B219" s="23">
        <v>600</v>
      </c>
      <c r="C219" s="21">
        <v>3800</v>
      </c>
      <c r="D219" s="21">
        <v>1700</v>
      </c>
      <c r="E219" s="21">
        <v>2900</v>
      </c>
      <c r="F219" s="21" t="s">
        <v>15</v>
      </c>
      <c r="G219" s="21">
        <v>50</v>
      </c>
      <c r="H219" s="15" t="s">
        <v>15</v>
      </c>
      <c r="I219" s="103">
        <f t="shared" si="18"/>
        <v>9050</v>
      </c>
    </row>
    <row r="220" spans="1:9">
      <c r="A220" s="68">
        <v>1998</v>
      </c>
      <c r="B220" s="23" t="s">
        <v>15</v>
      </c>
      <c r="C220" s="21">
        <v>3400</v>
      </c>
      <c r="D220" s="21">
        <v>1300</v>
      </c>
      <c r="E220" s="21">
        <v>900</v>
      </c>
      <c r="F220" s="21">
        <v>100</v>
      </c>
      <c r="G220" s="21">
        <v>100</v>
      </c>
      <c r="H220" s="15" t="s">
        <v>15</v>
      </c>
      <c r="I220" s="103">
        <f t="shared" si="18"/>
        <v>5800</v>
      </c>
    </row>
    <row r="221" spans="1:9">
      <c r="A221" s="68">
        <v>1999</v>
      </c>
      <c r="B221" s="23">
        <v>25</v>
      </c>
      <c r="C221" s="21">
        <v>1300</v>
      </c>
      <c r="D221" s="21">
        <v>2500</v>
      </c>
      <c r="E221" s="21">
        <v>1100</v>
      </c>
      <c r="F221" s="21">
        <v>100</v>
      </c>
      <c r="G221" s="21">
        <v>200</v>
      </c>
      <c r="H221" s="15" t="s">
        <v>15</v>
      </c>
      <c r="I221" s="103">
        <f t="shared" si="18"/>
        <v>5225</v>
      </c>
    </row>
    <row r="222" spans="1:9">
      <c r="A222" s="68">
        <v>2000</v>
      </c>
      <c r="B222" s="23" t="s">
        <v>15</v>
      </c>
      <c r="C222" s="21">
        <v>3387</v>
      </c>
      <c r="D222" s="21">
        <v>3304</v>
      </c>
      <c r="E222" s="21">
        <v>1199</v>
      </c>
      <c r="F222" s="21">
        <v>211</v>
      </c>
      <c r="G222" s="21" t="s">
        <v>15</v>
      </c>
      <c r="H222" s="15" t="s">
        <v>15</v>
      </c>
      <c r="I222" s="103">
        <f t="shared" si="18"/>
        <v>8101</v>
      </c>
    </row>
    <row r="223" spans="1:9">
      <c r="A223" s="68">
        <v>2001</v>
      </c>
      <c r="B223" s="23" t="s">
        <v>15</v>
      </c>
      <c r="C223" s="21">
        <v>2688</v>
      </c>
      <c r="D223" s="21">
        <v>674</v>
      </c>
      <c r="E223" s="21">
        <v>348</v>
      </c>
      <c r="F223" s="21">
        <v>27</v>
      </c>
      <c r="G223" s="21">
        <v>22</v>
      </c>
      <c r="H223" s="15" t="s">
        <v>15</v>
      </c>
      <c r="I223" s="103">
        <f t="shared" si="18"/>
        <v>3759</v>
      </c>
    </row>
    <row r="224" spans="1:9">
      <c r="A224" s="68">
        <v>2002</v>
      </c>
      <c r="B224" s="23" t="s">
        <v>15</v>
      </c>
      <c r="C224" s="21">
        <v>1988</v>
      </c>
      <c r="D224" s="21">
        <v>1617</v>
      </c>
      <c r="E224" s="21">
        <v>1592</v>
      </c>
      <c r="F224" s="21">
        <v>291</v>
      </c>
      <c r="G224" s="21">
        <v>41</v>
      </c>
      <c r="H224" s="15" t="s">
        <v>15</v>
      </c>
      <c r="I224" s="103">
        <f t="shared" si="18"/>
        <v>5529</v>
      </c>
    </row>
    <row r="225" spans="1:9">
      <c r="A225" s="68">
        <v>2003</v>
      </c>
      <c r="B225" s="23" t="s">
        <v>15</v>
      </c>
      <c r="C225" s="21">
        <v>1006</v>
      </c>
      <c r="D225" s="21">
        <v>499</v>
      </c>
      <c r="E225" s="21">
        <v>791</v>
      </c>
      <c r="F225" s="21">
        <v>178</v>
      </c>
      <c r="G225" s="21">
        <v>270</v>
      </c>
      <c r="H225" s="15" t="s">
        <v>15</v>
      </c>
      <c r="I225" s="103">
        <f t="shared" si="18"/>
        <v>2744</v>
      </c>
    </row>
    <row r="226" spans="1:9">
      <c r="A226" s="68">
        <v>2004</v>
      </c>
      <c r="B226" s="23" t="s">
        <v>15</v>
      </c>
      <c r="C226" s="21">
        <v>2026</v>
      </c>
      <c r="D226" s="21">
        <v>1092</v>
      </c>
      <c r="E226" s="21">
        <v>1147</v>
      </c>
      <c r="F226" s="21">
        <v>299</v>
      </c>
      <c r="G226" s="21">
        <v>205</v>
      </c>
      <c r="H226" s="15" t="s">
        <v>15</v>
      </c>
      <c r="I226" s="103">
        <f t="shared" si="18"/>
        <v>4769</v>
      </c>
    </row>
    <row r="227" spans="1:9">
      <c r="A227" s="68">
        <v>2005</v>
      </c>
      <c r="B227" s="23" t="s">
        <v>15</v>
      </c>
      <c r="C227" s="21">
        <v>3881</v>
      </c>
      <c r="D227" s="21">
        <v>377</v>
      </c>
      <c r="E227" s="21">
        <v>1468</v>
      </c>
      <c r="F227" s="21">
        <v>779</v>
      </c>
      <c r="G227" s="21">
        <v>64</v>
      </c>
      <c r="H227" s="15" t="s">
        <v>15</v>
      </c>
      <c r="I227" s="103">
        <f t="shared" si="18"/>
        <v>6569</v>
      </c>
    </row>
    <row r="228" spans="1:9">
      <c r="A228" s="68">
        <v>2006</v>
      </c>
      <c r="B228" s="23" t="s">
        <v>15</v>
      </c>
      <c r="C228" s="21">
        <v>2062</v>
      </c>
      <c r="D228" s="21">
        <v>103</v>
      </c>
      <c r="E228" s="21">
        <v>34</v>
      </c>
      <c r="F228" s="21">
        <v>44</v>
      </c>
      <c r="G228" s="21">
        <v>94</v>
      </c>
      <c r="H228" s="15" t="s">
        <v>15</v>
      </c>
      <c r="I228" s="103">
        <f t="shared" si="18"/>
        <v>2337</v>
      </c>
    </row>
    <row r="229" spans="1:9">
      <c r="A229" s="68">
        <v>2007</v>
      </c>
      <c r="B229" s="23" t="s">
        <v>15</v>
      </c>
      <c r="C229" s="21">
        <v>1476</v>
      </c>
      <c r="D229" s="21">
        <v>29</v>
      </c>
      <c r="E229" s="21">
        <v>334</v>
      </c>
      <c r="F229" s="21">
        <v>255</v>
      </c>
      <c r="G229" s="21">
        <v>84</v>
      </c>
      <c r="H229" s="15" t="s">
        <v>15</v>
      </c>
      <c r="I229" s="103">
        <f t="shared" si="18"/>
        <v>2178</v>
      </c>
    </row>
    <row r="230" spans="1:9">
      <c r="A230" s="68">
        <v>2008</v>
      </c>
      <c r="B230" s="54" t="s">
        <v>15</v>
      </c>
      <c r="C230" s="21" t="s">
        <v>15</v>
      </c>
      <c r="D230" s="21" t="s">
        <v>15</v>
      </c>
      <c r="E230" s="21" t="s">
        <v>15</v>
      </c>
      <c r="F230" s="21" t="s">
        <v>15</v>
      </c>
      <c r="G230" s="21" t="s">
        <v>15</v>
      </c>
      <c r="H230" s="15" t="s">
        <v>15</v>
      </c>
      <c r="I230" s="103" t="s">
        <v>15</v>
      </c>
    </row>
    <row r="231" spans="1:9">
      <c r="A231" s="68">
        <v>2009</v>
      </c>
      <c r="B231" s="54" t="s">
        <v>15</v>
      </c>
      <c r="C231" s="21" t="s">
        <v>15</v>
      </c>
      <c r="D231" s="21" t="s">
        <v>15</v>
      </c>
      <c r="E231" s="21" t="s">
        <v>15</v>
      </c>
      <c r="F231" s="21" t="s">
        <v>15</v>
      </c>
      <c r="G231" s="21" t="s">
        <v>15</v>
      </c>
      <c r="H231" s="15" t="s">
        <v>15</v>
      </c>
      <c r="I231" s="103" t="s">
        <v>15</v>
      </c>
    </row>
    <row r="232" spans="1:9">
      <c r="A232" s="68">
        <v>2010</v>
      </c>
      <c r="B232" s="54" t="s">
        <v>15</v>
      </c>
      <c r="C232" s="21" t="s">
        <v>15</v>
      </c>
      <c r="D232" s="21" t="s">
        <v>15</v>
      </c>
      <c r="E232" s="21">
        <v>245</v>
      </c>
      <c r="F232" s="21" t="s">
        <v>15</v>
      </c>
      <c r="G232" s="21" t="s">
        <v>15</v>
      </c>
      <c r="H232" s="15" t="s">
        <v>15</v>
      </c>
      <c r="I232" s="103">
        <f t="shared" ref="I232:I236" si="19">SUM(B232:H232)</f>
        <v>245</v>
      </c>
    </row>
    <row r="233" spans="1:9">
      <c r="A233" s="68">
        <v>2011</v>
      </c>
      <c r="B233" s="54" t="s">
        <v>15</v>
      </c>
      <c r="C233" s="21">
        <v>979</v>
      </c>
      <c r="D233" s="21">
        <v>340</v>
      </c>
      <c r="E233" s="21">
        <v>268</v>
      </c>
      <c r="F233" s="21">
        <v>117</v>
      </c>
      <c r="G233" s="21">
        <v>18</v>
      </c>
      <c r="H233" s="15" t="s">
        <v>15</v>
      </c>
      <c r="I233" s="103">
        <f t="shared" si="19"/>
        <v>1722</v>
      </c>
    </row>
    <row r="234" spans="1:9">
      <c r="A234" s="68">
        <v>2012</v>
      </c>
      <c r="B234" s="54" t="s">
        <v>15</v>
      </c>
      <c r="C234" s="21">
        <v>2015</v>
      </c>
      <c r="D234" s="21">
        <v>907</v>
      </c>
      <c r="E234" s="21">
        <v>1247</v>
      </c>
      <c r="F234" s="21">
        <v>255</v>
      </c>
      <c r="G234" s="21">
        <v>67</v>
      </c>
      <c r="H234" s="15" t="s">
        <v>15</v>
      </c>
      <c r="I234" s="103">
        <f t="shared" si="19"/>
        <v>4491</v>
      </c>
    </row>
    <row r="235" spans="1:9">
      <c r="A235" s="68">
        <v>2013</v>
      </c>
      <c r="B235" s="54" t="s">
        <v>15</v>
      </c>
      <c r="C235" s="21">
        <v>1590</v>
      </c>
      <c r="D235" s="21">
        <v>810</v>
      </c>
      <c r="E235" s="21">
        <v>400</v>
      </c>
      <c r="F235" s="21">
        <v>118</v>
      </c>
      <c r="G235" s="21">
        <v>46</v>
      </c>
      <c r="H235" s="15" t="s">
        <v>15</v>
      </c>
      <c r="I235" s="103">
        <f t="shared" si="19"/>
        <v>2964</v>
      </c>
    </row>
    <row r="236" spans="1:9">
      <c r="A236" s="68">
        <v>2014</v>
      </c>
      <c r="B236" s="54" t="s">
        <v>15</v>
      </c>
      <c r="C236" s="21">
        <v>824</v>
      </c>
      <c r="D236" s="21">
        <v>353</v>
      </c>
      <c r="E236" s="21">
        <v>312</v>
      </c>
      <c r="F236" s="21">
        <v>104</v>
      </c>
      <c r="G236" s="21" t="s">
        <v>15</v>
      </c>
      <c r="H236" s="15" t="s">
        <v>15</v>
      </c>
      <c r="I236" s="103">
        <f t="shared" si="19"/>
        <v>1593</v>
      </c>
    </row>
    <row r="237" spans="1:9">
      <c r="A237" s="68">
        <v>2015</v>
      </c>
      <c r="B237" s="54" t="s">
        <v>15</v>
      </c>
      <c r="C237" s="21">
        <v>1219</v>
      </c>
      <c r="D237" s="21">
        <v>660</v>
      </c>
      <c r="E237" s="21">
        <v>536</v>
      </c>
      <c r="F237" s="21">
        <v>127</v>
      </c>
      <c r="G237" s="21" t="s">
        <v>15</v>
      </c>
      <c r="H237" s="15" t="s">
        <v>15</v>
      </c>
      <c r="I237" s="103">
        <f>SUM(B237:H237)</f>
        <v>2542</v>
      </c>
    </row>
    <row r="238" spans="1:9">
      <c r="A238" s="68">
        <v>2016</v>
      </c>
      <c r="B238" s="54" t="s">
        <v>15</v>
      </c>
      <c r="C238" s="21">
        <v>1081</v>
      </c>
      <c r="D238" s="21">
        <v>479</v>
      </c>
      <c r="E238" s="21" t="s">
        <v>15</v>
      </c>
      <c r="F238" s="21" t="s">
        <v>15</v>
      </c>
      <c r="G238" s="21" t="s">
        <v>15</v>
      </c>
      <c r="H238" s="15" t="s">
        <v>15</v>
      </c>
      <c r="I238" s="103">
        <f>SUM(B238:H238)</f>
        <v>1560</v>
      </c>
    </row>
    <row r="239" spans="1:9">
      <c r="A239" s="68">
        <v>2017</v>
      </c>
      <c r="B239" s="54" t="s">
        <v>15</v>
      </c>
      <c r="C239" s="21">
        <v>874</v>
      </c>
      <c r="D239" s="21">
        <v>1210</v>
      </c>
      <c r="E239" s="21" t="s">
        <v>15</v>
      </c>
      <c r="F239" s="21" t="s">
        <v>15</v>
      </c>
      <c r="G239" s="21" t="s">
        <v>15</v>
      </c>
      <c r="H239" s="15" t="s">
        <v>15</v>
      </c>
      <c r="I239" s="103">
        <f>SUM(B239:H239)</f>
        <v>2084</v>
      </c>
    </row>
    <row r="240" spans="1:9">
      <c r="A240" s="68">
        <v>2018</v>
      </c>
      <c r="B240" s="54" t="s">
        <v>15</v>
      </c>
      <c r="C240" s="21">
        <v>473</v>
      </c>
      <c r="D240" s="21">
        <v>839</v>
      </c>
      <c r="E240" s="21" t="s">
        <v>15</v>
      </c>
      <c r="F240" s="21" t="s">
        <v>15</v>
      </c>
      <c r="G240" s="21" t="s">
        <v>15</v>
      </c>
      <c r="H240" s="15" t="s">
        <v>15</v>
      </c>
      <c r="I240" s="103">
        <f>SUM(B240:H240)</f>
        <v>1312</v>
      </c>
    </row>
    <row r="241" spans="1:9">
      <c r="A241" s="68">
        <v>2019</v>
      </c>
      <c r="B241" s="54" t="s">
        <v>15</v>
      </c>
      <c r="C241" s="21">
        <v>3189</v>
      </c>
      <c r="D241" s="21">
        <v>2050</v>
      </c>
      <c r="E241" s="21">
        <v>971</v>
      </c>
      <c r="F241" s="21" t="s">
        <v>15</v>
      </c>
      <c r="G241" s="21" t="s">
        <v>15</v>
      </c>
      <c r="H241" s="15" t="s">
        <v>15</v>
      </c>
      <c r="I241" s="103">
        <f t="shared" ref="I241:I244" si="20">SUM(B241:H241)</f>
        <v>6210</v>
      </c>
    </row>
    <row r="242" spans="1:9">
      <c r="A242" s="68">
        <v>2020</v>
      </c>
      <c r="B242" s="54" t="s">
        <v>15</v>
      </c>
      <c r="C242" s="21">
        <v>1302</v>
      </c>
      <c r="D242" s="21">
        <v>844</v>
      </c>
      <c r="E242" s="21">
        <v>374</v>
      </c>
      <c r="F242" s="21">
        <v>96</v>
      </c>
      <c r="G242" s="21" t="s">
        <v>15</v>
      </c>
      <c r="H242" s="15" t="s">
        <v>15</v>
      </c>
      <c r="I242" s="103">
        <f t="shared" si="20"/>
        <v>2616</v>
      </c>
    </row>
    <row r="243" spans="1:9">
      <c r="A243" s="68">
        <v>2021</v>
      </c>
      <c r="B243" s="54" t="s">
        <v>15</v>
      </c>
      <c r="C243" s="21">
        <v>2527</v>
      </c>
      <c r="D243" s="21">
        <v>483</v>
      </c>
      <c r="E243" s="21">
        <v>197</v>
      </c>
      <c r="F243" s="21">
        <v>56</v>
      </c>
      <c r="G243" s="21" t="s">
        <v>15</v>
      </c>
      <c r="H243" s="15" t="s">
        <v>15</v>
      </c>
      <c r="I243" s="103">
        <f t="shared" si="20"/>
        <v>3263</v>
      </c>
    </row>
    <row r="244" spans="1:9">
      <c r="A244" s="68">
        <v>2022</v>
      </c>
      <c r="B244" s="54" t="s">
        <v>15</v>
      </c>
      <c r="C244" s="21">
        <v>3049</v>
      </c>
      <c r="D244" s="21">
        <v>1398</v>
      </c>
      <c r="E244" s="21">
        <v>337</v>
      </c>
      <c r="F244" s="21">
        <v>102</v>
      </c>
      <c r="G244" s="21" t="s">
        <v>15</v>
      </c>
      <c r="H244" s="15" t="s">
        <v>15</v>
      </c>
      <c r="I244" s="103">
        <f t="shared" si="20"/>
        <v>4886</v>
      </c>
    </row>
    <row r="245" spans="1:9">
      <c r="A245" s="68">
        <v>2023</v>
      </c>
      <c r="B245" s="54" t="s">
        <v>15</v>
      </c>
      <c r="C245" s="21" t="s">
        <v>15</v>
      </c>
      <c r="D245" s="21" t="s">
        <v>15</v>
      </c>
      <c r="E245" s="21" t="s">
        <v>15</v>
      </c>
      <c r="F245" s="21" t="s">
        <v>15</v>
      </c>
      <c r="G245" s="21" t="s">
        <v>15</v>
      </c>
      <c r="H245" s="15" t="s">
        <v>15</v>
      </c>
      <c r="I245" s="15" t="s">
        <v>15</v>
      </c>
    </row>
    <row r="246" spans="1:9">
      <c r="A246" s="68">
        <v>2024</v>
      </c>
      <c r="B246" s="23" t="s">
        <v>15</v>
      </c>
      <c r="C246" s="21" t="s">
        <v>15</v>
      </c>
      <c r="D246" s="21" t="s">
        <v>15</v>
      </c>
      <c r="E246" s="21" t="s">
        <v>15</v>
      </c>
      <c r="F246" s="21" t="s">
        <v>15</v>
      </c>
      <c r="G246" s="21" t="s">
        <v>15</v>
      </c>
      <c r="H246" s="15" t="s">
        <v>15</v>
      </c>
      <c r="I246" s="15" t="s">
        <v>15</v>
      </c>
    </row>
    <row r="247" spans="1:9">
      <c r="B247" s="57"/>
    </row>
    <row r="248" spans="1:9" ht="11.4">
      <c r="A248" s="66" t="s">
        <v>39</v>
      </c>
      <c r="B248" s="57"/>
    </row>
    <row r="249" spans="1:9">
      <c r="A249" s="68">
        <v>1978</v>
      </c>
      <c r="B249" s="21">
        <f t="shared" ref="B249:I258" si="21">IF(AND(B200="-",B151="-",B102="-",B53="-",B4="-"),"-",SUM(B200,B151,B102,B53,B4))</f>
        <v>3424</v>
      </c>
      <c r="C249" s="21">
        <f t="shared" si="21"/>
        <v>20201</v>
      </c>
      <c r="D249" s="21">
        <f t="shared" si="21"/>
        <v>37136</v>
      </c>
      <c r="E249" s="21">
        <f t="shared" si="21"/>
        <v>25037</v>
      </c>
      <c r="F249" s="21">
        <f t="shared" si="21"/>
        <v>8973</v>
      </c>
      <c r="G249" s="21">
        <f t="shared" si="21"/>
        <v>3606</v>
      </c>
      <c r="H249" s="15" t="str">
        <f t="shared" si="21"/>
        <v>-</v>
      </c>
      <c r="I249" s="14">
        <f t="shared" si="21"/>
        <v>98377</v>
      </c>
    </row>
    <row r="250" spans="1:9">
      <c r="A250" s="68">
        <v>1979</v>
      </c>
      <c r="B250" s="21">
        <f t="shared" si="21"/>
        <v>12</v>
      </c>
      <c r="C250" s="21">
        <f t="shared" si="21"/>
        <v>17652</v>
      </c>
      <c r="D250" s="21">
        <f t="shared" si="21"/>
        <v>14145</v>
      </c>
      <c r="E250" s="21">
        <f t="shared" si="21"/>
        <v>39362</v>
      </c>
      <c r="F250" s="21">
        <f t="shared" si="21"/>
        <v>25416</v>
      </c>
      <c r="G250" s="21">
        <f t="shared" si="21"/>
        <v>7561</v>
      </c>
      <c r="H250" s="15" t="str">
        <f t="shared" si="21"/>
        <v>-</v>
      </c>
      <c r="I250" s="14">
        <f t="shared" si="21"/>
        <v>104148</v>
      </c>
    </row>
    <row r="251" spans="1:9">
      <c r="A251" s="68">
        <v>1980</v>
      </c>
      <c r="B251" s="21" t="str">
        <f t="shared" si="21"/>
        <v>-</v>
      </c>
      <c r="C251" s="21">
        <f t="shared" si="21"/>
        <v>25406</v>
      </c>
      <c r="D251" s="21" t="str">
        <f t="shared" si="21"/>
        <v>-</v>
      </c>
      <c r="E251" s="21">
        <f t="shared" si="21"/>
        <v>31828</v>
      </c>
      <c r="F251" s="21">
        <f t="shared" si="21"/>
        <v>14613</v>
      </c>
      <c r="G251" s="21">
        <f t="shared" si="21"/>
        <v>10638</v>
      </c>
      <c r="H251" s="15" t="str">
        <f t="shared" si="21"/>
        <v>-</v>
      </c>
      <c r="I251" s="14">
        <f t="shared" si="21"/>
        <v>82485</v>
      </c>
    </row>
    <row r="252" spans="1:9">
      <c r="A252" s="68">
        <v>1981</v>
      </c>
      <c r="B252" s="21" t="str">
        <f t="shared" si="21"/>
        <v>-</v>
      </c>
      <c r="C252" s="21">
        <f t="shared" si="21"/>
        <v>19146</v>
      </c>
      <c r="D252" s="21">
        <f t="shared" si="21"/>
        <v>6284</v>
      </c>
      <c r="E252" s="21">
        <f t="shared" si="21"/>
        <v>21659</v>
      </c>
      <c r="F252" s="21">
        <f t="shared" si="21"/>
        <v>14712</v>
      </c>
      <c r="G252" s="21">
        <f t="shared" si="21"/>
        <v>6730</v>
      </c>
      <c r="H252" s="15" t="str">
        <f t="shared" si="21"/>
        <v>-</v>
      </c>
      <c r="I252" s="14">
        <f t="shared" si="21"/>
        <v>68531</v>
      </c>
    </row>
    <row r="253" spans="1:9">
      <c r="A253" s="68">
        <v>1982</v>
      </c>
      <c r="B253" s="21">
        <f t="shared" si="21"/>
        <v>3755</v>
      </c>
      <c r="C253" s="21">
        <f t="shared" si="21"/>
        <v>17749</v>
      </c>
      <c r="D253" s="21">
        <f t="shared" si="21"/>
        <v>9739</v>
      </c>
      <c r="E253" s="21">
        <f t="shared" si="21"/>
        <v>31952</v>
      </c>
      <c r="F253" s="21">
        <f t="shared" si="21"/>
        <v>21559</v>
      </c>
      <c r="G253" s="21">
        <f t="shared" si="21"/>
        <v>8301</v>
      </c>
      <c r="H253" s="15" t="str">
        <f t="shared" si="21"/>
        <v>-</v>
      </c>
      <c r="I253" s="14">
        <f t="shared" si="21"/>
        <v>93055</v>
      </c>
    </row>
    <row r="254" spans="1:9">
      <c r="A254" s="68">
        <v>1983</v>
      </c>
      <c r="B254" s="21">
        <f t="shared" si="21"/>
        <v>319</v>
      </c>
      <c r="C254" s="21">
        <f t="shared" si="21"/>
        <v>10195</v>
      </c>
      <c r="D254" s="21">
        <f t="shared" si="21"/>
        <v>11633</v>
      </c>
      <c r="E254" s="21">
        <f t="shared" si="21"/>
        <v>13916</v>
      </c>
      <c r="F254" s="21">
        <f t="shared" si="21"/>
        <v>6128</v>
      </c>
      <c r="G254" s="21">
        <f t="shared" si="21"/>
        <v>1270</v>
      </c>
      <c r="H254" s="15" t="str">
        <f t="shared" si="21"/>
        <v>-</v>
      </c>
      <c r="I254" s="14">
        <f t="shared" si="21"/>
        <v>43461</v>
      </c>
    </row>
    <row r="255" spans="1:9">
      <c r="A255" s="68">
        <v>1984</v>
      </c>
      <c r="B255" s="21" t="str">
        <f t="shared" si="21"/>
        <v>-</v>
      </c>
      <c r="C255" s="21">
        <f t="shared" si="21"/>
        <v>5506</v>
      </c>
      <c r="D255" s="21">
        <f t="shared" si="21"/>
        <v>8471</v>
      </c>
      <c r="E255" s="21">
        <f t="shared" si="21"/>
        <v>12931</v>
      </c>
      <c r="F255" s="21">
        <f t="shared" si="21"/>
        <v>9857</v>
      </c>
      <c r="G255" s="21">
        <f t="shared" si="21"/>
        <v>5435</v>
      </c>
      <c r="H255" s="15" t="str">
        <f t="shared" si="21"/>
        <v>-</v>
      </c>
      <c r="I255" s="14">
        <f t="shared" si="21"/>
        <v>42200</v>
      </c>
    </row>
    <row r="256" spans="1:9">
      <c r="A256" s="68">
        <v>1985</v>
      </c>
      <c r="B256" s="21" t="str">
        <f t="shared" si="21"/>
        <v>-</v>
      </c>
      <c r="C256" s="21">
        <f t="shared" si="21"/>
        <v>12098</v>
      </c>
      <c r="D256" s="21">
        <f t="shared" si="21"/>
        <v>11422</v>
      </c>
      <c r="E256" s="21">
        <f t="shared" si="21"/>
        <v>13223</v>
      </c>
      <c r="F256" s="21">
        <f t="shared" si="21"/>
        <v>8508</v>
      </c>
      <c r="G256" s="21">
        <f t="shared" si="21"/>
        <v>6327</v>
      </c>
      <c r="H256" s="15" t="str">
        <f t="shared" si="21"/>
        <v>-</v>
      </c>
      <c r="I256" s="14">
        <f t="shared" si="21"/>
        <v>51578</v>
      </c>
    </row>
    <row r="257" spans="1:9">
      <c r="A257" s="68">
        <v>1986</v>
      </c>
      <c r="B257" s="21" t="str">
        <f t="shared" si="21"/>
        <v>-</v>
      </c>
      <c r="C257" s="21">
        <f t="shared" si="21"/>
        <v>14022</v>
      </c>
      <c r="D257" s="21">
        <f t="shared" si="21"/>
        <v>14016</v>
      </c>
      <c r="E257" s="21">
        <f t="shared" si="21"/>
        <v>14799</v>
      </c>
      <c r="F257" s="21">
        <f t="shared" si="21"/>
        <v>9661</v>
      </c>
      <c r="G257" s="21">
        <f t="shared" si="21"/>
        <v>2155</v>
      </c>
      <c r="H257" s="15" t="str">
        <f t="shared" si="21"/>
        <v>-</v>
      </c>
      <c r="I257" s="14">
        <f t="shared" si="21"/>
        <v>54653</v>
      </c>
    </row>
    <row r="258" spans="1:9">
      <c r="A258" s="68">
        <v>1987</v>
      </c>
      <c r="B258" s="21" t="str">
        <f t="shared" si="21"/>
        <v>-</v>
      </c>
      <c r="C258" s="21">
        <f t="shared" si="21"/>
        <v>14869</v>
      </c>
      <c r="D258" s="21">
        <f t="shared" si="21"/>
        <v>16009</v>
      </c>
      <c r="E258" s="21">
        <f t="shared" si="21"/>
        <v>14876.078658355596</v>
      </c>
      <c r="F258" s="21">
        <f t="shared" si="21"/>
        <v>9280</v>
      </c>
      <c r="G258" s="21">
        <f t="shared" si="21"/>
        <v>3593.9999999999995</v>
      </c>
      <c r="H258" s="15" t="str">
        <f t="shared" si="21"/>
        <v>-</v>
      </c>
      <c r="I258" s="14">
        <f t="shared" si="21"/>
        <v>58628.078658355596</v>
      </c>
    </row>
    <row r="259" spans="1:9">
      <c r="A259" s="68">
        <v>1988</v>
      </c>
      <c r="B259" s="21" t="str">
        <f t="shared" ref="B259:I268" si="22">IF(AND(B210="-",B161="-",B112="-",B63="-",B14="-"),"-",SUM(B210,B161,B112,B63,B14))</f>
        <v>-</v>
      </c>
      <c r="C259" s="21">
        <f t="shared" si="22"/>
        <v>16998.282235939645</v>
      </c>
      <c r="D259" s="21">
        <f t="shared" si="22"/>
        <v>20211.000000000004</v>
      </c>
      <c r="E259" s="21">
        <f t="shared" si="22"/>
        <v>19960</v>
      </c>
      <c r="F259" s="21">
        <f t="shared" si="22"/>
        <v>12536</v>
      </c>
      <c r="G259" s="21">
        <f t="shared" si="22"/>
        <v>6010</v>
      </c>
      <c r="H259" s="15" t="str">
        <f t="shared" si="22"/>
        <v>-</v>
      </c>
      <c r="I259" s="14">
        <f t="shared" si="22"/>
        <v>75715.282235939638</v>
      </c>
    </row>
    <row r="260" spans="1:9">
      <c r="A260" s="68">
        <v>1989</v>
      </c>
      <c r="B260" s="21" t="str">
        <f t="shared" si="22"/>
        <v>-</v>
      </c>
      <c r="C260" s="21">
        <f t="shared" si="22"/>
        <v>14063</v>
      </c>
      <c r="D260" s="21">
        <f t="shared" si="22"/>
        <v>15777.000000000002</v>
      </c>
      <c r="E260" s="21">
        <f t="shared" si="22"/>
        <v>11774</v>
      </c>
      <c r="F260" s="21">
        <f t="shared" si="22"/>
        <v>11754.000000000002</v>
      </c>
      <c r="G260" s="21">
        <f t="shared" si="22"/>
        <v>3872</v>
      </c>
      <c r="H260" s="15">
        <f t="shared" si="22"/>
        <v>118</v>
      </c>
      <c r="I260" s="14">
        <f t="shared" si="22"/>
        <v>57358</v>
      </c>
    </row>
    <row r="261" spans="1:9">
      <c r="A261" s="68">
        <v>1990</v>
      </c>
      <c r="B261" s="21" t="str">
        <f t="shared" si="22"/>
        <v>-</v>
      </c>
      <c r="C261" s="21">
        <f t="shared" si="22"/>
        <v>12669</v>
      </c>
      <c r="D261" s="21">
        <f t="shared" si="22"/>
        <v>15219</v>
      </c>
      <c r="E261" s="21">
        <f t="shared" si="22"/>
        <v>11880</v>
      </c>
      <c r="F261" s="21">
        <f t="shared" si="22"/>
        <v>5475</v>
      </c>
      <c r="G261" s="21">
        <f t="shared" si="22"/>
        <v>948</v>
      </c>
      <c r="H261" s="15">
        <f t="shared" si="22"/>
        <v>10</v>
      </c>
      <c r="I261" s="14">
        <f t="shared" si="22"/>
        <v>46201</v>
      </c>
    </row>
    <row r="262" spans="1:9">
      <c r="A262" s="68">
        <v>1991</v>
      </c>
      <c r="B262" s="21" t="str">
        <f t="shared" si="22"/>
        <v>-</v>
      </c>
      <c r="C262" s="21">
        <f t="shared" si="22"/>
        <v>8400</v>
      </c>
      <c r="D262" s="21">
        <f t="shared" si="22"/>
        <v>10900</v>
      </c>
      <c r="E262" s="21">
        <f t="shared" si="22"/>
        <v>6400</v>
      </c>
      <c r="F262" s="21">
        <f t="shared" si="22"/>
        <v>7100</v>
      </c>
      <c r="G262" s="21">
        <f t="shared" si="22"/>
        <v>2400</v>
      </c>
      <c r="H262" s="15">
        <f t="shared" si="22"/>
        <v>100</v>
      </c>
      <c r="I262" s="14">
        <f t="shared" si="22"/>
        <v>35300</v>
      </c>
    </row>
    <row r="263" spans="1:9">
      <c r="A263" s="68">
        <v>1992</v>
      </c>
      <c r="B263" s="21" t="str">
        <f t="shared" si="22"/>
        <v>-</v>
      </c>
      <c r="C263" s="21">
        <f t="shared" si="22"/>
        <v>6600</v>
      </c>
      <c r="D263" s="21">
        <f t="shared" si="22"/>
        <v>3400</v>
      </c>
      <c r="E263" s="21">
        <f t="shared" si="22"/>
        <v>2700</v>
      </c>
      <c r="F263" s="21">
        <f t="shared" si="22"/>
        <v>4500</v>
      </c>
      <c r="G263" s="21">
        <f t="shared" si="22"/>
        <v>3100</v>
      </c>
      <c r="H263" s="15" t="str">
        <f t="shared" si="22"/>
        <v>-</v>
      </c>
      <c r="I263" s="14">
        <f t="shared" si="22"/>
        <v>20300</v>
      </c>
    </row>
    <row r="264" spans="1:9">
      <c r="A264" s="68">
        <v>1993</v>
      </c>
      <c r="B264" s="21" t="str">
        <f t="shared" si="22"/>
        <v>-</v>
      </c>
      <c r="C264" s="21">
        <f t="shared" si="22"/>
        <v>9300</v>
      </c>
      <c r="D264" s="21">
        <f t="shared" si="22"/>
        <v>4000</v>
      </c>
      <c r="E264" s="21">
        <f t="shared" si="22"/>
        <v>5700</v>
      </c>
      <c r="F264" s="21">
        <f t="shared" si="22"/>
        <v>4400</v>
      </c>
      <c r="G264" s="21">
        <f t="shared" si="22"/>
        <v>2500</v>
      </c>
      <c r="H264" s="15" t="str">
        <f t="shared" si="22"/>
        <v>-</v>
      </c>
      <c r="I264" s="14">
        <f t="shared" si="22"/>
        <v>25900</v>
      </c>
    </row>
    <row r="265" spans="1:9">
      <c r="A265" s="68">
        <v>1994</v>
      </c>
      <c r="B265" s="21" t="str">
        <f t="shared" si="22"/>
        <v>-</v>
      </c>
      <c r="C265" s="21">
        <f t="shared" si="22"/>
        <v>6500</v>
      </c>
      <c r="D265" s="21">
        <f t="shared" si="22"/>
        <v>4600</v>
      </c>
      <c r="E265" s="21">
        <f t="shared" si="22"/>
        <v>5400</v>
      </c>
      <c r="F265" s="21">
        <f t="shared" si="22"/>
        <v>2400</v>
      </c>
      <c r="G265" s="21">
        <f t="shared" si="22"/>
        <v>2300</v>
      </c>
      <c r="H265" s="15" t="str">
        <f t="shared" si="22"/>
        <v>-</v>
      </c>
      <c r="I265" s="14">
        <f t="shared" si="22"/>
        <v>21200</v>
      </c>
    </row>
    <row r="266" spans="1:9">
      <c r="A266" s="68">
        <v>1995</v>
      </c>
      <c r="B266" s="21" t="str">
        <f t="shared" si="22"/>
        <v>-</v>
      </c>
      <c r="C266" s="21">
        <f t="shared" si="22"/>
        <v>8500</v>
      </c>
      <c r="D266" s="21">
        <f t="shared" si="22"/>
        <v>5200</v>
      </c>
      <c r="E266" s="21">
        <f t="shared" si="22"/>
        <v>5600</v>
      </c>
      <c r="F266" s="21">
        <f t="shared" si="22"/>
        <v>3200</v>
      </c>
      <c r="G266" s="21">
        <f t="shared" si="22"/>
        <v>3300</v>
      </c>
      <c r="H266" s="15" t="str">
        <f t="shared" si="22"/>
        <v>-</v>
      </c>
      <c r="I266" s="14">
        <f t="shared" si="22"/>
        <v>25800</v>
      </c>
    </row>
    <row r="267" spans="1:9">
      <c r="A267" s="68">
        <v>1996</v>
      </c>
      <c r="B267" s="21" t="str">
        <f t="shared" si="22"/>
        <v>-</v>
      </c>
      <c r="C267" s="21">
        <f t="shared" si="22"/>
        <v>4700</v>
      </c>
      <c r="D267" s="21">
        <f t="shared" si="22"/>
        <v>5900</v>
      </c>
      <c r="E267" s="21">
        <f t="shared" si="22"/>
        <v>5300</v>
      </c>
      <c r="F267" s="21">
        <f t="shared" si="22"/>
        <v>3038</v>
      </c>
      <c r="G267" s="21">
        <f t="shared" si="22"/>
        <v>2223</v>
      </c>
      <c r="H267" s="15" t="str">
        <f t="shared" si="22"/>
        <v>-</v>
      </c>
      <c r="I267" s="14">
        <f t="shared" si="22"/>
        <v>21161</v>
      </c>
    </row>
    <row r="268" spans="1:9">
      <c r="A268" s="68">
        <v>1997</v>
      </c>
      <c r="B268" s="21">
        <f t="shared" si="22"/>
        <v>600</v>
      </c>
      <c r="C268" s="21">
        <f t="shared" si="22"/>
        <v>6500</v>
      </c>
      <c r="D268" s="21">
        <f t="shared" si="22"/>
        <v>2000</v>
      </c>
      <c r="E268" s="21">
        <f t="shared" si="22"/>
        <v>5700</v>
      </c>
      <c r="F268" s="21">
        <f t="shared" si="22"/>
        <v>2300</v>
      </c>
      <c r="G268" s="21">
        <f t="shared" si="22"/>
        <v>1856</v>
      </c>
      <c r="H268" s="15" t="str">
        <f t="shared" si="22"/>
        <v>-</v>
      </c>
      <c r="I268" s="14">
        <f t="shared" si="22"/>
        <v>18956</v>
      </c>
    </row>
    <row r="269" spans="1:9">
      <c r="A269" s="68">
        <v>1998</v>
      </c>
      <c r="B269" s="21" t="str">
        <f t="shared" ref="B269:I278" si="23">IF(AND(B220="-",B171="-",B122="-",B73="-",B24="-"),"-",SUM(B220,B171,B122,B73,B24))</f>
        <v>-</v>
      </c>
      <c r="C269" s="21">
        <f t="shared" si="23"/>
        <v>4300</v>
      </c>
      <c r="D269" s="21">
        <f t="shared" si="23"/>
        <v>2100</v>
      </c>
      <c r="E269" s="21">
        <f t="shared" si="23"/>
        <v>3900</v>
      </c>
      <c r="F269" s="21">
        <f t="shared" si="23"/>
        <v>1800</v>
      </c>
      <c r="G269" s="21">
        <f t="shared" si="23"/>
        <v>2464</v>
      </c>
      <c r="H269" s="15" t="str">
        <f t="shared" si="23"/>
        <v>-</v>
      </c>
      <c r="I269" s="14">
        <f t="shared" si="23"/>
        <v>14564</v>
      </c>
    </row>
    <row r="270" spans="1:9">
      <c r="A270" s="68">
        <v>1999</v>
      </c>
      <c r="B270" s="21">
        <f t="shared" si="23"/>
        <v>125</v>
      </c>
      <c r="C270" s="21">
        <f t="shared" si="23"/>
        <v>2500</v>
      </c>
      <c r="D270" s="21">
        <f t="shared" si="23"/>
        <v>5000</v>
      </c>
      <c r="E270" s="21">
        <f t="shared" si="23"/>
        <v>4700</v>
      </c>
      <c r="F270" s="21">
        <f t="shared" si="23"/>
        <v>2200</v>
      </c>
      <c r="G270" s="21">
        <f t="shared" si="23"/>
        <v>1836</v>
      </c>
      <c r="H270" s="15" t="str">
        <f t="shared" si="23"/>
        <v>-</v>
      </c>
      <c r="I270" s="14">
        <f t="shared" si="23"/>
        <v>16361</v>
      </c>
    </row>
    <row r="271" spans="1:9">
      <c r="A271" s="68">
        <v>2000</v>
      </c>
      <c r="B271" s="21" t="str">
        <f t="shared" si="23"/>
        <v>-</v>
      </c>
      <c r="C271" s="21">
        <f t="shared" si="23"/>
        <v>5210</v>
      </c>
      <c r="D271" s="21">
        <f t="shared" si="23"/>
        <v>5863</v>
      </c>
      <c r="E271" s="21">
        <f t="shared" si="23"/>
        <v>3248</v>
      </c>
      <c r="F271" s="21">
        <f t="shared" si="23"/>
        <v>2390</v>
      </c>
      <c r="G271" s="21">
        <f t="shared" si="23"/>
        <v>3742</v>
      </c>
      <c r="H271" s="15" t="str">
        <f t="shared" si="23"/>
        <v>-</v>
      </c>
      <c r="I271" s="14">
        <f t="shared" si="23"/>
        <v>20453</v>
      </c>
    </row>
    <row r="272" spans="1:9">
      <c r="A272" s="68">
        <v>2001</v>
      </c>
      <c r="B272" s="21" t="str">
        <f t="shared" si="23"/>
        <v>-</v>
      </c>
      <c r="C272" s="21">
        <f t="shared" si="23"/>
        <v>4894</v>
      </c>
      <c r="D272" s="21">
        <f t="shared" si="23"/>
        <v>1448</v>
      </c>
      <c r="E272" s="21">
        <f t="shared" si="23"/>
        <v>3042</v>
      </c>
      <c r="F272" s="21">
        <f t="shared" si="23"/>
        <v>1419</v>
      </c>
      <c r="G272" s="21">
        <f t="shared" si="23"/>
        <v>2537</v>
      </c>
      <c r="H272" s="15">
        <f t="shared" si="23"/>
        <v>501</v>
      </c>
      <c r="I272" s="14">
        <f t="shared" si="23"/>
        <v>13841</v>
      </c>
    </row>
    <row r="273" spans="1:9">
      <c r="A273" s="68">
        <v>2002</v>
      </c>
      <c r="B273" s="21" t="str">
        <f t="shared" si="23"/>
        <v>-</v>
      </c>
      <c r="C273" s="21">
        <f t="shared" si="23"/>
        <v>4246</v>
      </c>
      <c r="D273" s="21">
        <f t="shared" si="23"/>
        <v>3247</v>
      </c>
      <c r="E273" s="21">
        <f t="shared" si="23"/>
        <v>4664</v>
      </c>
      <c r="F273" s="21">
        <f t="shared" si="23"/>
        <v>2937</v>
      </c>
      <c r="G273" s="21">
        <f t="shared" si="23"/>
        <v>2164</v>
      </c>
      <c r="H273" s="15">
        <f t="shared" si="23"/>
        <v>145</v>
      </c>
      <c r="I273" s="14">
        <f t="shared" si="23"/>
        <v>17403</v>
      </c>
    </row>
    <row r="274" spans="1:9">
      <c r="A274" s="68">
        <v>2003</v>
      </c>
      <c r="B274" s="21">
        <f t="shared" si="23"/>
        <v>14</v>
      </c>
      <c r="C274" s="21">
        <f t="shared" si="23"/>
        <v>3076</v>
      </c>
      <c r="D274" s="21">
        <f t="shared" si="23"/>
        <v>2731</v>
      </c>
      <c r="E274" s="21">
        <f t="shared" si="23"/>
        <v>3697</v>
      </c>
      <c r="F274" s="21">
        <f t="shared" si="23"/>
        <v>3745</v>
      </c>
      <c r="G274" s="21">
        <f t="shared" si="23"/>
        <v>2536</v>
      </c>
      <c r="H274" s="15">
        <f t="shared" si="23"/>
        <v>142</v>
      </c>
      <c r="I274" s="14">
        <f t="shared" si="23"/>
        <v>15941</v>
      </c>
    </row>
    <row r="275" spans="1:9">
      <c r="A275" s="68">
        <v>2004</v>
      </c>
      <c r="B275" s="21">
        <f t="shared" si="23"/>
        <v>22</v>
      </c>
      <c r="C275" s="21">
        <f t="shared" si="23"/>
        <v>5146</v>
      </c>
      <c r="D275" s="21">
        <f t="shared" si="23"/>
        <v>4036</v>
      </c>
      <c r="E275" s="21">
        <f t="shared" si="23"/>
        <v>6333</v>
      </c>
      <c r="F275" s="21">
        <f t="shared" si="23"/>
        <v>3637</v>
      </c>
      <c r="G275" s="21">
        <f t="shared" si="23"/>
        <v>2269</v>
      </c>
      <c r="H275" s="15">
        <f t="shared" si="23"/>
        <v>290</v>
      </c>
      <c r="I275" s="14">
        <f t="shared" si="23"/>
        <v>21733</v>
      </c>
    </row>
    <row r="276" spans="1:9">
      <c r="A276" s="68">
        <v>2005</v>
      </c>
      <c r="B276" s="21" t="str">
        <f t="shared" si="23"/>
        <v>-</v>
      </c>
      <c r="C276" s="21">
        <f t="shared" si="23"/>
        <v>3881</v>
      </c>
      <c r="D276" s="21">
        <f t="shared" si="23"/>
        <v>377</v>
      </c>
      <c r="E276" s="21">
        <f t="shared" si="23"/>
        <v>5001</v>
      </c>
      <c r="F276" s="21">
        <f t="shared" si="23"/>
        <v>3365</v>
      </c>
      <c r="G276" s="21">
        <f t="shared" si="23"/>
        <v>3993</v>
      </c>
      <c r="H276" s="15">
        <f t="shared" si="23"/>
        <v>401</v>
      </c>
      <c r="I276" s="14">
        <f t="shared" si="23"/>
        <v>17018</v>
      </c>
    </row>
    <row r="277" spans="1:9">
      <c r="A277" s="68">
        <v>2006</v>
      </c>
      <c r="B277" s="21" t="str">
        <f t="shared" si="23"/>
        <v>-</v>
      </c>
      <c r="C277" s="21">
        <f t="shared" si="23"/>
        <v>2062</v>
      </c>
      <c r="D277" s="21">
        <f t="shared" si="23"/>
        <v>103</v>
      </c>
      <c r="E277" s="21">
        <f t="shared" si="23"/>
        <v>650</v>
      </c>
      <c r="F277" s="21">
        <f t="shared" si="23"/>
        <v>2593</v>
      </c>
      <c r="G277" s="21">
        <f t="shared" si="23"/>
        <v>2477</v>
      </c>
      <c r="H277" s="15">
        <f t="shared" si="23"/>
        <v>374</v>
      </c>
      <c r="I277" s="14">
        <f t="shared" si="23"/>
        <v>8259</v>
      </c>
    </row>
    <row r="278" spans="1:9">
      <c r="A278" s="68">
        <v>2007</v>
      </c>
      <c r="B278" s="21">
        <f t="shared" si="23"/>
        <v>106</v>
      </c>
      <c r="C278" s="21">
        <f t="shared" si="23"/>
        <v>3132</v>
      </c>
      <c r="D278" s="21">
        <f t="shared" si="23"/>
        <v>29</v>
      </c>
      <c r="E278" s="21">
        <f t="shared" si="23"/>
        <v>3288</v>
      </c>
      <c r="F278" s="21">
        <f t="shared" si="23"/>
        <v>2659</v>
      </c>
      <c r="G278" s="21">
        <f t="shared" si="23"/>
        <v>1289</v>
      </c>
      <c r="H278" s="15">
        <f t="shared" si="23"/>
        <v>168</v>
      </c>
      <c r="I278" s="14">
        <f t="shared" si="23"/>
        <v>10671</v>
      </c>
    </row>
    <row r="279" spans="1:9">
      <c r="A279" s="68">
        <v>2008</v>
      </c>
      <c r="B279" s="21" t="str">
        <f t="shared" ref="B279:I282" si="24">IF(AND(B230="-",B181="-",B132="-",B83="-",B34="-"),"-",SUM(B230,B181,B132,B83,B34))</f>
        <v>-</v>
      </c>
      <c r="C279" s="21" t="str">
        <f t="shared" si="24"/>
        <v>-</v>
      </c>
      <c r="D279" s="21" t="str">
        <f t="shared" si="24"/>
        <v>-</v>
      </c>
      <c r="E279" s="21" t="str">
        <f t="shared" si="24"/>
        <v>-</v>
      </c>
      <c r="F279" s="21" t="str">
        <f t="shared" si="24"/>
        <v>-</v>
      </c>
      <c r="G279" s="21" t="str">
        <f t="shared" si="24"/>
        <v>-</v>
      </c>
      <c r="H279" s="15" t="str">
        <f t="shared" si="24"/>
        <v>-</v>
      </c>
      <c r="I279" s="21" t="str">
        <f t="shared" si="24"/>
        <v>-</v>
      </c>
    </row>
    <row r="280" spans="1:9">
      <c r="A280" s="68">
        <v>2009</v>
      </c>
      <c r="B280" s="21" t="str">
        <f t="shared" si="24"/>
        <v>-</v>
      </c>
      <c r="C280" s="21" t="str">
        <f t="shared" si="24"/>
        <v>-</v>
      </c>
      <c r="D280" s="21" t="str">
        <f t="shared" si="24"/>
        <v>-</v>
      </c>
      <c r="E280" s="21" t="str">
        <f t="shared" si="24"/>
        <v>-</v>
      </c>
      <c r="F280" s="21" t="str">
        <f t="shared" si="24"/>
        <v>-</v>
      </c>
      <c r="G280" s="21" t="str">
        <f t="shared" si="24"/>
        <v>-</v>
      </c>
      <c r="H280" s="15" t="str">
        <f t="shared" si="24"/>
        <v>-</v>
      </c>
      <c r="I280" s="21" t="str">
        <f t="shared" si="24"/>
        <v>-</v>
      </c>
    </row>
    <row r="281" spans="1:9">
      <c r="A281" s="68">
        <v>2010</v>
      </c>
      <c r="B281" s="21" t="str">
        <f t="shared" si="24"/>
        <v>-</v>
      </c>
      <c r="C281" s="21" t="str">
        <f t="shared" si="24"/>
        <v>-</v>
      </c>
      <c r="D281" s="21" t="str">
        <f t="shared" si="24"/>
        <v>-</v>
      </c>
      <c r="E281" s="21">
        <f t="shared" si="24"/>
        <v>1105</v>
      </c>
      <c r="F281" s="21">
        <f t="shared" si="24"/>
        <v>870</v>
      </c>
      <c r="G281" s="21" t="str">
        <f t="shared" si="24"/>
        <v>-</v>
      </c>
      <c r="H281" s="15" t="str">
        <f t="shared" si="24"/>
        <v>-</v>
      </c>
      <c r="I281" s="103">
        <f t="shared" si="24"/>
        <v>1975</v>
      </c>
    </row>
    <row r="282" spans="1:9">
      <c r="A282" s="68">
        <v>2011</v>
      </c>
      <c r="B282" s="21" t="str">
        <f t="shared" si="24"/>
        <v>-</v>
      </c>
      <c r="C282" s="21">
        <f t="shared" si="24"/>
        <v>1879</v>
      </c>
      <c r="D282" s="21">
        <f t="shared" si="24"/>
        <v>504</v>
      </c>
      <c r="E282" s="21">
        <f t="shared" si="24"/>
        <v>1889</v>
      </c>
      <c r="F282" s="21">
        <f t="shared" si="24"/>
        <v>1946</v>
      </c>
      <c r="G282" s="21">
        <f t="shared" si="24"/>
        <v>638</v>
      </c>
      <c r="H282" s="15">
        <f t="shared" si="24"/>
        <v>117</v>
      </c>
      <c r="I282" s="103">
        <f t="shared" si="24"/>
        <v>6973</v>
      </c>
    </row>
    <row r="283" spans="1:9">
      <c r="A283" s="68">
        <v>2012</v>
      </c>
      <c r="B283" s="21" t="str">
        <f t="shared" ref="B283:B288" si="25">IF(AND(B234="-",B185="-",B136="-",B87="-",B38="-"),"-",SUM(B234,B185,B136,B87,B38))</f>
        <v>-</v>
      </c>
      <c r="C283" s="21">
        <f t="shared" ref="C283:I283" si="26">IF(AND(C234="-",C185="-",C136="-",C87="-",C38="-"),"-",SUM(C234,C185,C136,C87,C38))</f>
        <v>3738</v>
      </c>
      <c r="D283" s="21">
        <f t="shared" si="26"/>
        <v>1593</v>
      </c>
      <c r="E283" s="21">
        <f t="shared" si="26"/>
        <v>4406</v>
      </c>
      <c r="F283" s="21">
        <f t="shared" si="26"/>
        <v>2650</v>
      </c>
      <c r="G283" s="21">
        <f t="shared" si="26"/>
        <v>1666</v>
      </c>
      <c r="H283" s="15">
        <f t="shared" si="26"/>
        <v>469</v>
      </c>
      <c r="I283" s="103">
        <f t="shared" si="26"/>
        <v>14522</v>
      </c>
    </row>
    <row r="284" spans="1:9">
      <c r="A284" s="68">
        <v>2013</v>
      </c>
      <c r="B284" s="21" t="str">
        <f t="shared" si="25"/>
        <v>-</v>
      </c>
      <c r="C284" s="21">
        <f t="shared" ref="C284:I284" si="27">IF(AND(C235="-",C186="-",C137="-",C88="-",C39="-"),"-",SUM(C235,C186,C137,C88,C39))</f>
        <v>4450</v>
      </c>
      <c r="D284" s="21">
        <f t="shared" si="27"/>
        <v>4064</v>
      </c>
      <c r="E284" s="21">
        <f t="shared" si="27"/>
        <v>4136</v>
      </c>
      <c r="F284" s="21">
        <f t="shared" si="27"/>
        <v>2751</v>
      </c>
      <c r="G284" s="21">
        <f t="shared" si="27"/>
        <v>1669</v>
      </c>
      <c r="H284" s="15">
        <f t="shared" si="27"/>
        <v>223</v>
      </c>
      <c r="I284" s="103">
        <f t="shared" si="27"/>
        <v>17293</v>
      </c>
    </row>
    <row r="285" spans="1:9">
      <c r="A285" s="68">
        <v>2014</v>
      </c>
      <c r="B285" s="21" t="str">
        <f t="shared" si="25"/>
        <v>-</v>
      </c>
      <c r="C285" s="21">
        <f t="shared" ref="C285:I285" si="28">IF(AND(C236="-",C187="-",C138="-",C89="-",C40="-"),"-",SUM(C236,C187,C138,C89,C40))</f>
        <v>3011</v>
      </c>
      <c r="D285" s="21">
        <f t="shared" si="28"/>
        <v>2682</v>
      </c>
      <c r="E285" s="21">
        <f t="shared" si="28"/>
        <v>3281</v>
      </c>
      <c r="F285" s="21">
        <f t="shared" si="28"/>
        <v>2987</v>
      </c>
      <c r="G285" s="21">
        <f t="shared" si="28"/>
        <v>1858</v>
      </c>
      <c r="H285" s="15">
        <f t="shared" si="28"/>
        <v>575</v>
      </c>
      <c r="I285" s="103">
        <f t="shared" si="28"/>
        <v>14394</v>
      </c>
    </row>
    <row r="286" spans="1:9">
      <c r="A286" s="68">
        <v>2015</v>
      </c>
      <c r="B286" s="21" t="str">
        <f t="shared" si="25"/>
        <v>-</v>
      </c>
      <c r="C286" s="21">
        <f t="shared" ref="C286:I286" si="29">IF(AND(C237="-",C188="-",C139="-",C90="-",C41="-"),"-",SUM(C237,C188,C139,C90,C41))</f>
        <v>4434</v>
      </c>
      <c r="D286" s="21">
        <f t="shared" si="29"/>
        <v>2392</v>
      </c>
      <c r="E286" s="21">
        <f t="shared" si="29"/>
        <v>1943</v>
      </c>
      <c r="F286" s="21">
        <f t="shared" si="29"/>
        <v>2000</v>
      </c>
      <c r="G286" s="21">
        <f t="shared" si="29"/>
        <v>1727</v>
      </c>
      <c r="H286" s="15">
        <f t="shared" si="29"/>
        <v>515</v>
      </c>
      <c r="I286" s="103">
        <f t="shared" si="29"/>
        <v>13011</v>
      </c>
    </row>
    <row r="287" spans="1:9">
      <c r="A287" s="68">
        <v>2016</v>
      </c>
      <c r="B287" s="21" t="str">
        <f t="shared" si="25"/>
        <v>-</v>
      </c>
      <c r="C287" s="21">
        <f t="shared" ref="C287:I287" si="30">IF(AND(C238="-",C189="-",C140="-",C91="-",C42="-"),"-",SUM(C238,C189,C140,C91,C42))</f>
        <v>1662</v>
      </c>
      <c r="D287" s="21">
        <f t="shared" si="30"/>
        <v>1290</v>
      </c>
      <c r="E287" s="21" t="str">
        <f t="shared" si="30"/>
        <v>-</v>
      </c>
      <c r="F287" s="21">
        <f t="shared" si="30"/>
        <v>2450</v>
      </c>
      <c r="G287" s="21">
        <f t="shared" si="30"/>
        <v>1622</v>
      </c>
      <c r="H287" s="15">
        <f t="shared" si="30"/>
        <v>174</v>
      </c>
      <c r="I287" s="103">
        <f t="shared" si="30"/>
        <v>7198</v>
      </c>
    </row>
    <row r="288" spans="1:9">
      <c r="A288" s="68">
        <v>2017</v>
      </c>
      <c r="B288" s="21" t="str">
        <f t="shared" si="25"/>
        <v>-</v>
      </c>
      <c r="C288" s="21">
        <f t="shared" ref="C288:I288" si="31">IF(AND(C239="-",C190="-",C141="-",C92="-",C43="-"),"-",SUM(C239,C190,C141,C92,C43))</f>
        <v>874</v>
      </c>
      <c r="D288" s="21">
        <f t="shared" si="31"/>
        <v>1210</v>
      </c>
      <c r="E288" s="21" t="str">
        <f t="shared" si="31"/>
        <v>-</v>
      </c>
      <c r="F288" s="21">
        <f t="shared" si="31"/>
        <v>2610</v>
      </c>
      <c r="G288" s="21">
        <f t="shared" si="31"/>
        <v>1811</v>
      </c>
      <c r="H288" s="15">
        <f t="shared" si="31"/>
        <v>220</v>
      </c>
      <c r="I288" s="103">
        <f t="shared" si="31"/>
        <v>6725</v>
      </c>
    </row>
    <row r="289" spans="1:10">
      <c r="A289" s="68">
        <v>2018</v>
      </c>
      <c r="B289" s="21" t="str">
        <f t="shared" ref="B289:I289" si="32">IF(AND(B240="-",B191="-",B142="-",B93="-",B44="-"),"-",SUM(B240,B191,B142,B93,B44))</f>
        <v>-</v>
      </c>
      <c r="C289" s="21">
        <f t="shared" si="32"/>
        <v>603</v>
      </c>
      <c r="D289" s="21">
        <f t="shared" si="32"/>
        <v>1063</v>
      </c>
      <c r="E289" s="21">
        <f t="shared" si="32"/>
        <v>986</v>
      </c>
      <c r="F289" s="21">
        <f t="shared" si="32"/>
        <v>2933</v>
      </c>
      <c r="G289" s="21">
        <f t="shared" si="32"/>
        <v>1551</v>
      </c>
      <c r="H289" s="15">
        <f t="shared" si="32"/>
        <v>441</v>
      </c>
      <c r="I289" s="103">
        <f t="shared" si="32"/>
        <v>7577</v>
      </c>
    </row>
    <row r="290" spans="1:10">
      <c r="A290" s="68">
        <v>2019</v>
      </c>
      <c r="B290" s="21" t="str">
        <f t="shared" ref="B290:I290" si="33">IF(AND(B241="-",B192="-",B143="-",B94="-",B45="-"),"-",SUM(B241,B192,B143,B94,B45))</f>
        <v>-</v>
      </c>
      <c r="C290" s="21">
        <f t="shared" si="33"/>
        <v>3872</v>
      </c>
      <c r="D290" s="21">
        <f t="shared" si="33"/>
        <v>4457</v>
      </c>
      <c r="E290" s="21">
        <f t="shared" si="33"/>
        <v>3160</v>
      </c>
      <c r="F290" s="21">
        <f t="shared" si="33"/>
        <v>2942</v>
      </c>
      <c r="G290" s="21">
        <f t="shared" si="33"/>
        <v>1108</v>
      </c>
      <c r="H290" s="15">
        <f t="shared" si="33"/>
        <v>251</v>
      </c>
      <c r="I290" s="103">
        <f t="shared" si="33"/>
        <v>15790</v>
      </c>
    </row>
    <row r="291" spans="1:10" ht="10.5" customHeight="1">
      <c r="A291" s="68">
        <v>2020</v>
      </c>
      <c r="B291" s="21" t="str">
        <f>IF(AND(B242="-",B193="-",B144="-",B95="-",B46="-"),"-",SUM(B242,B193,B144,B95,B46))</f>
        <v>-</v>
      </c>
      <c r="C291" s="21">
        <f t="shared" ref="C291:I291" si="34">IF(AND(C242="-",C193="-",C144="-",C95="-",C46="-"),"-",SUM(C242,C193,C144,C95,C46))</f>
        <v>2665</v>
      </c>
      <c r="D291" s="21">
        <f t="shared" si="34"/>
        <v>3359</v>
      </c>
      <c r="E291" s="21">
        <f t="shared" si="34"/>
        <v>2895</v>
      </c>
      <c r="F291" s="21">
        <f t="shared" si="34"/>
        <v>1713</v>
      </c>
      <c r="G291" s="21">
        <f t="shared" si="34"/>
        <v>1086</v>
      </c>
      <c r="H291" s="15">
        <f t="shared" si="34"/>
        <v>568</v>
      </c>
      <c r="I291" s="103">
        <f t="shared" si="34"/>
        <v>12286</v>
      </c>
    </row>
    <row r="292" spans="1:10">
      <c r="A292" s="68">
        <v>2021</v>
      </c>
      <c r="B292" s="21" t="str">
        <f t="shared" ref="B292:B293" si="35">IF(AND(B243="-",B194="-",B145="-",B96="-",B47="-"),"-",SUM(B243,B194,B145,B96,B47))</f>
        <v>-</v>
      </c>
      <c r="C292" s="21">
        <f t="shared" ref="C292:I292" si="36">IF(AND(C243="-",C194="-",C145="-",C96="-",C47="-"),"-",SUM(C243,C194,C145,C96,C47))</f>
        <v>2527</v>
      </c>
      <c r="D292" s="21">
        <f t="shared" si="36"/>
        <v>2592</v>
      </c>
      <c r="E292" s="21">
        <f t="shared" si="36"/>
        <v>767</v>
      </c>
      <c r="F292" s="21">
        <f t="shared" si="36"/>
        <v>2395</v>
      </c>
      <c r="G292" s="21">
        <f t="shared" si="36"/>
        <v>1324</v>
      </c>
      <c r="H292" s="15">
        <f t="shared" si="36"/>
        <v>317</v>
      </c>
      <c r="I292" s="103">
        <f t="shared" si="36"/>
        <v>9922</v>
      </c>
    </row>
    <row r="293" spans="1:10">
      <c r="A293" s="68">
        <v>2022</v>
      </c>
      <c r="B293" s="21" t="str">
        <f t="shared" si="35"/>
        <v>-</v>
      </c>
      <c r="C293" s="21">
        <f t="shared" ref="C293:I293" si="37">IF(AND(C244="-",C195="-",C146="-",C97="-",C48="-"),"-",SUM(C244,C195,C146,C97,C48))</f>
        <v>3049</v>
      </c>
      <c r="D293" s="21">
        <f t="shared" si="37"/>
        <v>1398</v>
      </c>
      <c r="E293" s="21">
        <f t="shared" si="37"/>
        <v>2855</v>
      </c>
      <c r="F293" s="21">
        <f t="shared" si="37"/>
        <v>1853</v>
      </c>
      <c r="G293" s="21">
        <f t="shared" si="37"/>
        <v>1498</v>
      </c>
      <c r="H293" s="15">
        <f t="shared" si="37"/>
        <v>385</v>
      </c>
      <c r="I293" s="103">
        <f t="shared" si="37"/>
        <v>11038</v>
      </c>
    </row>
    <row r="294" spans="1:10">
      <c r="A294" s="68">
        <v>2023</v>
      </c>
      <c r="B294" s="21" t="str">
        <f t="shared" ref="B294" si="38">IF(AND(B245="-",B196="-",B147="-",B98="-",B49="-"),"-",SUM(B245,B196,B147,B98,B49))</f>
        <v>-</v>
      </c>
      <c r="C294" s="21" t="str">
        <f t="shared" ref="C294:I295" si="39">IF(AND(C245="-",C196="-",C147="-",C97="-",C48="-"),"-",SUM(C245,C196,C147,C97,C48))</f>
        <v>-</v>
      </c>
      <c r="D294" s="21" t="str">
        <f t="shared" si="39"/>
        <v>-</v>
      </c>
      <c r="E294" s="21" t="str">
        <f t="shared" si="39"/>
        <v>-</v>
      </c>
      <c r="F294" s="21" t="str">
        <f t="shared" si="39"/>
        <v>-</v>
      </c>
      <c r="G294" s="21" t="str">
        <f t="shared" si="39"/>
        <v>-</v>
      </c>
      <c r="H294" s="15" t="str">
        <f t="shared" si="39"/>
        <v>-</v>
      </c>
      <c r="I294" s="103" t="str">
        <f t="shared" si="39"/>
        <v>-</v>
      </c>
    </row>
    <row r="295" spans="1:10">
      <c r="A295" s="68">
        <v>2024</v>
      </c>
      <c r="B295" s="21" t="str">
        <f t="shared" ref="B295" si="40">IF(AND(B246="-",B197="-",B148="-",B99="-",B50="-"),"-",SUM(B246,B197,B148,B99,B50))</f>
        <v>-</v>
      </c>
      <c r="C295" s="21" t="str">
        <f t="shared" si="39"/>
        <v>-</v>
      </c>
      <c r="D295" s="21" t="str">
        <f t="shared" si="39"/>
        <v>-</v>
      </c>
      <c r="E295" s="21" t="str">
        <f t="shared" si="39"/>
        <v>-</v>
      </c>
      <c r="F295" s="21" t="str">
        <f t="shared" si="39"/>
        <v>-</v>
      </c>
      <c r="G295" s="21" t="str">
        <f t="shared" si="39"/>
        <v>-</v>
      </c>
      <c r="H295" s="15" t="str">
        <f t="shared" si="39"/>
        <v>-</v>
      </c>
      <c r="I295" s="103" t="str">
        <f t="shared" si="39"/>
        <v>-</v>
      </c>
    </row>
    <row r="296" spans="1:10" ht="11.25" customHeight="1">
      <c r="A296" s="178" t="s">
        <v>40</v>
      </c>
      <c r="B296" s="225"/>
      <c r="C296" s="225"/>
      <c r="D296" s="225"/>
      <c r="E296" s="225"/>
      <c r="F296" s="225"/>
      <c r="G296" s="225"/>
      <c r="H296" s="225"/>
      <c r="I296" s="146"/>
      <c r="J296" s="146"/>
    </row>
    <row r="297" spans="1:10" ht="11.25" customHeight="1">
      <c r="A297" s="51" t="s">
        <v>41</v>
      </c>
      <c r="B297" s="51"/>
      <c r="C297" s="51"/>
      <c r="D297" s="51"/>
      <c r="E297" s="51"/>
      <c r="F297" s="51"/>
      <c r="G297" s="51"/>
      <c r="H297" s="51"/>
      <c r="I297" s="51"/>
    </row>
    <row r="298" spans="1:10">
      <c r="A298" s="51"/>
      <c r="B298" s="51"/>
      <c r="C298" s="51"/>
      <c r="D298" s="51"/>
      <c r="E298" s="51"/>
      <c r="F298" s="51"/>
      <c r="G298" s="51"/>
      <c r="H298" s="51"/>
      <c r="I298" s="51"/>
    </row>
    <row r="300" spans="1:10" s="154" customFormat="1">
      <c r="A300" s="118"/>
      <c r="B300" s="133"/>
      <c r="C300" s="133"/>
      <c r="D300" s="133"/>
      <c r="E300" s="133"/>
      <c r="F300" s="133"/>
      <c r="G300" s="133"/>
      <c r="H300" s="134"/>
      <c r="I300" s="135"/>
    </row>
    <row r="301" spans="1:10">
      <c r="A301" s="1"/>
    </row>
    <row r="305" spans="1:10" ht="11.25" customHeight="1">
      <c r="A305" s="262" t="s">
        <v>42</v>
      </c>
      <c r="B305" s="262"/>
      <c r="C305" s="262"/>
      <c r="D305" s="262"/>
      <c r="E305" s="262"/>
      <c r="F305" s="262"/>
      <c r="G305" s="262"/>
      <c r="H305" s="262"/>
      <c r="I305" s="262"/>
      <c r="J305" s="262"/>
    </row>
    <row r="306" spans="1:10" ht="11.25" customHeight="1">
      <c r="A306" s="67" t="s">
        <v>1</v>
      </c>
      <c r="B306" s="204" t="s">
        <v>20</v>
      </c>
      <c r="C306" s="204" t="s">
        <v>21</v>
      </c>
      <c r="D306" s="204" t="s">
        <v>22</v>
      </c>
      <c r="E306" s="204" t="s">
        <v>23</v>
      </c>
      <c r="F306" s="204" t="s">
        <v>24</v>
      </c>
      <c r="G306" s="204" t="s">
        <v>25</v>
      </c>
      <c r="H306" s="82" t="s">
        <v>26</v>
      </c>
      <c r="I306" s="81" t="s">
        <v>8</v>
      </c>
      <c r="J306" s="84"/>
    </row>
    <row r="307" spans="1:10" ht="6" customHeight="1">
      <c r="B307" s="21"/>
      <c r="C307" s="21"/>
      <c r="D307" s="21"/>
      <c r="E307" s="21"/>
      <c r="F307" s="21"/>
      <c r="G307" s="21"/>
      <c r="H307" s="15"/>
      <c r="I307" s="103"/>
    </row>
    <row r="308" spans="1:10" ht="12" customHeight="1">
      <c r="A308" s="226" t="s">
        <v>43</v>
      </c>
    </row>
    <row r="309" spans="1:10" ht="11.25" customHeight="1">
      <c r="A309" s="68" t="s">
        <v>10</v>
      </c>
      <c r="B309" s="21" t="s">
        <v>15</v>
      </c>
      <c r="C309" s="21">
        <f>AVERAGE(C12:C16)</f>
        <v>9</v>
      </c>
      <c r="D309" s="21">
        <f>AVERAGE(D12:D16)</f>
        <v>360.0938795224763</v>
      </c>
      <c r="E309" s="21">
        <f>AVERAGE(E12:E16)</f>
        <v>219.4653593455003</v>
      </c>
      <c r="F309" s="21">
        <f>AVERAGE(F12:F16)</f>
        <v>252.9030404320664</v>
      </c>
      <c r="G309" s="21">
        <f>AVERAGE(G12:G16)</f>
        <v>9.8068822817049686</v>
      </c>
      <c r="H309" s="15" t="s">
        <v>15</v>
      </c>
      <c r="I309" s="103">
        <f>IF(SUM(I12:I16)&gt;0,AVERAGE(I12:I16),"-")</f>
        <v>544.60995389712593</v>
      </c>
    </row>
    <row r="310" spans="1:10" ht="11.25" customHeight="1">
      <c r="A310" s="68" t="s">
        <v>11</v>
      </c>
      <c r="B310" s="21" t="s">
        <v>15</v>
      </c>
      <c r="C310" s="21" t="s">
        <v>15</v>
      </c>
      <c r="D310" s="21" t="s">
        <v>15</v>
      </c>
      <c r="E310" s="21" t="s">
        <v>15</v>
      </c>
      <c r="F310" s="21" t="s">
        <v>15</v>
      </c>
      <c r="G310" s="21" t="s">
        <v>15</v>
      </c>
      <c r="H310" s="15" t="s">
        <v>15</v>
      </c>
      <c r="I310" s="103" t="str">
        <f>IF(SUM(I17:I21)&gt;0,AVERAGE(I17:I21),"-")</f>
        <v>-</v>
      </c>
    </row>
    <row r="311" spans="1:10" ht="11.25" customHeight="1">
      <c r="A311" s="68" t="s">
        <v>12</v>
      </c>
      <c r="B311" s="21" t="s">
        <v>15</v>
      </c>
      <c r="C311" s="21" t="s">
        <v>15</v>
      </c>
      <c r="D311" s="21" t="s">
        <v>15</v>
      </c>
      <c r="E311" s="21" t="s">
        <v>15</v>
      </c>
      <c r="F311" s="21">
        <f>AVERAGE(F22:F26)</f>
        <v>10</v>
      </c>
      <c r="G311" s="21">
        <f>AVERAGE(G22:G26)</f>
        <v>12.6</v>
      </c>
      <c r="H311" s="15" t="s">
        <v>15</v>
      </c>
      <c r="I311" s="103">
        <f>IF(SUM(I22:I26)&gt;0,AVERAGE(I22:I26),"-")</f>
        <v>14.6</v>
      </c>
    </row>
    <row r="312" spans="1:10" ht="11.25" customHeight="1">
      <c r="A312" s="68" t="s">
        <v>44</v>
      </c>
      <c r="B312" s="21">
        <f>AVERAGE(B27:B31)</f>
        <v>18</v>
      </c>
      <c r="C312" s="21">
        <f t="shared" ref="C312:I312" si="41">AVERAGE(C27:C31)</f>
        <v>2</v>
      </c>
      <c r="D312" s="21">
        <f t="shared" si="41"/>
        <v>3</v>
      </c>
      <c r="E312" s="21">
        <f t="shared" si="41"/>
        <v>36</v>
      </c>
      <c r="F312" s="21">
        <f t="shared" si="41"/>
        <v>97</v>
      </c>
      <c r="G312" s="21">
        <f t="shared" si="41"/>
        <v>61.4</v>
      </c>
      <c r="H312" s="15">
        <f t="shared" si="41"/>
        <v>6</v>
      </c>
      <c r="I312" s="14">
        <f t="shared" si="41"/>
        <v>118.6</v>
      </c>
    </row>
    <row r="313" spans="1:10" ht="11.25" customHeight="1">
      <c r="A313" s="68" t="s">
        <v>14</v>
      </c>
      <c r="B313" s="21" t="s">
        <v>15</v>
      </c>
      <c r="C313" s="21" t="s">
        <v>15</v>
      </c>
      <c r="D313" s="21" t="s">
        <v>15</v>
      </c>
      <c r="E313" s="21" t="s">
        <v>15</v>
      </c>
      <c r="F313" s="21" t="s">
        <v>15</v>
      </c>
      <c r="G313" s="21">
        <f t="shared" ref="G313:I313" si="42">AVERAGE(G32:G36)</f>
        <v>87</v>
      </c>
      <c r="H313" s="15" t="s">
        <v>15</v>
      </c>
      <c r="I313" s="14">
        <f t="shared" si="42"/>
        <v>87</v>
      </c>
    </row>
    <row r="314" spans="1:10" ht="11.25" customHeight="1">
      <c r="A314" s="68">
        <v>2011</v>
      </c>
      <c r="B314" s="21" t="str">
        <f t="shared" ref="B314:B325" si="43">B37</f>
        <v>-</v>
      </c>
      <c r="C314" s="21" t="str">
        <f t="shared" ref="C314:H314" si="44">C37</f>
        <v>-</v>
      </c>
      <c r="D314" s="21" t="str">
        <f t="shared" si="44"/>
        <v>-</v>
      </c>
      <c r="E314" s="21">
        <f t="shared" si="44"/>
        <v>4</v>
      </c>
      <c r="F314" s="21">
        <f t="shared" si="44"/>
        <v>16</v>
      </c>
      <c r="G314" s="21" t="str">
        <f t="shared" si="44"/>
        <v>-</v>
      </c>
      <c r="H314" s="15" t="str">
        <f t="shared" si="44"/>
        <v>-</v>
      </c>
      <c r="I314" s="103">
        <f t="shared" ref="I314:I325" si="45">I37</f>
        <v>20</v>
      </c>
      <c r="J314" s="58"/>
    </row>
    <row r="315" spans="1:10" ht="11.25" customHeight="1">
      <c r="A315" s="68">
        <v>2012</v>
      </c>
      <c r="B315" s="21" t="str">
        <f t="shared" si="43"/>
        <v>-</v>
      </c>
      <c r="C315" s="21" t="str">
        <f t="shared" ref="C315:H315" si="46">C38</f>
        <v>-</v>
      </c>
      <c r="D315" s="21" t="str">
        <f t="shared" si="46"/>
        <v>-</v>
      </c>
      <c r="E315" s="21" t="str">
        <f t="shared" si="46"/>
        <v>-</v>
      </c>
      <c r="F315" s="21" t="str">
        <f t="shared" si="46"/>
        <v>-</v>
      </c>
      <c r="G315" s="21">
        <f t="shared" si="46"/>
        <v>45</v>
      </c>
      <c r="H315" s="15" t="str">
        <f t="shared" si="46"/>
        <v>-</v>
      </c>
      <c r="I315" s="103">
        <f t="shared" si="45"/>
        <v>45</v>
      </c>
      <c r="J315" s="58"/>
    </row>
    <row r="316" spans="1:10" ht="11.25" customHeight="1">
      <c r="A316" s="68">
        <v>2013</v>
      </c>
      <c r="B316" s="21" t="str">
        <f t="shared" si="43"/>
        <v>-</v>
      </c>
      <c r="C316" s="21">
        <f t="shared" ref="C316:H316" si="47">C39</f>
        <v>8</v>
      </c>
      <c r="D316" s="21">
        <f t="shared" si="47"/>
        <v>31</v>
      </c>
      <c r="E316" s="21">
        <f t="shared" si="47"/>
        <v>46</v>
      </c>
      <c r="F316" s="21">
        <f t="shared" si="47"/>
        <v>10</v>
      </c>
      <c r="G316" s="21">
        <f t="shared" si="47"/>
        <v>3</v>
      </c>
      <c r="H316" s="15" t="str">
        <f t="shared" si="47"/>
        <v>-</v>
      </c>
      <c r="I316" s="103">
        <f t="shared" si="45"/>
        <v>98</v>
      </c>
      <c r="J316" s="58"/>
    </row>
    <row r="317" spans="1:10" ht="11.25" customHeight="1">
      <c r="A317" s="68">
        <v>2014</v>
      </c>
      <c r="B317" s="21" t="str">
        <f t="shared" si="43"/>
        <v>-</v>
      </c>
      <c r="C317" s="21" t="str">
        <f t="shared" ref="C317:H317" si="48">C40</f>
        <v>-</v>
      </c>
      <c r="D317" s="21" t="str">
        <f t="shared" si="48"/>
        <v>-</v>
      </c>
      <c r="E317" s="21" t="str">
        <f t="shared" si="48"/>
        <v>-</v>
      </c>
      <c r="F317" s="21" t="str">
        <f t="shared" si="48"/>
        <v>-</v>
      </c>
      <c r="G317" s="21">
        <f t="shared" si="48"/>
        <v>7</v>
      </c>
      <c r="H317" s="15" t="str">
        <f t="shared" si="48"/>
        <v>-</v>
      </c>
      <c r="I317" s="103">
        <f t="shared" si="45"/>
        <v>7</v>
      </c>
      <c r="J317" s="58"/>
    </row>
    <row r="318" spans="1:10" ht="11.25" customHeight="1">
      <c r="A318" s="68">
        <v>2015</v>
      </c>
      <c r="B318" s="21" t="str">
        <f t="shared" si="43"/>
        <v>-</v>
      </c>
      <c r="C318" s="21" t="str">
        <f t="shared" ref="C318:H318" si="49">C41</f>
        <v>-</v>
      </c>
      <c r="D318" s="21" t="str">
        <f t="shared" si="49"/>
        <v>-</v>
      </c>
      <c r="E318" s="21" t="str">
        <f t="shared" si="49"/>
        <v>-</v>
      </c>
      <c r="F318" s="21" t="str">
        <f t="shared" si="49"/>
        <v>-</v>
      </c>
      <c r="G318" s="21">
        <f t="shared" si="49"/>
        <v>10</v>
      </c>
      <c r="H318" s="15" t="str">
        <f t="shared" si="49"/>
        <v>-</v>
      </c>
      <c r="I318" s="103">
        <f t="shared" si="45"/>
        <v>10</v>
      </c>
      <c r="J318" s="58"/>
    </row>
    <row r="319" spans="1:10" ht="11.25" customHeight="1">
      <c r="A319" s="68">
        <v>2016</v>
      </c>
      <c r="B319" s="21" t="str">
        <f t="shared" si="43"/>
        <v>-</v>
      </c>
      <c r="C319" s="21" t="str">
        <f t="shared" ref="C319:H319" si="50">C42</f>
        <v>-</v>
      </c>
      <c r="D319" s="21" t="str">
        <f t="shared" si="50"/>
        <v>-</v>
      </c>
      <c r="E319" s="21" t="str">
        <f t="shared" si="50"/>
        <v>-</v>
      </c>
      <c r="F319" s="21" t="str">
        <f t="shared" si="50"/>
        <v>-</v>
      </c>
      <c r="G319" s="21">
        <f t="shared" si="50"/>
        <v>7</v>
      </c>
      <c r="H319" s="15" t="str">
        <f t="shared" si="50"/>
        <v>-</v>
      </c>
      <c r="I319" s="103">
        <f t="shared" si="45"/>
        <v>7</v>
      </c>
      <c r="J319" s="58"/>
    </row>
    <row r="320" spans="1:10" ht="11.25" customHeight="1">
      <c r="A320" s="68">
        <v>2017</v>
      </c>
      <c r="B320" s="21" t="str">
        <f t="shared" si="43"/>
        <v>-</v>
      </c>
      <c r="C320" s="21" t="str">
        <f t="shared" ref="C320:H320" si="51">C43</f>
        <v>-</v>
      </c>
      <c r="D320" s="21" t="str">
        <f t="shared" si="51"/>
        <v>-</v>
      </c>
      <c r="E320" s="21" t="str">
        <f t="shared" si="51"/>
        <v>-</v>
      </c>
      <c r="F320" s="21" t="str">
        <f t="shared" si="51"/>
        <v>-</v>
      </c>
      <c r="G320" s="21" t="str">
        <f t="shared" si="51"/>
        <v>-</v>
      </c>
      <c r="H320" s="15" t="str">
        <f t="shared" si="51"/>
        <v>-</v>
      </c>
      <c r="I320" s="103" t="str">
        <f t="shared" si="45"/>
        <v>-</v>
      </c>
      <c r="J320" s="58"/>
    </row>
    <row r="321" spans="1:10" ht="11.25" customHeight="1">
      <c r="A321" s="68">
        <v>2018</v>
      </c>
      <c r="B321" s="21" t="str">
        <f t="shared" si="43"/>
        <v>-</v>
      </c>
      <c r="C321" s="21">
        <f t="shared" ref="C321:H321" si="52">C44</f>
        <v>20</v>
      </c>
      <c r="D321" s="21">
        <f t="shared" si="52"/>
        <v>108</v>
      </c>
      <c r="E321" s="21">
        <f t="shared" si="52"/>
        <v>42</v>
      </c>
      <c r="F321" s="21">
        <f t="shared" si="52"/>
        <v>68</v>
      </c>
      <c r="G321" s="21" t="str">
        <f t="shared" si="52"/>
        <v>-</v>
      </c>
      <c r="H321" s="15" t="str">
        <f t="shared" si="52"/>
        <v>-</v>
      </c>
      <c r="I321" s="103">
        <f t="shared" si="45"/>
        <v>238</v>
      </c>
      <c r="J321" s="58"/>
    </row>
    <row r="322" spans="1:10" ht="11.25" customHeight="1">
      <c r="A322" s="68">
        <v>2019</v>
      </c>
      <c r="B322" s="21" t="str">
        <f t="shared" si="43"/>
        <v>-</v>
      </c>
      <c r="C322" s="21" t="str">
        <f t="shared" ref="C322:H322" si="53">C45</f>
        <v>-</v>
      </c>
      <c r="D322" s="21">
        <f t="shared" si="53"/>
        <v>13</v>
      </c>
      <c r="E322" s="21">
        <f t="shared" si="53"/>
        <v>50</v>
      </c>
      <c r="F322" s="21">
        <f t="shared" si="53"/>
        <v>90</v>
      </c>
      <c r="G322" s="21" t="str">
        <f t="shared" si="53"/>
        <v>-</v>
      </c>
      <c r="H322" s="15" t="str">
        <f t="shared" si="53"/>
        <v>-</v>
      </c>
      <c r="I322" s="103">
        <f t="shared" si="45"/>
        <v>153</v>
      </c>
      <c r="J322" s="58"/>
    </row>
    <row r="323" spans="1:10" ht="11.25" customHeight="1">
      <c r="A323" s="68">
        <v>2020</v>
      </c>
      <c r="B323" s="21" t="str">
        <f t="shared" si="43"/>
        <v>-</v>
      </c>
      <c r="C323" s="21" t="str">
        <f t="shared" ref="C323:H323" si="54">C46</f>
        <v>-</v>
      </c>
      <c r="D323" s="21" t="str">
        <f t="shared" si="54"/>
        <v>-</v>
      </c>
      <c r="E323" s="21" t="str">
        <f t="shared" si="54"/>
        <v>-</v>
      </c>
      <c r="F323" s="21" t="str">
        <f t="shared" si="54"/>
        <v>-</v>
      </c>
      <c r="G323" s="21" t="str">
        <f t="shared" si="54"/>
        <v>-</v>
      </c>
      <c r="H323" s="15" t="str">
        <f t="shared" si="54"/>
        <v>-</v>
      </c>
      <c r="I323" s="103" t="str">
        <f t="shared" si="45"/>
        <v>-</v>
      </c>
      <c r="J323" s="58"/>
    </row>
    <row r="324" spans="1:10" ht="11.25" customHeight="1">
      <c r="A324" s="68">
        <v>2021</v>
      </c>
      <c r="B324" s="21" t="str">
        <f t="shared" si="43"/>
        <v>-</v>
      </c>
      <c r="C324" s="21" t="str">
        <f t="shared" ref="C324:H324" si="55">C47</f>
        <v>-</v>
      </c>
      <c r="D324" s="21" t="str">
        <f t="shared" si="55"/>
        <v>-</v>
      </c>
      <c r="E324" s="21" t="str">
        <f t="shared" si="55"/>
        <v>-</v>
      </c>
      <c r="F324" s="21" t="str">
        <f t="shared" si="55"/>
        <v>-</v>
      </c>
      <c r="G324" s="21" t="str">
        <f t="shared" si="55"/>
        <v>-</v>
      </c>
      <c r="H324" s="15" t="str">
        <f t="shared" si="55"/>
        <v>-</v>
      </c>
      <c r="I324" s="103" t="str">
        <f t="shared" si="45"/>
        <v>-</v>
      </c>
      <c r="J324" s="58"/>
    </row>
    <row r="325" spans="1:10" ht="11.25" customHeight="1">
      <c r="A325" s="68">
        <v>2022</v>
      </c>
      <c r="B325" s="21" t="str">
        <f t="shared" si="43"/>
        <v>-</v>
      </c>
      <c r="C325" s="21" t="str">
        <f t="shared" ref="C325:H325" si="56">C48</f>
        <v>-</v>
      </c>
      <c r="D325" s="21" t="str">
        <f t="shared" si="56"/>
        <v>-</v>
      </c>
      <c r="E325" s="21" t="str">
        <f t="shared" si="56"/>
        <v>-</v>
      </c>
      <c r="F325" s="21" t="str">
        <f t="shared" si="56"/>
        <v>-</v>
      </c>
      <c r="G325" s="21" t="str">
        <f t="shared" si="56"/>
        <v>-</v>
      </c>
      <c r="H325" s="15" t="str">
        <f t="shared" si="56"/>
        <v>-</v>
      </c>
      <c r="I325" s="103" t="str">
        <f t="shared" si="45"/>
        <v>-</v>
      </c>
      <c r="J325" s="58"/>
    </row>
    <row r="326" spans="1:10" ht="11.25" customHeight="1">
      <c r="A326" s="68">
        <v>2023</v>
      </c>
      <c r="B326" s="21" t="str">
        <f t="shared" ref="B326:I327" si="57">B48</f>
        <v>-</v>
      </c>
      <c r="C326" s="21" t="str">
        <f t="shared" si="57"/>
        <v>-</v>
      </c>
      <c r="D326" s="21" t="str">
        <f t="shared" si="57"/>
        <v>-</v>
      </c>
      <c r="E326" s="21" t="str">
        <f t="shared" si="57"/>
        <v>-</v>
      </c>
      <c r="F326" s="21" t="str">
        <f t="shared" si="57"/>
        <v>-</v>
      </c>
      <c r="G326" s="21" t="str">
        <f t="shared" si="57"/>
        <v>-</v>
      </c>
      <c r="H326" s="15" t="str">
        <f t="shared" si="57"/>
        <v>-</v>
      </c>
      <c r="I326" s="103" t="str">
        <f t="shared" si="57"/>
        <v>-</v>
      </c>
      <c r="J326" s="58"/>
    </row>
    <row r="327" spans="1:10" ht="11.25" customHeight="1">
      <c r="A327" s="68">
        <v>2024</v>
      </c>
      <c r="B327" s="21" t="str">
        <f t="shared" si="57"/>
        <v>-</v>
      </c>
      <c r="C327" s="21" t="str">
        <f t="shared" si="57"/>
        <v>-</v>
      </c>
      <c r="D327" s="21" t="str">
        <f t="shared" si="57"/>
        <v>-</v>
      </c>
      <c r="E327" s="21" t="str">
        <f t="shared" si="57"/>
        <v>-</v>
      </c>
      <c r="F327" s="21" t="str">
        <f t="shared" si="57"/>
        <v>-</v>
      </c>
      <c r="G327" s="21" t="str">
        <f t="shared" si="57"/>
        <v>-</v>
      </c>
      <c r="H327" s="15" t="str">
        <f t="shared" si="57"/>
        <v>-</v>
      </c>
      <c r="I327" s="103" t="str">
        <f t="shared" si="57"/>
        <v>-</v>
      </c>
      <c r="J327" s="58"/>
    </row>
    <row r="328" spans="1:10" ht="6" customHeight="1">
      <c r="B328" s="21"/>
      <c r="C328" s="21"/>
      <c r="D328" s="21"/>
      <c r="E328" s="21"/>
      <c r="F328" s="21"/>
      <c r="G328" s="21"/>
      <c r="H328" s="15"/>
      <c r="I328" s="103"/>
    </row>
    <row r="329" spans="1:10" ht="11.25" customHeight="1">
      <c r="A329" s="63" t="str">
        <f>A52</f>
        <v>Eureka</v>
      </c>
      <c r="B329" s="21"/>
      <c r="C329" s="21"/>
      <c r="D329" s="21"/>
      <c r="E329" s="21"/>
      <c r="F329" s="21"/>
      <c r="G329" s="21"/>
      <c r="H329" s="15"/>
      <c r="I329" s="103"/>
    </row>
    <row r="330" spans="1:10" ht="11.25" customHeight="1">
      <c r="A330" s="68" t="s">
        <v>10</v>
      </c>
      <c r="B330" s="21" t="s">
        <v>15</v>
      </c>
      <c r="C330" s="21" t="s">
        <v>15</v>
      </c>
      <c r="D330" s="21">
        <f>AVERAGE(D61:D65)</f>
        <v>881.98870178715515</v>
      </c>
      <c r="E330" s="21">
        <f>AVERAGE(E61:E65)</f>
        <v>517.56916803020761</v>
      </c>
      <c r="F330" s="21">
        <f>AVERAGE(F61:F65)</f>
        <v>546.52180240920973</v>
      </c>
      <c r="G330" s="21">
        <f>AVERAGE(G61:G65)</f>
        <v>466.57605698993683</v>
      </c>
      <c r="H330" s="15">
        <f>AVERAGE(H61:H65)</f>
        <v>64</v>
      </c>
      <c r="I330" s="103">
        <f>IF(SUM(I61:I65)&gt;0,AVERAGE(I61:I65),"-")</f>
        <v>1629.1939334712283</v>
      </c>
    </row>
    <row r="331" spans="1:10" ht="11.25" customHeight="1">
      <c r="A331" s="68" t="s">
        <v>11</v>
      </c>
      <c r="B331" s="21" t="s">
        <v>15</v>
      </c>
      <c r="C331" s="21" t="s">
        <v>15</v>
      </c>
      <c r="D331" s="21" t="s">
        <v>15</v>
      </c>
      <c r="E331" s="21" t="s">
        <v>15</v>
      </c>
      <c r="F331" s="21" t="s">
        <v>15</v>
      </c>
      <c r="G331" s="21">
        <f>AVERAGE(G66:G70)</f>
        <v>500</v>
      </c>
      <c r="H331" s="15">
        <f>AVERAGE(H66:H70)</f>
        <v>100</v>
      </c>
      <c r="I331" s="103">
        <f>IF(SUM(I66:I70)&gt;0,AVERAGE(I66:I70),"-")</f>
        <v>600</v>
      </c>
    </row>
    <row r="332" spans="1:10" ht="11.25" customHeight="1">
      <c r="A332" s="68" t="s">
        <v>12</v>
      </c>
      <c r="B332" s="21" t="s">
        <v>15</v>
      </c>
      <c r="C332" s="21" t="s">
        <v>15</v>
      </c>
      <c r="D332" s="21" t="s">
        <v>15</v>
      </c>
      <c r="E332" s="21" t="s">
        <v>15</v>
      </c>
      <c r="F332" s="21">
        <f>AVERAGE(F71:F75)</f>
        <v>128</v>
      </c>
      <c r="G332" s="21">
        <f>AVERAGE(G71:G75)</f>
        <v>176.6</v>
      </c>
      <c r="H332" s="15" t="s">
        <v>15</v>
      </c>
      <c r="I332" s="103">
        <f>IF(SUM(I71:I75)&gt;0,AVERAGE(I71:I75),"-")</f>
        <v>202.2</v>
      </c>
    </row>
    <row r="333" spans="1:10" ht="11.25" customHeight="1">
      <c r="A333" s="68" t="s">
        <v>13</v>
      </c>
      <c r="B333" s="21" t="str">
        <f t="shared" ref="B333:H333" si="58">B76</f>
        <v>-</v>
      </c>
      <c r="C333" s="21" t="str">
        <f t="shared" si="58"/>
        <v>-</v>
      </c>
      <c r="D333" s="21" t="str">
        <f t="shared" si="58"/>
        <v>-</v>
      </c>
      <c r="E333" s="21" t="str">
        <f t="shared" si="58"/>
        <v>-</v>
      </c>
      <c r="F333" s="21">
        <f>AVERAGE(F76:F80)</f>
        <v>94</v>
      </c>
      <c r="G333" s="21">
        <f>AVERAGE(G76:G80)</f>
        <v>242.4</v>
      </c>
      <c r="H333" s="15" t="str">
        <f t="shared" si="58"/>
        <v>-</v>
      </c>
      <c r="I333" s="103">
        <f>AVERAGE(I76:I80)</f>
        <v>261.2</v>
      </c>
    </row>
    <row r="334" spans="1:10" ht="11.25" customHeight="1">
      <c r="A334" s="68" t="s">
        <v>14</v>
      </c>
      <c r="B334" s="21" t="s">
        <v>15</v>
      </c>
      <c r="C334" s="21" t="s">
        <v>15</v>
      </c>
      <c r="D334" s="21" t="s">
        <v>15</v>
      </c>
      <c r="E334" s="21" t="s">
        <v>15</v>
      </c>
      <c r="F334" s="21" t="s">
        <v>15</v>
      </c>
      <c r="G334" s="21">
        <f t="shared" ref="G334:I334" si="59">AVERAGE(G81:G85)</f>
        <v>270</v>
      </c>
      <c r="H334" s="15" t="s">
        <v>15</v>
      </c>
      <c r="I334" s="103">
        <f t="shared" si="59"/>
        <v>270</v>
      </c>
    </row>
    <row r="335" spans="1:10" ht="11.25" customHeight="1">
      <c r="A335" s="68">
        <v>2011</v>
      </c>
      <c r="B335" s="21" t="str">
        <f t="shared" ref="B335:H335" si="60">B86</f>
        <v>-</v>
      </c>
      <c r="C335" s="21" t="str">
        <f t="shared" si="60"/>
        <v>-</v>
      </c>
      <c r="D335" s="21" t="str">
        <f t="shared" si="60"/>
        <v>-</v>
      </c>
      <c r="E335" s="21">
        <f t="shared" si="60"/>
        <v>148</v>
      </c>
      <c r="F335" s="21">
        <f t="shared" si="60"/>
        <v>33</v>
      </c>
      <c r="G335" s="21" t="str">
        <f t="shared" si="60"/>
        <v>-</v>
      </c>
      <c r="H335" s="15" t="str">
        <f t="shared" si="60"/>
        <v>-</v>
      </c>
      <c r="I335" s="103">
        <f t="shared" ref="I335:I346" si="61">I86</f>
        <v>181</v>
      </c>
    </row>
    <row r="336" spans="1:10" ht="11.25" customHeight="1">
      <c r="A336" s="68">
        <v>2012</v>
      </c>
      <c r="B336" s="21" t="str">
        <f t="shared" ref="B336:H336" si="62">B87</f>
        <v>-</v>
      </c>
      <c r="C336" s="21" t="str">
        <f t="shared" si="62"/>
        <v>-</v>
      </c>
      <c r="D336" s="21" t="str">
        <f t="shared" si="62"/>
        <v>-</v>
      </c>
      <c r="E336" s="21" t="str">
        <f t="shared" si="62"/>
        <v>-</v>
      </c>
      <c r="F336" s="21" t="str">
        <f t="shared" si="62"/>
        <v>-</v>
      </c>
      <c r="G336" s="21">
        <f t="shared" si="62"/>
        <v>260</v>
      </c>
      <c r="H336" s="15" t="str">
        <f t="shared" si="62"/>
        <v>-</v>
      </c>
      <c r="I336" s="103">
        <f t="shared" si="61"/>
        <v>260</v>
      </c>
    </row>
    <row r="337" spans="1:9" ht="11.25" customHeight="1">
      <c r="A337" s="68">
        <v>2013</v>
      </c>
      <c r="B337" s="21" t="str">
        <f t="shared" ref="B337:H337" si="63">B88</f>
        <v>-</v>
      </c>
      <c r="C337" s="21">
        <f t="shared" si="63"/>
        <v>174</v>
      </c>
      <c r="D337" s="21">
        <f t="shared" si="63"/>
        <v>129</v>
      </c>
      <c r="E337" s="21">
        <f t="shared" si="63"/>
        <v>111</v>
      </c>
      <c r="F337" s="21">
        <f t="shared" si="63"/>
        <v>103</v>
      </c>
      <c r="G337" s="21">
        <f t="shared" si="63"/>
        <v>46</v>
      </c>
      <c r="H337" s="15" t="str">
        <f t="shared" si="63"/>
        <v>-</v>
      </c>
      <c r="I337" s="103">
        <f t="shared" si="61"/>
        <v>563</v>
      </c>
    </row>
    <row r="338" spans="1:9" ht="11.25" customHeight="1">
      <c r="A338" s="68">
        <v>2014</v>
      </c>
      <c r="B338" s="21" t="str">
        <f t="shared" ref="B338:H338" si="64">B89</f>
        <v>-</v>
      </c>
      <c r="C338" s="21" t="str">
        <f t="shared" si="64"/>
        <v>-</v>
      </c>
      <c r="D338" s="21" t="str">
        <f t="shared" si="64"/>
        <v>-</v>
      </c>
      <c r="E338" s="21" t="str">
        <f t="shared" si="64"/>
        <v>-</v>
      </c>
      <c r="F338" s="21" t="str">
        <f t="shared" si="64"/>
        <v>-</v>
      </c>
      <c r="G338" s="21">
        <f t="shared" si="64"/>
        <v>92</v>
      </c>
      <c r="H338" s="15" t="str">
        <f t="shared" si="64"/>
        <v>-</v>
      </c>
      <c r="I338" s="103">
        <f t="shared" si="61"/>
        <v>92</v>
      </c>
    </row>
    <row r="339" spans="1:9" ht="11.25" customHeight="1">
      <c r="A339" s="68">
        <v>2015</v>
      </c>
      <c r="B339" s="21" t="str">
        <f t="shared" ref="B339:H339" si="65">B90</f>
        <v>-</v>
      </c>
      <c r="C339" s="21" t="str">
        <f t="shared" si="65"/>
        <v>-</v>
      </c>
      <c r="D339" s="21" t="str">
        <f t="shared" si="65"/>
        <v>-</v>
      </c>
      <c r="E339" s="21" t="str">
        <f t="shared" si="65"/>
        <v>-</v>
      </c>
      <c r="F339" s="21" t="str">
        <f t="shared" si="65"/>
        <v>-</v>
      </c>
      <c r="G339" s="21">
        <f t="shared" si="65"/>
        <v>22</v>
      </c>
      <c r="H339" s="15" t="str">
        <f t="shared" si="65"/>
        <v>-</v>
      </c>
      <c r="I339" s="103">
        <f t="shared" si="61"/>
        <v>22</v>
      </c>
    </row>
    <row r="340" spans="1:9" ht="11.25" customHeight="1">
      <c r="A340" s="68">
        <v>2016</v>
      </c>
      <c r="B340" s="21" t="str">
        <f t="shared" ref="B340:H340" si="66">B91</f>
        <v>-</v>
      </c>
      <c r="C340" s="21" t="str">
        <f t="shared" si="66"/>
        <v>-</v>
      </c>
      <c r="D340" s="21" t="str">
        <f t="shared" si="66"/>
        <v>-</v>
      </c>
      <c r="E340" s="21" t="str">
        <f t="shared" si="66"/>
        <v>-</v>
      </c>
      <c r="F340" s="21" t="str">
        <f t="shared" si="66"/>
        <v>-</v>
      </c>
      <c r="G340" s="21">
        <f t="shared" si="66"/>
        <v>52</v>
      </c>
      <c r="H340" s="15" t="str">
        <f t="shared" si="66"/>
        <v>-</v>
      </c>
      <c r="I340" s="103">
        <f t="shared" si="61"/>
        <v>52</v>
      </c>
    </row>
    <row r="341" spans="1:9" ht="11.25" customHeight="1">
      <c r="A341" s="68">
        <v>2017</v>
      </c>
      <c r="B341" s="21" t="str">
        <f t="shared" ref="B341:H341" si="67">B92</f>
        <v>-</v>
      </c>
      <c r="C341" s="21" t="str">
        <f t="shared" si="67"/>
        <v>-</v>
      </c>
      <c r="D341" s="21" t="str">
        <f t="shared" si="67"/>
        <v>-</v>
      </c>
      <c r="E341" s="21" t="str">
        <f t="shared" si="67"/>
        <v>-</v>
      </c>
      <c r="F341" s="21" t="str">
        <f t="shared" si="67"/>
        <v>-</v>
      </c>
      <c r="G341" s="21" t="str">
        <f t="shared" si="67"/>
        <v>-</v>
      </c>
      <c r="H341" s="15" t="str">
        <f t="shared" si="67"/>
        <v>-</v>
      </c>
      <c r="I341" s="103" t="str">
        <f t="shared" si="61"/>
        <v>-</v>
      </c>
    </row>
    <row r="342" spans="1:9" ht="11.25" customHeight="1">
      <c r="A342" s="68">
        <v>2018</v>
      </c>
      <c r="B342" s="21" t="str">
        <f t="shared" ref="B342:H342" si="68">B93</f>
        <v>-</v>
      </c>
      <c r="C342" s="21">
        <f t="shared" si="68"/>
        <v>110</v>
      </c>
      <c r="D342" s="21">
        <f t="shared" si="68"/>
        <v>116</v>
      </c>
      <c r="E342" s="21">
        <f t="shared" si="68"/>
        <v>121</v>
      </c>
      <c r="F342" s="21">
        <f t="shared" si="68"/>
        <v>114</v>
      </c>
      <c r="G342" s="21" t="str">
        <f t="shared" si="68"/>
        <v>-</v>
      </c>
      <c r="H342" s="15" t="str">
        <f t="shared" si="68"/>
        <v>-</v>
      </c>
      <c r="I342" s="103">
        <f t="shared" si="61"/>
        <v>461</v>
      </c>
    </row>
    <row r="343" spans="1:9" ht="11.25" customHeight="1">
      <c r="A343" s="68">
        <v>2019</v>
      </c>
      <c r="B343" s="21" t="str">
        <f t="shared" ref="B343:H343" si="69">B94</f>
        <v>-</v>
      </c>
      <c r="C343" s="21" t="str">
        <f t="shared" si="69"/>
        <v>-</v>
      </c>
      <c r="D343" s="21">
        <f t="shared" si="69"/>
        <v>74</v>
      </c>
      <c r="E343" s="21">
        <f t="shared" si="69"/>
        <v>19</v>
      </c>
      <c r="F343" s="21">
        <f t="shared" si="69"/>
        <v>58</v>
      </c>
      <c r="G343" s="21" t="str">
        <f t="shared" si="69"/>
        <v>-</v>
      </c>
      <c r="H343" s="15" t="str">
        <f t="shared" si="69"/>
        <v>-</v>
      </c>
      <c r="I343" s="103">
        <f t="shared" si="61"/>
        <v>151</v>
      </c>
    </row>
    <row r="344" spans="1:9" ht="11.25" customHeight="1">
      <c r="A344" s="68">
        <v>2020</v>
      </c>
      <c r="B344" s="21" t="str">
        <f t="shared" ref="B344:H344" si="70">B95</f>
        <v>-</v>
      </c>
      <c r="C344" s="21" t="str">
        <f t="shared" si="70"/>
        <v>-</v>
      </c>
      <c r="D344" s="21" t="str">
        <f t="shared" si="70"/>
        <v>-</v>
      </c>
      <c r="E344" s="21" t="str">
        <f t="shared" si="70"/>
        <v>-</v>
      </c>
      <c r="F344" s="21" t="str">
        <f t="shared" si="70"/>
        <v>-</v>
      </c>
      <c r="G344" s="21" t="str">
        <f t="shared" si="70"/>
        <v>-</v>
      </c>
      <c r="H344" s="15" t="str">
        <f t="shared" si="70"/>
        <v>-</v>
      </c>
      <c r="I344" s="103" t="str">
        <f t="shared" si="61"/>
        <v>-</v>
      </c>
    </row>
    <row r="345" spans="1:9" ht="11.25" customHeight="1">
      <c r="A345" s="68">
        <v>2021</v>
      </c>
      <c r="B345" s="21" t="str">
        <f t="shared" ref="B345:H345" si="71">B96</f>
        <v>-</v>
      </c>
      <c r="C345" s="21" t="str">
        <f t="shared" si="71"/>
        <v>-</v>
      </c>
      <c r="D345" s="21" t="str">
        <f t="shared" si="71"/>
        <v>-</v>
      </c>
      <c r="E345" s="21" t="str">
        <f t="shared" si="71"/>
        <v>-</v>
      </c>
      <c r="F345" s="21" t="str">
        <f t="shared" si="71"/>
        <v>-</v>
      </c>
      <c r="G345" s="21" t="str">
        <f t="shared" si="71"/>
        <v>-</v>
      </c>
      <c r="H345" s="15" t="str">
        <f t="shared" si="71"/>
        <v>-</v>
      </c>
      <c r="I345" s="103" t="str">
        <f t="shared" si="61"/>
        <v>-</v>
      </c>
    </row>
    <row r="346" spans="1:9" ht="11.25" customHeight="1">
      <c r="A346" s="68">
        <v>2022</v>
      </c>
      <c r="B346" s="21" t="str">
        <f t="shared" ref="B346:H346" si="72">B97</f>
        <v>-</v>
      </c>
      <c r="C346" s="21" t="str">
        <f t="shared" si="72"/>
        <v>-</v>
      </c>
      <c r="D346" s="21" t="str">
        <f t="shared" si="72"/>
        <v>-</v>
      </c>
      <c r="E346" s="21" t="str">
        <f t="shared" si="72"/>
        <v>-</v>
      </c>
      <c r="F346" s="21" t="str">
        <f t="shared" si="72"/>
        <v>-</v>
      </c>
      <c r="G346" s="21" t="str">
        <f t="shared" si="72"/>
        <v>-</v>
      </c>
      <c r="H346" s="15" t="str">
        <f t="shared" si="72"/>
        <v>-</v>
      </c>
      <c r="I346" s="103" t="str">
        <f t="shared" si="61"/>
        <v>-</v>
      </c>
    </row>
    <row r="347" spans="1:9" ht="11.25" customHeight="1">
      <c r="A347" s="68">
        <v>2023</v>
      </c>
      <c r="B347" s="21" t="str">
        <f t="shared" ref="B347:I348" si="73">B97</f>
        <v>-</v>
      </c>
      <c r="C347" s="21" t="str">
        <f t="shared" si="73"/>
        <v>-</v>
      </c>
      <c r="D347" s="21" t="str">
        <f t="shared" si="73"/>
        <v>-</v>
      </c>
      <c r="E347" s="21" t="str">
        <f t="shared" si="73"/>
        <v>-</v>
      </c>
      <c r="F347" s="21" t="str">
        <f t="shared" si="73"/>
        <v>-</v>
      </c>
      <c r="G347" s="21" t="str">
        <f t="shared" si="73"/>
        <v>-</v>
      </c>
      <c r="H347" s="15" t="str">
        <f t="shared" si="73"/>
        <v>-</v>
      </c>
      <c r="I347" s="103" t="str">
        <f t="shared" si="73"/>
        <v>-</v>
      </c>
    </row>
    <row r="348" spans="1:9" ht="11.25" customHeight="1">
      <c r="A348" s="68">
        <v>2024</v>
      </c>
      <c r="B348" s="21" t="str">
        <f t="shared" si="73"/>
        <v>-</v>
      </c>
      <c r="C348" s="21" t="str">
        <f t="shared" si="73"/>
        <v>-</v>
      </c>
      <c r="D348" s="21" t="str">
        <f t="shared" si="73"/>
        <v>-</v>
      </c>
      <c r="E348" s="21" t="str">
        <f t="shared" si="73"/>
        <v>-</v>
      </c>
      <c r="F348" s="21" t="str">
        <f t="shared" si="73"/>
        <v>-</v>
      </c>
      <c r="G348" s="21" t="str">
        <f t="shared" si="73"/>
        <v>-</v>
      </c>
      <c r="H348" s="15" t="str">
        <f t="shared" si="73"/>
        <v>-</v>
      </c>
      <c r="I348" s="103" t="str">
        <f t="shared" si="73"/>
        <v>-</v>
      </c>
    </row>
    <row r="349" spans="1:9" ht="6" customHeight="1">
      <c r="B349" s="21"/>
      <c r="C349" s="21"/>
      <c r="D349" s="21"/>
      <c r="E349" s="21"/>
      <c r="F349" s="21"/>
      <c r="G349" s="21"/>
      <c r="H349" s="15"/>
      <c r="I349" s="103"/>
    </row>
    <row r="350" spans="1:9" ht="11.25" customHeight="1">
      <c r="A350" s="200" t="str">
        <f>A101</f>
        <v>Fort Bragg</v>
      </c>
      <c r="B350" s="21"/>
      <c r="C350" s="21"/>
      <c r="D350" s="21"/>
      <c r="E350" s="21"/>
      <c r="F350" s="21"/>
      <c r="G350" s="21"/>
      <c r="H350" s="15"/>
      <c r="I350" s="103"/>
    </row>
    <row r="351" spans="1:9" ht="11.25" customHeight="1">
      <c r="A351" s="68" t="s">
        <v>10</v>
      </c>
      <c r="B351" s="21" t="s">
        <v>15</v>
      </c>
      <c r="C351" s="21"/>
      <c r="D351" s="21">
        <f>AVERAGE(D110:D114)</f>
        <v>3887.1339349522946</v>
      </c>
      <c r="E351" s="21">
        <f>AVERAGE(E110:E114)</f>
        <v>5151.3157543268771</v>
      </c>
      <c r="F351" s="21">
        <f>AVERAGE(F110:F114)</f>
        <v>3801.5450942952348</v>
      </c>
      <c r="G351" s="21">
        <f>AVERAGE(G110:G114)</f>
        <v>776.61706072835818</v>
      </c>
      <c r="H351" s="15" t="s">
        <v>15</v>
      </c>
      <c r="I351" s="103">
        <f>IF(SUM(I110:I114)&gt;0,AVERAGE(I110:I114),"-")</f>
        <v>16391.868291490693</v>
      </c>
    </row>
    <row r="352" spans="1:9" ht="11.25" customHeight="1">
      <c r="A352" s="68" t="s">
        <v>11</v>
      </c>
      <c r="B352" s="21" t="s">
        <v>15</v>
      </c>
      <c r="C352" s="21">
        <f>AVERAGE(C115:C119)</f>
        <v>100</v>
      </c>
      <c r="D352" s="21" t="s">
        <v>15</v>
      </c>
      <c r="E352" s="21" t="s">
        <v>15</v>
      </c>
      <c r="F352" s="21">
        <f>AVERAGE(F115:F119)</f>
        <v>3500</v>
      </c>
      <c r="G352" s="21">
        <f>AVERAGE(G115:G119)</f>
        <v>875</v>
      </c>
      <c r="H352" s="15" t="s">
        <v>15</v>
      </c>
      <c r="I352" s="103">
        <f>IF(SUM(I115:I119)&gt;0,AVERAGE(I115:I119),"-")</f>
        <v>1775</v>
      </c>
    </row>
    <row r="353" spans="1:9" ht="11.25" customHeight="1">
      <c r="A353" s="68" t="s">
        <v>12</v>
      </c>
      <c r="B353" s="21" t="s">
        <v>15</v>
      </c>
      <c r="C353" s="21" t="s">
        <v>15</v>
      </c>
      <c r="D353" s="21" t="s">
        <v>15</v>
      </c>
      <c r="E353" s="21" t="s">
        <v>15</v>
      </c>
      <c r="F353" s="21">
        <f>AVERAGE(F120:F124)</f>
        <v>1300</v>
      </c>
      <c r="G353" s="21">
        <f>AVERAGE(G120:G124)</f>
        <v>535.79999999999995</v>
      </c>
      <c r="H353" s="15" t="s">
        <v>15</v>
      </c>
      <c r="I353" s="103">
        <f>IF(SUM(I120:I124)&gt;0,AVERAGE(I120:I124),"-")</f>
        <v>795.8</v>
      </c>
    </row>
    <row r="354" spans="1:9" ht="11.25" customHeight="1">
      <c r="A354" s="68" t="s">
        <v>13</v>
      </c>
      <c r="B354" s="21" t="str">
        <f>B125</f>
        <v>-</v>
      </c>
      <c r="C354" s="21">
        <f>AVERAGE(C125:C129)</f>
        <v>614</v>
      </c>
      <c r="D354" s="21" t="str">
        <f>D125</f>
        <v>-</v>
      </c>
      <c r="E354" s="21">
        <f>AVERAGE(E125:E129)</f>
        <v>1379.6666666666667</v>
      </c>
      <c r="F354" s="21">
        <f>AVERAGE(F125:F129)</f>
        <v>1925.6666666666667</v>
      </c>
      <c r="G354" s="21">
        <f>AVERAGE(G125:G129)</f>
        <v>1026.2</v>
      </c>
      <c r="H354" s="15" t="str">
        <f>H125</f>
        <v>-</v>
      </c>
      <c r="I354" s="103">
        <f>AVERAGE(I125:I129)</f>
        <v>3255</v>
      </c>
    </row>
    <row r="355" spans="1:9" ht="11.25" customHeight="1">
      <c r="A355" s="68" t="s">
        <v>14</v>
      </c>
      <c r="B355" s="21">
        <f>AVERAGE(B130:B134)</f>
        <v>106</v>
      </c>
      <c r="C355" s="21" t="str">
        <f t="shared" ref="C355:D355" si="74">C130</f>
        <v>-</v>
      </c>
      <c r="D355" s="21" t="str">
        <f t="shared" si="74"/>
        <v>-</v>
      </c>
      <c r="E355" s="21">
        <f t="shared" ref="E355:I355" si="75">AVERAGE(E130:E134)</f>
        <v>616</v>
      </c>
      <c r="F355" s="21">
        <f t="shared" si="75"/>
        <v>1061</v>
      </c>
      <c r="G355" s="21">
        <f t="shared" si="75"/>
        <v>238</v>
      </c>
      <c r="H355" s="15" t="str">
        <f>H130</f>
        <v>-</v>
      </c>
      <c r="I355" s="103">
        <f t="shared" si="75"/>
        <v>1106.6666666666667</v>
      </c>
    </row>
    <row r="356" spans="1:9" ht="11.25" customHeight="1">
      <c r="A356" s="68">
        <v>2011</v>
      </c>
      <c r="B356" s="21" t="str">
        <f t="shared" ref="B356:H356" si="76">B135</f>
        <v>-</v>
      </c>
      <c r="C356" s="21" t="str">
        <f t="shared" si="76"/>
        <v>-</v>
      </c>
      <c r="D356" s="21" t="str">
        <f t="shared" si="76"/>
        <v>-</v>
      </c>
      <c r="E356" s="21">
        <f t="shared" si="76"/>
        <v>596</v>
      </c>
      <c r="F356" s="21">
        <f t="shared" si="76"/>
        <v>1386</v>
      </c>
      <c r="G356" s="21">
        <f t="shared" si="76"/>
        <v>161</v>
      </c>
      <c r="H356" s="15" t="str">
        <f t="shared" si="76"/>
        <v>-</v>
      </c>
      <c r="I356" s="103">
        <f t="shared" ref="I356:I367" si="77">I135</f>
        <v>2143</v>
      </c>
    </row>
    <row r="357" spans="1:9" ht="11.25" customHeight="1">
      <c r="A357" s="68">
        <v>2012</v>
      </c>
      <c r="B357" s="21" t="str">
        <f t="shared" ref="B357:H357" si="78">B136</f>
        <v>-</v>
      </c>
      <c r="C357" s="21" t="str">
        <f t="shared" si="78"/>
        <v>-</v>
      </c>
      <c r="D357" s="21" t="str">
        <f t="shared" si="78"/>
        <v>-</v>
      </c>
      <c r="E357" s="21">
        <f t="shared" si="78"/>
        <v>960</v>
      </c>
      <c r="F357" s="21">
        <f t="shared" si="78"/>
        <v>973</v>
      </c>
      <c r="G357" s="21">
        <f t="shared" si="78"/>
        <v>288</v>
      </c>
      <c r="H357" s="15" t="str">
        <f t="shared" si="78"/>
        <v>-</v>
      </c>
      <c r="I357" s="103">
        <f t="shared" si="77"/>
        <v>2221</v>
      </c>
    </row>
    <row r="358" spans="1:9" ht="11.25" customHeight="1">
      <c r="A358" s="68">
        <v>2013</v>
      </c>
      <c r="B358" s="21" t="str">
        <f t="shared" ref="B358:H358" si="79">B137</f>
        <v>-</v>
      </c>
      <c r="C358" s="21">
        <f t="shared" si="79"/>
        <v>277</v>
      </c>
      <c r="D358" s="21">
        <f t="shared" si="79"/>
        <v>1032</v>
      </c>
      <c r="E358" s="21">
        <f t="shared" si="79"/>
        <v>2221</v>
      </c>
      <c r="F358" s="21">
        <f t="shared" si="79"/>
        <v>1251</v>
      </c>
      <c r="G358" s="21">
        <f t="shared" si="79"/>
        <v>560</v>
      </c>
      <c r="H358" s="15" t="str">
        <f t="shared" si="79"/>
        <v>-</v>
      </c>
      <c r="I358" s="103">
        <f t="shared" si="77"/>
        <v>5341</v>
      </c>
    </row>
    <row r="359" spans="1:9" ht="11.25" customHeight="1">
      <c r="A359" s="68">
        <v>2014</v>
      </c>
      <c r="B359" s="21" t="str">
        <f t="shared" ref="B359:H359" si="80">B138</f>
        <v>-</v>
      </c>
      <c r="C359" s="21" t="str">
        <f t="shared" si="80"/>
        <v>-</v>
      </c>
      <c r="D359" s="21">
        <f t="shared" si="80"/>
        <v>1129</v>
      </c>
      <c r="E359" s="21">
        <f t="shared" si="80"/>
        <v>2208</v>
      </c>
      <c r="F359" s="21">
        <f t="shared" si="80"/>
        <v>825</v>
      </c>
      <c r="G359" s="21">
        <f t="shared" si="80"/>
        <v>99</v>
      </c>
      <c r="H359" s="15" t="str">
        <f t="shared" si="80"/>
        <v>-</v>
      </c>
      <c r="I359" s="103">
        <f t="shared" si="77"/>
        <v>4261</v>
      </c>
    </row>
    <row r="360" spans="1:9" ht="11.25" customHeight="1">
      <c r="A360" s="68">
        <v>2015</v>
      </c>
      <c r="B360" s="21" t="str">
        <f t="shared" ref="B360:H360" si="81">B139</f>
        <v>-</v>
      </c>
      <c r="C360" s="21">
        <f t="shared" si="81"/>
        <v>2376</v>
      </c>
      <c r="D360" s="21">
        <f t="shared" si="81"/>
        <v>987</v>
      </c>
      <c r="E360" s="21">
        <f t="shared" si="81"/>
        <v>768</v>
      </c>
      <c r="F360" s="21">
        <f t="shared" si="81"/>
        <v>623</v>
      </c>
      <c r="G360" s="21">
        <f t="shared" si="81"/>
        <v>217</v>
      </c>
      <c r="H360" s="15" t="str">
        <f t="shared" si="81"/>
        <v>-</v>
      </c>
      <c r="I360" s="103">
        <f t="shared" si="77"/>
        <v>4971</v>
      </c>
    </row>
    <row r="361" spans="1:9" ht="11.25" customHeight="1">
      <c r="A361" s="68">
        <v>2016</v>
      </c>
      <c r="B361" s="21" t="str">
        <f t="shared" ref="B361:H361" si="82">B140</f>
        <v>-</v>
      </c>
      <c r="C361" s="21" t="str">
        <f t="shared" si="82"/>
        <v>-</v>
      </c>
      <c r="D361" s="21">
        <f t="shared" si="82"/>
        <v>663</v>
      </c>
      <c r="E361" s="21" t="str">
        <f t="shared" si="82"/>
        <v>-</v>
      </c>
      <c r="F361" s="21">
        <f t="shared" si="82"/>
        <v>618</v>
      </c>
      <c r="G361" s="21">
        <f t="shared" si="82"/>
        <v>205</v>
      </c>
      <c r="H361" s="15" t="str">
        <f t="shared" si="82"/>
        <v>-</v>
      </c>
      <c r="I361" s="103">
        <f t="shared" si="77"/>
        <v>1486</v>
      </c>
    </row>
    <row r="362" spans="1:9" ht="11.25" customHeight="1">
      <c r="A362" s="68">
        <v>2017</v>
      </c>
      <c r="B362" s="21" t="str">
        <f t="shared" ref="B362:H362" si="83">B141</f>
        <v>-</v>
      </c>
      <c r="C362" s="21" t="str">
        <f t="shared" si="83"/>
        <v>-</v>
      </c>
      <c r="D362" s="21" t="str">
        <f t="shared" si="83"/>
        <v>-</v>
      </c>
      <c r="E362" s="21" t="str">
        <f t="shared" si="83"/>
        <v>-</v>
      </c>
      <c r="F362" s="21" t="str">
        <f t="shared" si="83"/>
        <v>-</v>
      </c>
      <c r="G362" s="21">
        <f t="shared" si="83"/>
        <v>267</v>
      </c>
      <c r="H362" s="15" t="str">
        <f t="shared" si="83"/>
        <v>-</v>
      </c>
      <c r="I362" s="103">
        <f t="shared" si="77"/>
        <v>267</v>
      </c>
    </row>
    <row r="363" spans="1:9" ht="11.25" customHeight="1">
      <c r="A363" s="68">
        <v>2018</v>
      </c>
      <c r="B363" s="21" t="str">
        <f t="shared" ref="B363:H363" si="84">B142</f>
        <v>-</v>
      </c>
      <c r="C363" s="21" t="str">
        <f t="shared" si="84"/>
        <v>-</v>
      </c>
      <c r="D363" s="21" t="str">
        <f t="shared" si="84"/>
        <v>-</v>
      </c>
      <c r="E363" s="21">
        <f t="shared" si="84"/>
        <v>304</v>
      </c>
      <c r="F363" s="21">
        <f t="shared" si="84"/>
        <v>453</v>
      </c>
      <c r="G363" s="21">
        <f t="shared" si="84"/>
        <v>62</v>
      </c>
      <c r="H363" s="15" t="str">
        <f t="shared" si="84"/>
        <v>-</v>
      </c>
      <c r="I363" s="103">
        <f t="shared" si="77"/>
        <v>819</v>
      </c>
    </row>
    <row r="364" spans="1:9" ht="11.25" customHeight="1">
      <c r="A364" s="68">
        <v>2019</v>
      </c>
      <c r="B364" s="21" t="str">
        <f t="shared" ref="B364:H364" si="85">B143</f>
        <v>-</v>
      </c>
      <c r="C364" s="21" t="str">
        <f t="shared" si="85"/>
        <v>-</v>
      </c>
      <c r="D364" s="21">
        <f t="shared" si="85"/>
        <v>306</v>
      </c>
      <c r="E364" s="21">
        <f t="shared" si="85"/>
        <v>319</v>
      </c>
      <c r="F364" s="21">
        <f t="shared" si="85"/>
        <v>415</v>
      </c>
      <c r="G364" s="21" t="str">
        <f t="shared" si="85"/>
        <v>-</v>
      </c>
      <c r="H364" s="15" t="str">
        <f t="shared" si="85"/>
        <v>-</v>
      </c>
      <c r="I364" s="103">
        <f t="shared" si="77"/>
        <v>1040</v>
      </c>
    </row>
    <row r="365" spans="1:9" ht="11.25" customHeight="1">
      <c r="A365" s="68">
        <v>2020</v>
      </c>
      <c r="B365" s="21" t="str">
        <f t="shared" ref="B365:H365" si="86">B144</f>
        <v>-</v>
      </c>
      <c r="C365" s="21" t="str">
        <f t="shared" si="86"/>
        <v>-</v>
      </c>
      <c r="D365" s="21" t="str">
        <f t="shared" si="86"/>
        <v>-</v>
      </c>
      <c r="E365" s="21" t="str">
        <f t="shared" si="86"/>
        <v>-</v>
      </c>
      <c r="F365" s="21">
        <f t="shared" si="86"/>
        <v>126</v>
      </c>
      <c r="G365" s="21">
        <f t="shared" si="86"/>
        <v>93</v>
      </c>
      <c r="H365" s="15" t="str">
        <f t="shared" si="86"/>
        <v>-</v>
      </c>
      <c r="I365" s="103">
        <f t="shared" si="77"/>
        <v>219</v>
      </c>
    </row>
    <row r="366" spans="1:9" ht="11.25" customHeight="1">
      <c r="A366" s="68">
        <v>2021</v>
      </c>
      <c r="B366" s="21" t="str">
        <f t="shared" ref="B366:H366" si="87">B145</f>
        <v>-</v>
      </c>
      <c r="C366" s="21" t="str">
        <f t="shared" si="87"/>
        <v>-</v>
      </c>
      <c r="D366" s="21" t="str">
        <f t="shared" si="87"/>
        <v>-</v>
      </c>
      <c r="E366" s="21" t="str">
        <f t="shared" si="87"/>
        <v>-</v>
      </c>
      <c r="F366" s="21">
        <f t="shared" si="87"/>
        <v>1341</v>
      </c>
      <c r="G366" s="21">
        <f t="shared" si="87"/>
        <v>238</v>
      </c>
      <c r="H366" s="15" t="str">
        <f t="shared" si="87"/>
        <v>-</v>
      </c>
      <c r="I366" s="103">
        <f t="shared" si="77"/>
        <v>1579</v>
      </c>
    </row>
    <row r="367" spans="1:9" ht="11.25" customHeight="1">
      <c r="A367" s="68">
        <v>2022</v>
      </c>
      <c r="B367" s="21" t="str">
        <f t="shared" ref="B367:H367" si="88">B146</f>
        <v>-</v>
      </c>
      <c r="C367" s="21" t="str">
        <f t="shared" si="88"/>
        <v>-</v>
      </c>
      <c r="D367" s="21" t="str">
        <f t="shared" si="88"/>
        <v>-</v>
      </c>
      <c r="E367" s="21">
        <f t="shared" si="88"/>
        <v>379</v>
      </c>
      <c r="F367" s="21">
        <f t="shared" si="88"/>
        <v>504</v>
      </c>
      <c r="G367" s="21" t="str">
        <f t="shared" si="88"/>
        <v>-</v>
      </c>
      <c r="H367" s="15" t="str">
        <f t="shared" si="88"/>
        <v>-</v>
      </c>
      <c r="I367" s="103">
        <f t="shared" si="77"/>
        <v>883</v>
      </c>
    </row>
    <row r="368" spans="1:9" ht="11.25" customHeight="1">
      <c r="A368" s="68">
        <v>2023</v>
      </c>
      <c r="B368" s="21" t="str">
        <f t="shared" ref="B368:H369" si="89">B147</f>
        <v>-</v>
      </c>
      <c r="C368" s="21" t="str">
        <f t="shared" si="89"/>
        <v>-</v>
      </c>
      <c r="D368" s="21" t="str">
        <f t="shared" si="89"/>
        <v>-</v>
      </c>
      <c r="E368" s="21" t="str">
        <f t="shared" si="89"/>
        <v>-</v>
      </c>
      <c r="F368" s="21" t="str">
        <f t="shared" si="89"/>
        <v>-</v>
      </c>
      <c r="G368" s="21" t="str">
        <f t="shared" si="89"/>
        <v>-</v>
      </c>
      <c r="H368" s="15" t="str">
        <f t="shared" si="89"/>
        <v>-</v>
      </c>
      <c r="I368" s="103" t="str">
        <f t="shared" ref="I368:I369" si="90">I147</f>
        <v>-</v>
      </c>
    </row>
    <row r="369" spans="1:10" ht="11.25" customHeight="1">
      <c r="A369" s="68">
        <v>2024</v>
      </c>
      <c r="B369" s="21" t="str">
        <f t="shared" si="89"/>
        <v>-</v>
      </c>
      <c r="C369" s="21" t="str">
        <f t="shared" si="89"/>
        <v>-</v>
      </c>
      <c r="D369" s="21" t="str">
        <f t="shared" si="89"/>
        <v>-</v>
      </c>
      <c r="E369" s="21" t="str">
        <f t="shared" si="89"/>
        <v>-</v>
      </c>
      <c r="F369" s="21" t="str">
        <f t="shared" si="89"/>
        <v>-</v>
      </c>
      <c r="G369" s="21" t="str">
        <f t="shared" si="89"/>
        <v>-</v>
      </c>
      <c r="H369" s="15" t="str">
        <f t="shared" si="89"/>
        <v>-</v>
      </c>
      <c r="I369" s="103" t="str">
        <f t="shared" si="90"/>
        <v>-</v>
      </c>
    </row>
    <row r="370" spans="1:10" ht="6.75" customHeight="1">
      <c r="A370" s="1"/>
      <c r="B370" s="21"/>
      <c r="C370" s="21"/>
      <c r="D370" s="21"/>
      <c r="E370" s="21"/>
      <c r="F370" s="21"/>
      <c r="G370" s="21"/>
      <c r="H370" s="15"/>
      <c r="I370" s="103"/>
    </row>
    <row r="371" spans="1:10" ht="11.25" customHeight="1">
      <c r="A371" s="259" t="s">
        <v>45</v>
      </c>
      <c r="B371" s="259"/>
      <c r="C371" s="259"/>
      <c r="D371" s="259"/>
      <c r="E371" s="259"/>
      <c r="F371" s="259"/>
      <c r="G371" s="259"/>
      <c r="H371" s="259"/>
      <c r="I371" s="259"/>
      <c r="J371" s="259"/>
    </row>
    <row r="372" spans="1:10" ht="11.25" customHeight="1">
      <c r="A372" s="65" t="s">
        <v>1</v>
      </c>
      <c r="B372" s="205" t="s">
        <v>20</v>
      </c>
      <c r="C372" s="205" t="s">
        <v>21</v>
      </c>
      <c r="D372" s="205" t="s">
        <v>22</v>
      </c>
      <c r="E372" s="205" t="s">
        <v>23</v>
      </c>
      <c r="F372" s="205" t="s">
        <v>24</v>
      </c>
      <c r="G372" s="205" t="s">
        <v>25</v>
      </c>
      <c r="H372" s="206" t="s">
        <v>26</v>
      </c>
      <c r="I372" s="207" t="s">
        <v>8</v>
      </c>
      <c r="J372" s="84"/>
    </row>
    <row r="373" spans="1:10" ht="11.25" customHeight="1">
      <c r="A373" s="200" t="str">
        <f>A150</f>
        <v>San Francisco</v>
      </c>
      <c r="B373" s="21"/>
      <c r="C373" s="21"/>
      <c r="D373" s="21"/>
      <c r="E373" s="21"/>
      <c r="F373" s="21"/>
      <c r="G373" s="21"/>
      <c r="H373" s="15"/>
      <c r="I373" s="103"/>
    </row>
    <row r="374" spans="1:10" ht="11.25" customHeight="1">
      <c r="A374" s="68" t="s">
        <v>10</v>
      </c>
      <c r="B374" s="21" t="s">
        <v>15</v>
      </c>
      <c r="C374" s="21">
        <f>AVERAGE(C159:C163)</f>
        <v>6506.4</v>
      </c>
      <c r="D374" s="21">
        <f>AVERAGE(D159:D163)</f>
        <v>7110.6</v>
      </c>
      <c r="E374" s="21">
        <f>AVERAGE(E159:E163)</f>
        <v>5947.8</v>
      </c>
      <c r="F374" s="21">
        <f>AVERAGE(F159:F163)</f>
        <v>4125.3999999999996</v>
      </c>
      <c r="G374" s="21">
        <f>AVERAGE(G159:G163)</f>
        <v>1864.4</v>
      </c>
      <c r="H374" s="15" t="s">
        <v>15</v>
      </c>
      <c r="I374" s="103">
        <f>IF(SUM(I159:I163)&gt;0,AVERAGE(I159:I163),"-")</f>
        <v>25554.6</v>
      </c>
    </row>
    <row r="375" spans="1:10" ht="11.25" customHeight="1">
      <c r="A375" s="68" t="s">
        <v>11</v>
      </c>
      <c r="B375" s="21" t="s">
        <v>15</v>
      </c>
      <c r="C375" s="21">
        <f>AVERAGE(C164:C168)</f>
        <v>3480</v>
      </c>
      <c r="D375" s="21">
        <f>AVERAGE(D164:D168)</f>
        <v>2540</v>
      </c>
      <c r="E375" s="21">
        <f>AVERAGE(E164:E168)</f>
        <v>2700</v>
      </c>
      <c r="F375" s="21">
        <f>AVERAGE(F164:F168)</f>
        <v>2840</v>
      </c>
      <c r="G375" s="21">
        <f>AVERAGE(G164:G168)</f>
        <v>1780</v>
      </c>
      <c r="H375" s="15" t="s">
        <v>15</v>
      </c>
      <c r="I375" s="103">
        <f>IF(SUM(I164:I168)&gt;0,AVERAGE(I164:I168),"-")</f>
        <v>13340</v>
      </c>
    </row>
    <row r="376" spans="1:10" ht="11.25" customHeight="1">
      <c r="A376" s="68" t="s">
        <v>12</v>
      </c>
      <c r="B376" s="21">
        <f t="shared" ref="B376:G376" si="91">AVERAGE(B169:B173)</f>
        <v>100</v>
      </c>
      <c r="C376" s="21">
        <f t="shared" si="91"/>
        <v>1524.6</v>
      </c>
      <c r="D376" s="21">
        <f t="shared" si="91"/>
        <v>1731.8</v>
      </c>
      <c r="E376" s="21">
        <f t="shared" si="91"/>
        <v>2729.8</v>
      </c>
      <c r="F376" s="21">
        <f t="shared" si="91"/>
        <v>1915.8</v>
      </c>
      <c r="G376" s="21">
        <f t="shared" si="91"/>
        <v>1624.2</v>
      </c>
      <c r="H376" s="15" t="s">
        <v>15</v>
      </c>
      <c r="I376" s="103">
        <f>IF(SUM(I169:I173)&gt;0,AVERAGE(I169:I173),"-")</f>
        <v>9546.2000000000007</v>
      </c>
    </row>
    <row r="377" spans="1:10" ht="11.25" customHeight="1">
      <c r="A377" s="68" t="s">
        <v>13</v>
      </c>
      <c r="B377" s="21" t="str">
        <f>B174</f>
        <v>-</v>
      </c>
      <c r="C377" s="21">
        <f t="shared" ref="C377:I377" si="92">AVERAGE(C174:C178)</f>
        <v>2106</v>
      </c>
      <c r="D377" s="21">
        <f t="shared" si="92"/>
        <v>1893.5</v>
      </c>
      <c r="E377" s="21">
        <f t="shared" si="92"/>
        <v>2643.2</v>
      </c>
      <c r="F377" s="21">
        <f t="shared" si="92"/>
        <v>1492.8</v>
      </c>
      <c r="G377" s="21">
        <f t="shared" si="92"/>
        <v>1249.4000000000001</v>
      </c>
      <c r="H377" s="15">
        <f t="shared" si="92"/>
        <v>293.39999999999998</v>
      </c>
      <c r="I377" s="103">
        <f t="shared" si="92"/>
        <v>8878.4</v>
      </c>
    </row>
    <row r="378" spans="1:10" ht="11.25" customHeight="1">
      <c r="A378" s="68" t="s">
        <v>14</v>
      </c>
      <c r="B378" s="21" t="str">
        <f>B179</f>
        <v>-</v>
      </c>
      <c r="C378" s="21">
        <f>AVERAGE(C179:C183)</f>
        <v>1656</v>
      </c>
      <c r="D378" s="21" t="str">
        <f t="shared" ref="D378" si="93">D179</f>
        <v>-</v>
      </c>
      <c r="E378" s="21">
        <f>AVERAGE(E179:E183)</f>
        <v>1271.3333333333333</v>
      </c>
      <c r="F378" s="21">
        <f t="shared" ref="F378:I378" si="94">AVERAGE(F179:F183)</f>
        <v>1850.5</v>
      </c>
      <c r="G378" s="21">
        <f t="shared" si="94"/>
        <v>1377.5</v>
      </c>
      <c r="H378" s="15">
        <f t="shared" si="94"/>
        <v>271</v>
      </c>
      <c r="I378" s="103">
        <f t="shared" si="94"/>
        <v>4156</v>
      </c>
    </row>
    <row r="379" spans="1:10" ht="11.25" customHeight="1">
      <c r="A379" s="68">
        <v>2011</v>
      </c>
      <c r="B379" s="21" t="str">
        <f t="shared" ref="B379:H379" si="95">B184</f>
        <v>-</v>
      </c>
      <c r="C379" s="21">
        <f t="shared" si="95"/>
        <v>900</v>
      </c>
      <c r="D379" s="21">
        <f t="shared" si="95"/>
        <v>164</v>
      </c>
      <c r="E379" s="21">
        <f t="shared" si="95"/>
        <v>873</v>
      </c>
      <c r="F379" s="21">
        <f t="shared" si="95"/>
        <v>394</v>
      </c>
      <c r="G379" s="21">
        <f t="shared" si="95"/>
        <v>459</v>
      </c>
      <c r="H379" s="15">
        <f t="shared" si="95"/>
        <v>117</v>
      </c>
      <c r="I379" s="103">
        <f t="shared" ref="I379:I390" si="96">I184</f>
        <v>2907</v>
      </c>
    </row>
    <row r="380" spans="1:10" ht="11.25" customHeight="1">
      <c r="A380" s="68">
        <v>2012</v>
      </c>
      <c r="B380" s="21" t="str">
        <f t="shared" ref="B380:H380" si="97">B185</f>
        <v>-</v>
      </c>
      <c r="C380" s="21">
        <f t="shared" si="97"/>
        <v>1723</v>
      </c>
      <c r="D380" s="21">
        <f t="shared" si="97"/>
        <v>686</v>
      </c>
      <c r="E380" s="21">
        <f t="shared" si="97"/>
        <v>2199</v>
      </c>
      <c r="F380" s="21">
        <f t="shared" si="97"/>
        <v>1422</v>
      </c>
      <c r="G380" s="21">
        <f t="shared" si="97"/>
        <v>1006</v>
      </c>
      <c r="H380" s="15">
        <f t="shared" si="97"/>
        <v>469</v>
      </c>
      <c r="I380" s="103">
        <f t="shared" si="96"/>
        <v>7505</v>
      </c>
    </row>
    <row r="381" spans="1:10" ht="11.25" customHeight="1">
      <c r="A381" s="68">
        <v>2013</v>
      </c>
      <c r="B381" s="21" t="str">
        <f t="shared" ref="B381:H381" si="98">B186</f>
        <v>-</v>
      </c>
      <c r="C381" s="21">
        <f t="shared" si="98"/>
        <v>2401</v>
      </c>
      <c r="D381" s="21">
        <f t="shared" si="98"/>
        <v>2062</v>
      </c>
      <c r="E381" s="21">
        <f t="shared" si="98"/>
        <v>1358</v>
      </c>
      <c r="F381" s="21">
        <f t="shared" si="98"/>
        <v>1269</v>
      </c>
      <c r="G381" s="21">
        <f t="shared" si="98"/>
        <v>1014</v>
      </c>
      <c r="H381" s="15">
        <f t="shared" si="98"/>
        <v>223</v>
      </c>
      <c r="I381" s="103">
        <f t="shared" si="96"/>
        <v>8327</v>
      </c>
    </row>
    <row r="382" spans="1:10" ht="11.25" customHeight="1">
      <c r="A382" s="68">
        <v>2014</v>
      </c>
      <c r="B382" s="21" t="str">
        <f t="shared" ref="B382:H382" si="99">B187</f>
        <v>-</v>
      </c>
      <c r="C382" s="21">
        <f t="shared" si="99"/>
        <v>2187</v>
      </c>
      <c r="D382" s="21">
        <f t="shared" si="99"/>
        <v>1200</v>
      </c>
      <c r="E382" s="21">
        <f t="shared" si="99"/>
        <v>761</v>
      </c>
      <c r="F382" s="21">
        <f t="shared" si="99"/>
        <v>2058</v>
      </c>
      <c r="G382" s="21">
        <f t="shared" si="99"/>
        <v>1660</v>
      </c>
      <c r="H382" s="15">
        <f t="shared" si="99"/>
        <v>575</v>
      </c>
      <c r="I382" s="103">
        <f t="shared" si="96"/>
        <v>8441</v>
      </c>
    </row>
    <row r="383" spans="1:10" ht="11.25" customHeight="1">
      <c r="A383" s="68">
        <v>2015</v>
      </c>
      <c r="B383" s="21" t="str">
        <f t="shared" ref="B383:H383" si="100">B188</f>
        <v>-</v>
      </c>
      <c r="C383" s="21">
        <f t="shared" si="100"/>
        <v>839</v>
      </c>
      <c r="D383" s="21">
        <f t="shared" si="100"/>
        <v>745</v>
      </c>
      <c r="E383" s="21">
        <f t="shared" si="100"/>
        <v>639</v>
      </c>
      <c r="F383" s="21">
        <f t="shared" si="100"/>
        <v>1250</v>
      </c>
      <c r="G383" s="21">
        <f t="shared" si="100"/>
        <v>1478</v>
      </c>
      <c r="H383" s="15">
        <f t="shared" si="100"/>
        <v>515</v>
      </c>
      <c r="I383" s="103">
        <f t="shared" si="96"/>
        <v>5466</v>
      </c>
    </row>
    <row r="384" spans="1:10" ht="11.25" customHeight="1">
      <c r="A384" s="68">
        <v>2016</v>
      </c>
      <c r="B384" s="21" t="str">
        <f t="shared" ref="B384:H384" si="101">B189</f>
        <v>-</v>
      </c>
      <c r="C384" s="21">
        <f t="shared" si="101"/>
        <v>581</v>
      </c>
      <c r="D384" s="21">
        <f t="shared" si="101"/>
        <v>148</v>
      </c>
      <c r="E384" s="21" t="str">
        <f t="shared" si="101"/>
        <v>-</v>
      </c>
      <c r="F384" s="21">
        <f t="shared" si="101"/>
        <v>1832</v>
      </c>
      <c r="G384" s="21">
        <f t="shared" si="101"/>
        <v>1358</v>
      </c>
      <c r="H384" s="15">
        <f t="shared" si="101"/>
        <v>174</v>
      </c>
      <c r="I384" s="103">
        <f t="shared" si="96"/>
        <v>4093</v>
      </c>
    </row>
    <row r="385" spans="1:9" ht="11.25" customHeight="1">
      <c r="A385" s="68">
        <v>2017</v>
      </c>
      <c r="B385" s="21" t="str">
        <f t="shared" ref="B385:H385" si="102">B190</f>
        <v>-</v>
      </c>
      <c r="C385" s="21" t="str">
        <f t="shared" si="102"/>
        <v>-</v>
      </c>
      <c r="D385" s="21" t="str">
        <f t="shared" si="102"/>
        <v>-</v>
      </c>
      <c r="E385" s="21" t="str">
        <f t="shared" si="102"/>
        <v>-</v>
      </c>
      <c r="F385" s="21">
        <f t="shared" si="102"/>
        <v>2610</v>
      </c>
      <c r="G385" s="21">
        <f t="shared" si="102"/>
        <v>1544</v>
      </c>
      <c r="H385" s="15">
        <f t="shared" si="102"/>
        <v>220</v>
      </c>
      <c r="I385" s="103">
        <f t="shared" si="96"/>
        <v>4374</v>
      </c>
    </row>
    <row r="386" spans="1:9" ht="11.25" customHeight="1">
      <c r="A386" s="68">
        <v>2018</v>
      </c>
      <c r="B386" s="21" t="str">
        <f t="shared" ref="B386:H386" si="103">B191</f>
        <v>-</v>
      </c>
      <c r="C386" s="21" t="str">
        <f t="shared" si="103"/>
        <v>-</v>
      </c>
      <c r="D386" s="21" t="str">
        <f t="shared" si="103"/>
        <v>-</v>
      </c>
      <c r="E386" s="21">
        <f t="shared" si="103"/>
        <v>519</v>
      </c>
      <c r="F386" s="21">
        <f t="shared" si="103"/>
        <v>2298</v>
      </c>
      <c r="G386" s="21">
        <f t="shared" si="103"/>
        <v>1489</v>
      </c>
      <c r="H386" s="15">
        <f t="shared" si="103"/>
        <v>441</v>
      </c>
      <c r="I386" s="103">
        <f t="shared" si="96"/>
        <v>4747</v>
      </c>
    </row>
    <row r="387" spans="1:9" ht="11.25" customHeight="1">
      <c r="A387" s="68">
        <v>2019</v>
      </c>
      <c r="B387" s="21" t="str">
        <f t="shared" ref="B387:H387" si="104">B192</f>
        <v>-</v>
      </c>
      <c r="C387" s="21">
        <f t="shared" si="104"/>
        <v>683</v>
      </c>
      <c r="D387" s="21">
        <f t="shared" si="104"/>
        <v>2014</v>
      </c>
      <c r="E387" s="21">
        <f t="shared" si="104"/>
        <v>1801</v>
      </c>
      <c r="F387" s="21">
        <f t="shared" si="104"/>
        <v>2379</v>
      </c>
      <c r="G387" s="21">
        <f t="shared" si="104"/>
        <v>1108</v>
      </c>
      <c r="H387" s="15">
        <f t="shared" si="104"/>
        <v>251</v>
      </c>
      <c r="I387" s="103">
        <f t="shared" si="96"/>
        <v>8236</v>
      </c>
    </row>
    <row r="388" spans="1:9" ht="11.25" customHeight="1">
      <c r="A388" s="68">
        <v>2020</v>
      </c>
      <c r="B388" s="21" t="str">
        <f t="shared" ref="B388:H388" si="105">B193</f>
        <v>-</v>
      </c>
      <c r="C388" s="21">
        <f t="shared" si="105"/>
        <v>1363</v>
      </c>
      <c r="D388" s="21">
        <f t="shared" si="105"/>
        <v>2515</v>
      </c>
      <c r="E388" s="21">
        <f t="shared" si="105"/>
        <v>2521</v>
      </c>
      <c r="F388" s="21">
        <f t="shared" si="105"/>
        <v>1491</v>
      </c>
      <c r="G388" s="21">
        <f t="shared" si="105"/>
        <v>993</v>
      </c>
      <c r="H388" s="15">
        <f t="shared" si="105"/>
        <v>568</v>
      </c>
      <c r="I388" s="103">
        <f t="shared" si="96"/>
        <v>9451</v>
      </c>
    </row>
    <row r="389" spans="1:9" ht="11.25" customHeight="1">
      <c r="A389" s="68">
        <v>2021</v>
      </c>
      <c r="B389" s="21" t="str">
        <f t="shared" ref="B389:H389" si="106">B194</f>
        <v>-</v>
      </c>
      <c r="C389" s="21" t="str">
        <f t="shared" si="106"/>
        <v>-</v>
      </c>
      <c r="D389" s="21">
        <f t="shared" si="106"/>
        <v>2109</v>
      </c>
      <c r="E389" s="21">
        <f t="shared" si="106"/>
        <v>570</v>
      </c>
      <c r="F389" s="21">
        <f t="shared" si="106"/>
        <v>998</v>
      </c>
      <c r="G389" s="21">
        <f t="shared" si="106"/>
        <v>1086</v>
      </c>
      <c r="H389" s="15">
        <f t="shared" si="106"/>
        <v>317</v>
      </c>
      <c r="I389" s="103">
        <f t="shared" si="96"/>
        <v>5080</v>
      </c>
    </row>
    <row r="390" spans="1:9" ht="11.25" customHeight="1">
      <c r="A390" s="68">
        <v>2022</v>
      </c>
      <c r="B390" s="21" t="str">
        <f t="shared" ref="B390:H390" si="107">B195</f>
        <v>-</v>
      </c>
      <c r="C390" s="21" t="str">
        <f t="shared" si="107"/>
        <v>-</v>
      </c>
      <c r="D390" s="21" t="str">
        <f t="shared" si="107"/>
        <v>-</v>
      </c>
      <c r="E390" s="21">
        <f t="shared" si="107"/>
        <v>2139</v>
      </c>
      <c r="F390" s="21">
        <f t="shared" si="107"/>
        <v>1247</v>
      </c>
      <c r="G390" s="21">
        <f t="shared" si="107"/>
        <v>1498</v>
      </c>
      <c r="H390" s="15">
        <f t="shared" si="107"/>
        <v>385</v>
      </c>
      <c r="I390" s="103">
        <f t="shared" si="96"/>
        <v>5269</v>
      </c>
    </row>
    <row r="391" spans="1:9" ht="11.25" customHeight="1">
      <c r="A391" s="68">
        <v>2023</v>
      </c>
      <c r="B391" s="21" t="str">
        <f t="shared" ref="B391:H392" si="108">B196</f>
        <v>-</v>
      </c>
      <c r="C391" s="21" t="str">
        <f t="shared" si="108"/>
        <v>-</v>
      </c>
      <c r="D391" s="21" t="str">
        <f t="shared" si="108"/>
        <v>-</v>
      </c>
      <c r="E391" s="21" t="str">
        <f t="shared" si="108"/>
        <v>-</v>
      </c>
      <c r="F391" s="21" t="str">
        <f t="shared" si="108"/>
        <v>-</v>
      </c>
      <c r="G391" s="21" t="str">
        <f t="shared" si="108"/>
        <v>-</v>
      </c>
      <c r="H391" s="15" t="str">
        <f t="shared" si="108"/>
        <v>-</v>
      </c>
      <c r="I391" s="103" t="str">
        <f t="shared" ref="I391:I392" si="109">I196</f>
        <v>-</v>
      </c>
    </row>
    <row r="392" spans="1:9" ht="11.25" customHeight="1">
      <c r="A392" s="68">
        <v>2024</v>
      </c>
      <c r="B392" s="21" t="str">
        <f t="shared" si="108"/>
        <v>-</v>
      </c>
      <c r="C392" s="21" t="str">
        <f t="shared" si="108"/>
        <v>-</v>
      </c>
      <c r="D392" s="21" t="str">
        <f t="shared" si="108"/>
        <v>-</v>
      </c>
      <c r="E392" s="21" t="str">
        <f t="shared" si="108"/>
        <v>-</v>
      </c>
      <c r="F392" s="21" t="str">
        <f t="shared" si="108"/>
        <v>-</v>
      </c>
      <c r="G392" s="21" t="str">
        <f t="shared" si="108"/>
        <v>-</v>
      </c>
      <c r="H392" s="15" t="str">
        <f t="shared" si="108"/>
        <v>-</v>
      </c>
      <c r="I392" s="103" t="str">
        <f t="shared" si="109"/>
        <v>-</v>
      </c>
    </row>
    <row r="393" spans="1:9" ht="3" customHeight="1">
      <c r="A393" s="1"/>
      <c r="B393" s="21"/>
      <c r="C393" s="21"/>
      <c r="D393" s="21"/>
      <c r="E393" s="21"/>
      <c r="F393" s="21"/>
      <c r="G393" s="21"/>
      <c r="H393" s="15"/>
      <c r="I393" s="103"/>
    </row>
    <row r="394" spans="1:9" ht="11.25" customHeight="1">
      <c r="A394" s="200" t="str">
        <f>A199</f>
        <v>Monterey</v>
      </c>
      <c r="B394" s="21"/>
      <c r="C394" s="21"/>
      <c r="D394" s="21"/>
      <c r="E394" s="21"/>
      <c r="F394" s="21"/>
      <c r="G394" s="21"/>
      <c r="H394" s="15"/>
      <c r="I394" s="103"/>
    </row>
    <row r="395" spans="1:9" ht="11.25" customHeight="1">
      <c r="A395" s="68" t="s">
        <v>10</v>
      </c>
      <c r="B395" s="21" t="s">
        <v>15</v>
      </c>
      <c r="C395" s="21">
        <f>AVERAGE(C208:C212)</f>
        <v>5235.3999999999996</v>
      </c>
      <c r="D395" s="21">
        <f>AVERAGE(D208:D212)</f>
        <v>4255</v>
      </c>
      <c r="E395" s="21">
        <f>AVERAGE(E208:E212)</f>
        <v>3367.4</v>
      </c>
      <c r="F395" s="21">
        <f>AVERAGE(F208:F212)</f>
        <v>1334.6</v>
      </c>
      <c r="G395" s="21">
        <f>AVERAGE(G208:G212)</f>
        <v>198.4</v>
      </c>
      <c r="H395" s="15" t="s">
        <v>15</v>
      </c>
      <c r="I395" s="103">
        <f>IF(SUM(I208:I212)&gt;0,AVERAGE(I208:I212),"-")</f>
        <v>14390.8</v>
      </c>
    </row>
    <row r="396" spans="1:9" ht="11.25" customHeight="1">
      <c r="A396" s="68" t="s">
        <v>11</v>
      </c>
      <c r="B396" s="21" t="s">
        <v>15</v>
      </c>
      <c r="C396" s="21">
        <f>AVERAGE(C213:C217)</f>
        <v>4360</v>
      </c>
      <c r="D396" s="21">
        <f>AVERAGE(D213:D217)</f>
        <v>3080</v>
      </c>
      <c r="E396" s="21">
        <f>AVERAGE(E213:E217)</f>
        <v>2460</v>
      </c>
      <c r="F396" s="21">
        <f>AVERAGE(F213:F217)</f>
        <v>780</v>
      </c>
      <c r="G396" s="21">
        <f>AVERAGE(G213:G217)</f>
        <v>140</v>
      </c>
      <c r="H396" s="15" t="s">
        <v>15</v>
      </c>
      <c r="I396" s="103">
        <f>IF(SUM(I213:I217)&gt;0,AVERAGE(I213:I217),"-")</f>
        <v>10820</v>
      </c>
    </row>
    <row r="397" spans="1:9" ht="11.25" customHeight="1">
      <c r="A397" s="68" t="s">
        <v>12</v>
      </c>
      <c r="B397" s="21">
        <f t="shared" ref="B397:G397" si="110">AVERAGE(B218:B222)</f>
        <v>312.5</v>
      </c>
      <c r="C397" s="21">
        <f t="shared" si="110"/>
        <v>3117.4</v>
      </c>
      <c r="D397" s="21">
        <f t="shared" si="110"/>
        <v>2440.8000000000002</v>
      </c>
      <c r="E397" s="21">
        <f t="shared" si="110"/>
        <v>1839.8</v>
      </c>
      <c r="F397" s="21">
        <f t="shared" si="110"/>
        <v>177.75</v>
      </c>
      <c r="G397" s="21">
        <f t="shared" si="110"/>
        <v>93.75</v>
      </c>
      <c r="H397" s="15" t="s">
        <v>15</v>
      </c>
      <c r="I397" s="103">
        <f>IF(SUM(I218:I222)&gt;0,AVERAGE(I218:I222),"-")</f>
        <v>7740.2</v>
      </c>
    </row>
    <row r="398" spans="1:9" ht="11.25" customHeight="1">
      <c r="A398" s="68" t="s">
        <v>13</v>
      </c>
      <c r="B398" s="21" t="str">
        <f>B223</f>
        <v>-</v>
      </c>
      <c r="C398" s="21">
        <f>AVERAGE(C223:C227)</f>
        <v>2317.8000000000002</v>
      </c>
      <c r="D398" s="21">
        <f>AVERAGE(D223:D227)</f>
        <v>851.8</v>
      </c>
      <c r="E398" s="21">
        <f>AVERAGE(E223:E227)</f>
        <v>1069.2</v>
      </c>
      <c r="F398" s="21">
        <f>AVERAGE(F223:F227)</f>
        <v>314.8</v>
      </c>
      <c r="G398" s="21">
        <f>AVERAGE(G223:G227)</f>
        <v>120.4</v>
      </c>
      <c r="H398" s="15" t="str">
        <f>H223</f>
        <v>-</v>
      </c>
      <c r="I398" s="103">
        <f>AVERAGE(I223:I227)</f>
        <v>4674</v>
      </c>
    </row>
    <row r="399" spans="1:9" ht="11.25" customHeight="1">
      <c r="A399" s="68" t="s">
        <v>14</v>
      </c>
      <c r="B399" s="21" t="str">
        <f>B228</f>
        <v>-</v>
      </c>
      <c r="C399" s="21">
        <f>AVERAGE(C228:C232)</f>
        <v>1769</v>
      </c>
      <c r="D399" s="21">
        <f t="shared" ref="D399:I399" si="111">AVERAGE(D228:D232)</f>
        <v>66</v>
      </c>
      <c r="E399" s="21">
        <f t="shared" si="111"/>
        <v>204.33333333333334</v>
      </c>
      <c r="F399" s="21">
        <f t="shared" si="111"/>
        <v>149.5</v>
      </c>
      <c r="G399" s="21">
        <f t="shared" si="111"/>
        <v>89</v>
      </c>
      <c r="H399" s="15" t="str">
        <f>H228</f>
        <v>-</v>
      </c>
      <c r="I399" s="103">
        <f t="shared" si="111"/>
        <v>1586.6666666666667</v>
      </c>
    </row>
    <row r="400" spans="1:9" ht="11.25" customHeight="1">
      <c r="A400" s="68">
        <v>2011</v>
      </c>
      <c r="B400" s="21" t="str">
        <f t="shared" ref="B400:H400" si="112">B233</f>
        <v>-</v>
      </c>
      <c r="C400" s="21">
        <f t="shared" si="112"/>
        <v>979</v>
      </c>
      <c r="D400" s="21">
        <f t="shared" si="112"/>
        <v>340</v>
      </c>
      <c r="E400" s="21">
        <f t="shared" si="112"/>
        <v>268</v>
      </c>
      <c r="F400" s="21">
        <f t="shared" si="112"/>
        <v>117</v>
      </c>
      <c r="G400" s="21">
        <f t="shared" si="112"/>
        <v>18</v>
      </c>
      <c r="H400" s="15" t="str">
        <f t="shared" si="112"/>
        <v>-</v>
      </c>
      <c r="I400" s="103">
        <f t="shared" ref="I400:I411" si="113">I233</f>
        <v>1722</v>
      </c>
    </row>
    <row r="401" spans="1:9" ht="11.25" customHeight="1">
      <c r="A401" s="68">
        <v>2012</v>
      </c>
      <c r="B401" s="21" t="str">
        <f t="shared" ref="B401:H401" si="114">B234</f>
        <v>-</v>
      </c>
      <c r="C401" s="21">
        <f t="shared" si="114"/>
        <v>2015</v>
      </c>
      <c r="D401" s="21">
        <f t="shared" si="114"/>
        <v>907</v>
      </c>
      <c r="E401" s="21">
        <f t="shared" si="114"/>
        <v>1247</v>
      </c>
      <c r="F401" s="21">
        <f t="shared" si="114"/>
        <v>255</v>
      </c>
      <c r="G401" s="21">
        <f t="shared" si="114"/>
        <v>67</v>
      </c>
      <c r="H401" s="15" t="str">
        <f t="shared" si="114"/>
        <v>-</v>
      </c>
      <c r="I401" s="103">
        <f t="shared" si="113"/>
        <v>4491</v>
      </c>
    </row>
    <row r="402" spans="1:9" ht="11.25" customHeight="1">
      <c r="A402" s="68">
        <v>2013</v>
      </c>
      <c r="B402" s="21" t="str">
        <f t="shared" ref="B402:H402" si="115">B235</f>
        <v>-</v>
      </c>
      <c r="C402" s="21">
        <f t="shared" si="115"/>
        <v>1590</v>
      </c>
      <c r="D402" s="21">
        <f t="shared" si="115"/>
        <v>810</v>
      </c>
      <c r="E402" s="21">
        <f t="shared" si="115"/>
        <v>400</v>
      </c>
      <c r="F402" s="21">
        <f t="shared" si="115"/>
        <v>118</v>
      </c>
      <c r="G402" s="21">
        <f t="shared" si="115"/>
        <v>46</v>
      </c>
      <c r="H402" s="15" t="str">
        <f t="shared" si="115"/>
        <v>-</v>
      </c>
      <c r="I402" s="103">
        <f t="shared" si="113"/>
        <v>2964</v>
      </c>
    </row>
    <row r="403" spans="1:9" ht="11.25" customHeight="1">
      <c r="A403" s="68">
        <v>2014</v>
      </c>
      <c r="B403" s="21" t="str">
        <f t="shared" ref="B403:H403" si="116">B236</f>
        <v>-</v>
      </c>
      <c r="C403" s="21">
        <f t="shared" si="116"/>
        <v>824</v>
      </c>
      <c r="D403" s="21">
        <f t="shared" si="116"/>
        <v>353</v>
      </c>
      <c r="E403" s="21">
        <f t="shared" si="116"/>
        <v>312</v>
      </c>
      <c r="F403" s="21">
        <f t="shared" si="116"/>
        <v>104</v>
      </c>
      <c r="G403" s="21" t="str">
        <f t="shared" si="116"/>
        <v>-</v>
      </c>
      <c r="H403" s="15" t="str">
        <f t="shared" si="116"/>
        <v>-</v>
      </c>
      <c r="I403" s="103">
        <f t="shared" si="113"/>
        <v>1593</v>
      </c>
    </row>
    <row r="404" spans="1:9" ht="12.75" customHeight="1">
      <c r="A404" s="68">
        <v>2015</v>
      </c>
      <c r="B404" s="21" t="str">
        <f t="shared" ref="B404:H404" si="117">B237</f>
        <v>-</v>
      </c>
      <c r="C404" s="21">
        <f t="shared" si="117"/>
        <v>1219</v>
      </c>
      <c r="D404" s="21">
        <f t="shared" si="117"/>
        <v>660</v>
      </c>
      <c r="E404" s="21">
        <f t="shared" si="117"/>
        <v>536</v>
      </c>
      <c r="F404" s="21">
        <f t="shared" si="117"/>
        <v>127</v>
      </c>
      <c r="G404" s="21" t="str">
        <f t="shared" si="117"/>
        <v>-</v>
      </c>
      <c r="H404" s="15" t="str">
        <f t="shared" si="117"/>
        <v>-</v>
      </c>
      <c r="I404" s="103">
        <f t="shared" si="113"/>
        <v>2542</v>
      </c>
    </row>
    <row r="405" spans="1:9" ht="11.25" customHeight="1">
      <c r="A405" s="68">
        <v>2016</v>
      </c>
      <c r="B405" s="21" t="str">
        <f t="shared" ref="B405:H405" si="118">B238</f>
        <v>-</v>
      </c>
      <c r="C405" s="21">
        <f t="shared" si="118"/>
        <v>1081</v>
      </c>
      <c r="D405" s="21">
        <f t="shared" si="118"/>
        <v>479</v>
      </c>
      <c r="E405" s="21" t="str">
        <f t="shared" si="118"/>
        <v>-</v>
      </c>
      <c r="F405" s="21" t="str">
        <f t="shared" si="118"/>
        <v>-</v>
      </c>
      <c r="G405" s="21" t="str">
        <f t="shared" si="118"/>
        <v>-</v>
      </c>
      <c r="H405" s="15" t="str">
        <f t="shared" si="118"/>
        <v>-</v>
      </c>
      <c r="I405" s="103">
        <f t="shared" si="113"/>
        <v>1560</v>
      </c>
    </row>
    <row r="406" spans="1:9" ht="11.25" customHeight="1">
      <c r="A406" s="68">
        <v>2017</v>
      </c>
      <c r="B406" s="21" t="str">
        <f t="shared" ref="B406:H406" si="119">B239</f>
        <v>-</v>
      </c>
      <c r="C406" s="21">
        <f t="shared" si="119"/>
        <v>874</v>
      </c>
      <c r="D406" s="21">
        <f t="shared" si="119"/>
        <v>1210</v>
      </c>
      <c r="E406" s="21" t="str">
        <f t="shared" si="119"/>
        <v>-</v>
      </c>
      <c r="F406" s="21" t="str">
        <f t="shared" si="119"/>
        <v>-</v>
      </c>
      <c r="G406" s="21" t="str">
        <f t="shared" si="119"/>
        <v>-</v>
      </c>
      <c r="H406" s="15" t="str">
        <f t="shared" si="119"/>
        <v>-</v>
      </c>
      <c r="I406" s="103">
        <f t="shared" si="113"/>
        <v>2084</v>
      </c>
    </row>
    <row r="407" spans="1:9" ht="11.25" customHeight="1">
      <c r="A407" s="68">
        <v>2018</v>
      </c>
      <c r="B407" s="21" t="str">
        <f t="shared" ref="B407:H407" si="120">B240</f>
        <v>-</v>
      </c>
      <c r="C407" s="21">
        <f t="shared" si="120"/>
        <v>473</v>
      </c>
      <c r="D407" s="21">
        <f t="shared" si="120"/>
        <v>839</v>
      </c>
      <c r="E407" s="21" t="str">
        <f t="shared" si="120"/>
        <v>-</v>
      </c>
      <c r="F407" s="21" t="str">
        <f t="shared" si="120"/>
        <v>-</v>
      </c>
      <c r="G407" s="21" t="str">
        <f t="shared" si="120"/>
        <v>-</v>
      </c>
      <c r="H407" s="15" t="str">
        <f t="shared" si="120"/>
        <v>-</v>
      </c>
      <c r="I407" s="103">
        <f t="shared" si="113"/>
        <v>1312</v>
      </c>
    </row>
    <row r="408" spans="1:9" ht="11.25" customHeight="1">
      <c r="A408" s="68">
        <v>2019</v>
      </c>
      <c r="B408" s="21" t="str">
        <f t="shared" ref="B408:H408" si="121">B241</f>
        <v>-</v>
      </c>
      <c r="C408" s="21">
        <f t="shared" si="121"/>
        <v>3189</v>
      </c>
      <c r="D408" s="21">
        <f t="shared" si="121"/>
        <v>2050</v>
      </c>
      <c r="E408" s="21">
        <f t="shared" si="121"/>
        <v>971</v>
      </c>
      <c r="F408" s="21" t="str">
        <f t="shared" si="121"/>
        <v>-</v>
      </c>
      <c r="G408" s="21" t="str">
        <f t="shared" si="121"/>
        <v>-</v>
      </c>
      <c r="H408" s="15" t="str">
        <f t="shared" si="121"/>
        <v>-</v>
      </c>
      <c r="I408" s="103">
        <f t="shared" si="113"/>
        <v>6210</v>
      </c>
    </row>
    <row r="409" spans="1:9" ht="11.25" customHeight="1">
      <c r="A409" s="68">
        <v>2020</v>
      </c>
      <c r="B409" s="21" t="str">
        <f t="shared" ref="B409:H409" si="122">B242</f>
        <v>-</v>
      </c>
      <c r="C409" s="21">
        <f t="shared" si="122"/>
        <v>1302</v>
      </c>
      <c r="D409" s="21">
        <f t="shared" si="122"/>
        <v>844</v>
      </c>
      <c r="E409" s="21">
        <f t="shared" si="122"/>
        <v>374</v>
      </c>
      <c r="F409" s="21">
        <f t="shared" si="122"/>
        <v>96</v>
      </c>
      <c r="G409" s="21" t="str">
        <f t="shared" si="122"/>
        <v>-</v>
      </c>
      <c r="H409" s="15" t="str">
        <f t="shared" si="122"/>
        <v>-</v>
      </c>
      <c r="I409" s="103">
        <f t="shared" si="113"/>
        <v>2616</v>
      </c>
    </row>
    <row r="410" spans="1:9" ht="11.25" customHeight="1">
      <c r="A410" s="68">
        <v>2021</v>
      </c>
      <c r="B410" s="21" t="str">
        <f t="shared" ref="B410:H410" si="123">B243</f>
        <v>-</v>
      </c>
      <c r="C410" s="21">
        <f t="shared" si="123"/>
        <v>2527</v>
      </c>
      <c r="D410" s="21">
        <f t="shared" si="123"/>
        <v>483</v>
      </c>
      <c r="E410" s="21">
        <f t="shared" si="123"/>
        <v>197</v>
      </c>
      <c r="F410" s="21">
        <f t="shared" si="123"/>
        <v>56</v>
      </c>
      <c r="G410" s="21" t="str">
        <f t="shared" si="123"/>
        <v>-</v>
      </c>
      <c r="H410" s="15" t="str">
        <f t="shared" si="123"/>
        <v>-</v>
      </c>
      <c r="I410" s="103">
        <f t="shared" si="113"/>
        <v>3263</v>
      </c>
    </row>
    <row r="411" spans="1:9" ht="11.25" customHeight="1">
      <c r="A411" s="68">
        <v>2022</v>
      </c>
      <c r="B411" s="21" t="str">
        <f t="shared" ref="B411:H411" si="124">B244</f>
        <v>-</v>
      </c>
      <c r="C411" s="21">
        <f t="shared" si="124"/>
        <v>3049</v>
      </c>
      <c r="D411" s="21">
        <f t="shared" si="124"/>
        <v>1398</v>
      </c>
      <c r="E411" s="21">
        <f t="shared" si="124"/>
        <v>337</v>
      </c>
      <c r="F411" s="21">
        <f t="shared" si="124"/>
        <v>102</v>
      </c>
      <c r="G411" s="21" t="str">
        <f t="shared" si="124"/>
        <v>-</v>
      </c>
      <c r="H411" s="15" t="str">
        <f t="shared" si="124"/>
        <v>-</v>
      </c>
      <c r="I411" s="103">
        <f t="shared" si="113"/>
        <v>4886</v>
      </c>
    </row>
    <row r="412" spans="1:9" ht="11.25" customHeight="1">
      <c r="A412" s="68">
        <v>2023</v>
      </c>
      <c r="B412" s="21" t="str">
        <f t="shared" ref="B412:H413" si="125">B245</f>
        <v>-</v>
      </c>
      <c r="C412" s="21" t="str">
        <f t="shared" si="125"/>
        <v>-</v>
      </c>
      <c r="D412" s="21" t="str">
        <f t="shared" si="125"/>
        <v>-</v>
      </c>
      <c r="E412" s="21" t="str">
        <f t="shared" si="125"/>
        <v>-</v>
      </c>
      <c r="F412" s="21" t="str">
        <f t="shared" si="125"/>
        <v>-</v>
      </c>
      <c r="G412" s="21" t="str">
        <f t="shared" si="125"/>
        <v>-</v>
      </c>
      <c r="H412" s="15" t="str">
        <f t="shared" si="125"/>
        <v>-</v>
      </c>
      <c r="I412" s="103" t="str">
        <f t="shared" ref="I412:I413" si="126">I245</f>
        <v>-</v>
      </c>
    </row>
    <row r="413" spans="1:9" ht="11.25" customHeight="1">
      <c r="A413" s="68">
        <v>2024</v>
      </c>
      <c r="B413" s="21" t="str">
        <f t="shared" si="125"/>
        <v>-</v>
      </c>
      <c r="C413" s="21" t="str">
        <f t="shared" si="125"/>
        <v>-</v>
      </c>
      <c r="D413" s="21" t="str">
        <f t="shared" si="125"/>
        <v>-</v>
      </c>
      <c r="E413" s="21" t="str">
        <f t="shared" si="125"/>
        <v>-</v>
      </c>
      <c r="F413" s="21" t="str">
        <f t="shared" si="125"/>
        <v>-</v>
      </c>
      <c r="G413" s="21" t="str">
        <f t="shared" si="125"/>
        <v>-</v>
      </c>
      <c r="H413" s="15" t="str">
        <f t="shared" si="125"/>
        <v>-</v>
      </c>
      <c r="I413" s="103" t="str">
        <f t="shared" si="126"/>
        <v>-</v>
      </c>
    </row>
    <row r="414" spans="1:9" ht="3" customHeight="1">
      <c r="A414" s="1"/>
      <c r="B414" s="21"/>
      <c r="C414" s="21"/>
      <c r="D414" s="21"/>
      <c r="E414" s="21"/>
      <c r="F414" s="21"/>
      <c r="G414" s="21"/>
      <c r="H414" s="15"/>
      <c r="I414" s="103"/>
    </row>
    <row r="415" spans="1:9" ht="11.25" customHeight="1">
      <c r="A415" s="72" t="s">
        <v>46</v>
      </c>
      <c r="B415" s="21"/>
      <c r="C415" s="21"/>
      <c r="D415" s="21"/>
      <c r="E415" s="21"/>
      <c r="F415" s="21"/>
      <c r="G415" s="21"/>
      <c r="H415" s="15"/>
      <c r="I415" s="103"/>
    </row>
    <row r="416" spans="1:9" ht="11.25" customHeight="1">
      <c r="A416" s="68" t="s">
        <v>10</v>
      </c>
      <c r="B416" s="21" t="s">
        <v>15</v>
      </c>
      <c r="C416" s="21">
        <f t="shared" ref="C416:H416" si="127">AVERAGE(C257:C261)</f>
        <v>14524.256447187927</v>
      </c>
      <c r="D416" s="21">
        <f t="shared" si="127"/>
        <v>16246.4</v>
      </c>
      <c r="E416" s="21">
        <f t="shared" si="127"/>
        <v>14657.81573167112</v>
      </c>
      <c r="F416" s="21">
        <f t="shared" si="127"/>
        <v>9741.2000000000007</v>
      </c>
      <c r="G416" s="21">
        <f t="shared" si="127"/>
        <v>3315.8</v>
      </c>
      <c r="H416" s="15">
        <f t="shared" si="127"/>
        <v>64</v>
      </c>
      <c r="I416" s="103">
        <f>IF(SUM(I257:I261)&gt;0,AVERAGE(I257:I261),"-")</f>
        <v>58511.072178859053</v>
      </c>
    </row>
    <row r="417" spans="1:9" ht="11.25" customHeight="1">
      <c r="A417" s="68" t="s">
        <v>11</v>
      </c>
      <c r="B417" s="21" t="s">
        <v>15</v>
      </c>
      <c r="C417" s="21">
        <f t="shared" ref="C417:H417" si="128">AVERAGE(C262:C266)</f>
        <v>7860</v>
      </c>
      <c r="D417" s="21">
        <f t="shared" si="128"/>
        <v>5620</v>
      </c>
      <c r="E417" s="21">
        <f t="shared" si="128"/>
        <v>5160</v>
      </c>
      <c r="F417" s="21">
        <f t="shared" si="128"/>
        <v>4320</v>
      </c>
      <c r="G417" s="21">
        <f t="shared" si="128"/>
        <v>2720</v>
      </c>
      <c r="H417" s="15">
        <f t="shared" si="128"/>
        <v>100</v>
      </c>
      <c r="I417" s="103">
        <f>IF(SUM(I262:I266)&gt;0,AVERAGE(I262:I266),"-")</f>
        <v>25700</v>
      </c>
    </row>
    <row r="418" spans="1:9" ht="11.25" customHeight="1">
      <c r="A418" s="68" t="s">
        <v>12</v>
      </c>
      <c r="B418" s="21">
        <f t="shared" ref="B418:G418" si="129">AVERAGE(B267:B271)</f>
        <v>362.5</v>
      </c>
      <c r="C418" s="21">
        <f t="shared" si="129"/>
        <v>4642</v>
      </c>
      <c r="D418" s="21">
        <f t="shared" si="129"/>
        <v>4172.6000000000004</v>
      </c>
      <c r="E418" s="21">
        <f t="shared" si="129"/>
        <v>4569.6000000000004</v>
      </c>
      <c r="F418" s="21">
        <f t="shared" si="129"/>
        <v>2345.6</v>
      </c>
      <c r="G418" s="21">
        <f t="shared" si="129"/>
        <v>2424.1999999999998</v>
      </c>
      <c r="H418" s="15" t="s">
        <v>15</v>
      </c>
      <c r="I418" s="103">
        <f>IF(SUM(I267:I271)&gt;0,AVERAGE(I267:I271),"-")</f>
        <v>18299</v>
      </c>
    </row>
    <row r="419" spans="1:9" ht="11.25" customHeight="1">
      <c r="A419" s="68" t="s">
        <v>13</v>
      </c>
      <c r="B419" s="21">
        <f t="shared" ref="B419:I419" si="130">AVERAGE(B272:B276)</f>
        <v>18</v>
      </c>
      <c r="C419" s="21">
        <f>AVERAGE(C272:C276)</f>
        <v>4248.6000000000004</v>
      </c>
      <c r="D419" s="21">
        <f t="shared" si="130"/>
        <v>2367.8000000000002</v>
      </c>
      <c r="E419" s="21">
        <f t="shared" si="130"/>
        <v>4547.3999999999996</v>
      </c>
      <c r="F419" s="21">
        <f t="shared" si="130"/>
        <v>3020.6</v>
      </c>
      <c r="G419" s="21">
        <f t="shared" si="130"/>
        <v>2699.8</v>
      </c>
      <c r="H419" s="15">
        <f t="shared" si="130"/>
        <v>295.8</v>
      </c>
      <c r="I419" s="103">
        <f t="shared" si="130"/>
        <v>17187.2</v>
      </c>
    </row>
    <row r="420" spans="1:9" ht="11.25" customHeight="1">
      <c r="A420" s="68" t="s">
        <v>14</v>
      </c>
      <c r="B420" s="21">
        <f>AVERAGE(B277:B281)</f>
        <v>106</v>
      </c>
      <c r="C420" s="21">
        <f t="shared" ref="C420:I420" si="131">AVERAGE(C277:C281)</f>
        <v>2597</v>
      </c>
      <c r="D420" s="21">
        <f t="shared" si="131"/>
        <v>66</v>
      </c>
      <c r="E420" s="21">
        <f t="shared" si="131"/>
        <v>1681</v>
      </c>
      <c r="F420" s="21">
        <f t="shared" si="131"/>
        <v>2040.6666666666667</v>
      </c>
      <c r="G420" s="21">
        <f t="shared" si="131"/>
        <v>1883</v>
      </c>
      <c r="H420" s="15">
        <f t="shared" si="131"/>
        <v>271</v>
      </c>
      <c r="I420" s="103">
        <f t="shared" si="131"/>
        <v>6968.333333333333</v>
      </c>
    </row>
    <row r="421" spans="1:9" ht="11.25" customHeight="1">
      <c r="A421" s="68">
        <v>2011</v>
      </c>
      <c r="B421" s="21" t="str">
        <f t="shared" ref="B421:H421" si="132">B282</f>
        <v>-</v>
      </c>
      <c r="C421" s="21">
        <f t="shared" si="132"/>
        <v>1879</v>
      </c>
      <c r="D421" s="21">
        <f t="shared" si="132"/>
        <v>504</v>
      </c>
      <c r="E421" s="21">
        <f t="shared" si="132"/>
        <v>1889</v>
      </c>
      <c r="F421" s="21">
        <f t="shared" si="132"/>
        <v>1946</v>
      </c>
      <c r="G421" s="21">
        <f t="shared" si="132"/>
        <v>638</v>
      </c>
      <c r="H421" s="15">
        <f t="shared" si="132"/>
        <v>117</v>
      </c>
      <c r="I421" s="103">
        <f t="shared" ref="I421:I432" si="133">I282</f>
        <v>6973</v>
      </c>
    </row>
    <row r="422" spans="1:9" ht="11.25" customHeight="1">
      <c r="A422" s="68">
        <v>2012</v>
      </c>
      <c r="B422" s="21" t="str">
        <f t="shared" ref="B422:H422" si="134">B283</f>
        <v>-</v>
      </c>
      <c r="C422" s="21">
        <f t="shared" si="134"/>
        <v>3738</v>
      </c>
      <c r="D422" s="21">
        <f t="shared" si="134"/>
        <v>1593</v>
      </c>
      <c r="E422" s="21">
        <f t="shared" si="134"/>
        <v>4406</v>
      </c>
      <c r="F422" s="21">
        <f t="shared" si="134"/>
        <v>2650</v>
      </c>
      <c r="G422" s="21">
        <f t="shared" si="134"/>
        <v>1666</v>
      </c>
      <c r="H422" s="15">
        <f t="shared" si="134"/>
        <v>469</v>
      </c>
      <c r="I422" s="103">
        <f t="shared" si="133"/>
        <v>14522</v>
      </c>
    </row>
    <row r="423" spans="1:9" ht="11.25" customHeight="1">
      <c r="A423" s="68">
        <v>2013</v>
      </c>
      <c r="B423" s="21" t="str">
        <f t="shared" ref="B423:H423" si="135">B284</f>
        <v>-</v>
      </c>
      <c r="C423" s="21">
        <f t="shared" si="135"/>
        <v>4450</v>
      </c>
      <c r="D423" s="21">
        <f t="shared" si="135"/>
        <v>4064</v>
      </c>
      <c r="E423" s="21">
        <f t="shared" si="135"/>
        <v>4136</v>
      </c>
      <c r="F423" s="21">
        <f t="shared" si="135"/>
        <v>2751</v>
      </c>
      <c r="G423" s="21">
        <f t="shared" si="135"/>
        <v>1669</v>
      </c>
      <c r="H423" s="15">
        <f t="shared" si="135"/>
        <v>223</v>
      </c>
      <c r="I423" s="103">
        <f t="shared" si="133"/>
        <v>17293</v>
      </c>
    </row>
    <row r="424" spans="1:9" ht="11.25" customHeight="1">
      <c r="A424" s="68">
        <v>2014</v>
      </c>
      <c r="B424" s="21" t="str">
        <f t="shared" ref="B424:H424" si="136">B285</f>
        <v>-</v>
      </c>
      <c r="C424" s="21">
        <f t="shared" si="136"/>
        <v>3011</v>
      </c>
      <c r="D424" s="21">
        <f t="shared" si="136"/>
        <v>2682</v>
      </c>
      <c r="E424" s="21">
        <f t="shared" si="136"/>
        <v>3281</v>
      </c>
      <c r="F424" s="21">
        <f t="shared" si="136"/>
        <v>2987</v>
      </c>
      <c r="G424" s="21">
        <f t="shared" si="136"/>
        <v>1858</v>
      </c>
      <c r="H424" s="15">
        <f t="shared" si="136"/>
        <v>575</v>
      </c>
      <c r="I424" s="103">
        <f t="shared" si="133"/>
        <v>14394</v>
      </c>
    </row>
    <row r="425" spans="1:9" ht="11.25" customHeight="1">
      <c r="A425" s="68">
        <v>2015</v>
      </c>
      <c r="B425" s="21" t="str">
        <f t="shared" ref="B425:H425" si="137">B286</f>
        <v>-</v>
      </c>
      <c r="C425" s="21">
        <f t="shared" si="137"/>
        <v>4434</v>
      </c>
      <c r="D425" s="21">
        <f t="shared" si="137"/>
        <v>2392</v>
      </c>
      <c r="E425" s="21">
        <f t="shared" si="137"/>
        <v>1943</v>
      </c>
      <c r="F425" s="21">
        <f t="shared" si="137"/>
        <v>2000</v>
      </c>
      <c r="G425" s="21">
        <f t="shared" si="137"/>
        <v>1727</v>
      </c>
      <c r="H425" s="15">
        <f t="shared" si="137"/>
        <v>515</v>
      </c>
      <c r="I425" s="103">
        <f t="shared" si="133"/>
        <v>13011</v>
      </c>
    </row>
    <row r="426" spans="1:9" ht="11.25" customHeight="1">
      <c r="A426" s="68">
        <v>2016</v>
      </c>
      <c r="B426" s="21" t="str">
        <f t="shared" ref="B426:H430" si="138">B287</f>
        <v>-</v>
      </c>
      <c r="C426" s="21">
        <f t="shared" si="138"/>
        <v>1662</v>
      </c>
      <c r="D426" s="21">
        <f t="shared" si="138"/>
        <v>1290</v>
      </c>
      <c r="E426" s="21" t="str">
        <f t="shared" si="138"/>
        <v>-</v>
      </c>
      <c r="F426" s="21">
        <f t="shared" si="138"/>
        <v>2450</v>
      </c>
      <c r="G426" s="21">
        <f t="shared" si="138"/>
        <v>1622</v>
      </c>
      <c r="H426" s="15">
        <f t="shared" si="138"/>
        <v>174</v>
      </c>
      <c r="I426" s="103">
        <f t="shared" si="133"/>
        <v>7198</v>
      </c>
    </row>
    <row r="427" spans="1:9" ht="11.25" customHeight="1">
      <c r="A427" s="68">
        <v>2017</v>
      </c>
      <c r="B427" s="21" t="str">
        <f t="shared" si="138"/>
        <v>-</v>
      </c>
      <c r="C427" s="21">
        <f t="shared" si="138"/>
        <v>874</v>
      </c>
      <c r="D427" s="21">
        <f t="shared" si="138"/>
        <v>1210</v>
      </c>
      <c r="E427" s="21" t="str">
        <f t="shared" si="138"/>
        <v>-</v>
      </c>
      <c r="F427" s="21">
        <f t="shared" si="138"/>
        <v>2610</v>
      </c>
      <c r="G427" s="21">
        <f t="shared" si="138"/>
        <v>1811</v>
      </c>
      <c r="H427" s="15">
        <f t="shared" si="138"/>
        <v>220</v>
      </c>
      <c r="I427" s="103">
        <f t="shared" si="133"/>
        <v>6725</v>
      </c>
    </row>
    <row r="428" spans="1:9" ht="11.25" customHeight="1">
      <c r="A428" s="68">
        <v>2018</v>
      </c>
      <c r="B428" s="21" t="str">
        <f t="shared" si="138"/>
        <v>-</v>
      </c>
      <c r="C428" s="21">
        <f t="shared" si="138"/>
        <v>603</v>
      </c>
      <c r="D428" s="21">
        <f t="shared" si="138"/>
        <v>1063</v>
      </c>
      <c r="E428" s="21">
        <f t="shared" si="138"/>
        <v>986</v>
      </c>
      <c r="F428" s="21">
        <f t="shared" si="138"/>
        <v>2933</v>
      </c>
      <c r="G428" s="21">
        <f t="shared" si="138"/>
        <v>1551</v>
      </c>
      <c r="H428" s="15">
        <f t="shared" si="138"/>
        <v>441</v>
      </c>
      <c r="I428" s="103">
        <f t="shared" si="133"/>
        <v>7577</v>
      </c>
    </row>
    <row r="429" spans="1:9" ht="11.25" customHeight="1">
      <c r="A429" s="68">
        <v>2019</v>
      </c>
      <c r="B429" s="21" t="str">
        <f t="shared" si="138"/>
        <v>-</v>
      </c>
      <c r="C429" s="21">
        <f t="shared" si="138"/>
        <v>3872</v>
      </c>
      <c r="D429" s="21">
        <f t="shared" si="138"/>
        <v>4457</v>
      </c>
      <c r="E429" s="21">
        <f t="shared" si="138"/>
        <v>3160</v>
      </c>
      <c r="F429" s="21">
        <f t="shared" si="138"/>
        <v>2942</v>
      </c>
      <c r="G429" s="21">
        <f t="shared" si="138"/>
        <v>1108</v>
      </c>
      <c r="H429" s="15">
        <f t="shared" si="138"/>
        <v>251</v>
      </c>
      <c r="I429" s="103">
        <f t="shared" si="133"/>
        <v>15790</v>
      </c>
    </row>
    <row r="430" spans="1:9" ht="11.25" customHeight="1">
      <c r="A430" s="68">
        <v>2020</v>
      </c>
      <c r="B430" s="21" t="str">
        <f t="shared" si="138"/>
        <v>-</v>
      </c>
      <c r="C430" s="21">
        <f t="shared" si="138"/>
        <v>2665</v>
      </c>
      <c r="D430" s="21">
        <f t="shared" si="138"/>
        <v>3359</v>
      </c>
      <c r="E430" s="21">
        <f t="shared" si="138"/>
        <v>2895</v>
      </c>
      <c r="F430" s="21">
        <f t="shared" si="138"/>
        <v>1713</v>
      </c>
      <c r="G430" s="21">
        <f t="shared" si="138"/>
        <v>1086</v>
      </c>
      <c r="H430" s="15">
        <f t="shared" si="138"/>
        <v>568</v>
      </c>
      <c r="I430" s="103">
        <f t="shared" si="133"/>
        <v>12286</v>
      </c>
    </row>
    <row r="431" spans="1:9" ht="11.25" customHeight="1">
      <c r="A431" s="68">
        <v>2021</v>
      </c>
      <c r="B431" s="21" t="str">
        <f>B291</f>
        <v>-</v>
      </c>
      <c r="C431" s="21">
        <f t="shared" ref="C431:H431" si="139">C292</f>
        <v>2527</v>
      </c>
      <c r="D431" s="21">
        <f t="shared" si="139"/>
        <v>2592</v>
      </c>
      <c r="E431" s="21">
        <f t="shared" si="139"/>
        <v>767</v>
      </c>
      <c r="F431" s="21">
        <f t="shared" si="139"/>
        <v>2395</v>
      </c>
      <c r="G431" s="21">
        <f t="shared" si="139"/>
        <v>1324</v>
      </c>
      <c r="H431" s="15">
        <f t="shared" si="139"/>
        <v>317</v>
      </c>
      <c r="I431" s="103">
        <f t="shared" si="133"/>
        <v>9922</v>
      </c>
    </row>
    <row r="432" spans="1:9" ht="11.25" customHeight="1">
      <c r="A432" s="68">
        <v>2022</v>
      </c>
      <c r="B432" s="21" t="str">
        <f>B291</f>
        <v>-</v>
      </c>
      <c r="C432" s="21">
        <f t="shared" ref="C432:H432" si="140">C293</f>
        <v>3049</v>
      </c>
      <c r="D432" s="21">
        <f t="shared" si="140"/>
        <v>1398</v>
      </c>
      <c r="E432" s="21">
        <f t="shared" si="140"/>
        <v>2855</v>
      </c>
      <c r="F432" s="21">
        <f t="shared" si="140"/>
        <v>1853</v>
      </c>
      <c r="G432" s="21">
        <f t="shared" si="140"/>
        <v>1498</v>
      </c>
      <c r="H432" s="15">
        <f t="shared" si="140"/>
        <v>385</v>
      </c>
      <c r="I432" s="103">
        <f t="shared" si="133"/>
        <v>11038</v>
      </c>
    </row>
    <row r="433" spans="1:10" ht="11.25" customHeight="1">
      <c r="A433" s="68">
        <v>2023</v>
      </c>
      <c r="B433" s="21" t="str">
        <f>B291</f>
        <v>-</v>
      </c>
      <c r="C433" s="21" t="str">
        <f t="shared" ref="C433:H434" si="141">C294</f>
        <v>-</v>
      </c>
      <c r="D433" s="21" t="str">
        <f t="shared" si="141"/>
        <v>-</v>
      </c>
      <c r="E433" s="21" t="str">
        <f t="shared" si="141"/>
        <v>-</v>
      </c>
      <c r="F433" s="21" t="str">
        <f t="shared" si="141"/>
        <v>-</v>
      </c>
      <c r="G433" s="21" t="str">
        <f t="shared" si="141"/>
        <v>-</v>
      </c>
      <c r="H433" s="15" t="str">
        <f t="shared" si="141"/>
        <v>-</v>
      </c>
      <c r="I433" s="103" t="str">
        <f t="shared" ref="I433:I434" si="142">I294</f>
        <v>-</v>
      </c>
    </row>
    <row r="434" spans="1:10" ht="11.25" customHeight="1">
      <c r="A434" s="68">
        <v>2024</v>
      </c>
      <c r="B434" s="21" t="str">
        <f>B292</f>
        <v>-</v>
      </c>
      <c r="C434" s="21" t="str">
        <f t="shared" si="141"/>
        <v>-</v>
      </c>
      <c r="D434" s="21" t="str">
        <f t="shared" si="141"/>
        <v>-</v>
      </c>
      <c r="E434" s="21" t="str">
        <f t="shared" si="141"/>
        <v>-</v>
      </c>
      <c r="F434" s="21" t="str">
        <f t="shared" si="141"/>
        <v>-</v>
      </c>
      <c r="G434" s="21" t="str">
        <f t="shared" si="141"/>
        <v>-</v>
      </c>
      <c r="H434" s="15" t="str">
        <f t="shared" si="141"/>
        <v>-</v>
      </c>
      <c r="I434" s="103" t="str">
        <f t="shared" si="142"/>
        <v>-</v>
      </c>
    </row>
    <row r="435" spans="1:10">
      <c r="A435" s="178" t="str">
        <f>A296</f>
        <v>a/  Includes minor effort off Oregon for fish landed in California.</v>
      </c>
      <c r="B435" s="225"/>
      <c r="C435" s="225"/>
      <c r="D435" s="225"/>
      <c r="E435" s="225"/>
      <c r="F435" s="225"/>
      <c r="G435" s="225"/>
      <c r="H435" s="225"/>
      <c r="I435" s="146"/>
      <c r="J435" s="146"/>
    </row>
    <row r="436" spans="1:10" ht="24" customHeight="1">
      <c r="A436" s="262" t="s">
        <v>41</v>
      </c>
      <c r="B436" s="262"/>
      <c r="C436" s="262"/>
      <c r="D436" s="262"/>
      <c r="E436" s="262"/>
      <c r="F436" s="262"/>
      <c r="G436" s="262"/>
      <c r="H436" s="262"/>
      <c r="I436" s="262"/>
      <c r="J436" s="262"/>
    </row>
    <row r="437" spans="1:10">
      <c r="A437" s="51"/>
      <c r="B437" s="208"/>
      <c r="C437" s="208"/>
      <c r="D437" s="208"/>
      <c r="E437" s="208"/>
      <c r="F437" s="208"/>
      <c r="G437" s="208"/>
      <c r="H437" s="208"/>
      <c r="I437" s="208"/>
      <c r="J437" s="86"/>
    </row>
    <row r="438" spans="1:10" ht="12" customHeight="1">
      <c r="A438" s="208"/>
      <c r="B438" s="208"/>
      <c r="C438" s="208"/>
      <c r="D438" s="208"/>
      <c r="E438" s="208"/>
      <c r="F438" s="208"/>
      <c r="G438" s="208"/>
      <c r="H438" s="208"/>
      <c r="I438" s="208"/>
      <c r="J438" s="209"/>
    </row>
    <row r="439" spans="1:10" ht="12" customHeight="1">
      <c r="A439" s="208"/>
      <c r="B439" s="208"/>
      <c r="C439" s="208"/>
      <c r="D439" s="208"/>
      <c r="E439" s="208"/>
      <c r="F439" s="208"/>
      <c r="G439" s="208"/>
      <c r="H439" s="208"/>
      <c r="I439" s="208"/>
      <c r="J439" s="86"/>
    </row>
    <row r="440" spans="1:10" ht="11.25" customHeight="1">
      <c r="A440" s="208"/>
      <c r="B440" s="210"/>
      <c r="C440" s="210"/>
      <c r="D440" s="210"/>
      <c r="E440" s="210"/>
      <c r="F440" s="210"/>
      <c r="G440" s="210"/>
      <c r="H440" s="210"/>
      <c r="I440" s="210"/>
    </row>
    <row r="441" spans="1:10" ht="11.25" customHeight="1">
      <c r="A441" s="210"/>
    </row>
    <row r="442" spans="1:10" ht="11.25" customHeight="1">
      <c r="A442" s="211"/>
    </row>
    <row r="443" spans="1:10" ht="11.25" customHeight="1">
      <c r="A443" s="211"/>
    </row>
    <row r="444" spans="1:10" ht="11.25" customHeight="1"/>
    <row r="445" spans="1:10" ht="11.25" customHeight="1"/>
    <row r="446" spans="1:10" ht="11.25" customHeight="1"/>
    <row r="447" spans="1:10" ht="11.25" customHeight="1"/>
    <row r="448" spans="1:10"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sheetData>
  <mergeCells count="4">
    <mergeCell ref="A436:J436"/>
    <mergeCell ref="A371:J371"/>
    <mergeCell ref="A1:I1"/>
    <mergeCell ref="A305:J305"/>
  </mergeCells>
  <pageMargins left="0.7" right="0.7" top="0.75" bottom="0.75" header="0.3" footer="0.3"/>
  <pageSetup scale="94" orientation="portrait" r:id="rId1"/>
  <rowBreaks count="1" manualBreakCount="1">
    <brk id="370" max="9" man="1"/>
  </rowBreaks>
  <ignoredErrors>
    <ignoredError sqref="F351 C374:E374"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3"/>
  <dimension ref="A1:V313"/>
  <sheetViews>
    <sheetView showGridLines="0" topLeftCell="A208" zoomScale="120" zoomScaleNormal="120" workbookViewId="0">
      <selection activeCell="O221" sqref="O221"/>
    </sheetView>
  </sheetViews>
  <sheetFormatPr defaultColWidth="9" defaultRowHeight="15.6"/>
  <cols>
    <col min="1" max="1" width="8.8984375" style="173" customWidth="1"/>
    <col min="2" max="2" width="6.59765625" style="173" bestFit="1" customWidth="1"/>
    <col min="3" max="3" width="27.19921875" style="173" bestFit="1" customWidth="1"/>
    <col min="4" max="8" width="6.5" style="173" bestFit="1" customWidth="1"/>
    <col min="9" max="10" width="5.69921875" style="173" bestFit="1" customWidth="1"/>
    <col min="11" max="11" width="3.8984375" style="173" bestFit="1" customWidth="1"/>
    <col min="12" max="12" width="8.19921875" style="173" customWidth="1"/>
    <col min="13" max="16384" width="9" style="173"/>
  </cols>
  <sheetData>
    <row r="1" spans="1:14">
      <c r="A1" s="270" t="s">
        <v>245</v>
      </c>
      <c r="B1" s="270"/>
      <c r="C1" s="270"/>
      <c r="D1" s="270"/>
      <c r="E1" s="270"/>
      <c r="F1" s="270"/>
      <c r="G1" s="270"/>
      <c r="H1" s="270"/>
      <c r="I1" s="270"/>
      <c r="J1" s="270"/>
      <c r="K1" s="270"/>
      <c r="L1" s="270"/>
    </row>
    <row r="2" spans="1:14" ht="11.25" customHeight="1">
      <c r="A2" s="2" t="s">
        <v>1</v>
      </c>
      <c r="B2" s="151" t="s">
        <v>61</v>
      </c>
      <c r="C2" s="151" t="s">
        <v>20</v>
      </c>
      <c r="D2" s="151" t="s">
        <v>21</v>
      </c>
      <c r="E2" s="151" t="s">
        <v>246</v>
      </c>
      <c r="F2" s="151" t="s">
        <v>247</v>
      </c>
      <c r="G2" s="151" t="s">
        <v>24</v>
      </c>
      <c r="H2" s="151" t="s">
        <v>25</v>
      </c>
      <c r="I2" s="151" t="s">
        <v>26</v>
      </c>
      <c r="J2" s="151" t="s">
        <v>62</v>
      </c>
      <c r="K2" s="151" t="s">
        <v>97</v>
      </c>
      <c r="L2" s="36" t="s">
        <v>248</v>
      </c>
    </row>
    <row r="3" spans="1:14" ht="11.25" customHeight="1">
      <c r="A3" s="68"/>
      <c r="B3" s="11"/>
      <c r="C3" s="11"/>
      <c r="D3" s="11"/>
      <c r="E3" s="11"/>
      <c r="F3" s="11"/>
      <c r="G3" s="11"/>
      <c r="H3" s="11"/>
      <c r="I3" s="11"/>
      <c r="J3" s="11"/>
      <c r="K3" s="11"/>
      <c r="L3" s="103"/>
    </row>
    <row r="4" spans="1:14" ht="11.25" customHeight="1">
      <c r="A4" s="63" t="s">
        <v>249</v>
      </c>
      <c r="B4" s="21"/>
      <c r="C4" s="21"/>
      <c r="D4" s="21"/>
      <c r="E4" s="21"/>
      <c r="F4" s="21"/>
      <c r="G4" s="21"/>
      <c r="H4" s="21"/>
      <c r="I4" s="21"/>
      <c r="J4" s="21"/>
      <c r="K4" s="21"/>
      <c r="L4" s="103"/>
    </row>
    <row r="5" spans="1:14" ht="11.25" customHeight="1">
      <c r="A5" s="68">
        <v>1978</v>
      </c>
      <c r="B5" s="21" t="str">
        <f>IF(AND('A-7'!B68="-",'A-7'!B124="-",'A-7'!B180="-"),"-",SUM('A-7'!B68,'A-7'!B124,'A-7'!B180))</f>
        <v>-</v>
      </c>
      <c r="C5" s="21" t="str">
        <f>IF(AND('A-7'!C68="-",'A-7'!C124="-",'A-7'!C180="-"),"-",SUM('A-7'!C68,'A-7'!C124,'A-7'!C180))</f>
        <v>-</v>
      </c>
      <c r="D5" s="21">
        <f>IF(AND('A-7'!D68="-",'A-7'!D124="-",'A-7'!D180="-"),"-",SUM('A-7'!D68,'A-7'!D124,'A-7'!D180))</f>
        <v>337</v>
      </c>
      <c r="E5" s="21">
        <f>IF(AND('A-7'!E68="-",'A-7'!E124="-",'A-7'!E180="-"),"-",SUM('A-7'!E68,'A-7'!E124,'A-7'!E180))</f>
        <v>7204</v>
      </c>
      <c r="F5" s="21">
        <f>IF(AND('A-7'!F68="-",'A-7'!F124="-",'A-7'!F180="-"),"-",SUM('A-7'!F68,'A-7'!F124,'A-7'!F180))</f>
        <v>13155</v>
      </c>
      <c r="G5" s="21">
        <f>IF(AND('A-7'!G68="-",'A-7'!G124="-",'A-7'!G180="-"),"-",SUM('A-7'!G68,'A-7'!G124,'A-7'!G180))</f>
        <v>10123</v>
      </c>
      <c r="H5" s="21">
        <f>IF(AND('A-7'!H68="-",'A-7'!H124="-",'A-7'!H180="-"),"-",SUM('A-7'!H68,'A-7'!H124,'A-7'!H180))</f>
        <v>2963</v>
      </c>
      <c r="I5" s="21">
        <f>IF(AND('A-7'!I68="-",'A-7'!I124="-",'A-7'!I180="-"),"-",SUM('A-7'!I68,'A-7'!I124,'A-7'!I180))</f>
        <v>764</v>
      </c>
      <c r="J5" s="21">
        <f>IF(AND('A-7'!J68="-",'A-7'!J124="-",'A-7'!J180="-"),"-",SUM('A-7'!J68,'A-7'!J124,'A-7'!J180))</f>
        <v>25</v>
      </c>
      <c r="K5" s="21" t="str">
        <f>IF(AND('A-7'!K68="-",'A-7'!K124="-",'A-7'!K180="-"),"-",SUM('A-7'!K68,'A-7'!K124,'A-7'!K180))</f>
        <v>-</v>
      </c>
      <c r="L5" s="14">
        <f>IF(AND('A-7'!L68="-",'A-7'!L124="-",'A-7'!L180="-"),"-",SUM('A-7'!L68,'A-7'!L124,'A-7'!L180))</f>
        <v>34571</v>
      </c>
      <c r="M5" s="14"/>
      <c r="N5" s="14"/>
    </row>
    <row r="6" spans="1:14" ht="11.25" customHeight="1">
      <c r="A6" s="68">
        <v>1979</v>
      </c>
      <c r="B6" s="21" t="str">
        <f>IF(AND('A-7'!B69="-",'A-7'!B125="-",'A-7'!B181="-"),"-",SUM('A-7'!B69,'A-7'!B125,'A-7'!B181))</f>
        <v>-</v>
      </c>
      <c r="C6" s="21" t="str">
        <f>IF(AND('A-7'!C69="-",'A-7'!C125="-",'A-7'!C181="-"),"-",SUM('A-7'!C69,'A-7'!C125,'A-7'!C181))</f>
        <v>-</v>
      </c>
      <c r="D6" s="21">
        <f>IF(AND('A-7'!D69="-",'A-7'!D125="-",'A-7'!D181="-"),"-",SUM('A-7'!D69,'A-7'!D125,'A-7'!D181))</f>
        <v>973</v>
      </c>
      <c r="E6" s="21">
        <f>IF(AND('A-7'!E69="-",'A-7'!E125="-",'A-7'!E181="-"),"-",SUM('A-7'!E69,'A-7'!E125,'A-7'!E181))</f>
        <v>12</v>
      </c>
      <c r="F6" s="21">
        <f>IF(AND('A-7'!F69="-",'A-7'!F125="-",'A-7'!F181="-"),"-",SUM('A-7'!F69,'A-7'!F125,'A-7'!F181))</f>
        <v>17244</v>
      </c>
      <c r="G6" s="21">
        <f>IF(AND('A-7'!G69="-",'A-7'!G125="-",'A-7'!G181="-"),"-",SUM('A-7'!G69,'A-7'!G125,'A-7'!G181))</f>
        <v>13909</v>
      </c>
      <c r="H6" s="21">
        <f>IF(AND('A-7'!H69="-",'A-7'!H125="-",'A-7'!H181="-"),"-",SUM('A-7'!H69,'A-7'!H125,'A-7'!H181))</f>
        <v>491</v>
      </c>
      <c r="I6" s="21">
        <f>IF(AND('A-7'!I69="-",'A-7'!I125="-",'A-7'!I181="-"),"-",SUM('A-7'!I69,'A-7'!I125,'A-7'!I181))</f>
        <v>423</v>
      </c>
      <c r="J6" s="21">
        <f>IF(AND('A-7'!J69="-",'A-7'!J125="-",'A-7'!J181="-"),"-",SUM('A-7'!J69,'A-7'!J125,'A-7'!J181))</f>
        <v>1</v>
      </c>
      <c r="K6" s="21" t="str">
        <f>IF(AND('A-7'!K69="-",'A-7'!K125="-",'A-7'!K181="-"),"-",SUM('A-7'!K69,'A-7'!K125,'A-7'!K181))</f>
        <v>-</v>
      </c>
      <c r="L6" s="14">
        <f>IF(AND('A-7'!L69="-",'A-7'!L125="-",'A-7'!L181="-"),"-",SUM('A-7'!L69,'A-7'!L125,'A-7'!L181))</f>
        <v>33053</v>
      </c>
      <c r="M6" s="14"/>
      <c r="N6" s="14"/>
    </row>
    <row r="7" spans="1:14" ht="11.25" customHeight="1">
      <c r="A7" s="68">
        <v>1980</v>
      </c>
      <c r="B7" s="21" t="str">
        <f>IF(AND('A-7'!B70="-",'A-7'!B126="-",'A-7'!B182="-"),"-",SUM('A-7'!B70,'A-7'!B126,'A-7'!B182))</f>
        <v>-</v>
      </c>
      <c r="C7" s="21" t="str">
        <f>IF(AND('A-7'!C70="-",'A-7'!C126="-",'A-7'!C182="-"),"-",SUM('A-7'!C70,'A-7'!C126,'A-7'!C182))</f>
        <v>-</v>
      </c>
      <c r="D7" s="21">
        <f>IF(AND('A-7'!D70="-",'A-7'!D126="-",'A-7'!D182="-"),"-",SUM('A-7'!D70,'A-7'!D126,'A-7'!D182))</f>
        <v>640</v>
      </c>
      <c r="E7" s="21">
        <f>IF(AND('A-7'!E70="-",'A-7'!E126="-",'A-7'!E182="-"),"-",SUM('A-7'!E70,'A-7'!E126,'A-7'!E182))</f>
        <v>1675</v>
      </c>
      <c r="F7" s="21">
        <f>IF(AND('A-7'!F70="-",'A-7'!F126="-",'A-7'!F182="-"),"-",SUM('A-7'!F70,'A-7'!F126,'A-7'!F182))</f>
        <v>6108</v>
      </c>
      <c r="G7" s="21">
        <f>IF(AND('A-7'!G70="-",'A-7'!G126="-",'A-7'!G182="-"),"-",SUM('A-7'!G70,'A-7'!G126,'A-7'!G182))</f>
        <v>10774</v>
      </c>
      <c r="H7" s="21">
        <f>IF(AND('A-7'!H70="-",'A-7'!H126="-",'A-7'!H182="-"),"-",SUM('A-7'!H70,'A-7'!H126,'A-7'!H182))</f>
        <v>1621</v>
      </c>
      <c r="I7" s="21">
        <f>IF(AND('A-7'!I70="-",'A-7'!I126="-",'A-7'!I182="-"),"-",SUM('A-7'!I70,'A-7'!I126,'A-7'!I182))</f>
        <v>606</v>
      </c>
      <c r="J7" s="21">
        <f>IF(AND('A-7'!J70="-",'A-7'!J126="-",'A-7'!J182="-"),"-",SUM('A-7'!J70,'A-7'!J126,'A-7'!J182))</f>
        <v>3</v>
      </c>
      <c r="K7" s="21" t="str">
        <f>IF(AND('A-7'!K70="-",'A-7'!K126="-",'A-7'!K182="-"),"-",SUM('A-7'!K70,'A-7'!K126,'A-7'!K182))</f>
        <v>-</v>
      </c>
      <c r="L7" s="14">
        <f>IF(AND('A-7'!L70="-",'A-7'!L126="-",'A-7'!L182="-"),"-",SUM('A-7'!L70,'A-7'!L126,'A-7'!L182))</f>
        <v>21427</v>
      </c>
      <c r="M7" s="14"/>
      <c r="N7" s="14"/>
    </row>
    <row r="8" spans="1:14" ht="11.25" customHeight="1">
      <c r="A8" s="68">
        <v>1981</v>
      </c>
      <c r="B8" s="21" t="str">
        <f>IF(AND('A-7'!B71="-",'A-7'!B127="-",'A-7'!B183="-"),"-",SUM('A-7'!B71,'A-7'!B127,'A-7'!B183))</f>
        <v>-</v>
      </c>
      <c r="C8" s="21" t="str">
        <f>IF(AND('A-7'!C71="-",'A-7'!C127="-",'A-7'!C183="-"),"-",SUM('A-7'!C71,'A-7'!C127,'A-7'!C183))</f>
        <v>-</v>
      </c>
      <c r="D8" s="21">
        <f>IF(AND('A-7'!D71="-",'A-7'!D127="-",'A-7'!D183="-"),"-",SUM('A-7'!D71,'A-7'!D127,'A-7'!D183))</f>
        <v>2059</v>
      </c>
      <c r="E8" s="21">
        <f>IF(AND('A-7'!E71="-",'A-7'!E127="-",'A-7'!E183="-"),"-",SUM('A-7'!E71,'A-7'!E127,'A-7'!E183))</f>
        <v>0</v>
      </c>
      <c r="F8" s="21">
        <f>IF(AND('A-7'!F71="-",'A-7'!F127="-",'A-7'!F183="-"),"-",SUM('A-7'!F71,'A-7'!F127,'A-7'!F183))</f>
        <v>18110</v>
      </c>
      <c r="G8" s="21">
        <f>IF(AND('A-7'!G71="-",'A-7'!G127="-",'A-7'!G183="-"),"-",SUM('A-7'!G71,'A-7'!G127,'A-7'!G183))</f>
        <v>12542</v>
      </c>
      <c r="H8" s="21">
        <f>IF(AND('A-7'!H71="-",'A-7'!H127="-",'A-7'!H183="-"),"-",SUM('A-7'!H71,'A-7'!H127,'A-7'!H183))</f>
        <v>323</v>
      </c>
      <c r="I8" s="21">
        <f>IF(AND('A-7'!I71="-",'A-7'!I127="-",'A-7'!I183="-"),"-",SUM('A-7'!I71,'A-7'!I127,'A-7'!I183))</f>
        <v>288</v>
      </c>
      <c r="J8" s="21">
        <f>IF(AND('A-7'!J71="-",'A-7'!J127="-",'A-7'!J183="-"),"-",SUM('A-7'!J71,'A-7'!J127,'A-7'!J183))</f>
        <v>0</v>
      </c>
      <c r="K8" s="21" t="str">
        <f>IF(AND('A-7'!K71="-",'A-7'!K127="-",'A-7'!K183="-"),"-",SUM('A-7'!K71,'A-7'!K127,'A-7'!K183))</f>
        <v>-</v>
      </c>
      <c r="L8" s="14">
        <f>IF(AND('A-7'!L71="-",'A-7'!L127="-",'A-7'!L183="-"),"-",SUM('A-7'!L71,'A-7'!L127,'A-7'!L183))</f>
        <v>33322</v>
      </c>
      <c r="M8" s="14"/>
      <c r="N8" s="14"/>
    </row>
    <row r="9" spans="1:14" ht="11.25" customHeight="1">
      <c r="A9" s="68">
        <v>1982</v>
      </c>
      <c r="B9" s="21" t="str">
        <f>IF(AND('A-7'!B72="-",'A-7'!B128="-",'A-7'!B184="-"),"-",SUM('A-7'!B72,'A-7'!B128,'A-7'!B184))</f>
        <v>-</v>
      </c>
      <c r="C9" s="21" t="str">
        <f>IF(AND('A-7'!C72="-",'A-7'!C128="-",'A-7'!C184="-"),"-",SUM('A-7'!C72,'A-7'!C128,'A-7'!C184))</f>
        <v>-</v>
      </c>
      <c r="D9" s="21">
        <f>IF(AND('A-7'!D72="-",'A-7'!D128="-",'A-7'!D184="-"),"-",SUM('A-7'!D72,'A-7'!D128,'A-7'!D184))</f>
        <v>1467</v>
      </c>
      <c r="E9" s="21">
        <f>IF(AND('A-7'!E72="-",'A-7'!E128="-",'A-7'!E184="-"),"-",SUM('A-7'!E72,'A-7'!E128,'A-7'!E184))</f>
        <v>1730</v>
      </c>
      <c r="F9" s="21">
        <f>IF(AND('A-7'!F72="-",'A-7'!F128="-",'A-7'!F184="-"),"-",SUM('A-7'!F72,'A-7'!F128,'A-7'!F184))</f>
        <v>14717</v>
      </c>
      <c r="G9" s="21">
        <f>IF(AND('A-7'!G72="-",'A-7'!G128="-",'A-7'!G184="-"),"-",SUM('A-7'!G72,'A-7'!G128,'A-7'!G184))</f>
        <v>2661</v>
      </c>
      <c r="H9" s="21">
        <f>IF(AND('A-7'!H72="-",'A-7'!H128="-",'A-7'!H184="-"),"-",SUM('A-7'!H72,'A-7'!H128,'A-7'!H184))</f>
        <v>1501</v>
      </c>
      <c r="I9" s="21">
        <f>IF(AND('A-7'!I72="-",'A-7'!I128="-",'A-7'!I184="-"),"-",SUM('A-7'!I72,'A-7'!I128,'A-7'!I184))</f>
        <v>761</v>
      </c>
      <c r="J9" s="21">
        <f>IF(AND('A-7'!J72="-",'A-7'!J128="-",'A-7'!J184="-"),"-",SUM('A-7'!J72,'A-7'!J128,'A-7'!J184))</f>
        <v>3</v>
      </c>
      <c r="K9" s="21" t="str">
        <f>IF(AND('A-7'!K72="-",'A-7'!K128="-",'A-7'!K184="-"),"-",SUM('A-7'!K72,'A-7'!K128,'A-7'!K184))</f>
        <v>-</v>
      </c>
      <c r="L9" s="14">
        <f>IF(AND('A-7'!L72="-",'A-7'!L128="-",'A-7'!L184="-"),"-",SUM('A-7'!L72,'A-7'!L128,'A-7'!L184))</f>
        <v>22840</v>
      </c>
      <c r="M9" s="14"/>
      <c r="N9" s="14"/>
    </row>
    <row r="10" spans="1:14" ht="11.25" customHeight="1">
      <c r="A10" s="68">
        <v>1983</v>
      </c>
      <c r="B10" s="21" t="str">
        <f>IF(AND('A-7'!B73="-",'A-7'!B129="-",'A-7'!B185="-"),"-",SUM('A-7'!B73,'A-7'!B129,'A-7'!B185))</f>
        <v>-</v>
      </c>
      <c r="C10" s="21" t="str">
        <f>IF(AND('A-7'!C73="-",'A-7'!C129="-",'A-7'!C185="-"),"-",SUM('A-7'!C73,'A-7'!C129,'A-7'!C185))</f>
        <v>-</v>
      </c>
      <c r="D10" s="21">
        <f>IF(AND('A-7'!D73="-",'A-7'!D129="-",'A-7'!D185="-"),"-",SUM('A-7'!D73,'A-7'!D129,'A-7'!D185))</f>
        <v>764</v>
      </c>
      <c r="E10" s="21">
        <f>IF(AND('A-7'!E73="-",'A-7'!E129="-",'A-7'!E185="-"),"-",SUM('A-7'!E73,'A-7'!E129,'A-7'!E185))</f>
        <v>908</v>
      </c>
      <c r="F10" s="21">
        <f>IF(AND('A-7'!F73="-",'A-7'!F129="-",'A-7'!F185="-"),"-",SUM('A-7'!F73,'A-7'!F129,'A-7'!F185))</f>
        <v>10439</v>
      </c>
      <c r="G10" s="21">
        <f>IF(AND('A-7'!G73="-",'A-7'!G129="-",'A-7'!G185="-"),"-",SUM('A-7'!G73,'A-7'!G129,'A-7'!G185))</f>
        <v>3268</v>
      </c>
      <c r="H10" s="21">
        <f>IF(AND('A-7'!H73="-",'A-7'!H129="-",'A-7'!H185="-"),"-",SUM('A-7'!H73,'A-7'!H129,'A-7'!H185))</f>
        <v>902</v>
      </c>
      <c r="I10" s="21">
        <f>IF(AND('A-7'!I73="-",'A-7'!I129="-",'A-7'!I185="-"),"-",SUM('A-7'!I73,'A-7'!I129,'A-7'!I185))</f>
        <v>504</v>
      </c>
      <c r="J10" s="21">
        <f>IF(AND('A-7'!J73="-",'A-7'!J129="-",'A-7'!J185="-"),"-",SUM('A-7'!J73,'A-7'!J129,'A-7'!J185))</f>
        <v>22</v>
      </c>
      <c r="K10" s="21" t="str">
        <f>IF(AND('A-7'!K73="-",'A-7'!K129="-",'A-7'!K185="-"),"-",SUM('A-7'!K73,'A-7'!K129,'A-7'!K185))</f>
        <v>-</v>
      </c>
      <c r="L10" s="14">
        <f>IF(AND('A-7'!L73="-",'A-7'!L129="-",'A-7'!L185="-"),"-",SUM('A-7'!L73,'A-7'!L129,'A-7'!L185))</f>
        <v>16807</v>
      </c>
      <c r="M10" s="14"/>
      <c r="N10" s="14"/>
    </row>
    <row r="11" spans="1:14" ht="11.25" customHeight="1">
      <c r="A11" s="68">
        <v>1984</v>
      </c>
      <c r="B11" s="21" t="str">
        <f>IF(AND('A-7'!B74="-",'A-7'!B130="-",'A-7'!B186="-"),"-",SUM('A-7'!B74,'A-7'!B130,'A-7'!B186))</f>
        <v>-</v>
      </c>
      <c r="C11" s="21" t="str">
        <f>IF(AND('A-7'!C74="-",'A-7'!C130="-",'A-7'!C186="-"),"-",SUM('A-7'!C74,'A-7'!C130,'A-7'!C186))</f>
        <v>-</v>
      </c>
      <c r="D11" s="21">
        <f>IF(AND('A-7'!D74="-",'A-7'!D130="-",'A-7'!D186="-"),"-",SUM('A-7'!D74,'A-7'!D130,'A-7'!D186))</f>
        <v>144</v>
      </c>
      <c r="E11" s="21">
        <f>IF(AND('A-7'!E74="-",'A-7'!E130="-",'A-7'!E186="-"),"-",SUM('A-7'!E74,'A-7'!E130,'A-7'!E186))</f>
        <v>395</v>
      </c>
      <c r="F11" s="21">
        <f>IF(AND('A-7'!F74="-",'A-7'!F130="-",'A-7'!F186="-"),"-",SUM('A-7'!F74,'A-7'!F130,'A-7'!F186))</f>
        <v>1664</v>
      </c>
      <c r="G11" s="21">
        <f>IF(AND('A-7'!G74="-",'A-7'!G130="-",'A-7'!G186="-"),"-",SUM('A-7'!G74,'A-7'!G130,'A-7'!G186))</f>
        <v>2278</v>
      </c>
      <c r="H11" s="21">
        <f>IF(AND('A-7'!H74="-",'A-7'!H130="-",'A-7'!H186="-"),"-",SUM('A-7'!H74,'A-7'!H130,'A-7'!H186))</f>
        <v>215</v>
      </c>
      <c r="I11" s="21">
        <f>IF(AND('A-7'!I74="-",'A-7'!I130="-",'A-7'!I186="-"),"-",SUM('A-7'!I74,'A-7'!I130,'A-7'!I186))</f>
        <v>39</v>
      </c>
      <c r="J11" s="21">
        <f>IF(AND('A-7'!J74="-",'A-7'!J130="-",'A-7'!J186="-"),"-",SUM('A-7'!J74,'A-7'!J130,'A-7'!J186))</f>
        <v>7</v>
      </c>
      <c r="K11" s="21" t="str">
        <f>IF(AND('A-7'!K74="-",'A-7'!K130="-",'A-7'!K186="-"),"-",SUM('A-7'!K74,'A-7'!K130,'A-7'!K186))</f>
        <v>-</v>
      </c>
      <c r="L11" s="14">
        <f>IF(AND('A-7'!L74="-",'A-7'!L130="-",'A-7'!L186="-"),"-",SUM('A-7'!L74,'A-7'!L130,'A-7'!L186))</f>
        <v>4742</v>
      </c>
      <c r="M11" s="14"/>
      <c r="N11" s="14"/>
    </row>
    <row r="12" spans="1:14" ht="11.25" customHeight="1">
      <c r="A12" s="68">
        <v>1985</v>
      </c>
      <c r="B12" s="21" t="str">
        <f>IF(AND('A-7'!B75="-",'A-7'!B131="-",'A-7'!B187="-"),"-",SUM('A-7'!B75,'A-7'!B131,'A-7'!B187))</f>
        <v>-</v>
      </c>
      <c r="C12" s="21" t="str">
        <f>IF(AND('A-7'!C75="-",'A-7'!C131="-",'A-7'!C187="-"),"-",SUM('A-7'!C75,'A-7'!C131,'A-7'!C187))</f>
        <v>-</v>
      </c>
      <c r="D12" s="21">
        <f>IF(AND('A-7'!D75="-",'A-7'!D131="-",'A-7'!D187="-"),"-",SUM('A-7'!D75,'A-7'!D131,'A-7'!D187))</f>
        <v>2629</v>
      </c>
      <c r="E12" s="21">
        <f>IF(AND('A-7'!E75="-",'A-7'!E131="-",'A-7'!E187="-"),"-",SUM('A-7'!E75,'A-7'!E131,'A-7'!E187))</f>
        <v>2024</v>
      </c>
      <c r="F12" s="21">
        <f>IF(AND('A-7'!F75="-",'A-7'!F131="-",'A-7'!F187="-"),"-",SUM('A-7'!F75,'A-7'!F131,'A-7'!F187))</f>
        <v>6034</v>
      </c>
      <c r="G12" s="21">
        <f>IF(AND('A-7'!G75="-",'A-7'!G131="-",'A-7'!G187="-"),"-",SUM('A-7'!G75,'A-7'!G131,'A-7'!G187))</f>
        <v>6051</v>
      </c>
      <c r="H12" s="21">
        <f>IF(AND('A-7'!H75="-",'A-7'!H131="-",'A-7'!H187="-"),"-",SUM('A-7'!H75,'A-7'!H131,'A-7'!H187))</f>
        <v>1766</v>
      </c>
      <c r="I12" s="21">
        <f>IF(AND('A-7'!I75="-",'A-7'!I131="-",'A-7'!I187="-"),"-",SUM('A-7'!I75,'A-7'!I131,'A-7'!I187))</f>
        <v>650</v>
      </c>
      <c r="J12" s="21">
        <f>IF(AND('A-7'!J75="-",'A-7'!J131="-",'A-7'!J187="-"),"-",SUM('A-7'!J75,'A-7'!J131,'A-7'!J187))</f>
        <v>18</v>
      </c>
      <c r="K12" s="21" t="str">
        <f>IF(AND('A-7'!K75="-",'A-7'!K131="-",'A-7'!K187="-"),"-",SUM('A-7'!K75,'A-7'!K131,'A-7'!K187))</f>
        <v>-</v>
      </c>
      <c r="L12" s="14">
        <f>IF(AND('A-7'!L75="-",'A-7'!L131="-",'A-7'!L187="-"),"-",SUM('A-7'!L75,'A-7'!L131,'A-7'!L187))</f>
        <v>19172</v>
      </c>
      <c r="M12" s="14"/>
      <c r="N12" s="14"/>
    </row>
    <row r="13" spans="1:14" ht="11.25" customHeight="1">
      <c r="A13" s="68">
        <v>1986</v>
      </c>
      <c r="B13" s="21" t="str">
        <f>IF(AND('A-7'!B76="-",'A-7'!B132="-",'A-7'!B188="-"),"-",SUM('A-7'!B76,'A-7'!B132,'A-7'!B188))</f>
        <v>-</v>
      </c>
      <c r="C13" s="21" t="str">
        <f>IF(AND('A-7'!C76="-",'A-7'!C132="-",'A-7'!C188="-"),"-",SUM('A-7'!C76,'A-7'!C132,'A-7'!C188))</f>
        <v>-</v>
      </c>
      <c r="D13" s="21">
        <f>IF(AND('A-7'!D76="-",'A-7'!D132="-",'A-7'!D188="-"),"-",SUM('A-7'!D76,'A-7'!D132,'A-7'!D188))</f>
        <v>3043</v>
      </c>
      <c r="E13" s="21">
        <f>IF(AND('A-7'!E76="-",'A-7'!E132="-",'A-7'!E188="-"),"-",SUM('A-7'!E76,'A-7'!E132,'A-7'!E188))</f>
        <v>3295</v>
      </c>
      <c r="F13" s="21">
        <f>IF(AND('A-7'!F76="-",'A-7'!F132="-",'A-7'!F188="-"),"-",SUM('A-7'!F76,'A-7'!F132,'A-7'!F188))</f>
        <v>13742</v>
      </c>
      <c r="G13" s="21">
        <f>IF(AND('A-7'!G76="-",'A-7'!G132="-",'A-7'!G188="-"),"-",SUM('A-7'!G76,'A-7'!G132,'A-7'!G188))</f>
        <v>4902</v>
      </c>
      <c r="H13" s="21">
        <f>IF(AND('A-7'!H76="-",'A-7'!H132="-",'A-7'!H188="-"),"-",SUM('A-7'!H76,'A-7'!H132,'A-7'!H188))</f>
        <v>1965</v>
      </c>
      <c r="I13" s="21">
        <f>IF(AND('A-7'!I76="-",'A-7'!I132="-",'A-7'!I188="-"),"-",SUM('A-7'!I76,'A-7'!I132,'A-7'!I188))</f>
        <v>1152</v>
      </c>
      <c r="J13" s="21">
        <f>IF(AND('A-7'!J76="-",'A-7'!J132="-",'A-7'!J188="-"),"-",SUM('A-7'!J76,'A-7'!J132,'A-7'!J188))</f>
        <v>17</v>
      </c>
      <c r="K13" s="21" t="str">
        <f>IF(AND('A-7'!K76="-",'A-7'!K132="-",'A-7'!K188="-"),"-",SUM('A-7'!K76,'A-7'!K132,'A-7'!K188))</f>
        <v>-</v>
      </c>
      <c r="L13" s="14">
        <f>IF(AND('A-7'!L76="-",'A-7'!L132="-",'A-7'!L188="-"),"-",SUM('A-7'!L76,'A-7'!L132,'A-7'!L188))</f>
        <v>28116</v>
      </c>
      <c r="M13" s="14"/>
      <c r="N13" s="14"/>
    </row>
    <row r="14" spans="1:14" ht="11.25" customHeight="1">
      <c r="A14" s="68">
        <v>1987</v>
      </c>
      <c r="B14" s="21" t="str">
        <f>IF(AND('A-7'!B77="-",'A-7'!B133="-",'A-7'!B189="-"),"-",SUM('A-7'!B77,'A-7'!B133,'A-7'!B189))</f>
        <v>-</v>
      </c>
      <c r="C14" s="21" t="str">
        <f>IF(AND('A-7'!C77="-",'A-7'!C133="-",'A-7'!C189="-"),"-",SUM('A-7'!C77,'A-7'!C133,'A-7'!C189))</f>
        <v>-</v>
      </c>
      <c r="D14" s="21">
        <f>IF(AND('A-7'!D77="-",'A-7'!D133="-",'A-7'!D189="-"),"-",SUM('A-7'!D77,'A-7'!D133,'A-7'!D189))</f>
        <v>2846</v>
      </c>
      <c r="E14" s="21">
        <f>IF(AND('A-7'!E77="-",'A-7'!E133="-",'A-7'!E189="-"),"-",SUM('A-7'!E77,'A-7'!E133,'A-7'!E189))</f>
        <v>2958</v>
      </c>
      <c r="F14" s="21">
        <f>IF(AND('A-7'!F77="-",'A-7'!F133="-",'A-7'!F189="-"),"-",SUM('A-7'!F77,'A-7'!F133,'A-7'!F189))</f>
        <v>16047</v>
      </c>
      <c r="G14" s="21">
        <f>IF(AND('A-7'!G77="-",'A-7'!G133="-",'A-7'!G189="-"),"-",SUM('A-7'!G77,'A-7'!G133,'A-7'!G189))</f>
        <v>7259</v>
      </c>
      <c r="H14" s="21">
        <f>IF(AND('A-7'!H77="-",'A-7'!H133="-",'A-7'!H189="-"),"-",SUM('A-7'!H77,'A-7'!H133,'A-7'!H189))</f>
        <v>5483</v>
      </c>
      <c r="I14" s="21">
        <f>IF(AND('A-7'!I77="-",'A-7'!I133="-",'A-7'!I189="-"),"-",SUM('A-7'!I77,'A-7'!I133,'A-7'!I189))</f>
        <v>2384</v>
      </c>
      <c r="J14" s="21" t="str">
        <f>IF(AND('A-7'!J77="-",'A-7'!J133="-",'A-7'!J189="-"),"-",SUM('A-7'!J77,'A-7'!J133,'A-7'!J189))</f>
        <v>-</v>
      </c>
      <c r="K14" s="21" t="str">
        <f>IF(AND('A-7'!K77="-",'A-7'!K133="-",'A-7'!K189="-"),"-",SUM('A-7'!K77,'A-7'!K133,'A-7'!K189))</f>
        <v>-</v>
      </c>
      <c r="L14" s="14">
        <f>IF(AND('A-7'!L77="-",'A-7'!L133="-",'A-7'!L189="-"),"-",SUM('A-7'!L77,'A-7'!L133,'A-7'!L189))</f>
        <v>36977</v>
      </c>
      <c r="M14" s="14"/>
      <c r="N14" s="14"/>
    </row>
    <row r="15" spans="1:14" ht="11.25" customHeight="1">
      <c r="A15" s="68">
        <v>1988</v>
      </c>
      <c r="B15" s="21" t="str">
        <f>IF(AND('A-7'!B78="-",'A-7'!B134="-",'A-7'!B190="-"),"-",SUM('A-7'!B78,'A-7'!B134,'A-7'!B190))</f>
        <v>-</v>
      </c>
      <c r="C15" s="21" t="str">
        <f>IF(AND('A-7'!C78="-",'A-7'!C134="-",'A-7'!C190="-"),"-",SUM('A-7'!C78,'A-7'!C134,'A-7'!C190))</f>
        <v>-</v>
      </c>
      <c r="D15" s="21">
        <f>IF(AND('A-7'!D78="-",'A-7'!D134="-",'A-7'!D190="-"),"-",SUM('A-7'!D78,'A-7'!D134,'A-7'!D190))</f>
        <v>4182</v>
      </c>
      <c r="E15" s="21">
        <f>IF(AND('A-7'!E78="-",'A-7'!E134="-",'A-7'!E190="-"),"-",SUM('A-7'!E78,'A-7'!E134,'A-7'!E190))</f>
        <v>5995</v>
      </c>
      <c r="F15" s="21">
        <f>IF(AND('A-7'!F78="-",'A-7'!F134="-",'A-7'!F190="-"),"-",SUM('A-7'!F78,'A-7'!F134,'A-7'!F190))</f>
        <v>16911</v>
      </c>
      <c r="G15" s="21">
        <f>IF(AND('A-7'!G78="-",'A-7'!G134="-",'A-7'!G190="-"),"-",SUM('A-7'!G78,'A-7'!G134,'A-7'!G190))</f>
        <v>14043</v>
      </c>
      <c r="H15" s="21">
        <f>IF(AND('A-7'!H78="-",'A-7'!H134="-",'A-7'!H190="-"),"-",SUM('A-7'!H78,'A-7'!H134,'A-7'!H190))</f>
        <v>4250</v>
      </c>
      <c r="I15" s="21">
        <f>IF(AND('A-7'!I78="-",'A-7'!I134="-",'A-7'!I190="-"),"-",SUM('A-7'!I78,'A-7'!I134,'A-7'!I190))</f>
        <v>3788</v>
      </c>
      <c r="J15" s="21" t="str">
        <f>IF(AND('A-7'!J78="-",'A-7'!J134="-",'A-7'!J190="-"),"-",SUM('A-7'!J78,'A-7'!J134,'A-7'!J190))</f>
        <v>-</v>
      </c>
      <c r="K15" s="21" t="str">
        <f>IF(AND('A-7'!K78="-",'A-7'!K134="-",'A-7'!K190="-"),"-",SUM('A-7'!K78,'A-7'!K134,'A-7'!K190))</f>
        <v>-</v>
      </c>
      <c r="L15" s="14">
        <f>IF(AND('A-7'!L78="-",'A-7'!L134="-",'A-7'!L190="-"),"-",SUM('A-7'!L78,'A-7'!L134,'A-7'!L190))</f>
        <v>49169</v>
      </c>
      <c r="M15" s="14"/>
      <c r="N15" s="14"/>
    </row>
    <row r="16" spans="1:14" ht="11.25" customHeight="1">
      <c r="A16" s="68">
        <v>1989</v>
      </c>
      <c r="B16" s="21" t="str">
        <f>IF(AND('A-7'!B79="-",'A-7'!B135="-",'A-7'!B191="-"),"-",SUM('A-7'!B79,'A-7'!B135,'A-7'!B191))</f>
        <v>-</v>
      </c>
      <c r="C16" s="21" t="str">
        <f>IF(AND('A-7'!C79="-",'A-7'!C135="-",'A-7'!C191="-"),"-",SUM('A-7'!C79,'A-7'!C135,'A-7'!C191))</f>
        <v>-</v>
      </c>
      <c r="D16" s="21">
        <f>IF(AND('A-7'!D79="-",'A-7'!D135="-",'A-7'!D191="-"),"-",SUM('A-7'!D79,'A-7'!D135,'A-7'!D191))</f>
        <v>5922</v>
      </c>
      <c r="E16" s="21">
        <f>IF(AND('A-7'!E79="-",'A-7'!E135="-",'A-7'!E191="-"),"-",SUM('A-7'!E79,'A-7'!E135,'A-7'!E191))</f>
        <v>6507</v>
      </c>
      <c r="F16" s="21">
        <f>IF(AND('A-7'!F79="-",'A-7'!F135="-",'A-7'!F191="-"),"-",SUM('A-7'!F79,'A-7'!F135,'A-7'!F191))</f>
        <v>13869</v>
      </c>
      <c r="G16" s="21">
        <f>IF(AND('A-7'!G79="-",'A-7'!G135="-",'A-7'!G191="-"),"-",SUM('A-7'!G79,'A-7'!G135,'A-7'!G191))</f>
        <v>7799</v>
      </c>
      <c r="H16" s="21">
        <f>IF(AND('A-7'!H79="-",'A-7'!H135="-",'A-7'!H191="-"),"-",SUM('A-7'!H79,'A-7'!H135,'A-7'!H191))</f>
        <v>2889</v>
      </c>
      <c r="I16" s="21">
        <f>IF(AND('A-7'!I79="-",'A-7'!I135="-",'A-7'!I191="-"),"-",SUM('A-7'!I79,'A-7'!I135,'A-7'!I191))</f>
        <v>2450</v>
      </c>
      <c r="J16" s="21">
        <f>IF(AND('A-7'!J79="-",'A-7'!J135="-",'A-7'!J191="-"),"-",SUM('A-7'!J79,'A-7'!J135,'A-7'!J191))</f>
        <v>497</v>
      </c>
      <c r="K16" s="21" t="str">
        <f>IF(AND('A-7'!K79="-",'A-7'!K135="-",'A-7'!K191="-"),"-",SUM('A-7'!K79,'A-7'!K135,'A-7'!K191))</f>
        <v>-</v>
      </c>
      <c r="L16" s="14">
        <f>IF(AND('A-7'!L79="-",'A-7'!L135="-",'A-7'!L191="-"),"-",SUM('A-7'!L79,'A-7'!L135,'A-7'!L191))</f>
        <v>39933</v>
      </c>
      <c r="M16" s="14"/>
      <c r="N16" s="14"/>
    </row>
    <row r="17" spans="1:14" ht="11.25" customHeight="1">
      <c r="A17" s="68">
        <v>1990</v>
      </c>
      <c r="B17" s="21" t="str">
        <f>IF(AND('A-7'!B80="-",'A-7'!B136="-",'A-7'!B192="-"),"-",SUM('A-7'!B80,'A-7'!B136,'A-7'!B192))</f>
        <v>-</v>
      </c>
      <c r="C17" s="21" t="str">
        <f>IF(AND('A-7'!C80="-",'A-7'!C136="-",'A-7'!C192="-"),"-",SUM('A-7'!C80,'A-7'!C136,'A-7'!C192))</f>
        <v>-</v>
      </c>
      <c r="D17" s="21">
        <f>IF(AND('A-7'!D80="-",'A-7'!D136="-",'A-7'!D192="-"),"-",SUM('A-7'!D80,'A-7'!D136,'A-7'!D192))</f>
        <v>2734</v>
      </c>
      <c r="E17" s="21">
        <f>IF(AND('A-7'!E80="-",'A-7'!E136="-",'A-7'!E192="-"),"-",SUM('A-7'!E80,'A-7'!E136,'A-7'!E192))</f>
        <v>3714</v>
      </c>
      <c r="F17" s="21">
        <f>IF(AND('A-7'!F80="-",'A-7'!F136="-",'A-7'!F192="-"),"-",SUM('A-7'!F80,'A-7'!F136,'A-7'!F192))</f>
        <v>9594</v>
      </c>
      <c r="G17" s="21">
        <f>IF(AND('A-7'!G80="-",'A-7'!G136="-",'A-7'!G192="-"),"-",SUM('A-7'!G80,'A-7'!G136,'A-7'!G192))</f>
        <v>6460</v>
      </c>
      <c r="H17" s="21">
        <f>IF(AND('A-7'!H80="-",'A-7'!H136="-",'A-7'!H192="-"),"-",SUM('A-7'!H80,'A-7'!H136,'A-7'!H192))</f>
        <v>1482</v>
      </c>
      <c r="I17" s="21">
        <f>IF(AND('A-7'!I80="-",'A-7'!I136="-",'A-7'!I192="-"),"-",SUM('A-7'!I80,'A-7'!I136,'A-7'!I192))</f>
        <v>1036</v>
      </c>
      <c r="J17" s="21" t="str">
        <f>IF(AND('A-7'!J80="-",'A-7'!J136="-",'A-7'!J192="-"),"-",SUM('A-7'!J80,'A-7'!J136,'A-7'!J192))</f>
        <v>-</v>
      </c>
      <c r="K17" s="21" t="str">
        <f>IF(AND('A-7'!K80="-",'A-7'!K136="-",'A-7'!K192="-"),"-",SUM('A-7'!K80,'A-7'!K136,'A-7'!K192))</f>
        <v>-</v>
      </c>
      <c r="L17" s="14">
        <f>IF(AND('A-7'!L80="-",'A-7'!L136="-",'A-7'!L192="-"),"-",SUM('A-7'!L80,'A-7'!L136,'A-7'!L192))</f>
        <v>25020</v>
      </c>
      <c r="M17" s="14"/>
      <c r="N17" s="14"/>
    </row>
    <row r="18" spans="1:14" ht="11.25" customHeight="1">
      <c r="A18" s="68">
        <v>1991</v>
      </c>
      <c r="B18" s="21" t="str">
        <f>IF(AND('A-7'!B81="-",'A-7'!B137="-",'A-7'!B193="-"),"-",SUM('A-7'!B81,'A-7'!B137,'A-7'!B193))</f>
        <v>-</v>
      </c>
      <c r="C18" s="21" t="str">
        <f>IF(AND('A-7'!C81="-",'A-7'!C137="-",'A-7'!C193="-"),"-",SUM('A-7'!C81,'A-7'!C137,'A-7'!C193))</f>
        <v>-</v>
      </c>
      <c r="D18" s="21">
        <f>IF(AND('A-7'!D81="-",'A-7'!D137="-",'A-7'!D193="-"),"-",SUM('A-7'!D81,'A-7'!D137,'A-7'!D193))</f>
        <v>695</v>
      </c>
      <c r="E18" s="21">
        <f>IF(AND('A-7'!E81="-",'A-7'!E137="-",'A-7'!E193="-"),"-",SUM('A-7'!E81,'A-7'!E137,'A-7'!E193))</f>
        <v>3948</v>
      </c>
      <c r="F18" s="21">
        <f>IF(AND('A-7'!F81="-",'A-7'!F137="-",'A-7'!F193="-"),"-",SUM('A-7'!F81,'A-7'!F137,'A-7'!F193))</f>
        <v>4102</v>
      </c>
      <c r="G18" s="21">
        <f>IF(AND('A-7'!G81="-",'A-7'!G137="-",'A-7'!G193="-"),"-",SUM('A-7'!G81,'A-7'!G137,'A-7'!G193))</f>
        <v>1967</v>
      </c>
      <c r="H18" s="21">
        <f>IF(AND('A-7'!H81="-",'A-7'!H137="-",'A-7'!H193="-"),"-",SUM('A-7'!H81,'A-7'!H137,'A-7'!H193))</f>
        <v>1859</v>
      </c>
      <c r="I18" s="21">
        <f>IF(AND('A-7'!I81="-",'A-7'!I137="-",'A-7'!I193="-"),"-",SUM('A-7'!I81,'A-7'!I137,'A-7'!I193))</f>
        <v>1596</v>
      </c>
      <c r="J18" s="21" t="str">
        <f>IF(AND('A-7'!J81="-",'A-7'!J137="-",'A-7'!J193="-"),"-",SUM('A-7'!J81,'A-7'!J137,'A-7'!J193))</f>
        <v>-</v>
      </c>
      <c r="K18" s="21" t="str">
        <f>IF(AND('A-7'!K81="-",'A-7'!K137="-",'A-7'!K193="-"),"-",SUM('A-7'!K81,'A-7'!K137,'A-7'!K193))</f>
        <v>-</v>
      </c>
      <c r="L18" s="14">
        <f>IF(AND('A-7'!L81="-",'A-7'!L137="-",'A-7'!L193="-"),"-",SUM('A-7'!L81,'A-7'!L137,'A-7'!L193))</f>
        <v>14167</v>
      </c>
      <c r="M18" s="14"/>
      <c r="N18" s="14"/>
    </row>
    <row r="19" spans="1:14" ht="11.25" customHeight="1">
      <c r="A19" s="68">
        <v>1992</v>
      </c>
      <c r="B19" s="21" t="str">
        <f>IF(AND('A-7'!B82="-",'A-7'!B138="-",'A-7'!B194="-"),"-",SUM('A-7'!B82,'A-7'!B138,'A-7'!B194))</f>
        <v>-</v>
      </c>
      <c r="C19" s="21" t="str">
        <f>IF(AND('A-7'!C82="-",'A-7'!C138="-",'A-7'!C194="-"),"-",SUM('A-7'!C82,'A-7'!C138,'A-7'!C194))</f>
        <v>-</v>
      </c>
      <c r="D19" s="21">
        <f>IF(AND('A-7'!D82="-",'A-7'!D138="-",'A-7'!D194="-"),"-",SUM('A-7'!D82,'A-7'!D138,'A-7'!D194))</f>
        <v>1554</v>
      </c>
      <c r="E19" s="21" t="str">
        <f>IF(AND('A-7'!E82="-",'A-7'!E138="-",'A-7'!E194="-"),"-",SUM('A-7'!E82,'A-7'!E138,'A-7'!E194))</f>
        <v>-</v>
      </c>
      <c r="F19" s="21">
        <f>IF(AND('A-7'!F82="-",'A-7'!F138="-",'A-7'!F194="-"),"-",SUM('A-7'!F82,'A-7'!F138,'A-7'!F194))</f>
        <v>1496</v>
      </c>
      <c r="G19" s="21">
        <f>IF(AND('A-7'!G82="-",'A-7'!G138="-",'A-7'!G194="-"),"-",SUM('A-7'!G82,'A-7'!G138,'A-7'!G194))</f>
        <v>2686</v>
      </c>
      <c r="H19" s="21">
        <f>IF(AND('A-7'!H82="-",'A-7'!H138="-",'A-7'!H194="-"),"-",SUM('A-7'!H82,'A-7'!H138,'A-7'!H194))</f>
        <v>1474</v>
      </c>
      <c r="I19" s="21">
        <f>IF(AND('A-7'!I82="-",'A-7'!I138="-",'A-7'!I194="-"),"-",SUM('A-7'!I82,'A-7'!I138,'A-7'!I194))</f>
        <v>1684</v>
      </c>
      <c r="J19" s="21" t="str">
        <f>IF(AND('A-7'!J82="-",'A-7'!J138="-",'A-7'!J194="-"),"-",SUM('A-7'!J82,'A-7'!J138,'A-7'!J194))</f>
        <v>-</v>
      </c>
      <c r="K19" s="21" t="str">
        <f>IF(AND('A-7'!K82="-",'A-7'!K138="-",'A-7'!K194="-"),"-",SUM('A-7'!K82,'A-7'!K138,'A-7'!K194))</f>
        <v>-</v>
      </c>
      <c r="L19" s="14">
        <f>IF(AND('A-7'!L82="-",'A-7'!L138="-",'A-7'!L194="-"),"-",SUM('A-7'!L82,'A-7'!L138,'A-7'!L194))</f>
        <v>8894</v>
      </c>
      <c r="M19" s="14"/>
      <c r="N19" s="14"/>
    </row>
    <row r="20" spans="1:14" ht="11.25" customHeight="1">
      <c r="A20" s="68">
        <v>1993</v>
      </c>
      <c r="B20" s="21" t="str">
        <f>IF(AND('A-7'!B83="-",'A-7'!B139="-",'A-7'!B195="-"),"-",SUM('A-7'!B83,'A-7'!B139,'A-7'!B195))</f>
        <v>-</v>
      </c>
      <c r="C20" s="21" t="str">
        <f>IF(AND('A-7'!C83="-",'A-7'!C139="-",'A-7'!C195="-"),"-",SUM('A-7'!C83,'A-7'!C139,'A-7'!C195))</f>
        <v>-</v>
      </c>
      <c r="D20" s="21">
        <f>IF(AND('A-7'!D83="-",'A-7'!D139="-",'A-7'!D195="-"),"-",SUM('A-7'!D83,'A-7'!D139,'A-7'!D195))</f>
        <v>2051</v>
      </c>
      <c r="E20" s="21">
        <f>IF(AND('A-7'!E83="-",'A-7'!E139="-",'A-7'!E195="-"),"-",SUM('A-7'!E83,'A-7'!E139,'A-7'!E195))</f>
        <v>1311</v>
      </c>
      <c r="F20" s="21">
        <f>IF(AND('A-7'!F83="-",'A-7'!F139="-",'A-7'!F195="-"),"-",SUM('A-7'!F83,'A-7'!F139,'A-7'!F195))</f>
        <v>1734</v>
      </c>
      <c r="G20" s="21">
        <f>IF(AND('A-7'!G83="-",'A-7'!G139="-",'A-7'!G195="-"),"-",SUM('A-7'!G83,'A-7'!G139,'A-7'!G195))</f>
        <v>953</v>
      </c>
      <c r="H20" s="21">
        <f>IF(AND('A-7'!H83="-",'A-7'!H139="-",'A-7'!H195="-"),"-",SUM('A-7'!H83,'A-7'!H139,'A-7'!H195))</f>
        <v>1822</v>
      </c>
      <c r="I20" s="21">
        <f>IF(AND('A-7'!I83="-",'A-7'!I139="-",'A-7'!I195="-"),"-",SUM('A-7'!I83,'A-7'!I139,'A-7'!I195))</f>
        <v>1245</v>
      </c>
      <c r="J20" s="21">
        <f>IF(AND('A-7'!J83="-",'A-7'!J139="-",'A-7'!J195="-"),"-",SUM('A-7'!J83,'A-7'!J139,'A-7'!J195))</f>
        <v>146</v>
      </c>
      <c r="K20" s="21" t="str">
        <f>IF(AND('A-7'!K83="-",'A-7'!K139="-",'A-7'!K195="-"),"-",SUM('A-7'!K83,'A-7'!K139,'A-7'!K195))</f>
        <v>-</v>
      </c>
      <c r="L20" s="14">
        <f>IF(AND('A-7'!L83="-",'A-7'!L139="-",'A-7'!L195="-"),"-",SUM('A-7'!L83,'A-7'!L139,'A-7'!L195))</f>
        <v>9262</v>
      </c>
      <c r="M20" s="14"/>
      <c r="N20" s="14"/>
    </row>
    <row r="21" spans="1:14" ht="11.25" customHeight="1">
      <c r="A21" s="68">
        <v>1994</v>
      </c>
      <c r="B21" s="21" t="str">
        <f>IF(AND('A-7'!B84="-",'A-7'!B140="-",'A-7'!B196="-"),"-",SUM('A-7'!B84,'A-7'!B140,'A-7'!B196))</f>
        <v>-</v>
      </c>
      <c r="C21" s="21" t="str">
        <f>IF(AND('A-7'!C84="-",'A-7'!C140="-",'A-7'!C196="-"),"-",SUM('A-7'!C84,'A-7'!C140,'A-7'!C196))</f>
        <v>-</v>
      </c>
      <c r="D21" s="21">
        <f>IF(AND('A-7'!D84="-",'A-7'!D140="-",'A-7'!D196="-"),"-",SUM('A-7'!D84,'A-7'!D140,'A-7'!D196))</f>
        <v>932</v>
      </c>
      <c r="E21" s="21">
        <f>IF(AND('A-7'!E84="-",'A-7'!E140="-",'A-7'!E196="-"),"-",SUM('A-7'!E84,'A-7'!E140,'A-7'!E196))</f>
        <v>1228</v>
      </c>
      <c r="F21" s="21" t="str">
        <f>IF(AND('A-7'!F84="-",'A-7'!F140="-",'A-7'!F196="-"),"-",SUM('A-7'!F84,'A-7'!F140,'A-7'!F196))</f>
        <v>-</v>
      </c>
      <c r="G21" s="21" t="str">
        <f>IF(AND('A-7'!G84="-",'A-7'!G140="-",'A-7'!G196="-"),"-",SUM('A-7'!G84,'A-7'!G140,'A-7'!G196))</f>
        <v>-</v>
      </c>
      <c r="H21" s="21">
        <f>IF(AND('A-7'!H84="-",'A-7'!H140="-",'A-7'!H196="-"),"-",SUM('A-7'!H84,'A-7'!H140,'A-7'!H196))</f>
        <v>268</v>
      </c>
      <c r="I21" s="21">
        <f>IF(AND('A-7'!I84="-",'A-7'!I140="-",'A-7'!I196="-"),"-",SUM('A-7'!I84,'A-7'!I140,'A-7'!I196))</f>
        <v>985</v>
      </c>
      <c r="J21" s="21">
        <f>IF(AND('A-7'!J84="-",'A-7'!J140="-",'A-7'!J196="-"),"-",SUM('A-7'!J84,'A-7'!J140,'A-7'!J196))</f>
        <v>65</v>
      </c>
      <c r="K21" s="21" t="str">
        <f>IF(AND('A-7'!K84="-",'A-7'!K140="-",'A-7'!K196="-"),"-",SUM('A-7'!K84,'A-7'!K140,'A-7'!K196))</f>
        <v>-</v>
      </c>
      <c r="L21" s="14">
        <f>IF(AND('A-7'!L84="-",'A-7'!L140="-",'A-7'!L196="-"),"-",SUM('A-7'!L84,'A-7'!L140,'A-7'!L196))</f>
        <v>3478</v>
      </c>
      <c r="M21" s="14"/>
      <c r="N21" s="14"/>
    </row>
    <row r="22" spans="1:14" ht="11.25" customHeight="1">
      <c r="A22" s="68">
        <v>1995</v>
      </c>
      <c r="B22" s="21" t="str">
        <f>IF(AND('A-7'!B85="-",'A-7'!B141="-",'A-7'!B197="-"),"-",SUM('A-7'!B85,'A-7'!B141,'A-7'!B197))</f>
        <v>-</v>
      </c>
      <c r="C22" s="21" t="str">
        <f>IF(AND('A-7'!C85="-",'A-7'!C141="-",'A-7'!C197="-"),"-",SUM('A-7'!C85,'A-7'!C141,'A-7'!C197))</f>
        <v>-</v>
      </c>
      <c r="D22" s="21">
        <f>IF(AND('A-7'!D85="-",'A-7'!D141="-",'A-7'!D197="-"),"-",SUM('A-7'!D85,'A-7'!D141,'A-7'!D197))</f>
        <v>939</v>
      </c>
      <c r="E22" s="21">
        <f>IF(AND('A-7'!E85="-",'A-7'!E141="-",'A-7'!E197="-"),"-",SUM('A-7'!E85,'A-7'!E141,'A-7'!E197))</f>
        <v>1621</v>
      </c>
      <c r="F22" s="21" t="str">
        <f>IF(AND('A-7'!F85="-",'A-7'!F141="-",'A-7'!F197="-"),"-",SUM('A-7'!F85,'A-7'!F141,'A-7'!F197))</f>
        <v>-</v>
      </c>
      <c r="G22" s="21">
        <f>IF(AND('A-7'!G85="-",'A-7'!G141="-",'A-7'!G197="-"),"-",SUM('A-7'!G85,'A-7'!G141,'A-7'!G197))</f>
        <v>2608</v>
      </c>
      <c r="H22" s="21">
        <f>IF(AND('A-7'!H85="-",'A-7'!H141="-",'A-7'!H197="-"),"-",SUM('A-7'!H85,'A-7'!H141,'A-7'!H197))</f>
        <v>1251</v>
      </c>
      <c r="I22" s="21">
        <f>IF(AND('A-7'!I85="-",'A-7'!I141="-",'A-7'!I197="-"),"-",SUM('A-7'!I85,'A-7'!I141,'A-7'!I197))</f>
        <v>1097</v>
      </c>
      <c r="J22" s="21">
        <f>IF(AND('A-7'!J85="-",'A-7'!J141="-",'A-7'!J197="-"),"-",SUM('A-7'!J85,'A-7'!J141,'A-7'!J197))</f>
        <v>54</v>
      </c>
      <c r="K22" s="21" t="str">
        <f>IF(AND('A-7'!K85="-",'A-7'!K141="-",'A-7'!K197="-"),"-",SUM('A-7'!K85,'A-7'!K141,'A-7'!K197))</f>
        <v>-</v>
      </c>
      <c r="L22" s="14">
        <f>IF(AND('A-7'!L85="-",'A-7'!L141="-",'A-7'!L197="-"),"-",SUM('A-7'!L85,'A-7'!L141,'A-7'!L197))</f>
        <v>7570</v>
      </c>
      <c r="M22" s="14"/>
      <c r="N22" s="14"/>
    </row>
    <row r="23" spans="1:14" ht="11.25" customHeight="1">
      <c r="A23" s="68">
        <v>1996</v>
      </c>
      <c r="B23" s="21" t="str">
        <f>IF(AND('A-7'!B86="-",'A-7'!B142="-",'A-7'!B198="-"),"-",SUM('A-7'!B86,'A-7'!B142,'A-7'!B198))</f>
        <v>-</v>
      </c>
      <c r="C23" s="21" t="str">
        <f>IF(AND('A-7'!C86="-",'A-7'!C142="-",'A-7'!C198="-"),"-",SUM('A-7'!C86,'A-7'!C142,'A-7'!C198))</f>
        <v>-</v>
      </c>
      <c r="D23" s="21">
        <f>IF(AND('A-7'!D86="-",'A-7'!D142="-",'A-7'!D198="-"),"-",SUM('A-7'!D86,'A-7'!D142,'A-7'!D198))</f>
        <v>1378</v>
      </c>
      <c r="E23" s="21">
        <f>IF(AND('A-7'!E86="-",'A-7'!E142="-",'A-7'!E198="-"),"-",SUM('A-7'!E86,'A-7'!E142,'A-7'!E198))</f>
        <v>1972</v>
      </c>
      <c r="F23" s="21" t="str">
        <f>IF(AND('A-7'!F86="-",'A-7'!F142="-",'A-7'!F198="-"),"-",SUM('A-7'!F86,'A-7'!F142,'A-7'!F198))</f>
        <v>-</v>
      </c>
      <c r="G23" s="21">
        <f>IF(AND('A-7'!G86="-",'A-7'!G142="-",'A-7'!G198="-"),"-",SUM('A-7'!G86,'A-7'!G142,'A-7'!G198))</f>
        <v>1819</v>
      </c>
      <c r="H23" s="21">
        <f>IF(AND('A-7'!H86="-",'A-7'!H142="-",'A-7'!H198="-"),"-",SUM('A-7'!H86,'A-7'!H142,'A-7'!H198))</f>
        <v>1619</v>
      </c>
      <c r="I23" s="21">
        <f>IF(AND('A-7'!I86="-",'A-7'!I142="-",'A-7'!I198="-"),"-",SUM('A-7'!I86,'A-7'!I142,'A-7'!I198))</f>
        <v>1041</v>
      </c>
      <c r="J23" s="21">
        <f>IF(AND('A-7'!J86="-",'A-7'!J142="-",'A-7'!J198="-"),"-",SUM('A-7'!J86,'A-7'!J142,'A-7'!J198))</f>
        <v>86</v>
      </c>
      <c r="K23" s="21" t="str">
        <f>IF(AND('A-7'!K86="-",'A-7'!K142="-",'A-7'!K198="-"),"-",SUM('A-7'!K86,'A-7'!K142,'A-7'!K198))</f>
        <v>-</v>
      </c>
      <c r="L23" s="14">
        <f>IF(AND('A-7'!L86="-",'A-7'!L142="-",'A-7'!L198="-"),"-",SUM('A-7'!L86,'A-7'!L142,'A-7'!L198))</f>
        <v>7915</v>
      </c>
      <c r="M23" s="14"/>
      <c r="N23" s="14"/>
    </row>
    <row r="24" spans="1:14" ht="11.25" customHeight="1">
      <c r="A24" s="68">
        <v>1997</v>
      </c>
      <c r="B24" s="21" t="str">
        <f>IF(AND('A-7'!B87="-",'A-7'!B143="-",'A-7'!B199="-"),"-",SUM('A-7'!B87,'A-7'!B143,'A-7'!B199))</f>
        <v>-</v>
      </c>
      <c r="C24" s="21">
        <f>IF(AND('A-7'!C87="-",'A-7'!C143="-",'A-7'!C199="-"),"-",SUM('A-7'!C87,'A-7'!C143,'A-7'!C199))</f>
        <v>348</v>
      </c>
      <c r="D24" s="21">
        <f>IF(AND('A-7'!D87="-",'A-7'!D143="-",'A-7'!D199="-"),"-",SUM('A-7'!D87,'A-7'!D143,'A-7'!D199))</f>
        <v>1940</v>
      </c>
      <c r="E24" s="21">
        <f>IF(AND('A-7'!E87="-",'A-7'!E143="-",'A-7'!E199="-"),"-",SUM('A-7'!E87,'A-7'!E143,'A-7'!E199))</f>
        <v>1875</v>
      </c>
      <c r="F24" s="21" t="str">
        <f>IF(AND('A-7'!F87="-",'A-7'!F143="-",'A-7'!F199="-"),"-",SUM('A-7'!F87,'A-7'!F143,'A-7'!F199))</f>
        <v>-</v>
      </c>
      <c r="G24" s="21">
        <f>IF(AND('A-7'!G87="-",'A-7'!G143="-",'A-7'!G199="-"),"-",SUM('A-7'!G87,'A-7'!G143,'A-7'!G199))</f>
        <v>1623</v>
      </c>
      <c r="H24" s="21">
        <f>IF(AND('A-7'!H87="-",'A-7'!H143="-",'A-7'!H199="-"),"-",SUM('A-7'!H87,'A-7'!H143,'A-7'!H199))</f>
        <v>1033</v>
      </c>
      <c r="I24" s="21">
        <f>IF(AND('A-7'!I87="-",'A-7'!I143="-",'A-7'!I199="-"),"-",SUM('A-7'!I87,'A-7'!I143,'A-7'!I199))</f>
        <v>541</v>
      </c>
      <c r="J24" s="21">
        <f>IF(AND('A-7'!J87="-",'A-7'!J143="-",'A-7'!J199="-"),"-",SUM('A-7'!J87,'A-7'!J143,'A-7'!J199))</f>
        <v>67</v>
      </c>
      <c r="K24" s="21" t="str">
        <f>IF(AND('A-7'!K87="-",'A-7'!K143="-",'A-7'!K199="-"),"-",SUM('A-7'!K87,'A-7'!K143,'A-7'!K199))</f>
        <v>-</v>
      </c>
      <c r="L24" s="14">
        <f>IF(AND('A-7'!L87="-",'A-7'!L143="-",'A-7'!L199="-"),"-",SUM('A-7'!L87,'A-7'!L143,'A-7'!L199))</f>
        <v>7427</v>
      </c>
      <c r="M24" s="14"/>
      <c r="N24" s="14"/>
    </row>
    <row r="25" spans="1:14" ht="11.25" customHeight="1">
      <c r="A25" s="68">
        <v>1998</v>
      </c>
      <c r="B25" s="21" t="str">
        <f>IF(AND('A-7'!B88="-",'A-7'!B144="-",'A-7'!B200="-"),"-",SUM('A-7'!B88,'A-7'!B144,'A-7'!B200))</f>
        <v>-</v>
      </c>
      <c r="C25" s="21">
        <f>IF(AND('A-7'!C88="-",'A-7'!C144="-",'A-7'!C200="-"),"-",SUM('A-7'!C88,'A-7'!C144,'A-7'!C200))</f>
        <v>851</v>
      </c>
      <c r="D25" s="21">
        <f>IF(AND('A-7'!D88="-",'A-7'!D144="-",'A-7'!D200="-"),"-",SUM('A-7'!D88,'A-7'!D144,'A-7'!D200))</f>
        <v>1782</v>
      </c>
      <c r="E25" s="21">
        <f>IF(AND('A-7'!E88="-",'A-7'!E144="-",'A-7'!E200="-"),"-",SUM('A-7'!E88,'A-7'!E144,'A-7'!E200))</f>
        <v>1706</v>
      </c>
      <c r="F25" s="21" t="str">
        <f>IF(AND('A-7'!F88="-",'A-7'!F144="-",'A-7'!F200="-"),"-",SUM('A-7'!F88,'A-7'!F144,'A-7'!F200))</f>
        <v>-</v>
      </c>
      <c r="G25" s="21">
        <f>IF(AND('A-7'!G88="-",'A-7'!G144="-",'A-7'!G200="-"),"-",SUM('A-7'!G88,'A-7'!G144,'A-7'!G200))</f>
        <v>1356</v>
      </c>
      <c r="H25" s="21">
        <f>IF(AND('A-7'!H88="-",'A-7'!H144="-",'A-7'!H200="-"),"-",SUM('A-7'!H88,'A-7'!H144,'A-7'!H200))</f>
        <v>557</v>
      </c>
      <c r="I25" s="21">
        <f>IF(AND('A-7'!I88="-",'A-7'!I144="-",'A-7'!I200="-"),"-",SUM('A-7'!I88,'A-7'!I144,'A-7'!I200))</f>
        <v>595</v>
      </c>
      <c r="J25" s="21">
        <f>IF(AND('A-7'!J88="-",'A-7'!J144="-",'A-7'!J200="-"),"-",SUM('A-7'!J88,'A-7'!J144,'A-7'!J200))</f>
        <v>116</v>
      </c>
      <c r="K25" s="21" t="str">
        <f>IF(AND('A-7'!K88="-",'A-7'!K144="-",'A-7'!K200="-"),"-",SUM('A-7'!K88,'A-7'!K144,'A-7'!K200))</f>
        <v>-</v>
      </c>
      <c r="L25" s="14">
        <f>IF(AND('A-7'!L88="-",'A-7'!L144="-",'A-7'!L200="-"),"-",SUM('A-7'!L88,'A-7'!L144,'A-7'!L200))</f>
        <v>6963</v>
      </c>
      <c r="M25" s="14"/>
      <c r="N25" s="14"/>
    </row>
    <row r="26" spans="1:14" ht="11.25" customHeight="1">
      <c r="A26" s="68">
        <v>1999</v>
      </c>
      <c r="B26" s="21" t="str">
        <f>IF(AND('A-7'!B89="-",'A-7'!B145="-",'A-7'!B201="-"),"-",SUM('A-7'!B89,'A-7'!B145,'A-7'!B201))</f>
        <v>-</v>
      </c>
      <c r="C26" s="21">
        <f>IF(AND('A-7'!C89="-",'A-7'!C145="-",'A-7'!C201="-"),"-",SUM('A-7'!C89,'A-7'!C145,'A-7'!C201))</f>
        <v>177</v>
      </c>
      <c r="D26" s="21">
        <f>IF(AND('A-7'!D89="-",'A-7'!D145="-",'A-7'!D201="-"),"-",SUM('A-7'!D89,'A-7'!D145,'A-7'!D201))</f>
        <v>604</v>
      </c>
      <c r="E26" s="21">
        <f>IF(AND('A-7'!E89="-",'A-7'!E145="-",'A-7'!E201="-"),"-",SUM('A-7'!E89,'A-7'!E145,'A-7'!E201))</f>
        <v>1361</v>
      </c>
      <c r="F26" s="21">
        <f>IF(AND('A-7'!F89="-",'A-7'!F145="-",'A-7'!F201="-"),"-",SUM('A-7'!F89,'A-7'!F145,'A-7'!F201))</f>
        <v>733</v>
      </c>
      <c r="G26" s="21">
        <f>IF(AND('A-7'!G89="-",'A-7'!G145="-",'A-7'!G201="-"),"-",SUM('A-7'!G89,'A-7'!G145,'A-7'!G201))</f>
        <v>1042</v>
      </c>
      <c r="H26" s="21">
        <f>IF(AND('A-7'!H89="-",'A-7'!H145="-",'A-7'!H201="-"),"-",SUM('A-7'!H89,'A-7'!H145,'A-7'!H201))</f>
        <v>417</v>
      </c>
      <c r="I26" s="21">
        <f>IF(AND('A-7'!I89="-",'A-7'!I145="-",'A-7'!I201="-"),"-",SUM('A-7'!I89,'A-7'!I145,'A-7'!I201))</f>
        <v>371</v>
      </c>
      <c r="J26" s="21">
        <f>IF(AND('A-7'!J89="-",'A-7'!J145="-",'A-7'!J201="-"),"-",SUM('A-7'!J89,'A-7'!J145,'A-7'!J201))</f>
        <v>121</v>
      </c>
      <c r="K26" s="21">
        <f>IF(AND('A-7'!K89="-",'A-7'!K145="-",'A-7'!K201="-"),"-",SUM('A-7'!K89,'A-7'!K145,'A-7'!K201))</f>
        <v>8</v>
      </c>
      <c r="L26" s="14">
        <f>IF(AND('A-7'!L89="-",'A-7'!L145="-",'A-7'!L201="-"),"-",SUM('A-7'!L89,'A-7'!L145,'A-7'!L201))</f>
        <v>4834</v>
      </c>
      <c r="M26" s="14"/>
      <c r="N26" s="14"/>
    </row>
    <row r="27" spans="1:14" ht="11.25" customHeight="1">
      <c r="A27" s="68">
        <v>2000</v>
      </c>
      <c r="B27" s="21" t="str">
        <f>IF(AND('A-7'!B90="-",'A-7'!B146="-",'A-7'!B202="-"),"-",SUM('A-7'!B90,'A-7'!B146,'A-7'!B202))</f>
        <v>-</v>
      </c>
      <c r="C27" s="21">
        <f>IF(AND('A-7'!C90="-",'A-7'!C146="-",'A-7'!C202="-"),"-",SUM('A-7'!C90,'A-7'!C146,'A-7'!C202))</f>
        <v>155</v>
      </c>
      <c r="D27" s="21">
        <f>IF(AND('A-7'!D90="-",'A-7'!D146="-",'A-7'!D202="-"),"-",SUM('A-7'!D90,'A-7'!D146,'A-7'!D202))</f>
        <v>706</v>
      </c>
      <c r="E27" s="21">
        <f>IF(AND('A-7'!E90="-",'A-7'!E146="-",'A-7'!E202="-"),"-",SUM('A-7'!E90,'A-7'!E146,'A-7'!E202))</f>
        <v>952</v>
      </c>
      <c r="F27" s="21">
        <f>IF(AND('A-7'!F90="-",'A-7'!F146="-",'A-7'!F202="-"),"-",SUM('A-7'!F90,'A-7'!F146,'A-7'!F202))</f>
        <v>1186</v>
      </c>
      <c r="G27" s="21">
        <f>IF(AND('A-7'!G90="-",'A-7'!G146="-",'A-7'!G202="-"),"-",SUM('A-7'!G90,'A-7'!G146,'A-7'!G202))</f>
        <v>1819</v>
      </c>
      <c r="H27" s="21">
        <f>IF(AND('A-7'!H90="-",'A-7'!H146="-",'A-7'!H202="-"),"-",SUM('A-7'!H90,'A-7'!H146,'A-7'!H202))</f>
        <v>1238</v>
      </c>
      <c r="I27" s="21">
        <f>IF(AND('A-7'!I90="-",'A-7'!I146="-",'A-7'!I202="-"),"-",SUM('A-7'!I90,'A-7'!I146,'A-7'!I202))</f>
        <v>630</v>
      </c>
      <c r="J27" s="21">
        <f>IF(AND('A-7'!J90="-",'A-7'!J146="-",'A-7'!J202="-"),"-",SUM('A-7'!J90,'A-7'!J146,'A-7'!J202))</f>
        <v>180</v>
      </c>
      <c r="K27" s="21">
        <f>IF(AND('A-7'!K90="-",'A-7'!K146="-",'A-7'!K202="-"),"-",SUM('A-7'!K90,'A-7'!K146,'A-7'!K202))</f>
        <v>69</v>
      </c>
      <c r="L27" s="14">
        <f>IF(AND('A-7'!L90="-",'A-7'!L146="-",'A-7'!L202="-"),"-",SUM('A-7'!L90,'A-7'!L146,'A-7'!L202))</f>
        <v>6935</v>
      </c>
      <c r="M27" s="14"/>
      <c r="N27" s="14"/>
    </row>
    <row r="28" spans="1:14" ht="11.25" customHeight="1">
      <c r="A28" s="68">
        <v>2001</v>
      </c>
      <c r="B28" s="21" t="str">
        <f>IF(AND('A-7'!B91="-",'A-7'!B147="-",'A-7'!B203="-"),"-",SUM('A-7'!B91,'A-7'!B147,'A-7'!B203))</f>
        <v>-</v>
      </c>
      <c r="C28" s="21">
        <f>IF(AND('A-7'!C91="-",'A-7'!C147="-",'A-7'!C203="-"),"-",SUM('A-7'!C91,'A-7'!C147,'A-7'!C203))</f>
        <v>937</v>
      </c>
      <c r="D28" s="21">
        <f>IF(AND('A-7'!D91="-",'A-7'!D147="-",'A-7'!D203="-"),"-",SUM('A-7'!D91,'A-7'!D147,'A-7'!D203))</f>
        <v>2011</v>
      </c>
      <c r="E28" s="21">
        <f>IF(AND('A-7'!E91="-",'A-7'!E147="-",'A-7'!E203="-"),"-",SUM('A-7'!E91,'A-7'!E147,'A-7'!E203))</f>
        <v>1980</v>
      </c>
      <c r="F28" s="21">
        <f>IF(AND('A-7'!F91="-",'A-7'!F147="-",'A-7'!F203="-"),"-",SUM('A-7'!F91,'A-7'!F147,'A-7'!F203))</f>
        <v>1358</v>
      </c>
      <c r="G28" s="21">
        <f>IF(AND('A-7'!G91="-",'A-7'!G147="-",'A-7'!G203="-"),"-",SUM('A-7'!G91,'A-7'!G147,'A-7'!G203))</f>
        <v>2051</v>
      </c>
      <c r="H28" s="21">
        <f>IF(AND('A-7'!H91="-",'A-7'!H147="-",'A-7'!H203="-"),"-",SUM('A-7'!H91,'A-7'!H147,'A-7'!H203))</f>
        <v>1214</v>
      </c>
      <c r="I28" s="21">
        <f>IF(AND('A-7'!I91="-",'A-7'!I147="-",'A-7'!I203="-"),"-",SUM('A-7'!I91,'A-7'!I147,'A-7'!I203))</f>
        <v>748</v>
      </c>
      <c r="J28" s="21">
        <f>IF(AND('A-7'!J91="-",'A-7'!J147="-",'A-7'!J203="-"),"-",SUM('A-7'!J91,'A-7'!J147,'A-7'!J203))</f>
        <v>135</v>
      </c>
      <c r="K28" s="21">
        <f>IF(AND('A-7'!K91="-",'A-7'!K147="-",'A-7'!K203="-"),"-",SUM('A-7'!K91,'A-7'!K147,'A-7'!K203))</f>
        <v>1</v>
      </c>
      <c r="L28" s="14">
        <f>IF(AND('A-7'!L91="-",'A-7'!L147="-",'A-7'!L203="-"),"-",SUM('A-7'!L91,'A-7'!L147,'A-7'!L203))</f>
        <v>10435</v>
      </c>
      <c r="M28" s="14"/>
      <c r="N28" s="14"/>
    </row>
    <row r="29" spans="1:14" ht="11.25" customHeight="1">
      <c r="A29" s="68">
        <v>2002</v>
      </c>
      <c r="B29" s="21">
        <f>IF(AND('A-7'!B92="-",'A-7'!B148="-",'A-7'!B204="-"),"-",SUM('A-7'!B92,'A-7'!B148,'A-7'!B204))</f>
        <v>367</v>
      </c>
      <c r="C29" s="21">
        <f>IF(AND('A-7'!C92="-",'A-7'!C148="-",'A-7'!C204="-"),"-",SUM('A-7'!C92,'A-7'!C148,'A-7'!C204))</f>
        <v>840</v>
      </c>
      <c r="D29" s="21">
        <f>IF(AND('A-7'!D92="-",'A-7'!D148="-",'A-7'!D204="-"),"-",SUM('A-7'!D92,'A-7'!D148,'A-7'!D204))</f>
        <v>1712</v>
      </c>
      <c r="E29" s="21">
        <f>IF(AND('A-7'!E92="-",'A-7'!E148="-",'A-7'!E204="-"),"-",SUM('A-7'!E92,'A-7'!E148,'A-7'!E204))</f>
        <v>1965</v>
      </c>
      <c r="F29" s="21">
        <f>IF(AND('A-7'!F92="-",'A-7'!F148="-",'A-7'!F204="-"),"-",SUM('A-7'!F92,'A-7'!F148,'A-7'!F204))</f>
        <v>682</v>
      </c>
      <c r="G29" s="21">
        <f>IF(AND('A-7'!G92="-",'A-7'!G148="-",'A-7'!G204="-"),"-",SUM('A-7'!G92,'A-7'!G148,'A-7'!G204))</f>
        <v>1293</v>
      </c>
      <c r="H29" s="21">
        <f>IF(AND('A-7'!H92="-",'A-7'!H148="-",'A-7'!H204="-"),"-",SUM('A-7'!H92,'A-7'!H148,'A-7'!H204))</f>
        <v>1607</v>
      </c>
      <c r="I29" s="21">
        <f>IF(AND('A-7'!I92="-",'A-7'!I148="-",'A-7'!I204="-"),"-",SUM('A-7'!I92,'A-7'!I148,'A-7'!I204))</f>
        <v>2204</v>
      </c>
      <c r="J29" s="21">
        <f>IF(AND('A-7'!J92="-",'A-7'!J148="-",'A-7'!J204="-"),"-",SUM('A-7'!J92,'A-7'!J148,'A-7'!J204))</f>
        <v>158</v>
      </c>
      <c r="K29" s="21">
        <f>IF(AND('A-7'!K92="-",'A-7'!K148="-",'A-7'!K204="-"),"-",SUM('A-7'!K92,'A-7'!K148,'A-7'!K204))</f>
        <v>15</v>
      </c>
      <c r="L29" s="14">
        <f>IF(AND('A-7'!L92="-",'A-7'!L148="-",'A-7'!L204="-"),"-",SUM('A-7'!L92,'A-7'!L148,'A-7'!L204))</f>
        <v>10843</v>
      </c>
      <c r="M29" s="14"/>
      <c r="N29" s="14"/>
    </row>
    <row r="30" spans="1:14" ht="11.25" customHeight="1">
      <c r="A30" s="68">
        <v>2003</v>
      </c>
      <c r="B30" s="21">
        <f>IF(AND('A-7'!B93="-",'A-7'!B149="-",'A-7'!B205="-"),"-",SUM('A-7'!B93,'A-7'!B149,'A-7'!B205))</f>
        <v>175</v>
      </c>
      <c r="C30" s="21">
        <f>IF(AND('A-7'!C93="-",'A-7'!C149="-",'A-7'!C205="-"),"-",SUM('A-7'!C93,'A-7'!C149,'A-7'!C205))</f>
        <v>1390</v>
      </c>
      <c r="D30" s="21">
        <f>IF(AND('A-7'!D93="-",'A-7'!D149="-",'A-7'!D205="-"),"-",SUM('A-7'!D93,'A-7'!D149,'A-7'!D205))</f>
        <v>2857</v>
      </c>
      <c r="E30" s="21">
        <f>IF(AND('A-7'!E93="-",'A-7'!E149="-",'A-7'!E205="-"),"-",SUM('A-7'!E93,'A-7'!E149,'A-7'!E205))</f>
        <v>1541</v>
      </c>
      <c r="F30" s="21">
        <f>IF(AND('A-7'!F93="-",'A-7'!F149="-",'A-7'!F205="-"),"-",SUM('A-7'!F93,'A-7'!F149,'A-7'!F205))</f>
        <v>902</v>
      </c>
      <c r="G30" s="21">
        <f>IF(AND('A-7'!G93="-",'A-7'!G149="-",'A-7'!G205="-"),"-",SUM('A-7'!G93,'A-7'!G149,'A-7'!G205))</f>
        <v>1347</v>
      </c>
      <c r="H30" s="21">
        <f>IF(AND('A-7'!H93="-",'A-7'!H149="-",'A-7'!H205="-"),"-",SUM('A-7'!H93,'A-7'!H149,'A-7'!H205))</f>
        <v>1665</v>
      </c>
      <c r="I30" s="21">
        <f>IF(AND('A-7'!I93="-",'A-7'!I149="-",'A-7'!I205="-"),"-",SUM('A-7'!I93,'A-7'!I149,'A-7'!I205))</f>
        <v>1447</v>
      </c>
      <c r="J30" s="21">
        <f>IF(AND('A-7'!J93="-",'A-7'!J149="-",'A-7'!J205="-"),"-",SUM('A-7'!J93,'A-7'!J149,'A-7'!J205))</f>
        <v>139</v>
      </c>
      <c r="K30" s="21">
        <f>IF(AND('A-7'!K93="-",'A-7'!K149="-",'A-7'!K205="-"),"-",SUM('A-7'!K93,'A-7'!K149,'A-7'!K205))</f>
        <v>14</v>
      </c>
      <c r="L30" s="14">
        <f>IF(AND('A-7'!L93="-",'A-7'!L149="-",'A-7'!L205="-"),"-",SUM('A-7'!L93,'A-7'!L149,'A-7'!L205))</f>
        <v>11477</v>
      </c>
      <c r="M30" s="14"/>
      <c r="N30" s="14"/>
    </row>
    <row r="31" spans="1:14" ht="11.25" customHeight="1">
      <c r="A31" s="68">
        <v>2004</v>
      </c>
      <c r="B31" s="21">
        <f>IF(AND('A-7'!B94="-",'A-7'!B150="-",'A-7'!B206="-"),"-",SUM('A-7'!B94,'A-7'!B150,'A-7'!B206))</f>
        <v>906</v>
      </c>
      <c r="C31" s="21">
        <f>IF(AND('A-7'!C94="-",'A-7'!C150="-",'A-7'!C206="-"),"-",SUM('A-7'!C94,'A-7'!C150,'A-7'!C206))</f>
        <v>2506</v>
      </c>
      <c r="D31" s="21">
        <f>IF(AND('A-7'!D94="-",'A-7'!D150="-",'A-7'!D206="-"),"-",SUM('A-7'!D94,'A-7'!D150,'A-7'!D206))</f>
        <v>2137</v>
      </c>
      <c r="E31" s="21">
        <f>IF(AND('A-7'!E94="-",'A-7'!E150="-",'A-7'!E206="-"),"-",SUM('A-7'!E94,'A-7'!E150,'A-7'!E206))</f>
        <v>1819</v>
      </c>
      <c r="F31" s="21">
        <f>IF(AND('A-7'!F94="-",'A-7'!F150="-",'A-7'!F206="-"),"-",SUM('A-7'!F94,'A-7'!F150,'A-7'!F206))</f>
        <v>825</v>
      </c>
      <c r="G31" s="21">
        <f>IF(AND('A-7'!G94="-",'A-7'!G150="-",'A-7'!G206="-"),"-",SUM('A-7'!G94,'A-7'!G150,'A-7'!G206))</f>
        <v>1833</v>
      </c>
      <c r="H31" s="21">
        <f>IF(AND('A-7'!H94="-",'A-7'!H150="-",'A-7'!H206="-"),"-",SUM('A-7'!H94,'A-7'!H150,'A-7'!H206))</f>
        <v>1359</v>
      </c>
      <c r="I31" s="21">
        <f>IF(AND('A-7'!I94="-",'A-7'!I150="-",'A-7'!I206="-"),"-",SUM('A-7'!I94,'A-7'!I150,'A-7'!I206))</f>
        <v>704</v>
      </c>
      <c r="J31" s="21">
        <f>IF(AND('A-7'!J94="-",'A-7'!J150="-",'A-7'!J206="-"),"-",SUM('A-7'!J94,'A-7'!J150,'A-7'!J206))</f>
        <v>229</v>
      </c>
      <c r="K31" s="21">
        <f>IF(AND('A-7'!K94="-",'A-7'!K150="-",'A-7'!K206="-"),"-",SUM('A-7'!K94,'A-7'!K150,'A-7'!K206))</f>
        <v>21</v>
      </c>
      <c r="L31" s="14">
        <f>IF(AND('A-7'!L94="-",'A-7'!L150="-",'A-7'!L206="-"),"-",SUM('A-7'!L94,'A-7'!L150,'A-7'!L206))</f>
        <v>12339</v>
      </c>
      <c r="M31" s="14"/>
      <c r="N31" s="14"/>
    </row>
    <row r="32" spans="1:14" ht="11.25" customHeight="1">
      <c r="A32" s="68">
        <v>2005</v>
      </c>
      <c r="B32" s="21">
        <f>IF(AND('A-7'!B95="-",'A-7'!B151="-",'A-7'!B207="-"),"-",SUM('A-7'!B95,'A-7'!B151,'A-7'!B207))</f>
        <v>1298</v>
      </c>
      <c r="C32" s="21">
        <f>IF(AND('A-7'!C95="-",'A-7'!C151="-",'A-7'!C207="-"),"-",SUM('A-7'!C95,'A-7'!C151,'A-7'!C207))</f>
        <v>369</v>
      </c>
      <c r="D32" s="21">
        <f>IF(AND('A-7'!D95="-",'A-7'!D151="-",'A-7'!D207="-"),"-",SUM('A-7'!D95,'A-7'!D151,'A-7'!D207))</f>
        <v>2832</v>
      </c>
      <c r="E32" s="21">
        <f>IF(AND('A-7'!E95="-",'A-7'!E151="-",'A-7'!E207="-"),"-",SUM('A-7'!E95,'A-7'!E151,'A-7'!E207))</f>
        <v>2663</v>
      </c>
      <c r="F32" s="21" t="str">
        <f>IF(AND('A-7'!F95="-",'A-7'!F151="-",'A-7'!F207="-"),"-",SUM('A-7'!F95,'A-7'!F151,'A-7'!F207))</f>
        <v>-</v>
      </c>
      <c r="G32" s="21" t="str">
        <f>IF(AND('A-7'!G95="-",'A-7'!G151="-",'A-7'!G207="-"),"-",SUM('A-7'!G95,'A-7'!G151,'A-7'!G207))</f>
        <v>-</v>
      </c>
      <c r="H32" s="21">
        <f>IF(AND('A-7'!H95="-",'A-7'!H151="-",'A-7'!H207="-"),"-",SUM('A-7'!H95,'A-7'!H151,'A-7'!H207))</f>
        <v>2519</v>
      </c>
      <c r="I32" s="21">
        <f>IF(AND('A-7'!I95="-",'A-7'!I151="-",'A-7'!I207="-"),"-",SUM('A-7'!I95,'A-7'!I151,'A-7'!I207))</f>
        <v>960</v>
      </c>
      <c r="J32" s="21">
        <f>IF(AND('A-7'!J95="-",'A-7'!J151="-",'A-7'!J207="-"),"-",SUM('A-7'!J95,'A-7'!J151,'A-7'!J207))</f>
        <v>142</v>
      </c>
      <c r="K32" s="21">
        <f>IF(AND('A-7'!K95="-",'A-7'!K151="-",'A-7'!K207="-"),"-",SUM('A-7'!K95,'A-7'!K151,'A-7'!K207))</f>
        <v>75</v>
      </c>
      <c r="L32" s="14">
        <f>IF(AND('A-7'!L95="-",'A-7'!L151="-",'A-7'!L207="-"),"-",SUM('A-7'!L95,'A-7'!L151,'A-7'!L207))</f>
        <v>10858</v>
      </c>
      <c r="M32" s="14"/>
      <c r="N32" s="14"/>
    </row>
    <row r="33" spans="1:14" ht="11.25" customHeight="1">
      <c r="A33" s="68">
        <v>2006</v>
      </c>
      <c r="B33" s="21" t="str">
        <f>IF(AND('A-7'!B96="-",'A-7'!B152="-",'A-7'!B208="-"),"-",SUM('A-7'!B96,'A-7'!B152,'A-7'!B208))</f>
        <v>-</v>
      </c>
      <c r="C33" s="21" t="str">
        <f>IF(AND('A-7'!C96="-",'A-7'!C152="-",'A-7'!C208="-"),"-",SUM('A-7'!C96,'A-7'!C152,'A-7'!C208))</f>
        <v>-</v>
      </c>
      <c r="D33" s="21" t="str">
        <f>IF(AND('A-7'!D96="-",'A-7'!D152="-",'A-7'!D208="-"),"-",SUM('A-7'!D96,'A-7'!D152,'A-7'!D208))</f>
        <v>-</v>
      </c>
      <c r="E33" s="21">
        <f>IF(AND('A-7'!E96="-",'A-7'!E152="-",'A-7'!E208="-"),"-",SUM('A-7'!E96,'A-7'!E152,'A-7'!E208))</f>
        <v>1017</v>
      </c>
      <c r="F33" s="21">
        <f>IF(AND('A-7'!F96="-",'A-7'!F152="-",'A-7'!F208="-"),"-",SUM('A-7'!F96,'A-7'!F152,'A-7'!F208))</f>
        <v>483</v>
      </c>
      <c r="G33" s="21">
        <f>IF(AND('A-7'!G96="-",'A-7'!G152="-",'A-7'!G208="-"),"-",SUM('A-7'!G96,'A-7'!G152,'A-7'!G208))</f>
        <v>185</v>
      </c>
      <c r="H33" s="21">
        <f>IF(AND('A-7'!H96="-",'A-7'!H152="-",'A-7'!H208="-"),"-",SUM('A-7'!H96,'A-7'!H152,'A-7'!H208))</f>
        <v>621</v>
      </c>
      <c r="I33" s="21">
        <f>IF(AND('A-7'!I96="-",'A-7'!I152="-",'A-7'!I208="-"),"-",SUM('A-7'!I96,'A-7'!I152,'A-7'!I208))</f>
        <v>723</v>
      </c>
      <c r="J33" s="21">
        <f>IF(AND('A-7'!J96="-",'A-7'!J152="-",'A-7'!J208="-"),"-",SUM('A-7'!J96,'A-7'!J152,'A-7'!J208))</f>
        <v>279</v>
      </c>
      <c r="K33" s="21">
        <f>IF(AND('A-7'!K96="-",'A-7'!K152="-",'A-7'!K208="-"),"-",SUM('A-7'!K96,'A-7'!K152,'A-7'!K208))</f>
        <v>26</v>
      </c>
      <c r="L33" s="14">
        <f>IF(AND('A-7'!L96="-",'A-7'!L152="-",'A-7'!L208="-"),"-",SUM('A-7'!L96,'A-7'!L152,'A-7'!L208))</f>
        <v>3334</v>
      </c>
      <c r="M33" s="14"/>
      <c r="N33" s="14"/>
    </row>
    <row r="34" spans="1:14" ht="11.25" customHeight="1">
      <c r="A34" s="68">
        <v>2007</v>
      </c>
      <c r="B34" s="21" t="str">
        <f>IF(AND('A-7'!B97="-",'A-7'!B153="-",'A-7'!B209="-"),"-",SUM('A-7'!B97,'A-7'!B153,'A-7'!B209))</f>
        <v>-</v>
      </c>
      <c r="C34" s="21">
        <f>IF(AND('A-7'!C97="-",'A-7'!C153="-",'A-7'!C209="-"),"-",SUM('A-7'!C97,'A-7'!C153,'A-7'!C209))</f>
        <v>342</v>
      </c>
      <c r="D34" s="21">
        <f>IF(AND('A-7'!D97="-",'A-7'!D153="-",'A-7'!D209="-"),"-",SUM('A-7'!D97,'A-7'!D153,'A-7'!D209))</f>
        <v>1181</v>
      </c>
      <c r="E34" s="21">
        <f>IF(AND('A-7'!E97="-",'A-7'!E153="-",'A-7'!E209="-"),"-",SUM('A-7'!E97,'A-7'!E153,'A-7'!E209))</f>
        <v>774</v>
      </c>
      <c r="F34" s="21">
        <f>IF(AND('A-7'!F97="-",'A-7'!F153="-",'A-7'!F209="-"),"-",SUM('A-7'!F97,'A-7'!F153,'A-7'!F209))</f>
        <v>265</v>
      </c>
      <c r="G34" s="21">
        <f>IF(AND('A-7'!G97="-",'A-7'!G153="-",'A-7'!G209="-"),"-",SUM('A-7'!G97,'A-7'!G153,'A-7'!G209))</f>
        <v>1151</v>
      </c>
      <c r="H34" s="21">
        <f>IF(AND('A-7'!H97="-",'A-7'!H153="-",'A-7'!H209="-"),"-",SUM('A-7'!H97,'A-7'!H153,'A-7'!H209))</f>
        <v>303</v>
      </c>
      <c r="I34" s="21">
        <f>IF(AND('A-7'!I97="-",'A-7'!I153="-",'A-7'!I209="-"),"-",SUM('A-7'!I97,'A-7'!I153,'A-7'!I209))</f>
        <v>244</v>
      </c>
      <c r="J34" s="21">
        <f>IF(AND('A-7'!J97="-",'A-7'!J153="-",'A-7'!J209="-"),"-",SUM('A-7'!J97,'A-7'!J153,'A-7'!J209))</f>
        <v>162</v>
      </c>
      <c r="K34" s="21" t="str">
        <f>IF(AND('A-7'!K97="-",'A-7'!K153="-",'A-7'!K209="-"),"-",SUM('A-7'!K97,'A-7'!K153,'A-7'!K209))</f>
        <v>-</v>
      </c>
      <c r="L34" s="14">
        <f>IF(AND('A-7'!L97="-",'A-7'!L153="-",'A-7'!L209="-"),"-",SUM('A-7'!L97,'A-7'!L153,'A-7'!L209))</f>
        <v>4422</v>
      </c>
      <c r="M34" s="14"/>
      <c r="N34" s="14"/>
    </row>
    <row r="35" spans="1:14" ht="11.25" customHeight="1">
      <c r="A35" s="68">
        <v>2008</v>
      </c>
      <c r="B35" s="21" t="str">
        <f>IF(AND('A-7'!B98="-",'A-7'!B154="-",'A-7'!B210="-"),"-",SUM('A-7'!B98,'A-7'!B154,'A-7'!B210))</f>
        <v>-</v>
      </c>
      <c r="C35" s="21" t="str">
        <f>IF(AND('A-7'!C98="-",'A-7'!C154="-",'A-7'!C210="-"),"-",SUM('A-7'!C98,'A-7'!C154,'A-7'!C210))</f>
        <v>-</v>
      </c>
      <c r="D35" s="21" t="str">
        <f>IF(AND('A-7'!D98="-",'A-7'!D154="-",'A-7'!D210="-"),"-",SUM('A-7'!D98,'A-7'!D154,'A-7'!D210))</f>
        <v>-</v>
      </c>
      <c r="E35" s="21" t="str">
        <f>IF(AND('A-7'!E98="-",'A-7'!E154="-",'A-7'!E210="-"),"-",SUM('A-7'!E98,'A-7'!E154,'A-7'!E210))</f>
        <v>-</v>
      </c>
      <c r="F35" s="21" t="str">
        <f>IF(AND('A-7'!F98="-",'A-7'!F154="-",'A-7'!F210="-"),"-",SUM('A-7'!F98,'A-7'!F154,'A-7'!F210))</f>
        <v>-</v>
      </c>
      <c r="G35" s="21" t="str">
        <f>IF(AND('A-7'!G98="-",'A-7'!G154="-",'A-7'!G210="-"),"-",SUM('A-7'!G98,'A-7'!G154,'A-7'!G210))</f>
        <v>-</v>
      </c>
      <c r="H35" s="21">
        <f>IF(AND('A-7'!H98="-",'A-7'!H154="-",'A-7'!H210="-"),"-",SUM('A-7'!H98,'A-7'!H154,'A-7'!H210))</f>
        <v>37</v>
      </c>
      <c r="I35" s="21">
        <f>IF(AND('A-7'!I98="-",'A-7'!I154="-",'A-7'!I210="-"),"-",SUM('A-7'!I98,'A-7'!I154,'A-7'!I210))</f>
        <v>12</v>
      </c>
      <c r="J35" s="21">
        <f>IF(AND('A-7'!J98="-",'A-7'!J154="-",'A-7'!J210="-"),"-",SUM('A-7'!J98,'A-7'!J154,'A-7'!J210))</f>
        <v>48</v>
      </c>
      <c r="K35" s="21" t="str">
        <f>IF(AND('A-7'!K98="-",'A-7'!K154="-",'A-7'!K210="-"),"-",SUM('A-7'!K98,'A-7'!K154,'A-7'!K210))</f>
        <v>-</v>
      </c>
      <c r="L35" s="14">
        <f>IF(AND('A-7'!L98="-",'A-7'!L154="-",'A-7'!L210="-"),"-",SUM('A-7'!L98,'A-7'!L154,'A-7'!L210))</f>
        <v>97</v>
      </c>
      <c r="M35" s="14"/>
      <c r="N35" s="14"/>
    </row>
    <row r="36" spans="1:14" ht="11.25" customHeight="1">
      <c r="A36" s="68">
        <v>2009</v>
      </c>
      <c r="B36" s="21" t="str">
        <f>IF(AND('A-7'!B99="-",'A-7'!B155="-",'A-7'!B211="-"),"-",SUM('A-7'!B99,'A-7'!B155,'A-7'!B211))</f>
        <v>-</v>
      </c>
      <c r="C36" s="21" t="str">
        <f>IF(AND('A-7'!C99="-",'A-7'!C155="-",'A-7'!C211="-"),"-",SUM('A-7'!C99,'A-7'!C155,'A-7'!C211))</f>
        <v>-</v>
      </c>
      <c r="D36" s="21" t="str">
        <f>IF(AND('A-7'!D99="-",'A-7'!D155="-",'A-7'!D211="-"),"-",SUM('A-7'!D99,'A-7'!D155,'A-7'!D211))</f>
        <v>-</v>
      </c>
      <c r="E36" s="21" t="str">
        <f>IF(AND('A-7'!E99="-",'A-7'!E155="-",'A-7'!E211="-"),"-",SUM('A-7'!E99,'A-7'!E155,'A-7'!E211))</f>
        <v>-</v>
      </c>
      <c r="F36" s="21" t="str">
        <f>IF(AND('A-7'!F99="-",'A-7'!F155="-",'A-7'!F211="-"),"-",SUM('A-7'!F99,'A-7'!F155,'A-7'!F211))</f>
        <v>-</v>
      </c>
      <c r="G36" s="21" t="str">
        <f>IF(AND('A-7'!G99="-",'A-7'!G155="-",'A-7'!G211="-"),"-",SUM('A-7'!G99,'A-7'!G155,'A-7'!G211))</f>
        <v>-</v>
      </c>
      <c r="H36" s="21">
        <f>IF(AND('A-7'!H99="-",'A-7'!H155="-",'A-7'!H211="-"),"-",SUM('A-7'!H99,'A-7'!H155,'A-7'!H211))</f>
        <v>634</v>
      </c>
      <c r="I36" s="21">
        <f>IF(AND('A-7'!I99="-",'A-7'!I155="-",'A-7'!I211="-"),"-",SUM('A-7'!I99,'A-7'!I155,'A-7'!I211))</f>
        <v>60</v>
      </c>
      <c r="J36" s="21" t="str">
        <f>IF(AND('A-7'!J99="-",'A-7'!J155="-",'A-7'!J211="-"),"-",SUM('A-7'!J99,'A-7'!J155,'A-7'!J211))</f>
        <v>-</v>
      </c>
      <c r="K36" s="21" t="str">
        <f>IF(AND('A-7'!K99="-",'A-7'!K155="-",'A-7'!K211="-"),"-",SUM('A-7'!K99,'A-7'!K155,'A-7'!K211))</f>
        <v>-</v>
      </c>
      <c r="L36" s="14">
        <f>IF(AND('A-7'!L99="-",'A-7'!L155="-",'A-7'!L211="-"),"-",SUM('A-7'!L99,'A-7'!L155,'A-7'!L211))</f>
        <v>694</v>
      </c>
      <c r="M36" s="14"/>
      <c r="N36" s="14"/>
    </row>
    <row r="37" spans="1:14" ht="11.25" customHeight="1">
      <c r="A37" s="68">
        <v>2010</v>
      </c>
      <c r="B37" s="21" t="str">
        <f>IF(AND('A-7'!B100="-",'A-7'!B156="-",'A-7'!B212="-"),"-",SUM('A-7'!B100,'A-7'!B156,'A-7'!B212))</f>
        <v>-</v>
      </c>
      <c r="C37" s="21" t="str">
        <f>IF(AND('A-7'!C100="-",'A-7'!C156="-",'A-7'!C212="-"),"-",SUM('A-7'!C100,'A-7'!C156,'A-7'!C212))</f>
        <v>-</v>
      </c>
      <c r="D37" s="21">
        <f>IF(AND('A-7'!D100="-",'A-7'!D156="-",'A-7'!D212="-"),"-",SUM('A-7'!D100,'A-7'!D156,'A-7'!D212))</f>
        <v>1015</v>
      </c>
      <c r="E37" s="21">
        <f>IF(AND('A-7'!E100="-",'A-7'!E156="-",'A-7'!E212="-"),"-",SUM('A-7'!E100,'A-7'!E156,'A-7'!E212))</f>
        <v>987</v>
      </c>
      <c r="F37" s="21">
        <f>IF(AND('A-7'!F100="-",'A-7'!F156="-",'A-7'!F212="-"),"-",SUM('A-7'!F100,'A-7'!F156,'A-7'!F212))</f>
        <v>568</v>
      </c>
      <c r="G37" s="21">
        <f>IF(AND('A-7'!G100="-",'A-7'!G156="-",'A-7'!G212="-"),"-",SUM('A-7'!G100,'A-7'!G156,'A-7'!G212))</f>
        <v>719</v>
      </c>
      <c r="H37" s="21">
        <f>IF(AND('A-7'!H100="-",'A-7'!H156="-",'A-7'!H212="-"),"-",SUM('A-7'!H100,'A-7'!H156,'A-7'!H212))</f>
        <v>37</v>
      </c>
      <c r="I37" s="21">
        <f>IF(AND('A-7'!I100="-",'A-7'!I156="-",'A-7'!I212="-"),"-",SUM('A-7'!I100,'A-7'!I156,'A-7'!I212))</f>
        <v>157</v>
      </c>
      <c r="J37" s="21" t="str">
        <f>IF(AND('A-7'!J100="-",'A-7'!J156="-",'A-7'!J212="-"),"-",SUM('A-7'!J100,'A-7'!J156,'A-7'!J212))</f>
        <v>-</v>
      </c>
      <c r="K37" s="21" t="str">
        <f>IF(AND('A-7'!K100="-",'A-7'!K156="-",'A-7'!K212="-"),"-",SUM('A-7'!K100,'A-7'!K156,'A-7'!K212))</f>
        <v>-</v>
      </c>
      <c r="L37" s="14">
        <f>IF(AND('A-7'!L100="-",'A-7'!L156="-",'A-7'!L212="-"),"-",SUM('A-7'!L100,'A-7'!L156,'A-7'!L212))</f>
        <v>3483</v>
      </c>
      <c r="M37" s="14"/>
      <c r="N37" s="14"/>
    </row>
    <row r="38" spans="1:14" ht="11.25" customHeight="1">
      <c r="A38" s="68">
        <v>2011</v>
      </c>
      <c r="B38" s="21" t="str">
        <f>IF(AND('A-7'!B101="-",'A-7'!B157="-",'A-7'!B213="-"),"-",SUM('A-7'!B101,'A-7'!B157,'A-7'!B213))</f>
        <v>-</v>
      </c>
      <c r="C38" s="21">
        <f>IF(AND('A-7'!C101="-",'A-7'!C157="-",'A-7'!C213="-"),"-",SUM('A-7'!C101,'A-7'!C157,'A-7'!C213))</f>
        <v>316</v>
      </c>
      <c r="D38" s="21">
        <f>IF(AND('A-7'!D101="-",'A-7'!D157="-",'A-7'!D213="-"),"-",SUM('A-7'!D101,'A-7'!D157,'A-7'!D213))</f>
        <v>888</v>
      </c>
      <c r="E38" s="21">
        <f>IF(AND('A-7'!E101="-",'A-7'!E157="-",'A-7'!E213="-"),"-",SUM('A-7'!E101,'A-7'!E157,'A-7'!E213))</f>
        <v>1080</v>
      </c>
      <c r="F38" s="21">
        <f>IF(AND('A-7'!F101="-",'A-7'!F157="-",'A-7'!F213="-"),"-",SUM('A-7'!F101,'A-7'!F157,'A-7'!F213))</f>
        <v>100</v>
      </c>
      <c r="G38" s="21">
        <f>IF(AND('A-7'!G101="-",'A-7'!G157="-",'A-7'!G213="-"),"-",SUM('A-7'!G101,'A-7'!G157,'A-7'!G213))</f>
        <v>207</v>
      </c>
      <c r="H38" s="21">
        <f>IF(AND('A-7'!H101="-",'A-7'!H157="-",'A-7'!H213="-"),"-",SUM('A-7'!H101,'A-7'!H157,'A-7'!H213))</f>
        <v>122</v>
      </c>
      <c r="I38" s="21">
        <f>IF(AND('A-7'!I101="-",'A-7'!I157="-",'A-7'!I213="-"),"-",SUM('A-7'!I101,'A-7'!I157,'A-7'!I213))</f>
        <v>226</v>
      </c>
      <c r="J38" s="21">
        <f>IF(AND('A-7'!J101="-",'A-7'!J157="-",'A-7'!J213="-"),"-",SUM('A-7'!J101,'A-7'!J157,'A-7'!J213))</f>
        <v>235</v>
      </c>
      <c r="K38" s="21" t="str">
        <f>IF(AND('A-7'!K101="-",'A-7'!K157="-",'A-7'!K213="-"),"-",SUM('A-7'!K101,'A-7'!K157,'A-7'!K213))</f>
        <v>-</v>
      </c>
      <c r="L38" s="14">
        <f>IF(AND('A-7'!L101="-",'A-7'!L157="-",'A-7'!L213="-"),"-",SUM('A-7'!L101,'A-7'!L157,'A-7'!L213))</f>
        <v>3174</v>
      </c>
      <c r="M38" s="14"/>
      <c r="N38" s="14"/>
    </row>
    <row r="39" spans="1:14" ht="11.25" customHeight="1">
      <c r="A39" s="68">
        <v>2012</v>
      </c>
      <c r="B39" s="21" t="str">
        <f>IF(AND('A-7'!B102="-",'A-7'!B158="-",'A-7'!B214="-"),"-",SUM('A-7'!B102,'A-7'!B158,'A-7'!B214))</f>
        <v>-</v>
      </c>
      <c r="C39" s="21">
        <f>IF(AND('A-7'!C102="-",'A-7'!C158="-",'A-7'!C214="-"),"-",SUM('A-7'!C102,'A-7'!C158,'A-7'!C214))</f>
        <v>522</v>
      </c>
      <c r="D39" s="21">
        <f>IF(AND('A-7'!D102="-",'A-7'!D158="-",'A-7'!D214="-"),"-",SUM('A-7'!D102,'A-7'!D158,'A-7'!D214))</f>
        <v>1434</v>
      </c>
      <c r="E39" s="21">
        <f>IF(AND('A-7'!E102="-",'A-7'!E158="-",'A-7'!E214="-"),"-",SUM('A-7'!E102,'A-7'!E158,'A-7'!E214))</f>
        <v>936</v>
      </c>
      <c r="F39" s="21">
        <f>IF(AND('A-7'!F102="-",'A-7'!F158="-",'A-7'!F214="-"),"-",SUM('A-7'!F102,'A-7'!F158,'A-7'!F214))</f>
        <v>246</v>
      </c>
      <c r="G39" s="21">
        <f>IF(AND('A-7'!G102="-",'A-7'!G158="-",'A-7'!G214="-"),"-",SUM('A-7'!G102,'A-7'!G158,'A-7'!G214))</f>
        <v>632</v>
      </c>
      <c r="H39" s="21">
        <f>IF(AND('A-7'!H102="-",'A-7'!H158="-",'A-7'!H214="-"),"-",SUM('A-7'!H102,'A-7'!H158,'A-7'!H214))</f>
        <v>887</v>
      </c>
      <c r="I39" s="21">
        <f>IF(AND('A-7'!I102="-",'A-7'!I158="-",'A-7'!I214="-"),"-",SUM('A-7'!I102,'A-7'!I158,'A-7'!I214))</f>
        <v>680</v>
      </c>
      <c r="J39" s="21">
        <f>IF(AND('A-7'!J102="-",'A-7'!J158="-",'A-7'!J214="-"),"-",SUM('A-7'!J102,'A-7'!J158,'A-7'!J214))</f>
        <v>121</v>
      </c>
      <c r="K39" s="21" t="str">
        <f>IF(AND('A-7'!K102="-",'A-7'!K158="-",'A-7'!K214="-"),"-",SUM('A-7'!K102,'A-7'!K158,'A-7'!K214))</f>
        <v>-</v>
      </c>
      <c r="L39" s="14">
        <f>IF(AND('A-7'!L102="-",'A-7'!L158="-",'A-7'!L214="-"),"-",SUM('A-7'!L102,'A-7'!L158,'A-7'!L214))</f>
        <v>5458</v>
      </c>
      <c r="M39" s="14"/>
      <c r="N39" s="14"/>
    </row>
    <row r="40" spans="1:14" ht="11.25" customHeight="1">
      <c r="A40" s="68">
        <v>2013</v>
      </c>
      <c r="B40" s="21" t="str">
        <f>IF(AND('A-7'!B103="-",'A-7'!B159="-",'A-7'!B215="-"),"-",SUM('A-7'!B103,'A-7'!B159,'A-7'!B215))</f>
        <v>-</v>
      </c>
      <c r="C40" s="21">
        <f>IF(AND('A-7'!C103="-",'A-7'!C159="-",'A-7'!C215="-"),"-",SUM('A-7'!C103,'A-7'!C159,'A-7'!C215))</f>
        <v>1029</v>
      </c>
      <c r="D40" s="21">
        <f>IF(AND('A-7'!D103="-",'A-7'!D159="-",'A-7'!D215="-"),"-",SUM('A-7'!D103,'A-7'!D159,'A-7'!D215))</f>
        <v>1134</v>
      </c>
      <c r="E40" s="21">
        <f>IF(AND('A-7'!E103="-",'A-7'!E159="-",'A-7'!E215="-"),"-",SUM('A-7'!E103,'A-7'!E159,'A-7'!E215))</f>
        <v>771</v>
      </c>
      <c r="F40" s="21">
        <f>IF(AND('A-7'!F103="-",'A-7'!F159="-",'A-7'!F215="-"),"-",SUM('A-7'!F103,'A-7'!F159,'A-7'!F215))</f>
        <v>518</v>
      </c>
      <c r="G40" s="21">
        <f>IF(AND('A-7'!G103="-",'A-7'!G159="-",'A-7'!G215="-"),"-",SUM('A-7'!G103,'A-7'!G159,'A-7'!G215))</f>
        <v>2147</v>
      </c>
      <c r="H40" s="21">
        <f>IF(AND('A-7'!H103="-",'A-7'!H159="-",'A-7'!H215="-"),"-",SUM('A-7'!H103,'A-7'!H159,'A-7'!H215))</f>
        <v>1345</v>
      </c>
      <c r="I40" s="21">
        <f>IF(AND('A-7'!I103="-",'A-7'!I159="-",'A-7'!I215="-"),"-",SUM('A-7'!I103,'A-7'!I159,'A-7'!I215))</f>
        <v>893</v>
      </c>
      <c r="J40" s="21">
        <f>IF(AND('A-7'!J103="-",'A-7'!J159="-",'A-7'!J215="-"),"-",SUM('A-7'!J103,'A-7'!J159,'A-7'!J215))</f>
        <v>155</v>
      </c>
      <c r="K40" s="21" t="str">
        <f>IF(AND('A-7'!K103="-",'A-7'!K159="-",'A-7'!K215="-"),"-",SUM('A-7'!K103,'A-7'!K159,'A-7'!K215))</f>
        <v>-</v>
      </c>
      <c r="L40" s="14">
        <f>IF(AND('A-7'!L103="-",'A-7'!L159="-",'A-7'!L215="-"),"-",SUM('A-7'!L103,'A-7'!L159,'A-7'!L215))</f>
        <v>7992</v>
      </c>
      <c r="M40" s="14"/>
      <c r="N40" s="14"/>
    </row>
    <row r="41" spans="1:14" ht="11.25" customHeight="1">
      <c r="A41" s="68">
        <v>2014</v>
      </c>
      <c r="B41" s="21" t="str">
        <f>IF(AND('A-7'!B104="-",'A-7'!B160="-",'A-7'!B216="-"),"-",SUM('A-7'!B104,'A-7'!B160,'A-7'!B216))</f>
        <v>-</v>
      </c>
      <c r="C41" s="21">
        <f>IF(AND('A-7'!C104="-",'A-7'!C160="-",'A-7'!C216="-"),"-",SUM('A-7'!C104,'A-7'!C160,'A-7'!C216))</f>
        <v>952</v>
      </c>
      <c r="D41" s="21">
        <f>IF(AND('A-7'!D104="-",'A-7'!D160="-",'A-7'!D216="-"),"-",SUM('A-7'!D104,'A-7'!D160,'A-7'!D216))</f>
        <v>2101</v>
      </c>
      <c r="E41" s="21">
        <f>IF(AND('A-7'!E104="-",'A-7'!E160="-",'A-7'!E216="-"),"-",SUM('A-7'!E104,'A-7'!E160,'A-7'!E216))</f>
        <v>1718</v>
      </c>
      <c r="F41" s="21">
        <f>IF(AND('A-7'!F104="-",'A-7'!F160="-",'A-7'!F216="-"),"-",SUM('A-7'!F104,'A-7'!F160,'A-7'!F216))</f>
        <v>1062</v>
      </c>
      <c r="G41" s="21">
        <f>IF(AND('A-7'!G104="-",'A-7'!G160="-",'A-7'!G216="-"),"-",SUM('A-7'!G104,'A-7'!G160,'A-7'!G216))</f>
        <v>2155</v>
      </c>
      <c r="H41" s="21">
        <f>IF(AND('A-7'!H104="-",'A-7'!H160="-",'A-7'!H216="-"),"-",SUM('A-7'!H104,'A-7'!H160,'A-7'!H216))</f>
        <v>742</v>
      </c>
      <c r="I41" s="21">
        <f>IF(AND('A-7'!I104="-",'A-7'!I160="-",'A-7'!I216="-"),"-",SUM('A-7'!I104,'A-7'!I160,'A-7'!I216))</f>
        <v>289</v>
      </c>
      <c r="J41" s="21">
        <f>IF(AND('A-7'!J104="-",'A-7'!J160="-",'A-7'!J216="-"),"-",SUM('A-7'!J104,'A-7'!J160,'A-7'!J216))</f>
        <v>98</v>
      </c>
      <c r="K41" s="21" t="str">
        <f>IF(AND('A-7'!K104="-",'A-7'!K160="-",'A-7'!K216="-"),"-",SUM('A-7'!K104,'A-7'!K160,'A-7'!K216))</f>
        <v>-</v>
      </c>
      <c r="L41" s="14">
        <f>IF(AND('A-7'!L104="-",'A-7'!L160="-",'A-7'!L216="-"),"-",SUM('A-7'!L104,'A-7'!L160,'A-7'!L216))</f>
        <v>9117</v>
      </c>
      <c r="M41" s="14"/>
      <c r="N41" s="14"/>
    </row>
    <row r="42" spans="1:14" ht="11.25" customHeight="1">
      <c r="A42" s="68">
        <v>2015</v>
      </c>
      <c r="B42" s="21" t="str">
        <f>IF(AND('A-7'!B105="-",'A-7'!B161="-",'A-7'!B217="-"),"-",SUM('A-7'!B105,'A-7'!B161,'A-7'!B217))</f>
        <v>-</v>
      </c>
      <c r="C42" s="21">
        <f>IF(AND('A-7'!C105="-",'A-7'!C161="-",'A-7'!C217="-"),"-",SUM('A-7'!C105,'A-7'!C161,'A-7'!C217))</f>
        <v>1755</v>
      </c>
      <c r="D42" s="21">
        <f>IF(AND('A-7'!D105="-",'A-7'!D161="-",'A-7'!D217="-"),"-",SUM('A-7'!D105,'A-7'!D161,'A-7'!D217))</f>
        <v>1562</v>
      </c>
      <c r="E42" s="21">
        <f>IF(AND('A-7'!E105="-",'A-7'!E161="-",'A-7'!E217="-"),"-",SUM('A-7'!E105,'A-7'!E161,'A-7'!E217))</f>
        <v>1249</v>
      </c>
      <c r="F42" s="21">
        <f>IF(AND('A-7'!F105="-",'A-7'!F161="-",'A-7'!F217="-"),"-",SUM('A-7'!F105,'A-7'!F161,'A-7'!F217))</f>
        <v>1275</v>
      </c>
      <c r="G42" s="21">
        <f>IF(AND('A-7'!G105="-",'A-7'!G161="-",'A-7'!G217="-"),"-",SUM('A-7'!G105,'A-7'!G161,'A-7'!G217))</f>
        <v>788</v>
      </c>
      <c r="H42" s="21">
        <f>IF(AND('A-7'!H105="-",'A-7'!H161="-",'A-7'!H217="-"),"-",SUM('A-7'!H105,'A-7'!H161,'A-7'!H217))</f>
        <v>367</v>
      </c>
      <c r="I42" s="21">
        <f>IF(AND('A-7'!I105="-",'A-7'!I161="-",'A-7'!I217="-"),"-",SUM('A-7'!I105,'A-7'!I161,'A-7'!I217))</f>
        <v>237</v>
      </c>
      <c r="J42" s="21">
        <f>IF(AND('A-7'!J105="-",'A-7'!J161="-",'A-7'!J217="-"),"-",SUM('A-7'!J105,'A-7'!J161,'A-7'!J217))</f>
        <v>158</v>
      </c>
      <c r="K42" s="21" t="str">
        <f>IF(AND('A-7'!K105="-",'A-7'!K161="-",'A-7'!K217="-"),"-",SUM('A-7'!K105,'A-7'!K161,'A-7'!K217))</f>
        <v>-</v>
      </c>
      <c r="L42" s="14">
        <f>IF(AND('A-7'!L105="-",'A-7'!L161="-",'A-7'!L217="-"),"-",SUM('A-7'!L105,'A-7'!L161,'A-7'!L217))</f>
        <v>7391</v>
      </c>
      <c r="M42" s="14"/>
      <c r="N42" s="14"/>
    </row>
    <row r="43" spans="1:14" ht="11.25" customHeight="1">
      <c r="A43" s="68">
        <v>2016</v>
      </c>
      <c r="B43" s="21" t="str">
        <f>IF(AND('A-7'!B106="-",'A-7'!B162="-",'A-7'!B218="-"),"-",SUM('A-7'!B106,'A-7'!B162,'A-7'!B218))</f>
        <v>-</v>
      </c>
      <c r="C43" s="21">
        <f>IF(AND('A-7'!C106="-",'A-7'!C162="-",'A-7'!C218="-"),"-",SUM('A-7'!C106,'A-7'!C162,'A-7'!C218))</f>
        <v>888</v>
      </c>
      <c r="D43" s="21">
        <f>IF(AND('A-7'!D106="-",'A-7'!D162="-",'A-7'!D218="-"),"-",SUM('A-7'!D106,'A-7'!D162,'A-7'!D218))</f>
        <v>833</v>
      </c>
      <c r="E43" s="21">
        <f>IF(AND('A-7'!E106="-",'A-7'!E162="-",'A-7'!E218="-"),"-",SUM('A-7'!E106,'A-7'!E162,'A-7'!E218))</f>
        <v>635</v>
      </c>
      <c r="F43" s="21">
        <f>IF(AND('A-7'!F106="-",'A-7'!F162="-",'A-7'!F218="-"),"-",SUM('A-7'!F106,'A-7'!F162,'A-7'!F218))</f>
        <v>542</v>
      </c>
      <c r="G43" s="21">
        <f>IF(AND('A-7'!G106="-",'A-7'!G162="-",'A-7'!G218="-"),"-",SUM('A-7'!G106,'A-7'!G162,'A-7'!G218))</f>
        <v>634</v>
      </c>
      <c r="H43" s="21">
        <f>IF(AND('A-7'!H106="-",'A-7'!H162="-",'A-7'!H218="-"),"-",SUM('A-7'!H106,'A-7'!H162,'A-7'!H218))</f>
        <v>330</v>
      </c>
      <c r="I43" s="21">
        <f>IF(AND('A-7'!I106="-",'A-7'!I162="-",'A-7'!I218="-"),"-",SUM('A-7'!I106,'A-7'!I162,'A-7'!I218))</f>
        <v>137</v>
      </c>
      <c r="J43" s="21">
        <f>IF(AND('A-7'!J106="-",'A-7'!J162="-",'A-7'!J218="-"),"-",SUM('A-7'!J106,'A-7'!J162,'A-7'!J218))</f>
        <v>41</v>
      </c>
      <c r="K43" s="21" t="str">
        <f>IF(AND('A-7'!K106="-",'A-7'!K162="-",'A-7'!K218="-"),"-",SUM('A-7'!K106,'A-7'!K162,'A-7'!K218))</f>
        <v>-</v>
      </c>
      <c r="L43" s="14">
        <f>IF(AND('A-7'!L106="-",'A-7'!L162="-",'A-7'!L218="-"),"-",SUM('A-7'!L106,'A-7'!L162,'A-7'!L218))</f>
        <v>4040</v>
      </c>
      <c r="M43" s="14"/>
      <c r="N43" s="14"/>
    </row>
    <row r="44" spans="1:14" ht="11.25" customHeight="1">
      <c r="A44" s="68">
        <v>2017</v>
      </c>
      <c r="B44" s="21" t="str">
        <f>IF(AND('A-7'!B107="-",'A-7'!B163="-",'A-7'!B219="-"),"-",SUM('A-7'!B107,'A-7'!B163,'A-7'!B219))</f>
        <v>-</v>
      </c>
      <c r="C44" s="21">
        <f>IF(AND('A-7'!C107="-",'A-7'!C163="-",'A-7'!C219="-"),"-",SUM('A-7'!C107,'A-7'!C163,'A-7'!C219))</f>
        <v>106</v>
      </c>
      <c r="D44" s="21">
        <f>IF(AND('A-7'!D107="-",'A-7'!D163="-",'A-7'!D219="-"),"-",SUM('A-7'!D107,'A-7'!D163,'A-7'!D219))</f>
        <v>183</v>
      </c>
      <c r="E44" s="21">
        <f>IF(AND('A-7'!E107="-",'A-7'!E163="-",'A-7'!E219="-"),"-",SUM('A-7'!E107,'A-7'!E163,'A-7'!E219))</f>
        <v>391</v>
      </c>
      <c r="F44" s="21">
        <f>IF(AND('A-7'!F107="-",'A-7'!F163="-",'A-7'!F219="-"),"-",SUM('A-7'!F107,'A-7'!F163,'A-7'!F219))</f>
        <v>655</v>
      </c>
      <c r="G44" s="21" t="str">
        <f>IF(AND('A-7'!G107="-",'A-7'!G163="-",'A-7'!G219="-"),"-",SUM('A-7'!G107,'A-7'!G163,'A-7'!G219))</f>
        <v>-</v>
      </c>
      <c r="H44" s="21">
        <f>IF(AND('A-7'!H107="-",'A-7'!H163="-",'A-7'!H219="-"),"-",SUM('A-7'!H107,'A-7'!H163,'A-7'!H219))</f>
        <v>88</v>
      </c>
      <c r="I44" s="21">
        <f>IF(AND('A-7'!I107="-",'A-7'!I163="-",'A-7'!I219="-"),"-",SUM('A-7'!I107,'A-7'!I163,'A-7'!I219))</f>
        <v>137</v>
      </c>
      <c r="J44" s="21">
        <f>IF(AND('A-7'!J107="-",'A-7'!J163="-",'A-7'!J219="-"),"-",SUM('A-7'!J107,'A-7'!J163,'A-7'!J219))</f>
        <v>41</v>
      </c>
      <c r="K44" s="21" t="str">
        <f>IF(AND('A-7'!K107="-",'A-7'!K163="-",'A-7'!K219="-"),"-",SUM('A-7'!K107,'A-7'!K163,'A-7'!K219))</f>
        <v>-</v>
      </c>
      <c r="L44" s="14">
        <f>IF(AND('A-7'!L107="-",'A-7'!L163="-",'A-7'!L219="-"),"-",SUM('A-7'!L107,'A-7'!L163,'A-7'!L219))</f>
        <v>1601</v>
      </c>
      <c r="M44" s="14"/>
      <c r="N44" s="14"/>
    </row>
    <row r="45" spans="1:14" ht="11.25" customHeight="1">
      <c r="A45" s="68">
        <v>2018</v>
      </c>
      <c r="B45" s="21" t="str">
        <f>IF(AND('A-7'!B108="-",'A-7'!B164="-",'A-7'!B220="-"),"-",SUM('A-7'!B108,'A-7'!B164,'A-7'!B220))</f>
        <v>-</v>
      </c>
      <c r="C45" s="21" t="str">
        <f>IF(AND('A-7'!C108="-",'A-7'!C164="-",'A-7'!C220="-"),"-",SUM('A-7'!C108,'A-7'!C164,'A-7'!C220))</f>
        <v>-</v>
      </c>
      <c r="D45" s="21">
        <f>IF(AND('A-7'!D108="-",'A-7'!D164="-",'A-7'!D220="-"),"-",SUM('A-7'!D108,'A-7'!D164,'A-7'!D220))</f>
        <v>348</v>
      </c>
      <c r="E45" s="21">
        <f>IF(AND('A-7'!E108="-",'A-7'!E164="-",'A-7'!E220="-"),"-",SUM('A-7'!E108,'A-7'!E164,'A-7'!E220))</f>
        <v>433</v>
      </c>
      <c r="F45" s="21">
        <f>IF(AND('A-7'!F108="-",'A-7'!F164="-",'A-7'!F220="-"),"-",SUM('A-7'!F108,'A-7'!F164,'A-7'!F220))</f>
        <v>287</v>
      </c>
      <c r="G45" s="21">
        <f>IF(AND('A-7'!G108="-",'A-7'!G164="-",'A-7'!G220="-"),"-",SUM('A-7'!G108,'A-7'!G164,'A-7'!G220))</f>
        <v>667</v>
      </c>
      <c r="H45" s="21">
        <f>IF(AND('A-7'!H108="-",'A-7'!H164="-",'A-7'!H220="-"),"-",SUM('A-7'!H108,'A-7'!H164,'A-7'!H220))</f>
        <v>80</v>
      </c>
      <c r="I45" s="21">
        <f>IF(AND('A-7'!I108="-",'A-7'!I164="-",'A-7'!I220="-"),"-",SUM('A-7'!I108,'A-7'!I164,'A-7'!I220))</f>
        <v>102</v>
      </c>
      <c r="J45" s="21">
        <f>IF(AND('A-7'!J108="-",'A-7'!J164="-",'A-7'!J220="-"),"-",SUM('A-7'!J108,'A-7'!J164,'A-7'!J220))</f>
        <v>83</v>
      </c>
      <c r="K45" s="21" t="str">
        <f>IF(AND('A-7'!K108="-",'A-7'!K164="-",'A-7'!K220="-"),"-",SUM('A-7'!K108,'A-7'!K164,'A-7'!K220))</f>
        <v>-</v>
      </c>
      <c r="L45" s="14">
        <f>IF(AND('A-7'!L108="-",'A-7'!L164="-",'A-7'!L220="-"),"-",SUM('A-7'!L108,'A-7'!L164,'A-7'!L220))</f>
        <v>2000</v>
      </c>
      <c r="M45" s="14"/>
      <c r="N45" s="14"/>
    </row>
    <row r="46" spans="1:14" ht="11.25" customHeight="1">
      <c r="A46" s="68">
        <v>2019</v>
      </c>
      <c r="B46" s="21" t="str">
        <f>IF(AND('A-7'!B109="-",'A-7'!B165="-",'A-7'!B221="-"),"-",SUM('A-7'!B109,'A-7'!B165,'A-7'!B221))</f>
        <v>-</v>
      </c>
      <c r="C46" s="21">
        <f>IF(AND('A-7'!C109="-",'A-7'!C165="-",'A-7'!C221="-"),"-",SUM('A-7'!C109,'A-7'!C165,'A-7'!C221))</f>
        <v>49</v>
      </c>
      <c r="D46" s="21">
        <f>IF(AND('A-7'!D109="-",'A-7'!D165="-",'A-7'!D221="-"),"-",SUM('A-7'!D109,'A-7'!D165,'A-7'!D221))</f>
        <v>134</v>
      </c>
      <c r="E46" s="21">
        <f>IF(AND('A-7'!E109="-",'A-7'!E165="-",'A-7'!E221="-"),"-",SUM('A-7'!E109,'A-7'!E165,'A-7'!E221))</f>
        <v>342</v>
      </c>
      <c r="F46" s="21">
        <f>IF(AND('A-7'!F109="-",'A-7'!F165="-",'A-7'!F221="-"),"-",SUM('A-7'!F109,'A-7'!F165,'A-7'!F221))</f>
        <v>915</v>
      </c>
      <c r="G46" s="21">
        <f>IF(AND('A-7'!G109="-",'A-7'!G165="-",'A-7'!G221="-"),"-",SUM('A-7'!G109,'A-7'!G165,'A-7'!G221))</f>
        <v>389</v>
      </c>
      <c r="H46" s="21">
        <f>IF(AND('A-7'!H109="-",'A-7'!H165="-",'A-7'!H221="-"),"-",SUM('A-7'!H109,'A-7'!H165,'A-7'!H221))</f>
        <v>104</v>
      </c>
      <c r="I46" s="21">
        <f>IF(AND('A-7'!I109="-",'A-7'!I165="-",'A-7'!I221="-"),"-",SUM('A-7'!I109,'A-7'!I165,'A-7'!I221))</f>
        <v>187</v>
      </c>
      <c r="J46" s="21" t="str">
        <f>IF(AND('A-7'!J109="-",'A-7'!J165="-",'A-7'!J221="-"),"-",SUM('A-7'!J109,'A-7'!J165,'A-7'!J221))</f>
        <v>-</v>
      </c>
      <c r="K46" s="21" t="str">
        <f>IF(AND('A-7'!K109="-",'A-7'!K165="-",'A-7'!K221="-"),"-",SUM('A-7'!K109,'A-7'!K165,'A-7'!K221))</f>
        <v>-</v>
      </c>
      <c r="L46" s="14">
        <f>IF(AND('A-7'!L109="-",'A-7'!L165="-",'A-7'!L221="-"),"-",SUM('A-7'!L109,'A-7'!L165,'A-7'!L221))</f>
        <v>2120</v>
      </c>
      <c r="M46" s="14"/>
      <c r="N46" s="14"/>
    </row>
    <row r="47" spans="1:14" ht="11.25" customHeight="1">
      <c r="A47" s="68">
        <v>2020</v>
      </c>
      <c r="B47" s="21" t="str">
        <f>IF(AND('A-7'!B110="-",'A-7'!B166="-",'A-7'!B222="-"),"-",SUM('A-7'!B110,'A-7'!B166,'A-7'!B222))</f>
        <v>-</v>
      </c>
      <c r="C47" s="21">
        <f>IF(AND('A-7'!C110="-",'A-7'!C166="-",'A-7'!C222="-"),"-",SUM('A-7'!C110,'A-7'!C166,'A-7'!C222))</f>
        <v>136</v>
      </c>
      <c r="D47" s="21">
        <f>IF(AND('A-7'!D110="-",'A-7'!D166="-",'A-7'!D222="-"),"-",SUM('A-7'!D110,'A-7'!D166,'A-7'!D222))</f>
        <v>92</v>
      </c>
      <c r="E47" s="21">
        <f>IF(AND('A-7'!E110="-",'A-7'!E166="-",'A-7'!E222="-"),"-",SUM('A-7'!E110,'A-7'!E166,'A-7'!E222))</f>
        <v>367</v>
      </c>
      <c r="F47" s="21">
        <f>IF(AND('A-7'!F110="-",'A-7'!F166="-",'A-7'!F222="-"),"-",SUM('A-7'!F110,'A-7'!F166,'A-7'!F222))</f>
        <v>549</v>
      </c>
      <c r="G47" s="21">
        <f>IF(AND('A-7'!G110="-",'A-7'!G166="-",'A-7'!G222="-"),"-",SUM('A-7'!G110,'A-7'!G166,'A-7'!G222))</f>
        <v>251</v>
      </c>
      <c r="H47" s="21">
        <f>IF(AND('A-7'!H110="-",'A-7'!H166="-",'A-7'!H222="-"),"-",SUM('A-7'!H110,'A-7'!H166,'A-7'!H222))</f>
        <v>175</v>
      </c>
      <c r="I47" s="21">
        <f>IF(AND('A-7'!I110="-",'A-7'!I166="-",'A-7'!I222="-"),"-",SUM('A-7'!I110,'A-7'!I166,'A-7'!I222))</f>
        <v>212</v>
      </c>
      <c r="J47" s="21" t="str">
        <f>IF(AND('A-7'!J110="-",'A-7'!J166="-",'A-7'!J222="-"),"-",SUM('A-7'!J110,'A-7'!J166,'A-7'!J222))</f>
        <v>-</v>
      </c>
      <c r="K47" s="21" t="str">
        <f>IF(AND('A-7'!K110="-",'A-7'!K166="-",'A-7'!K222="-"),"-",SUM('A-7'!K110,'A-7'!K166,'A-7'!K222))</f>
        <v>-</v>
      </c>
      <c r="L47" s="14">
        <f>IF(AND('A-7'!L110="-",'A-7'!L166="-",'A-7'!L222="-"),"-",SUM('A-7'!L110,'A-7'!L166,'A-7'!L222))</f>
        <v>1782</v>
      </c>
      <c r="M47" s="14"/>
      <c r="N47" s="14"/>
    </row>
    <row r="48" spans="1:14" ht="11.25" customHeight="1">
      <c r="A48" s="68">
        <v>2021</v>
      </c>
      <c r="B48" s="21">
        <f>IF(AND('A-7'!B111="-",'A-7'!B167="-",'A-7'!B223="-"),"-",SUM('A-7'!B111,'A-7'!B167,'A-7'!B223))</f>
        <v>32</v>
      </c>
      <c r="C48" s="21">
        <f>IF(AND('A-7'!C111="-",'A-7'!C167="-",'A-7'!C223="-"),"-",SUM('A-7'!C111,'A-7'!C167,'A-7'!C223))</f>
        <v>395</v>
      </c>
      <c r="D48" s="21">
        <f>IF(AND('A-7'!D111="-",'A-7'!D167="-",'A-7'!D223="-"),"-",SUM('A-7'!D111,'A-7'!D167,'A-7'!D223))</f>
        <v>338</v>
      </c>
      <c r="E48" s="21">
        <f>IF(AND('A-7'!E111="-",'A-7'!E167="-",'A-7'!E223="-"),"-",SUM('A-7'!E111,'A-7'!E167,'A-7'!E223))</f>
        <v>169</v>
      </c>
      <c r="F48" s="21">
        <f>IF(AND('A-7'!F111="-",'A-7'!F167="-",'A-7'!F223="-"),"-",SUM('A-7'!F111,'A-7'!F167,'A-7'!F223))</f>
        <v>313</v>
      </c>
      <c r="G48" s="21">
        <f>IF(AND('A-7'!G111="-",'A-7'!G167="-",'A-7'!G223="-"),"-",SUM('A-7'!G111,'A-7'!G167,'A-7'!G223))</f>
        <v>246</v>
      </c>
      <c r="H48" s="21">
        <f>IF(AND('A-7'!H111="-",'A-7'!H167="-",'A-7'!H223="-"),"-",SUM('A-7'!H111,'A-7'!H167,'A-7'!H223))</f>
        <v>70</v>
      </c>
      <c r="I48" s="21">
        <f>IF(AND('A-7'!I111="-",'A-7'!I167="-",'A-7'!I223="-"),"-",SUM('A-7'!I111,'A-7'!I167,'A-7'!I223))</f>
        <v>181</v>
      </c>
      <c r="J48" s="21" t="str">
        <f>IF(AND('A-7'!J111="-",'A-7'!J167="-",'A-7'!J223="-"),"-",SUM('A-7'!J111,'A-7'!J167,'A-7'!J223))</f>
        <v>-</v>
      </c>
      <c r="K48" s="21" t="str">
        <f>IF(AND('A-7'!K111="-",'A-7'!K167="-",'A-7'!K223="-"),"-",SUM('A-7'!K111,'A-7'!K167,'A-7'!K223))</f>
        <v>-</v>
      </c>
      <c r="L48" s="14">
        <f>IF(AND('A-7'!L111="-",'A-7'!L167="-",'A-7'!L223="-"),"-",SUM('A-7'!L111,'A-7'!L167,'A-7'!L223))</f>
        <v>1744</v>
      </c>
      <c r="M48" s="14"/>
      <c r="N48" s="14"/>
    </row>
    <row r="49" spans="1:14" ht="11.25" customHeight="1">
      <c r="A49" s="68">
        <v>2022</v>
      </c>
      <c r="B49" s="21">
        <f>IF(AND('A-7'!B112="-",'A-7'!B168="-",'A-7'!B224="-"),"-",SUM('A-7'!B112,'A-7'!B168,'A-7'!B224))</f>
        <v>185</v>
      </c>
      <c r="C49" s="21">
        <f>IF(AND('A-7'!C112="-",'A-7'!C168="-",'A-7'!C224="-"),"-",SUM('A-7'!C112,'A-7'!C168,'A-7'!C224))</f>
        <v>294</v>
      </c>
      <c r="D49" s="21">
        <f>IF(AND('A-7'!D112="-",'A-7'!D168="-",'A-7'!D224="-"),"-",SUM('A-7'!D112,'A-7'!D168,'A-7'!D224))</f>
        <v>410</v>
      </c>
      <c r="E49" s="21">
        <f>IF(AND('A-7'!E112="-",'A-7'!E168="-",'A-7'!E224="-"),"-",SUM('A-7'!E112,'A-7'!E168,'A-7'!E224))</f>
        <v>650</v>
      </c>
      <c r="F49" s="21">
        <f>IF(AND('A-7'!F112="-",'A-7'!F168="-",'A-7'!F224="-"),"-",SUM('A-7'!F112,'A-7'!F168,'A-7'!F224))</f>
        <v>316</v>
      </c>
      <c r="G49" s="21">
        <f>IF(AND('A-7'!G112="-",'A-7'!G168="-",'A-7'!G224="-"),"-",SUM('A-7'!G112,'A-7'!G168,'A-7'!G224))</f>
        <v>218</v>
      </c>
      <c r="H49" s="21">
        <f>IF(AND('A-7'!H112="-",'A-7'!H168="-",'A-7'!H224="-"),"-",SUM('A-7'!H112,'A-7'!H168,'A-7'!H224))</f>
        <v>48</v>
      </c>
      <c r="I49" s="21">
        <f>IF(AND('A-7'!I112="-",'A-7'!I168="-",'A-7'!I224="-"),"-",SUM('A-7'!I112,'A-7'!I168,'A-7'!I224))</f>
        <v>124</v>
      </c>
      <c r="J49" s="21" t="str">
        <f>IF(AND('A-7'!J112="-",'A-7'!J168="-",'A-7'!J224="-"),"-",SUM('A-7'!J112,'A-7'!J168,'A-7'!J224))</f>
        <v>-</v>
      </c>
      <c r="K49" s="21" t="str">
        <f>IF(AND('A-7'!K112="-",'A-7'!K168="-",'A-7'!K224="-"),"-",SUM('A-7'!K112,'A-7'!K168,'A-7'!K224))</f>
        <v>-</v>
      </c>
      <c r="L49" s="14">
        <f>IF(AND('A-7'!L112="-",'A-7'!L168="-",'A-7'!L224="-"),"-",SUM('A-7'!L112,'A-7'!L168,'A-7'!L224))</f>
        <v>2245</v>
      </c>
      <c r="M49" s="14"/>
      <c r="N49" s="14"/>
    </row>
    <row r="50" spans="1:14" ht="11.25" customHeight="1">
      <c r="A50" s="68">
        <v>2023</v>
      </c>
      <c r="B50" s="21" t="str">
        <f>IF(AND('A-7'!B113="-",'A-7'!B169="-",'A-7'!B225="-"),"-",SUM('A-7'!B113,'A-7'!B169,'A-7'!B225))</f>
        <v>-</v>
      </c>
      <c r="C50" s="21" t="str">
        <f>IF(AND('A-7'!C113="-",'A-7'!C169="-",'A-7'!C225="-"),"-",SUM('A-7'!C113,'A-7'!C169,'A-7'!C225))</f>
        <v>-</v>
      </c>
      <c r="D50" s="21" t="str">
        <f>IF(AND('A-7'!D113="-",'A-7'!D169="-",'A-7'!D225="-"),"-",SUM('A-7'!D113,'A-7'!D169,'A-7'!D225))</f>
        <v>-</v>
      </c>
      <c r="E50" s="21" t="str">
        <f>IF(AND('A-7'!E113="-",'A-7'!E169="-",'A-7'!E225="-"),"-",SUM('A-7'!E113,'A-7'!E169,'A-7'!E225))</f>
        <v>-</v>
      </c>
      <c r="F50" s="21" t="str">
        <f>IF(AND('A-7'!F113="-",'A-7'!F169="-",'A-7'!F225="-"),"-",SUM('A-7'!F113,'A-7'!F169,'A-7'!F225))</f>
        <v>-</v>
      </c>
      <c r="G50" s="21" t="str">
        <f>IF(AND('A-7'!G113="-",'A-7'!G169="-",'A-7'!G225="-"),"-",SUM('A-7'!G113,'A-7'!G169,'A-7'!G225))</f>
        <v>-</v>
      </c>
      <c r="H50" s="21">
        <f>IF(AND('A-7'!H113="-",'A-7'!H169="-",'A-7'!H225="-"),"-",SUM('A-7'!H113,'A-7'!H169,'A-7'!H225))</f>
        <v>171</v>
      </c>
      <c r="I50" s="21">
        <f>IF(AND('A-7'!I113="-",'A-7'!I169="-",'A-7'!I225="-"),"-",SUM('A-7'!I113,'A-7'!I169,'A-7'!I225))</f>
        <v>206</v>
      </c>
      <c r="J50" s="21">
        <f>IF(AND('A-7'!J113="-",'A-7'!J169="-",'A-7'!J225="-"),"-",SUM('A-7'!J113,'A-7'!J169,'A-7'!J225))</f>
        <v>55</v>
      </c>
      <c r="K50" s="21" t="str">
        <f>IF(AND('A-7'!K113="-",'A-7'!K169="-",'A-7'!K225="-"),"-",SUM('A-7'!K113,'A-7'!K169,'A-7'!K225))</f>
        <v>-</v>
      </c>
      <c r="L50" s="14">
        <f>IF(AND('A-7'!L113="-",'A-7'!L169="-",'A-7'!L225="-"),"-",SUM('A-7'!L113,'A-7'!L169,'A-7'!L225))</f>
        <v>432</v>
      </c>
      <c r="M50" s="14"/>
      <c r="N50" s="14"/>
    </row>
    <row r="51" spans="1:14" ht="11.25" customHeight="1">
      <c r="A51" s="68" t="s">
        <v>346</v>
      </c>
      <c r="B51" s="21" t="str">
        <f>IF(AND('A-7'!B114="-",'A-7'!B170="-",'A-7'!B226="-"),"-",SUM('A-7'!B114,'A-7'!B170,'A-7'!B226))</f>
        <v>-</v>
      </c>
      <c r="C51" s="21">
        <f>IF(AND('A-7'!C114="-",'A-7'!C170="-",'A-7'!C226="-"),"-",SUM('A-7'!C114,'A-7'!C170,'A-7'!C226))</f>
        <v>149</v>
      </c>
      <c r="D51" s="21">
        <f>IF(AND('A-7'!D114="-",'A-7'!D170="-",'A-7'!D226="-"),"-",SUM('A-7'!D114,'A-7'!D170,'A-7'!D226))</f>
        <v>580</v>
      </c>
      <c r="E51" s="21">
        <f>IF(AND('A-7'!E114="-",'A-7'!E170="-",'A-7'!E226="-"),"-",SUM('A-7'!E114,'A-7'!E170,'A-7'!E226))</f>
        <v>258</v>
      </c>
      <c r="F51" s="21">
        <f>IF(AND('A-7'!F114="-",'A-7'!F170="-",'A-7'!F226="-"),"-",SUM('A-7'!F114,'A-7'!F170,'A-7'!F226))</f>
        <v>74</v>
      </c>
      <c r="G51" s="21">
        <f>IF(AND('A-7'!G114="-",'A-7'!G170="-",'A-7'!G226="-"),"-",SUM('A-7'!G114,'A-7'!G170,'A-7'!G226))</f>
        <v>265</v>
      </c>
      <c r="H51" s="21">
        <f>IF(AND('A-7'!H114="-",'A-7'!H170="-",'A-7'!H226="-"),"-",SUM('A-7'!H114,'A-7'!H170,'A-7'!H226))</f>
        <v>140</v>
      </c>
      <c r="I51" s="21">
        <f>IF(AND('A-7'!I114="-",'A-7'!I170="-",'A-7'!I226="-"),"-",SUM('A-7'!I114,'A-7'!I170,'A-7'!I226))</f>
        <v>187</v>
      </c>
      <c r="J51" s="21" t="str">
        <f>IF(AND('A-7'!J114="-",'A-7'!J170="-",'A-7'!J226="-"),"-",SUM('A-7'!J114,'A-7'!J170,'A-7'!J226))</f>
        <v>-</v>
      </c>
      <c r="K51" s="21" t="str">
        <f>IF(AND('A-7'!K114="-",'A-7'!K170="-",'A-7'!K226="-"),"-",SUM('A-7'!K114,'A-7'!K170,'A-7'!K226))</f>
        <v>-</v>
      </c>
      <c r="L51" s="14">
        <f>IF(AND('A-7'!L114="-",'A-7'!L170="-",'A-7'!L226="-"),"-",SUM('A-7'!L114,'A-7'!L170,'A-7'!L226))</f>
        <v>1653</v>
      </c>
      <c r="M51" s="14"/>
      <c r="N51" s="14"/>
    </row>
    <row r="52" spans="1:14" ht="11.25" customHeight="1">
      <c r="A52" s="68"/>
      <c r="B52" s="21"/>
      <c r="C52" s="21"/>
      <c r="D52" s="21"/>
      <c r="E52" s="21"/>
      <c r="F52" s="21"/>
      <c r="G52" s="21"/>
      <c r="H52" s="21"/>
      <c r="I52" s="21"/>
      <c r="J52" s="21"/>
      <c r="K52" s="21"/>
      <c r="L52" s="103"/>
      <c r="M52" s="14"/>
      <c r="N52" s="14"/>
    </row>
    <row r="53" spans="1:14" ht="11.25" customHeight="1">
      <c r="A53" s="87" t="s">
        <v>250</v>
      </c>
      <c r="B53" s="21"/>
      <c r="C53" s="21"/>
      <c r="D53" s="21"/>
      <c r="E53" s="21"/>
      <c r="F53" s="21"/>
      <c r="G53" s="21"/>
      <c r="H53" s="21"/>
      <c r="I53" s="21"/>
      <c r="J53" s="21"/>
      <c r="K53" s="21"/>
      <c r="L53" s="103"/>
      <c r="M53" s="14"/>
      <c r="N53" s="14"/>
    </row>
    <row r="54" spans="1:14" ht="11.25" customHeight="1">
      <c r="A54" s="68">
        <v>1978</v>
      </c>
      <c r="B54" s="21" t="str">
        <f>'A-7'!B236</f>
        <v>-</v>
      </c>
      <c r="C54" s="21">
        <f>IF(AND('A-7'!C236="-",'A-2'!B4="-",'A-2'!B53="-"),"-",SUM('A-7'!C236,'A-2'!B4,'A-2'!B53))</f>
        <v>639</v>
      </c>
      <c r="D54" s="21">
        <f>IF(AND('A-7'!D236="-",'A-2'!C4="-",'A-2'!C53="-"),"-",SUM('A-7'!D236,'A-2'!C4,'A-2'!C53))</f>
        <v>7964</v>
      </c>
      <c r="E54" s="21">
        <f>IF(AND('A-7'!E236="-",'A-2'!D4="-",'A-2'!D53="-"),"-",SUM('A-7'!E236,'A-2'!D4,'A-2'!D53))</f>
        <v>17917</v>
      </c>
      <c r="F54" s="21">
        <f>IF(AND('A-7'!F236="-",'A-2'!E4="-",'A-2'!E53="-"),"-",SUM('A-7'!F236,'A-2'!E4,'A-2'!E53))</f>
        <v>9074</v>
      </c>
      <c r="G54" s="21">
        <f>IF(AND('A-7'!G236="-",'A-2'!F4="-",'A-2'!F53="-"),"-",SUM('A-7'!G236,'A-2'!F4,'A-2'!F53))</f>
        <v>4193</v>
      </c>
      <c r="H54" s="21">
        <f>IF(AND('A-7'!H236="-",'A-2'!G4="-",'A-2'!G53="-"),"-",SUM('A-7'!H236,'A-2'!G4,'A-2'!G53))</f>
        <v>1781</v>
      </c>
      <c r="I54" s="21">
        <f>IF(AND('A-7'!I236="-",'A-2'!H4="-",'A-2'!H53="-"),"-",SUM('A-7'!I236,'A-2'!H4,'A-2'!H53))</f>
        <v>1256</v>
      </c>
      <c r="J54" s="21">
        <f>'A-7'!J236</f>
        <v>992</v>
      </c>
      <c r="K54" s="21" t="str">
        <f>'A-7'!K236</f>
        <v>-</v>
      </c>
      <c r="L54" s="103">
        <f>IF(AND('A-7'!L236="-",'A-2'!I4="-",'A-2'!I53="-"),"-",SUM('A-7'!L236,'A-2'!I4,'A-2'!I53))</f>
        <v>43816</v>
      </c>
      <c r="M54" s="14"/>
      <c r="N54" s="14"/>
    </row>
    <row r="55" spans="1:14" ht="11.25" customHeight="1">
      <c r="A55" s="68">
        <v>1979</v>
      </c>
      <c r="B55" s="21" t="str">
        <f>'A-7'!B237</f>
        <v>-</v>
      </c>
      <c r="C55" s="21">
        <f>IF(AND('A-7'!C237="-",'A-2'!B5="-",'A-2'!B54="-"),"-",SUM('A-7'!C237,'A-2'!B5,'A-2'!B54))</f>
        <v>0</v>
      </c>
      <c r="D55" s="21">
        <f>IF(AND('A-7'!D237="-",'A-2'!C5="-",'A-2'!C54="-"),"-",SUM('A-7'!D237,'A-2'!C5,'A-2'!C54))</f>
        <v>6537</v>
      </c>
      <c r="E55" s="21">
        <f>IF(AND('A-7'!E237="-",'A-2'!D5="-",'A-2'!D54="-"),"-",SUM('A-7'!E237,'A-2'!D5,'A-2'!D54))</f>
        <v>8501</v>
      </c>
      <c r="F55" s="21">
        <f>IF(AND('A-7'!F237="-",'A-2'!E5="-",'A-2'!E54="-"),"-",SUM('A-7'!F237,'A-2'!E5,'A-2'!E54))</f>
        <v>21391</v>
      </c>
      <c r="G55" s="21">
        <f>IF(AND('A-7'!G237="-",'A-2'!F5="-",'A-2'!F54="-"),"-",SUM('A-7'!G237,'A-2'!F5,'A-2'!F54))</f>
        <v>17089</v>
      </c>
      <c r="H55" s="21">
        <f>IF(AND('A-7'!H237="-",'A-2'!G5="-",'A-2'!G54="-"),"-",SUM('A-7'!H237,'A-2'!G5,'A-2'!G54))</f>
        <v>2814</v>
      </c>
      <c r="I55" s="21">
        <f>IF(AND('A-7'!I237="-",'A-2'!H5="-",'A-2'!H54="-"),"-",SUM('A-7'!I237,'A-2'!H5,'A-2'!H54))</f>
        <v>764</v>
      </c>
      <c r="J55" s="21">
        <f>'A-7'!J237</f>
        <v>202</v>
      </c>
      <c r="K55" s="21" t="str">
        <f>'A-7'!K237</f>
        <v>-</v>
      </c>
      <c r="L55" s="103">
        <f>IF(AND('A-7'!L237="-",'A-2'!I5="-",'A-2'!I54="-"),"-",SUM('A-7'!L237,'A-2'!I5,'A-2'!I54))</f>
        <v>57298</v>
      </c>
      <c r="M55" s="14"/>
      <c r="N55" s="14"/>
    </row>
    <row r="56" spans="1:14" ht="11.25" customHeight="1">
      <c r="A56" s="68">
        <v>1980</v>
      </c>
      <c r="B56" s="21" t="str">
        <f>'A-7'!B238</f>
        <v>-</v>
      </c>
      <c r="C56" s="21" t="str">
        <f>IF(AND('A-7'!C238="-",'A-2'!B6="-",'A-2'!B55="-"),"-",SUM('A-7'!C238,'A-2'!B6,'A-2'!B55))</f>
        <v>-</v>
      </c>
      <c r="D56" s="21">
        <f>IF(AND('A-7'!D238="-",'A-2'!C6="-",'A-2'!C55="-"),"-",SUM('A-7'!D238,'A-2'!C6,'A-2'!C55))</f>
        <v>9358</v>
      </c>
      <c r="E56" s="21">
        <f>IF(AND('A-7'!E238="-",'A-2'!D6="-",'A-2'!D55="-"),"-",SUM('A-7'!E238,'A-2'!D6,'A-2'!D55))</f>
        <v>276</v>
      </c>
      <c r="F56" s="21">
        <f>IF(AND('A-7'!F238="-",'A-2'!E6="-",'A-2'!E55="-"),"-",SUM('A-7'!F238,'A-2'!E6,'A-2'!E55))</f>
        <v>5561</v>
      </c>
      <c r="G56" s="21">
        <f>IF(AND('A-7'!G238="-",'A-2'!F6="-",'A-2'!F55="-"),"-",SUM('A-7'!G238,'A-2'!F6,'A-2'!F55))</f>
        <v>6820</v>
      </c>
      <c r="H56" s="21">
        <f>IF(AND('A-7'!H238="-",'A-2'!G6="-",'A-2'!G55="-"),"-",SUM('A-7'!H238,'A-2'!G6,'A-2'!G55))</f>
        <v>5715</v>
      </c>
      <c r="I56" s="21">
        <f>IF(AND('A-7'!I238="-",'A-2'!H6="-",'A-2'!H55="-"),"-",SUM('A-7'!I238,'A-2'!H6,'A-2'!H55))</f>
        <v>845</v>
      </c>
      <c r="J56" s="21">
        <f>'A-7'!J238</f>
        <v>510</v>
      </c>
      <c r="K56" s="21" t="str">
        <f>'A-7'!K238</f>
        <v>-</v>
      </c>
      <c r="L56" s="103">
        <f>IF(AND('A-7'!L238="-",'A-2'!I6="-",'A-2'!I55="-"),"-",SUM('A-7'!L238,'A-2'!I6,'A-2'!I55))</f>
        <v>29085</v>
      </c>
      <c r="M56" s="14"/>
      <c r="N56" s="14"/>
    </row>
    <row r="57" spans="1:14" ht="11.25" customHeight="1">
      <c r="A57" s="68">
        <v>1981</v>
      </c>
      <c r="B57" s="21" t="str">
        <f>'A-7'!B239</f>
        <v>-</v>
      </c>
      <c r="C57" s="21" t="str">
        <f>IF(AND('A-7'!C239="-",'A-2'!B7="-",'A-2'!B56="-"),"-",SUM('A-7'!C239,'A-2'!B7,'A-2'!B56))</f>
        <v>-</v>
      </c>
      <c r="D57" s="21">
        <f>IF(AND('A-7'!D239="-",'A-2'!C7="-",'A-2'!C56="-"),"-",SUM('A-7'!D239,'A-2'!C7,'A-2'!C56))</f>
        <v>7529</v>
      </c>
      <c r="E57" s="21">
        <f>IF(AND('A-7'!E239="-",'A-2'!D7="-",'A-2'!D56="-"),"-",SUM('A-7'!E239,'A-2'!D7,'A-2'!D56))</f>
        <v>1402</v>
      </c>
      <c r="F57" s="21">
        <f>IF(AND('A-7'!F239="-",'A-2'!E7="-",'A-2'!E56="-"),"-",SUM('A-7'!F239,'A-2'!E7,'A-2'!E56))</f>
        <v>6791</v>
      </c>
      <c r="G57" s="21">
        <f>IF(AND('A-7'!G239="-",'A-2'!F7="-",'A-2'!F56="-"),"-",SUM('A-7'!G239,'A-2'!F7,'A-2'!F56))</f>
        <v>9667</v>
      </c>
      <c r="H57" s="21">
        <f>IF(AND('A-7'!H239="-",'A-2'!G7="-",'A-2'!G56="-"),"-",SUM('A-7'!H239,'A-2'!G7,'A-2'!G56))</f>
        <v>3197</v>
      </c>
      <c r="I57" s="21">
        <f>IF(AND('A-7'!I239="-",'A-2'!H7="-",'A-2'!H56="-"),"-",SUM('A-7'!I239,'A-2'!H7,'A-2'!H56))</f>
        <v>1553</v>
      </c>
      <c r="J57" s="21">
        <f>'A-7'!J239</f>
        <v>453</v>
      </c>
      <c r="K57" s="21" t="str">
        <f>'A-7'!K239</f>
        <v>-</v>
      </c>
      <c r="L57" s="103">
        <f>IF(AND('A-7'!L239="-",'A-2'!I7="-",'A-2'!I56="-"),"-",SUM('A-7'!L239,'A-2'!I7,'A-2'!I56))</f>
        <v>30592</v>
      </c>
      <c r="M57" s="14"/>
      <c r="N57" s="14"/>
    </row>
    <row r="58" spans="1:14" ht="11.25" customHeight="1">
      <c r="A58" s="68">
        <v>1982</v>
      </c>
      <c r="B58" s="21" t="str">
        <f>'A-7'!B240</f>
        <v>-</v>
      </c>
      <c r="C58" s="21" t="str">
        <f>IF(AND('A-7'!C240="-",'A-2'!B8="-",'A-2'!B57="-"),"-",SUM('A-7'!C240,'A-2'!B8,'A-2'!B57))</f>
        <v>-</v>
      </c>
      <c r="D58" s="21">
        <f>IF(AND('A-7'!D240="-",'A-2'!C8="-",'A-2'!C57="-"),"-",SUM('A-7'!D240,'A-2'!C8,'A-2'!C57))</f>
        <v>4442</v>
      </c>
      <c r="E58" s="21">
        <f>IF(AND('A-7'!E240="-",'A-2'!D8="-",'A-2'!D57="-"),"-",SUM('A-7'!E240,'A-2'!D8,'A-2'!D57))</f>
        <v>2061</v>
      </c>
      <c r="F58" s="21">
        <f>IF(AND('A-7'!F240="-",'A-2'!E8="-",'A-2'!E57="-"),"-",SUM('A-7'!F240,'A-2'!E8,'A-2'!E57))</f>
        <v>10881</v>
      </c>
      <c r="G58" s="21">
        <f>IF(AND('A-7'!G240="-",'A-2'!F8="-",'A-2'!F57="-"),"-",SUM('A-7'!G240,'A-2'!F8,'A-2'!F57))</f>
        <v>10375</v>
      </c>
      <c r="H58" s="21">
        <f>IF(AND('A-7'!H240="-",'A-2'!G8="-",'A-2'!G57="-"),"-",SUM('A-7'!H240,'A-2'!G8,'A-2'!G57))</f>
        <v>2988</v>
      </c>
      <c r="I58" s="21">
        <f>IF(AND('A-7'!I240="-",'A-2'!H8="-",'A-2'!H57="-"),"-",SUM('A-7'!I240,'A-2'!H8,'A-2'!H57))</f>
        <v>1125</v>
      </c>
      <c r="J58" s="21">
        <f>'A-7'!J240</f>
        <v>582</v>
      </c>
      <c r="K58" s="21" t="str">
        <f>'A-7'!K240</f>
        <v>-</v>
      </c>
      <c r="L58" s="103">
        <f>IF(AND('A-7'!L240="-",'A-2'!I8="-",'A-2'!I57="-"),"-",SUM('A-7'!L240,'A-2'!I8,'A-2'!I57))</f>
        <v>32454</v>
      </c>
      <c r="M58" s="14"/>
      <c r="N58" s="14"/>
    </row>
    <row r="59" spans="1:14" ht="11.25" customHeight="1">
      <c r="A59" s="68">
        <v>1983</v>
      </c>
      <c r="B59" s="21" t="str">
        <f>'A-7'!B241</f>
        <v>-</v>
      </c>
      <c r="C59" s="21" t="str">
        <f>IF(AND('A-7'!C241="-",'A-2'!B9="-",'A-2'!B58="-"),"-",SUM('A-7'!C241,'A-2'!B9,'A-2'!B58))</f>
        <v>-</v>
      </c>
      <c r="D59" s="21">
        <f>IF(AND('A-7'!D241="-",'A-2'!C9="-",'A-2'!C58="-"),"-",SUM('A-7'!D241,'A-2'!C9,'A-2'!C58))</f>
        <v>1526</v>
      </c>
      <c r="E59" s="21">
        <f>IF(AND('A-7'!E241="-",'A-2'!D9="-",'A-2'!D58="-"),"-",SUM('A-7'!E241,'A-2'!D9,'A-2'!D58))</f>
        <v>5470</v>
      </c>
      <c r="F59" s="21">
        <f>IF(AND('A-7'!F241="-",'A-2'!E9="-",'A-2'!E58="-"),"-",SUM('A-7'!F241,'A-2'!E9,'A-2'!E58))</f>
        <v>5317</v>
      </c>
      <c r="G59" s="21">
        <f>IF(AND('A-7'!G241="-",'A-2'!F9="-",'A-2'!F58="-"),"-",SUM('A-7'!G241,'A-2'!F9,'A-2'!F58))</f>
        <v>2382</v>
      </c>
      <c r="H59" s="21">
        <f>IF(AND('A-7'!H241="-",'A-2'!G9="-",'A-2'!G58="-"),"-",SUM('A-7'!H241,'A-2'!G9,'A-2'!G58))</f>
        <v>81</v>
      </c>
      <c r="I59" s="21">
        <f>IF(AND('A-7'!I241="-",'A-2'!H9="-",'A-2'!H58="-"),"-",SUM('A-7'!I241,'A-2'!H9,'A-2'!H58))</f>
        <v>631</v>
      </c>
      <c r="J59" s="21">
        <f>'A-7'!J241</f>
        <v>116</v>
      </c>
      <c r="K59" s="21" t="str">
        <f>'A-7'!K241</f>
        <v>-</v>
      </c>
      <c r="L59" s="103">
        <f>IF(AND('A-7'!L241="-",'A-2'!I9="-",'A-2'!I58="-"),"-",SUM('A-7'!L241,'A-2'!I9,'A-2'!I58))</f>
        <v>15523</v>
      </c>
      <c r="M59" s="14"/>
      <c r="N59" s="14"/>
    </row>
    <row r="60" spans="1:14" ht="11.25" customHeight="1">
      <c r="A60" s="68">
        <v>1984</v>
      </c>
      <c r="B60" s="21" t="str">
        <f>'A-7'!B242</f>
        <v>-</v>
      </c>
      <c r="C60" s="21" t="str">
        <f>IF(AND('A-7'!C242="-",'A-2'!B10="-",'A-2'!B59="-"),"-",SUM('A-7'!C242,'A-2'!B10,'A-2'!B59))</f>
        <v>-</v>
      </c>
      <c r="D60" s="21">
        <f>IF(AND('A-7'!D242="-",'A-2'!C10="-",'A-2'!C59="-"),"-",SUM('A-7'!D242,'A-2'!C10,'A-2'!C59))</f>
        <v>1372</v>
      </c>
      <c r="E60" s="21">
        <f>IF(AND('A-7'!E242="-",'A-2'!D10="-",'A-2'!D59="-"),"-",SUM('A-7'!E242,'A-2'!D10,'A-2'!D59))</f>
        <v>139</v>
      </c>
      <c r="F60" s="21">
        <f>IF(AND('A-7'!F242="-",'A-2'!E10="-",'A-2'!E59="-"),"-",SUM('A-7'!F242,'A-2'!E10,'A-2'!E59))</f>
        <v>1970</v>
      </c>
      <c r="G60" s="21">
        <f>IF(AND('A-7'!G242="-",'A-2'!F10="-",'A-2'!F59="-"),"-",SUM('A-7'!G242,'A-2'!F10,'A-2'!F59))</f>
        <v>3652</v>
      </c>
      <c r="H60" s="21">
        <f>IF(AND('A-7'!H242="-",'A-2'!G10="-",'A-2'!G59="-"),"-",SUM('A-7'!H242,'A-2'!G10,'A-2'!G59))</f>
        <v>3</v>
      </c>
      <c r="I60" s="21">
        <f>IF(AND('A-7'!I242="-",'A-2'!H10="-",'A-2'!H59="-"),"-",SUM('A-7'!I242,'A-2'!H10,'A-2'!H59))</f>
        <v>234</v>
      </c>
      <c r="J60" s="21">
        <f>'A-7'!J242</f>
        <v>209</v>
      </c>
      <c r="K60" s="21" t="str">
        <f>'A-7'!K242</f>
        <v>-</v>
      </c>
      <c r="L60" s="103">
        <f>IF(AND('A-7'!L242="-",'A-2'!I10="-",'A-2'!I59="-"),"-",SUM('A-7'!L242,'A-2'!I10,'A-2'!I59))</f>
        <v>7579</v>
      </c>
      <c r="M60" s="14"/>
      <c r="N60" s="14"/>
    </row>
    <row r="61" spans="1:14" ht="11.25" customHeight="1">
      <c r="A61" s="68">
        <v>1985</v>
      </c>
      <c r="B61" s="21" t="str">
        <f>'A-7'!B243</f>
        <v>-</v>
      </c>
      <c r="C61" s="21" t="str">
        <f>IF(AND('A-7'!C243="-",'A-2'!B11="-",'A-2'!B60="-"),"-",SUM('A-7'!C243,'A-2'!B11,'A-2'!B60))</f>
        <v>-</v>
      </c>
      <c r="D61" s="21">
        <f>IF(AND('A-7'!D243="-",'A-2'!C11="-",'A-2'!C60="-"),"-",SUM('A-7'!D243,'A-2'!C11,'A-2'!C60))</f>
        <v>25</v>
      </c>
      <c r="E61" s="21">
        <f>IF(AND('A-7'!E243="-",'A-2'!D11="-",'A-2'!D60="-"),"-",SUM('A-7'!E243,'A-2'!D11,'A-2'!D60))</f>
        <v>14</v>
      </c>
      <c r="F61" s="21">
        <f>IF(AND('A-7'!F243="-",'A-2'!E11="-",'A-2'!E60="-"),"-",SUM('A-7'!F243,'A-2'!E11,'A-2'!E60))</f>
        <v>93</v>
      </c>
      <c r="G61" s="21">
        <f>IF(AND('A-7'!G243="-",'A-2'!F11="-",'A-2'!F60="-"),"-",SUM('A-7'!G243,'A-2'!F11,'A-2'!F60))</f>
        <v>225</v>
      </c>
      <c r="H61" s="21">
        <f>IF(AND('A-7'!H243="-",'A-2'!G11="-",'A-2'!G60="-"),"-",SUM('A-7'!H243,'A-2'!G11,'A-2'!G60))</f>
        <v>97</v>
      </c>
      <c r="I61" s="21">
        <f>IF(AND('A-7'!I243="-",'A-2'!H11="-",'A-2'!H60="-"),"-",SUM('A-7'!I243,'A-2'!H11,'A-2'!H60))</f>
        <v>117</v>
      </c>
      <c r="J61" s="21">
        <f>'A-7'!J243</f>
        <v>322</v>
      </c>
      <c r="K61" s="21" t="str">
        <f>'A-7'!K243</f>
        <v>-</v>
      </c>
      <c r="L61" s="103">
        <f>IF(AND('A-7'!L243="-",'A-2'!I11="-",'A-2'!I60="-"),"-",SUM('A-7'!L243,'A-2'!I11,'A-2'!I60))</f>
        <v>893</v>
      </c>
      <c r="M61" s="14"/>
      <c r="N61" s="14"/>
    </row>
    <row r="62" spans="1:14" ht="11.25" customHeight="1">
      <c r="A62" s="68">
        <v>1986</v>
      </c>
      <c r="B62" s="21" t="str">
        <f>'A-7'!B244</f>
        <v>-</v>
      </c>
      <c r="C62" s="21" t="str">
        <f>IF(AND('A-7'!C244="-",'A-2'!B12="-",'A-2'!B61="-"),"-",SUM('A-7'!C244,'A-2'!B12,'A-2'!B61))</f>
        <v>-</v>
      </c>
      <c r="D62" s="21">
        <f>IF(AND('A-7'!D244="-",'A-2'!C12="-",'A-2'!C61="-"),"-",SUM('A-7'!D244,'A-2'!C12,'A-2'!C61))</f>
        <v>546</v>
      </c>
      <c r="E62" s="21">
        <f>IF(AND('A-7'!E244="-",'A-2'!D12="-",'A-2'!D61="-"),"-",SUM('A-7'!E244,'A-2'!D12,'A-2'!D61))</f>
        <v>1594.896978729359</v>
      </c>
      <c r="F62" s="21">
        <f>IF(AND('A-7'!F244="-",'A-2'!E12="-",'A-2'!E61="-"),"-",SUM('A-7'!F244,'A-2'!E12,'A-2'!E61))</f>
        <v>1490.4998867212082</v>
      </c>
      <c r="G62" s="21">
        <f>IF(AND('A-7'!G244="-",'A-2'!F12="-",'A-2'!F61="-"),"-",SUM('A-7'!G244,'A-2'!F12,'A-2'!F61))</f>
        <v>2585.7843486261554</v>
      </c>
      <c r="H62" s="21">
        <f>IF(AND('A-7'!H244="-",'A-2'!G12="-",'A-2'!G61="-"),"-",SUM('A-7'!H244,'A-2'!G12,'A-2'!G61))</f>
        <v>347</v>
      </c>
      <c r="I62" s="21">
        <f>IF(AND('A-7'!I244="-",'A-2'!H12="-",'A-2'!H61="-"),"-",SUM('A-7'!I244,'A-2'!H12,'A-2'!H61))</f>
        <v>175</v>
      </c>
      <c r="J62" s="21">
        <f>'A-7'!J244</f>
        <v>114</v>
      </c>
      <c r="K62" s="21" t="str">
        <f>'A-7'!K244</f>
        <v>-</v>
      </c>
      <c r="L62" s="103">
        <f>IF(AND('A-7'!L244="-",'A-2'!I12="-",'A-2'!I61="-"),"-",SUM('A-7'!L244,'A-2'!I12,'A-2'!I61))</f>
        <v>6853.1812140767224</v>
      </c>
      <c r="M62" s="14"/>
      <c r="N62" s="14"/>
    </row>
    <row r="63" spans="1:14" ht="11.25" customHeight="1">
      <c r="A63" s="68">
        <v>1987</v>
      </c>
      <c r="B63" s="21" t="str">
        <f>'A-7'!B245</f>
        <v>-</v>
      </c>
      <c r="C63" s="21" t="str">
        <f>IF(AND('A-7'!C245="-",'A-2'!B13="-",'A-2'!B62="-"),"-",SUM('A-7'!C245,'A-2'!B13,'A-2'!B62))</f>
        <v>-</v>
      </c>
      <c r="D63" s="21">
        <f>IF(AND('A-7'!D245="-",'A-2'!C13="-",'A-2'!C62="-"),"-",SUM('A-7'!D245,'A-2'!C13,'A-2'!C62))</f>
        <v>495</v>
      </c>
      <c r="E63" s="21">
        <f>IF(AND('A-7'!E245="-",'A-2'!D13="-",'A-2'!D62="-"),"-",SUM('A-7'!E245,'A-2'!D13,'A-2'!D62))</f>
        <v>3122.1861560690131</v>
      </c>
      <c r="F63" s="21">
        <f>IF(AND('A-7'!F245="-",'A-2'!E13="-",'A-2'!E62="-"),"-",SUM('A-7'!F245,'A-2'!E13,'A-2'!E62))</f>
        <v>22</v>
      </c>
      <c r="G63" s="21" t="str">
        <f>IF(AND('A-7'!G245="-",'A-2'!F13="-",'A-2'!F62="-"),"-",SUM('A-7'!G245,'A-2'!F13,'A-2'!F62))</f>
        <v>-</v>
      </c>
      <c r="H63" s="21">
        <f>IF(AND('A-7'!H245="-",'A-2'!G13="-",'A-2'!G62="-"),"-",SUM('A-7'!H245,'A-2'!G13,'A-2'!G62))</f>
        <v>512.62835249042143</v>
      </c>
      <c r="I63" s="21">
        <f>IF(AND('A-7'!I245="-",'A-2'!H13="-",'A-2'!H62="-"),"-",SUM('A-7'!I245,'A-2'!H13,'A-2'!H62))</f>
        <v>304</v>
      </c>
      <c r="J63" s="21">
        <f>'A-7'!J245</f>
        <v>311</v>
      </c>
      <c r="K63" s="21" t="str">
        <f>'A-7'!K245</f>
        <v>-</v>
      </c>
      <c r="L63" s="103">
        <f>IF(AND('A-7'!L245="-",'A-2'!I13="-",'A-2'!I62="-"),"-",SUM('A-7'!L245,'A-2'!I13,'A-2'!I62))</f>
        <v>4766.8145085594351</v>
      </c>
      <c r="M63" s="14"/>
      <c r="N63" s="14"/>
    </row>
    <row r="64" spans="1:14" ht="11.25" customHeight="1">
      <c r="A64" s="68">
        <v>1988</v>
      </c>
      <c r="B64" s="21" t="str">
        <f>'A-7'!B246</f>
        <v>-</v>
      </c>
      <c r="C64" s="21" t="str">
        <f>IF(AND('A-7'!C246="-",'A-2'!B14="-",'A-2'!B63="-"),"-",SUM('A-7'!C246,'A-2'!B14,'A-2'!B63))</f>
        <v>-</v>
      </c>
      <c r="D64" s="21">
        <f>IF(AND('A-7'!D246="-",'A-2'!C14="-",'A-2'!C63="-"),"-",SUM('A-7'!D246,'A-2'!C14,'A-2'!C63))</f>
        <v>311</v>
      </c>
      <c r="E64" s="21">
        <f>IF(AND('A-7'!E246="-",'A-2'!D14="-",'A-2'!D63="-"),"-",SUM('A-7'!E246,'A-2'!D14,'A-2'!D63))</f>
        <v>1652.3335891834445</v>
      </c>
      <c r="F64" s="21" t="str">
        <f>IF(AND('A-7'!F246="-",'A-2'!E14="-",'A-2'!E63="-"),"-",SUM('A-7'!F246,'A-2'!E14,'A-2'!E63))</f>
        <v>-</v>
      </c>
      <c r="G64" s="21" t="str">
        <f>IF(AND('A-7'!G246="-",'A-2'!F14="-",'A-2'!F63="-"),"-",SUM('A-7'!G246,'A-2'!F14,'A-2'!F63))</f>
        <v>-</v>
      </c>
      <c r="H64" s="21">
        <f>IF(AND('A-7'!H246="-",'A-2'!G14="-",'A-2'!G63="-"),"-",SUM('A-7'!H246,'A-2'!G14,'A-2'!G63))</f>
        <v>839.28634386778776</v>
      </c>
      <c r="I64" s="21">
        <f>IF(AND('A-7'!I246="-",'A-2'!H14="-",'A-2'!H63="-"),"-",SUM('A-7'!I246,'A-2'!H14,'A-2'!H63))</f>
        <v>193</v>
      </c>
      <c r="J64" s="21">
        <f>'A-7'!J246</f>
        <v>227</v>
      </c>
      <c r="K64" s="21" t="str">
        <f>'A-7'!K246</f>
        <v>-</v>
      </c>
      <c r="L64" s="103">
        <f>IF(AND('A-7'!L246="-",'A-2'!I14="-",'A-2'!I63="-"),"-",SUM('A-7'!L246,'A-2'!I14,'A-2'!I63))</f>
        <v>3222.6199330512322</v>
      </c>
      <c r="M64" s="14"/>
      <c r="N64" s="14"/>
    </row>
    <row r="65" spans="1:14" ht="11.25" customHeight="1">
      <c r="A65" s="68">
        <v>1989</v>
      </c>
      <c r="B65" s="21" t="str">
        <f>'A-7'!B247</f>
        <v>-</v>
      </c>
      <c r="C65" s="21" t="str">
        <f>IF(AND('A-7'!C247="-",'A-2'!B15="-",'A-2'!B64="-"),"-",SUM('A-7'!C247,'A-2'!B15,'A-2'!B64))</f>
        <v>-</v>
      </c>
      <c r="D65" s="21">
        <f>IF(AND('A-7'!D247="-",'A-2'!C15="-",'A-2'!C64="-"),"-",SUM('A-7'!D247,'A-2'!C15,'A-2'!C64))</f>
        <v>247</v>
      </c>
      <c r="E65" s="21">
        <f>IF(AND('A-7'!E247="-",'A-2'!D15="-",'A-2'!D64="-"),"-",SUM('A-7'!E247,'A-2'!D15,'A-2'!D64))</f>
        <v>1185.9136012567092</v>
      </c>
      <c r="F65" s="21" t="str">
        <f>IF(AND('A-7'!F247="-",'A-2'!E15="-",'A-2'!E64="-"),"-",SUM('A-7'!F247,'A-2'!E15,'A-2'!E64))</f>
        <v>-</v>
      </c>
      <c r="G65" s="21">
        <f>IF(AND('A-7'!G247="-",'A-2'!F15="-",'A-2'!F64="-"),"-",SUM('A-7'!G247,'A-2'!F15,'A-2'!F64))</f>
        <v>562.49017989767287</v>
      </c>
      <c r="H65" s="21">
        <f>IF(AND('A-7'!H247="-",'A-2'!G15="-",'A-2'!G64="-"),"-",SUM('A-7'!H247,'A-2'!G15,'A-2'!G64))</f>
        <v>746</v>
      </c>
      <c r="I65" s="21">
        <f>IF(AND('A-7'!I247="-",'A-2'!H15="-",'A-2'!H64="-"),"-",SUM('A-7'!I247,'A-2'!H15,'A-2'!H64))</f>
        <v>118</v>
      </c>
      <c r="J65" s="21" t="str">
        <f>'A-7'!J247</f>
        <v>-</v>
      </c>
      <c r="K65" s="21" t="str">
        <f>'A-7'!K247</f>
        <v>-</v>
      </c>
      <c r="L65" s="103">
        <f>IF(AND('A-7'!L247="-",'A-2'!I15="-",'A-2'!I64="-"),"-",SUM('A-7'!L247,'A-2'!I15,'A-2'!I64))</f>
        <v>2859.4037811543822</v>
      </c>
      <c r="M65" s="14"/>
      <c r="N65" s="14"/>
    </row>
    <row r="66" spans="1:14" ht="11.25" customHeight="1">
      <c r="A66" s="68">
        <v>1990</v>
      </c>
      <c r="B66" s="21" t="str">
        <f>'A-7'!B248</f>
        <v>-</v>
      </c>
      <c r="C66" s="21" t="str">
        <f>IF(AND('A-7'!C248="-",'A-2'!B16="-",'A-2'!B65="-"),"-",SUM('A-7'!C248,'A-2'!B16,'A-2'!B65))</f>
        <v>-</v>
      </c>
      <c r="D66" s="21">
        <f>IF(AND('A-7'!D248="-",'A-2'!C16="-",'A-2'!C65="-"),"-",SUM('A-7'!D248,'A-2'!C16,'A-2'!C65))</f>
        <v>33</v>
      </c>
      <c r="E66" s="21" t="str">
        <f>IF(AND('A-7'!E248="-",'A-2'!D16="-",'A-2'!D65="-"),"-",SUM('A-7'!E248,'A-2'!D16,'A-2'!D65))</f>
        <v>-</v>
      </c>
      <c r="F66" s="21" t="str">
        <f>IF(AND('A-7'!F248="-",'A-2'!E16="-",'A-2'!E65="-"),"-",SUM('A-7'!F248,'A-2'!E16,'A-2'!E65))</f>
        <v>-</v>
      </c>
      <c r="G66" s="21">
        <f>IF(AND('A-7'!G248="-",'A-2'!F16="-",'A-2'!F65="-"),"-",SUM('A-7'!G248,'A-2'!F16,'A-2'!F65))</f>
        <v>1071</v>
      </c>
      <c r="H66" s="21">
        <f>IF(AND('A-7'!H248="-",'A-2'!G16="-",'A-2'!G65="-"),"-",SUM('A-7'!H248,'A-2'!G16,'A-2'!G65))</f>
        <v>311</v>
      </c>
      <c r="I66" s="21">
        <f>IF(AND('A-7'!I248="-",'A-2'!H16="-",'A-2'!H65="-"),"-",SUM('A-7'!I248,'A-2'!H16,'A-2'!H65))</f>
        <v>10</v>
      </c>
      <c r="J66" s="21" t="str">
        <f>'A-7'!J248</f>
        <v>-</v>
      </c>
      <c r="K66" s="21" t="str">
        <f>'A-7'!K248</f>
        <v>-</v>
      </c>
      <c r="L66" s="103">
        <f>IF(AND('A-7'!L248="-",'A-2'!I16="-",'A-2'!I65="-"),"-",SUM('A-7'!L248,'A-2'!I16,'A-2'!I65))</f>
        <v>1425</v>
      </c>
      <c r="M66" s="14"/>
      <c r="N66" s="14"/>
    </row>
    <row r="67" spans="1:14" ht="11.25" customHeight="1">
      <c r="A67" s="68">
        <v>1991</v>
      </c>
      <c r="B67" s="21" t="str">
        <f>'A-7'!B249</f>
        <v>-</v>
      </c>
      <c r="C67" s="21" t="str">
        <f>IF(AND('A-7'!C249="-",'A-2'!B17="-",'A-2'!B66="-"),"-",SUM('A-7'!C249,'A-2'!B17,'A-2'!B66))</f>
        <v>-</v>
      </c>
      <c r="D67" s="21" t="str">
        <f>IF(AND('A-7'!D249="-",'A-2'!C17="-",'A-2'!C66="-"),"-",SUM('A-7'!D249,'A-2'!C17,'A-2'!C66))</f>
        <v>-</v>
      </c>
      <c r="E67" s="21" t="str">
        <f>IF(AND('A-7'!E249="-",'A-2'!D17="-",'A-2'!D66="-"),"-",SUM('A-7'!E249,'A-2'!D17,'A-2'!D66))</f>
        <v>-</v>
      </c>
      <c r="F67" s="21" t="str">
        <f>IF(AND('A-7'!F249="-",'A-2'!E17="-",'A-2'!E66="-"),"-",SUM('A-7'!F249,'A-2'!E17,'A-2'!E66))</f>
        <v>-</v>
      </c>
      <c r="G67" s="21" t="str">
        <f>IF(AND('A-7'!G249="-",'A-2'!F17="-",'A-2'!F66="-"),"-",SUM('A-7'!G249,'A-2'!F17,'A-2'!F66))</f>
        <v>-</v>
      </c>
      <c r="H67" s="21">
        <f>IF(AND('A-7'!H249="-",'A-2'!G17="-",'A-2'!G66="-"),"-",SUM('A-7'!H249,'A-2'!G17,'A-2'!G66))</f>
        <v>522</v>
      </c>
      <c r="I67" s="21">
        <f>IF(AND('A-7'!I249="-",'A-2'!H17="-",'A-2'!H66="-"),"-",SUM('A-7'!I249,'A-2'!H17,'A-2'!H66))</f>
        <v>100</v>
      </c>
      <c r="J67" s="21" t="str">
        <f>'A-7'!J249</f>
        <v>-</v>
      </c>
      <c r="K67" s="21" t="str">
        <f>'A-7'!K249</f>
        <v>-</v>
      </c>
      <c r="L67" s="103">
        <f>IF(AND('A-7'!L249="-",'A-2'!I17="-",'A-2'!I66="-"),"-",SUM('A-7'!L249,'A-2'!I17,'A-2'!I66))</f>
        <v>622</v>
      </c>
      <c r="M67" s="14"/>
      <c r="N67" s="14"/>
    </row>
    <row r="68" spans="1:14" ht="11.25" customHeight="1">
      <c r="A68" s="68">
        <v>1992</v>
      </c>
      <c r="B68" s="21" t="str">
        <f>'A-7'!B250</f>
        <v>-</v>
      </c>
      <c r="C68" s="21" t="str">
        <f>IF(AND('A-7'!C250="-",'A-2'!B18="-",'A-2'!B67="-"),"-",SUM('A-7'!C250,'A-2'!B18,'A-2'!B67))</f>
        <v>-</v>
      </c>
      <c r="D68" s="21" t="str">
        <f>IF(AND('A-7'!D250="-",'A-2'!C18="-",'A-2'!C67="-"),"-",SUM('A-7'!D250,'A-2'!C18,'A-2'!C67))</f>
        <v>-</v>
      </c>
      <c r="E68" s="21" t="str">
        <f>IF(AND('A-7'!E250="-",'A-2'!D18="-",'A-2'!D67="-"),"-",SUM('A-7'!E250,'A-2'!D18,'A-2'!D67))</f>
        <v>-</v>
      </c>
      <c r="F68" s="21" t="str">
        <f>IF(AND('A-7'!F250="-",'A-2'!E18="-",'A-2'!E67="-"),"-",SUM('A-7'!F250,'A-2'!E18,'A-2'!E67))</f>
        <v>-</v>
      </c>
      <c r="G68" s="21" t="str">
        <f>IF(AND('A-7'!G250="-",'A-2'!F18="-",'A-2'!F67="-"),"-",SUM('A-7'!G250,'A-2'!F18,'A-2'!F67))</f>
        <v>-</v>
      </c>
      <c r="H68" s="21" t="str">
        <f>IF(AND('A-7'!H250="-",'A-2'!G18="-",'A-2'!G67="-"),"-",SUM('A-7'!H250,'A-2'!G18,'A-2'!G67))</f>
        <v>-</v>
      </c>
      <c r="I68" s="21" t="str">
        <f>IF(AND('A-7'!I250="-",'A-2'!H18="-",'A-2'!H67="-"),"-",SUM('A-7'!I250,'A-2'!H18,'A-2'!H67))</f>
        <v>-</v>
      </c>
      <c r="J68" s="21" t="str">
        <f>'A-7'!J250</f>
        <v>-</v>
      </c>
      <c r="K68" s="21" t="str">
        <f>'A-7'!K250</f>
        <v>-</v>
      </c>
      <c r="L68" s="103" t="str">
        <f>IF(AND('A-7'!L250="-",'A-2'!I18="-",'A-2'!I67="-"),"-",SUM('A-7'!L250,'A-2'!I18,'A-2'!I67))</f>
        <v>-</v>
      </c>
      <c r="M68" s="14"/>
      <c r="N68" s="14"/>
    </row>
    <row r="69" spans="1:14" ht="11.25" customHeight="1">
      <c r="A69" s="68">
        <v>1993</v>
      </c>
      <c r="B69" s="21" t="str">
        <f>'A-7'!B251</f>
        <v>-</v>
      </c>
      <c r="C69" s="21" t="str">
        <f>IF(AND('A-7'!C251="-",'A-2'!B19="-",'A-2'!B68="-"),"-",SUM('A-7'!C251,'A-2'!B19,'A-2'!B68))</f>
        <v>-</v>
      </c>
      <c r="D69" s="21" t="str">
        <f>IF(AND('A-7'!D251="-",'A-2'!C19="-",'A-2'!C68="-"),"-",SUM('A-7'!D251,'A-2'!C19,'A-2'!C68))</f>
        <v>-</v>
      </c>
      <c r="E69" s="21" t="str">
        <f>IF(AND('A-7'!E251="-",'A-2'!D19="-",'A-2'!D68="-"),"-",SUM('A-7'!E251,'A-2'!D19,'A-2'!D68))</f>
        <v>-</v>
      </c>
      <c r="F69" s="21" t="str">
        <f>IF(AND('A-7'!F251="-",'A-2'!E19="-",'A-2'!E68="-"),"-",SUM('A-7'!F251,'A-2'!E19,'A-2'!E68))</f>
        <v>-</v>
      </c>
      <c r="G69" s="21" t="str">
        <f>IF(AND('A-7'!G251="-",'A-2'!F19="-",'A-2'!F68="-"),"-",SUM('A-7'!G251,'A-2'!F19,'A-2'!F68))</f>
        <v>-</v>
      </c>
      <c r="H69" s="21" t="str">
        <f>IF(AND('A-7'!H251="-",'A-2'!G19="-",'A-2'!G68="-"),"-",SUM('A-7'!H251,'A-2'!G19,'A-2'!G68))</f>
        <v>-</v>
      </c>
      <c r="I69" s="21" t="str">
        <f>IF(AND('A-7'!I251="-",'A-2'!H19="-",'A-2'!H68="-"),"-",SUM('A-7'!I251,'A-2'!H19,'A-2'!H68))</f>
        <v>-</v>
      </c>
      <c r="J69" s="21" t="str">
        <f>'A-7'!J251</f>
        <v>-</v>
      </c>
      <c r="K69" s="21" t="str">
        <f>'A-7'!K251</f>
        <v>-</v>
      </c>
      <c r="L69" s="103" t="str">
        <f>IF(AND('A-7'!L251="-",'A-2'!I19="-",'A-2'!I68="-"),"-",SUM('A-7'!L251,'A-2'!I19,'A-2'!I68))</f>
        <v>-</v>
      </c>
      <c r="M69" s="14"/>
      <c r="N69" s="14"/>
    </row>
    <row r="70" spans="1:14" ht="11.25" customHeight="1">
      <c r="A70" s="68">
        <v>1994</v>
      </c>
      <c r="B70" s="21" t="str">
        <f>'A-7'!B252</f>
        <v>-</v>
      </c>
      <c r="C70" s="21" t="str">
        <f>IF(AND('A-7'!C252="-",'A-2'!B20="-",'A-2'!B69="-"),"-",SUM('A-7'!C252,'A-2'!B20,'A-2'!B69))</f>
        <v>-</v>
      </c>
      <c r="D70" s="21">
        <f>IF(AND('A-7'!D252="-",'A-2'!C20="-",'A-2'!C69="-"),"-",SUM('A-7'!D252,'A-2'!C20,'A-2'!C69))</f>
        <v>44</v>
      </c>
      <c r="E70" s="21" t="str">
        <f>IF(AND('A-7'!E252="-",'A-2'!D20="-",'A-2'!D69="-"),"-",SUM('A-7'!E252,'A-2'!D20,'A-2'!D69))</f>
        <v>-</v>
      </c>
      <c r="F70" s="21" t="str">
        <f>IF(AND('A-7'!F252="-",'A-2'!E20="-",'A-2'!E69="-"),"-",SUM('A-7'!F252,'A-2'!E20,'A-2'!E69))</f>
        <v>-</v>
      </c>
      <c r="G70" s="21">
        <f>IF(AND('A-7'!G252="-",'A-2'!F20="-",'A-2'!F69="-"),"-",SUM('A-7'!G252,'A-2'!F20,'A-2'!F69))</f>
        <v>56</v>
      </c>
      <c r="H70" s="21" t="str">
        <f>IF(AND('A-7'!H252="-",'A-2'!G20="-",'A-2'!G69="-"),"-",SUM('A-7'!H252,'A-2'!G20,'A-2'!G69))</f>
        <v>-</v>
      </c>
      <c r="I70" s="21">
        <f>IF(AND('A-7'!I252="-",'A-2'!H20="-",'A-2'!H69="-"),"-",SUM('A-7'!I252,'A-2'!H20,'A-2'!H69))</f>
        <v>183</v>
      </c>
      <c r="J70" s="21" t="str">
        <f>'A-7'!J252</f>
        <v>-</v>
      </c>
      <c r="K70" s="21" t="str">
        <f>'A-7'!K252</f>
        <v>-</v>
      </c>
      <c r="L70" s="103">
        <f>IF(AND('A-7'!L252="-",'A-2'!I20="-",'A-2'!I69="-"),"-",SUM('A-7'!L252,'A-2'!I20,'A-2'!I69))</f>
        <v>283</v>
      </c>
      <c r="M70" s="14"/>
      <c r="N70" s="14"/>
    </row>
    <row r="71" spans="1:14" ht="11.25" customHeight="1">
      <c r="A71" s="68">
        <v>1995</v>
      </c>
      <c r="B71" s="21" t="str">
        <f>'A-7'!B253</f>
        <v>-</v>
      </c>
      <c r="C71" s="21" t="str">
        <f>IF(AND('A-7'!C253="-",'A-2'!B21="-",'A-2'!B70="-"),"-",SUM('A-7'!C253,'A-2'!B21,'A-2'!B70))</f>
        <v>-</v>
      </c>
      <c r="D71" s="21">
        <f>IF(AND('A-7'!D253="-",'A-2'!C21="-",'A-2'!C70="-"),"-",SUM('A-7'!D253,'A-2'!C21,'A-2'!C70))</f>
        <v>46</v>
      </c>
      <c r="E71" s="21" t="str">
        <f>IF(AND('A-7'!E253="-",'A-2'!D21="-",'A-2'!D70="-"),"-",SUM('A-7'!E253,'A-2'!D21,'A-2'!D70))</f>
        <v>-</v>
      </c>
      <c r="F71" s="21">
        <f>IF(AND('A-7'!F253="-",'A-2'!E21="-",'A-2'!E70="-"),"-",SUM('A-7'!F253,'A-2'!E21,'A-2'!E70))</f>
        <v>48</v>
      </c>
      <c r="G71" s="21" t="str">
        <f>IF(AND('A-7'!G253="-",'A-2'!F21="-",'A-2'!F70="-"),"-",SUM('A-7'!G253,'A-2'!F21,'A-2'!F70))</f>
        <v>-</v>
      </c>
      <c r="H71" s="21" t="str">
        <f>IF(AND('A-7'!H253="-",'A-2'!G21="-",'A-2'!G70="-"),"-",SUM('A-7'!H253,'A-2'!G21,'A-2'!G70))</f>
        <v>-</v>
      </c>
      <c r="I71" s="21">
        <f>IF(AND('A-7'!I253="-",'A-2'!H21="-",'A-2'!H70="-"),"-",SUM('A-7'!I253,'A-2'!H21,'A-2'!H70))</f>
        <v>188</v>
      </c>
      <c r="J71" s="21" t="str">
        <f>'A-7'!J253</f>
        <v>-</v>
      </c>
      <c r="K71" s="21" t="str">
        <f>'A-7'!K253</f>
        <v>-</v>
      </c>
      <c r="L71" s="103">
        <f>IF(AND('A-7'!L253="-",'A-2'!I21="-",'A-2'!I70="-"),"-",SUM('A-7'!L253,'A-2'!I21,'A-2'!I70))</f>
        <v>282</v>
      </c>
      <c r="M71" s="14"/>
      <c r="N71" s="14"/>
    </row>
    <row r="72" spans="1:14" ht="11.25" customHeight="1">
      <c r="A72" s="68">
        <v>1996</v>
      </c>
      <c r="B72" s="21" t="str">
        <f>'A-7'!B254</f>
        <v>-</v>
      </c>
      <c r="C72" s="21" t="str">
        <f>IF(AND('A-7'!C254="-",'A-2'!B22="-",'A-2'!B71="-"),"-",SUM('A-7'!C254,'A-2'!B22,'A-2'!B71))</f>
        <v>-</v>
      </c>
      <c r="D72" s="21">
        <f>IF(AND('A-7'!D254="-",'A-2'!C22="-",'A-2'!C71="-"),"-",SUM('A-7'!D254,'A-2'!C22,'A-2'!C71))</f>
        <v>99</v>
      </c>
      <c r="E72" s="21">
        <f>IF(AND('A-7'!E254="-",'A-2'!D22="-",'A-2'!D71="-"),"-",SUM('A-7'!E254,'A-2'!D22,'A-2'!D71))</f>
        <v>31</v>
      </c>
      <c r="F72" s="21" t="str">
        <f>IF(AND('A-7'!F254="-",'A-2'!E22="-",'A-2'!E71="-"),"-",SUM('A-7'!F254,'A-2'!E22,'A-2'!E71))</f>
        <v>-</v>
      </c>
      <c r="G72" s="21">
        <f>IF(AND('A-7'!G254="-",'A-2'!F22="-",'A-2'!F71="-"),"-",SUM('A-7'!G254,'A-2'!F22,'A-2'!F71))</f>
        <v>323</v>
      </c>
      <c r="H72" s="21">
        <f>IF(AND('A-7'!H254="-",'A-2'!G22="-",'A-2'!G71="-"),"-",SUM('A-7'!H254,'A-2'!G22,'A-2'!G71))</f>
        <v>298</v>
      </c>
      <c r="I72" s="21">
        <f>IF(AND('A-7'!I254="-",'A-2'!H22="-",'A-2'!H71="-"),"-",SUM('A-7'!I254,'A-2'!H22,'A-2'!H71))</f>
        <v>161</v>
      </c>
      <c r="J72" s="21" t="str">
        <f>'A-7'!J254</f>
        <v>-</v>
      </c>
      <c r="K72" s="21" t="str">
        <f>'A-7'!K254</f>
        <v>-</v>
      </c>
      <c r="L72" s="103">
        <f>IF(AND('A-7'!L254="-",'A-2'!I22="-",'A-2'!I71="-"),"-",SUM('A-7'!L254,'A-2'!I22,'A-2'!I71))</f>
        <v>912</v>
      </c>
      <c r="M72" s="14"/>
      <c r="N72" s="14"/>
    </row>
    <row r="73" spans="1:14" ht="11.25" customHeight="1">
      <c r="A73" s="68">
        <v>1997</v>
      </c>
      <c r="B73" s="21" t="str">
        <f>'A-7'!B255</f>
        <v>-</v>
      </c>
      <c r="C73" s="21">
        <f>IF(AND('A-7'!C255="-",'A-2'!B23="-",'A-2'!B72="-"),"-",SUM('A-7'!C255,'A-2'!B23,'A-2'!B72))</f>
        <v>19</v>
      </c>
      <c r="D73" s="21">
        <f>IF(AND('A-7'!D255="-",'A-2'!C23="-",'A-2'!C72="-"),"-",SUM('A-7'!D255,'A-2'!C23,'A-2'!C72))</f>
        <v>149</v>
      </c>
      <c r="E73" s="21" t="str">
        <f>IF(AND('A-7'!E255="-",'A-2'!D23="-",'A-2'!D72="-"),"-",SUM('A-7'!E255,'A-2'!D23,'A-2'!D72))</f>
        <v>-</v>
      </c>
      <c r="F73" s="21" t="str">
        <f>IF(AND('A-7'!F255="-",'A-2'!E23="-",'A-2'!E72="-"),"-",SUM('A-7'!F255,'A-2'!E23,'A-2'!E72))</f>
        <v>-</v>
      </c>
      <c r="G73" s="21">
        <f>IF(AND('A-7'!G255="-",'A-2'!F23="-",'A-2'!F72="-"),"-",SUM('A-7'!G255,'A-2'!F23,'A-2'!F72))</f>
        <v>38</v>
      </c>
      <c r="H73" s="21">
        <f>IF(AND('A-7'!H255="-",'A-2'!G23="-",'A-2'!G72="-"),"-",SUM('A-7'!H255,'A-2'!G23,'A-2'!G72))</f>
        <v>106</v>
      </c>
      <c r="I73" s="21">
        <f>IF(AND('A-7'!I255="-",'A-2'!H23="-",'A-2'!H72="-"),"-",SUM('A-7'!I255,'A-2'!H23,'A-2'!H72))</f>
        <v>169</v>
      </c>
      <c r="J73" s="21" t="str">
        <f>'A-7'!J255</f>
        <v>-</v>
      </c>
      <c r="K73" s="21" t="str">
        <f>'A-7'!K255</f>
        <v>-</v>
      </c>
      <c r="L73" s="103">
        <f>IF(AND('A-7'!L255="-",'A-2'!I23="-",'A-2'!I72="-"),"-",SUM('A-7'!L255,'A-2'!I23,'A-2'!I72))</f>
        <v>481</v>
      </c>
      <c r="M73" s="14"/>
      <c r="N73" s="14"/>
    </row>
    <row r="74" spans="1:14" ht="11.25" customHeight="1">
      <c r="A74" s="68">
        <v>1998</v>
      </c>
      <c r="B74" s="21" t="str">
        <f>'A-7'!B256</f>
        <v>-</v>
      </c>
      <c r="C74" s="21">
        <f>IF(AND('A-7'!C256="-",'A-2'!B24="-",'A-2'!B73="-"),"-",SUM('A-7'!C256,'A-2'!B24,'A-2'!B73))</f>
        <v>0</v>
      </c>
      <c r="D74" s="21">
        <f>IF(AND('A-7'!D256="-",'A-2'!C24="-",'A-2'!C73="-"),"-",SUM('A-7'!D256,'A-2'!C24,'A-2'!C73))</f>
        <v>22</v>
      </c>
      <c r="E74" s="21" t="str">
        <f>IF(AND('A-7'!E256="-",'A-2'!D24="-",'A-2'!D73="-"),"-",SUM('A-7'!E256,'A-2'!D24,'A-2'!D73))</f>
        <v>-</v>
      </c>
      <c r="F74" s="21" t="str">
        <f>IF(AND('A-7'!F256="-",'A-2'!E24="-",'A-2'!E73="-"),"-",SUM('A-7'!F256,'A-2'!E24,'A-2'!E73))</f>
        <v>-</v>
      </c>
      <c r="G74" s="21">
        <f>IF(AND('A-7'!G256="-",'A-2'!F24="-",'A-2'!F73="-"),"-",SUM('A-7'!G256,'A-2'!F24,'A-2'!F73))</f>
        <v>14</v>
      </c>
      <c r="H74" s="21">
        <f>IF(AND('A-7'!H256="-",'A-2'!G24="-",'A-2'!G73="-"),"-",SUM('A-7'!H256,'A-2'!G24,'A-2'!G73))</f>
        <v>164</v>
      </c>
      <c r="I74" s="21">
        <f>IF(AND('A-7'!I256="-",'A-2'!H24="-",'A-2'!H73="-"),"-",SUM('A-7'!I256,'A-2'!H24,'A-2'!H73))</f>
        <v>172</v>
      </c>
      <c r="J74" s="21" t="str">
        <f>'A-7'!J256</f>
        <v>-</v>
      </c>
      <c r="K74" s="21" t="str">
        <f>'A-7'!K256</f>
        <v>-</v>
      </c>
      <c r="L74" s="103">
        <f>IF(AND('A-7'!L256="-",'A-2'!I24="-",'A-2'!I73="-"),"-",SUM('A-7'!L256,'A-2'!I24,'A-2'!I73))</f>
        <v>372</v>
      </c>
      <c r="M74" s="14"/>
      <c r="N74" s="14"/>
    </row>
    <row r="75" spans="1:14" ht="11.25" customHeight="1">
      <c r="A75" s="68">
        <v>1999</v>
      </c>
      <c r="B75" s="21" t="str">
        <f>'A-7'!B257</f>
        <v>-</v>
      </c>
      <c r="C75" s="21" t="str">
        <f>IF(AND('A-7'!C257="-",'A-2'!B25="-",'A-2'!B74="-"),"-",SUM('A-7'!C257,'A-2'!B25,'A-2'!B74))</f>
        <v>-</v>
      </c>
      <c r="D75" s="21">
        <f>IF(AND('A-7'!D257="-",'A-2'!C25="-",'A-2'!C74="-"),"-",SUM('A-7'!D257,'A-2'!C25,'A-2'!C74))</f>
        <v>3</v>
      </c>
      <c r="E75" s="21" t="str">
        <f>IF(AND('A-7'!E257="-",'A-2'!D25="-",'A-2'!D74="-"),"-",SUM('A-7'!E257,'A-2'!D25,'A-2'!D74))</f>
        <v>-</v>
      </c>
      <c r="F75" s="21" t="str">
        <f>IF(AND('A-7'!F257="-",'A-2'!E25="-",'A-2'!E74="-"),"-",SUM('A-7'!F257,'A-2'!E25,'A-2'!E74))</f>
        <v>-</v>
      </c>
      <c r="G75" s="21">
        <f>IF(AND('A-7'!G257="-",'A-2'!F25="-",'A-2'!F74="-"),"-",SUM('A-7'!G257,'A-2'!F25,'A-2'!F74))</f>
        <v>78</v>
      </c>
      <c r="H75" s="21">
        <f>IF(AND('A-7'!H257="-",'A-2'!G25="-",'A-2'!G74="-"),"-",SUM('A-7'!H257,'A-2'!G25,'A-2'!G74))</f>
        <v>274</v>
      </c>
      <c r="I75" s="21">
        <f>IF(AND('A-7'!I257="-",'A-2'!H25="-",'A-2'!H74="-"),"-",SUM('A-7'!I257,'A-2'!H25,'A-2'!H74))</f>
        <v>120</v>
      </c>
      <c r="J75" s="21">
        <f>'A-7'!J257</f>
        <v>9</v>
      </c>
      <c r="K75" s="21" t="str">
        <f>'A-7'!K257</f>
        <v>-</v>
      </c>
      <c r="L75" s="103">
        <f>IF(AND('A-7'!L257="-",'A-2'!I25="-",'A-2'!I74="-"),"-",SUM('A-7'!L257,'A-2'!I25,'A-2'!I74))</f>
        <v>484</v>
      </c>
      <c r="M75" s="14"/>
      <c r="N75" s="14"/>
    </row>
    <row r="76" spans="1:14" ht="11.25" customHeight="1">
      <c r="A76" s="68">
        <v>2000</v>
      </c>
      <c r="B76" s="21" t="str">
        <f>'A-7'!B258</f>
        <v>-</v>
      </c>
      <c r="C76" s="21" t="str">
        <f>IF(AND('A-7'!C258="-",'A-2'!B26="-",'A-2'!B75="-"),"-",SUM('A-7'!C258,'A-2'!B26,'A-2'!B75))</f>
        <v>-</v>
      </c>
      <c r="D76" s="21">
        <f>IF(AND('A-7'!D258="-",'A-2'!C26="-",'A-2'!C75="-"),"-",SUM('A-7'!D258,'A-2'!C26,'A-2'!C75))</f>
        <v>4</v>
      </c>
      <c r="E76" s="21" t="str">
        <f>IF(AND('A-7'!E258="-",'A-2'!D26="-",'A-2'!D75="-"),"-",SUM('A-7'!E258,'A-2'!D26,'A-2'!D75))</f>
        <v>-</v>
      </c>
      <c r="F76" s="21" t="str">
        <f>IF(AND('A-7'!F258="-",'A-2'!E26="-",'A-2'!E75="-"),"-",SUM('A-7'!F258,'A-2'!E26,'A-2'!E75))</f>
        <v>-</v>
      </c>
      <c r="G76" s="21">
        <f>IF(AND('A-7'!G258="-",'A-2'!F26="-",'A-2'!F75="-"),"-",SUM('A-7'!G258,'A-2'!F26,'A-2'!F75))</f>
        <v>84</v>
      </c>
      <c r="H76" s="21">
        <f>IF(AND('A-7'!H258="-",'A-2'!G26="-",'A-2'!G75="-"),"-",SUM('A-7'!H258,'A-2'!G26,'A-2'!G75))</f>
        <v>198</v>
      </c>
      <c r="I76" s="21">
        <f>IF(AND('A-7'!I258="-",'A-2'!H26="-",'A-2'!H75="-"),"-",SUM('A-7'!I258,'A-2'!H26,'A-2'!H75))</f>
        <v>130</v>
      </c>
      <c r="J76" s="21" t="str">
        <f>'A-7'!J258</f>
        <v>-</v>
      </c>
      <c r="K76" s="21" t="str">
        <f>'A-7'!K258</f>
        <v>-</v>
      </c>
      <c r="L76" s="103">
        <f>IF(AND('A-7'!L258="-",'A-2'!I26="-",'A-2'!I75="-"),"-",SUM('A-7'!L258,'A-2'!I26,'A-2'!I75))</f>
        <v>416</v>
      </c>
      <c r="M76" s="14"/>
      <c r="N76" s="14"/>
    </row>
    <row r="77" spans="1:14" ht="11.25" customHeight="1">
      <c r="A77" s="68">
        <v>2001</v>
      </c>
      <c r="B77" s="21" t="str">
        <f>'A-7'!B259</f>
        <v>-</v>
      </c>
      <c r="C77" s="21" t="str">
        <f>IF(AND('A-7'!C259="-",'A-2'!B27="-",'A-2'!B76="-"),"-",SUM('A-7'!C259,'A-2'!B27,'A-2'!B76))</f>
        <v>-</v>
      </c>
      <c r="D77" s="21">
        <f>IF(AND('A-7'!D259="-",'A-2'!C27="-",'A-2'!C76="-"),"-",SUM('A-7'!D259,'A-2'!C27,'A-2'!C76))</f>
        <v>18</v>
      </c>
      <c r="E77" s="21">
        <f>IF(AND('A-7'!E259="-",'A-2'!D27="-",'A-2'!D76="-"),"-",SUM('A-7'!E259,'A-2'!D27,'A-2'!D76))</f>
        <v>41</v>
      </c>
      <c r="F77" s="21" t="str">
        <f>IF(AND('A-7'!F259="-",'A-2'!E27="-",'A-2'!E76="-"),"-",SUM('A-7'!F259,'A-2'!E27,'A-2'!E76))</f>
        <v>-</v>
      </c>
      <c r="G77" s="21">
        <f>IF(AND('A-7'!G259="-",'A-2'!F27="-",'A-2'!F76="-"),"-",SUM('A-7'!G259,'A-2'!F27,'A-2'!F76))</f>
        <v>150</v>
      </c>
      <c r="H77" s="21">
        <f>IF(AND('A-7'!H259="-",'A-2'!G27="-",'A-2'!G76="-"),"-",SUM('A-7'!H259,'A-2'!G27,'A-2'!G76))</f>
        <v>411</v>
      </c>
      <c r="I77" s="21">
        <f>IF(AND('A-7'!I259="-",'A-2'!H27="-",'A-2'!H76="-"),"-",SUM('A-7'!I259,'A-2'!H27,'A-2'!H76))</f>
        <v>166</v>
      </c>
      <c r="J77" s="21" t="str">
        <f>'A-7'!J259</f>
        <v>-</v>
      </c>
      <c r="K77" s="21" t="str">
        <f>'A-7'!K259</f>
        <v>-</v>
      </c>
      <c r="L77" s="103">
        <f>IF(AND('A-7'!L259="-",'A-2'!I27="-",'A-2'!I76="-"),"-",SUM('A-7'!L259,'A-2'!I27,'A-2'!I76))</f>
        <v>786</v>
      </c>
      <c r="M77" s="14"/>
      <c r="N77" s="14"/>
    </row>
    <row r="78" spans="1:14" ht="11.25" customHeight="1">
      <c r="A78" s="68">
        <v>2002</v>
      </c>
      <c r="B78" s="21">
        <f>'A-7'!B260</f>
        <v>3</v>
      </c>
      <c r="C78" s="21">
        <f>IF(AND('A-7'!C260="-",'A-2'!B28="-",'A-2'!B77="-"),"-",SUM('A-7'!C260,'A-2'!B28,'A-2'!B77))</f>
        <v>15</v>
      </c>
      <c r="D78" s="21">
        <f>IF(AND('A-7'!D260="-",'A-2'!C28="-",'A-2'!C77="-"),"-",SUM('A-7'!D260,'A-2'!C28,'A-2'!C77))</f>
        <v>22</v>
      </c>
      <c r="E78" s="21">
        <f>IF(AND('A-7'!E260="-",'A-2'!D28="-",'A-2'!D77="-"),"-",SUM('A-7'!E260,'A-2'!D28,'A-2'!D77))</f>
        <v>73</v>
      </c>
      <c r="F78" s="21">
        <f>IF(AND('A-7'!F260="-",'A-2'!E28="-",'A-2'!E77="-"),"-",SUM('A-7'!F260,'A-2'!E28,'A-2'!E77))</f>
        <v>82</v>
      </c>
      <c r="G78" s="21">
        <f>IF(AND('A-7'!G260="-",'A-2'!F28="-",'A-2'!F77="-"),"-",SUM('A-7'!G260,'A-2'!F28,'A-2'!F77))</f>
        <v>188</v>
      </c>
      <c r="H78" s="21">
        <f>IF(AND('A-7'!H260="-",'A-2'!G28="-",'A-2'!G77="-"),"-",SUM('A-7'!H260,'A-2'!G28,'A-2'!G77))</f>
        <v>548</v>
      </c>
      <c r="I78" s="21">
        <f>IF(AND('A-7'!I260="-",'A-2'!H28="-",'A-2'!H77="-"),"-",SUM('A-7'!I260,'A-2'!H28,'A-2'!H77))</f>
        <v>102</v>
      </c>
      <c r="J78" s="21" t="str">
        <f>'A-7'!J260</f>
        <v>-</v>
      </c>
      <c r="K78" s="21" t="str">
        <f>'A-7'!K260</f>
        <v>-</v>
      </c>
      <c r="L78" s="103">
        <f>IF(AND('A-7'!L260="-",'A-2'!I28="-",'A-2'!I77="-"),"-",SUM('A-7'!L260,'A-2'!I28,'A-2'!I77))</f>
        <v>1033</v>
      </c>
      <c r="M78" s="14"/>
      <c r="N78" s="14"/>
    </row>
    <row r="79" spans="1:14" ht="11.25" customHeight="1">
      <c r="A79" s="68">
        <v>2003</v>
      </c>
      <c r="B79" s="21">
        <f>'A-7'!B261</f>
        <v>0</v>
      </c>
      <c r="C79" s="21">
        <f>IF(AND('A-7'!C261="-",'A-2'!B29="-",'A-2'!B78="-"),"-",SUM('A-7'!C261,'A-2'!B29,'A-2'!B78))</f>
        <v>21</v>
      </c>
      <c r="D79" s="21">
        <f>IF(AND('A-7'!D261="-",'A-2'!C29="-",'A-2'!C78="-"),"-",SUM('A-7'!D261,'A-2'!C29,'A-2'!C78))</f>
        <v>49</v>
      </c>
      <c r="E79" s="21">
        <f>IF(AND('A-7'!E261="-",'A-2'!D29="-",'A-2'!D78="-"),"-",SUM('A-7'!E261,'A-2'!D29,'A-2'!D78))</f>
        <v>74</v>
      </c>
      <c r="F79" s="21">
        <f>IF(AND('A-7'!F261="-",'A-2'!E29="-",'A-2'!E78="-"),"-",SUM('A-7'!F261,'A-2'!E29,'A-2'!E78))</f>
        <v>109</v>
      </c>
      <c r="G79" s="21">
        <f>IF(AND('A-7'!G261="-",'A-2'!F29="-",'A-2'!F78="-"),"-",SUM('A-7'!G261,'A-2'!F29,'A-2'!F78))</f>
        <v>106</v>
      </c>
      <c r="H79" s="21">
        <f>IF(AND('A-7'!H261="-",'A-2'!G29="-",'A-2'!G78="-"),"-",SUM('A-7'!H261,'A-2'!G29,'A-2'!G78))</f>
        <v>185</v>
      </c>
      <c r="I79" s="21">
        <f>IF(AND('A-7'!I261="-",'A-2'!H29="-",'A-2'!H78="-"),"-",SUM('A-7'!I261,'A-2'!H29,'A-2'!H78))</f>
        <v>113</v>
      </c>
      <c r="J79" s="21">
        <f>'A-7'!J261</f>
        <v>2</v>
      </c>
      <c r="K79" s="21" t="str">
        <f>'A-7'!K261</f>
        <v>-</v>
      </c>
      <c r="L79" s="103">
        <f>IF(AND('A-7'!L261="-",'A-2'!I29="-",'A-2'!I78="-"),"-",SUM('A-7'!L261,'A-2'!I29,'A-2'!I78))</f>
        <v>659</v>
      </c>
      <c r="M79" s="14"/>
      <c r="N79" s="14"/>
    </row>
    <row r="80" spans="1:14" ht="11.25" customHeight="1">
      <c r="A80" s="68">
        <v>2004</v>
      </c>
      <c r="B80" s="21">
        <f>'A-7'!B262</f>
        <v>2</v>
      </c>
      <c r="C80" s="21">
        <f>IF(AND('A-7'!C262="-",'A-2'!B30="-",'A-2'!B79="-"),"-",SUM('A-7'!C262,'A-2'!B30,'A-2'!B79))</f>
        <v>31</v>
      </c>
      <c r="D80" s="21">
        <f>IF(AND('A-7'!D262="-",'A-2'!C30="-",'A-2'!C79="-"),"-",SUM('A-7'!D262,'A-2'!C30,'A-2'!C79))</f>
        <v>73</v>
      </c>
      <c r="E80" s="21">
        <f>IF(AND('A-7'!E262="-",'A-2'!D30="-",'A-2'!D79="-"),"-",SUM('A-7'!E262,'A-2'!D30,'A-2'!D79))</f>
        <v>141</v>
      </c>
      <c r="F80" s="21">
        <f>IF(AND('A-7'!F262="-",'A-2'!E30="-",'A-2'!E79="-"),"-",SUM('A-7'!F262,'A-2'!E30,'A-2'!E79))</f>
        <v>138</v>
      </c>
      <c r="G80" s="21">
        <f>IF(AND('A-7'!G262="-",'A-2'!F30="-",'A-2'!F79="-"),"-",SUM('A-7'!G262,'A-2'!F30,'A-2'!F79))</f>
        <v>220</v>
      </c>
      <c r="H80" s="21">
        <f>IF(AND('A-7'!H262="-",'A-2'!G30="-",'A-2'!G79="-"),"-",SUM('A-7'!H262,'A-2'!G30,'A-2'!G79))</f>
        <v>358</v>
      </c>
      <c r="I80" s="21">
        <f>IF(AND('A-7'!I262="-",'A-2'!H30="-",'A-2'!H79="-"),"-",SUM('A-7'!I262,'A-2'!H30,'A-2'!H79))</f>
        <v>61</v>
      </c>
      <c r="J80" s="21">
        <f>'A-7'!J262</f>
        <v>18</v>
      </c>
      <c r="K80" s="21" t="str">
        <f>'A-7'!K262</f>
        <v>-</v>
      </c>
      <c r="L80" s="103">
        <f>IF(AND('A-7'!L262="-",'A-2'!I30="-",'A-2'!I79="-"),"-",SUM('A-7'!L262,'A-2'!I30,'A-2'!I79))</f>
        <v>1042</v>
      </c>
      <c r="M80" s="14"/>
      <c r="N80" s="14"/>
    </row>
    <row r="81" spans="1:14" ht="11.25" customHeight="1">
      <c r="A81" s="68">
        <v>2005</v>
      </c>
      <c r="B81" s="21">
        <f>'A-7'!B263</f>
        <v>6</v>
      </c>
      <c r="C81" s="21">
        <f>IF(AND('A-7'!C263="-",'A-2'!B31="-",'A-2'!B80="-"),"-",SUM('A-7'!C263,'A-2'!B31,'A-2'!B80))</f>
        <v>1</v>
      </c>
      <c r="D81" s="21" t="str">
        <f>IF(AND('A-7'!D263="-",'A-2'!C31="-",'A-2'!C80="-"),"-",SUM('A-7'!D263,'A-2'!C31,'A-2'!C80))</f>
        <v>-</v>
      </c>
      <c r="E81" s="21" t="str">
        <f>IF(AND('A-7'!E263="-",'A-2'!D31="-",'A-2'!D80="-"),"-",SUM('A-7'!E263,'A-2'!D31,'A-2'!D80))</f>
        <v>-</v>
      </c>
      <c r="F81" s="21" t="str">
        <f>IF(AND('A-7'!F263="-",'A-2'!E31="-",'A-2'!E80="-"),"-",SUM('A-7'!F263,'A-2'!E31,'A-2'!E80))</f>
        <v>-</v>
      </c>
      <c r="G81" s="21" t="str">
        <f>IF(AND('A-7'!G263="-",'A-2'!F31="-",'A-2'!F80="-"),"-",SUM('A-7'!G263,'A-2'!F31,'A-2'!F80))</f>
        <v>-</v>
      </c>
      <c r="H81" s="21">
        <f>IF(AND('A-7'!H263="-",'A-2'!G31="-",'A-2'!G80="-"),"-",SUM('A-7'!H263,'A-2'!G31,'A-2'!G80))</f>
        <v>438</v>
      </c>
      <c r="I81" s="21">
        <f>IF(AND('A-7'!I263="-",'A-2'!H31="-",'A-2'!H80="-"),"-",SUM('A-7'!I263,'A-2'!H31,'A-2'!H80))</f>
        <v>110</v>
      </c>
      <c r="J81" s="21">
        <f>'A-7'!J263</f>
        <v>18</v>
      </c>
      <c r="K81" s="21" t="str">
        <f>'A-7'!K263</f>
        <v>-</v>
      </c>
      <c r="L81" s="103">
        <f>IF(AND('A-7'!L263="-",'A-2'!I31="-",'A-2'!I80="-"),"-",SUM('A-7'!L263,'A-2'!I31,'A-2'!I80))</f>
        <v>573</v>
      </c>
      <c r="M81" s="14"/>
      <c r="N81" s="14"/>
    </row>
    <row r="82" spans="1:14" ht="11.25" customHeight="1">
      <c r="A82" s="68">
        <v>2006</v>
      </c>
      <c r="B82" s="21" t="str">
        <f>'A-7'!B264</f>
        <v>-</v>
      </c>
      <c r="C82" s="21" t="str">
        <f>IF(AND('A-7'!C264="-",'A-2'!B32="-",'A-2'!B81="-"),"-",SUM('A-7'!C264,'A-2'!B32,'A-2'!B81))</f>
        <v>-</v>
      </c>
      <c r="D82" s="21" t="str">
        <f>IF(AND('A-7'!D264="-",'A-2'!C32="-",'A-2'!C81="-"),"-",SUM('A-7'!D264,'A-2'!C32,'A-2'!C81))</f>
        <v>-</v>
      </c>
      <c r="E82" s="21" t="str">
        <f>IF(AND('A-7'!E264="-",'A-2'!D32="-",'A-2'!D81="-"),"-",SUM('A-7'!E264,'A-2'!D32,'A-2'!D81))</f>
        <v>-</v>
      </c>
      <c r="F82" s="21" t="str">
        <f>IF(AND('A-7'!F264="-",'A-2'!E32="-",'A-2'!E81="-"),"-",SUM('A-7'!F264,'A-2'!E32,'A-2'!E81))</f>
        <v>-</v>
      </c>
      <c r="G82" s="21" t="str">
        <f>IF(AND('A-7'!G264="-",'A-2'!F32="-",'A-2'!F81="-"),"-",SUM('A-7'!G264,'A-2'!F32,'A-2'!F81))</f>
        <v>-</v>
      </c>
      <c r="H82" s="21">
        <f>IF(AND('A-7'!H264="-",'A-2'!G32="-",'A-2'!G81="-"),"-",SUM('A-7'!H264,'A-2'!G32,'A-2'!G81))</f>
        <v>6</v>
      </c>
      <c r="I82" s="21">
        <f>IF(AND('A-7'!I264="-",'A-2'!H32="-",'A-2'!H81="-"),"-",SUM('A-7'!I264,'A-2'!H32,'A-2'!H81))</f>
        <v>151</v>
      </c>
      <c r="J82" s="21">
        <f>'A-7'!J264</f>
        <v>27</v>
      </c>
      <c r="K82" s="21" t="str">
        <f>'A-7'!K264</f>
        <v>-</v>
      </c>
      <c r="L82" s="103">
        <f>IF(AND('A-7'!L264="-",'A-2'!I32="-",'A-2'!I81="-"),"-",SUM('A-7'!L264,'A-2'!I32,'A-2'!I81))</f>
        <v>184</v>
      </c>
      <c r="M82" s="14"/>
      <c r="N82" s="14"/>
    </row>
    <row r="83" spans="1:14" ht="11.25" customHeight="1">
      <c r="A83" s="68">
        <v>2007</v>
      </c>
      <c r="B83" s="21" t="str">
        <f>'A-7'!B265</f>
        <v>-</v>
      </c>
      <c r="C83" s="21">
        <f>IF(AND('A-7'!C265="-",'A-2'!B33="-",'A-2'!B82="-"),"-",SUM('A-7'!C265,'A-2'!B33,'A-2'!B82))</f>
        <v>6</v>
      </c>
      <c r="D83" s="21">
        <f>IF(AND('A-7'!D265="-",'A-2'!C33="-",'A-2'!C82="-"),"-",SUM('A-7'!D265,'A-2'!C33,'A-2'!C82))</f>
        <v>8</v>
      </c>
      <c r="E83" s="21">
        <f>IF(AND('A-7'!E265="-",'A-2'!D33="-",'A-2'!D82="-"),"-",SUM('A-7'!E265,'A-2'!D33,'A-2'!D82))</f>
        <v>138</v>
      </c>
      <c r="F83" s="21">
        <f>IF(AND('A-7'!F265="-",'A-2'!E33="-",'A-2'!E82="-"),"-",SUM('A-7'!F265,'A-2'!E33,'A-2'!E82))</f>
        <v>99</v>
      </c>
      <c r="G83" s="21">
        <f>IF(AND('A-7'!G265="-",'A-2'!F33="-",'A-2'!F82="-"),"-",SUM('A-7'!G265,'A-2'!F33,'A-2'!F82))</f>
        <v>95</v>
      </c>
      <c r="H83" s="21">
        <f>IF(AND('A-7'!H265="-",'A-2'!G33="-",'A-2'!G82="-"),"-",SUM('A-7'!H265,'A-2'!G33,'A-2'!G82))</f>
        <v>417</v>
      </c>
      <c r="I83" s="21">
        <f>IF(AND('A-7'!I265="-",'A-2'!H33="-",'A-2'!H82="-"),"-",SUM('A-7'!I265,'A-2'!H33,'A-2'!H82))</f>
        <v>47</v>
      </c>
      <c r="J83" s="21">
        <f>'A-7'!J265</f>
        <v>12</v>
      </c>
      <c r="K83" s="21" t="str">
        <f>'A-7'!K265</f>
        <v>-</v>
      </c>
      <c r="L83" s="103">
        <f>IF(AND('A-7'!L265="-",'A-2'!I33="-",'A-2'!I82="-"),"-",SUM('A-7'!L265,'A-2'!I33,'A-2'!I82))</f>
        <v>822</v>
      </c>
      <c r="M83" s="14"/>
      <c r="N83" s="14"/>
    </row>
    <row r="84" spans="1:14" ht="11.25" customHeight="1">
      <c r="A84" s="68">
        <v>2008</v>
      </c>
      <c r="B84" s="21" t="str">
        <f>'A-7'!B266</f>
        <v>-</v>
      </c>
      <c r="C84" s="21" t="str">
        <f>IF(AND('A-7'!C266="-",'A-2'!B34="-",'A-2'!B83="-"),"-",SUM('A-7'!C266,'A-2'!B34,'A-2'!B83))</f>
        <v>-</v>
      </c>
      <c r="D84" s="21" t="str">
        <f>IF(AND('A-7'!D266="-",'A-2'!C34="-",'A-2'!C83="-"),"-",SUM('A-7'!D266,'A-2'!C34,'A-2'!C83))</f>
        <v>-</v>
      </c>
      <c r="E84" s="21" t="str">
        <f>IF(AND('A-7'!E266="-",'A-2'!D34="-",'A-2'!D83="-"),"-",SUM('A-7'!E266,'A-2'!D34,'A-2'!D83))</f>
        <v>-</v>
      </c>
      <c r="F84" s="21" t="str">
        <f>IF(AND('A-7'!F266="-",'A-2'!E34="-",'A-2'!E83="-"),"-",SUM('A-7'!F266,'A-2'!E34,'A-2'!E83))</f>
        <v>-</v>
      </c>
      <c r="G84" s="21" t="str">
        <f>IF(AND('A-7'!G266="-",'A-2'!F34="-",'A-2'!F83="-"),"-",SUM('A-7'!G266,'A-2'!F34,'A-2'!F83))</f>
        <v>-</v>
      </c>
      <c r="H84" s="21" t="str">
        <f>IF(AND('A-7'!H266="-",'A-2'!G34="-",'A-2'!G83="-"),"-",SUM('A-7'!H266,'A-2'!G34,'A-2'!G83))</f>
        <v>-</v>
      </c>
      <c r="I84" s="21">
        <f>IF(AND('A-7'!I266="-",'A-2'!H34="-",'A-2'!H83="-"),"-",SUM('A-7'!I266,'A-2'!H34,'A-2'!H83))</f>
        <v>51</v>
      </c>
      <c r="J84" s="21" t="str">
        <f>'A-7'!J266</f>
        <v>-</v>
      </c>
      <c r="K84" s="21" t="str">
        <f>'A-7'!K266</f>
        <v>-</v>
      </c>
      <c r="L84" s="103">
        <f>IF(AND('A-7'!L266="-",'A-2'!I34="-",'A-2'!I83="-"),"-",SUM('A-7'!L266,'A-2'!I34,'A-2'!I83))</f>
        <v>51</v>
      </c>
      <c r="M84" s="14"/>
      <c r="N84" s="14"/>
    </row>
    <row r="85" spans="1:14" ht="11.25" customHeight="1">
      <c r="A85" s="68">
        <v>2009</v>
      </c>
      <c r="B85" s="21" t="str">
        <f>'A-7'!B267</f>
        <v>-</v>
      </c>
      <c r="C85" s="21" t="str">
        <f>IF(AND('A-7'!C267="-",'A-2'!B35="-",'A-2'!B84="-"),"-",SUM('A-7'!C267,'A-2'!B35,'A-2'!B84))</f>
        <v>-</v>
      </c>
      <c r="D85" s="21" t="str">
        <f>IF(AND('A-7'!D267="-",'A-2'!C35="-",'A-2'!C84="-"),"-",SUM('A-7'!D267,'A-2'!C35,'A-2'!C84))</f>
        <v>-</v>
      </c>
      <c r="E85" s="21" t="str">
        <f>IF(AND('A-7'!E267="-",'A-2'!D35="-",'A-2'!D84="-"),"-",SUM('A-7'!E267,'A-2'!D35,'A-2'!D84))</f>
        <v>-</v>
      </c>
      <c r="F85" s="21" t="str">
        <f>IF(AND('A-7'!F267="-",'A-2'!E35="-",'A-2'!E84="-"),"-",SUM('A-7'!F267,'A-2'!E35,'A-2'!E84))</f>
        <v>-</v>
      </c>
      <c r="G85" s="21" t="str">
        <f>IF(AND('A-7'!G267="-",'A-2'!F35="-",'A-2'!F84="-"),"-",SUM('A-7'!G267,'A-2'!F35,'A-2'!F84))</f>
        <v>-</v>
      </c>
      <c r="H85" s="21" t="str">
        <f>IF(AND('A-7'!H267="-",'A-2'!G35="-",'A-2'!G84="-"),"-",SUM('A-7'!H267,'A-2'!G35,'A-2'!G84))</f>
        <v>-</v>
      </c>
      <c r="I85" s="21" t="str">
        <f>IF(AND('A-7'!I267="-",'A-2'!H35="-",'A-2'!H84="-"),"-",SUM('A-7'!I267,'A-2'!H35,'A-2'!H84))</f>
        <v>-</v>
      </c>
      <c r="J85" s="21" t="str">
        <f>'A-7'!J267</f>
        <v>-</v>
      </c>
      <c r="K85" s="21" t="str">
        <f>'A-7'!K267</f>
        <v>-</v>
      </c>
      <c r="L85" s="103" t="str">
        <f>IF(AND('A-7'!L267="-",'A-2'!I35="-",'A-2'!I84="-"),"-",SUM('A-7'!L267,'A-2'!I35,'A-2'!I84))</f>
        <v>-</v>
      </c>
      <c r="M85" s="14"/>
      <c r="N85" s="14"/>
    </row>
    <row r="86" spans="1:14" ht="11.25" customHeight="1">
      <c r="A86" s="68">
        <v>2010</v>
      </c>
      <c r="B86" s="21" t="str">
        <f>'A-7'!B268</f>
        <v>-</v>
      </c>
      <c r="C86" s="21" t="str">
        <f>IF(AND('A-7'!C268="-",'A-2'!B36="-",'A-2'!B85="-"),"-",SUM('A-7'!C268,'A-2'!B36,'A-2'!B85))</f>
        <v>-</v>
      </c>
      <c r="D86" s="21">
        <f>IF(AND('A-7'!D268="-",'A-2'!C36="-",'A-2'!C85="-"),"-",SUM('A-7'!D268,'A-2'!C36,'A-2'!C85))</f>
        <v>43</v>
      </c>
      <c r="E86" s="21" t="str">
        <f>IF(AND('A-7'!E268="-",'A-2'!D36="-",'A-2'!D85="-"),"-",SUM('A-7'!E268,'A-2'!D36,'A-2'!D85))</f>
        <v>-</v>
      </c>
      <c r="F86" s="21">
        <f>IF(AND('A-7'!F268="-",'A-2'!E36="-",'A-2'!E85="-"),"-",SUM('A-7'!F268,'A-2'!E36,'A-2'!E85))</f>
        <v>26</v>
      </c>
      <c r="G86" s="21">
        <f>IF(AND('A-7'!G268="-",'A-2'!F36="-",'A-2'!F85="-"),"-",SUM('A-7'!G268,'A-2'!F36,'A-2'!F85))</f>
        <v>40</v>
      </c>
      <c r="H86" s="21" t="str">
        <f>IF(AND('A-7'!H268="-",'A-2'!G36="-",'A-2'!G85="-"),"-",SUM('A-7'!H268,'A-2'!G36,'A-2'!G85))</f>
        <v>-</v>
      </c>
      <c r="I86" s="21">
        <f>IF(AND('A-7'!I268="-",'A-2'!H36="-",'A-2'!H85="-"),"-",SUM('A-7'!I268,'A-2'!H36,'A-2'!H85))</f>
        <v>72</v>
      </c>
      <c r="J86" s="21" t="str">
        <f>'A-7'!J268</f>
        <v>-</v>
      </c>
      <c r="K86" s="21" t="str">
        <f>'A-7'!K268</f>
        <v>-</v>
      </c>
      <c r="L86" s="103">
        <f>IF(AND('A-7'!L268="-",'A-2'!I36="-",'A-2'!I85="-"),"-",SUM('A-7'!L268,'A-2'!I36,'A-2'!I85))</f>
        <v>181</v>
      </c>
      <c r="M86" s="14"/>
      <c r="N86" s="14"/>
    </row>
    <row r="87" spans="1:14" ht="11.25" customHeight="1">
      <c r="A87" s="68">
        <v>2011</v>
      </c>
      <c r="B87" s="21" t="str">
        <f>'A-7'!B269</f>
        <v>-</v>
      </c>
      <c r="C87" s="21" t="str">
        <f>IF(AND('A-7'!C269="-",'A-2'!B37="-",'A-2'!B86="-"),"-",SUM('A-7'!C269,'A-2'!B37,'A-2'!B86))</f>
        <v>-</v>
      </c>
      <c r="D87" s="21">
        <f>IF(AND('A-7'!D269="-",'A-2'!C37="-",'A-2'!C86="-"),"-",SUM('A-7'!D269,'A-2'!C37,'A-2'!C86))</f>
        <v>60</v>
      </c>
      <c r="E87" s="21">
        <f>IF(AND('A-7'!E269="-",'A-2'!D37="-",'A-2'!D86="-"),"-",SUM('A-7'!E269,'A-2'!D37,'A-2'!D86))</f>
        <v>60</v>
      </c>
      <c r="F87" s="21">
        <f>IF(AND('A-7'!F269="-",'A-2'!E37="-",'A-2'!E86="-"),"-",SUM('A-7'!F269,'A-2'!E37,'A-2'!E86))</f>
        <v>160</v>
      </c>
      <c r="G87" s="21">
        <f>IF(AND('A-7'!G269="-",'A-2'!F37="-",'A-2'!F86="-"),"-",SUM('A-7'!G269,'A-2'!F37,'A-2'!F86))</f>
        <v>135</v>
      </c>
      <c r="H87" s="21" t="str">
        <f>IF(AND('A-7'!H269="-",'A-2'!G37="-",'A-2'!G86="-"),"-",SUM('A-7'!H269,'A-2'!G37,'A-2'!G86))</f>
        <v>-</v>
      </c>
      <c r="I87" s="21">
        <f>IF(AND('A-7'!I269="-",'A-2'!H37="-",'A-2'!H86="-"),"-",SUM('A-7'!I269,'A-2'!H37,'A-2'!H86))</f>
        <v>75</v>
      </c>
      <c r="J87" s="21" t="str">
        <f>'A-7'!J269</f>
        <v>-</v>
      </c>
      <c r="K87" s="21" t="str">
        <f>'A-7'!K269</f>
        <v>-</v>
      </c>
      <c r="L87" s="103">
        <f>IF(AND('A-7'!L269="-",'A-2'!I37="-",'A-2'!I86="-"),"-",SUM('A-7'!L269,'A-2'!I37,'A-2'!I86))</f>
        <v>490</v>
      </c>
      <c r="M87" s="14"/>
      <c r="N87" s="14"/>
    </row>
    <row r="88" spans="1:14" ht="11.25" customHeight="1">
      <c r="A88" s="68">
        <v>2012</v>
      </c>
      <c r="B88" s="21" t="str">
        <f>'A-7'!B270</f>
        <v>-</v>
      </c>
      <c r="C88" s="21">
        <f>IF(AND('A-7'!C270="-",'A-2'!B38="-",'A-2'!B87="-"),"-",SUM('A-7'!C270,'A-2'!B38,'A-2'!B87))</f>
        <v>0</v>
      </c>
      <c r="D88" s="21">
        <f>IF(AND('A-7'!D270="-",'A-2'!C38="-",'A-2'!C87="-"),"-",SUM('A-7'!D270,'A-2'!C38,'A-2'!C87))</f>
        <v>23</v>
      </c>
      <c r="E88" s="21">
        <f>IF(AND('A-7'!E270="-",'A-2'!D38="-",'A-2'!D87="-"),"-",SUM('A-7'!E270,'A-2'!D38,'A-2'!D87))</f>
        <v>118</v>
      </c>
      <c r="F88" s="21">
        <f>IF(AND('A-7'!F270="-",'A-2'!E38="-",'A-2'!E87="-"),"-",SUM('A-7'!F270,'A-2'!E38,'A-2'!E87))</f>
        <v>90</v>
      </c>
      <c r="G88" s="21">
        <f>IF(AND('A-7'!G270="-",'A-2'!F38="-",'A-2'!F87="-"),"-",SUM('A-7'!G270,'A-2'!F38,'A-2'!F87))</f>
        <v>67</v>
      </c>
      <c r="H88" s="21">
        <f>IF(AND('A-7'!H270="-",'A-2'!G38="-",'A-2'!G87="-"),"-",SUM('A-7'!H270,'A-2'!G38,'A-2'!G87))</f>
        <v>348</v>
      </c>
      <c r="I88" s="21">
        <f>IF(AND('A-7'!I270="-",'A-2'!H38="-",'A-2'!H87="-"),"-",SUM('A-7'!I270,'A-2'!H38,'A-2'!H87))</f>
        <v>41</v>
      </c>
      <c r="J88" s="21" t="str">
        <f>'A-7'!J270</f>
        <v>-</v>
      </c>
      <c r="K88" s="21" t="str">
        <f>'A-7'!K270</f>
        <v>-</v>
      </c>
      <c r="L88" s="103">
        <f>IF(AND('A-7'!L270="-",'A-2'!I38="-",'A-2'!I87="-"),"-",SUM('A-7'!L270,'A-2'!I38,'A-2'!I87))</f>
        <v>687</v>
      </c>
      <c r="M88" s="14"/>
      <c r="N88" s="14"/>
    </row>
    <row r="89" spans="1:14" ht="11.25" customHeight="1">
      <c r="A89" s="68">
        <v>2013</v>
      </c>
      <c r="B89" s="21" t="str">
        <f>'A-7'!B271</f>
        <v>-</v>
      </c>
      <c r="C89" s="21">
        <f>IF(AND('A-7'!C271="-",'A-2'!B39="-",'A-2'!B88="-"),"-",SUM('A-7'!C271,'A-2'!B39,'A-2'!B88))</f>
        <v>13</v>
      </c>
      <c r="D89" s="21">
        <f>IF(AND('A-7'!D271="-",'A-2'!C39="-",'A-2'!C88="-"),"-",SUM('A-7'!D271,'A-2'!C39,'A-2'!C88))</f>
        <v>185</v>
      </c>
      <c r="E89" s="21">
        <f>IF(AND('A-7'!E271="-",'A-2'!D39="-",'A-2'!D88="-"),"-",SUM('A-7'!E271,'A-2'!D39,'A-2'!D88))</f>
        <v>267</v>
      </c>
      <c r="F89" s="21">
        <f>IF(AND('A-7'!F271="-",'A-2'!E39="-",'A-2'!E88="-"),"-",SUM('A-7'!F271,'A-2'!E39,'A-2'!E88))</f>
        <v>441</v>
      </c>
      <c r="G89" s="21">
        <f>IF(AND('A-7'!G271="-",'A-2'!F39="-",'A-2'!F88="-"),"-",SUM('A-7'!G271,'A-2'!F39,'A-2'!F88))</f>
        <v>321</v>
      </c>
      <c r="H89" s="21">
        <f>IF(AND('A-7'!H271="-",'A-2'!G39="-",'A-2'!G88="-"),"-",SUM('A-7'!H271,'A-2'!G39,'A-2'!G88))</f>
        <v>89</v>
      </c>
      <c r="I89" s="21">
        <f>IF(AND('A-7'!I271="-",'A-2'!H39="-",'A-2'!H88="-"),"-",SUM('A-7'!I271,'A-2'!H39,'A-2'!H88))</f>
        <v>52</v>
      </c>
      <c r="J89" s="21" t="str">
        <f>'A-7'!J271</f>
        <v>-</v>
      </c>
      <c r="K89" s="21" t="str">
        <f>'A-7'!K271</f>
        <v>-</v>
      </c>
      <c r="L89" s="103">
        <f>IF(AND('A-7'!L271="-",'A-2'!I39="-",'A-2'!I88="-"),"-",SUM('A-7'!L271,'A-2'!I39,'A-2'!I88))</f>
        <v>1368</v>
      </c>
      <c r="M89" s="14"/>
      <c r="N89" s="14"/>
    </row>
    <row r="90" spans="1:14" ht="11.25" customHeight="1">
      <c r="A90" s="68">
        <v>2014</v>
      </c>
      <c r="B90" s="21" t="str">
        <f>'A-7'!B272</f>
        <v>-</v>
      </c>
      <c r="C90" s="21">
        <f>IF(AND('A-7'!C272="-",'A-2'!B40="-",'A-2'!B89="-"),"-",SUM('A-7'!C272,'A-2'!B40,'A-2'!B89))</f>
        <v>10</v>
      </c>
      <c r="D90" s="21">
        <f>IF(AND('A-7'!D272="-",'A-2'!C40="-",'A-2'!C89="-"),"-",SUM('A-7'!D272,'A-2'!C40,'A-2'!C89))</f>
        <v>471</v>
      </c>
      <c r="E90" s="21">
        <f>IF(AND('A-7'!E272="-",'A-2'!D40="-",'A-2'!D89="-"),"-",SUM('A-7'!E272,'A-2'!D40,'A-2'!D89))</f>
        <v>82</v>
      </c>
      <c r="F90" s="21">
        <f>IF(AND('A-7'!F272="-",'A-2'!E40="-",'A-2'!E89="-"),"-",SUM('A-7'!F272,'A-2'!E40,'A-2'!E89))</f>
        <v>38</v>
      </c>
      <c r="G90" s="21">
        <f>IF(AND('A-7'!G272="-",'A-2'!F40="-",'A-2'!F89="-"),"-",SUM('A-7'!G272,'A-2'!F40,'A-2'!F89))</f>
        <v>70</v>
      </c>
      <c r="H90" s="21">
        <f>IF(AND('A-7'!H272="-",'A-2'!G40="-",'A-2'!G89="-"),"-",SUM('A-7'!H272,'A-2'!G40,'A-2'!G89))</f>
        <v>120</v>
      </c>
      <c r="I90" s="21">
        <f>IF(AND('A-7'!I272="-",'A-2'!H40="-",'A-2'!H89="-"),"-",SUM('A-7'!I272,'A-2'!H40,'A-2'!H89))</f>
        <v>78</v>
      </c>
      <c r="J90" s="21" t="str">
        <f>'A-7'!J272</f>
        <v>-</v>
      </c>
      <c r="K90" s="21" t="str">
        <f>'A-7'!K272</f>
        <v>-</v>
      </c>
      <c r="L90" s="103">
        <f>IF(AND('A-7'!L272="-",'A-2'!I40="-",'A-2'!I89="-"),"-",SUM('A-7'!L272,'A-2'!I40,'A-2'!I89))</f>
        <v>869</v>
      </c>
      <c r="M90" s="14"/>
      <c r="N90" s="14"/>
    </row>
    <row r="91" spans="1:14" ht="11.25" customHeight="1">
      <c r="A91" s="68">
        <v>2015</v>
      </c>
      <c r="B91" s="21" t="str">
        <f>'A-7'!B273</f>
        <v>-</v>
      </c>
      <c r="C91" s="21">
        <f>IF(AND('A-7'!C273="-",'A-2'!B41="-",'A-2'!B90="-"),"-",SUM('A-7'!C273,'A-2'!B41,'A-2'!B90))</f>
        <v>12</v>
      </c>
      <c r="D91" s="21">
        <f>IF(AND('A-7'!D273="-",'A-2'!C41="-",'A-2'!C90="-"),"-",SUM('A-7'!D273,'A-2'!C41,'A-2'!C90))</f>
        <v>150</v>
      </c>
      <c r="E91" s="21">
        <f>IF(AND('A-7'!E273="-",'A-2'!D41="-",'A-2'!D90="-"),"-",SUM('A-7'!E273,'A-2'!D41,'A-2'!D90))</f>
        <v>100</v>
      </c>
      <c r="F91" s="21">
        <f>IF(AND('A-7'!F273="-",'A-2'!E41="-",'A-2'!E90="-"),"-",SUM('A-7'!F273,'A-2'!E41,'A-2'!E90))</f>
        <v>90</v>
      </c>
      <c r="G91" s="21">
        <f>IF(AND('A-7'!G273="-",'A-2'!F41="-",'A-2'!F90="-"),"-",SUM('A-7'!G273,'A-2'!F41,'A-2'!F90))</f>
        <v>24</v>
      </c>
      <c r="H91" s="21">
        <f>IF(AND('A-7'!H273="-",'A-2'!G41="-",'A-2'!G90="-"),"-",SUM('A-7'!H273,'A-2'!G41,'A-2'!G90))</f>
        <v>32</v>
      </c>
      <c r="I91" s="21">
        <f>IF(AND('A-7'!I273="-",'A-2'!H41="-",'A-2'!H90="-"),"-",SUM('A-7'!I273,'A-2'!H41,'A-2'!H90))</f>
        <v>144</v>
      </c>
      <c r="J91" s="21" t="str">
        <f>'A-7'!J273</f>
        <v>-</v>
      </c>
      <c r="K91" s="21" t="str">
        <f>'A-7'!K273</f>
        <v>-</v>
      </c>
      <c r="L91" s="103">
        <f>IF(AND('A-7'!L273="-",'A-2'!I41="-",'A-2'!I90="-"),"-",SUM('A-7'!L273,'A-2'!I41,'A-2'!I90))</f>
        <v>552</v>
      </c>
      <c r="M91" s="14"/>
      <c r="N91" s="14"/>
    </row>
    <row r="92" spans="1:14" ht="11.25" customHeight="1">
      <c r="A92" s="68">
        <v>2016</v>
      </c>
      <c r="B92" s="21" t="str">
        <f>'A-7'!B274</f>
        <v>-</v>
      </c>
      <c r="C92" s="21">
        <f>IF(AND('A-7'!C274="-",'A-2'!B42="-",'A-2'!B91="-"),"-",SUM('A-7'!C274,'A-2'!B42,'A-2'!B91))</f>
        <v>7</v>
      </c>
      <c r="D92" s="21">
        <f>IF(AND('A-7'!D274="-",'A-2'!C42="-",'A-2'!C91="-"),"-",SUM('A-7'!D274,'A-2'!C42,'A-2'!C91))</f>
        <v>13</v>
      </c>
      <c r="E92" s="21">
        <f>IF(AND('A-7'!E274="-",'A-2'!D42="-",'A-2'!D91="-"),"-",SUM('A-7'!E274,'A-2'!D42,'A-2'!D91))</f>
        <v>47</v>
      </c>
      <c r="F92" s="21">
        <f>IF(AND('A-7'!F274="-",'A-2'!E42="-",'A-2'!E91="-"),"-",SUM('A-7'!F274,'A-2'!E42,'A-2'!E91))</f>
        <v>8</v>
      </c>
      <c r="G92" s="21" t="str">
        <f>IF(AND('A-7'!G274="-",'A-2'!F42="-",'A-2'!F91="-"),"-",SUM('A-7'!G274,'A-2'!F42,'A-2'!F91))</f>
        <v>-</v>
      </c>
      <c r="H92" s="21">
        <f>IF(AND('A-7'!H274="-",'A-2'!G42="-",'A-2'!G91="-"),"-",SUM('A-7'!H274,'A-2'!G42,'A-2'!G91))</f>
        <v>59</v>
      </c>
      <c r="I92" s="21">
        <f>IF(AND('A-7'!I274="-",'A-2'!H42="-",'A-2'!H91="-"),"-",SUM('A-7'!I274,'A-2'!H42,'A-2'!H91))</f>
        <v>52</v>
      </c>
      <c r="J92" s="21" t="str">
        <f>'A-7'!J274</f>
        <v>-</v>
      </c>
      <c r="K92" s="21" t="str">
        <f>'A-7'!K274</f>
        <v>-</v>
      </c>
      <c r="L92" s="103">
        <f>IF(AND('A-7'!L274="-",'A-2'!I42="-",'A-2'!I91="-"),"-",SUM('A-7'!L274,'A-2'!I42,'A-2'!I91))</f>
        <v>186</v>
      </c>
      <c r="M92" s="14"/>
      <c r="N92" s="14"/>
    </row>
    <row r="93" spans="1:14" ht="11.25" customHeight="1">
      <c r="A93" s="68">
        <v>2017</v>
      </c>
      <c r="B93" s="21" t="str">
        <f>'A-7'!B275</f>
        <v>-</v>
      </c>
      <c r="C93" s="21" t="str">
        <f>IF(AND('A-7'!C275="-",'A-2'!B43="-",'A-2'!B92="-"),"-",SUM('A-7'!C275,'A-2'!B43,'A-2'!B92))</f>
        <v>-</v>
      </c>
      <c r="D93" s="21" t="str">
        <f>IF(AND('A-7'!D275="-",'A-2'!C43="-",'A-2'!C92="-"),"-",SUM('A-7'!D275,'A-2'!C43,'A-2'!C92))</f>
        <v>-</v>
      </c>
      <c r="E93" s="21" t="str">
        <f>IF(AND('A-7'!E275="-",'A-2'!D43="-",'A-2'!D92="-"),"-",SUM('A-7'!E275,'A-2'!D43,'A-2'!D92))</f>
        <v>-</v>
      </c>
      <c r="F93" s="21" t="str">
        <f>IF(AND('A-7'!F275="-",'A-2'!E43="-",'A-2'!E92="-"),"-",SUM('A-7'!F275,'A-2'!E43,'A-2'!E92))</f>
        <v>-</v>
      </c>
      <c r="G93" s="21" t="str">
        <f>IF(AND('A-7'!G275="-",'A-2'!F43="-",'A-2'!F92="-"),"-",SUM('A-7'!G275,'A-2'!F43,'A-2'!F92))</f>
        <v>-</v>
      </c>
      <c r="H93" s="21" t="str">
        <f>IF(AND('A-7'!H275="-",'A-2'!G43="-",'A-2'!G92="-"),"-",SUM('A-7'!H275,'A-2'!G43,'A-2'!G92))</f>
        <v>-</v>
      </c>
      <c r="I93" s="21">
        <f>IF(AND('A-7'!I275="-",'A-2'!H43="-",'A-2'!H92="-"),"-",SUM('A-7'!I275,'A-2'!H43,'A-2'!H92))</f>
        <v>109</v>
      </c>
      <c r="J93" s="21" t="str">
        <f>'A-7'!J275</f>
        <v>-</v>
      </c>
      <c r="K93" s="21" t="str">
        <f>'A-7'!K275</f>
        <v>-</v>
      </c>
      <c r="L93" s="103">
        <f>IF(AND('A-7'!L275="-",'A-2'!I43="-",'A-2'!I92="-"),"-",SUM('A-7'!L275,'A-2'!I43,'A-2'!I92))</f>
        <v>109</v>
      </c>
      <c r="M93" s="14"/>
      <c r="N93" s="14"/>
    </row>
    <row r="94" spans="1:14" ht="11.25" customHeight="1">
      <c r="A94" s="68">
        <v>2018</v>
      </c>
      <c r="B94" s="21" t="str">
        <f>'A-7'!B276</f>
        <v>-</v>
      </c>
      <c r="C94" s="21" t="str">
        <f>IF(AND('A-7'!C276="-",'A-2'!B44="-",'A-2'!B93="-"),"-",SUM('A-7'!C276,'A-2'!B44,'A-2'!B93))</f>
        <v>-</v>
      </c>
      <c r="D94" s="21">
        <f>IF(AND('A-7'!D276="-",'A-2'!C44="-",'A-2'!C93="-"),"-",SUM('A-7'!D276,'A-2'!C44,'A-2'!C93))</f>
        <v>167</v>
      </c>
      <c r="E94" s="21">
        <f>IF(AND('A-7'!E276="-",'A-2'!D44="-",'A-2'!D93="-"),"-",SUM('A-7'!E276,'A-2'!D44,'A-2'!D93))</f>
        <v>351</v>
      </c>
      <c r="F94" s="21">
        <f>IF(AND('A-7'!F276="-",'A-2'!E44="-",'A-2'!E93="-"),"-",SUM('A-7'!F276,'A-2'!E44,'A-2'!E93))</f>
        <v>286</v>
      </c>
      <c r="G94" s="21">
        <f>IF(AND('A-7'!G276="-",'A-2'!F44="-",'A-2'!F93="-"),"-",SUM('A-7'!G276,'A-2'!F44,'A-2'!F93))</f>
        <v>255</v>
      </c>
      <c r="H94" s="21" t="str">
        <f>IF(AND('A-7'!H276="-",'A-2'!G44="-",'A-2'!G93="-"),"-",SUM('A-7'!H276,'A-2'!G44,'A-2'!G93))</f>
        <v>-</v>
      </c>
      <c r="I94" s="21">
        <f>IF(AND('A-7'!I276="-",'A-2'!H44="-",'A-2'!H93="-"),"-",SUM('A-7'!I276,'A-2'!H44,'A-2'!H93))</f>
        <v>115</v>
      </c>
      <c r="J94" s="21" t="str">
        <f>'A-7'!J276</f>
        <v>-</v>
      </c>
      <c r="K94" s="21" t="str">
        <f>'A-7'!K276</f>
        <v>-</v>
      </c>
      <c r="L94" s="103">
        <f>IF(AND('A-7'!L276="-",'A-2'!I44="-",'A-2'!I93="-"),"-",SUM('A-7'!L276,'A-2'!I44,'A-2'!I93))</f>
        <v>1174</v>
      </c>
      <c r="M94" s="14"/>
      <c r="N94" s="14"/>
    </row>
    <row r="95" spans="1:14" ht="11.25" customHeight="1">
      <c r="A95" s="68">
        <v>2019</v>
      </c>
      <c r="B95" s="21" t="str">
        <f>'A-7'!B277</f>
        <v>-</v>
      </c>
      <c r="C95" s="21">
        <f>IF(AND('A-7'!C277="-",'A-2'!B45="-",'A-2'!B94="-"),"-",SUM('A-7'!C277,'A-2'!B45,'A-2'!B94))</f>
        <v>2</v>
      </c>
      <c r="D95" s="21">
        <f>IF(AND('A-7'!D277="-",'A-2'!C45="-",'A-2'!C94="-"),"-",SUM('A-7'!D277,'A-2'!C45,'A-2'!C94))</f>
        <v>7</v>
      </c>
      <c r="E95" s="21">
        <f>IF(AND('A-7'!E277="-",'A-2'!D45="-",'A-2'!D94="-"),"-",SUM('A-7'!E277,'A-2'!D45,'A-2'!D94))</f>
        <v>108</v>
      </c>
      <c r="F95" s="21">
        <f>IF(AND('A-7'!F277="-",'A-2'!E45="-",'A-2'!E94="-"),"-",SUM('A-7'!F277,'A-2'!E45,'A-2'!E94))</f>
        <v>140</v>
      </c>
      <c r="G95" s="21">
        <f>IF(AND('A-7'!G277="-",'A-2'!F45="-",'A-2'!F94="-"),"-",SUM('A-7'!G277,'A-2'!F45,'A-2'!F94))</f>
        <v>283</v>
      </c>
      <c r="H95" s="21" t="str">
        <f>IF(AND('A-7'!H277="-",'A-2'!G45="-",'A-2'!G94="-"),"-",SUM('A-7'!H277,'A-2'!G45,'A-2'!G94))</f>
        <v>-</v>
      </c>
      <c r="I95" s="21" t="str">
        <f>IF(AND('A-7'!I277="-",'A-2'!H45="-",'A-2'!H94="-"),"-",SUM('A-7'!I277,'A-2'!H45,'A-2'!H94))</f>
        <v>-</v>
      </c>
      <c r="J95" s="21" t="str">
        <f>'A-7'!J277</f>
        <v>-</v>
      </c>
      <c r="K95" s="21" t="str">
        <f>'A-7'!K277</f>
        <v>-</v>
      </c>
      <c r="L95" s="103">
        <f>IF(AND('A-7'!L277="-",'A-2'!I45="-",'A-2'!I94="-"),"-",SUM('A-7'!L277,'A-2'!I45,'A-2'!I94))</f>
        <v>540</v>
      </c>
      <c r="M95" s="14"/>
      <c r="N95" s="14"/>
    </row>
    <row r="96" spans="1:14" ht="11.25" customHeight="1">
      <c r="A96" s="68">
        <v>2020</v>
      </c>
      <c r="B96" s="21" t="str">
        <f>'A-7'!B278</f>
        <v>-</v>
      </c>
      <c r="C96" s="21">
        <f>IF(AND('A-7'!C278="-",'A-2'!B46="-",'A-2'!B95="-"),"-",SUM('A-7'!C278,'A-2'!B46,'A-2'!B95))</f>
        <v>1</v>
      </c>
      <c r="D96" s="21">
        <f>IF(AND('A-7'!D278="-",'A-2'!C46="-",'A-2'!C95="-"),"-",SUM('A-7'!D278,'A-2'!C46,'A-2'!C95))</f>
        <v>3</v>
      </c>
      <c r="E96" s="21">
        <f>IF(AND('A-7'!E278="-",'A-2'!D46="-",'A-2'!D95="-"),"-",SUM('A-7'!E278,'A-2'!D46,'A-2'!D95))</f>
        <v>47</v>
      </c>
      <c r="F96" s="21">
        <f>IF(AND('A-7'!F278="-",'A-2'!E46="-",'A-2'!E95="-"),"-",SUM('A-7'!F278,'A-2'!E46,'A-2'!E95))</f>
        <v>72</v>
      </c>
      <c r="G96" s="21" t="str">
        <f>IF(AND('A-7'!G278="-",'A-2'!F46="-",'A-2'!F95="-"),"-",SUM('A-7'!G278,'A-2'!F46,'A-2'!F95))</f>
        <v>-</v>
      </c>
      <c r="H96" s="21" t="str">
        <f>IF(AND('A-7'!H278="-",'A-2'!G46="-",'A-2'!G95="-"),"-",SUM('A-7'!H278,'A-2'!G46,'A-2'!G95))</f>
        <v>-</v>
      </c>
      <c r="I96" s="21" t="str">
        <f>IF(AND('A-7'!I278="-",'A-2'!H46="-",'A-2'!H95="-"),"-",SUM('A-7'!I278,'A-2'!H46,'A-2'!H95))</f>
        <v>-</v>
      </c>
      <c r="J96" s="21" t="str">
        <f>'A-7'!J278</f>
        <v>-</v>
      </c>
      <c r="K96" s="21" t="str">
        <f>'A-7'!K278</f>
        <v>-</v>
      </c>
      <c r="L96" s="103">
        <f>IF(AND('A-7'!L278="-",'A-2'!I46="-",'A-2'!I95="-"),"-",SUM('A-7'!L278,'A-2'!I46,'A-2'!I95))</f>
        <v>123</v>
      </c>
      <c r="M96" s="14"/>
      <c r="N96" s="14"/>
    </row>
    <row r="97" spans="1:14" ht="11.25" customHeight="1">
      <c r="A97" s="68">
        <v>2021</v>
      </c>
      <c r="B97" s="21">
        <f>'A-7'!B279</f>
        <v>1</v>
      </c>
      <c r="C97" s="21">
        <f>IF(AND('A-7'!C279="-",'A-2'!B47="-",'A-2'!B96="-"),"-",SUM('A-7'!C279,'A-2'!B47,'A-2'!B96))</f>
        <v>2</v>
      </c>
      <c r="D97" s="21">
        <f>IF(AND('A-7'!D279="-",'A-2'!C47="-",'A-2'!C96="-"),"-",SUM('A-7'!D279,'A-2'!C47,'A-2'!C96))</f>
        <v>4</v>
      </c>
      <c r="E97" s="21">
        <f>IF(AND('A-7'!E279="-",'A-2'!D47="-",'A-2'!D96="-"),"-",SUM('A-7'!E279,'A-2'!D47,'A-2'!D96))</f>
        <v>55</v>
      </c>
      <c r="F97" s="21">
        <f>IF(AND('A-7'!F279="-",'A-2'!E47="-",'A-2'!E96="-"),"-",SUM('A-7'!F279,'A-2'!E47,'A-2'!E96))</f>
        <v>57</v>
      </c>
      <c r="G97" s="21" t="str">
        <f>IF(AND('A-7'!G279="-",'A-2'!F47="-",'A-2'!F96="-"),"-",SUM('A-7'!G279,'A-2'!F47,'A-2'!F96))</f>
        <v>-</v>
      </c>
      <c r="H97" s="21" t="str">
        <f>IF(AND('A-7'!H279="-",'A-2'!G47="-",'A-2'!G96="-"),"-",SUM('A-7'!H279,'A-2'!G47,'A-2'!G96))</f>
        <v>-</v>
      </c>
      <c r="I97" s="21" t="str">
        <f>IF(AND('A-7'!I279="-",'A-2'!H47="-",'A-2'!H96="-"),"-",SUM('A-7'!I279,'A-2'!H47,'A-2'!H96))</f>
        <v>-</v>
      </c>
      <c r="J97" s="21" t="str">
        <f>'A-7'!J279</f>
        <v>-</v>
      </c>
      <c r="K97" s="21" t="str">
        <f>'A-7'!K279</f>
        <v>-</v>
      </c>
      <c r="L97" s="103">
        <f>IF(AND('A-7'!L279="-",'A-2'!I47="-",'A-2'!I96="-"),"-",SUM('A-7'!L279,'A-2'!I47,'A-2'!I96))</f>
        <v>119</v>
      </c>
      <c r="M97" s="14"/>
      <c r="N97" s="14"/>
    </row>
    <row r="98" spans="1:14" ht="11.25" customHeight="1">
      <c r="A98" s="68">
        <v>2022</v>
      </c>
      <c r="B98" s="21" t="str">
        <f>'A-7'!B280</f>
        <v>-</v>
      </c>
      <c r="C98" s="21">
        <f>IF(AND('A-7'!C280="-",'A-2'!B48="-",'A-2'!B97="-"),"-",SUM('A-7'!C280,'A-2'!B48,'A-2'!B97))</f>
        <v>4</v>
      </c>
      <c r="D98" s="21" t="str">
        <f>IF(AND('A-7'!D280="-",'A-2'!C48="-",'A-2'!C97="-"),"-",SUM('A-7'!D280,'A-2'!C48,'A-2'!C97))</f>
        <v>-</v>
      </c>
      <c r="E98" s="21">
        <f>IF(AND('A-7'!E280="-",'A-2'!D48="-",'A-2'!D97="-"),"-",SUM('A-7'!E280,'A-2'!D48,'A-2'!D97))</f>
        <v>72</v>
      </c>
      <c r="F98" s="21">
        <f>IF(AND('A-7'!F280="-",'A-2'!E48="-",'A-2'!E97="-"),"-",SUM('A-7'!F280,'A-2'!E48,'A-2'!E97))</f>
        <v>15</v>
      </c>
      <c r="G98" s="21">
        <f>IF(AND('A-7'!G280="-",'A-2'!F48="-",'A-2'!F97="-"),"-",SUM('A-7'!G280,'A-2'!F48,'A-2'!F97))</f>
        <v>67</v>
      </c>
      <c r="H98" s="21" t="str">
        <f>IF(AND('A-7'!H280="-",'A-2'!G48="-",'A-2'!G97="-"),"-",SUM('A-7'!H280,'A-2'!G48,'A-2'!G97))</f>
        <v>-</v>
      </c>
      <c r="I98" s="21" t="str">
        <f>IF(AND('A-7'!I280="-",'A-2'!H48="-",'A-2'!H97="-"),"-",SUM('A-7'!I280,'A-2'!H48,'A-2'!H97))</f>
        <v>-</v>
      </c>
      <c r="J98" s="21" t="str">
        <f>'A-7'!J280</f>
        <v>-</v>
      </c>
      <c r="K98" s="21" t="str">
        <f>'A-7'!K280</f>
        <v>-</v>
      </c>
      <c r="L98" s="103">
        <f>IF(AND('A-7'!L280="-",'A-2'!I48="-",'A-2'!I97="-"),"-",SUM('A-7'!L280,'A-2'!I48,'A-2'!I97))</f>
        <v>158</v>
      </c>
      <c r="M98" s="14"/>
      <c r="N98" s="14"/>
    </row>
    <row r="99" spans="1:14" ht="11.25" customHeight="1">
      <c r="A99" s="68">
        <v>2023</v>
      </c>
      <c r="B99" s="21" t="str">
        <f>'A-7'!B281</f>
        <v>-</v>
      </c>
      <c r="C99" s="21" t="str">
        <f>IF(AND('A-7'!C281="-",'A-2'!B49="-",'A-2'!B98="-"),"-",SUM('A-7'!C281,'A-2'!B49,'A-2'!B98))</f>
        <v>-</v>
      </c>
      <c r="D99" s="21" t="str">
        <f>IF(AND('A-7'!D281="-",'A-2'!C49="-",'A-2'!C98="-"),"-",SUM('A-7'!D281,'A-2'!C49,'A-2'!C98))</f>
        <v>-</v>
      </c>
      <c r="E99" s="21" t="str">
        <f>IF(AND('A-7'!E281="-",'A-2'!D49="-",'A-2'!D98="-"),"-",SUM('A-7'!E281,'A-2'!D49,'A-2'!D98))</f>
        <v>-</v>
      </c>
      <c r="F99" s="21" t="str">
        <f>IF(AND('A-7'!F281="-",'A-2'!E49="-",'A-2'!E98="-"),"-",SUM('A-7'!F281,'A-2'!E49,'A-2'!E98))</f>
        <v>-</v>
      </c>
      <c r="G99" s="21" t="str">
        <f>IF(AND('A-7'!G281="-",'A-2'!F49="-",'A-2'!F98="-"),"-",SUM('A-7'!G281,'A-2'!F49,'A-2'!F98))</f>
        <v>-</v>
      </c>
      <c r="H99" s="21" t="str">
        <f>IF(AND('A-7'!H281="-",'A-2'!G49="-",'A-2'!G98="-"),"-",SUM('A-7'!H281,'A-2'!G49,'A-2'!G98))</f>
        <v>-</v>
      </c>
      <c r="I99" s="21" t="str">
        <f>IF(AND('A-7'!I281="-",'A-2'!H49="-",'A-2'!H98="-"),"-",SUM('A-7'!I281,'A-2'!H49,'A-2'!H98))</f>
        <v>-</v>
      </c>
      <c r="J99" s="21" t="str">
        <f>'A-7'!J281</f>
        <v>-</v>
      </c>
      <c r="K99" s="21" t="str">
        <f>'A-7'!K281</f>
        <v>-</v>
      </c>
      <c r="L99" s="103">
        <f>IF(AND('A-7'!L281="-",'A-2'!I49="-",'A-2'!I98="-"),"-",SUM('A-7'!L281,'A-2'!I49,'A-2'!I98))</f>
        <v>0</v>
      </c>
      <c r="M99" s="14"/>
      <c r="N99" s="14"/>
    </row>
    <row r="100" spans="1:14" ht="11.25" customHeight="1">
      <c r="A100" s="68" t="s">
        <v>346</v>
      </c>
      <c r="B100" s="21" t="str">
        <f>'A-7'!B282</f>
        <v>-</v>
      </c>
      <c r="C100" s="21">
        <f>IF(AND('A-7'!C282="-",'A-2'!B50="-",'A-2'!B99="-"),"-",SUM('A-7'!C282,'A-2'!B50,'A-2'!B99))</f>
        <v>3</v>
      </c>
      <c r="D100" s="21" t="str">
        <f>IF(AND('A-7'!D282="-",'A-2'!C50="-",'A-2'!C99="-"),"-",SUM('A-7'!D282,'A-2'!C50,'A-2'!C99))</f>
        <v>-</v>
      </c>
      <c r="E100" s="21" t="str">
        <f>IF(AND('A-7'!E282="-",'A-2'!D50="-",'A-2'!D99="-"),"-",SUM('A-7'!E282,'A-2'!D50,'A-2'!D99))</f>
        <v>-</v>
      </c>
      <c r="F100" s="21" t="str">
        <f>IF(AND('A-7'!F282="-",'A-2'!E50="-",'A-2'!E99="-"),"-",SUM('A-7'!F282,'A-2'!E50,'A-2'!E99))</f>
        <v>-</v>
      </c>
      <c r="G100" s="21" t="str">
        <f>IF(AND('A-7'!G282="-",'A-2'!F50="-",'A-2'!F99="-"),"-",SUM('A-7'!G282,'A-2'!F50,'A-2'!F99))</f>
        <v>-</v>
      </c>
      <c r="H100" s="21" t="str">
        <f>IF(AND('A-7'!H282="-",'A-2'!G50="-",'A-2'!G99="-"),"-",SUM('A-7'!H282,'A-2'!G50,'A-2'!G99))</f>
        <v>-</v>
      </c>
      <c r="I100" s="21" t="str">
        <f>IF(AND('A-7'!I282="-",'A-2'!H50="-",'A-2'!H99="-"),"-",SUM('A-7'!I282,'A-2'!H50,'A-2'!H99))</f>
        <v>-</v>
      </c>
      <c r="J100" s="21" t="str">
        <f>'A-7'!J282</f>
        <v>-</v>
      </c>
      <c r="K100" s="21" t="str">
        <f>'A-7'!K282</f>
        <v>-</v>
      </c>
      <c r="L100" s="103">
        <f>IF(AND('A-7'!L282="-",'A-2'!I50="-",'A-2'!I99="-"),"-",SUM('A-7'!L282,'A-2'!I50,'A-2'!I99))</f>
        <v>3</v>
      </c>
      <c r="M100" s="14"/>
      <c r="N100" s="14"/>
    </row>
    <row r="101" spans="1:14" ht="11.25" customHeight="1">
      <c r="A101" s="68"/>
      <c r="B101" s="21"/>
      <c r="C101" s="21"/>
      <c r="D101" s="21"/>
      <c r="E101" s="21"/>
      <c r="F101" s="21"/>
      <c r="G101" s="21"/>
      <c r="H101" s="21"/>
      <c r="I101" s="21"/>
      <c r="J101" s="21"/>
      <c r="K101" s="21"/>
      <c r="L101" s="103"/>
      <c r="M101" s="14"/>
      <c r="N101" s="14"/>
    </row>
    <row r="102" spans="1:14" ht="11.25" customHeight="1">
      <c r="A102" s="63" t="s">
        <v>251</v>
      </c>
      <c r="B102" s="21"/>
      <c r="C102" s="21"/>
      <c r="D102" s="21"/>
      <c r="E102" s="21"/>
      <c r="F102" s="21"/>
      <c r="G102" s="21"/>
      <c r="H102" s="21"/>
      <c r="I102" s="21"/>
      <c r="J102" s="21"/>
      <c r="K102" s="21"/>
      <c r="L102" s="103"/>
      <c r="M102" s="14"/>
      <c r="N102" s="14"/>
    </row>
    <row r="103" spans="1:14" ht="11.25" customHeight="1">
      <c r="A103" s="68">
        <v>1978</v>
      </c>
      <c r="B103" s="21" t="s">
        <v>15</v>
      </c>
      <c r="C103" s="21">
        <f>IF(AND('A-2'!B102="-",'A-2'!B151="-",'A-2'!B200="-"),"-",SUM('A-2'!B102,'A-2'!B151,'A-2'!B200))</f>
        <v>2785</v>
      </c>
      <c r="D103" s="21">
        <f>IF(AND('A-2'!C102="-",'A-2'!C151="-",'A-2'!C200="-"),"-",SUM('A-2'!C102,'A-2'!C151,'A-2'!C200))</f>
        <v>12329</v>
      </c>
      <c r="E103" s="21">
        <f>IF(AND('A-2'!D102="-",'A-2'!D151="-",'A-2'!D200="-"),"-",SUM('A-2'!D102,'A-2'!D151,'A-2'!D200))</f>
        <v>20765</v>
      </c>
      <c r="F103" s="21">
        <f>IF(AND('A-2'!E102="-",'A-2'!E151="-",'A-2'!E200="-"),"-",SUM('A-2'!E102,'A-2'!E151,'A-2'!E200))</f>
        <v>18097</v>
      </c>
      <c r="G103" s="21">
        <f>IF(AND('A-2'!F102="-",'A-2'!F151="-",'A-2'!F200="-"),"-",SUM('A-2'!F102,'A-2'!F151,'A-2'!F200))</f>
        <v>6737</v>
      </c>
      <c r="H103" s="21">
        <f>IF(AND('A-2'!G102="-",'A-2'!G151="-",'A-2'!G200="-"),"-",SUM('A-2'!G102,'A-2'!G151,'A-2'!G200))</f>
        <v>2985</v>
      </c>
      <c r="I103" s="21" t="str">
        <f>IF(AND('A-2'!H102="-",'A-2'!H151="-",'A-2'!H200="-"),"-",SUM('A-2'!H102,'A-2'!H151,'A-2'!H200))</f>
        <v>-</v>
      </c>
      <c r="J103" s="21" t="s">
        <v>15</v>
      </c>
      <c r="K103" s="21" t="s">
        <v>15</v>
      </c>
      <c r="L103" s="103">
        <f>SUM(B103:K103)</f>
        <v>63698</v>
      </c>
      <c r="M103" s="14"/>
      <c r="N103" s="14"/>
    </row>
    <row r="104" spans="1:14" ht="11.25" customHeight="1">
      <c r="A104" s="68">
        <v>1979</v>
      </c>
      <c r="B104" s="21" t="s">
        <v>15</v>
      </c>
      <c r="C104" s="21">
        <f>IF(AND('A-2'!B103="-",'A-2'!B152="-",'A-2'!B201="-"),"-",SUM('A-2'!B103,'A-2'!B152,'A-2'!B201))</f>
        <v>12</v>
      </c>
      <c r="D104" s="21">
        <f>IF(AND('A-2'!C103="-",'A-2'!C152="-",'A-2'!C201="-"),"-",SUM('A-2'!C103,'A-2'!C152,'A-2'!C201))</f>
        <v>11159</v>
      </c>
      <c r="E104" s="21">
        <f>IF(AND('A-2'!D103="-",'A-2'!D152="-",'A-2'!D201="-"),"-",SUM('A-2'!D103,'A-2'!D152,'A-2'!D201))</f>
        <v>7692</v>
      </c>
      <c r="F104" s="21">
        <f>IF(AND('A-2'!E103="-",'A-2'!E152="-",'A-2'!E201="-"),"-",SUM('A-2'!E103,'A-2'!E152,'A-2'!E201))</f>
        <v>19865</v>
      </c>
      <c r="G104" s="21">
        <f>IF(AND('A-2'!F103="-",'A-2'!F152="-",'A-2'!F201="-"),"-",SUM('A-2'!F103,'A-2'!F152,'A-2'!F201))</f>
        <v>10382</v>
      </c>
      <c r="H104" s="21">
        <f>IF(AND('A-2'!G103="-",'A-2'!G152="-",'A-2'!G201="-"),"-",SUM('A-2'!G103,'A-2'!G152,'A-2'!G201))</f>
        <v>5873</v>
      </c>
      <c r="I104" s="21" t="str">
        <f>IF(AND('A-2'!H103="-",'A-2'!H152="-",'A-2'!H201="-"),"-",SUM('A-2'!H103,'A-2'!H152,'A-2'!H201))</f>
        <v>-</v>
      </c>
      <c r="J104" s="21" t="s">
        <v>15</v>
      </c>
      <c r="K104" s="21" t="s">
        <v>15</v>
      </c>
      <c r="L104" s="103">
        <f t="shared" ref="L104:L139" si="0">SUM(B104:K104)</f>
        <v>54983</v>
      </c>
      <c r="M104" s="14"/>
      <c r="N104" s="14"/>
    </row>
    <row r="105" spans="1:14" ht="11.25" customHeight="1">
      <c r="A105" s="68">
        <v>1980</v>
      </c>
      <c r="B105" s="21" t="s">
        <v>15</v>
      </c>
      <c r="C105" s="21" t="str">
        <f>IF(AND('A-2'!B104="-",'A-2'!B153="-",'A-2'!B202="-"),"-",SUM('A-2'!B104,'A-2'!B153,'A-2'!B202))</f>
        <v>-</v>
      </c>
      <c r="D105" s="21">
        <f>IF(AND('A-2'!C104="-",'A-2'!C153="-",'A-2'!C202="-"),"-",SUM('A-2'!C104,'A-2'!C153,'A-2'!C202))</f>
        <v>16589</v>
      </c>
      <c r="E105" s="21" t="str">
        <f>IF(AND('A-2'!D104="-",'A-2'!D153="-",'A-2'!D202="-"),"-",SUM('A-2'!D104,'A-2'!D153,'A-2'!D202))</f>
        <v>-</v>
      </c>
      <c r="F105" s="21">
        <f>IF(AND('A-2'!E104="-",'A-2'!E153="-",'A-2'!E202="-"),"-",SUM('A-2'!E104,'A-2'!E153,'A-2'!E202))</f>
        <v>27160</v>
      </c>
      <c r="G105" s="21">
        <f>IF(AND('A-2'!F104="-",'A-2'!F153="-",'A-2'!F202="-"),"-",SUM('A-2'!F104,'A-2'!F153,'A-2'!F202))</f>
        <v>9837</v>
      </c>
      <c r="H105" s="21">
        <f>IF(AND('A-2'!G104="-",'A-2'!G153="-",'A-2'!G202="-"),"-",SUM('A-2'!G104,'A-2'!G153,'A-2'!G202))</f>
        <v>6447</v>
      </c>
      <c r="I105" s="21" t="str">
        <f>IF(AND('A-2'!H104="-",'A-2'!H153="-",'A-2'!H202="-"),"-",SUM('A-2'!H104,'A-2'!H153,'A-2'!H202))</f>
        <v>-</v>
      </c>
      <c r="J105" s="21" t="s">
        <v>15</v>
      </c>
      <c r="K105" s="21" t="s">
        <v>15</v>
      </c>
      <c r="L105" s="103">
        <f t="shared" si="0"/>
        <v>60033</v>
      </c>
      <c r="M105" s="14"/>
      <c r="N105" s="14"/>
    </row>
    <row r="106" spans="1:14" ht="11.25" customHeight="1">
      <c r="A106" s="68">
        <v>1981</v>
      </c>
      <c r="B106" s="21" t="s">
        <v>15</v>
      </c>
      <c r="C106" s="21" t="str">
        <f>IF(AND('A-2'!B105="-",'A-2'!B154="-",'A-2'!B203="-"),"-",SUM('A-2'!B105,'A-2'!B154,'A-2'!B203))</f>
        <v>-</v>
      </c>
      <c r="D106" s="21">
        <f>IF(AND('A-2'!C105="-",'A-2'!C154="-",'A-2'!C203="-"),"-",SUM('A-2'!C105,'A-2'!C154,'A-2'!C203))</f>
        <v>12257</v>
      </c>
      <c r="E106" s="21">
        <f>IF(AND('A-2'!D105="-",'A-2'!D154="-",'A-2'!D203="-"),"-",SUM('A-2'!D105,'A-2'!D154,'A-2'!D203))</f>
        <v>4882</v>
      </c>
      <c r="F106" s="21">
        <f>IF(AND('A-2'!E105="-",'A-2'!E154="-",'A-2'!E203="-"),"-",SUM('A-2'!E105,'A-2'!E154,'A-2'!E203))</f>
        <v>16703</v>
      </c>
      <c r="G106" s="21">
        <f>IF(AND('A-2'!F105="-",'A-2'!F154="-",'A-2'!F203="-"),"-",SUM('A-2'!F105,'A-2'!F154,'A-2'!F203))</f>
        <v>8567</v>
      </c>
      <c r="H106" s="21">
        <f>IF(AND('A-2'!G105="-",'A-2'!G154="-",'A-2'!G203="-"),"-",SUM('A-2'!G105,'A-2'!G154,'A-2'!G203))</f>
        <v>4636</v>
      </c>
      <c r="I106" s="21" t="str">
        <f>IF(AND('A-2'!H105="-",'A-2'!H154="-",'A-2'!H203="-"),"-",SUM('A-2'!H105,'A-2'!H154,'A-2'!H203))</f>
        <v>-</v>
      </c>
      <c r="J106" s="21" t="s">
        <v>15</v>
      </c>
      <c r="K106" s="21" t="s">
        <v>15</v>
      </c>
      <c r="L106" s="103">
        <f t="shared" si="0"/>
        <v>47045</v>
      </c>
      <c r="M106" s="14"/>
      <c r="N106" s="14"/>
    </row>
    <row r="107" spans="1:14" ht="11.25" customHeight="1">
      <c r="A107" s="68">
        <v>1982</v>
      </c>
      <c r="B107" s="21" t="s">
        <v>15</v>
      </c>
      <c r="C107" s="21">
        <f>IF(AND('A-2'!B106="-",'A-2'!B155="-",'A-2'!B204="-"),"-",SUM('A-2'!B106,'A-2'!B155,'A-2'!B204))</f>
        <v>3755</v>
      </c>
      <c r="D107" s="21">
        <f>IF(AND('A-2'!C106="-",'A-2'!C155="-",'A-2'!C204="-"),"-",SUM('A-2'!C106,'A-2'!C155,'A-2'!C204))</f>
        <v>13643</v>
      </c>
      <c r="E107" s="21">
        <f>IF(AND('A-2'!D106="-",'A-2'!D155="-",'A-2'!D204="-"),"-",SUM('A-2'!D106,'A-2'!D155,'A-2'!D204))</f>
        <v>7851</v>
      </c>
      <c r="F107" s="21">
        <f>IF(AND('A-2'!E106="-",'A-2'!E155="-",'A-2'!E204="-"),"-",SUM('A-2'!E106,'A-2'!E155,'A-2'!E204))</f>
        <v>23922</v>
      </c>
      <c r="G107" s="21">
        <f>IF(AND('A-2'!F106="-",'A-2'!F155="-",'A-2'!F204="-"),"-",SUM('A-2'!F106,'A-2'!F155,'A-2'!F204))</f>
        <v>14111</v>
      </c>
      <c r="H107" s="21">
        <f>IF(AND('A-2'!G106="-",'A-2'!G155="-",'A-2'!G204="-"),"-",SUM('A-2'!G106,'A-2'!G155,'A-2'!G204))</f>
        <v>6163</v>
      </c>
      <c r="I107" s="21" t="str">
        <f>IF(AND('A-2'!H106="-",'A-2'!H155="-",'A-2'!H204="-"),"-",SUM('A-2'!H106,'A-2'!H155,'A-2'!H204))</f>
        <v>-</v>
      </c>
      <c r="J107" s="21" t="s">
        <v>15</v>
      </c>
      <c r="K107" s="21" t="s">
        <v>15</v>
      </c>
      <c r="L107" s="103">
        <f t="shared" si="0"/>
        <v>69445</v>
      </c>
      <c r="M107" s="14"/>
      <c r="N107" s="14"/>
    </row>
    <row r="108" spans="1:14" ht="11.25" customHeight="1">
      <c r="A108" s="68">
        <v>1983</v>
      </c>
      <c r="B108" s="21" t="s">
        <v>15</v>
      </c>
      <c r="C108" s="21">
        <f>IF(AND('A-2'!B107="-",'A-2'!B156="-",'A-2'!B205="-"),"-",SUM('A-2'!B107,'A-2'!B156,'A-2'!B205))</f>
        <v>319</v>
      </c>
      <c r="D108" s="21">
        <f>IF(AND('A-2'!C107="-",'A-2'!C156="-",'A-2'!C205="-"),"-",SUM('A-2'!C107,'A-2'!C156,'A-2'!C205))</f>
        <v>8839</v>
      </c>
      <c r="E108" s="21">
        <f>IF(AND('A-2'!D107="-",'A-2'!D156="-",'A-2'!D205="-"),"-",SUM('A-2'!D107,'A-2'!D156,'A-2'!D205))</f>
        <v>6895</v>
      </c>
      <c r="F108" s="21">
        <f>IF(AND('A-2'!E107="-",'A-2'!E156="-",'A-2'!E205="-"),"-",SUM('A-2'!E107,'A-2'!E156,'A-2'!E205))</f>
        <v>10261</v>
      </c>
      <c r="G108" s="21">
        <f>IF(AND('A-2'!F107="-",'A-2'!F156="-",'A-2'!F205="-"),"-",SUM('A-2'!F107,'A-2'!F156,'A-2'!F205))</f>
        <v>4047</v>
      </c>
      <c r="H108" s="21">
        <f>IF(AND('A-2'!G107="-",'A-2'!G156="-",'A-2'!G205="-"),"-",SUM('A-2'!G107,'A-2'!G156,'A-2'!G205))</f>
        <v>1270</v>
      </c>
      <c r="I108" s="21" t="str">
        <f>IF(AND('A-2'!H107="-",'A-2'!H156="-",'A-2'!H205="-"),"-",SUM('A-2'!H107,'A-2'!H156,'A-2'!H205))</f>
        <v>-</v>
      </c>
      <c r="J108" s="21" t="s">
        <v>15</v>
      </c>
      <c r="K108" s="21" t="s">
        <v>15</v>
      </c>
      <c r="L108" s="103">
        <f t="shared" si="0"/>
        <v>31631</v>
      </c>
      <c r="M108" s="14"/>
      <c r="N108" s="14"/>
    </row>
    <row r="109" spans="1:14" ht="11.25" customHeight="1">
      <c r="A109" s="68">
        <v>1984</v>
      </c>
      <c r="B109" s="21" t="s">
        <v>15</v>
      </c>
      <c r="C109" s="21" t="str">
        <f>IF(AND('A-2'!B108="-",'A-2'!B157="-",'A-2'!B206="-"),"-",SUM('A-2'!B108,'A-2'!B157,'A-2'!B206))</f>
        <v>-</v>
      </c>
      <c r="D109" s="21">
        <f>IF(AND('A-2'!C108="-",'A-2'!C157="-",'A-2'!C206="-"),"-",SUM('A-2'!C108,'A-2'!C157,'A-2'!C206))</f>
        <v>4290</v>
      </c>
      <c r="E109" s="21">
        <f>IF(AND('A-2'!D108="-",'A-2'!D157="-",'A-2'!D206="-"),"-",SUM('A-2'!D108,'A-2'!D157,'A-2'!D206))</f>
        <v>8353</v>
      </c>
      <c r="F109" s="21">
        <f>IF(AND('A-2'!E108="-",'A-2'!E157="-",'A-2'!E206="-"),"-",SUM('A-2'!E108,'A-2'!E157,'A-2'!E206))</f>
        <v>11353</v>
      </c>
      <c r="G109" s="21">
        <f>IF(AND('A-2'!F108="-",'A-2'!F157="-",'A-2'!F206="-"),"-",SUM('A-2'!F108,'A-2'!F157,'A-2'!F206))</f>
        <v>7772</v>
      </c>
      <c r="H109" s="21">
        <f>IF(AND('A-2'!G108="-",'A-2'!G157="-",'A-2'!G206="-"),"-",SUM('A-2'!G108,'A-2'!G157,'A-2'!G206))</f>
        <v>5435</v>
      </c>
      <c r="I109" s="21" t="str">
        <f>IF(AND('A-2'!H108="-",'A-2'!H157="-",'A-2'!H206="-"),"-",SUM('A-2'!H108,'A-2'!H157,'A-2'!H206))</f>
        <v>-</v>
      </c>
      <c r="J109" s="21" t="s">
        <v>15</v>
      </c>
      <c r="K109" s="21" t="s">
        <v>15</v>
      </c>
      <c r="L109" s="103">
        <f t="shared" si="0"/>
        <v>37203</v>
      </c>
      <c r="M109" s="14"/>
      <c r="N109" s="14"/>
    </row>
    <row r="110" spans="1:14" ht="11.25" customHeight="1">
      <c r="A110" s="68">
        <v>1985</v>
      </c>
      <c r="B110" s="21" t="s">
        <v>15</v>
      </c>
      <c r="C110" s="21" t="str">
        <f>IF(AND('A-2'!B109="-",'A-2'!B158="-",'A-2'!B207="-"),"-",SUM('A-2'!B109,'A-2'!B158,'A-2'!B207))</f>
        <v>-</v>
      </c>
      <c r="D110" s="21">
        <f>IF(AND('A-2'!C109="-",'A-2'!C158="-",'A-2'!C207="-"),"-",SUM('A-2'!C109,'A-2'!C158,'A-2'!C207))</f>
        <v>12098</v>
      </c>
      <c r="E110" s="21">
        <f>IF(AND('A-2'!D109="-",'A-2'!D158="-",'A-2'!D207="-"),"-",SUM('A-2'!D109,'A-2'!D158,'A-2'!D207))</f>
        <v>11422</v>
      </c>
      <c r="F110" s="21">
        <f>IF(AND('A-2'!E109="-",'A-2'!E158="-",'A-2'!E207="-"),"-",SUM('A-2'!E109,'A-2'!E158,'A-2'!E207))</f>
        <v>13223</v>
      </c>
      <c r="G110" s="21">
        <f>IF(AND('A-2'!F109="-",'A-2'!F158="-",'A-2'!F207="-"),"-",SUM('A-2'!F109,'A-2'!F158,'A-2'!F207))</f>
        <v>8508</v>
      </c>
      <c r="H110" s="21">
        <f>IF(AND('A-2'!G109="-",'A-2'!G158="-",'A-2'!G207="-"),"-",SUM('A-2'!G109,'A-2'!G158,'A-2'!G207))</f>
        <v>6327</v>
      </c>
      <c r="I110" s="21" t="str">
        <f>IF(AND('A-2'!H109="-",'A-2'!H158="-",'A-2'!H207="-"),"-",SUM('A-2'!H109,'A-2'!H158,'A-2'!H207))</f>
        <v>-</v>
      </c>
      <c r="J110" s="21" t="s">
        <v>15</v>
      </c>
      <c r="K110" s="21" t="s">
        <v>15</v>
      </c>
      <c r="L110" s="103">
        <f t="shared" si="0"/>
        <v>51578</v>
      </c>
      <c r="M110" s="14"/>
      <c r="N110" s="14"/>
    </row>
    <row r="111" spans="1:14" ht="11.25" customHeight="1">
      <c r="A111" s="68">
        <v>1986</v>
      </c>
      <c r="B111" s="21" t="s">
        <v>15</v>
      </c>
      <c r="C111" s="21" t="str">
        <f>IF(AND('A-2'!B110="-",'A-2'!B159="-",'A-2'!B208="-"),"-",SUM('A-2'!B110,'A-2'!B159,'A-2'!B208))</f>
        <v>-</v>
      </c>
      <c r="D111" s="21">
        <f>IF(AND('A-2'!C110="-",'A-2'!C159="-",'A-2'!C208="-"),"-",SUM('A-2'!C110,'A-2'!C159,'A-2'!C208))</f>
        <v>14017</v>
      </c>
      <c r="E111" s="21">
        <f>IF(AND('A-2'!D110="-",'A-2'!D159="-",'A-2'!D208="-"),"-",SUM('A-2'!D110,'A-2'!D159,'A-2'!D208))</f>
        <v>13154.103021270641</v>
      </c>
      <c r="F111" s="21">
        <f>IF(AND('A-2'!E110="-",'A-2'!E159="-",'A-2'!E208="-"),"-",SUM('A-2'!E110,'A-2'!E159,'A-2'!E208))</f>
        <v>13864.500113278791</v>
      </c>
      <c r="G111" s="21">
        <f>IF(AND('A-2'!F110="-",'A-2'!F159="-",'A-2'!F208="-"),"-",SUM('A-2'!F110,'A-2'!F159,'A-2'!F208))</f>
        <v>8156.2156513738446</v>
      </c>
      <c r="H111" s="21">
        <f>IF(AND('A-2'!G110="-",'A-2'!G159="-",'A-2'!G208="-"),"-",SUM('A-2'!G110,'A-2'!G159,'A-2'!G208))</f>
        <v>1808</v>
      </c>
      <c r="I111" s="21" t="str">
        <f>IF(AND('A-2'!H110="-",'A-2'!H159="-",'A-2'!H208="-"),"-",SUM('A-2'!H110,'A-2'!H159,'A-2'!H208))</f>
        <v>-</v>
      </c>
      <c r="J111" s="21" t="s">
        <v>15</v>
      </c>
      <c r="K111" s="21" t="s">
        <v>15</v>
      </c>
      <c r="L111" s="103">
        <f t="shared" si="0"/>
        <v>50999.818785923271</v>
      </c>
      <c r="M111" s="14"/>
      <c r="N111" s="14"/>
    </row>
    <row r="112" spans="1:14" ht="11.25" customHeight="1">
      <c r="A112" s="68">
        <v>1987</v>
      </c>
      <c r="B112" s="21" t="s">
        <v>15</v>
      </c>
      <c r="C112" s="21" t="str">
        <f>IF(AND('A-2'!B111="-",'A-2'!B160="-",'A-2'!B209="-"),"-",SUM('A-2'!B111,'A-2'!B160,'A-2'!B209))</f>
        <v>-</v>
      </c>
      <c r="D112" s="21">
        <f>IF(AND('A-2'!C111="-",'A-2'!C160="-",'A-2'!C209="-"),"-",SUM('A-2'!C111,'A-2'!C160,'A-2'!C209))</f>
        <v>14860</v>
      </c>
      <c r="E112" s="21">
        <f>IF(AND('A-2'!D111="-",'A-2'!D160="-",'A-2'!D209="-"),"-",SUM('A-2'!D111,'A-2'!D160,'A-2'!D209))</f>
        <v>13780.813843930988</v>
      </c>
      <c r="F112" s="21">
        <f>IF(AND('A-2'!E111="-",'A-2'!E160="-",'A-2'!E209="-"),"-",SUM('A-2'!E111,'A-2'!E160,'A-2'!E209))</f>
        <v>14854.078658355596</v>
      </c>
      <c r="G112" s="21">
        <f>IF(AND('A-2'!F111="-",'A-2'!F160="-",'A-2'!F209="-"),"-",SUM('A-2'!F111,'A-2'!F160,'A-2'!F209))</f>
        <v>9280</v>
      </c>
      <c r="H112" s="21">
        <f>IF(AND('A-2'!G111="-",'A-2'!G160="-",'A-2'!G209="-"),"-",SUM('A-2'!G111,'A-2'!G160,'A-2'!G209))</f>
        <v>3081.3716475095785</v>
      </c>
      <c r="I112" s="21" t="str">
        <f>IF(AND('A-2'!H111="-",'A-2'!H160="-",'A-2'!H209="-"),"-",SUM('A-2'!H111,'A-2'!H160,'A-2'!H209))</f>
        <v>-</v>
      </c>
      <c r="J112" s="21" t="s">
        <v>15</v>
      </c>
      <c r="K112" s="21" t="s">
        <v>15</v>
      </c>
      <c r="L112" s="103">
        <f t="shared" si="0"/>
        <v>55856.264149796167</v>
      </c>
      <c r="M112" s="14"/>
      <c r="N112" s="14"/>
    </row>
    <row r="113" spans="1:14" ht="11.25" customHeight="1">
      <c r="A113" s="68">
        <v>1988</v>
      </c>
      <c r="B113" s="21" t="s">
        <v>15</v>
      </c>
      <c r="C113" s="21" t="str">
        <f>IF(AND('A-2'!B112="-",'A-2'!B161="-",'A-2'!B210="-"),"-",SUM('A-2'!B112,'A-2'!B161,'A-2'!B210))</f>
        <v>-</v>
      </c>
      <c r="D113" s="21">
        <f>IF(AND('A-2'!C112="-",'A-2'!C161="-",'A-2'!C210="-"),"-",SUM('A-2'!C112,'A-2'!C161,'A-2'!C210))</f>
        <v>16986.282235939645</v>
      </c>
      <c r="E113" s="21">
        <f>IF(AND('A-2'!D112="-",'A-2'!D161="-",'A-2'!D210="-"),"-",SUM('A-2'!D112,'A-2'!D161,'A-2'!D210))</f>
        <v>19190.666410816557</v>
      </c>
      <c r="F113" s="21">
        <f>IF(AND('A-2'!E112="-",'A-2'!E161="-",'A-2'!E210="-"),"-",SUM('A-2'!E112,'A-2'!E161,'A-2'!E210))</f>
        <v>19960</v>
      </c>
      <c r="G113" s="21">
        <f>IF(AND('A-2'!F112="-",'A-2'!F161="-",'A-2'!F210="-"),"-",SUM('A-2'!F112,'A-2'!F161,'A-2'!F210))</f>
        <v>12536</v>
      </c>
      <c r="H113" s="21">
        <f>IF(AND('A-2'!G112="-",'A-2'!G161="-",'A-2'!G210="-"),"-",SUM('A-2'!G112,'A-2'!G161,'A-2'!G210))</f>
        <v>5229.7136561322122</v>
      </c>
      <c r="I113" s="21" t="str">
        <f>IF(AND('A-2'!H112="-",'A-2'!H161="-",'A-2'!H210="-"),"-",SUM('A-2'!H112,'A-2'!H161,'A-2'!H210))</f>
        <v>-</v>
      </c>
      <c r="J113" s="21" t="s">
        <v>15</v>
      </c>
      <c r="K113" s="21" t="s">
        <v>15</v>
      </c>
      <c r="L113" s="103">
        <f t="shared" si="0"/>
        <v>73902.662302888421</v>
      </c>
      <c r="M113" s="14"/>
      <c r="N113" s="14"/>
    </row>
    <row r="114" spans="1:14" ht="11.25" customHeight="1">
      <c r="A114" s="68">
        <v>1989</v>
      </c>
      <c r="B114" s="21" t="s">
        <v>15</v>
      </c>
      <c r="C114" s="21" t="str">
        <f>IF(AND('A-2'!B113="-",'A-2'!B162="-",'A-2'!B211="-"),"-",SUM('A-2'!B113,'A-2'!B162,'A-2'!B211))</f>
        <v>-</v>
      </c>
      <c r="D114" s="21">
        <f>IF(AND('A-2'!C113="-",'A-2'!C162="-",'A-2'!C211="-"),"-",SUM('A-2'!C113,'A-2'!C162,'A-2'!C211))</f>
        <v>14053</v>
      </c>
      <c r="E114" s="21">
        <f>IF(AND('A-2'!D113="-",'A-2'!D162="-",'A-2'!D211="-"),"-",SUM('A-2'!D113,'A-2'!D162,'A-2'!D211))</f>
        <v>14919.086398743291</v>
      </c>
      <c r="F114" s="21">
        <f>IF(AND('A-2'!E113="-",'A-2'!E162="-",'A-2'!E211="-"),"-",SUM('A-2'!E113,'A-2'!E162,'A-2'!E211))</f>
        <v>11774</v>
      </c>
      <c r="G114" s="21">
        <f>IF(AND('A-2'!F113="-",'A-2'!F162="-",'A-2'!F211="-"),"-",SUM('A-2'!F113,'A-2'!F162,'A-2'!F211))</f>
        <v>11574.509820102328</v>
      </c>
      <c r="H114" s="21">
        <f>IF(AND('A-2'!G113="-",'A-2'!G162="-",'A-2'!G211="-"),"-",SUM('A-2'!G113,'A-2'!G162,'A-2'!G211))</f>
        <v>3422</v>
      </c>
      <c r="I114" s="21" t="str">
        <f>IF(AND('A-2'!H113="-",'A-2'!H162="-",'A-2'!H211="-"),"-",SUM('A-2'!H113,'A-2'!H162,'A-2'!H211))</f>
        <v>-</v>
      </c>
      <c r="J114" s="21" t="s">
        <v>15</v>
      </c>
      <c r="K114" s="21" t="s">
        <v>15</v>
      </c>
      <c r="L114" s="103">
        <f t="shared" si="0"/>
        <v>55742.596218845618</v>
      </c>
      <c r="M114" s="14"/>
      <c r="N114" s="14"/>
    </row>
    <row r="115" spans="1:14" ht="11.25" customHeight="1">
      <c r="A115" s="68">
        <v>1990</v>
      </c>
      <c r="B115" s="21" t="s">
        <v>15</v>
      </c>
      <c r="C115" s="21" t="str">
        <f>IF(AND('A-2'!B114="-",'A-2'!B163="-",'A-2'!B212="-"),"-",SUM('A-2'!B114,'A-2'!B163,'A-2'!B212))</f>
        <v>-</v>
      </c>
      <c r="D115" s="21">
        <f>IF(AND('A-2'!C114="-",'A-2'!C163="-",'A-2'!C212="-"),"-",SUM('A-2'!C114,'A-2'!C163,'A-2'!C212))</f>
        <v>12669</v>
      </c>
      <c r="E115" s="21">
        <f>IF(AND('A-2'!D114="-",'A-2'!D163="-",'A-2'!D212="-"),"-",SUM('A-2'!D114,'A-2'!D163,'A-2'!D212))</f>
        <v>15219</v>
      </c>
      <c r="F115" s="21">
        <f>IF(AND('A-2'!E114="-",'A-2'!E163="-",'A-2'!E212="-"),"-",SUM('A-2'!E114,'A-2'!E163,'A-2'!E212))</f>
        <v>11880</v>
      </c>
      <c r="G115" s="21">
        <f>IF(AND('A-2'!F114="-",'A-2'!F163="-",'A-2'!F212="-"),"-",SUM('A-2'!F114,'A-2'!F163,'A-2'!F212))</f>
        <v>4761</v>
      </c>
      <c r="H115" s="21">
        <f>IF(AND('A-2'!G114="-",'A-2'!G163="-",'A-2'!G212="-"),"-",SUM('A-2'!G114,'A-2'!G163,'A-2'!G212))</f>
        <v>656</v>
      </c>
      <c r="I115" s="21" t="str">
        <f>IF(AND('A-2'!H114="-",'A-2'!H163="-",'A-2'!H212="-"),"-",SUM('A-2'!H114,'A-2'!H163,'A-2'!H212))</f>
        <v>-</v>
      </c>
      <c r="J115" s="21" t="s">
        <v>15</v>
      </c>
      <c r="K115" s="21" t="s">
        <v>15</v>
      </c>
      <c r="L115" s="103">
        <f t="shared" si="0"/>
        <v>45185</v>
      </c>
      <c r="M115" s="14"/>
      <c r="N115" s="14"/>
    </row>
    <row r="116" spans="1:14" ht="11.25" customHeight="1">
      <c r="A116" s="68">
        <v>1991</v>
      </c>
      <c r="B116" s="21" t="s">
        <v>15</v>
      </c>
      <c r="C116" s="21" t="str">
        <f>IF(AND('A-2'!B115="-",'A-2'!B164="-",'A-2'!B213="-"),"-",SUM('A-2'!B115,'A-2'!B164,'A-2'!B213))</f>
        <v>-</v>
      </c>
      <c r="D116" s="21">
        <f>IF(AND('A-2'!C115="-",'A-2'!C164="-",'A-2'!C213="-"),"-",SUM('A-2'!C115,'A-2'!C164,'A-2'!C213))</f>
        <v>8400</v>
      </c>
      <c r="E116" s="21">
        <f>IF(AND('A-2'!D115="-",'A-2'!D164="-",'A-2'!D213="-"),"-",SUM('A-2'!D115,'A-2'!D164,'A-2'!D213))</f>
        <v>10900</v>
      </c>
      <c r="F116" s="21">
        <f>IF(AND('A-2'!E115="-",'A-2'!E164="-",'A-2'!E213="-"),"-",SUM('A-2'!E115,'A-2'!E164,'A-2'!E213))</f>
        <v>6400</v>
      </c>
      <c r="G116" s="21">
        <f>IF(AND('A-2'!F115="-",'A-2'!F164="-",'A-2'!F213="-"),"-",SUM('A-2'!F115,'A-2'!F164,'A-2'!F213))</f>
        <v>7100</v>
      </c>
      <c r="H116" s="21">
        <f>IF(AND('A-2'!G115="-",'A-2'!G164="-",'A-2'!G213="-"),"-",SUM('A-2'!G115,'A-2'!G164,'A-2'!G213))</f>
        <v>1900</v>
      </c>
      <c r="I116" s="21" t="str">
        <f>IF(AND('A-2'!H115="-",'A-2'!H164="-",'A-2'!H213="-"),"-",SUM('A-2'!H115,'A-2'!H164,'A-2'!H213))</f>
        <v>-</v>
      </c>
      <c r="J116" s="21" t="s">
        <v>15</v>
      </c>
      <c r="K116" s="21" t="s">
        <v>15</v>
      </c>
      <c r="L116" s="103">
        <f t="shared" si="0"/>
        <v>34700</v>
      </c>
      <c r="M116" s="14"/>
      <c r="N116" s="14"/>
    </row>
    <row r="117" spans="1:14" ht="11.25" customHeight="1">
      <c r="A117" s="68">
        <v>1992</v>
      </c>
      <c r="B117" s="21" t="s">
        <v>15</v>
      </c>
      <c r="C117" s="21" t="str">
        <f>IF(AND('A-2'!B116="-",'A-2'!B165="-",'A-2'!B214="-"),"-",SUM('A-2'!B116,'A-2'!B165,'A-2'!B214))</f>
        <v>-</v>
      </c>
      <c r="D117" s="21">
        <f>IF(AND('A-2'!C116="-",'A-2'!C165="-",'A-2'!C214="-"),"-",SUM('A-2'!C116,'A-2'!C165,'A-2'!C214))</f>
        <v>6600</v>
      </c>
      <c r="E117" s="21">
        <f>IF(AND('A-2'!D116="-",'A-2'!D165="-",'A-2'!D214="-"),"-",SUM('A-2'!D116,'A-2'!D165,'A-2'!D214))</f>
        <v>3400</v>
      </c>
      <c r="F117" s="21">
        <f>IF(AND('A-2'!E116="-",'A-2'!E165="-",'A-2'!E214="-"),"-",SUM('A-2'!E116,'A-2'!E165,'A-2'!E214))</f>
        <v>2700</v>
      </c>
      <c r="G117" s="21">
        <f>IF(AND('A-2'!F116="-",'A-2'!F165="-",'A-2'!F214="-"),"-",SUM('A-2'!F116,'A-2'!F165,'A-2'!F214))</f>
        <v>4500</v>
      </c>
      <c r="H117" s="21">
        <f>IF(AND('A-2'!G116="-",'A-2'!G165="-",'A-2'!G214="-"),"-",SUM('A-2'!G116,'A-2'!G165,'A-2'!G214))</f>
        <v>3100</v>
      </c>
      <c r="I117" s="21" t="str">
        <f>IF(AND('A-2'!H116="-",'A-2'!H165="-",'A-2'!H214="-"),"-",SUM('A-2'!H116,'A-2'!H165,'A-2'!H214))</f>
        <v>-</v>
      </c>
      <c r="J117" s="21" t="s">
        <v>15</v>
      </c>
      <c r="K117" s="21" t="s">
        <v>15</v>
      </c>
      <c r="L117" s="103">
        <f t="shared" si="0"/>
        <v>20300</v>
      </c>
      <c r="M117" s="14"/>
      <c r="N117" s="14"/>
    </row>
    <row r="118" spans="1:14" ht="11.25" customHeight="1">
      <c r="A118" s="68">
        <v>1993</v>
      </c>
      <c r="B118" s="21" t="s">
        <v>15</v>
      </c>
      <c r="C118" s="21" t="str">
        <f>IF(AND('A-2'!B117="-",'A-2'!B166="-",'A-2'!B215="-"),"-",SUM('A-2'!B117,'A-2'!B166,'A-2'!B215))</f>
        <v>-</v>
      </c>
      <c r="D118" s="21">
        <f>IF(AND('A-2'!C117="-",'A-2'!C166="-",'A-2'!C215="-"),"-",SUM('A-2'!C117,'A-2'!C166,'A-2'!C215))</f>
        <v>9300</v>
      </c>
      <c r="E118" s="21">
        <f>IF(AND('A-2'!D117="-",'A-2'!D166="-",'A-2'!D215="-"),"-",SUM('A-2'!D117,'A-2'!D166,'A-2'!D215))</f>
        <v>4000</v>
      </c>
      <c r="F118" s="21">
        <f>IF(AND('A-2'!E117="-",'A-2'!E166="-",'A-2'!E215="-"),"-",SUM('A-2'!E117,'A-2'!E166,'A-2'!E215))</f>
        <v>5700</v>
      </c>
      <c r="G118" s="21">
        <f>IF(AND('A-2'!F117="-",'A-2'!F166="-",'A-2'!F215="-"),"-",SUM('A-2'!F117,'A-2'!F166,'A-2'!F215))</f>
        <v>4400</v>
      </c>
      <c r="H118" s="21">
        <f>IF(AND('A-2'!G117="-",'A-2'!G166="-",'A-2'!G215="-"),"-",SUM('A-2'!G117,'A-2'!G166,'A-2'!G215))</f>
        <v>2500</v>
      </c>
      <c r="I118" s="21" t="str">
        <f>IF(AND('A-2'!H117="-",'A-2'!H166="-",'A-2'!H215="-"),"-",SUM('A-2'!H117,'A-2'!H166,'A-2'!H215))</f>
        <v>-</v>
      </c>
      <c r="J118" s="21" t="s">
        <v>15</v>
      </c>
      <c r="K118" s="21" t="s">
        <v>15</v>
      </c>
      <c r="L118" s="103">
        <f t="shared" si="0"/>
        <v>25900</v>
      </c>
      <c r="M118" s="14"/>
      <c r="N118" s="14"/>
    </row>
    <row r="119" spans="1:14" ht="11.25" customHeight="1">
      <c r="A119" s="68">
        <v>1994</v>
      </c>
      <c r="B119" s="21" t="s">
        <v>15</v>
      </c>
      <c r="C119" s="21" t="str">
        <f>IF(AND('A-2'!B118="-",'A-2'!B167="-",'A-2'!B216="-"),"-",SUM('A-2'!B118,'A-2'!B167,'A-2'!B216))</f>
        <v>-</v>
      </c>
      <c r="D119" s="21">
        <f>IF(AND('A-2'!C118="-",'A-2'!C167="-",'A-2'!C216="-"),"-",SUM('A-2'!C118,'A-2'!C167,'A-2'!C216))</f>
        <v>6500</v>
      </c>
      <c r="E119" s="21">
        <f>IF(AND('A-2'!D118="-",'A-2'!D167="-",'A-2'!D216="-"),"-",SUM('A-2'!D118,'A-2'!D167,'A-2'!D216))</f>
        <v>4600</v>
      </c>
      <c r="F119" s="21">
        <f>IF(AND('A-2'!E118="-",'A-2'!E167="-",'A-2'!E216="-"),"-",SUM('A-2'!E118,'A-2'!E167,'A-2'!E216))</f>
        <v>5400</v>
      </c>
      <c r="G119" s="21">
        <f>IF(AND('A-2'!F118="-",'A-2'!F167="-",'A-2'!F216="-"),"-",SUM('A-2'!F118,'A-2'!F167,'A-2'!F216))</f>
        <v>2400</v>
      </c>
      <c r="H119" s="21">
        <f>IF(AND('A-2'!G118="-",'A-2'!G167="-",'A-2'!G216="-"),"-",SUM('A-2'!G118,'A-2'!G167,'A-2'!G216))</f>
        <v>2300</v>
      </c>
      <c r="I119" s="21" t="str">
        <f>IF(AND('A-2'!H118="-",'A-2'!H167="-",'A-2'!H216="-"),"-",SUM('A-2'!H118,'A-2'!H167,'A-2'!H216))</f>
        <v>-</v>
      </c>
      <c r="J119" s="21" t="s">
        <v>15</v>
      </c>
      <c r="K119" s="21" t="s">
        <v>15</v>
      </c>
      <c r="L119" s="103">
        <f t="shared" si="0"/>
        <v>21200</v>
      </c>
      <c r="M119" s="14"/>
      <c r="N119" s="14"/>
    </row>
    <row r="120" spans="1:14" ht="11.25" customHeight="1">
      <c r="A120" s="68">
        <v>1995</v>
      </c>
      <c r="B120" s="21" t="s">
        <v>15</v>
      </c>
      <c r="C120" s="21" t="str">
        <f>IF(AND('A-2'!B119="-",'A-2'!B168="-",'A-2'!B217="-"),"-",SUM('A-2'!B119,'A-2'!B168,'A-2'!B217))</f>
        <v>-</v>
      </c>
      <c r="D120" s="21">
        <f>IF(AND('A-2'!C119="-",'A-2'!C168="-",'A-2'!C217="-"),"-",SUM('A-2'!C119,'A-2'!C168,'A-2'!C217))</f>
        <v>8500</v>
      </c>
      <c r="E120" s="21">
        <f>IF(AND('A-2'!D119="-",'A-2'!D168="-",'A-2'!D217="-"),"-",SUM('A-2'!D119,'A-2'!D168,'A-2'!D217))</f>
        <v>5200</v>
      </c>
      <c r="F120" s="21">
        <f>IF(AND('A-2'!E119="-",'A-2'!E168="-",'A-2'!E217="-"),"-",SUM('A-2'!E119,'A-2'!E168,'A-2'!E217))</f>
        <v>5600</v>
      </c>
      <c r="G120" s="21">
        <f>IF(AND('A-2'!F119="-",'A-2'!F168="-",'A-2'!F217="-"),"-",SUM('A-2'!F119,'A-2'!F168,'A-2'!F217))</f>
        <v>3200</v>
      </c>
      <c r="H120" s="21">
        <f>IF(AND('A-2'!G119="-",'A-2'!G168="-",'A-2'!G217="-"),"-",SUM('A-2'!G119,'A-2'!G168,'A-2'!G217))</f>
        <v>3300</v>
      </c>
      <c r="I120" s="21" t="str">
        <f>IF(AND('A-2'!H119="-",'A-2'!H168="-",'A-2'!H217="-"),"-",SUM('A-2'!H119,'A-2'!H168,'A-2'!H217))</f>
        <v>-</v>
      </c>
      <c r="J120" s="21" t="s">
        <v>15</v>
      </c>
      <c r="K120" s="21" t="s">
        <v>15</v>
      </c>
      <c r="L120" s="103">
        <f t="shared" si="0"/>
        <v>25800</v>
      </c>
      <c r="M120" s="14"/>
      <c r="N120" s="14"/>
    </row>
    <row r="121" spans="1:14" ht="11.25" customHeight="1">
      <c r="A121" s="68">
        <v>1996</v>
      </c>
      <c r="B121" s="21" t="s">
        <v>15</v>
      </c>
      <c r="C121" s="21" t="str">
        <f>IF(AND('A-2'!B120="-",'A-2'!B169="-",'A-2'!B218="-"),"-",SUM('A-2'!B120,'A-2'!B169,'A-2'!B218))</f>
        <v>-</v>
      </c>
      <c r="D121" s="21">
        <f>IF(AND('A-2'!C120="-",'A-2'!C169="-",'A-2'!C218="-"),"-",SUM('A-2'!C120,'A-2'!C169,'A-2'!C218))</f>
        <v>4700</v>
      </c>
      <c r="E121" s="21">
        <f>IF(AND('A-2'!D120="-",'A-2'!D169="-",'A-2'!D218="-"),"-",SUM('A-2'!D120,'A-2'!D169,'A-2'!D218))</f>
        <v>5900</v>
      </c>
      <c r="F121" s="21">
        <f>IF(AND('A-2'!E120="-",'A-2'!E169="-",'A-2'!E218="-"),"-",SUM('A-2'!E120,'A-2'!E169,'A-2'!E218))</f>
        <v>5300</v>
      </c>
      <c r="G121" s="21">
        <f>IF(AND('A-2'!F120="-",'A-2'!F169="-",'A-2'!F218="-"),"-",SUM('A-2'!F120,'A-2'!F169,'A-2'!F218))</f>
        <v>2900</v>
      </c>
      <c r="H121" s="21">
        <f>IF(AND('A-2'!G120="-",'A-2'!G169="-",'A-2'!G218="-"),"-",SUM('A-2'!G120,'A-2'!G169,'A-2'!G218))</f>
        <v>1925</v>
      </c>
      <c r="I121" s="21" t="str">
        <f>IF(AND('A-2'!H120="-",'A-2'!H169="-",'A-2'!H218="-"),"-",SUM('A-2'!H120,'A-2'!H169,'A-2'!H218))</f>
        <v>-</v>
      </c>
      <c r="J121" s="21" t="s">
        <v>15</v>
      </c>
      <c r="K121" s="21" t="s">
        <v>15</v>
      </c>
      <c r="L121" s="103">
        <f t="shared" si="0"/>
        <v>20725</v>
      </c>
      <c r="M121" s="14"/>
      <c r="N121" s="14"/>
    </row>
    <row r="122" spans="1:14" ht="11.25" customHeight="1">
      <c r="A122" s="68">
        <v>1997</v>
      </c>
      <c r="B122" s="21" t="s">
        <v>15</v>
      </c>
      <c r="C122" s="21">
        <f>IF(AND('A-2'!B121="-",'A-2'!B170="-",'A-2'!B219="-"),"-",SUM('A-2'!B121,'A-2'!B170,'A-2'!B219))</f>
        <v>600</v>
      </c>
      <c r="D122" s="21">
        <f>IF(AND('A-2'!C121="-",'A-2'!C170="-",'A-2'!C219="-"),"-",SUM('A-2'!C121,'A-2'!C170,'A-2'!C219))</f>
        <v>6500</v>
      </c>
      <c r="E122" s="21">
        <f>IF(AND('A-2'!D121="-",'A-2'!D170="-",'A-2'!D219="-"),"-",SUM('A-2'!D121,'A-2'!D170,'A-2'!D219))</f>
        <v>2000</v>
      </c>
      <c r="F122" s="21">
        <f>IF(AND('A-2'!E121="-",'A-2'!E170="-",'A-2'!E219="-"),"-",SUM('A-2'!E121,'A-2'!E170,'A-2'!E219))</f>
        <v>5700</v>
      </c>
      <c r="G122" s="21">
        <f>IF(AND('A-2'!F121="-",'A-2'!F170="-",'A-2'!F219="-"),"-",SUM('A-2'!F121,'A-2'!F170,'A-2'!F219))</f>
        <v>2300</v>
      </c>
      <c r="H122" s="21">
        <f>IF(AND('A-2'!G121="-",'A-2'!G170="-",'A-2'!G219="-"),"-",SUM('A-2'!G121,'A-2'!G170,'A-2'!G219))</f>
        <v>1750</v>
      </c>
      <c r="I122" s="21" t="str">
        <f>IF(AND('A-2'!H121="-",'A-2'!H170="-",'A-2'!H219="-"),"-",SUM('A-2'!H121,'A-2'!H170,'A-2'!H219))</f>
        <v>-</v>
      </c>
      <c r="J122" s="21" t="s">
        <v>15</v>
      </c>
      <c r="K122" s="21" t="s">
        <v>15</v>
      </c>
      <c r="L122" s="103">
        <f t="shared" si="0"/>
        <v>18850</v>
      </c>
      <c r="M122" s="14"/>
      <c r="N122" s="14"/>
    </row>
    <row r="123" spans="1:14" ht="11.25" customHeight="1">
      <c r="A123" s="68">
        <v>1998</v>
      </c>
      <c r="B123" s="21" t="s">
        <v>15</v>
      </c>
      <c r="C123" s="21" t="str">
        <f>IF(AND('A-2'!B122="-",'A-2'!B171="-",'A-2'!B220="-"),"-",SUM('A-2'!B122,'A-2'!B171,'A-2'!B220))</f>
        <v>-</v>
      </c>
      <c r="D123" s="21">
        <f>IF(AND('A-2'!C122="-",'A-2'!C171="-",'A-2'!C220="-"),"-",SUM('A-2'!C122,'A-2'!C171,'A-2'!C220))</f>
        <v>4300</v>
      </c>
      <c r="E123" s="21">
        <f>IF(AND('A-2'!D122="-",'A-2'!D171="-",'A-2'!D220="-"),"-",SUM('A-2'!D122,'A-2'!D171,'A-2'!D220))</f>
        <v>2100</v>
      </c>
      <c r="F123" s="21">
        <f>IF(AND('A-2'!E122="-",'A-2'!E171="-",'A-2'!E220="-"),"-",SUM('A-2'!E122,'A-2'!E171,'A-2'!E220))</f>
        <v>3900</v>
      </c>
      <c r="G123" s="21">
        <f>IF(AND('A-2'!F122="-",'A-2'!F171="-",'A-2'!F220="-"),"-",SUM('A-2'!F122,'A-2'!F171,'A-2'!F220))</f>
        <v>1800</v>
      </c>
      <c r="H123" s="21">
        <f>IF(AND('A-2'!G122="-",'A-2'!G171="-",'A-2'!G220="-"),"-",SUM('A-2'!G122,'A-2'!G171,'A-2'!G220))</f>
        <v>2300</v>
      </c>
      <c r="I123" s="21" t="str">
        <f>IF(AND('A-2'!H122="-",'A-2'!H171="-",'A-2'!H220="-"),"-",SUM('A-2'!H122,'A-2'!H171,'A-2'!H220))</f>
        <v>-</v>
      </c>
      <c r="J123" s="21" t="s">
        <v>15</v>
      </c>
      <c r="K123" s="21" t="s">
        <v>15</v>
      </c>
      <c r="L123" s="103">
        <f t="shared" si="0"/>
        <v>14400</v>
      </c>
      <c r="M123" s="14"/>
      <c r="N123" s="14"/>
    </row>
    <row r="124" spans="1:14" ht="11.25" customHeight="1">
      <c r="A124" s="68">
        <v>1999</v>
      </c>
      <c r="B124" s="21" t="s">
        <v>15</v>
      </c>
      <c r="C124" s="21">
        <f>IF(AND('A-2'!B123="-",'A-2'!B172="-",'A-2'!B221="-"),"-",SUM('A-2'!B123,'A-2'!B172,'A-2'!B221))</f>
        <v>125</v>
      </c>
      <c r="D124" s="21">
        <f>IF(AND('A-2'!C123="-",'A-2'!C172="-",'A-2'!C221="-"),"-",SUM('A-2'!C123,'A-2'!C172,'A-2'!C221))</f>
        <v>2500</v>
      </c>
      <c r="E124" s="21">
        <f>IF(AND('A-2'!D123="-",'A-2'!D172="-",'A-2'!D221="-"),"-",SUM('A-2'!D123,'A-2'!D172,'A-2'!D221))</f>
        <v>5000</v>
      </c>
      <c r="F124" s="21">
        <f>IF(AND('A-2'!E123="-",'A-2'!E172="-",'A-2'!E221="-"),"-",SUM('A-2'!E123,'A-2'!E172,'A-2'!E221))</f>
        <v>4700</v>
      </c>
      <c r="G124" s="21">
        <f>IF(AND('A-2'!F123="-",'A-2'!F172="-",'A-2'!F221="-"),"-",SUM('A-2'!F123,'A-2'!F172,'A-2'!F221))</f>
        <v>2200</v>
      </c>
      <c r="H124" s="21">
        <f>IF(AND('A-2'!G123="-",'A-2'!G172="-",'A-2'!G221="-"),"-",SUM('A-2'!G123,'A-2'!G172,'A-2'!G221))</f>
        <v>1600</v>
      </c>
      <c r="I124" s="21" t="str">
        <f>IF(AND('A-2'!H123="-",'A-2'!H172="-",'A-2'!H221="-"),"-",SUM('A-2'!H123,'A-2'!H172,'A-2'!H221))</f>
        <v>-</v>
      </c>
      <c r="J124" s="21" t="s">
        <v>15</v>
      </c>
      <c r="K124" s="21" t="s">
        <v>15</v>
      </c>
      <c r="L124" s="103">
        <f t="shared" si="0"/>
        <v>16125</v>
      </c>
      <c r="M124" s="14"/>
      <c r="N124" s="14"/>
    </row>
    <row r="125" spans="1:14" ht="11.25" customHeight="1">
      <c r="A125" s="68">
        <v>2000</v>
      </c>
      <c r="B125" s="21" t="s">
        <v>15</v>
      </c>
      <c r="C125" s="21" t="str">
        <f>IF(AND('A-2'!B124="-",'A-2'!B173="-",'A-2'!B222="-"),"-",SUM('A-2'!B124,'A-2'!B173,'A-2'!B222))</f>
        <v>-</v>
      </c>
      <c r="D125" s="21">
        <f>IF(AND('A-2'!C124="-",'A-2'!C173="-",'A-2'!C222="-"),"-",SUM('A-2'!C124,'A-2'!C173,'A-2'!C222))</f>
        <v>5210</v>
      </c>
      <c r="E125" s="21">
        <f>IF(AND('A-2'!D124="-",'A-2'!D173="-",'A-2'!D222="-"),"-",SUM('A-2'!D124,'A-2'!D173,'A-2'!D222))</f>
        <v>5863</v>
      </c>
      <c r="F125" s="21">
        <f>IF(AND('A-2'!E124="-",'A-2'!E173="-",'A-2'!E222="-"),"-",SUM('A-2'!E124,'A-2'!E173,'A-2'!E222))</f>
        <v>3248</v>
      </c>
      <c r="G125" s="21">
        <f>IF(AND('A-2'!F124="-",'A-2'!F173="-",'A-2'!F222="-"),"-",SUM('A-2'!F124,'A-2'!F173,'A-2'!F222))</f>
        <v>2390</v>
      </c>
      <c r="H125" s="21">
        <f>IF(AND('A-2'!G124="-",'A-2'!G173="-",'A-2'!G222="-"),"-",SUM('A-2'!G124,'A-2'!G173,'A-2'!G222))</f>
        <v>3600</v>
      </c>
      <c r="I125" s="21" t="str">
        <f>IF(AND('A-2'!H124="-",'A-2'!H173="-",'A-2'!H222="-"),"-",SUM('A-2'!H124,'A-2'!H173,'A-2'!H222))</f>
        <v>-</v>
      </c>
      <c r="J125" s="21" t="s">
        <v>15</v>
      </c>
      <c r="K125" s="21" t="s">
        <v>15</v>
      </c>
      <c r="L125" s="103">
        <f t="shared" si="0"/>
        <v>20311</v>
      </c>
      <c r="M125" s="14"/>
      <c r="N125" s="14"/>
    </row>
    <row r="126" spans="1:14" ht="11.25" customHeight="1">
      <c r="A126" s="68">
        <v>2001</v>
      </c>
      <c r="B126" s="21" t="s">
        <v>15</v>
      </c>
      <c r="C126" s="21" t="str">
        <f>IF(AND('A-2'!B125="-",'A-2'!B174="-",'A-2'!B223="-"),"-",SUM('A-2'!B125,'A-2'!B174,'A-2'!B223))</f>
        <v>-</v>
      </c>
      <c r="D126" s="21">
        <f>IF(AND('A-2'!C125="-",'A-2'!C174="-",'A-2'!C223="-"),"-",SUM('A-2'!C125,'A-2'!C174,'A-2'!C223))</f>
        <v>4894</v>
      </c>
      <c r="E126" s="21">
        <f>IF(AND('A-2'!D125="-",'A-2'!D174="-",'A-2'!D223="-"),"-",SUM('A-2'!D125,'A-2'!D174,'A-2'!D223))</f>
        <v>1448</v>
      </c>
      <c r="F126" s="21">
        <f>IF(AND('A-2'!E125="-",'A-2'!E174="-",'A-2'!E223="-"),"-",SUM('A-2'!E125,'A-2'!E174,'A-2'!E223))</f>
        <v>3042</v>
      </c>
      <c r="G126" s="21">
        <f>IF(AND('A-2'!F125="-",'A-2'!F174="-",'A-2'!F223="-"),"-",SUM('A-2'!F125,'A-2'!F174,'A-2'!F223))</f>
        <v>1419</v>
      </c>
      <c r="H126" s="21">
        <f>IF(AND('A-2'!G125="-",'A-2'!G174="-",'A-2'!G223="-"),"-",SUM('A-2'!G125,'A-2'!G174,'A-2'!G223))</f>
        <v>2222</v>
      </c>
      <c r="I126" s="21">
        <f>IF(AND('A-2'!H125="-",'A-2'!H174="-",'A-2'!H223="-"),"-",SUM('A-2'!H125,'A-2'!H174,'A-2'!H223))</f>
        <v>501</v>
      </c>
      <c r="J126" s="21" t="s">
        <v>15</v>
      </c>
      <c r="K126" s="21" t="s">
        <v>15</v>
      </c>
      <c r="L126" s="103">
        <f t="shared" si="0"/>
        <v>13526</v>
      </c>
      <c r="M126" s="14"/>
      <c r="N126" s="14"/>
    </row>
    <row r="127" spans="1:14" ht="11.25" customHeight="1">
      <c r="A127" s="68">
        <v>2002</v>
      </c>
      <c r="B127" s="21" t="s">
        <v>15</v>
      </c>
      <c r="C127" s="21" t="str">
        <f>IF(AND('A-2'!B126="-",'A-2'!B175="-",'A-2'!B224="-"),"-",SUM('A-2'!B126,'A-2'!B175,'A-2'!B224))</f>
        <v>-</v>
      </c>
      <c r="D127" s="21">
        <f>IF(AND('A-2'!C126="-",'A-2'!C175="-",'A-2'!C224="-"),"-",SUM('A-2'!C126,'A-2'!C175,'A-2'!C224))</f>
        <v>4246</v>
      </c>
      <c r="E127" s="21">
        <f>IF(AND('A-2'!D126="-",'A-2'!D175="-",'A-2'!D224="-"),"-",SUM('A-2'!D126,'A-2'!D175,'A-2'!D224))</f>
        <v>3247</v>
      </c>
      <c r="F127" s="21">
        <f>IF(AND('A-2'!E126="-",'A-2'!E175="-",'A-2'!E224="-"),"-",SUM('A-2'!E126,'A-2'!E175,'A-2'!E224))</f>
        <v>4664</v>
      </c>
      <c r="G127" s="21">
        <f>IF(AND('A-2'!F126="-",'A-2'!F175="-",'A-2'!F224="-"),"-",SUM('A-2'!F126,'A-2'!F175,'A-2'!F224))</f>
        <v>2816</v>
      </c>
      <c r="H127" s="21">
        <f>IF(AND('A-2'!G126="-",'A-2'!G175="-",'A-2'!G224="-"),"-",SUM('A-2'!G126,'A-2'!G175,'A-2'!G224))</f>
        <v>1686</v>
      </c>
      <c r="I127" s="21">
        <f>IF(AND('A-2'!H126="-",'A-2'!H175="-",'A-2'!H224="-"),"-",SUM('A-2'!H126,'A-2'!H175,'A-2'!H224))</f>
        <v>139</v>
      </c>
      <c r="J127" s="21" t="s">
        <v>15</v>
      </c>
      <c r="K127" s="21" t="s">
        <v>15</v>
      </c>
      <c r="L127" s="103">
        <f t="shared" si="0"/>
        <v>16798</v>
      </c>
      <c r="M127" s="14"/>
      <c r="N127" s="14"/>
    </row>
    <row r="128" spans="1:14" ht="11.25" customHeight="1">
      <c r="A128" s="68">
        <v>2003</v>
      </c>
      <c r="B128" s="21" t="s">
        <v>15</v>
      </c>
      <c r="C128" s="21" t="str">
        <f>IF(AND('A-2'!B127="-",'A-2'!B176="-",'A-2'!B225="-"),"-",SUM('A-2'!B127,'A-2'!B176,'A-2'!B225))</f>
        <v>-</v>
      </c>
      <c r="D128" s="21">
        <f>IF(AND('A-2'!C127="-",'A-2'!C176="-",'A-2'!C225="-"),"-",SUM('A-2'!C127,'A-2'!C176,'A-2'!C225))</f>
        <v>3074</v>
      </c>
      <c r="E128" s="21">
        <f>IF(AND('A-2'!D127="-",'A-2'!D176="-",'A-2'!D225="-"),"-",SUM('A-2'!D127,'A-2'!D176,'A-2'!D225))</f>
        <v>2727</v>
      </c>
      <c r="F128" s="21">
        <f>IF(AND('A-2'!E127="-",'A-2'!E176="-",'A-2'!E225="-"),"-",SUM('A-2'!E127,'A-2'!E176,'A-2'!E225))</f>
        <v>3697</v>
      </c>
      <c r="G128" s="21">
        <f>IF(AND('A-2'!F127="-",'A-2'!F176="-",'A-2'!F225="-"),"-",SUM('A-2'!F127,'A-2'!F176,'A-2'!F225))</f>
        <v>3745</v>
      </c>
      <c r="H128" s="21">
        <f>IF(AND('A-2'!G127="-",'A-2'!G176="-",'A-2'!G225="-"),"-",SUM('A-2'!G127,'A-2'!G176,'A-2'!G225))</f>
        <v>2431</v>
      </c>
      <c r="I128" s="21">
        <f>IF(AND('A-2'!H127="-",'A-2'!H176="-",'A-2'!H225="-"),"-",SUM('A-2'!H127,'A-2'!H176,'A-2'!H225))</f>
        <v>136</v>
      </c>
      <c r="J128" s="21" t="s">
        <v>15</v>
      </c>
      <c r="K128" s="21" t="s">
        <v>15</v>
      </c>
      <c r="L128" s="103">
        <f t="shared" si="0"/>
        <v>15810</v>
      </c>
      <c r="M128" s="14"/>
      <c r="N128" s="14"/>
    </row>
    <row r="129" spans="1:14" ht="11.25" customHeight="1">
      <c r="A129" s="68">
        <v>2004</v>
      </c>
      <c r="B129" s="21" t="s">
        <v>15</v>
      </c>
      <c r="C129" s="21" t="str">
        <f>IF(AND('A-2'!B128="-",'A-2'!B177="-",'A-2'!B226="-"),"-",SUM('A-2'!B128,'A-2'!B177,'A-2'!B226))</f>
        <v>-</v>
      </c>
      <c r="D129" s="21">
        <f>IF(AND('A-2'!C128="-",'A-2'!C177="-",'A-2'!C226="-"),"-",SUM('A-2'!C128,'A-2'!C177,'A-2'!C226))</f>
        <v>5146</v>
      </c>
      <c r="E129" s="21">
        <f>IF(AND('A-2'!D128="-",'A-2'!D177="-",'A-2'!D226="-"),"-",SUM('A-2'!D128,'A-2'!D177,'A-2'!D226))</f>
        <v>4034</v>
      </c>
      <c r="F129" s="21">
        <f>IF(AND('A-2'!E128="-",'A-2'!E177="-",'A-2'!E226="-"),"-",SUM('A-2'!E128,'A-2'!E177,'A-2'!E226))</f>
        <v>6297</v>
      </c>
      <c r="G129" s="21">
        <f>IF(AND('A-2'!F128="-",'A-2'!F177="-",'A-2'!F226="-"),"-",SUM('A-2'!F128,'A-2'!F177,'A-2'!F226))</f>
        <v>3470</v>
      </c>
      <c r="H129" s="21">
        <f>IF(AND('A-2'!G128="-",'A-2'!G177="-",'A-2'!G226="-"),"-",SUM('A-2'!G128,'A-2'!G177,'A-2'!G226))</f>
        <v>1972</v>
      </c>
      <c r="I129" s="21">
        <f>IF(AND('A-2'!H128="-",'A-2'!H177="-",'A-2'!H226="-"),"-",SUM('A-2'!H128,'A-2'!H177,'A-2'!H226))</f>
        <v>290</v>
      </c>
      <c r="J129" s="21" t="s">
        <v>15</v>
      </c>
      <c r="K129" s="21" t="s">
        <v>15</v>
      </c>
      <c r="L129" s="103">
        <f t="shared" si="0"/>
        <v>21209</v>
      </c>
      <c r="M129" s="14"/>
      <c r="N129" s="14"/>
    </row>
    <row r="130" spans="1:14" ht="11.25" customHeight="1">
      <c r="A130" s="68">
        <v>2005</v>
      </c>
      <c r="B130" s="21" t="s">
        <v>15</v>
      </c>
      <c r="C130" s="21" t="str">
        <f>IF(AND('A-2'!B129="-",'A-2'!B178="-",'A-2'!B227="-"),"-",SUM('A-2'!B129,'A-2'!B178,'A-2'!B227))</f>
        <v>-</v>
      </c>
      <c r="D130" s="21">
        <f>IF(AND('A-2'!C129="-",'A-2'!C178="-",'A-2'!C227="-"),"-",SUM('A-2'!C129,'A-2'!C178,'A-2'!C227))</f>
        <v>3881</v>
      </c>
      <c r="E130" s="21">
        <f>IF(AND('A-2'!D129="-",'A-2'!D178="-",'A-2'!D227="-"),"-",SUM('A-2'!D129,'A-2'!D178,'A-2'!D227))</f>
        <v>377</v>
      </c>
      <c r="F130" s="21">
        <f>IF(AND('A-2'!E129="-",'A-2'!E178="-",'A-2'!E227="-"),"-",SUM('A-2'!E129,'A-2'!E178,'A-2'!E227))</f>
        <v>5001</v>
      </c>
      <c r="G130" s="21">
        <f>IF(AND('A-2'!F129="-",'A-2'!F178="-",'A-2'!F227="-"),"-",SUM('A-2'!F129,'A-2'!F178,'A-2'!F227))</f>
        <v>3365</v>
      </c>
      <c r="H130" s="21">
        <f>IF(AND('A-2'!G129="-",'A-2'!G178="-",'A-2'!G227="-"),"-",SUM('A-2'!G129,'A-2'!G178,'A-2'!G227))</f>
        <v>3669</v>
      </c>
      <c r="I130" s="21">
        <f>IF(AND('A-2'!H129="-",'A-2'!H178="-",'A-2'!H227="-"),"-",SUM('A-2'!H129,'A-2'!H178,'A-2'!H227))</f>
        <v>401</v>
      </c>
      <c r="J130" s="21" t="s">
        <v>15</v>
      </c>
      <c r="K130" s="21" t="s">
        <v>15</v>
      </c>
      <c r="L130" s="103">
        <f t="shared" si="0"/>
        <v>16694</v>
      </c>
      <c r="M130" s="14"/>
      <c r="N130" s="14"/>
    </row>
    <row r="131" spans="1:14" ht="11.25" customHeight="1">
      <c r="A131" s="68">
        <v>2006</v>
      </c>
      <c r="B131" s="21" t="s">
        <v>15</v>
      </c>
      <c r="C131" s="21" t="str">
        <f>IF(AND('A-2'!B130="-",'A-2'!B179="-",'A-2'!B228="-"),"-",SUM('A-2'!B130,'A-2'!B179,'A-2'!B228))</f>
        <v>-</v>
      </c>
      <c r="D131" s="21">
        <f>IF(AND('A-2'!C130="-",'A-2'!C179="-",'A-2'!C228="-"),"-",SUM('A-2'!C130,'A-2'!C179,'A-2'!C228))</f>
        <v>2062</v>
      </c>
      <c r="E131" s="21">
        <f>IF(AND('A-2'!D130="-",'A-2'!D179="-",'A-2'!D228="-"),"-",SUM('A-2'!D130,'A-2'!D179,'A-2'!D228))</f>
        <v>103</v>
      </c>
      <c r="F131" s="21">
        <f>IF(AND('A-2'!E130="-",'A-2'!E179="-",'A-2'!E228="-"),"-",SUM('A-2'!E130,'A-2'!E179,'A-2'!E228))</f>
        <v>650</v>
      </c>
      <c r="G131" s="21">
        <f>IF(AND('A-2'!F130="-",'A-2'!F179="-",'A-2'!F228="-"),"-",SUM('A-2'!F130,'A-2'!F179,'A-2'!F228))</f>
        <v>2593</v>
      </c>
      <c r="H131" s="21">
        <f>IF(AND('A-2'!G130="-",'A-2'!G179="-",'A-2'!G228="-"),"-",SUM('A-2'!G130,'A-2'!G179,'A-2'!G228))</f>
        <v>2477</v>
      </c>
      <c r="I131" s="21">
        <f>IF(AND('A-2'!H130="-",'A-2'!H179="-",'A-2'!H228="-"),"-",SUM('A-2'!H130,'A-2'!H179,'A-2'!H228))</f>
        <v>374</v>
      </c>
      <c r="J131" s="21" t="s">
        <v>15</v>
      </c>
      <c r="K131" s="21" t="s">
        <v>15</v>
      </c>
      <c r="L131" s="103">
        <f t="shared" si="0"/>
        <v>8259</v>
      </c>
      <c r="M131" s="14"/>
      <c r="N131" s="14"/>
    </row>
    <row r="132" spans="1:14" ht="11.25" customHeight="1">
      <c r="A132" s="68">
        <v>2007</v>
      </c>
      <c r="B132" s="21" t="s">
        <v>15</v>
      </c>
      <c r="C132" s="21">
        <f>IF(AND('A-2'!B131="-",'A-2'!B180="-",'A-2'!B229="-"),"-",SUM('A-2'!B131,'A-2'!B180,'A-2'!B229))</f>
        <v>106</v>
      </c>
      <c r="D132" s="21">
        <f>IF(AND('A-2'!C131="-",'A-2'!C180="-",'A-2'!C229="-"),"-",SUM('A-2'!C131,'A-2'!C180,'A-2'!C229))</f>
        <v>3132</v>
      </c>
      <c r="E132" s="21">
        <f>IF(AND('A-2'!D131="-",'A-2'!D180="-",'A-2'!D229="-"),"-",SUM('A-2'!D131,'A-2'!D180,'A-2'!D229))</f>
        <v>29</v>
      </c>
      <c r="F132" s="21">
        <f>IF(AND('A-2'!E131="-",'A-2'!E180="-",'A-2'!E229="-"),"-",SUM('A-2'!E131,'A-2'!E180,'A-2'!E229))</f>
        <v>3288</v>
      </c>
      <c r="G132" s="21">
        <f>IF(AND('A-2'!F131="-",'A-2'!F180="-",'A-2'!F229="-"),"-",SUM('A-2'!F131,'A-2'!F180,'A-2'!F229))</f>
        <v>2659</v>
      </c>
      <c r="H132" s="21">
        <f>IF(AND('A-2'!G131="-",'A-2'!G180="-",'A-2'!G229="-"),"-",SUM('A-2'!G131,'A-2'!G180,'A-2'!G229))</f>
        <v>932</v>
      </c>
      <c r="I132" s="21">
        <f>IF(AND('A-2'!H131="-",'A-2'!H180="-",'A-2'!H229="-"),"-",SUM('A-2'!H131,'A-2'!H180,'A-2'!H229))</f>
        <v>168</v>
      </c>
      <c r="J132" s="21" t="s">
        <v>15</v>
      </c>
      <c r="K132" s="21" t="s">
        <v>15</v>
      </c>
      <c r="L132" s="103">
        <f t="shared" si="0"/>
        <v>10314</v>
      </c>
      <c r="M132" s="14"/>
      <c r="N132" s="14"/>
    </row>
    <row r="133" spans="1:14" ht="11.25" customHeight="1">
      <c r="A133" s="68">
        <v>2008</v>
      </c>
      <c r="B133" s="21" t="s">
        <v>15</v>
      </c>
      <c r="C133" s="21" t="str">
        <f>IF(AND('A-2'!B132="-",'A-2'!B181="-",'A-2'!B230="-"),"-",SUM('A-2'!B132,'A-2'!B181,'A-2'!B230))</f>
        <v>-</v>
      </c>
      <c r="D133" s="21" t="str">
        <f>IF(AND('A-2'!C132="-",'A-2'!C181="-",'A-2'!C230="-"),"-",SUM('A-2'!C132,'A-2'!C181,'A-2'!C230))</f>
        <v>-</v>
      </c>
      <c r="E133" s="21" t="str">
        <f>IF(AND('A-2'!D132="-",'A-2'!D181="-",'A-2'!D230="-"),"-",SUM('A-2'!D132,'A-2'!D181,'A-2'!D230))</f>
        <v>-</v>
      </c>
      <c r="F133" s="21" t="str">
        <f>IF(AND('A-2'!E132="-",'A-2'!E181="-",'A-2'!E230="-"),"-",SUM('A-2'!E132,'A-2'!E181,'A-2'!E230))</f>
        <v>-</v>
      </c>
      <c r="G133" s="21" t="str">
        <f>IF(AND('A-2'!F132="-",'A-2'!F181="-",'A-2'!F230="-"),"-",SUM('A-2'!F132,'A-2'!F181,'A-2'!F230))</f>
        <v>-</v>
      </c>
      <c r="H133" s="21" t="str">
        <f>IF(AND('A-2'!G132="-",'A-2'!G181="-",'A-2'!G230="-"),"-",SUM('A-2'!G132,'A-2'!G181,'A-2'!G230))</f>
        <v>-</v>
      </c>
      <c r="I133" s="21" t="str">
        <f>IF(AND('A-2'!H132="-",'A-2'!H181="-",'A-2'!H230="-"),"-",SUM('A-2'!H132,'A-2'!H181,'A-2'!H230))</f>
        <v>-</v>
      </c>
      <c r="J133" s="21" t="s">
        <v>15</v>
      </c>
      <c r="K133" s="21" t="s">
        <v>15</v>
      </c>
      <c r="L133" s="103" t="s">
        <v>15</v>
      </c>
      <c r="M133" s="14"/>
      <c r="N133" s="14"/>
    </row>
    <row r="134" spans="1:14" ht="11.25" customHeight="1">
      <c r="A134" s="68">
        <v>2009</v>
      </c>
      <c r="B134" s="21" t="s">
        <v>15</v>
      </c>
      <c r="C134" s="21" t="str">
        <f>IF(AND('A-2'!B133="-",'A-2'!B182="-",'A-2'!B231="-"),"-",SUM('A-2'!B133,'A-2'!B182,'A-2'!B231))</f>
        <v>-</v>
      </c>
      <c r="D134" s="21" t="str">
        <f>IF(AND('A-2'!C133="-",'A-2'!C182="-",'A-2'!C231="-"),"-",SUM('A-2'!C133,'A-2'!C182,'A-2'!C231))</f>
        <v>-</v>
      </c>
      <c r="E134" s="21" t="str">
        <f>IF(AND('A-2'!D133="-",'A-2'!D182="-",'A-2'!D231="-"),"-",SUM('A-2'!D133,'A-2'!D182,'A-2'!D231))</f>
        <v>-</v>
      </c>
      <c r="F134" s="21" t="str">
        <f>IF(AND('A-2'!E133="-",'A-2'!E182="-",'A-2'!E231="-"),"-",SUM('A-2'!E133,'A-2'!E182,'A-2'!E231))</f>
        <v>-</v>
      </c>
      <c r="G134" s="21" t="str">
        <f>IF(AND('A-2'!F133="-",'A-2'!F182="-",'A-2'!F231="-"),"-",SUM('A-2'!F133,'A-2'!F182,'A-2'!F231))</f>
        <v>-</v>
      </c>
      <c r="H134" s="21" t="str">
        <f>IF(AND('A-2'!G133="-",'A-2'!G182="-",'A-2'!G231="-"),"-",SUM('A-2'!G133,'A-2'!G182,'A-2'!G231))</f>
        <v>-</v>
      </c>
      <c r="I134" s="21" t="str">
        <f>IF(AND('A-2'!H133="-",'A-2'!H182="-",'A-2'!H231="-"),"-",SUM('A-2'!H133,'A-2'!H182,'A-2'!H231))</f>
        <v>-</v>
      </c>
      <c r="J134" s="21" t="s">
        <v>15</v>
      </c>
      <c r="K134" s="21" t="s">
        <v>15</v>
      </c>
      <c r="L134" s="103" t="s">
        <v>15</v>
      </c>
      <c r="M134" s="14"/>
      <c r="N134" s="14"/>
    </row>
    <row r="135" spans="1:14" ht="11.25" customHeight="1">
      <c r="A135" s="68">
        <v>2010</v>
      </c>
      <c r="B135" s="21" t="s">
        <v>15</v>
      </c>
      <c r="C135" s="21" t="str">
        <f>IF(AND('A-2'!B134="-",'A-2'!B183="-",'A-2'!B232="-"),"-",SUM('A-2'!B134,'A-2'!B183,'A-2'!B232))</f>
        <v>-</v>
      </c>
      <c r="D135" s="21" t="str">
        <f>IF(AND('A-2'!C134="-",'A-2'!C183="-",'A-2'!C232="-"),"-",SUM('A-2'!C134,'A-2'!C183,'A-2'!C232))</f>
        <v>-</v>
      </c>
      <c r="E135" s="21" t="str">
        <f>IF(AND('A-2'!D134="-",'A-2'!D183="-",'A-2'!D232="-"),"-",SUM('A-2'!D134,'A-2'!D183,'A-2'!D232))</f>
        <v>-</v>
      </c>
      <c r="F135" s="21">
        <f>IF(AND('A-2'!E134="-",'A-2'!E183="-",'A-2'!E232="-"),"-",SUM('A-2'!E134,'A-2'!E183,'A-2'!E232))</f>
        <v>1105</v>
      </c>
      <c r="G135" s="21">
        <f>IF(AND('A-2'!F134="-",'A-2'!F183="-",'A-2'!F232="-"),"-",SUM('A-2'!F134,'A-2'!F183,'A-2'!F232))</f>
        <v>870</v>
      </c>
      <c r="H135" s="21" t="str">
        <f>IF(AND('A-2'!G134="-",'A-2'!G183="-",'A-2'!G232="-"),"-",SUM('A-2'!G134,'A-2'!G183,'A-2'!G232))</f>
        <v>-</v>
      </c>
      <c r="I135" s="21" t="str">
        <f>IF(AND('A-2'!H134="-",'A-2'!H183="-",'A-2'!H232="-"),"-",SUM('A-2'!H134,'A-2'!H183,'A-2'!H232))</f>
        <v>-</v>
      </c>
      <c r="J135" s="21" t="s">
        <v>15</v>
      </c>
      <c r="K135" s="21" t="s">
        <v>15</v>
      </c>
      <c r="L135" s="103">
        <f t="shared" si="0"/>
        <v>1975</v>
      </c>
      <c r="M135" s="14"/>
      <c r="N135" s="14"/>
    </row>
    <row r="136" spans="1:14" ht="11.25" customHeight="1">
      <c r="A136" s="68">
        <v>2011</v>
      </c>
      <c r="B136" s="21" t="s">
        <v>15</v>
      </c>
      <c r="C136" s="21" t="str">
        <f>IF(AND('A-2'!B135="-",'A-2'!B184="-",'A-2'!B233="-"),"-",SUM('A-2'!B135,'A-2'!B184,'A-2'!B233))</f>
        <v>-</v>
      </c>
      <c r="D136" s="21">
        <f>IF(AND('A-2'!C135="-",'A-2'!C184="-",'A-2'!C233="-"),"-",SUM('A-2'!C135,'A-2'!C184,'A-2'!C233))</f>
        <v>1879</v>
      </c>
      <c r="E136" s="21">
        <f>IF(AND('A-2'!D135="-",'A-2'!D184="-",'A-2'!D233="-"),"-",SUM('A-2'!D135,'A-2'!D184,'A-2'!D233))</f>
        <v>504</v>
      </c>
      <c r="F136" s="21">
        <f>IF(AND('A-2'!E135="-",'A-2'!E184="-",'A-2'!E233="-"),"-",SUM('A-2'!E135,'A-2'!E184,'A-2'!E233))</f>
        <v>1737</v>
      </c>
      <c r="G136" s="21">
        <f>IF(AND('A-2'!F135="-",'A-2'!F184="-",'A-2'!F233="-"),"-",SUM('A-2'!F135,'A-2'!F184,'A-2'!F233))</f>
        <v>1897</v>
      </c>
      <c r="H136" s="21">
        <f>IF(AND('A-2'!G135="-",'A-2'!G184="-",'A-2'!G233="-"),"-",SUM('A-2'!G135,'A-2'!G184,'A-2'!G233))</f>
        <v>638</v>
      </c>
      <c r="I136" s="21">
        <f>IF(AND('A-2'!H135="-",'A-2'!H184="-",'A-2'!H233="-"),"-",SUM('A-2'!H135,'A-2'!H184,'A-2'!H233))</f>
        <v>117</v>
      </c>
      <c r="J136" s="21" t="s">
        <v>15</v>
      </c>
      <c r="K136" s="21" t="s">
        <v>15</v>
      </c>
      <c r="L136" s="103">
        <f t="shared" si="0"/>
        <v>6772</v>
      </c>
      <c r="M136" s="14"/>
      <c r="N136" s="14"/>
    </row>
    <row r="137" spans="1:14" ht="11.25" customHeight="1">
      <c r="A137" s="68">
        <v>2012</v>
      </c>
      <c r="B137" s="21" t="s">
        <v>15</v>
      </c>
      <c r="C137" s="21" t="str">
        <f>IF(AND('A-2'!B136="-",'A-2'!B185="-",'A-2'!B234="-"),"-",SUM('A-2'!B136,'A-2'!B185,'A-2'!B234))</f>
        <v>-</v>
      </c>
      <c r="D137" s="21">
        <f>IF(AND('A-2'!C136="-",'A-2'!C185="-",'A-2'!C234="-"),"-",SUM('A-2'!C136,'A-2'!C185,'A-2'!C234))</f>
        <v>3738</v>
      </c>
      <c r="E137" s="21">
        <f>IF(AND('A-2'!D136="-",'A-2'!D185="-",'A-2'!D234="-"),"-",SUM('A-2'!D136,'A-2'!D185,'A-2'!D234))</f>
        <v>1593</v>
      </c>
      <c r="F137" s="21">
        <f>IF(AND('A-2'!E136="-",'A-2'!E185="-",'A-2'!E234="-"),"-",SUM('A-2'!E136,'A-2'!E185,'A-2'!E234))</f>
        <v>4406</v>
      </c>
      <c r="G137" s="21">
        <f>IF(AND('A-2'!F136="-",'A-2'!F185="-",'A-2'!F234="-"),"-",SUM('A-2'!F136,'A-2'!F185,'A-2'!F234))</f>
        <v>2650</v>
      </c>
      <c r="H137" s="21">
        <f>IF(AND('A-2'!G136="-",'A-2'!G185="-",'A-2'!G234="-"),"-",SUM('A-2'!G136,'A-2'!G185,'A-2'!G234))</f>
        <v>1361</v>
      </c>
      <c r="I137" s="21">
        <f>IF(AND('A-2'!H136="-",'A-2'!H185="-",'A-2'!H234="-"),"-",SUM('A-2'!H136,'A-2'!H185,'A-2'!H234))</f>
        <v>469</v>
      </c>
      <c r="J137" s="21" t="s">
        <v>15</v>
      </c>
      <c r="K137" s="21" t="s">
        <v>15</v>
      </c>
      <c r="L137" s="103">
        <f t="shared" si="0"/>
        <v>14217</v>
      </c>
      <c r="M137" s="14"/>
      <c r="N137" s="14"/>
    </row>
    <row r="138" spans="1:14" ht="11.25" customHeight="1">
      <c r="A138" s="68">
        <v>2013</v>
      </c>
      <c r="B138" s="21" t="s">
        <v>15</v>
      </c>
      <c r="C138" s="21" t="str">
        <f>IF(AND('A-2'!B137="-",'A-2'!B186="-",'A-2'!B235="-"),"-",SUM('A-2'!B137,'A-2'!B186,'A-2'!B235))</f>
        <v>-</v>
      </c>
      <c r="D138" s="21">
        <f>IF(AND('A-2'!C137="-",'A-2'!C186="-",'A-2'!C235="-"),"-",SUM('A-2'!C137,'A-2'!C186,'A-2'!C235))</f>
        <v>4268</v>
      </c>
      <c r="E138" s="21">
        <f>IF(AND('A-2'!D137="-",'A-2'!D186="-",'A-2'!D235="-"),"-",SUM('A-2'!D137,'A-2'!D186,'A-2'!D235))</f>
        <v>3904</v>
      </c>
      <c r="F138" s="21">
        <f>IF(AND('A-2'!E137="-",'A-2'!E186="-",'A-2'!E235="-"),"-",SUM('A-2'!E137,'A-2'!E186,'A-2'!E235))</f>
        <v>3979</v>
      </c>
      <c r="G138" s="21">
        <f>IF(AND('A-2'!F137="-",'A-2'!F186="-",'A-2'!F235="-"),"-",SUM('A-2'!F137,'A-2'!F186,'A-2'!F235))</f>
        <v>2638</v>
      </c>
      <c r="H138" s="21">
        <f>IF(AND('A-2'!G137="-",'A-2'!G186="-",'A-2'!G235="-"),"-",SUM('A-2'!G137,'A-2'!G186,'A-2'!G235))</f>
        <v>1620</v>
      </c>
      <c r="I138" s="21">
        <f>IF(AND('A-2'!H137="-",'A-2'!H186="-",'A-2'!H235="-"),"-",SUM('A-2'!H137,'A-2'!H186,'A-2'!H235))</f>
        <v>223</v>
      </c>
      <c r="J138" s="21" t="s">
        <v>15</v>
      </c>
      <c r="K138" s="21" t="s">
        <v>15</v>
      </c>
      <c r="L138" s="103">
        <f t="shared" si="0"/>
        <v>16632</v>
      </c>
      <c r="M138" s="115"/>
      <c r="N138" s="14"/>
    </row>
    <row r="139" spans="1:14" ht="11.25" customHeight="1">
      <c r="A139" s="68">
        <v>2014</v>
      </c>
      <c r="B139" s="21" t="s">
        <v>15</v>
      </c>
      <c r="C139" s="21" t="str">
        <f>IF(AND('A-2'!B138="-",'A-2'!B187="-",'A-2'!B236="-"),"-",SUM('A-2'!B138,'A-2'!B187,'A-2'!B236))</f>
        <v>-</v>
      </c>
      <c r="D139" s="21">
        <f>IF(AND('A-2'!C138="-",'A-2'!C187="-",'A-2'!C236="-"),"-",SUM('A-2'!C138,'A-2'!C187,'A-2'!C236))</f>
        <v>3011</v>
      </c>
      <c r="E139" s="21">
        <f>IF(AND('A-2'!D138="-",'A-2'!D187="-",'A-2'!D236="-"),"-",SUM('A-2'!D138,'A-2'!D187,'A-2'!D236))</f>
        <v>2682</v>
      </c>
      <c r="F139" s="21">
        <f>IF(AND('A-2'!E138="-",'A-2'!E187="-",'A-2'!E236="-"),"-",SUM('A-2'!E138,'A-2'!E187,'A-2'!E236))</f>
        <v>3281</v>
      </c>
      <c r="G139" s="21">
        <f>IF(AND('A-2'!F138="-",'A-2'!F187="-",'A-2'!F236="-"),"-",SUM('A-2'!F138,'A-2'!F187,'A-2'!F236))</f>
        <v>2987</v>
      </c>
      <c r="H139" s="21">
        <f>IF(AND('A-2'!G138="-",'A-2'!G187="-",'A-2'!G236="-"),"-",SUM('A-2'!G138,'A-2'!G187,'A-2'!G236))</f>
        <v>1759</v>
      </c>
      <c r="I139" s="21">
        <f>IF(AND('A-2'!H138="-",'A-2'!H187="-",'A-2'!H236="-"),"-",SUM('A-2'!H138,'A-2'!H187,'A-2'!H236))</f>
        <v>575</v>
      </c>
      <c r="J139" s="21" t="s">
        <v>15</v>
      </c>
      <c r="K139" s="21" t="s">
        <v>15</v>
      </c>
      <c r="L139" s="103">
        <f t="shared" si="0"/>
        <v>14295</v>
      </c>
      <c r="M139" s="14"/>
      <c r="N139" s="14"/>
    </row>
    <row r="140" spans="1:14" ht="11.25" customHeight="1">
      <c r="A140" s="68">
        <v>2015</v>
      </c>
      <c r="B140" s="21" t="s">
        <v>15</v>
      </c>
      <c r="C140" s="21" t="str">
        <f>IF(AND('A-2'!B139="-",'A-2'!B188="-",'A-2'!B237="-"),"-",SUM('A-2'!B139,'A-2'!B188,'A-2'!B237))</f>
        <v>-</v>
      </c>
      <c r="D140" s="21">
        <f>IF(AND('A-2'!C139="-",'A-2'!C188="-",'A-2'!C237="-"),"-",SUM('A-2'!C139,'A-2'!C188,'A-2'!C237))</f>
        <v>4434</v>
      </c>
      <c r="E140" s="21">
        <f>IF(AND('A-2'!D139="-",'A-2'!D188="-",'A-2'!D237="-"),"-",SUM('A-2'!D139,'A-2'!D188,'A-2'!D237))</f>
        <v>2392</v>
      </c>
      <c r="F140" s="21">
        <f>IF(AND('A-2'!E139="-",'A-2'!E188="-",'A-2'!E237="-"),"-",SUM('A-2'!E139,'A-2'!E188,'A-2'!E237))</f>
        <v>1943</v>
      </c>
      <c r="G140" s="21">
        <f>IF(AND('A-2'!F139="-",'A-2'!F188="-",'A-2'!F237="-"),"-",SUM('A-2'!F139,'A-2'!F188,'A-2'!F237))</f>
        <v>2000</v>
      </c>
      <c r="H140" s="21">
        <f>IF(AND('A-2'!G139="-",'A-2'!G188="-",'A-2'!G237="-"),"-",SUM('A-2'!G139,'A-2'!G188,'A-2'!G237))</f>
        <v>1695</v>
      </c>
      <c r="I140" s="21">
        <f>IF(AND('A-2'!H139="-",'A-2'!H188="-",'A-2'!H237="-"),"-",SUM('A-2'!H139,'A-2'!H188,'A-2'!H237))</f>
        <v>515</v>
      </c>
      <c r="J140" s="21" t="s">
        <v>15</v>
      </c>
      <c r="K140" s="21" t="s">
        <v>15</v>
      </c>
      <c r="L140" s="103">
        <f>SUM(B140:K140)</f>
        <v>12979</v>
      </c>
      <c r="M140" s="14"/>
      <c r="N140" s="14"/>
    </row>
    <row r="141" spans="1:14" ht="11.25" customHeight="1">
      <c r="A141" s="68">
        <v>2016</v>
      </c>
      <c r="B141" s="21" t="s">
        <v>15</v>
      </c>
      <c r="C141" s="21" t="str">
        <f>IF(AND('A-2'!B140="-",'A-2'!B189="-",'A-2'!B238="-"),"-",SUM('A-2'!B140,'A-2'!B189,'A-2'!B238))</f>
        <v>-</v>
      </c>
      <c r="D141" s="21">
        <f>IF(AND('A-2'!C140="-",'A-2'!C189="-",'A-2'!C238="-"),"-",SUM('A-2'!C140,'A-2'!C189,'A-2'!C238))</f>
        <v>1662</v>
      </c>
      <c r="E141" s="21">
        <f>IF(AND('A-2'!D140="-",'A-2'!D189="-",'A-2'!D238="-"),"-",SUM('A-2'!D140,'A-2'!D189,'A-2'!D238))</f>
        <v>1290</v>
      </c>
      <c r="F141" s="21" t="str">
        <f>IF(AND('A-2'!E140="-",'A-2'!E189="-",'A-2'!E238="-"),"-",SUM('A-2'!E140,'A-2'!E189,'A-2'!E238))</f>
        <v>-</v>
      </c>
      <c r="G141" s="21">
        <f>IF(AND('A-2'!F140="-",'A-2'!F189="-",'A-2'!F238="-"),"-",SUM('A-2'!F140,'A-2'!F189,'A-2'!F238))</f>
        <v>2450</v>
      </c>
      <c r="H141" s="21">
        <f>IF(AND('A-2'!G140="-",'A-2'!G189="-",'A-2'!G238="-"),"-",SUM('A-2'!G140,'A-2'!G189,'A-2'!G238))</f>
        <v>1563</v>
      </c>
      <c r="I141" s="21">
        <f>IF(AND('A-2'!H140="-",'A-2'!H189="-",'A-2'!H238="-"),"-",SUM('A-2'!H140,'A-2'!H189,'A-2'!H238))</f>
        <v>174</v>
      </c>
      <c r="J141" s="21" t="s">
        <v>15</v>
      </c>
      <c r="K141" s="21" t="s">
        <v>15</v>
      </c>
      <c r="L141" s="103">
        <f>SUM(B141:K141)</f>
        <v>7139</v>
      </c>
      <c r="M141" s="14"/>
      <c r="N141" s="14"/>
    </row>
    <row r="142" spans="1:14" ht="11.25" customHeight="1">
      <c r="A142" s="68">
        <v>2017</v>
      </c>
      <c r="B142" s="21" t="s">
        <v>15</v>
      </c>
      <c r="C142" s="21" t="str">
        <f>IF(AND('A-2'!B141="-",'A-2'!B190="-",'A-2'!B239="-"),"-",SUM('A-2'!B141,'A-2'!B190,'A-2'!B239))</f>
        <v>-</v>
      </c>
      <c r="D142" s="21">
        <f>IF(AND('A-2'!C141="-",'A-2'!C190="-",'A-2'!C239="-"),"-",SUM('A-2'!C141,'A-2'!C190,'A-2'!C239))</f>
        <v>874</v>
      </c>
      <c r="E142" s="21">
        <f>IF(AND('A-2'!D141="-",'A-2'!D190="-",'A-2'!D239="-"),"-",SUM('A-2'!D141,'A-2'!D190,'A-2'!D239))</f>
        <v>1210</v>
      </c>
      <c r="F142" s="21" t="str">
        <f>IF(AND('A-2'!E141="-",'A-2'!E190="-",'A-2'!E239="-"),"-",SUM('A-2'!E141,'A-2'!E190,'A-2'!E239))</f>
        <v>-</v>
      </c>
      <c r="G142" s="21">
        <f>IF(AND('A-2'!F141="-",'A-2'!F190="-",'A-2'!F239="-"),"-",SUM('A-2'!F141,'A-2'!F190,'A-2'!F239))</f>
        <v>2610</v>
      </c>
      <c r="H142" s="21">
        <f>IF(AND('A-2'!G141="-",'A-2'!G190="-",'A-2'!G239="-"),"-",SUM('A-2'!G141,'A-2'!G190,'A-2'!G239))</f>
        <v>1811</v>
      </c>
      <c r="I142" s="21">
        <f>IF(AND('A-2'!H141="-",'A-2'!H190="-",'A-2'!H239="-"),"-",SUM('A-2'!H141,'A-2'!H190,'A-2'!H239))</f>
        <v>220</v>
      </c>
      <c r="J142" s="21" t="s">
        <v>15</v>
      </c>
      <c r="K142" s="21" t="s">
        <v>15</v>
      </c>
      <c r="L142" s="103">
        <f>SUM(B142:K142)</f>
        <v>6725</v>
      </c>
      <c r="M142" s="14"/>
      <c r="N142" s="14"/>
    </row>
    <row r="143" spans="1:14" ht="11.25" customHeight="1">
      <c r="A143" s="68">
        <v>2018</v>
      </c>
      <c r="B143" s="21" t="s">
        <v>15</v>
      </c>
      <c r="C143" s="21" t="str">
        <f>IF(AND('A-2'!B142="-",'A-2'!B191="-",'A-2'!B240="-"),"-",SUM('A-2'!B142,'A-2'!B191,'A-2'!B240))</f>
        <v>-</v>
      </c>
      <c r="D143" s="21">
        <f>IF(AND('A-2'!C142="-",'A-2'!C191="-",'A-2'!C240="-"),"-",SUM('A-2'!C142,'A-2'!C191,'A-2'!C240))</f>
        <v>473</v>
      </c>
      <c r="E143" s="21">
        <f>IF(AND('A-2'!D142="-",'A-2'!D191="-",'A-2'!D240="-"),"-",SUM('A-2'!D142,'A-2'!D191,'A-2'!D240))</f>
        <v>839</v>
      </c>
      <c r="F143" s="21">
        <f>IF(AND('A-2'!E142="-",'A-2'!E191="-",'A-2'!E240="-"),"-",SUM('A-2'!E142,'A-2'!E191,'A-2'!E240))</f>
        <v>823</v>
      </c>
      <c r="G143" s="21">
        <f>IF(AND('A-2'!F142="-",'A-2'!F191="-",'A-2'!F240="-"),"-",SUM('A-2'!F142,'A-2'!F191,'A-2'!F240))</f>
        <v>2751</v>
      </c>
      <c r="H143" s="21">
        <f>IF(AND('A-2'!G142="-",'A-2'!G191="-",'A-2'!G240="-"),"-",SUM('A-2'!G142,'A-2'!G191,'A-2'!G240))</f>
        <v>1551</v>
      </c>
      <c r="I143" s="21">
        <f>IF(AND('A-2'!H142="-",'A-2'!H191="-",'A-2'!H240="-"),"-",SUM('A-2'!H142,'A-2'!H191,'A-2'!H240))</f>
        <v>441</v>
      </c>
      <c r="J143" s="21" t="s">
        <v>15</v>
      </c>
      <c r="K143" s="21" t="s">
        <v>15</v>
      </c>
      <c r="L143" s="103">
        <f>SUM(B143:K143)</f>
        <v>6878</v>
      </c>
      <c r="M143" s="14"/>
      <c r="N143" s="14"/>
    </row>
    <row r="144" spans="1:14" ht="11.25" customHeight="1">
      <c r="A144" s="68">
        <v>2019</v>
      </c>
      <c r="B144" s="21" t="s">
        <v>15</v>
      </c>
      <c r="C144" s="21" t="str">
        <f>IF(AND('A-2'!B143="-",'A-2'!B192="-",'A-2'!B241="-"),"-",SUM('A-2'!B143,'A-2'!B192,'A-2'!B241))</f>
        <v>-</v>
      </c>
      <c r="D144" s="21">
        <f>IF(AND('A-2'!C143="-",'A-2'!C192="-",'A-2'!C241="-"),"-",SUM('A-2'!C143,'A-2'!C192,'A-2'!C241))</f>
        <v>3872</v>
      </c>
      <c r="E144" s="21">
        <f>IF(AND('A-2'!D143="-",'A-2'!D192="-",'A-2'!D241="-"),"-",SUM('A-2'!D143,'A-2'!D192,'A-2'!D241))</f>
        <v>4370</v>
      </c>
      <c r="F144" s="21">
        <f>IF(AND('A-2'!E143="-",'A-2'!E192="-",'A-2'!E241="-"),"-",SUM('A-2'!E143,'A-2'!E192,'A-2'!E241))</f>
        <v>3091</v>
      </c>
      <c r="G144" s="21">
        <f>IF(AND('A-2'!F143="-",'A-2'!F192="-",'A-2'!F241="-"),"-",SUM('A-2'!F143,'A-2'!F192,'A-2'!F241))</f>
        <v>2794</v>
      </c>
      <c r="H144" s="21">
        <f>IF(AND('A-2'!G143="-",'A-2'!G192="-",'A-2'!G241="-"),"-",SUM('A-2'!G143,'A-2'!G192,'A-2'!G241))</f>
        <v>1108</v>
      </c>
      <c r="I144" s="21">
        <f>IF(AND('A-2'!H143="-",'A-2'!H192="-",'A-2'!H241="-"),"-",SUM('A-2'!H143,'A-2'!H192,'A-2'!H241))</f>
        <v>251</v>
      </c>
      <c r="J144" s="21" t="s">
        <v>15</v>
      </c>
      <c r="K144" s="21" t="s">
        <v>15</v>
      </c>
      <c r="L144" s="103">
        <f t="shared" ref="L144:L147" si="1">SUM(B144:K144)</f>
        <v>15486</v>
      </c>
      <c r="M144" s="14"/>
      <c r="N144" s="14"/>
    </row>
    <row r="145" spans="1:14" ht="11.25" customHeight="1">
      <c r="A145" s="68">
        <v>2020</v>
      </c>
      <c r="B145" s="21" t="s">
        <v>15</v>
      </c>
      <c r="C145" s="21" t="str">
        <f>IF(AND('A-2'!B144="-",'A-2'!B193="-",'A-2'!B242="-"),"-",SUM('A-2'!B144,'A-2'!B193,'A-2'!B242))</f>
        <v>-</v>
      </c>
      <c r="D145" s="21">
        <f>IF(AND('A-2'!C144="-",'A-2'!C193="-",'A-2'!C242="-"),"-",SUM('A-2'!C144,'A-2'!C193,'A-2'!C242))</f>
        <v>2665</v>
      </c>
      <c r="E145" s="21">
        <f>IF(AND('A-2'!D144="-",'A-2'!D193="-",'A-2'!D242="-"),"-",SUM('A-2'!D144,'A-2'!D193,'A-2'!D242))</f>
        <v>3359</v>
      </c>
      <c r="F145" s="21">
        <f>IF(AND('A-2'!E144="-",'A-2'!E193="-",'A-2'!E242="-"),"-",SUM('A-2'!E144,'A-2'!E193,'A-2'!E242))</f>
        <v>2895</v>
      </c>
      <c r="G145" s="21">
        <f>IF(AND('A-2'!F144="-",'A-2'!F193="-",'A-2'!F242="-"),"-",SUM('A-2'!F144,'A-2'!F193,'A-2'!F242))</f>
        <v>1713</v>
      </c>
      <c r="H145" s="21">
        <f>IF(AND('A-2'!G144="-",'A-2'!G193="-",'A-2'!G242="-"),"-",SUM('A-2'!G144,'A-2'!G193,'A-2'!G242))</f>
        <v>1086</v>
      </c>
      <c r="I145" s="21">
        <f>IF(AND('A-2'!H144="-",'A-2'!H193="-",'A-2'!H242="-"),"-",SUM('A-2'!H144,'A-2'!H193,'A-2'!H242))</f>
        <v>568</v>
      </c>
      <c r="J145" s="21" t="s">
        <v>15</v>
      </c>
      <c r="K145" s="21" t="s">
        <v>15</v>
      </c>
      <c r="L145" s="103">
        <f t="shared" si="1"/>
        <v>12286</v>
      </c>
      <c r="M145" s="14"/>
      <c r="N145" s="14"/>
    </row>
    <row r="146" spans="1:14" ht="11.25" customHeight="1">
      <c r="A146" s="68">
        <v>2021</v>
      </c>
      <c r="B146" s="21" t="s">
        <v>15</v>
      </c>
      <c r="C146" s="21" t="str">
        <f>IF(AND('A-2'!B145="-",'A-2'!B194="-",'A-2'!B243="-"),"-",SUM('A-2'!B145,'A-2'!B194,'A-2'!B243))</f>
        <v>-</v>
      </c>
      <c r="D146" s="21">
        <f>IF(AND('A-2'!C145="-",'A-2'!C194="-",'A-2'!C243="-"),"-",SUM('A-2'!C145,'A-2'!C194,'A-2'!C243))</f>
        <v>2527</v>
      </c>
      <c r="E146" s="21">
        <f>IF(AND('A-2'!D145="-",'A-2'!D194="-",'A-2'!D243="-"),"-",SUM('A-2'!D145,'A-2'!D194,'A-2'!D243))</f>
        <v>2592</v>
      </c>
      <c r="F146" s="21">
        <f>IF(AND('A-2'!E145="-",'A-2'!E194="-",'A-2'!E243="-"),"-",SUM('A-2'!E145,'A-2'!E194,'A-2'!E243))</f>
        <v>767</v>
      </c>
      <c r="G146" s="21">
        <f>IF(AND('A-2'!F145="-",'A-2'!F194="-",'A-2'!F243="-"),"-",SUM('A-2'!F145,'A-2'!F194,'A-2'!F243))</f>
        <v>2395</v>
      </c>
      <c r="H146" s="21">
        <f>IF(AND('A-2'!G145="-",'A-2'!G194="-",'A-2'!G243="-"),"-",SUM('A-2'!G145,'A-2'!G194,'A-2'!G243))</f>
        <v>1324</v>
      </c>
      <c r="I146" s="21">
        <f>IF(AND('A-2'!H145="-",'A-2'!H194="-",'A-2'!H243="-"),"-",SUM('A-2'!H145,'A-2'!H194,'A-2'!H243))</f>
        <v>317</v>
      </c>
      <c r="J146" s="21" t="s">
        <v>15</v>
      </c>
      <c r="K146" s="21" t="s">
        <v>15</v>
      </c>
      <c r="L146" s="103">
        <f t="shared" si="1"/>
        <v>9922</v>
      </c>
      <c r="M146" s="14"/>
      <c r="N146" s="14"/>
    </row>
    <row r="147" spans="1:14" ht="11.25" customHeight="1">
      <c r="A147" s="68">
        <v>2022</v>
      </c>
      <c r="B147" s="21" t="s">
        <v>15</v>
      </c>
      <c r="C147" s="21" t="str">
        <f>IF(AND('A-2'!B146="-",'A-2'!B195="-",'A-2'!B244="-"),"-",SUM('A-2'!B146,'A-2'!B195,'A-2'!B244))</f>
        <v>-</v>
      </c>
      <c r="D147" s="21">
        <f>IF(AND('A-2'!C146="-",'A-2'!C195="-",'A-2'!C244="-"),"-",SUM('A-2'!C146,'A-2'!C195,'A-2'!C244))</f>
        <v>3049</v>
      </c>
      <c r="E147" s="21">
        <f>IF(AND('A-2'!D146="-",'A-2'!D195="-",'A-2'!D244="-"),"-",SUM('A-2'!D146,'A-2'!D195,'A-2'!D244))</f>
        <v>1398</v>
      </c>
      <c r="F147" s="21">
        <f>IF(AND('A-2'!E146="-",'A-2'!E195="-",'A-2'!E244="-"),"-",SUM('A-2'!E146,'A-2'!E195,'A-2'!E244))</f>
        <v>2855</v>
      </c>
      <c r="G147" s="21">
        <f>IF(AND('A-2'!F146="-",'A-2'!F195="-",'A-2'!F244="-"),"-",SUM('A-2'!F146,'A-2'!F195,'A-2'!F244))</f>
        <v>1853</v>
      </c>
      <c r="H147" s="21">
        <f>IF(AND('A-2'!G146="-",'A-2'!G195="-",'A-2'!G244="-"),"-",SUM('A-2'!G146,'A-2'!G195,'A-2'!G244))</f>
        <v>1498</v>
      </c>
      <c r="I147" s="21">
        <f>IF(AND('A-2'!H146="-",'A-2'!H195="-",'A-2'!H244="-"),"-",SUM('A-2'!H146,'A-2'!H195,'A-2'!H244))</f>
        <v>385</v>
      </c>
      <c r="J147" s="21" t="s">
        <v>15</v>
      </c>
      <c r="K147" s="21" t="s">
        <v>15</v>
      </c>
      <c r="L147" s="103">
        <f t="shared" si="1"/>
        <v>11038</v>
      </c>
      <c r="M147" s="14"/>
      <c r="N147" s="14"/>
    </row>
    <row r="148" spans="1:14" ht="11.25" customHeight="1">
      <c r="A148" s="68">
        <v>2023</v>
      </c>
      <c r="B148" s="21" t="s">
        <v>15</v>
      </c>
      <c r="C148" s="21" t="str">
        <f>IF(AND('A-2'!B147="-",'A-2'!B196="-",'A-2'!B245="-"),"-",SUM('A-2'!B147,'A-2'!B196,'A-2'!B245))</f>
        <v>-</v>
      </c>
      <c r="D148" s="21" t="str">
        <f>IF(AND('A-2'!C147="-",'A-2'!C196="-",'A-2'!C245="-"),"-",SUM('A-2'!C147,'A-2'!C196,'A-2'!C245))</f>
        <v>-</v>
      </c>
      <c r="E148" s="21" t="str">
        <f>IF(AND('A-2'!D147="-",'A-2'!D196="-",'A-2'!D245="-"),"-",SUM('A-2'!D147,'A-2'!D196,'A-2'!D245))</f>
        <v>-</v>
      </c>
      <c r="F148" s="21" t="str">
        <f>IF(AND('A-2'!E147="-",'A-2'!E196="-",'A-2'!E245="-"),"-",SUM('A-2'!E147,'A-2'!E196,'A-2'!E245))</f>
        <v>-</v>
      </c>
      <c r="G148" s="21" t="str">
        <f>IF(AND('A-2'!F147="-",'A-2'!F196="-",'A-2'!F245="-"),"-",SUM('A-2'!F147,'A-2'!F196,'A-2'!F245))</f>
        <v>-</v>
      </c>
      <c r="H148" s="21" t="str">
        <f>IF(AND('A-2'!G147="-",'A-2'!G196="-",'A-2'!G245="-"),"-",SUM('A-2'!G147,'A-2'!G196,'A-2'!G245))</f>
        <v>-</v>
      </c>
      <c r="I148" s="21" t="str">
        <f>IF(AND('A-2'!H147="-",'A-2'!H196="-",'A-2'!H245="-"),"-",SUM('A-2'!H147,'A-2'!H196,'A-2'!H245))</f>
        <v>-</v>
      </c>
      <c r="J148" s="21" t="s">
        <v>15</v>
      </c>
      <c r="K148" s="21" t="s">
        <v>15</v>
      </c>
      <c r="L148" s="38" t="s">
        <v>15</v>
      </c>
      <c r="M148" s="14"/>
      <c r="N148" s="14"/>
    </row>
    <row r="149" spans="1:14" ht="11.25" customHeight="1">
      <c r="A149" s="68" t="s">
        <v>346</v>
      </c>
      <c r="B149" s="21" t="s">
        <v>15</v>
      </c>
      <c r="C149" s="21" t="str">
        <f>IF(AND('A-2'!B148="-",'A-2'!B197="-",'A-2'!B246="-"),"-",SUM('A-2'!B148,'A-2'!B197,'A-2'!B246))</f>
        <v>-</v>
      </c>
      <c r="D149" s="21" t="str">
        <f>IF(AND('A-2'!C148="-",'A-2'!C197="-",'A-2'!C246="-"),"-",SUM('A-2'!C148,'A-2'!C197,'A-2'!C246))</f>
        <v>-</v>
      </c>
      <c r="E149" s="21" t="str">
        <f>IF(AND('A-2'!D148="-",'A-2'!D197="-",'A-2'!D246="-"),"-",SUM('A-2'!D148,'A-2'!D197,'A-2'!D246))</f>
        <v>-</v>
      </c>
      <c r="F149" s="21" t="str">
        <f>IF(AND('A-2'!E148="-",'A-2'!E197="-",'A-2'!E246="-"),"-",SUM('A-2'!E148,'A-2'!E197,'A-2'!E246))</f>
        <v>-</v>
      </c>
      <c r="G149" s="21" t="str">
        <f>IF(AND('A-2'!F148="-",'A-2'!F197="-",'A-2'!F246="-"),"-",SUM('A-2'!F148,'A-2'!F197,'A-2'!F246))</f>
        <v>-</v>
      </c>
      <c r="H149" s="21" t="str">
        <f>IF(AND('A-2'!G148="-",'A-2'!G197="-",'A-2'!G246="-"),"-",SUM('A-2'!G148,'A-2'!G197,'A-2'!G246))</f>
        <v>-</v>
      </c>
      <c r="I149" s="21" t="str">
        <f>IF(AND('A-2'!H148="-",'A-2'!H197="-",'A-2'!H246="-"),"-",SUM('A-2'!H148,'A-2'!H197,'A-2'!H246))</f>
        <v>-</v>
      </c>
      <c r="J149" s="21" t="s">
        <v>15</v>
      </c>
      <c r="K149" s="21" t="s">
        <v>15</v>
      </c>
      <c r="L149" s="38" t="s">
        <v>15</v>
      </c>
      <c r="M149" s="14"/>
      <c r="N149" s="14"/>
    </row>
    <row r="150" spans="1:14" ht="11.25" customHeight="1">
      <c r="A150" s="68"/>
      <c r="B150" s="21"/>
      <c r="C150" s="21"/>
      <c r="D150" s="21"/>
      <c r="E150" s="21"/>
      <c r="F150" s="21"/>
      <c r="G150" s="21"/>
      <c r="H150" s="21"/>
      <c r="I150" s="21"/>
      <c r="J150" s="21"/>
      <c r="K150" s="21"/>
      <c r="L150" s="103"/>
      <c r="M150" s="14"/>
      <c r="N150" s="14"/>
    </row>
    <row r="151" spans="1:14" ht="11.25" customHeight="1">
      <c r="A151" s="66" t="s">
        <v>252</v>
      </c>
      <c r="B151" s="21"/>
      <c r="C151" s="21"/>
      <c r="D151" s="21"/>
      <c r="E151" s="21"/>
      <c r="F151" s="21"/>
      <c r="G151" s="21"/>
      <c r="H151" s="21"/>
      <c r="I151" s="21"/>
      <c r="J151" s="21"/>
      <c r="K151" s="21"/>
      <c r="L151" s="103"/>
      <c r="M151" s="14"/>
      <c r="N151" s="14"/>
    </row>
    <row r="152" spans="1:14" ht="11.25" customHeight="1">
      <c r="A152" s="68">
        <v>1978</v>
      </c>
      <c r="B152" s="21" t="str">
        <f t="shared" ref="B152:C171" si="2">IF(AND(B103="-",B54="-",B5="-"),"-",SUM(B103,B54,B5))</f>
        <v>-</v>
      </c>
      <c r="C152" s="21">
        <f t="shared" si="2"/>
        <v>3424</v>
      </c>
      <c r="D152" s="21">
        <f t="shared" ref="D152:L152" si="3">IF(AND(D103="-",D54="-",D5="-"),"-",SUM(D103,D54,D5))</f>
        <v>20630</v>
      </c>
      <c r="E152" s="21">
        <f t="shared" si="3"/>
        <v>45886</v>
      </c>
      <c r="F152" s="21">
        <f t="shared" si="3"/>
        <v>40326</v>
      </c>
      <c r="G152" s="21">
        <f t="shared" si="3"/>
        <v>21053</v>
      </c>
      <c r="H152" s="21">
        <f t="shared" si="3"/>
        <v>7729</v>
      </c>
      <c r="I152" s="21">
        <f t="shared" si="3"/>
        <v>2020</v>
      </c>
      <c r="J152" s="21">
        <f t="shared" si="3"/>
        <v>1017</v>
      </c>
      <c r="K152" s="21" t="str">
        <f t="shared" si="3"/>
        <v>-</v>
      </c>
      <c r="L152" s="103">
        <f t="shared" si="3"/>
        <v>142085</v>
      </c>
      <c r="M152" s="14"/>
      <c r="N152" s="14"/>
    </row>
    <row r="153" spans="1:14" ht="11.25" customHeight="1">
      <c r="A153" s="68">
        <v>1979</v>
      </c>
      <c r="B153" s="21" t="str">
        <f t="shared" si="2"/>
        <v>-</v>
      </c>
      <c r="C153" s="21">
        <f t="shared" si="2"/>
        <v>12</v>
      </c>
      <c r="D153" s="21">
        <f t="shared" ref="D153:L153" si="4">IF(AND(D104="-",D55="-",D6="-"),"-",SUM(D104,D55,D6))</f>
        <v>18669</v>
      </c>
      <c r="E153" s="21">
        <f t="shared" si="4"/>
        <v>16205</v>
      </c>
      <c r="F153" s="21">
        <f t="shared" si="4"/>
        <v>58500</v>
      </c>
      <c r="G153" s="21">
        <f t="shared" si="4"/>
        <v>41380</v>
      </c>
      <c r="H153" s="21">
        <f t="shared" si="4"/>
        <v>9178</v>
      </c>
      <c r="I153" s="21">
        <f t="shared" si="4"/>
        <v>1187</v>
      </c>
      <c r="J153" s="21">
        <f t="shared" si="4"/>
        <v>203</v>
      </c>
      <c r="K153" s="21" t="str">
        <f t="shared" si="4"/>
        <v>-</v>
      </c>
      <c r="L153" s="103">
        <f t="shared" si="4"/>
        <v>145334</v>
      </c>
      <c r="M153" s="14"/>
      <c r="N153" s="14"/>
    </row>
    <row r="154" spans="1:14" ht="11.25" customHeight="1">
      <c r="A154" s="68">
        <v>1980</v>
      </c>
      <c r="B154" s="21" t="str">
        <f t="shared" si="2"/>
        <v>-</v>
      </c>
      <c r="C154" s="21" t="str">
        <f t="shared" si="2"/>
        <v>-</v>
      </c>
      <c r="D154" s="21">
        <f t="shared" ref="D154:L154" si="5">IF(AND(D105="-",D56="-",D7="-"),"-",SUM(D105,D56,D7))</f>
        <v>26587</v>
      </c>
      <c r="E154" s="21">
        <f t="shared" si="5"/>
        <v>1951</v>
      </c>
      <c r="F154" s="21">
        <f t="shared" si="5"/>
        <v>38829</v>
      </c>
      <c r="G154" s="21">
        <f t="shared" si="5"/>
        <v>27431</v>
      </c>
      <c r="H154" s="21">
        <f t="shared" si="5"/>
        <v>13783</v>
      </c>
      <c r="I154" s="21">
        <f t="shared" si="5"/>
        <v>1451</v>
      </c>
      <c r="J154" s="21">
        <f t="shared" si="5"/>
        <v>513</v>
      </c>
      <c r="K154" s="21" t="str">
        <f t="shared" si="5"/>
        <v>-</v>
      </c>
      <c r="L154" s="103">
        <f t="shared" si="5"/>
        <v>110545</v>
      </c>
      <c r="M154" s="14"/>
      <c r="N154" s="14"/>
    </row>
    <row r="155" spans="1:14" ht="11.25" customHeight="1">
      <c r="A155" s="68">
        <v>1981</v>
      </c>
      <c r="B155" s="21" t="str">
        <f t="shared" si="2"/>
        <v>-</v>
      </c>
      <c r="C155" s="21" t="str">
        <f t="shared" si="2"/>
        <v>-</v>
      </c>
      <c r="D155" s="21">
        <f t="shared" ref="D155:L155" si="6">IF(AND(D106="-",D57="-",D8="-"),"-",SUM(D106,D57,D8))</f>
        <v>21845</v>
      </c>
      <c r="E155" s="21">
        <f t="shared" si="6"/>
        <v>6284</v>
      </c>
      <c r="F155" s="21">
        <f t="shared" si="6"/>
        <v>41604</v>
      </c>
      <c r="G155" s="21">
        <f t="shared" si="6"/>
        <v>30776</v>
      </c>
      <c r="H155" s="21">
        <f t="shared" si="6"/>
        <v>8156</v>
      </c>
      <c r="I155" s="21">
        <f t="shared" si="6"/>
        <v>1841</v>
      </c>
      <c r="J155" s="21">
        <f t="shared" si="6"/>
        <v>453</v>
      </c>
      <c r="K155" s="21" t="str">
        <f t="shared" si="6"/>
        <v>-</v>
      </c>
      <c r="L155" s="103">
        <f t="shared" si="6"/>
        <v>110959</v>
      </c>
      <c r="M155" s="14"/>
      <c r="N155" s="14"/>
    </row>
    <row r="156" spans="1:14" ht="11.25" customHeight="1">
      <c r="A156" s="68">
        <v>1982</v>
      </c>
      <c r="B156" s="21" t="str">
        <f t="shared" si="2"/>
        <v>-</v>
      </c>
      <c r="C156" s="21">
        <f t="shared" si="2"/>
        <v>3755</v>
      </c>
      <c r="D156" s="21">
        <f t="shared" ref="D156:L156" si="7">IF(AND(D107="-",D58="-",D9="-"),"-",SUM(D107,D58,D9))</f>
        <v>19552</v>
      </c>
      <c r="E156" s="21">
        <f t="shared" si="7"/>
        <v>11642</v>
      </c>
      <c r="F156" s="21">
        <f t="shared" si="7"/>
        <v>49520</v>
      </c>
      <c r="G156" s="21">
        <f t="shared" si="7"/>
        <v>27147</v>
      </c>
      <c r="H156" s="21">
        <f t="shared" si="7"/>
        <v>10652</v>
      </c>
      <c r="I156" s="21">
        <f t="shared" si="7"/>
        <v>1886</v>
      </c>
      <c r="J156" s="21">
        <f t="shared" si="7"/>
        <v>585</v>
      </c>
      <c r="K156" s="21" t="str">
        <f t="shared" si="7"/>
        <v>-</v>
      </c>
      <c r="L156" s="103">
        <f t="shared" si="7"/>
        <v>124739</v>
      </c>
      <c r="M156" s="14"/>
      <c r="N156" s="14"/>
    </row>
    <row r="157" spans="1:14" ht="11.25" customHeight="1">
      <c r="A157" s="68">
        <v>1983</v>
      </c>
      <c r="B157" s="21" t="str">
        <f t="shared" si="2"/>
        <v>-</v>
      </c>
      <c r="C157" s="21">
        <f t="shared" si="2"/>
        <v>319</v>
      </c>
      <c r="D157" s="21">
        <f t="shared" ref="D157:L157" si="8">IF(AND(D108="-",D59="-",D10="-"),"-",SUM(D108,D59,D10))</f>
        <v>11129</v>
      </c>
      <c r="E157" s="21">
        <f t="shared" si="8"/>
        <v>13273</v>
      </c>
      <c r="F157" s="21">
        <f t="shared" si="8"/>
        <v>26017</v>
      </c>
      <c r="G157" s="21">
        <f t="shared" si="8"/>
        <v>9697</v>
      </c>
      <c r="H157" s="21">
        <f t="shared" si="8"/>
        <v>2253</v>
      </c>
      <c r="I157" s="21">
        <f t="shared" si="8"/>
        <v>1135</v>
      </c>
      <c r="J157" s="21">
        <f t="shared" si="8"/>
        <v>138</v>
      </c>
      <c r="K157" s="21" t="str">
        <f t="shared" si="8"/>
        <v>-</v>
      </c>
      <c r="L157" s="103">
        <f t="shared" si="8"/>
        <v>63961</v>
      </c>
      <c r="M157" s="14"/>
      <c r="N157" s="14"/>
    </row>
    <row r="158" spans="1:14" ht="11.25" customHeight="1">
      <c r="A158" s="68">
        <v>1984</v>
      </c>
      <c r="B158" s="21" t="str">
        <f t="shared" si="2"/>
        <v>-</v>
      </c>
      <c r="C158" s="21" t="str">
        <f t="shared" si="2"/>
        <v>-</v>
      </c>
      <c r="D158" s="21">
        <f t="shared" ref="D158:L158" si="9">IF(AND(D109="-",D60="-",D11="-"),"-",SUM(D109,D60,D11))</f>
        <v>5806</v>
      </c>
      <c r="E158" s="21">
        <f t="shared" si="9"/>
        <v>8887</v>
      </c>
      <c r="F158" s="21">
        <f t="shared" si="9"/>
        <v>14987</v>
      </c>
      <c r="G158" s="21">
        <f t="shared" si="9"/>
        <v>13702</v>
      </c>
      <c r="H158" s="21">
        <f t="shared" si="9"/>
        <v>5653</v>
      </c>
      <c r="I158" s="21">
        <f t="shared" si="9"/>
        <v>273</v>
      </c>
      <c r="J158" s="21">
        <f t="shared" si="9"/>
        <v>216</v>
      </c>
      <c r="K158" s="21" t="str">
        <f t="shared" si="9"/>
        <v>-</v>
      </c>
      <c r="L158" s="103">
        <f t="shared" si="9"/>
        <v>49524</v>
      </c>
      <c r="M158" s="14"/>
      <c r="N158" s="14"/>
    </row>
    <row r="159" spans="1:14" ht="11.25" customHeight="1">
      <c r="A159" s="68">
        <v>1985</v>
      </c>
      <c r="B159" s="21" t="str">
        <f t="shared" si="2"/>
        <v>-</v>
      </c>
      <c r="C159" s="21" t="str">
        <f t="shared" si="2"/>
        <v>-</v>
      </c>
      <c r="D159" s="21">
        <f t="shared" ref="D159:L159" si="10">IF(AND(D110="-",D61="-",D12="-"),"-",SUM(D110,D61,D12))</f>
        <v>14752</v>
      </c>
      <c r="E159" s="21">
        <f t="shared" si="10"/>
        <v>13460</v>
      </c>
      <c r="F159" s="21">
        <f t="shared" si="10"/>
        <v>19350</v>
      </c>
      <c r="G159" s="21">
        <f t="shared" si="10"/>
        <v>14784</v>
      </c>
      <c r="H159" s="21">
        <f t="shared" si="10"/>
        <v>8190</v>
      </c>
      <c r="I159" s="21">
        <f t="shared" si="10"/>
        <v>767</v>
      </c>
      <c r="J159" s="21">
        <f t="shared" si="10"/>
        <v>340</v>
      </c>
      <c r="K159" s="21" t="str">
        <f t="shared" si="10"/>
        <v>-</v>
      </c>
      <c r="L159" s="103">
        <f t="shared" si="10"/>
        <v>71643</v>
      </c>
      <c r="M159" s="14"/>
      <c r="N159" s="14"/>
    </row>
    <row r="160" spans="1:14" ht="11.25" customHeight="1">
      <c r="A160" s="68">
        <v>1986</v>
      </c>
      <c r="B160" s="21" t="str">
        <f t="shared" si="2"/>
        <v>-</v>
      </c>
      <c r="C160" s="21" t="str">
        <f t="shared" si="2"/>
        <v>-</v>
      </c>
      <c r="D160" s="21">
        <f t="shared" ref="D160:L160" si="11">IF(AND(D111="-",D62="-",D13="-"),"-",SUM(D111,D62,D13))</f>
        <v>17606</v>
      </c>
      <c r="E160" s="21">
        <f t="shared" si="11"/>
        <v>18044</v>
      </c>
      <c r="F160" s="21">
        <f t="shared" si="11"/>
        <v>29097</v>
      </c>
      <c r="G160" s="21">
        <f t="shared" si="11"/>
        <v>15644</v>
      </c>
      <c r="H160" s="21">
        <f t="shared" si="11"/>
        <v>4120</v>
      </c>
      <c r="I160" s="21">
        <f t="shared" si="11"/>
        <v>1327</v>
      </c>
      <c r="J160" s="21">
        <f t="shared" si="11"/>
        <v>131</v>
      </c>
      <c r="K160" s="21" t="str">
        <f t="shared" si="11"/>
        <v>-</v>
      </c>
      <c r="L160" s="103">
        <f t="shared" si="11"/>
        <v>85969</v>
      </c>
      <c r="M160" s="14"/>
      <c r="N160" s="14"/>
    </row>
    <row r="161" spans="1:14" ht="11.25" customHeight="1">
      <c r="A161" s="68">
        <v>1987</v>
      </c>
      <c r="B161" s="21" t="str">
        <f t="shared" si="2"/>
        <v>-</v>
      </c>
      <c r="C161" s="21" t="str">
        <f t="shared" si="2"/>
        <v>-</v>
      </c>
      <c r="D161" s="21">
        <f t="shared" ref="D161:L161" si="12">IF(AND(D112="-",D63="-",D14="-"),"-",SUM(D112,D63,D14))</f>
        <v>18201</v>
      </c>
      <c r="E161" s="21">
        <f t="shared" si="12"/>
        <v>19861</v>
      </c>
      <c r="F161" s="21">
        <f t="shared" si="12"/>
        <v>30923.078658355596</v>
      </c>
      <c r="G161" s="21">
        <f t="shared" si="12"/>
        <v>16539</v>
      </c>
      <c r="H161" s="21">
        <f t="shared" si="12"/>
        <v>9077</v>
      </c>
      <c r="I161" s="21">
        <f t="shared" si="12"/>
        <v>2688</v>
      </c>
      <c r="J161" s="21">
        <f t="shared" si="12"/>
        <v>311</v>
      </c>
      <c r="K161" s="21" t="str">
        <f t="shared" si="12"/>
        <v>-</v>
      </c>
      <c r="L161" s="103">
        <f t="shared" si="12"/>
        <v>97600.078658355604</v>
      </c>
      <c r="M161" s="14"/>
      <c r="N161" s="14"/>
    </row>
    <row r="162" spans="1:14" ht="11.25" customHeight="1">
      <c r="A162" s="68">
        <v>1988</v>
      </c>
      <c r="B162" s="21" t="str">
        <f t="shared" si="2"/>
        <v>-</v>
      </c>
      <c r="C162" s="21" t="str">
        <f t="shared" si="2"/>
        <v>-</v>
      </c>
      <c r="D162" s="21">
        <f t="shared" ref="D162:L162" si="13">IF(AND(D113="-",D64="-",D15="-"),"-",SUM(D113,D64,D15))</f>
        <v>21479.282235939645</v>
      </c>
      <c r="E162" s="21">
        <f t="shared" si="13"/>
        <v>26838</v>
      </c>
      <c r="F162" s="21">
        <f t="shared" si="13"/>
        <v>36871</v>
      </c>
      <c r="G162" s="21">
        <f t="shared" si="13"/>
        <v>26579</v>
      </c>
      <c r="H162" s="21">
        <f t="shared" si="13"/>
        <v>10319</v>
      </c>
      <c r="I162" s="21">
        <f t="shared" si="13"/>
        <v>3981</v>
      </c>
      <c r="J162" s="21">
        <f t="shared" si="13"/>
        <v>227</v>
      </c>
      <c r="K162" s="21" t="str">
        <f t="shared" si="13"/>
        <v>-</v>
      </c>
      <c r="L162" s="103">
        <f t="shared" si="13"/>
        <v>126294.28223593965</v>
      </c>
      <c r="M162" s="14"/>
      <c r="N162" s="14"/>
    </row>
    <row r="163" spans="1:14" ht="11.25" customHeight="1">
      <c r="A163" s="68">
        <v>1989</v>
      </c>
      <c r="B163" s="21" t="str">
        <f t="shared" si="2"/>
        <v>-</v>
      </c>
      <c r="C163" s="21" t="str">
        <f t="shared" si="2"/>
        <v>-</v>
      </c>
      <c r="D163" s="21">
        <f t="shared" ref="D163:L163" si="14">IF(AND(D114="-",D65="-",D16="-"),"-",SUM(D114,D65,D16))</f>
        <v>20222</v>
      </c>
      <c r="E163" s="21">
        <f t="shared" si="14"/>
        <v>22612</v>
      </c>
      <c r="F163" s="21">
        <f t="shared" si="14"/>
        <v>25643</v>
      </c>
      <c r="G163" s="21">
        <f t="shared" si="14"/>
        <v>19936</v>
      </c>
      <c r="H163" s="21">
        <f t="shared" si="14"/>
        <v>7057</v>
      </c>
      <c r="I163" s="21">
        <f t="shared" si="14"/>
        <v>2568</v>
      </c>
      <c r="J163" s="21">
        <f t="shared" si="14"/>
        <v>497</v>
      </c>
      <c r="K163" s="21" t="str">
        <f t="shared" si="14"/>
        <v>-</v>
      </c>
      <c r="L163" s="103">
        <f t="shared" si="14"/>
        <v>98535</v>
      </c>
      <c r="M163" s="14"/>
      <c r="N163" s="14"/>
    </row>
    <row r="164" spans="1:14" ht="11.25" customHeight="1">
      <c r="A164" s="68">
        <v>1990</v>
      </c>
      <c r="B164" s="21" t="str">
        <f t="shared" si="2"/>
        <v>-</v>
      </c>
      <c r="C164" s="21" t="str">
        <f t="shared" si="2"/>
        <v>-</v>
      </c>
      <c r="D164" s="21">
        <f t="shared" ref="D164:L164" si="15">IF(AND(D115="-",D66="-",D17="-"),"-",SUM(D115,D66,D17))</f>
        <v>15436</v>
      </c>
      <c r="E164" s="21">
        <f t="shared" si="15"/>
        <v>18933</v>
      </c>
      <c r="F164" s="21">
        <f t="shared" si="15"/>
        <v>21474</v>
      </c>
      <c r="G164" s="21">
        <f t="shared" si="15"/>
        <v>12292</v>
      </c>
      <c r="H164" s="21">
        <f t="shared" si="15"/>
        <v>2449</v>
      </c>
      <c r="I164" s="21">
        <f t="shared" si="15"/>
        <v>1046</v>
      </c>
      <c r="J164" s="21" t="str">
        <f t="shared" si="15"/>
        <v>-</v>
      </c>
      <c r="K164" s="21" t="str">
        <f t="shared" si="15"/>
        <v>-</v>
      </c>
      <c r="L164" s="103">
        <f t="shared" si="15"/>
        <v>71630</v>
      </c>
      <c r="M164" s="14"/>
      <c r="N164" s="14"/>
    </row>
    <row r="165" spans="1:14" ht="11.25" customHeight="1">
      <c r="A165" s="68">
        <v>1991</v>
      </c>
      <c r="B165" s="21" t="str">
        <f t="shared" si="2"/>
        <v>-</v>
      </c>
      <c r="C165" s="21" t="str">
        <f t="shared" si="2"/>
        <v>-</v>
      </c>
      <c r="D165" s="21">
        <f t="shared" ref="D165:L165" si="16">IF(AND(D116="-",D67="-",D18="-"),"-",SUM(D116,D67,D18))</f>
        <v>9095</v>
      </c>
      <c r="E165" s="21">
        <f t="shared" si="16"/>
        <v>14848</v>
      </c>
      <c r="F165" s="21">
        <f t="shared" si="16"/>
        <v>10502</v>
      </c>
      <c r="G165" s="21">
        <f t="shared" si="16"/>
        <v>9067</v>
      </c>
      <c r="H165" s="21">
        <f t="shared" si="16"/>
        <v>4281</v>
      </c>
      <c r="I165" s="21">
        <f t="shared" si="16"/>
        <v>1696</v>
      </c>
      <c r="J165" s="21" t="str">
        <f t="shared" si="16"/>
        <v>-</v>
      </c>
      <c r="K165" s="21" t="str">
        <f t="shared" si="16"/>
        <v>-</v>
      </c>
      <c r="L165" s="103">
        <f t="shared" si="16"/>
        <v>49489</v>
      </c>
      <c r="M165" s="14"/>
      <c r="N165" s="14"/>
    </row>
    <row r="166" spans="1:14" ht="11.25" customHeight="1">
      <c r="A166" s="68">
        <v>1992</v>
      </c>
      <c r="B166" s="21" t="str">
        <f t="shared" si="2"/>
        <v>-</v>
      </c>
      <c r="C166" s="21" t="str">
        <f t="shared" si="2"/>
        <v>-</v>
      </c>
      <c r="D166" s="21">
        <f t="shared" ref="D166:L166" si="17">IF(AND(D117="-",D68="-",D19="-"),"-",SUM(D117,D68,D19))</f>
        <v>8154</v>
      </c>
      <c r="E166" s="21">
        <f t="shared" si="17"/>
        <v>3400</v>
      </c>
      <c r="F166" s="21">
        <f t="shared" si="17"/>
        <v>4196</v>
      </c>
      <c r="G166" s="21">
        <f t="shared" si="17"/>
        <v>7186</v>
      </c>
      <c r="H166" s="21">
        <f t="shared" si="17"/>
        <v>4574</v>
      </c>
      <c r="I166" s="21">
        <f t="shared" si="17"/>
        <v>1684</v>
      </c>
      <c r="J166" s="21" t="str">
        <f t="shared" si="17"/>
        <v>-</v>
      </c>
      <c r="K166" s="21" t="str">
        <f t="shared" si="17"/>
        <v>-</v>
      </c>
      <c r="L166" s="103">
        <f t="shared" si="17"/>
        <v>29194</v>
      </c>
      <c r="M166" s="14"/>
      <c r="N166" s="14"/>
    </row>
    <row r="167" spans="1:14" ht="11.25" customHeight="1">
      <c r="A167" s="68">
        <v>1993</v>
      </c>
      <c r="B167" s="21" t="str">
        <f t="shared" si="2"/>
        <v>-</v>
      </c>
      <c r="C167" s="21" t="str">
        <f t="shared" si="2"/>
        <v>-</v>
      </c>
      <c r="D167" s="21">
        <f t="shared" ref="D167:L167" si="18">IF(AND(D118="-",D69="-",D20="-"),"-",SUM(D118,D69,D20))</f>
        <v>11351</v>
      </c>
      <c r="E167" s="21">
        <f t="shared" si="18"/>
        <v>5311</v>
      </c>
      <c r="F167" s="21">
        <f t="shared" si="18"/>
        <v>7434</v>
      </c>
      <c r="G167" s="21">
        <f t="shared" si="18"/>
        <v>5353</v>
      </c>
      <c r="H167" s="21">
        <f t="shared" si="18"/>
        <v>4322</v>
      </c>
      <c r="I167" s="21">
        <f t="shared" si="18"/>
        <v>1245</v>
      </c>
      <c r="J167" s="21">
        <f t="shared" si="18"/>
        <v>146</v>
      </c>
      <c r="K167" s="21" t="str">
        <f t="shared" si="18"/>
        <v>-</v>
      </c>
      <c r="L167" s="103">
        <f t="shared" si="18"/>
        <v>35162</v>
      </c>
      <c r="M167" s="14"/>
      <c r="N167" s="14"/>
    </row>
    <row r="168" spans="1:14" ht="11.25" customHeight="1">
      <c r="A168" s="68">
        <v>1994</v>
      </c>
      <c r="B168" s="21" t="str">
        <f t="shared" si="2"/>
        <v>-</v>
      </c>
      <c r="C168" s="21" t="str">
        <f t="shared" si="2"/>
        <v>-</v>
      </c>
      <c r="D168" s="21">
        <f t="shared" ref="D168:L168" si="19">IF(AND(D119="-",D70="-",D21="-"),"-",SUM(D119,D70,D21))</f>
        <v>7476</v>
      </c>
      <c r="E168" s="21">
        <f t="shared" si="19"/>
        <v>5828</v>
      </c>
      <c r="F168" s="21">
        <f t="shared" si="19"/>
        <v>5400</v>
      </c>
      <c r="G168" s="21">
        <f t="shared" si="19"/>
        <v>2456</v>
      </c>
      <c r="H168" s="21">
        <f t="shared" si="19"/>
        <v>2568</v>
      </c>
      <c r="I168" s="21">
        <f t="shared" si="19"/>
        <v>1168</v>
      </c>
      <c r="J168" s="21">
        <f t="shared" si="19"/>
        <v>65</v>
      </c>
      <c r="K168" s="21" t="str">
        <f t="shared" si="19"/>
        <v>-</v>
      </c>
      <c r="L168" s="103">
        <f t="shared" si="19"/>
        <v>24961</v>
      </c>
      <c r="M168" s="14"/>
      <c r="N168" s="14"/>
    </row>
    <row r="169" spans="1:14" ht="11.25" customHeight="1">
      <c r="A169" s="68">
        <v>1995</v>
      </c>
      <c r="B169" s="21" t="str">
        <f t="shared" si="2"/>
        <v>-</v>
      </c>
      <c r="C169" s="21" t="str">
        <f t="shared" si="2"/>
        <v>-</v>
      </c>
      <c r="D169" s="21">
        <f t="shared" ref="D169:L169" si="20">IF(AND(D120="-",D71="-",D22="-"),"-",SUM(D120,D71,D22))</f>
        <v>9485</v>
      </c>
      <c r="E169" s="21">
        <f t="shared" si="20"/>
        <v>6821</v>
      </c>
      <c r="F169" s="21">
        <f t="shared" si="20"/>
        <v>5648</v>
      </c>
      <c r="G169" s="21">
        <f t="shared" si="20"/>
        <v>5808</v>
      </c>
      <c r="H169" s="21">
        <f t="shared" si="20"/>
        <v>4551</v>
      </c>
      <c r="I169" s="21">
        <f t="shared" si="20"/>
        <v>1285</v>
      </c>
      <c r="J169" s="21">
        <f t="shared" si="20"/>
        <v>54</v>
      </c>
      <c r="K169" s="21" t="str">
        <f t="shared" si="20"/>
        <v>-</v>
      </c>
      <c r="L169" s="103">
        <f t="shared" si="20"/>
        <v>33652</v>
      </c>
      <c r="M169" s="14"/>
      <c r="N169" s="14"/>
    </row>
    <row r="170" spans="1:14" ht="11.25" customHeight="1">
      <c r="A170" s="68">
        <v>1996</v>
      </c>
      <c r="B170" s="21" t="str">
        <f t="shared" si="2"/>
        <v>-</v>
      </c>
      <c r="C170" s="21" t="str">
        <f t="shared" si="2"/>
        <v>-</v>
      </c>
      <c r="D170" s="21">
        <f t="shared" ref="D170:L170" si="21">IF(AND(D121="-",D72="-",D23="-"),"-",SUM(D121,D72,D23))</f>
        <v>6177</v>
      </c>
      <c r="E170" s="21">
        <f t="shared" si="21"/>
        <v>7903</v>
      </c>
      <c r="F170" s="21">
        <f t="shared" si="21"/>
        <v>5300</v>
      </c>
      <c r="G170" s="21">
        <f t="shared" si="21"/>
        <v>5042</v>
      </c>
      <c r="H170" s="21">
        <f t="shared" si="21"/>
        <v>3842</v>
      </c>
      <c r="I170" s="21">
        <f t="shared" si="21"/>
        <v>1202</v>
      </c>
      <c r="J170" s="21">
        <f t="shared" si="21"/>
        <v>86</v>
      </c>
      <c r="K170" s="21" t="str">
        <f t="shared" si="21"/>
        <v>-</v>
      </c>
      <c r="L170" s="103">
        <f t="shared" si="21"/>
        <v>29552</v>
      </c>
      <c r="M170" s="14"/>
      <c r="N170" s="14"/>
    </row>
    <row r="171" spans="1:14" ht="11.25" customHeight="1">
      <c r="A171" s="68">
        <v>1997</v>
      </c>
      <c r="B171" s="21" t="str">
        <f t="shared" si="2"/>
        <v>-</v>
      </c>
      <c r="C171" s="21">
        <f t="shared" si="2"/>
        <v>967</v>
      </c>
      <c r="D171" s="21">
        <f t="shared" ref="D171:L171" si="22">IF(AND(D122="-",D73="-",D24="-"),"-",SUM(D122,D73,D24))</f>
        <v>8589</v>
      </c>
      <c r="E171" s="21">
        <f t="shared" si="22"/>
        <v>3875</v>
      </c>
      <c r="F171" s="21">
        <f t="shared" si="22"/>
        <v>5700</v>
      </c>
      <c r="G171" s="21">
        <f t="shared" si="22"/>
        <v>3961</v>
      </c>
      <c r="H171" s="21">
        <f t="shared" si="22"/>
        <v>2889</v>
      </c>
      <c r="I171" s="21">
        <f t="shared" si="22"/>
        <v>710</v>
      </c>
      <c r="J171" s="21">
        <f t="shared" si="22"/>
        <v>67</v>
      </c>
      <c r="K171" s="21" t="str">
        <f t="shared" si="22"/>
        <v>-</v>
      </c>
      <c r="L171" s="103">
        <f t="shared" si="22"/>
        <v>26758</v>
      </c>
      <c r="M171" s="14"/>
      <c r="N171" s="14"/>
    </row>
    <row r="172" spans="1:14" ht="11.25" customHeight="1">
      <c r="A172" s="68">
        <v>1998</v>
      </c>
      <c r="B172" s="21" t="str">
        <f t="shared" ref="B172:C191" si="23">IF(AND(B123="-",B74="-",B25="-"),"-",SUM(B123,B74,B25))</f>
        <v>-</v>
      </c>
      <c r="C172" s="21">
        <f t="shared" si="23"/>
        <v>851</v>
      </c>
      <c r="D172" s="21">
        <f t="shared" ref="D172:L172" si="24">IF(AND(D123="-",D74="-",D25="-"),"-",SUM(D123,D74,D25))</f>
        <v>6104</v>
      </c>
      <c r="E172" s="21">
        <f t="shared" si="24"/>
        <v>3806</v>
      </c>
      <c r="F172" s="21">
        <f t="shared" si="24"/>
        <v>3900</v>
      </c>
      <c r="G172" s="21">
        <f t="shared" si="24"/>
        <v>3170</v>
      </c>
      <c r="H172" s="21">
        <f t="shared" si="24"/>
        <v>3021</v>
      </c>
      <c r="I172" s="21">
        <f t="shared" si="24"/>
        <v>767</v>
      </c>
      <c r="J172" s="21">
        <f t="shared" si="24"/>
        <v>116</v>
      </c>
      <c r="K172" s="21" t="str">
        <f t="shared" si="24"/>
        <v>-</v>
      </c>
      <c r="L172" s="103">
        <f t="shared" si="24"/>
        <v>21735</v>
      </c>
      <c r="M172" s="14"/>
      <c r="N172" s="14"/>
    </row>
    <row r="173" spans="1:14" ht="11.25" customHeight="1">
      <c r="A173" s="68">
        <v>1999</v>
      </c>
      <c r="B173" s="21" t="str">
        <f t="shared" si="23"/>
        <v>-</v>
      </c>
      <c r="C173" s="21">
        <f t="shared" si="23"/>
        <v>302</v>
      </c>
      <c r="D173" s="21">
        <f t="shared" ref="D173:L173" si="25">IF(AND(D124="-",D75="-",D26="-"),"-",SUM(D124,D75,D26))</f>
        <v>3107</v>
      </c>
      <c r="E173" s="21">
        <f t="shared" si="25"/>
        <v>6361</v>
      </c>
      <c r="F173" s="21">
        <f t="shared" si="25"/>
        <v>5433</v>
      </c>
      <c r="G173" s="21">
        <f t="shared" si="25"/>
        <v>3320</v>
      </c>
      <c r="H173" s="21">
        <f t="shared" si="25"/>
        <v>2291</v>
      </c>
      <c r="I173" s="21">
        <f t="shared" si="25"/>
        <v>491</v>
      </c>
      <c r="J173" s="21">
        <f t="shared" si="25"/>
        <v>130</v>
      </c>
      <c r="K173" s="21">
        <f t="shared" si="25"/>
        <v>8</v>
      </c>
      <c r="L173" s="103">
        <f t="shared" si="25"/>
        <v>21443</v>
      </c>
      <c r="M173" s="14"/>
      <c r="N173" s="14"/>
    </row>
    <row r="174" spans="1:14" ht="11.25" customHeight="1">
      <c r="A174" s="68">
        <v>2000</v>
      </c>
      <c r="B174" s="21" t="str">
        <f t="shared" si="23"/>
        <v>-</v>
      </c>
      <c r="C174" s="21">
        <f t="shared" si="23"/>
        <v>155</v>
      </c>
      <c r="D174" s="21">
        <f t="shared" ref="D174:L174" si="26">IF(AND(D125="-",D76="-",D27="-"),"-",SUM(D125,D76,D27))</f>
        <v>5920</v>
      </c>
      <c r="E174" s="21">
        <f t="shared" si="26"/>
        <v>6815</v>
      </c>
      <c r="F174" s="21">
        <f t="shared" si="26"/>
        <v>4434</v>
      </c>
      <c r="G174" s="21">
        <f t="shared" si="26"/>
        <v>4293</v>
      </c>
      <c r="H174" s="21">
        <f t="shared" si="26"/>
        <v>5036</v>
      </c>
      <c r="I174" s="21">
        <f t="shared" si="26"/>
        <v>760</v>
      </c>
      <c r="J174" s="21">
        <f t="shared" si="26"/>
        <v>180</v>
      </c>
      <c r="K174" s="21">
        <f t="shared" si="26"/>
        <v>69</v>
      </c>
      <c r="L174" s="103">
        <f t="shared" si="26"/>
        <v>27662</v>
      </c>
      <c r="M174" s="14"/>
      <c r="N174" s="14"/>
    </row>
    <row r="175" spans="1:14" ht="11.25" customHeight="1">
      <c r="A175" s="68">
        <v>2001</v>
      </c>
      <c r="B175" s="21" t="str">
        <f t="shared" si="23"/>
        <v>-</v>
      </c>
      <c r="C175" s="21">
        <f t="shared" si="23"/>
        <v>937</v>
      </c>
      <c r="D175" s="21">
        <f t="shared" ref="D175:L175" si="27">IF(AND(D126="-",D77="-",D28="-"),"-",SUM(D126,D77,D28))</f>
        <v>6923</v>
      </c>
      <c r="E175" s="21">
        <f t="shared" si="27"/>
        <v>3469</v>
      </c>
      <c r="F175" s="21">
        <f t="shared" si="27"/>
        <v>4400</v>
      </c>
      <c r="G175" s="21">
        <f t="shared" si="27"/>
        <v>3620</v>
      </c>
      <c r="H175" s="21">
        <f t="shared" si="27"/>
        <v>3847</v>
      </c>
      <c r="I175" s="21">
        <f t="shared" si="27"/>
        <v>1415</v>
      </c>
      <c r="J175" s="21">
        <f t="shared" si="27"/>
        <v>135</v>
      </c>
      <c r="K175" s="21">
        <f t="shared" si="27"/>
        <v>1</v>
      </c>
      <c r="L175" s="103">
        <f t="shared" si="27"/>
        <v>24747</v>
      </c>
      <c r="M175" s="14"/>
      <c r="N175" s="14"/>
    </row>
    <row r="176" spans="1:14" ht="11.25" customHeight="1">
      <c r="A176" s="68">
        <v>2002</v>
      </c>
      <c r="B176" s="21">
        <f t="shared" si="23"/>
        <v>370</v>
      </c>
      <c r="C176" s="21">
        <f t="shared" si="23"/>
        <v>855</v>
      </c>
      <c r="D176" s="21">
        <f t="shared" ref="D176:L176" si="28">IF(AND(D127="-",D78="-",D29="-"),"-",SUM(D127,D78,D29))</f>
        <v>5980</v>
      </c>
      <c r="E176" s="21">
        <f t="shared" si="28"/>
        <v>5285</v>
      </c>
      <c r="F176" s="21">
        <f t="shared" si="28"/>
        <v>5428</v>
      </c>
      <c r="G176" s="21">
        <f t="shared" si="28"/>
        <v>4297</v>
      </c>
      <c r="H176" s="21">
        <f t="shared" si="28"/>
        <v>3841</v>
      </c>
      <c r="I176" s="21">
        <f t="shared" si="28"/>
        <v>2445</v>
      </c>
      <c r="J176" s="21">
        <f t="shared" si="28"/>
        <v>158</v>
      </c>
      <c r="K176" s="21">
        <f t="shared" si="28"/>
        <v>15</v>
      </c>
      <c r="L176" s="103">
        <f t="shared" si="28"/>
        <v>28674</v>
      </c>
      <c r="M176" s="14"/>
      <c r="N176" s="14"/>
    </row>
    <row r="177" spans="1:14" ht="11.25" customHeight="1">
      <c r="A177" s="68">
        <v>2003</v>
      </c>
      <c r="B177" s="21">
        <f t="shared" si="23"/>
        <v>175</v>
      </c>
      <c r="C177" s="21">
        <f t="shared" si="23"/>
        <v>1411</v>
      </c>
      <c r="D177" s="21">
        <f t="shared" ref="D177:L177" si="29">IF(AND(D128="-",D79="-",D30="-"),"-",SUM(D128,D79,D30))</f>
        <v>5980</v>
      </c>
      <c r="E177" s="21">
        <f t="shared" si="29"/>
        <v>4342</v>
      </c>
      <c r="F177" s="21">
        <f t="shared" si="29"/>
        <v>4708</v>
      </c>
      <c r="G177" s="21">
        <f t="shared" si="29"/>
        <v>5198</v>
      </c>
      <c r="H177" s="21">
        <f t="shared" si="29"/>
        <v>4281</v>
      </c>
      <c r="I177" s="21">
        <f t="shared" si="29"/>
        <v>1696</v>
      </c>
      <c r="J177" s="21">
        <f t="shared" si="29"/>
        <v>141</v>
      </c>
      <c r="K177" s="21">
        <f t="shared" si="29"/>
        <v>14</v>
      </c>
      <c r="L177" s="103">
        <f t="shared" si="29"/>
        <v>27946</v>
      </c>
      <c r="M177" s="14"/>
      <c r="N177" s="14"/>
    </row>
    <row r="178" spans="1:14" ht="11.25" customHeight="1">
      <c r="A178" s="68">
        <v>2004</v>
      </c>
      <c r="B178" s="21">
        <f t="shared" si="23"/>
        <v>908</v>
      </c>
      <c r="C178" s="21">
        <f t="shared" si="23"/>
        <v>2537</v>
      </c>
      <c r="D178" s="21">
        <f t="shared" ref="D178:L178" si="30">IF(AND(D129="-",D80="-",D31="-"),"-",SUM(D129,D80,D31))</f>
        <v>7356</v>
      </c>
      <c r="E178" s="21">
        <f t="shared" si="30"/>
        <v>5994</v>
      </c>
      <c r="F178" s="21">
        <f t="shared" si="30"/>
        <v>7260</v>
      </c>
      <c r="G178" s="21">
        <f t="shared" si="30"/>
        <v>5523</v>
      </c>
      <c r="H178" s="21">
        <f t="shared" si="30"/>
        <v>3689</v>
      </c>
      <c r="I178" s="21">
        <f t="shared" si="30"/>
        <v>1055</v>
      </c>
      <c r="J178" s="21">
        <f t="shared" si="30"/>
        <v>247</v>
      </c>
      <c r="K178" s="21">
        <f t="shared" si="30"/>
        <v>21</v>
      </c>
      <c r="L178" s="103">
        <f t="shared" si="30"/>
        <v>34590</v>
      </c>
      <c r="M178" s="14"/>
      <c r="N178" s="14"/>
    </row>
    <row r="179" spans="1:14" ht="11.25" customHeight="1">
      <c r="A179" s="68">
        <v>2005</v>
      </c>
      <c r="B179" s="21">
        <f t="shared" si="23"/>
        <v>1304</v>
      </c>
      <c r="C179" s="21">
        <f t="shared" si="23"/>
        <v>370</v>
      </c>
      <c r="D179" s="21">
        <f t="shared" ref="D179:L179" si="31">IF(AND(D130="-",D81="-",D32="-"),"-",SUM(D130,D81,D32))</f>
        <v>6713</v>
      </c>
      <c r="E179" s="21">
        <f t="shared" si="31"/>
        <v>3040</v>
      </c>
      <c r="F179" s="21">
        <f t="shared" si="31"/>
        <v>5001</v>
      </c>
      <c r="G179" s="21">
        <f t="shared" si="31"/>
        <v>3365</v>
      </c>
      <c r="H179" s="21">
        <f t="shared" si="31"/>
        <v>6626</v>
      </c>
      <c r="I179" s="21">
        <f t="shared" si="31"/>
        <v>1471</v>
      </c>
      <c r="J179" s="21">
        <f t="shared" si="31"/>
        <v>160</v>
      </c>
      <c r="K179" s="21">
        <f t="shared" si="31"/>
        <v>75</v>
      </c>
      <c r="L179" s="103">
        <f t="shared" si="31"/>
        <v>28125</v>
      </c>
      <c r="M179" s="14"/>
      <c r="N179" s="14"/>
    </row>
    <row r="180" spans="1:14" ht="11.25" customHeight="1">
      <c r="A180" s="68">
        <v>2006</v>
      </c>
      <c r="B180" s="21" t="str">
        <f t="shared" si="23"/>
        <v>-</v>
      </c>
      <c r="C180" s="21" t="str">
        <f t="shared" si="23"/>
        <v>-</v>
      </c>
      <c r="D180" s="21">
        <f t="shared" ref="D180:L180" si="32">IF(AND(D131="-",D82="-",D33="-"),"-",SUM(D131,D82,D33))</f>
        <v>2062</v>
      </c>
      <c r="E180" s="21">
        <f t="shared" si="32"/>
        <v>1120</v>
      </c>
      <c r="F180" s="21">
        <f t="shared" si="32"/>
        <v>1133</v>
      </c>
      <c r="G180" s="21">
        <f t="shared" si="32"/>
        <v>2778</v>
      </c>
      <c r="H180" s="21">
        <f t="shared" si="32"/>
        <v>3104</v>
      </c>
      <c r="I180" s="21">
        <f t="shared" si="32"/>
        <v>1248</v>
      </c>
      <c r="J180" s="21">
        <f t="shared" si="32"/>
        <v>306</v>
      </c>
      <c r="K180" s="21">
        <f t="shared" si="32"/>
        <v>26</v>
      </c>
      <c r="L180" s="103">
        <f t="shared" si="32"/>
        <v>11777</v>
      </c>
      <c r="M180" s="14"/>
      <c r="N180" s="14"/>
    </row>
    <row r="181" spans="1:14" ht="11.25" customHeight="1">
      <c r="A181" s="68">
        <v>2007</v>
      </c>
      <c r="B181" s="21" t="str">
        <f t="shared" si="23"/>
        <v>-</v>
      </c>
      <c r="C181" s="21">
        <f t="shared" si="23"/>
        <v>454</v>
      </c>
      <c r="D181" s="21">
        <f t="shared" ref="D181:L181" si="33">IF(AND(D132="-",D83="-",D34="-"),"-",SUM(D132,D83,D34))</f>
        <v>4321</v>
      </c>
      <c r="E181" s="21">
        <f t="shared" si="33"/>
        <v>941</v>
      </c>
      <c r="F181" s="21">
        <f t="shared" si="33"/>
        <v>3652</v>
      </c>
      <c r="G181" s="21">
        <f t="shared" si="33"/>
        <v>3905</v>
      </c>
      <c r="H181" s="21">
        <f t="shared" si="33"/>
        <v>1652</v>
      </c>
      <c r="I181" s="21">
        <f t="shared" si="33"/>
        <v>459</v>
      </c>
      <c r="J181" s="21">
        <f t="shared" si="33"/>
        <v>174</v>
      </c>
      <c r="K181" s="21" t="str">
        <f t="shared" si="33"/>
        <v>-</v>
      </c>
      <c r="L181" s="103">
        <f t="shared" si="33"/>
        <v>15558</v>
      </c>
      <c r="M181" s="14"/>
      <c r="N181" s="14"/>
    </row>
    <row r="182" spans="1:14" ht="11.25" customHeight="1">
      <c r="A182" s="68">
        <v>2008</v>
      </c>
      <c r="B182" s="21" t="str">
        <f t="shared" si="23"/>
        <v>-</v>
      </c>
      <c r="C182" s="21" t="str">
        <f t="shared" si="23"/>
        <v>-</v>
      </c>
      <c r="D182" s="21" t="str">
        <f t="shared" ref="D182:L182" si="34">IF(AND(D133="-",D84="-",D35="-"),"-",SUM(D133,D84,D35))</f>
        <v>-</v>
      </c>
      <c r="E182" s="21" t="str">
        <f t="shared" si="34"/>
        <v>-</v>
      </c>
      <c r="F182" s="21" t="str">
        <f t="shared" si="34"/>
        <v>-</v>
      </c>
      <c r="G182" s="21" t="str">
        <f t="shared" si="34"/>
        <v>-</v>
      </c>
      <c r="H182" s="21">
        <f t="shared" si="34"/>
        <v>37</v>
      </c>
      <c r="I182" s="21">
        <f t="shared" si="34"/>
        <v>63</v>
      </c>
      <c r="J182" s="21">
        <f t="shared" si="34"/>
        <v>48</v>
      </c>
      <c r="K182" s="21" t="str">
        <f t="shared" si="34"/>
        <v>-</v>
      </c>
      <c r="L182" s="103">
        <f t="shared" si="34"/>
        <v>148</v>
      </c>
      <c r="M182" s="14"/>
      <c r="N182" s="14"/>
    </row>
    <row r="183" spans="1:14" ht="11.25" customHeight="1">
      <c r="A183" s="68">
        <v>2009</v>
      </c>
      <c r="B183" s="21" t="str">
        <f t="shared" si="23"/>
        <v>-</v>
      </c>
      <c r="C183" s="21" t="str">
        <f t="shared" si="23"/>
        <v>-</v>
      </c>
      <c r="D183" s="21" t="str">
        <f t="shared" ref="D183:L183" si="35">IF(AND(D134="-",D85="-",D36="-"),"-",SUM(D134,D85,D36))</f>
        <v>-</v>
      </c>
      <c r="E183" s="21" t="str">
        <f t="shared" si="35"/>
        <v>-</v>
      </c>
      <c r="F183" s="21" t="str">
        <f t="shared" si="35"/>
        <v>-</v>
      </c>
      <c r="G183" s="21" t="str">
        <f t="shared" si="35"/>
        <v>-</v>
      </c>
      <c r="H183" s="21">
        <f t="shared" si="35"/>
        <v>634</v>
      </c>
      <c r="I183" s="21">
        <f t="shared" si="35"/>
        <v>60</v>
      </c>
      <c r="J183" s="21" t="str">
        <f t="shared" si="35"/>
        <v>-</v>
      </c>
      <c r="K183" s="21" t="str">
        <f t="shared" si="35"/>
        <v>-</v>
      </c>
      <c r="L183" s="103">
        <f t="shared" si="35"/>
        <v>694</v>
      </c>
      <c r="M183" s="14"/>
      <c r="N183" s="14"/>
    </row>
    <row r="184" spans="1:14" ht="11.25" customHeight="1">
      <c r="A184" s="68">
        <v>2010</v>
      </c>
      <c r="B184" s="21" t="str">
        <f t="shared" si="23"/>
        <v>-</v>
      </c>
      <c r="C184" s="21" t="str">
        <f t="shared" si="23"/>
        <v>-</v>
      </c>
      <c r="D184" s="21">
        <f t="shared" ref="D184:L184" si="36">IF(AND(D135="-",D86="-",D37="-"),"-",SUM(D135,D86,D37))</f>
        <v>1058</v>
      </c>
      <c r="E184" s="21">
        <f t="shared" si="36"/>
        <v>987</v>
      </c>
      <c r="F184" s="21">
        <f t="shared" si="36"/>
        <v>1699</v>
      </c>
      <c r="G184" s="21">
        <f t="shared" si="36"/>
        <v>1629</v>
      </c>
      <c r="H184" s="21">
        <f t="shared" si="36"/>
        <v>37</v>
      </c>
      <c r="I184" s="21">
        <f t="shared" si="36"/>
        <v>229</v>
      </c>
      <c r="J184" s="21" t="str">
        <f t="shared" si="36"/>
        <v>-</v>
      </c>
      <c r="K184" s="21" t="str">
        <f t="shared" si="36"/>
        <v>-</v>
      </c>
      <c r="L184" s="103">
        <f t="shared" si="36"/>
        <v>5639</v>
      </c>
      <c r="M184" s="14"/>
      <c r="N184" s="14"/>
    </row>
    <row r="185" spans="1:14" ht="11.25" customHeight="1">
      <c r="A185" s="68">
        <v>2011</v>
      </c>
      <c r="B185" s="21" t="str">
        <f t="shared" si="23"/>
        <v>-</v>
      </c>
      <c r="C185" s="21">
        <f t="shared" si="23"/>
        <v>316</v>
      </c>
      <c r="D185" s="21">
        <f t="shared" ref="D185:L185" si="37">IF(AND(D136="-",D87="-",D38="-"),"-",SUM(D136,D87,D38))</f>
        <v>2827</v>
      </c>
      <c r="E185" s="21">
        <f t="shared" si="37"/>
        <v>1644</v>
      </c>
      <c r="F185" s="21">
        <f t="shared" si="37"/>
        <v>1997</v>
      </c>
      <c r="G185" s="21">
        <f t="shared" si="37"/>
        <v>2239</v>
      </c>
      <c r="H185" s="21">
        <f t="shared" si="37"/>
        <v>760</v>
      </c>
      <c r="I185" s="21">
        <f t="shared" si="37"/>
        <v>418</v>
      </c>
      <c r="J185" s="21">
        <f t="shared" si="37"/>
        <v>235</v>
      </c>
      <c r="K185" s="21" t="str">
        <f t="shared" si="37"/>
        <v>-</v>
      </c>
      <c r="L185" s="103">
        <f t="shared" si="37"/>
        <v>10436</v>
      </c>
      <c r="M185" s="14"/>
      <c r="N185" s="14"/>
    </row>
    <row r="186" spans="1:14" ht="11.25" customHeight="1">
      <c r="A186" s="68">
        <v>2012</v>
      </c>
      <c r="B186" s="21" t="str">
        <f t="shared" si="23"/>
        <v>-</v>
      </c>
      <c r="C186" s="21">
        <f t="shared" si="23"/>
        <v>522</v>
      </c>
      <c r="D186" s="21">
        <f t="shared" ref="D186:L186" si="38">IF(AND(D137="-",D88="-",D39="-"),"-",SUM(D137,D88,D39))</f>
        <v>5195</v>
      </c>
      <c r="E186" s="21">
        <f t="shared" si="38"/>
        <v>2647</v>
      </c>
      <c r="F186" s="21">
        <f t="shared" si="38"/>
        <v>4742</v>
      </c>
      <c r="G186" s="21">
        <f t="shared" si="38"/>
        <v>3349</v>
      </c>
      <c r="H186" s="21">
        <f t="shared" si="38"/>
        <v>2596</v>
      </c>
      <c r="I186" s="21">
        <f t="shared" si="38"/>
        <v>1190</v>
      </c>
      <c r="J186" s="21">
        <f t="shared" si="38"/>
        <v>121</v>
      </c>
      <c r="K186" s="21" t="str">
        <f t="shared" si="38"/>
        <v>-</v>
      </c>
      <c r="L186" s="103">
        <f t="shared" si="38"/>
        <v>20362</v>
      </c>
      <c r="M186" s="14"/>
      <c r="N186" s="14"/>
    </row>
    <row r="187" spans="1:14" ht="11.25" customHeight="1">
      <c r="A187" s="68">
        <v>2013</v>
      </c>
      <c r="B187" s="21" t="str">
        <f t="shared" si="23"/>
        <v>-</v>
      </c>
      <c r="C187" s="21">
        <f t="shared" si="23"/>
        <v>1042</v>
      </c>
      <c r="D187" s="21">
        <f t="shared" ref="D187:L187" si="39">IF(AND(D138="-",D89="-",D40="-"),"-",SUM(D138,D89,D40))</f>
        <v>5587</v>
      </c>
      <c r="E187" s="21">
        <f t="shared" si="39"/>
        <v>4942</v>
      </c>
      <c r="F187" s="21">
        <f t="shared" si="39"/>
        <v>4938</v>
      </c>
      <c r="G187" s="21">
        <f t="shared" si="39"/>
        <v>5106</v>
      </c>
      <c r="H187" s="21">
        <f t="shared" si="39"/>
        <v>3054</v>
      </c>
      <c r="I187" s="21">
        <f t="shared" si="39"/>
        <v>1168</v>
      </c>
      <c r="J187" s="21">
        <f t="shared" si="39"/>
        <v>155</v>
      </c>
      <c r="K187" s="21" t="str">
        <f t="shared" si="39"/>
        <v>-</v>
      </c>
      <c r="L187" s="103">
        <f t="shared" si="39"/>
        <v>25992</v>
      </c>
      <c r="M187" s="14"/>
      <c r="N187" s="14"/>
    </row>
    <row r="188" spans="1:14" ht="11.25" customHeight="1">
      <c r="A188" s="68">
        <v>2014</v>
      </c>
      <c r="B188" s="21" t="str">
        <f t="shared" si="23"/>
        <v>-</v>
      </c>
      <c r="C188" s="21">
        <f t="shared" si="23"/>
        <v>962</v>
      </c>
      <c r="D188" s="21">
        <f t="shared" ref="D188:L188" si="40">IF(AND(D139="-",D90="-",D41="-"),"-",SUM(D139,D90,D41))</f>
        <v>5583</v>
      </c>
      <c r="E188" s="21">
        <f t="shared" si="40"/>
        <v>4482</v>
      </c>
      <c r="F188" s="21">
        <f t="shared" si="40"/>
        <v>4381</v>
      </c>
      <c r="G188" s="21">
        <f t="shared" si="40"/>
        <v>5212</v>
      </c>
      <c r="H188" s="21">
        <f t="shared" si="40"/>
        <v>2621</v>
      </c>
      <c r="I188" s="21">
        <f t="shared" si="40"/>
        <v>942</v>
      </c>
      <c r="J188" s="21">
        <f t="shared" si="40"/>
        <v>98</v>
      </c>
      <c r="K188" s="21" t="str">
        <f t="shared" si="40"/>
        <v>-</v>
      </c>
      <c r="L188" s="103">
        <f t="shared" si="40"/>
        <v>24281</v>
      </c>
      <c r="M188" s="14"/>
      <c r="N188" s="14"/>
    </row>
    <row r="189" spans="1:14" ht="11.25" customHeight="1">
      <c r="A189" s="68">
        <v>2015</v>
      </c>
      <c r="B189" s="21" t="str">
        <f t="shared" si="23"/>
        <v>-</v>
      </c>
      <c r="C189" s="21">
        <f t="shared" si="23"/>
        <v>1767</v>
      </c>
      <c r="D189" s="21">
        <f t="shared" ref="D189:L189" si="41">IF(AND(D140="-",D91="-",D42="-"),"-",SUM(D140,D91,D42))</f>
        <v>6146</v>
      </c>
      <c r="E189" s="21">
        <f t="shared" si="41"/>
        <v>3741</v>
      </c>
      <c r="F189" s="21">
        <f t="shared" si="41"/>
        <v>3308</v>
      </c>
      <c r="G189" s="21">
        <f t="shared" si="41"/>
        <v>2812</v>
      </c>
      <c r="H189" s="21">
        <f t="shared" si="41"/>
        <v>2094</v>
      </c>
      <c r="I189" s="21">
        <f t="shared" si="41"/>
        <v>896</v>
      </c>
      <c r="J189" s="21">
        <f t="shared" si="41"/>
        <v>158</v>
      </c>
      <c r="K189" s="21" t="str">
        <f t="shared" si="41"/>
        <v>-</v>
      </c>
      <c r="L189" s="103">
        <f t="shared" si="41"/>
        <v>20922</v>
      </c>
      <c r="M189" s="14"/>
      <c r="N189" s="14"/>
    </row>
    <row r="190" spans="1:14" ht="11.25" customHeight="1">
      <c r="A190" s="68">
        <v>2016</v>
      </c>
      <c r="B190" s="21" t="str">
        <f t="shared" si="23"/>
        <v>-</v>
      </c>
      <c r="C190" s="21">
        <f t="shared" si="23"/>
        <v>895</v>
      </c>
      <c r="D190" s="21">
        <f t="shared" ref="D190:L190" si="42">IF(AND(D141="-",D92="-",D43="-"),"-",SUM(D141,D92,D43))</f>
        <v>2508</v>
      </c>
      <c r="E190" s="21">
        <f t="shared" si="42"/>
        <v>1972</v>
      </c>
      <c r="F190" s="21">
        <f t="shared" si="42"/>
        <v>550</v>
      </c>
      <c r="G190" s="21">
        <f t="shared" si="42"/>
        <v>3084</v>
      </c>
      <c r="H190" s="21">
        <f t="shared" si="42"/>
        <v>1952</v>
      </c>
      <c r="I190" s="21">
        <f t="shared" si="42"/>
        <v>363</v>
      </c>
      <c r="J190" s="21">
        <f t="shared" si="42"/>
        <v>41</v>
      </c>
      <c r="K190" s="21" t="str">
        <f t="shared" si="42"/>
        <v>-</v>
      </c>
      <c r="L190" s="103">
        <f t="shared" si="42"/>
        <v>11365</v>
      </c>
      <c r="M190" s="14"/>
      <c r="N190" s="14"/>
    </row>
    <row r="191" spans="1:14" ht="11.25" customHeight="1">
      <c r="A191" s="68">
        <v>2017</v>
      </c>
      <c r="B191" s="21" t="str">
        <f t="shared" si="23"/>
        <v>-</v>
      </c>
      <c r="C191" s="21">
        <f t="shared" si="23"/>
        <v>106</v>
      </c>
      <c r="D191" s="21">
        <f t="shared" ref="D191:L191" si="43">IF(AND(D142="-",D93="-",D44="-"),"-",SUM(D142,D93,D44))</f>
        <v>1057</v>
      </c>
      <c r="E191" s="21">
        <f t="shared" si="43"/>
        <v>1601</v>
      </c>
      <c r="F191" s="21">
        <f t="shared" si="43"/>
        <v>655</v>
      </c>
      <c r="G191" s="21">
        <f t="shared" si="43"/>
        <v>2610</v>
      </c>
      <c r="H191" s="21">
        <f t="shared" si="43"/>
        <v>1899</v>
      </c>
      <c r="I191" s="21">
        <f t="shared" si="43"/>
        <v>466</v>
      </c>
      <c r="J191" s="21">
        <f t="shared" si="43"/>
        <v>41</v>
      </c>
      <c r="K191" s="21" t="str">
        <f t="shared" si="43"/>
        <v>-</v>
      </c>
      <c r="L191" s="103">
        <f t="shared" si="43"/>
        <v>8435</v>
      </c>
      <c r="M191" s="14"/>
      <c r="N191" s="14"/>
    </row>
    <row r="192" spans="1:14" ht="11.25" customHeight="1">
      <c r="A192" s="68">
        <v>2018</v>
      </c>
      <c r="B192" s="21" t="str">
        <f t="shared" ref="B192:C192" si="44">IF(AND(B143="-",B94="-",B45="-"),"-",SUM(B143,B94,B45))</f>
        <v>-</v>
      </c>
      <c r="C192" s="21" t="str">
        <f t="shared" si="44"/>
        <v>-</v>
      </c>
      <c r="D192" s="21">
        <f t="shared" ref="D192:L192" si="45">IF(AND(D143="-",D94="-",D45="-"),"-",SUM(D143,D94,D45))</f>
        <v>988</v>
      </c>
      <c r="E192" s="21">
        <f t="shared" si="45"/>
        <v>1623</v>
      </c>
      <c r="F192" s="21">
        <f t="shared" si="45"/>
        <v>1396</v>
      </c>
      <c r="G192" s="21">
        <f t="shared" si="45"/>
        <v>3673</v>
      </c>
      <c r="H192" s="21">
        <f t="shared" si="45"/>
        <v>1631</v>
      </c>
      <c r="I192" s="21">
        <f t="shared" si="45"/>
        <v>658</v>
      </c>
      <c r="J192" s="21">
        <f t="shared" si="45"/>
        <v>83</v>
      </c>
      <c r="K192" s="21" t="str">
        <f t="shared" si="45"/>
        <v>-</v>
      </c>
      <c r="L192" s="103">
        <f t="shared" si="45"/>
        <v>10052</v>
      </c>
      <c r="M192" s="14"/>
      <c r="N192" s="14"/>
    </row>
    <row r="193" spans="1:14" ht="11.25" customHeight="1">
      <c r="A193" s="68">
        <v>2019</v>
      </c>
      <c r="B193" s="21" t="str">
        <f t="shared" ref="B193:L193" si="46">IF(AND(B144="-",B95="-",B46="-"),"-",SUM(B144,B95,B46))</f>
        <v>-</v>
      </c>
      <c r="C193" s="21">
        <f t="shared" si="46"/>
        <v>51</v>
      </c>
      <c r="D193" s="21">
        <f t="shared" si="46"/>
        <v>4013</v>
      </c>
      <c r="E193" s="21">
        <f t="shared" si="46"/>
        <v>4820</v>
      </c>
      <c r="F193" s="21">
        <f t="shared" si="46"/>
        <v>4146</v>
      </c>
      <c r="G193" s="21">
        <f t="shared" si="46"/>
        <v>3466</v>
      </c>
      <c r="H193" s="21">
        <f t="shared" si="46"/>
        <v>1212</v>
      </c>
      <c r="I193" s="21">
        <f t="shared" si="46"/>
        <v>438</v>
      </c>
      <c r="J193" s="21" t="str">
        <f t="shared" si="46"/>
        <v>-</v>
      </c>
      <c r="K193" s="21" t="str">
        <f t="shared" si="46"/>
        <v>-</v>
      </c>
      <c r="L193" s="103">
        <f t="shared" si="46"/>
        <v>18146</v>
      </c>
      <c r="M193" s="14"/>
      <c r="N193" s="14"/>
    </row>
    <row r="194" spans="1:14" ht="11.25" customHeight="1">
      <c r="A194" s="68">
        <v>2020</v>
      </c>
      <c r="B194" s="21" t="str">
        <f t="shared" ref="B194:L194" si="47">IF(AND(B145="-",B96="-",B47="-"),"-",SUM(B145,B96,B47))</f>
        <v>-</v>
      </c>
      <c r="C194" s="21">
        <f t="shared" si="47"/>
        <v>137</v>
      </c>
      <c r="D194" s="21">
        <f t="shared" si="47"/>
        <v>2760</v>
      </c>
      <c r="E194" s="21">
        <f t="shared" si="47"/>
        <v>3773</v>
      </c>
      <c r="F194" s="21">
        <f t="shared" si="47"/>
        <v>3516</v>
      </c>
      <c r="G194" s="21">
        <f t="shared" si="47"/>
        <v>1964</v>
      </c>
      <c r="H194" s="21">
        <f t="shared" si="47"/>
        <v>1261</v>
      </c>
      <c r="I194" s="21">
        <f t="shared" si="47"/>
        <v>780</v>
      </c>
      <c r="J194" s="21" t="str">
        <f t="shared" si="47"/>
        <v>-</v>
      </c>
      <c r="K194" s="21" t="str">
        <f t="shared" si="47"/>
        <v>-</v>
      </c>
      <c r="L194" s="103">
        <f t="shared" si="47"/>
        <v>14191</v>
      </c>
      <c r="M194" s="14"/>
      <c r="N194" s="14"/>
    </row>
    <row r="195" spans="1:14" ht="11.25" customHeight="1">
      <c r="A195" s="68">
        <v>2021</v>
      </c>
      <c r="B195" s="21">
        <f t="shared" ref="B195:L195" si="48">IF(AND(B146="-",B97="-",B48="-"),"-",SUM(B146,B97,B48))</f>
        <v>33</v>
      </c>
      <c r="C195" s="21">
        <f t="shared" si="48"/>
        <v>397</v>
      </c>
      <c r="D195" s="21">
        <f t="shared" si="48"/>
        <v>2869</v>
      </c>
      <c r="E195" s="21">
        <f t="shared" si="48"/>
        <v>2816</v>
      </c>
      <c r="F195" s="21">
        <f t="shared" si="48"/>
        <v>1137</v>
      </c>
      <c r="G195" s="21">
        <f t="shared" si="48"/>
        <v>2641</v>
      </c>
      <c r="H195" s="21">
        <f t="shared" si="48"/>
        <v>1394</v>
      </c>
      <c r="I195" s="21">
        <f t="shared" si="48"/>
        <v>498</v>
      </c>
      <c r="J195" s="21" t="str">
        <f t="shared" si="48"/>
        <v>-</v>
      </c>
      <c r="K195" s="21" t="str">
        <f t="shared" si="48"/>
        <v>-</v>
      </c>
      <c r="L195" s="103">
        <f t="shared" si="48"/>
        <v>11785</v>
      </c>
      <c r="M195" s="14"/>
      <c r="N195" s="14"/>
    </row>
    <row r="196" spans="1:14" ht="11.25" customHeight="1">
      <c r="A196" s="68">
        <v>2022</v>
      </c>
      <c r="B196" s="21">
        <f t="shared" ref="B196:L196" si="49">IF(AND(B147="-",B98="-",B49="-"),"-",SUM(B147,B98,B49))</f>
        <v>185</v>
      </c>
      <c r="C196" s="21">
        <f t="shared" si="49"/>
        <v>298</v>
      </c>
      <c r="D196" s="21">
        <f t="shared" si="49"/>
        <v>3459</v>
      </c>
      <c r="E196" s="21">
        <f t="shared" si="49"/>
        <v>2120</v>
      </c>
      <c r="F196" s="21">
        <f t="shared" si="49"/>
        <v>3186</v>
      </c>
      <c r="G196" s="21">
        <f t="shared" si="49"/>
        <v>2138</v>
      </c>
      <c r="H196" s="21">
        <f t="shared" si="49"/>
        <v>1546</v>
      </c>
      <c r="I196" s="21">
        <f t="shared" si="49"/>
        <v>509</v>
      </c>
      <c r="J196" s="21" t="str">
        <f t="shared" si="49"/>
        <v>-</v>
      </c>
      <c r="K196" s="21" t="str">
        <f t="shared" si="49"/>
        <v>-</v>
      </c>
      <c r="L196" s="103">
        <f t="shared" si="49"/>
        <v>13441</v>
      </c>
      <c r="M196" s="14"/>
      <c r="N196" s="14"/>
    </row>
    <row r="197" spans="1:14" ht="11.25" customHeight="1">
      <c r="A197" s="68">
        <v>2023</v>
      </c>
      <c r="B197" s="21" t="str">
        <f t="shared" ref="B197:L198" si="50">IF(AND(B148="-",B99="-",B50="-"),"-",SUM(B148,B99,B50))</f>
        <v>-</v>
      </c>
      <c r="C197" s="21" t="str">
        <f t="shared" si="50"/>
        <v>-</v>
      </c>
      <c r="D197" s="21" t="str">
        <f t="shared" si="50"/>
        <v>-</v>
      </c>
      <c r="E197" s="21" t="str">
        <f t="shared" si="50"/>
        <v>-</v>
      </c>
      <c r="F197" s="21" t="str">
        <f>IF(AND(F148="-",F99="-",F50="-"),"-",SUM(F148,F99,F50))</f>
        <v>-</v>
      </c>
      <c r="G197" s="21" t="str">
        <f t="shared" si="50"/>
        <v>-</v>
      </c>
      <c r="H197" s="21">
        <f t="shared" si="50"/>
        <v>171</v>
      </c>
      <c r="I197" s="21">
        <f t="shared" si="50"/>
        <v>206</v>
      </c>
      <c r="J197" s="21">
        <f t="shared" si="50"/>
        <v>55</v>
      </c>
      <c r="K197" s="21" t="str">
        <f t="shared" si="50"/>
        <v>-</v>
      </c>
      <c r="L197" s="103">
        <f t="shared" si="50"/>
        <v>432</v>
      </c>
      <c r="M197" s="14"/>
      <c r="N197" s="14"/>
    </row>
    <row r="198" spans="1:14" ht="11.25" customHeight="1">
      <c r="A198" s="68" t="s">
        <v>346</v>
      </c>
      <c r="B198" s="22" t="str">
        <f t="shared" si="50"/>
        <v>-</v>
      </c>
      <c r="C198" s="22">
        <f t="shared" si="50"/>
        <v>152</v>
      </c>
      <c r="D198" s="22">
        <f>IF(AND(D149="-",D100="-",D51="-"),"-",SUM(D149,D100,D51))</f>
        <v>580</v>
      </c>
      <c r="E198" s="22">
        <f t="shared" si="50"/>
        <v>258</v>
      </c>
      <c r="F198" s="22">
        <f>IF(AND(F149="-",F100="-",F51="-"),"-",SUM(F149,F100,F51))</f>
        <v>74</v>
      </c>
      <c r="G198" s="22">
        <f t="shared" si="50"/>
        <v>265</v>
      </c>
      <c r="H198" s="22">
        <f t="shared" si="50"/>
        <v>140</v>
      </c>
      <c r="I198" s="22">
        <f t="shared" si="50"/>
        <v>187</v>
      </c>
      <c r="J198" s="22" t="str">
        <f t="shared" si="50"/>
        <v>-</v>
      </c>
      <c r="K198" s="22" t="str">
        <f t="shared" si="50"/>
        <v>-</v>
      </c>
      <c r="L198" s="103">
        <f t="shared" si="50"/>
        <v>1656</v>
      </c>
      <c r="M198" s="14"/>
      <c r="N198" s="14"/>
    </row>
    <row r="199" spans="1:14" ht="11.25" customHeight="1">
      <c r="A199" s="320" t="s">
        <v>253</v>
      </c>
      <c r="B199" s="320"/>
      <c r="C199" s="320"/>
      <c r="D199" s="320"/>
      <c r="E199" s="320"/>
      <c r="F199" s="320"/>
      <c r="G199" s="320"/>
      <c r="H199" s="320"/>
      <c r="I199" s="320"/>
      <c r="J199" s="320"/>
      <c r="K199" s="320"/>
      <c r="L199" s="320"/>
    </row>
    <row r="200" spans="1:14" ht="11.25" customHeight="1">
      <c r="A200" s="262" t="s">
        <v>73</v>
      </c>
      <c r="B200" s="262"/>
      <c r="C200" s="262"/>
      <c r="D200" s="262"/>
      <c r="E200" s="262"/>
      <c r="F200" s="262"/>
      <c r="G200" s="262"/>
      <c r="H200" s="262"/>
      <c r="I200" s="262"/>
      <c r="J200" s="262"/>
      <c r="K200" s="262"/>
      <c r="L200" s="262"/>
    </row>
    <row r="201" spans="1:14" ht="51.75" customHeight="1">
      <c r="A201" s="262" t="s">
        <v>254</v>
      </c>
      <c r="B201" s="262"/>
      <c r="C201" s="262"/>
      <c r="D201" s="262"/>
      <c r="E201" s="262"/>
      <c r="F201" s="262"/>
      <c r="G201" s="262"/>
      <c r="H201" s="262"/>
      <c r="I201" s="262"/>
      <c r="J201" s="262"/>
      <c r="K201" s="262"/>
      <c r="L201" s="262"/>
    </row>
    <row r="202" spans="1:14" ht="11.25" customHeight="1">
      <c r="A202" s="152"/>
      <c r="B202" s="152"/>
      <c r="C202" s="152"/>
      <c r="D202" s="152"/>
      <c r="E202" s="152"/>
      <c r="F202" s="152"/>
      <c r="G202" s="152"/>
      <c r="H202" s="152"/>
      <c r="I202" s="152"/>
      <c r="J202" s="152"/>
      <c r="K202" s="152"/>
      <c r="L202" s="152"/>
    </row>
    <row r="203" spans="1:14" ht="11.25" customHeight="1">
      <c r="A203" s="152"/>
      <c r="B203" s="152"/>
      <c r="C203" s="152"/>
      <c r="D203" s="152"/>
      <c r="E203" s="152"/>
      <c r="F203" s="152"/>
      <c r="G203" s="152"/>
      <c r="H203" s="152"/>
      <c r="I203" s="152"/>
      <c r="J203" s="152"/>
      <c r="K203" s="152"/>
      <c r="L203" s="152"/>
    </row>
    <row r="204" spans="1:14" ht="11.25" customHeight="1">
      <c r="A204" s="152"/>
      <c r="B204" s="152"/>
      <c r="C204" s="152"/>
      <c r="D204" s="152"/>
      <c r="E204" s="152"/>
      <c r="F204" s="152"/>
      <c r="G204" s="152"/>
      <c r="H204" s="152"/>
      <c r="I204" s="152"/>
      <c r="J204" s="152"/>
      <c r="K204" s="152"/>
      <c r="L204" s="152"/>
    </row>
    <row r="205" spans="1:14" ht="11.25" customHeight="1">
      <c r="A205" s="152"/>
      <c r="B205" s="152"/>
      <c r="C205" s="152"/>
      <c r="D205" s="152"/>
      <c r="E205" s="152"/>
      <c r="F205" s="152"/>
      <c r="G205" s="152"/>
      <c r="H205" s="152"/>
      <c r="I205" s="152"/>
      <c r="J205" s="152"/>
      <c r="K205" s="152"/>
      <c r="L205" s="152"/>
    </row>
    <row r="206" spans="1:14" ht="11.25" customHeight="1">
      <c r="A206" s="152"/>
      <c r="B206" s="152"/>
      <c r="C206" s="152"/>
      <c r="D206" s="152"/>
      <c r="E206" s="152"/>
      <c r="F206" s="152"/>
      <c r="G206" s="152"/>
      <c r="H206" s="152"/>
      <c r="I206" s="152"/>
      <c r="J206" s="152"/>
      <c r="K206" s="152"/>
      <c r="L206" s="152"/>
    </row>
    <row r="207" spans="1:14" ht="11.25" customHeight="1">
      <c r="A207" s="68"/>
      <c r="B207" s="21"/>
      <c r="C207" s="21"/>
      <c r="D207" s="21"/>
      <c r="E207" s="21"/>
      <c r="F207" s="21"/>
      <c r="G207" s="21"/>
      <c r="H207" s="21"/>
      <c r="I207" s="21"/>
      <c r="J207" s="21"/>
      <c r="K207" s="21"/>
      <c r="L207" s="103"/>
    </row>
    <row r="208" spans="1:14" ht="11.25" customHeight="1">
      <c r="A208" s="118"/>
      <c r="B208" s="120"/>
      <c r="C208" s="120"/>
      <c r="D208" s="120"/>
      <c r="E208" s="120"/>
      <c r="F208" s="120"/>
      <c r="G208" s="120"/>
      <c r="H208" s="120"/>
      <c r="I208" s="120"/>
      <c r="J208" s="120"/>
      <c r="K208" s="120"/>
      <c r="L208" s="119"/>
    </row>
    <row r="209" spans="1:12" ht="11.25" customHeight="1">
      <c r="A209" s="68"/>
      <c r="B209" s="21"/>
      <c r="C209" s="21"/>
      <c r="D209" s="21"/>
      <c r="E209" s="21"/>
      <c r="F209" s="21"/>
      <c r="G209" s="21"/>
      <c r="H209" s="21"/>
      <c r="I209" s="21"/>
      <c r="J209" s="21"/>
      <c r="K209" s="21"/>
      <c r="L209" s="103"/>
    </row>
    <row r="210" spans="1:12" ht="11.25" customHeight="1">
      <c r="A210" s="68"/>
      <c r="B210" s="21"/>
      <c r="C210" s="21"/>
      <c r="D210" s="21"/>
      <c r="E210" s="21"/>
      <c r="F210" s="21"/>
      <c r="G210" s="21"/>
      <c r="H210" s="21"/>
      <c r="I210" s="21"/>
      <c r="J210" s="21"/>
      <c r="K210" s="21"/>
      <c r="L210" s="103"/>
    </row>
    <row r="211" spans="1:12" ht="11.25" customHeight="1">
      <c r="A211" s="68"/>
      <c r="B211" s="21"/>
      <c r="C211" s="21"/>
      <c r="D211" s="21"/>
      <c r="E211" s="21"/>
      <c r="F211" s="21"/>
      <c r="G211" s="21"/>
      <c r="H211" s="21"/>
      <c r="I211" s="21"/>
      <c r="J211" s="21"/>
      <c r="K211" s="21"/>
      <c r="L211" s="103"/>
    </row>
    <row r="212" spans="1:12" ht="11.25" customHeight="1">
      <c r="A212" s="68"/>
      <c r="B212" s="21"/>
      <c r="C212" s="21"/>
      <c r="D212" s="21"/>
      <c r="E212" s="21"/>
      <c r="F212" s="21"/>
      <c r="G212" s="21"/>
      <c r="H212" s="21"/>
      <c r="I212" s="21"/>
      <c r="J212" s="21"/>
      <c r="K212" s="21"/>
      <c r="L212" s="103"/>
    </row>
    <row r="213" spans="1:12" ht="11.25" customHeight="1">
      <c r="A213" s="332" t="s">
        <v>255</v>
      </c>
      <c r="B213" s="332"/>
      <c r="C213" s="332"/>
      <c r="D213" s="332"/>
      <c r="E213" s="332"/>
      <c r="F213" s="332"/>
      <c r="G213" s="332"/>
      <c r="H213" s="332"/>
      <c r="I213" s="332"/>
      <c r="J213" s="332"/>
      <c r="K213" s="332"/>
      <c r="L213" s="332"/>
    </row>
    <row r="214" spans="1:12" ht="11.25" customHeight="1">
      <c r="A214" s="332"/>
      <c r="B214" s="332"/>
      <c r="C214" s="332"/>
      <c r="D214" s="332"/>
      <c r="E214" s="332"/>
      <c r="F214" s="332"/>
      <c r="G214" s="332"/>
      <c r="H214" s="332"/>
      <c r="I214" s="332"/>
      <c r="J214" s="332"/>
      <c r="K214" s="332"/>
      <c r="L214" s="332"/>
    </row>
    <row r="215" spans="1:12" ht="11.25" customHeight="1">
      <c r="A215" s="67" t="s">
        <v>1</v>
      </c>
      <c r="B215" s="151" t="s">
        <v>61</v>
      </c>
      <c r="C215" s="151" t="s">
        <v>20</v>
      </c>
      <c r="D215" s="151" t="s">
        <v>21</v>
      </c>
      <c r="E215" s="151" t="s">
        <v>246</v>
      </c>
      <c r="F215" s="151" t="s">
        <v>247</v>
      </c>
      <c r="G215" s="151" t="s">
        <v>24</v>
      </c>
      <c r="H215" s="151" t="s">
        <v>25</v>
      </c>
      <c r="I215" s="151" t="s">
        <v>26</v>
      </c>
      <c r="J215" s="151" t="s">
        <v>62</v>
      </c>
      <c r="K215" s="151" t="s">
        <v>97</v>
      </c>
      <c r="L215" s="36" t="s">
        <v>248</v>
      </c>
    </row>
    <row r="216" spans="1:12" ht="14.25" customHeight="1">
      <c r="A216" s="63" t="s">
        <v>249</v>
      </c>
      <c r="B216" s="21"/>
      <c r="C216" s="21"/>
      <c r="D216" s="21"/>
      <c r="E216" s="21"/>
      <c r="F216" s="21"/>
      <c r="G216" s="21"/>
      <c r="H216" s="21"/>
      <c r="I216" s="21"/>
      <c r="J216" s="21"/>
      <c r="K216" s="21"/>
      <c r="L216" s="103"/>
    </row>
    <row r="217" spans="1:12" ht="11.25" customHeight="1">
      <c r="A217" s="68" t="s">
        <v>102</v>
      </c>
      <c r="B217" s="21" t="s">
        <v>15</v>
      </c>
      <c r="C217" s="21" t="s">
        <v>15</v>
      </c>
      <c r="D217" s="21">
        <f t="shared" ref="D217:L217" si="51">AVERAGE(D8:D12)</f>
        <v>1412.6</v>
      </c>
      <c r="E217" s="21">
        <f t="shared" si="51"/>
        <v>1011.4</v>
      </c>
      <c r="F217" s="21">
        <f t="shared" si="51"/>
        <v>10192.799999999999</v>
      </c>
      <c r="G217" s="21">
        <f t="shared" si="51"/>
        <v>5360</v>
      </c>
      <c r="H217" s="21">
        <f t="shared" si="51"/>
        <v>941.4</v>
      </c>
      <c r="I217" s="21">
        <f t="shared" si="51"/>
        <v>448.4</v>
      </c>
      <c r="J217" s="21">
        <f t="shared" si="51"/>
        <v>10</v>
      </c>
      <c r="K217" s="21" t="s">
        <v>15</v>
      </c>
      <c r="L217" s="103">
        <f t="shared" si="51"/>
        <v>19376.599999999999</v>
      </c>
    </row>
    <row r="218" spans="1:12" ht="11.25" customHeight="1">
      <c r="A218" s="68" t="s">
        <v>10</v>
      </c>
      <c r="B218" s="21" t="s">
        <v>15</v>
      </c>
      <c r="C218" s="21" t="s">
        <v>15</v>
      </c>
      <c r="D218" s="21">
        <f t="shared" ref="D218:L218" si="52">AVERAGE(D13:D17)</f>
        <v>3745.4</v>
      </c>
      <c r="E218" s="21">
        <f t="shared" si="52"/>
        <v>4493.8</v>
      </c>
      <c r="F218" s="21">
        <f t="shared" si="52"/>
        <v>14032.6</v>
      </c>
      <c r="G218" s="21">
        <f t="shared" si="52"/>
        <v>8092.6</v>
      </c>
      <c r="H218" s="21">
        <f t="shared" si="52"/>
        <v>3213.8</v>
      </c>
      <c r="I218" s="21">
        <f t="shared" si="52"/>
        <v>2162</v>
      </c>
      <c r="J218" s="21">
        <f t="shared" si="52"/>
        <v>257</v>
      </c>
      <c r="K218" s="21" t="s">
        <v>15</v>
      </c>
      <c r="L218" s="103">
        <f t="shared" si="52"/>
        <v>35843</v>
      </c>
    </row>
    <row r="219" spans="1:12" ht="11.25" customHeight="1">
      <c r="A219" s="68" t="s">
        <v>11</v>
      </c>
      <c r="B219" s="21" t="s">
        <v>15</v>
      </c>
      <c r="C219" s="21" t="s">
        <v>15</v>
      </c>
      <c r="D219" s="21">
        <f>AVERAGE(D18:D22)</f>
        <v>1234.2</v>
      </c>
      <c r="E219" s="21">
        <f t="shared" ref="E219:J219" si="53">AVERAGE(E18:E22)</f>
        <v>2027</v>
      </c>
      <c r="F219" s="21">
        <f t="shared" si="53"/>
        <v>2444</v>
      </c>
      <c r="G219" s="21">
        <f t="shared" si="53"/>
        <v>2053.5</v>
      </c>
      <c r="H219" s="21">
        <f t="shared" si="53"/>
        <v>1334.8</v>
      </c>
      <c r="I219" s="21">
        <f t="shared" si="53"/>
        <v>1321.4</v>
      </c>
      <c r="J219" s="21">
        <f t="shared" si="53"/>
        <v>88.333333333333329</v>
      </c>
      <c r="K219" s="21" t="s">
        <v>15</v>
      </c>
      <c r="L219" s="103">
        <f>AVERAGE(L18:L22)</f>
        <v>8674.2000000000007</v>
      </c>
    </row>
    <row r="220" spans="1:12" ht="11.25" customHeight="1">
      <c r="A220" s="68" t="s">
        <v>12</v>
      </c>
      <c r="B220" s="21" t="s">
        <v>15</v>
      </c>
      <c r="C220" s="21" t="s">
        <v>15</v>
      </c>
      <c r="D220" s="21">
        <f>AVERAGE(D23:D27)</f>
        <v>1282</v>
      </c>
      <c r="E220" s="21">
        <f t="shared" ref="E220:J220" si="54">AVERAGE(E23:E27)</f>
        <v>1573.2</v>
      </c>
      <c r="F220" s="21">
        <f t="shared" si="54"/>
        <v>959.5</v>
      </c>
      <c r="G220" s="21">
        <f t="shared" si="54"/>
        <v>1531.8</v>
      </c>
      <c r="H220" s="21">
        <f t="shared" si="54"/>
        <v>972.8</v>
      </c>
      <c r="I220" s="21">
        <f t="shared" si="54"/>
        <v>635.6</v>
      </c>
      <c r="J220" s="21">
        <f t="shared" si="54"/>
        <v>114</v>
      </c>
      <c r="K220" s="21" t="s">
        <v>15</v>
      </c>
      <c r="L220" s="103">
        <f>AVERAGE(L23:L27)</f>
        <v>6814.8</v>
      </c>
    </row>
    <row r="221" spans="1:12" ht="11.25" customHeight="1">
      <c r="A221" s="68" t="s">
        <v>13</v>
      </c>
      <c r="B221" s="21">
        <f>AVERAGE(B28:B32)</f>
        <v>686.5</v>
      </c>
      <c r="C221" s="21">
        <f>AVERAGE(C28:C32)</f>
        <v>1208.4000000000001</v>
      </c>
      <c r="D221" s="21">
        <f>AVERAGE(D28:D32)</f>
        <v>2309.8000000000002</v>
      </c>
      <c r="E221" s="21">
        <f t="shared" ref="E221:L221" si="55">AVERAGE(E28:E32)</f>
        <v>1993.6</v>
      </c>
      <c r="F221" s="21">
        <f t="shared" si="55"/>
        <v>941.75</v>
      </c>
      <c r="G221" s="21">
        <f t="shared" si="55"/>
        <v>1631</v>
      </c>
      <c r="H221" s="21">
        <f t="shared" si="55"/>
        <v>1672.8</v>
      </c>
      <c r="I221" s="21">
        <f t="shared" si="55"/>
        <v>1212.5999999999999</v>
      </c>
      <c r="J221" s="21">
        <f t="shared" si="55"/>
        <v>160.6</v>
      </c>
      <c r="K221" s="21">
        <f t="shared" si="55"/>
        <v>25.2</v>
      </c>
      <c r="L221" s="103">
        <f t="shared" si="55"/>
        <v>11190.4</v>
      </c>
    </row>
    <row r="222" spans="1:12" ht="11.25" customHeight="1">
      <c r="A222" s="68" t="s">
        <v>14</v>
      </c>
      <c r="B222" s="21" t="str">
        <f>B33</f>
        <v>-</v>
      </c>
      <c r="C222" s="21">
        <f>AVERAGE(C33:C37)</f>
        <v>342</v>
      </c>
      <c r="D222" s="21">
        <f t="shared" ref="D222:L222" si="56">AVERAGE(D33:D37)</f>
        <v>1098</v>
      </c>
      <c r="E222" s="21">
        <f t="shared" si="56"/>
        <v>926</v>
      </c>
      <c r="F222" s="21">
        <f t="shared" si="56"/>
        <v>438.66666666666669</v>
      </c>
      <c r="G222" s="21">
        <f t="shared" si="56"/>
        <v>685</v>
      </c>
      <c r="H222" s="21">
        <f t="shared" si="56"/>
        <v>326.39999999999998</v>
      </c>
      <c r="I222" s="21">
        <f t="shared" si="56"/>
        <v>239.2</v>
      </c>
      <c r="J222" s="21">
        <f t="shared" si="56"/>
        <v>163</v>
      </c>
      <c r="K222" s="21">
        <f t="shared" si="56"/>
        <v>26</v>
      </c>
      <c r="L222" s="103">
        <f t="shared" si="56"/>
        <v>2406</v>
      </c>
    </row>
    <row r="223" spans="1:12" ht="11.25" customHeight="1">
      <c r="A223" s="68">
        <v>2011</v>
      </c>
      <c r="B223" s="21" t="str">
        <f t="shared" ref="B223:L223" si="57">B38</f>
        <v>-</v>
      </c>
      <c r="C223" s="21">
        <f t="shared" si="57"/>
        <v>316</v>
      </c>
      <c r="D223" s="21">
        <f t="shared" si="57"/>
        <v>888</v>
      </c>
      <c r="E223" s="21">
        <f t="shared" si="57"/>
        <v>1080</v>
      </c>
      <c r="F223" s="21">
        <f t="shared" si="57"/>
        <v>100</v>
      </c>
      <c r="G223" s="21">
        <f t="shared" si="57"/>
        <v>207</v>
      </c>
      <c r="H223" s="21">
        <f t="shared" si="57"/>
        <v>122</v>
      </c>
      <c r="I223" s="21">
        <f t="shared" si="57"/>
        <v>226</v>
      </c>
      <c r="J223" s="21">
        <f t="shared" si="57"/>
        <v>235</v>
      </c>
      <c r="K223" s="21" t="str">
        <f t="shared" si="57"/>
        <v>-</v>
      </c>
      <c r="L223" s="103">
        <f t="shared" si="57"/>
        <v>3174</v>
      </c>
    </row>
    <row r="224" spans="1:12" ht="11.25" customHeight="1">
      <c r="A224" s="68">
        <v>2012</v>
      </c>
      <c r="B224" s="21" t="str">
        <f t="shared" ref="B224:L224" si="58">B39</f>
        <v>-</v>
      </c>
      <c r="C224" s="21">
        <f t="shared" si="58"/>
        <v>522</v>
      </c>
      <c r="D224" s="21">
        <f t="shared" si="58"/>
        <v>1434</v>
      </c>
      <c r="E224" s="21">
        <f t="shared" si="58"/>
        <v>936</v>
      </c>
      <c r="F224" s="21">
        <f t="shared" si="58"/>
        <v>246</v>
      </c>
      <c r="G224" s="21">
        <f t="shared" si="58"/>
        <v>632</v>
      </c>
      <c r="H224" s="21">
        <f t="shared" si="58"/>
        <v>887</v>
      </c>
      <c r="I224" s="21">
        <f t="shared" si="58"/>
        <v>680</v>
      </c>
      <c r="J224" s="21">
        <f t="shared" si="58"/>
        <v>121</v>
      </c>
      <c r="K224" s="21" t="str">
        <f t="shared" si="58"/>
        <v>-</v>
      </c>
      <c r="L224" s="103">
        <f t="shared" si="58"/>
        <v>5458</v>
      </c>
    </row>
    <row r="225" spans="1:12" ht="11.25" customHeight="1">
      <c r="A225" s="68">
        <v>2013</v>
      </c>
      <c r="B225" s="21" t="str">
        <f t="shared" ref="B225:L225" si="59">B40</f>
        <v>-</v>
      </c>
      <c r="C225" s="21">
        <f t="shared" si="59"/>
        <v>1029</v>
      </c>
      <c r="D225" s="21">
        <f t="shared" si="59"/>
        <v>1134</v>
      </c>
      <c r="E225" s="21">
        <f t="shared" si="59"/>
        <v>771</v>
      </c>
      <c r="F225" s="21">
        <f t="shared" si="59"/>
        <v>518</v>
      </c>
      <c r="G225" s="21">
        <f t="shared" si="59"/>
        <v>2147</v>
      </c>
      <c r="H225" s="21">
        <f t="shared" si="59"/>
        <v>1345</v>
      </c>
      <c r="I225" s="21">
        <f t="shared" si="59"/>
        <v>893</v>
      </c>
      <c r="J225" s="21">
        <f t="shared" si="59"/>
        <v>155</v>
      </c>
      <c r="K225" s="21" t="str">
        <f t="shared" si="59"/>
        <v>-</v>
      </c>
      <c r="L225" s="103">
        <f t="shared" si="59"/>
        <v>7992</v>
      </c>
    </row>
    <row r="226" spans="1:12" ht="11.25" customHeight="1">
      <c r="A226" s="68">
        <v>2014</v>
      </c>
      <c r="B226" s="21" t="str">
        <f t="shared" ref="B226:L226" si="60">B41</f>
        <v>-</v>
      </c>
      <c r="C226" s="21">
        <f t="shared" si="60"/>
        <v>952</v>
      </c>
      <c r="D226" s="21">
        <f t="shared" si="60"/>
        <v>2101</v>
      </c>
      <c r="E226" s="21">
        <f t="shared" si="60"/>
        <v>1718</v>
      </c>
      <c r="F226" s="21">
        <f t="shared" si="60"/>
        <v>1062</v>
      </c>
      <c r="G226" s="21">
        <f t="shared" si="60"/>
        <v>2155</v>
      </c>
      <c r="H226" s="21">
        <f t="shared" si="60"/>
        <v>742</v>
      </c>
      <c r="I226" s="21">
        <f t="shared" si="60"/>
        <v>289</v>
      </c>
      <c r="J226" s="21">
        <f t="shared" si="60"/>
        <v>98</v>
      </c>
      <c r="K226" s="21" t="str">
        <f t="shared" si="60"/>
        <v>-</v>
      </c>
      <c r="L226" s="103">
        <f t="shared" si="60"/>
        <v>9117</v>
      </c>
    </row>
    <row r="227" spans="1:12" ht="11.25" customHeight="1">
      <c r="A227" s="68">
        <v>2015</v>
      </c>
      <c r="B227" s="21" t="str">
        <f t="shared" ref="B227:L227" si="61">B42</f>
        <v>-</v>
      </c>
      <c r="C227" s="21">
        <f t="shared" si="61"/>
        <v>1755</v>
      </c>
      <c r="D227" s="21">
        <f t="shared" si="61"/>
        <v>1562</v>
      </c>
      <c r="E227" s="21">
        <f t="shared" si="61"/>
        <v>1249</v>
      </c>
      <c r="F227" s="21">
        <f t="shared" si="61"/>
        <v>1275</v>
      </c>
      <c r="G227" s="21">
        <f t="shared" si="61"/>
        <v>788</v>
      </c>
      <c r="H227" s="21">
        <f t="shared" si="61"/>
        <v>367</v>
      </c>
      <c r="I227" s="21">
        <f t="shared" si="61"/>
        <v>237</v>
      </c>
      <c r="J227" s="21">
        <f t="shared" si="61"/>
        <v>158</v>
      </c>
      <c r="K227" s="21" t="str">
        <f t="shared" si="61"/>
        <v>-</v>
      </c>
      <c r="L227" s="103">
        <f t="shared" si="61"/>
        <v>7391</v>
      </c>
    </row>
    <row r="228" spans="1:12" ht="11.25" customHeight="1">
      <c r="A228" s="68">
        <v>2016</v>
      </c>
      <c r="B228" s="21" t="str">
        <f t="shared" ref="B228:L228" si="62">B43</f>
        <v>-</v>
      </c>
      <c r="C228" s="21">
        <f t="shared" si="62"/>
        <v>888</v>
      </c>
      <c r="D228" s="21">
        <f t="shared" si="62"/>
        <v>833</v>
      </c>
      <c r="E228" s="21">
        <f t="shared" si="62"/>
        <v>635</v>
      </c>
      <c r="F228" s="21">
        <f t="shared" si="62"/>
        <v>542</v>
      </c>
      <c r="G228" s="21">
        <f t="shared" si="62"/>
        <v>634</v>
      </c>
      <c r="H228" s="21">
        <f t="shared" si="62"/>
        <v>330</v>
      </c>
      <c r="I228" s="21">
        <f t="shared" si="62"/>
        <v>137</v>
      </c>
      <c r="J228" s="21">
        <f t="shared" si="62"/>
        <v>41</v>
      </c>
      <c r="K228" s="21" t="str">
        <f t="shared" si="62"/>
        <v>-</v>
      </c>
      <c r="L228" s="103">
        <f t="shared" si="62"/>
        <v>4040</v>
      </c>
    </row>
    <row r="229" spans="1:12" ht="11.25" customHeight="1">
      <c r="A229" s="68">
        <v>2017</v>
      </c>
      <c r="B229" s="21" t="str">
        <f t="shared" ref="B229:L229" si="63">B44</f>
        <v>-</v>
      </c>
      <c r="C229" s="21">
        <f t="shared" si="63"/>
        <v>106</v>
      </c>
      <c r="D229" s="21">
        <f t="shared" si="63"/>
        <v>183</v>
      </c>
      <c r="E229" s="21">
        <f t="shared" si="63"/>
        <v>391</v>
      </c>
      <c r="F229" s="21">
        <f t="shared" si="63"/>
        <v>655</v>
      </c>
      <c r="G229" s="21" t="str">
        <f t="shared" si="63"/>
        <v>-</v>
      </c>
      <c r="H229" s="21">
        <f t="shared" si="63"/>
        <v>88</v>
      </c>
      <c r="I229" s="21">
        <f t="shared" si="63"/>
        <v>137</v>
      </c>
      <c r="J229" s="21">
        <f t="shared" si="63"/>
        <v>41</v>
      </c>
      <c r="K229" s="21" t="str">
        <f t="shared" si="63"/>
        <v>-</v>
      </c>
      <c r="L229" s="103">
        <f t="shared" si="63"/>
        <v>1601</v>
      </c>
    </row>
    <row r="230" spans="1:12" ht="11.25" customHeight="1">
      <c r="A230" s="68">
        <v>2018</v>
      </c>
      <c r="B230" s="21" t="str">
        <f t="shared" ref="B230:L230" si="64">B45</f>
        <v>-</v>
      </c>
      <c r="C230" s="21" t="str">
        <f t="shared" si="64"/>
        <v>-</v>
      </c>
      <c r="D230" s="21">
        <f t="shared" si="64"/>
        <v>348</v>
      </c>
      <c r="E230" s="21">
        <f t="shared" si="64"/>
        <v>433</v>
      </c>
      <c r="F230" s="21">
        <f t="shared" si="64"/>
        <v>287</v>
      </c>
      <c r="G230" s="21">
        <f t="shared" si="64"/>
        <v>667</v>
      </c>
      <c r="H230" s="21">
        <f t="shared" si="64"/>
        <v>80</v>
      </c>
      <c r="I230" s="21">
        <f t="shared" si="64"/>
        <v>102</v>
      </c>
      <c r="J230" s="21">
        <f t="shared" si="64"/>
        <v>83</v>
      </c>
      <c r="K230" s="21" t="str">
        <f t="shared" si="64"/>
        <v>-</v>
      </c>
      <c r="L230" s="103">
        <f t="shared" si="64"/>
        <v>2000</v>
      </c>
    </row>
    <row r="231" spans="1:12" ht="11.25" customHeight="1">
      <c r="A231" s="68">
        <v>2019</v>
      </c>
      <c r="B231" s="21" t="str">
        <f t="shared" ref="B231:L231" si="65">B46</f>
        <v>-</v>
      </c>
      <c r="C231" s="21">
        <f t="shared" si="65"/>
        <v>49</v>
      </c>
      <c r="D231" s="21">
        <f t="shared" si="65"/>
        <v>134</v>
      </c>
      <c r="E231" s="21">
        <f t="shared" si="65"/>
        <v>342</v>
      </c>
      <c r="F231" s="21">
        <f t="shared" si="65"/>
        <v>915</v>
      </c>
      <c r="G231" s="21">
        <f t="shared" si="65"/>
        <v>389</v>
      </c>
      <c r="H231" s="21">
        <f t="shared" si="65"/>
        <v>104</v>
      </c>
      <c r="I231" s="21">
        <f t="shared" si="65"/>
        <v>187</v>
      </c>
      <c r="J231" s="21" t="str">
        <f t="shared" si="65"/>
        <v>-</v>
      </c>
      <c r="K231" s="21" t="str">
        <f t="shared" si="65"/>
        <v>-</v>
      </c>
      <c r="L231" s="103">
        <f t="shared" si="65"/>
        <v>2120</v>
      </c>
    </row>
    <row r="232" spans="1:12" ht="11.25" customHeight="1">
      <c r="A232" s="68">
        <v>2020</v>
      </c>
      <c r="B232" s="21" t="str">
        <f t="shared" ref="B232:L232" si="66">B47</f>
        <v>-</v>
      </c>
      <c r="C232" s="21">
        <f t="shared" si="66"/>
        <v>136</v>
      </c>
      <c r="D232" s="21">
        <f t="shared" si="66"/>
        <v>92</v>
      </c>
      <c r="E232" s="21">
        <f t="shared" si="66"/>
        <v>367</v>
      </c>
      <c r="F232" s="21">
        <f t="shared" si="66"/>
        <v>549</v>
      </c>
      <c r="G232" s="21">
        <f t="shared" si="66"/>
        <v>251</v>
      </c>
      <c r="H232" s="21">
        <f t="shared" si="66"/>
        <v>175</v>
      </c>
      <c r="I232" s="21">
        <f t="shared" si="66"/>
        <v>212</v>
      </c>
      <c r="J232" s="21" t="str">
        <f t="shared" si="66"/>
        <v>-</v>
      </c>
      <c r="K232" s="21" t="str">
        <f t="shared" si="66"/>
        <v>-</v>
      </c>
      <c r="L232" s="103">
        <f t="shared" si="66"/>
        <v>1782</v>
      </c>
    </row>
    <row r="233" spans="1:12" ht="11.25" customHeight="1">
      <c r="A233" s="68">
        <v>2021</v>
      </c>
      <c r="B233" s="21">
        <f t="shared" ref="B233:L233" si="67">B48</f>
        <v>32</v>
      </c>
      <c r="C233" s="21">
        <f t="shared" si="67"/>
        <v>395</v>
      </c>
      <c r="D233" s="21">
        <f t="shared" si="67"/>
        <v>338</v>
      </c>
      <c r="E233" s="21">
        <f t="shared" si="67"/>
        <v>169</v>
      </c>
      <c r="F233" s="21">
        <f t="shared" si="67"/>
        <v>313</v>
      </c>
      <c r="G233" s="21">
        <f t="shared" si="67"/>
        <v>246</v>
      </c>
      <c r="H233" s="21">
        <f t="shared" si="67"/>
        <v>70</v>
      </c>
      <c r="I233" s="21">
        <f t="shared" si="67"/>
        <v>181</v>
      </c>
      <c r="J233" s="21" t="str">
        <f t="shared" si="67"/>
        <v>-</v>
      </c>
      <c r="K233" s="21" t="str">
        <f t="shared" si="67"/>
        <v>-</v>
      </c>
      <c r="L233" s="103">
        <f t="shared" si="67"/>
        <v>1744</v>
      </c>
    </row>
    <row r="234" spans="1:12" ht="11.25" customHeight="1">
      <c r="A234" s="68">
        <v>2022</v>
      </c>
      <c r="B234" s="21">
        <f t="shared" ref="B234:L234" si="68">B49</f>
        <v>185</v>
      </c>
      <c r="C234" s="21">
        <f t="shared" si="68"/>
        <v>294</v>
      </c>
      <c r="D234" s="21">
        <f t="shared" si="68"/>
        <v>410</v>
      </c>
      <c r="E234" s="21">
        <f t="shared" si="68"/>
        <v>650</v>
      </c>
      <c r="F234" s="21">
        <f t="shared" si="68"/>
        <v>316</v>
      </c>
      <c r="G234" s="21">
        <f t="shared" si="68"/>
        <v>218</v>
      </c>
      <c r="H234" s="21">
        <f t="shared" si="68"/>
        <v>48</v>
      </c>
      <c r="I234" s="21">
        <f t="shared" si="68"/>
        <v>124</v>
      </c>
      <c r="J234" s="21" t="str">
        <f t="shared" si="68"/>
        <v>-</v>
      </c>
      <c r="K234" s="21" t="str">
        <f t="shared" si="68"/>
        <v>-</v>
      </c>
      <c r="L234" s="103">
        <f t="shared" si="68"/>
        <v>2245</v>
      </c>
    </row>
    <row r="235" spans="1:12" ht="11.25" customHeight="1">
      <c r="A235" s="68">
        <v>2023</v>
      </c>
      <c r="B235" s="21" t="str">
        <f t="shared" ref="B235:L236" si="69">B50</f>
        <v>-</v>
      </c>
      <c r="C235" s="21" t="str">
        <f t="shared" si="69"/>
        <v>-</v>
      </c>
      <c r="D235" s="21" t="str">
        <f t="shared" si="69"/>
        <v>-</v>
      </c>
      <c r="E235" s="21" t="str">
        <f t="shared" si="69"/>
        <v>-</v>
      </c>
      <c r="F235" s="21" t="str">
        <f t="shared" si="69"/>
        <v>-</v>
      </c>
      <c r="G235" s="21" t="str">
        <f t="shared" si="69"/>
        <v>-</v>
      </c>
      <c r="H235" s="21">
        <f>H50</f>
        <v>171</v>
      </c>
      <c r="I235" s="21">
        <f t="shared" si="69"/>
        <v>206</v>
      </c>
      <c r="J235" s="21">
        <f t="shared" si="69"/>
        <v>55</v>
      </c>
      <c r="K235" s="21" t="str">
        <f t="shared" si="69"/>
        <v>-</v>
      </c>
      <c r="L235" s="103">
        <f t="shared" si="69"/>
        <v>432</v>
      </c>
    </row>
    <row r="236" spans="1:12" ht="11.25" customHeight="1">
      <c r="A236" s="68" t="s">
        <v>346</v>
      </c>
      <c r="B236" s="21" t="str">
        <f t="shared" si="69"/>
        <v>-</v>
      </c>
      <c r="C236" s="21">
        <f t="shared" si="69"/>
        <v>149</v>
      </c>
      <c r="D236" s="21">
        <f t="shared" si="69"/>
        <v>580</v>
      </c>
      <c r="E236" s="21">
        <f t="shared" si="69"/>
        <v>258</v>
      </c>
      <c r="F236" s="21">
        <f t="shared" si="69"/>
        <v>74</v>
      </c>
      <c r="G236" s="21">
        <f t="shared" si="69"/>
        <v>265</v>
      </c>
      <c r="H236" s="21">
        <f>H51</f>
        <v>140</v>
      </c>
      <c r="I236" s="21">
        <f t="shared" si="69"/>
        <v>187</v>
      </c>
      <c r="J236" s="21" t="str">
        <f t="shared" si="69"/>
        <v>-</v>
      </c>
      <c r="K236" s="21" t="str">
        <f t="shared" si="69"/>
        <v>-</v>
      </c>
      <c r="L236" s="103">
        <f t="shared" si="69"/>
        <v>1653</v>
      </c>
    </row>
    <row r="237" spans="1:12" ht="11.25" customHeight="1">
      <c r="A237" s="68"/>
      <c r="B237" s="21"/>
      <c r="C237" s="21"/>
      <c r="D237" s="21"/>
      <c r="E237" s="21"/>
      <c r="F237" s="21"/>
      <c r="G237" s="21"/>
      <c r="H237" s="21"/>
      <c r="I237" s="21"/>
      <c r="J237" s="21"/>
      <c r="K237" s="21"/>
      <c r="L237" s="103"/>
    </row>
    <row r="238" spans="1:12" ht="11.25" customHeight="1">
      <c r="A238" s="87" t="s">
        <v>256</v>
      </c>
      <c r="B238" s="21"/>
      <c r="C238" s="21"/>
      <c r="D238" s="21"/>
      <c r="E238" s="21"/>
      <c r="F238" s="21"/>
      <c r="G238" s="21"/>
      <c r="H238" s="21"/>
      <c r="I238" s="21"/>
      <c r="J238" s="21"/>
      <c r="K238" s="21"/>
      <c r="L238" s="103"/>
    </row>
    <row r="239" spans="1:12" ht="11.25" customHeight="1">
      <c r="A239" s="68" t="s">
        <v>102</v>
      </c>
      <c r="B239" s="21" t="s">
        <v>15</v>
      </c>
      <c r="C239" s="21" t="s">
        <v>15</v>
      </c>
      <c r="D239" s="21">
        <f t="shared" ref="D239:L239" si="70">AVERAGE(D57:D61)</f>
        <v>2978.8</v>
      </c>
      <c r="E239" s="21">
        <f t="shared" si="70"/>
        <v>1817.2</v>
      </c>
      <c r="F239" s="21">
        <f t="shared" si="70"/>
        <v>5010.3999999999996</v>
      </c>
      <c r="G239" s="21">
        <f t="shared" si="70"/>
        <v>5260.2</v>
      </c>
      <c r="H239" s="21">
        <f t="shared" si="70"/>
        <v>1273.2</v>
      </c>
      <c r="I239" s="21">
        <f t="shared" si="70"/>
        <v>732</v>
      </c>
      <c r="J239" s="21">
        <f t="shared" si="70"/>
        <v>336.4</v>
      </c>
      <c r="K239" s="21" t="s">
        <v>15</v>
      </c>
      <c r="L239" s="103">
        <f t="shared" si="70"/>
        <v>17408.2</v>
      </c>
    </row>
    <row r="240" spans="1:12" ht="11.25" customHeight="1">
      <c r="A240" s="68" t="s">
        <v>10</v>
      </c>
      <c r="B240" s="21" t="s">
        <v>15</v>
      </c>
      <c r="C240" s="21" t="s">
        <v>15</v>
      </c>
      <c r="D240" s="21">
        <f t="shared" ref="D240:J240" si="71">AVERAGE(D62:D66)</f>
        <v>326.39999999999998</v>
      </c>
      <c r="E240" s="21">
        <f t="shared" si="71"/>
        <v>1888.8325813096312</v>
      </c>
      <c r="F240" s="21">
        <f t="shared" si="71"/>
        <v>756.24994336060411</v>
      </c>
      <c r="G240" s="21">
        <f t="shared" si="71"/>
        <v>1406.4248428412764</v>
      </c>
      <c r="H240" s="21">
        <f t="shared" si="71"/>
        <v>551.18293927164189</v>
      </c>
      <c r="I240" s="21">
        <f t="shared" si="71"/>
        <v>160</v>
      </c>
      <c r="J240" s="21">
        <f t="shared" si="71"/>
        <v>217.33333333333334</v>
      </c>
      <c r="K240" s="21" t="s">
        <v>15</v>
      </c>
      <c r="L240" s="103">
        <f>AVERAGE(L62:L66)</f>
        <v>3825.4038873683544</v>
      </c>
    </row>
    <row r="241" spans="1:12" ht="11.25" customHeight="1">
      <c r="A241" s="68" t="s">
        <v>11</v>
      </c>
      <c r="B241" s="21" t="s">
        <v>15</v>
      </c>
      <c r="C241" s="21" t="s">
        <v>15</v>
      </c>
      <c r="D241" s="21">
        <f>AVERAGE(D67:D71)</f>
        <v>45</v>
      </c>
      <c r="E241" s="21" t="s">
        <v>15</v>
      </c>
      <c r="F241" s="21" t="s">
        <v>15</v>
      </c>
      <c r="G241" s="21">
        <f>AVERAGE(G67:G71)</f>
        <v>56</v>
      </c>
      <c r="H241" s="21">
        <f>AVERAGE(H67:H71)</f>
        <v>522</v>
      </c>
      <c r="I241" s="21">
        <f>AVERAGE(I67:I71)</f>
        <v>157</v>
      </c>
      <c r="J241" s="21" t="s">
        <v>15</v>
      </c>
      <c r="K241" s="21" t="s">
        <v>15</v>
      </c>
      <c r="L241" s="103">
        <f>AVERAGE(L67:L71)</f>
        <v>395.66666666666669</v>
      </c>
    </row>
    <row r="242" spans="1:12" ht="11.25" customHeight="1">
      <c r="A242" s="68" t="s">
        <v>12</v>
      </c>
      <c r="B242" s="21" t="s">
        <v>15</v>
      </c>
      <c r="C242" s="21" t="s">
        <v>15</v>
      </c>
      <c r="D242" s="21">
        <f>AVERAGE(D72:D76)</f>
        <v>55.4</v>
      </c>
      <c r="E242" s="21" t="s">
        <v>15</v>
      </c>
      <c r="F242" s="21" t="s">
        <v>15</v>
      </c>
      <c r="G242" s="21">
        <f>AVERAGE(G72:G76)</f>
        <v>107.4</v>
      </c>
      <c r="H242" s="21">
        <f>AVERAGE(H72:H76)</f>
        <v>208</v>
      </c>
      <c r="I242" s="21">
        <f>AVERAGE(I72:I76)</f>
        <v>150.4</v>
      </c>
      <c r="J242" s="21" t="s">
        <v>15</v>
      </c>
      <c r="K242" s="21" t="s">
        <v>15</v>
      </c>
      <c r="L242" s="103">
        <f>AVERAGE(L72:L76)</f>
        <v>533</v>
      </c>
    </row>
    <row r="243" spans="1:12" ht="11.25" customHeight="1">
      <c r="A243" s="68" t="s">
        <v>13</v>
      </c>
      <c r="B243" s="21" t="s">
        <v>15</v>
      </c>
      <c r="C243" s="21">
        <f>AVERAGE(C77:C81)</f>
        <v>17</v>
      </c>
      <c r="D243" s="21">
        <f>AVERAGE(D77:D81)</f>
        <v>40.5</v>
      </c>
      <c r="E243" s="21">
        <f t="shared" ref="E243:J243" si="72">AVERAGE(E77:E81)</f>
        <v>82.25</v>
      </c>
      <c r="F243" s="21">
        <f t="shared" si="72"/>
        <v>109.66666666666667</v>
      </c>
      <c r="G243" s="21">
        <f t="shared" si="72"/>
        <v>166</v>
      </c>
      <c r="H243" s="21">
        <f t="shared" si="72"/>
        <v>388</v>
      </c>
      <c r="I243" s="21">
        <f t="shared" si="72"/>
        <v>110.4</v>
      </c>
      <c r="J243" s="21">
        <f t="shared" si="72"/>
        <v>12.666666666666666</v>
      </c>
      <c r="K243" s="21" t="str">
        <f>K77</f>
        <v>-</v>
      </c>
      <c r="L243" s="103">
        <f>AVERAGE(L77:L81)</f>
        <v>818.6</v>
      </c>
    </row>
    <row r="244" spans="1:12" ht="11.25" customHeight="1">
      <c r="A244" s="68" t="s">
        <v>14</v>
      </c>
      <c r="B244" s="21" t="str">
        <f>B82</f>
        <v>-</v>
      </c>
      <c r="C244" s="21">
        <f>AVERAGE(C82:C86)</f>
        <v>6</v>
      </c>
      <c r="D244" s="21">
        <f t="shared" ref="D244:L244" si="73">AVERAGE(D82:D86)</f>
        <v>25.5</v>
      </c>
      <c r="E244" s="21">
        <f t="shared" si="73"/>
        <v>138</v>
      </c>
      <c r="F244" s="21">
        <f t="shared" si="73"/>
        <v>62.5</v>
      </c>
      <c r="G244" s="21">
        <f t="shared" si="73"/>
        <v>67.5</v>
      </c>
      <c r="H244" s="21">
        <f t="shared" si="73"/>
        <v>211.5</v>
      </c>
      <c r="I244" s="21">
        <f t="shared" si="73"/>
        <v>80.25</v>
      </c>
      <c r="J244" s="21">
        <f t="shared" si="73"/>
        <v>19.5</v>
      </c>
      <c r="K244" s="21" t="str">
        <f>K82</f>
        <v>-</v>
      </c>
      <c r="L244" s="103">
        <f t="shared" si="73"/>
        <v>309.5</v>
      </c>
    </row>
    <row r="245" spans="1:12" ht="11.25" customHeight="1">
      <c r="A245" s="68">
        <v>2011</v>
      </c>
      <c r="B245" s="21" t="str">
        <f t="shared" ref="B245:L245" si="74">B87</f>
        <v>-</v>
      </c>
      <c r="C245" s="21" t="str">
        <f t="shared" si="74"/>
        <v>-</v>
      </c>
      <c r="D245" s="21">
        <f t="shared" si="74"/>
        <v>60</v>
      </c>
      <c r="E245" s="21">
        <f t="shared" si="74"/>
        <v>60</v>
      </c>
      <c r="F245" s="21">
        <f t="shared" si="74"/>
        <v>160</v>
      </c>
      <c r="G245" s="21">
        <f t="shared" si="74"/>
        <v>135</v>
      </c>
      <c r="H245" s="21" t="str">
        <f t="shared" si="74"/>
        <v>-</v>
      </c>
      <c r="I245" s="21">
        <f t="shared" si="74"/>
        <v>75</v>
      </c>
      <c r="J245" s="21" t="str">
        <f t="shared" si="74"/>
        <v>-</v>
      </c>
      <c r="K245" s="21" t="str">
        <f t="shared" si="74"/>
        <v>-</v>
      </c>
      <c r="L245" s="103">
        <f t="shared" si="74"/>
        <v>490</v>
      </c>
    </row>
    <row r="246" spans="1:12" ht="11.25" customHeight="1">
      <c r="A246" s="68">
        <v>2012</v>
      </c>
      <c r="B246" s="21" t="str">
        <f t="shared" ref="B246:L246" si="75">B88</f>
        <v>-</v>
      </c>
      <c r="C246" s="21">
        <f t="shared" si="75"/>
        <v>0</v>
      </c>
      <c r="D246" s="21">
        <f t="shared" si="75"/>
        <v>23</v>
      </c>
      <c r="E246" s="21">
        <f t="shared" si="75"/>
        <v>118</v>
      </c>
      <c r="F246" s="21">
        <f t="shared" si="75"/>
        <v>90</v>
      </c>
      <c r="G246" s="21">
        <f t="shared" si="75"/>
        <v>67</v>
      </c>
      <c r="H246" s="21">
        <f t="shared" si="75"/>
        <v>348</v>
      </c>
      <c r="I246" s="21">
        <f t="shared" si="75"/>
        <v>41</v>
      </c>
      <c r="J246" s="21" t="str">
        <f t="shared" si="75"/>
        <v>-</v>
      </c>
      <c r="K246" s="21" t="str">
        <f t="shared" si="75"/>
        <v>-</v>
      </c>
      <c r="L246" s="103">
        <f t="shared" si="75"/>
        <v>687</v>
      </c>
    </row>
    <row r="247" spans="1:12" ht="11.25" customHeight="1">
      <c r="A247" s="68">
        <v>2013</v>
      </c>
      <c r="B247" s="21" t="str">
        <f t="shared" ref="B247:L247" si="76">B89</f>
        <v>-</v>
      </c>
      <c r="C247" s="21">
        <f t="shared" si="76"/>
        <v>13</v>
      </c>
      <c r="D247" s="21">
        <f t="shared" si="76"/>
        <v>185</v>
      </c>
      <c r="E247" s="21">
        <f t="shared" si="76"/>
        <v>267</v>
      </c>
      <c r="F247" s="21">
        <f t="shared" si="76"/>
        <v>441</v>
      </c>
      <c r="G247" s="21">
        <f t="shared" si="76"/>
        <v>321</v>
      </c>
      <c r="H247" s="21">
        <f t="shared" si="76"/>
        <v>89</v>
      </c>
      <c r="I247" s="21">
        <f t="shared" si="76"/>
        <v>52</v>
      </c>
      <c r="J247" s="21" t="str">
        <f t="shared" si="76"/>
        <v>-</v>
      </c>
      <c r="K247" s="21" t="str">
        <f t="shared" si="76"/>
        <v>-</v>
      </c>
      <c r="L247" s="103">
        <f t="shared" si="76"/>
        <v>1368</v>
      </c>
    </row>
    <row r="248" spans="1:12" ht="11.25" customHeight="1">
      <c r="A248" s="68">
        <v>2014</v>
      </c>
      <c r="B248" s="21" t="str">
        <f t="shared" ref="B248:L248" si="77">B90</f>
        <v>-</v>
      </c>
      <c r="C248" s="21">
        <f t="shared" si="77"/>
        <v>10</v>
      </c>
      <c r="D248" s="21">
        <f t="shared" si="77"/>
        <v>471</v>
      </c>
      <c r="E248" s="21">
        <f t="shared" si="77"/>
        <v>82</v>
      </c>
      <c r="F248" s="21">
        <f t="shared" si="77"/>
        <v>38</v>
      </c>
      <c r="G248" s="21">
        <f t="shared" si="77"/>
        <v>70</v>
      </c>
      <c r="H248" s="21">
        <f t="shared" si="77"/>
        <v>120</v>
      </c>
      <c r="I248" s="21">
        <f t="shared" si="77"/>
        <v>78</v>
      </c>
      <c r="J248" s="21" t="str">
        <f t="shared" si="77"/>
        <v>-</v>
      </c>
      <c r="K248" s="21" t="str">
        <f t="shared" si="77"/>
        <v>-</v>
      </c>
      <c r="L248" s="103">
        <f t="shared" si="77"/>
        <v>869</v>
      </c>
    </row>
    <row r="249" spans="1:12" ht="11.25" customHeight="1">
      <c r="A249" s="68">
        <v>2015</v>
      </c>
      <c r="B249" s="21" t="str">
        <f t="shared" ref="B249:L249" si="78">B91</f>
        <v>-</v>
      </c>
      <c r="C249" s="21">
        <f t="shared" si="78"/>
        <v>12</v>
      </c>
      <c r="D249" s="21">
        <f t="shared" si="78"/>
        <v>150</v>
      </c>
      <c r="E249" s="21">
        <f t="shared" si="78"/>
        <v>100</v>
      </c>
      <c r="F249" s="21">
        <f t="shared" si="78"/>
        <v>90</v>
      </c>
      <c r="G249" s="21">
        <f t="shared" si="78"/>
        <v>24</v>
      </c>
      <c r="H249" s="21">
        <f t="shared" si="78"/>
        <v>32</v>
      </c>
      <c r="I249" s="21">
        <f t="shared" si="78"/>
        <v>144</v>
      </c>
      <c r="J249" s="21" t="str">
        <f t="shared" si="78"/>
        <v>-</v>
      </c>
      <c r="K249" s="21" t="str">
        <f t="shared" si="78"/>
        <v>-</v>
      </c>
      <c r="L249" s="103">
        <f t="shared" si="78"/>
        <v>552</v>
      </c>
    </row>
    <row r="250" spans="1:12" ht="11.25" customHeight="1">
      <c r="A250" s="68">
        <v>2016</v>
      </c>
      <c r="B250" s="21" t="str">
        <f t="shared" ref="B250:L250" si="79">B92</f>
        <v>-</v>
      </c>
      <c r="C250" s="21">
        <f t="shared" si="79"/>
        <v>7</v>
      </c>
      <c r="D250" s="21">
        <f t="shared" si="79"/>
        <v>13</v>
      </c>
      <c r="E250" s="21">
        <f t="shared" si="79"/>
        <v>47</v>
      </c>
      <c r="F250" s="21">
        <f t="shared" si="79"/>
        <v>8</v>
      </c>
      <c r="G250" s="21" t="str">
        <f t="shared" si="79"/>
        <v>-</v>
      </c>
      <c r="H250" s="21">
        <f t="shared" si="79"/>
        <v>59</v>
      </c>
      <c r="I250" s="21">
        <f t="shared" si="79"/>
        <v>52</v>
      </c>
      <c r="J250" s="21" t="str">
        <f t="shared" si="79"/>
        <v>-</v>
      </c>
      <c r="K250" s="21" t="str">
        <f t="shared" si="79"/>
        <v>-</v>
      </c>
      <c r="L250" s="103">
        <f t="shared" si="79"/>
        <v>186</v>
      </c>
    </row>
    <row r="251" spans="1:12" ht="11.25" customHeight="1">
      <c r="A251" s="68">
        <v>2017</v>
      </c>
      <c r="B251" s="21" t="str">
        <f t="shared" ref="B251:L251" si="80">B93</f>
        <v>-</v>
      </c>
      <c r="C251" s="21" t="str">
        <f t="shared" si="80"/>
        <v>-</v>
      </c>
      <c r="D251" s="21" t="str">
        <f t="shared" si="80"/>
        <v>-</v>
      </c>
      <c r="E251" s="21" t="str">
        <f t="shared" si="80"/>
        <v>-</v>
      </c>
      <c r="F251" s="21" t="str">
        <f t="shared" si="80"/>
        <v>-</v>
      </c>
      <c r="G251" s="21" t="str">
        <f t="shared" si="80"/>
        <v>-</v>
      </c>
      <c r="H251" s="21" t="str">
        <f t="shared" si="80"/>
        <v>-</v>
      </c>
      <c r="I251" s="21">
        <f t="shared" si="80"/>
        <v>109</v>
      </c>
      <c r="J251" s="21" t="str">
        <f t="shared" si="80"/>
        <v>-</v>
      </c>
      <c r="K251" s="21" t="str">
        <f t="shared" si="80"/>
        <v>-</v>
      </c>
      <c r="L251" s="103">
        <f t="shared" si="80"/>
        <v>109</v>
      </c>
    </row>
    <row r="252" spans="1:12" ht="11.25" customHeight="1">
      <c r="A252" s="68">
        <v>2018</v>
      </c>
      <c r="B252" s="21" t="str">
        <f t="shared" ref="B252:L252" si="81">B94</f>
        <v>-</v>
      </c>
      <c r="C252" s="21" t="str">
        <f t="shared" si="81"/>
        <v>-</v>
      </c>
      <c r="D252" s="21">
        <f t="shared" si="81"/>
        <v>167</v>
      </c>
      <c r="E252" s="21">
        <f t="shared" si="81"/>
        <v>351</v>
      </c>
      <c r="F252" s="21">
        <f t="shared" si="81"/>
        <v>286</v>
      </c>
      <c r="G252" s="21">
        <f t="shared" si="81"/>
        <v>255</v>
      </c>
      <c r="H252" s="21" t="str">
        <f t="shared" si="81"/>
        <v>-</v>
      </c>
      <c r="I252" s="21">
        <f t="shared" si="81"/>
        <v>115</v>
      </c>
      <c r="J252" s="21" t="str">
        <f t="shared" si="81"/>
        <v>-</v>
      </c>
      <c r="K252" s="21" t="str">
        <f t="shared" si="81"/>
        <v>-</v>
      </c>
      <c r="L252" s="103">
        <f t="shared" si="81"/>
        <v>1174</v>
      </c>
    </row>
    <row r="253" spans="1:12" ht="11.25" customHeight="1">
      <c r="A253" s="68">
        <v>2019</v>
      </c>
      <c r="B253" s="21" t="str">
        <f t="shared" ref="B253:L253" si="82">B95</f>
        <v>-</v>
      </c>
      <c r="C253" s="21">
        <f t="shared" si="82"/>
        <v>2</v>
      </c>
      <c r="D253" s="21">
        <f t="shared" si="82"/>
        <v>7</v>
      </c>
      <c r="E253" s="21">
        <f t="shared" si="82"/>
        <v>108</v>
      </c>
      <c r="F253" s="21">
        <f t="shared" si="82"/>
        <v>140</v>
      </c>
      <c r="G253" s="21">
        <f t="shared" si="82"/>
        <v>283</v>
      </c>
      <c r="H253" s="21" t="str">
        <f t="shared" si="82"/>
        <v>-</v>
      </c>
      <c r="I253" s="21" t="str">
        <f t="shared" si="82"/>
        <v>-</v>
      </c>
      <c r="J253" s="21" t="str">
        <f t="shared" si="82"/>
        <v>-</v>
      </c>
      <c r="K253" s="21" t="str">
        <f t="shared" si="82"/>
        <v>-</v>
      </c>
      <c r="L253" s="103">
        <f t="shared" si="82"/>
        <v>540</v>
      </c>
    </row>
    <row r="254" spans="1:12" ht="11.25" customHeight="1">
      <c r="A254" s="68">
        <v>2020</v>
      </c>
      <c r="B254" s="21" t="str">
        <f t="shared" ref="B254:L254" si="83">B96</f>
        <v>-</v>
      </c>
      <c r="C254" s="21">
        <f t="shared" si="83"/>
        <v>1</v>
      </c>
      <c r="D254" s="21">
        <f t="shared" si="83"/>
        <v>3</v>
      </c>
      <c r="E254" s="21">
        <f t="shared" si="83"/>
        <v>47</v>
      </c>
      <c r="F254" s="21">
        <f t="shared" si="83"/>
        <v>72</v>
      </c>
      <c r="G254" s="21" t="str">
        <f t="shared" si="83"/>
        <v>-</v>
      </c>
      <c r="H254" s="21" t="str">
        <f t="shared" si="83"/>
        <v>-</v>
      </c>
      <c r="I254" s="21" t="str">
        <f t="shared" si="83"/>
        <v>-</v>
      </c>
      <c r="J254" s="21" t="str">
        <f t="shared" si="83"/>
        <v>-</v>
      </c>
      <c r="K254" s="21" t="str">
        <f t="shared" si="83"/>
        <v>-</v>
      </c>
      <c r="L254" s="103">
        <f t="shared" si="83"/>
        <v>123</v>
      </c>
    </row>
    <row r="255" spans="1:12" ht="11.25" customHeight="1">
      <c r="A255" s="68">
        <v>2021</v>
      </c>
      <c r="B255" s="21">
        <f t="shared" ref="B255:L255" si="84">B97</f>
        <v>1</v>
      </c>
      <c r="C255" s="21">
        <f t="shared" si="84"/>
        <v>2</v>
      </c>
      <c r="D255" s="21">
        <f t="shared" si="84"/>
        <v>4</v>
      </c>
      <c r="E255" s="21">
        <f t="shared" si="84"/>
        <v>55</v>
      </c>
      <c r="F255" s="21">
        <f t="shared" si="84"/>
        <v>57</v>
      </c>
      <c r="G255" s="21" t="str">
        <f t="shared" si="84"/>
        <v>-</v>
      </c>
      <c r="H255" s="21" t="str">
        <f t="shared" si="84"/>
        <v>-</v>
      </c>
      <c r="I255" s="21" t="str">
        <f t="shared" si="84"/>
        <v>-</v>
      </c>
      <c r="J255" s="21" t="str">
        <f t="shared" si="84"/>
        <v>-</v>
      </c>
      <c r="K255" s="21" t="str">
        <f t="shared" si="84"/>
        <v>-</v>
      </c>
      <c r="L255" s="103">
        <f t="shared" si="84"/>
        <v>119</v>
      </c>
    </row>
    <row r="256" spans="1:12" ht="11.25" customHeight="1">
      <c r="A256" s="68">
        <v>2022</v>
      </c>
      <c r="B256" s="21" t="str">
        <f t="shared" ref="B256:L256" si="85">B98</f>
        <v>-</v>
      </c>
      <c r="C256" s="21">
        <f t="shared" si="85"/>
        <v>4</v>
      </c>
      <c r="D256" s="21" t="str">
        <f t="shared" si="85"/>
        <v>-</v>
      </c>
      <c r="E256" s="21">
        <f t="shared" si="85"/>
        <v>72</v>
      </c>
      <c r="F256" s="21">
        <f t="shared" si="85"/>
        <v>15</v>
      </c>
      <c r="G256" s="21">
        <f t="shared" si="85"/>
        <v>67</v>
      </c>
      <c r="H256" s="21" t="str">
        <f t="shared" si="85"/>
        <v>-</v>
      </c>
      <c r="I256" s="21" t="str">
        <f t="shared" si="85"/>
        <v>-</v>
      </c>
      <c r="J256" s="21" t="str">
        <f t="shared" si="85"/>
        <v>-</v>
      </c>
      <c r="K256" s="21" t="str">
        <f t="shared" si="85"/>
        <v>-</v>
      </c>
      <c r="L256" s="103">
        <f t="shared" si="85"/>
        <v>158</v>
      </c>
    </row>
    <row r="257" spans="1:12" ht="11.25" customHeight="1">
      <c r="A257" s="68">
        <v>2023</v>
      </c>
      <c r="B257" s="21" t="str">
        <f t="shared" ref="B257:L258" si="86">B99</f>
        <v>-</v>
      </c>
      <c r="C257" s="21" t="str">
        <f t="shared" si="86"/>
        <v>-</v>
      </c>
      <c r="D257" s="21" t="str">
        <f t="shared" si="86"/>
        <v>-</v>
      </c>
      <c r="E257" s="21" t="str">
        <f t="shared" si="86"/>
        <v>-</v>
      </c>
      <c r="F257" s="21" t="str">
        <f t="shared" si="86"/>
        <v>-</v>
      </c>
      <c r="G257" s="21" t="str">
        <f t="shared" si="86"/>
        <v>-</v>
      </c>
      <c r="H257" s="21" t="str">
        <f t="shared" si="86"/>
        <v>-</v>
      </c>
      <c r="I257" s="21" t="str">
        <f t="shared" si="86"/>
        <v>-</v>
      </c>
      <c r="J257" s="21" t="str">
        <f t="shared" si="86"/>
        <v>-</v>
      </c>
      <c r="K257" s="21" t="str">
        <f t="shared" si="86"/>
        <v>-</v>
      </c>
      <c r="L257" s="103">
        <f t="shared" si="86"/>
        <v>0</v>
      </c>
    </row>
    <row r="258" spans="1:12" ht="11.25" customHeight="1">
      <c r="A258" s="68" t="s">
        <v>346</v>
      </c>
      <c r="B258" s="21" t="str">
        <f t="shared" si="86"/>
        <v>-</v>
      </c>
      <c r="C258" s="21">
        <f t="shared" si="86"/>
        <v>3</v>
      </c>
      <c r="D258" s="21" t="str">
        <f t="shared" si="86"/>
        <v>-</v>
      </c>
      <c r="E258" s="21" t="str">
        <f t="shared" si="86"/>
        <v>-</v>
      </c>
      <c r="F258" s="21" t="str">
        <f t="shared" si="86"/>
        <v>-</v>
      </c>
      <c r="G258" s="21" t="str">
        <f t="shared" si="86"/>
        <v>-</v>
      </c>
      <c r="H258" s="21" t="str">
        <f t="shared" si="86"/>
        <v>-</v>
      </c>
      <c r="I258" s="21" t="str">
        <f t="shared" si="86"/>
        <v>-</v>
      </c>
      <c r="J258" s="21" t="str">
        <f t="shared" si="86"/>
        <v>-</v>
      </c>
      <c r="K258" s="21" t="str">
        <f t="shared" si="86"/>
        <v>-</v>
      </c>
      <c r="L258" s="103">
        <f t="shared" si="86"/>
        <v>3</v>
      </c>
    </row>
    <row r="259" spans="1:12" ht="11.25" customHeight="1">
      <c r="A259" s="68"/>
      <c r="B259" s="21"/>
      <c r="C259" s="21"/>
      <c r="D259" s="21"/>
      <c r="E259" s="21"/>
      <c r="F259" s="21"/>
      <c r="G259" s="21"/>
      <c r="H259" s="21"/>
      <c r="I259" s="21"/>
      <c r="J259" s="21"/>
      <c r="K259" s="21"/>
      <c r="L259" s="103"/>
    </row>
    <row r="260" spans="1:12" ht="11.25" customHeight="1">
      <c r="A260" s="68"/>
      <c r="B260" s="21"/>
      <c r="C260" s="21"/>
      <c r="D260" s="21"/>
      <c r="E260" s="21"/>
      <c r="F260" s="21"/>
      <c r="G260" s="21"/>
      <c r="H260" s="21"/>
      <c r="I260" s="21"/>
      <c r="J260" s="21"/>
      <c r="K260" s="21"/>
      <c r="L260" s="103"/>
    </row>
    <row r="261" spans="1:12" ht="11.25" customHeight="1">
      <c r="A261" s="332" t="s">
        <v>257</v>
      </c>
      <c r="B261" s="332"/>
      <c r="C261" s="332"/>
      <c r="D261" s="332"/>
      <c r="E261" s="332"/>
      <c r="F261" s="332"/>
      <c r="G261" s="332"/>
      <c r="H261" s="332"/>
      <c r="I261" s="332"/>
      <c r="J261" s="332"/>
      <c r="K261" s="332"/>
      <c r="L261" s="332"/>
    </row>
    <row r="262" spans="1:12" ht="11.25" customHeight="1">
      <c r="A262" s="331" t="s">
        <v>258</v>
      </c>
      <c r="B262" s="331"/>
      <c r="C262" s="183"/>
      <c r="D262" s="183"/>
      <c r="E262" s="183"/>
      <c r="F262" s="183"/>
      <c r="G262" s="183"/>
      <c r="H262" s="183"/>
      <c r="I262" s="183"/>
      <c r="J262" s="183"/>
      <c r="K262" s="183"/>
      <c r="L262" s="183"/>
    </row>
    <row r="263" spans="1:12" ht="11.25" customHeight="1">
      <c r="A263" s="65" t="s">
        <v>1</v>
      </c>
      <c r="B263" s="180" t="s">
        <v>61</v>
      </c>
      <c r="C263" s="180" t="s">
        <v>20</v>
      </c>
      <c r="D263" s="180" t="s">
        <v>21</v>
      </c>
      <c r="E263" s="180" t="s">
        <v>246</v>
      </c>
      <c r="F263" s="180" t="s">
        <v>247</v>
      </c>
      <c r="G263" s="180" t="s">
        <v>24</v>
      </c>
      <c r="H263" s="180" t="s">
        <v>25</v>
      </c>
      <c r="I263" s="180" t="s">
        <v>26</v>
      </c>
      <c r="J263" s="180" t="s">
        <v>62</v>
      </c>
      <c r="K263" s="180" t="s">
        <v>97</v>
      </c>
      <c r="L263" s="12" t="s">
        <v>248</v>
      </c>
    </row>
    <row r="264" spans="1:12" ht="11.25" customHeight="1">
      <c r="A264" s="63" t="s">
        <v>259</v>
      </c>
      <c r="B264" s="21"/>
      <c r="C264" s="21"/>
      <c r="D264" s="21"/>
      <c r="E264" s="21"/>
      <c r="F264" s="21"/>
      <c r="G264" s="21"/>
      <c r="H264" s="21"/>
      <c r="I264" s="21"/>
      <c r="J264" s="21"/>
      <c r="K264" s="21"/>
      <c r="L264" s="103"/>
    </row>
    <row r="265" spans="1:12" ht="11.25" customHeight="1">
      <c r="A265" s="68" t="s">
        <v>102</v>
      </c>
      <c r="B265" s="21" t="s">
        <v>15</v>
      </c>
      <c r="C265" s="21">
        <f t="shared" ref="C265:L265" si="87">AVERAGE(C106:C110)</f>
        <v>2037</v>
      </c>
      <c r="D265" s="21">
        <f t="shared" si="87"/>
        <v>10225.4</v>
      </c>
      <c r="E265" s="21">
        <f t="shared" si="87"/>
        <v>7880.6</v>
      </c>
      <c r="F265" s="21">
        <f t="shared" si="87"/>
        <v>15092.4</v>
      </c>
      <c r="G265" s="21">
        <f t="shared" si="87"/>
        <v>8601</v>
      </c>
      <c r="H265" s="21">
        <f t="shared" si="87"/>
        <v>4766.2</v>
      </c>
      <c r="I265" s="21" t="s">
        <v>15</v>
      </c>
      <c r="J265" s="21" t="s">
        <v>15</v>
      </c>
      <c r="K265" s="21" t="s">
        <v>15</v>
      </c>
      <c r="L265" s="103">
        <f t="shared" si="87"/>
        <v>47380.4</v>
      </c>
    </row>
    <row r="266" spans="1:12" ht="11.25" customHeight="1">
      <c r="A266" s="68" t="s">
        <v>10</v>
      </c>
      <c r="B266" s="21" t="s">
        <v>15</v>
      </c>
      <c r="C266" s="21" t="s">
        <v>15</v>
      </c>
      <c r="D266" s="21">
        <f t="shared" ref="D266:L266" si="88">AVERAGE(D111:D115)</f>
        <v>14517.056447187928</v>
      </c>
      <c r="E266" s="21">
        <f t="shared" si="88"/>
        <v>15252.733934952295</v>
      </c>
      <c r="F266" s="21">
        <f t="shared" si="88"/>
        <v>14466.515754326878</v>
      </c>
      <c r="G266" s="21">
        <f t="shared" si="88"/>
        <v>9261.5450942952339</v>
      </c>
      <c r="H266" s="21">
        <f t="shared" si="88"/>
        <v>2839.4170607283581</v>
      </c>
      <c r="I266" s="21" t="s">
        <v>15</v>
      </c>
      <c r="J266" s="21" t="s">
        <v>15</v>
      </c>
      <c r="K266" s="21" t="s">
        <v>15</v>
      </c>
      <c r="L266" s="103">
        <f t="shared" si="88"/>
        <v>56337.268291490698</v>
      </c>
    </row>
    <row r="267" spans="1:12" ht="11.25" customHeight="1">
      <c r="A267" s="68" t="s">
        <v>11</v>
      </c>
      <c r="B267" s="21" t="s">
        <v>15</v>
      </c>
      <c r="C267" s="21" t="s">
        <v>15</v>
      </c>
      <c r="D267" s="21">
        <f>AVERAGE(D116:D120)</f>
        <v>7860</v>
      </c>
      <c r="E267" s="21">
        <f t="shared" ref="E267:L267" si="89">AVERAGE(E116:E120)</f>
        <v>5620</v>
      </c>
      <c r="F267" s="21">
        <f t="shared" si="89"/>
        <v>5160</v>
      </c>
      <c r="G267" s="21">
        <f t="shared" si="89"/>
        <v>4320</v>
      </c>
      <c r="H267" s="21">
        <f t="shared" si="89"/>
        <v>2620</v>
      </c>
      <c r="I267" s="21" t="s">
        <v>15</v>
      </c>
      <c r="J267" s="21" t="s">
        <v>15</v>
      </c>
      <c r="K267" s="21" t="s">
        <v>15</v>
      </c>
      <c r="L267" s="103">
        <f t="shared" si="89"/>
        <v>25580</v>
      </c>
    </row>
    <row r="268" spans="1:12" ht="11.25" customHeight="1">
      <c r="A268" s="68" t="s">
        <v>12</v>
      </c>
      <c r="B268" s="21" t="s">
        <v>15</v>
      </c>
      <c r="C268" s="21" t="s">
        <v>15</v>
      </c>
      <c r="D268" s="21">
        <f>AVERAGE(D121:D125)</f>
        <v>4642</v>
      </c>
      <c r="E268" s="21">
        <f t="shared" ref="E268:L268" si="90">AVERAGE(E121:E125)</f>
        <v>4172.6000000000004</v>
      </c>
      <c r="F268" s="21">
        <f t="shared" si="90"/>
        <v>4569.6000000000004</v>
      </c>
      <c r="G268" s="21">
        <f t="shared" si="90"/>
        <v>2318</v>
      </c>
      <c r="H268" s="21">
        <f t="shared" si="90"/>
        <v>2235</v>
      </c>
      <c r="I268" s="21" t="s">
        <v>15</v>
      </c>
      <c r="J268" s="21" t="s">
        <v>15</v>
      </c>
      <c r="K268" s="21" t="s">
        <v>15</v>
      </c>
      <c r="L268" s="103">
        <f t="shared" si="90"/>
        <v>18082.2</v>
      </c>
    </row>
    <row r="269" spans="1:12" ht="11.25" customHeight="1">
      <c r="A269" s="68" t="s">
        <v>13</v>
      </c>
      <c r="B269" s="21" t="str">
        <f>B126</f>
        <v>-</v>
      </c>
      <c r="C269" s="21" t="str">
        <f>C126</f>
        <v>-</v>
      </c>
      <c r="D269" s="21">
        <f t="shared" ref="D269:I269" si="91">AVERAGE(D126:D130)</f>
        <v>4248.2</v>
      </c>
      <c r="E269" s="21">
        <f t="shared" si="91"/>
        <v>2366.6</v>
      </c>
      <c r="F269" s="21">
        <f t="shared" si="91"/>
        <v>4540.2</v>
      </c>
      <c r="G269" s="21">
        <f t="shared" si="91"/>
        <v>2963</v>
      </c>
      <c r="H269" s="21">
        <f t="shared" si="91"/>
        <v>2396</v>
      </c>
      <c r="I269" s="21">
        <f t="shared" si="91"/>
        <v>293.39999999999998</v>
      </c>
      <c r="J269" s="21" t="str">
        <f>J126</f>
        <v>-</v>
      </c>
      <c r="K269" s="21" t="str">
        <f>K126</f>
        <v>-</v>
      </c>
      <c r="L269" s="103">
        <f>AVERAGE(L126:L130)</f>
        <v>16807.400000000001</v>
      </c>
    </row>
    <row r="270" spans="1:12" ht="11.25" customHeight="1">
      <c r="A270" s="68" t="s">
        <v>14</v>
      </c>
      <c r="B270" s="21" t="str">
        <f>B135</f>
        <v>-</v>
      </c>
      <c r="C270" s="21">
        <f>AVERAGE(C131:C135)</f>
        <v>106</v>
      </c>
      <c r="D270" s="21">
        <f>AVERAGE(D131:D135)</f>
        <v>2597</v>
      </c>
      <c r="E270" s="21">
        <f t="shared" ref="E270:I270" si="92">AVERAGE(E131:E135)</f>
        <v>66</v>
      </c>
      <c r="F270" s="21">
        <f t="shared" si="92"/>
        <v>1681</v>
      </c>
      <c r="G270" s="21">
        <f t="shared" si="92"/>
        <v>2040.6666666666667</v>
      </c>
      <c r="H270" s="21">
        <f t="shared" si="92"/>
        <v>1704.5</v>
      </c>
      <c r="I270" s="21">
        <f t="shared" si="92"/>
        <v>271</v>
      </c>
      <c r="J270" s="21" t="str">
        <f t="shared" ref="J270:K270" si="93">J135</f>
        <v>-</v>
      </c>
      <c r="K270" s="21" t="str">
        <f t="shared" si="93"/>
        <v>-</v>
      </c>
      <c r="L270" s="103">
        <f t="shared" ref="L270" si="94">AVERAGE(L131:L135)</f>
        <v>6849.333333333333</v>
      </c>
    </row>
    <row r="271" spans="1:12" ht="11.25" customHeight="1">
      <c r="A271" s="68">
        <v>2011</v>
      </c>
      <c r="B271" s="21" t="str">
        <f t="shared" ref="B271:L271" si="95">B136</f>
        <v>-</v>
      </c>
      <c r="C271" s="21" t="str">
        <f t="shared" si="95"/>
        <v>-</v>
      </c>
      <c r="D271" s="21">
        <f t="shared" si="95"/>
        <v>1879</v>
      </c>
      <c r="E271" s="21">
        <f t="shared" si="95"/>
        <v>504</v>
      </c>
      <c r="F271" s="21">
        <f t="shared" si="95"/>
        <v>1737</v>
      </c>
      <c r="G271" s="21">
        <f t="shared" si="95"/>
        <v>1897</v>
      </c>
      <c r="H271" s="21">
        <f t="shared" si="95"/>
        <v>638</v>
      </c>
      <c r="I271" s="21">
        <f t="shared" si="95"/>
        <v>117</v>
      </c>
      <c r="J271" s="21" t="str">
        <f t="shared" si="95"/>
        <v>-</v>
      </c>
      <c r="K271" s="21" t="str">
        <f t="shared" si="95"/>
        <v>-</v>
      </c>
      <c r="L271" s="103">
        <f t="shared" si="95"/>
        <v>6772</v>
      </c>
    </row>
    <row r="272" spans="1:12" ht="11.25" customHeight="1">
      <c r="A272" s="68">
        <v>2012</v>
      </c>
      <c r="B272" s="21" t="str">
        <f t="shared" ref="B272:L272" si="96">B137</f>
        <v>-</v>
      </c>
      <c r="C272" s="21" t="str">
        <f t="shared" si="96"/>
        <v>-</v>
      </c>
      <c r="D272" s="21">
        <f t="shared" si="96"/>
        <v>3738</v>
      </c>
      <c r="E272" s="21">
        <f t="shared" si="96"/>
        <v>1593</v>
      </c>
      <c r="F272" s="21">
        <f t="shared" si="96"/>
        <v>4406</v>
      </c>
      <c r="G272" s="21">
        <f t="shared" si="96"/>
        <v>2650</v>
      </c>
      <c r="H272" s="21">
        <f t="shared" si="96"/>
        <v>1361</v>
      </c>
      <c r="I272" s="21">
        <f t="shared" si="96"/>
        <v>469</v>
      </c>
      <c r="J272" s="21" t="str">
        <f t="shared" si="96"/>
        <v>-</v>
      </c>
      <c r="K272" s="21" t="str">
        <f t="shared" si="96"/>
        <v>-</v>
      </c>
      <c r="L272" s="103">
        <f t="shared" si="96"/>
        <v>14217</v>
      </c>
    </row>
    <row r="273" spans="1:12" ht="11.25" customHeight="1">
      <c r="A273" s="68">
        <v>2013</v>
      </c>
      <c r="B273" s="21" t="str">
        <f t="shared" ref="B273:L273" si="97">B138</f>
        <v>-</v>
      </c>
      <c r="C273" s="21" t="str">
        <f t="shared" si="97"/>
        <v>-</v>
      </c>
      <c r="D273" s="21">
        <f t="shared" ref="D273:D282" si="98">D138</f>
        <v>4268</v>
      </c>
      <c r="E273" s="21">
        <f t="shared" si="97"/>
        <v>3904</v>
      </c>
      <c r="F273" s="21">
        <f t="shared" si="97"/>
        <v>3979</v>
      </c>
      <c r="G273" s="21">
        <f t="shared" si="97"/>
        <v>2638</v>
      </c>
      <c r="H273" s="21">
        <f t="shared" si="97"/>
        <v>1620</v>
      </c>
      <c r="I273" s="21">
        <f t="shared" si="97"/>
        <v>223</v>
      </c>
      <c r="J273" s="21" t="str">
        <f t="shared" si="97"/>
        <v>-</v>
      </c>
      <c r="K273" s="21" t="str">
        <f t="shared" si="97"/>
        <v>-</v>
      </c>
      <c r="L273" s="103">
        <f t="shared" si="97"/>
        <v>16632</v>
      </c>
    </row>
    <row r="274" spans="1:12" ht="11.25" customHeight="1">
      <c r="A274" s="68">
        <v>2014</v>
      </c>
      <c r="B274" s="21" t="str">
        <f t="shared" ref="B274:C280" si="99">B139</f>
        <v>-</v>
      </c>
      <c r="C274" s="21" t="str">
        <f t="shared" si="99"/>
        <v>-</v>
      </c>
      <c r="D274" s="21">
        <f t="shared" si="98"/>
        <v>3011</v>
      </c>
      <c r="E274" s="21">
        <f t="shared" ref="E274:L274" si="100">E139</f>
        <v>2682</v>
      </c>
      <c r="F274" s="21">
        <f t="shared" si="100"/>
        <v>3281</v>
      </c>
      <c r="G274" s="21">
        <f t="shared" si="100"/>
        <v>2987</v>
      </c>
      <c r="H274" s="21">
        <f t="shared" si="100"/>
        <v>1759</v>
      </c>
      <c r="I274" s="21">
        <f t="shared" si="100"/>
        <v>575</v>
      </c>
      <c r="J274" s="21" t="str">
        <f t="shared" si="100"/>
        <v>-</v>
      </c>
      <c r="K274" s="21" t="str">
        <f t="shared" si="100"/>
        <v>-</v>
      </c>
      <c r="L274" s="103">
        <f t="shared" si="100"/>
        <v>14295</v>
      </c>
    </row>
    <row r="275" spans="1:12" ht="11.25" customHeight="1">
      <c r="A275" s="68">
        <v>2015</v>
      </c>
      <c r="B275" s="21" t="str">
        <f t="shared" si="99"/>
        <v>-</v>
      </c>
      <c r="C275" s="21" t="str">
        <f t="shared" si="99"/>
        <v>-</v>
      </c>
      <c r="D275" s="21">
        <f t="shared" si="98"/>
        <v>4434</v>
      </c>
      <c r="E275" s="21">
        <f t="shared" ref="E275:E282" si="101">E140</f>
        <v>2392</v>
      </c>
      <c r="F275" s="21">
        <f t="shared" ref="F275:L275" si="102">F140</f>
        <v>1943</v>
      </c>
      <c r="G275" s="21">
        <f t="shared" si="102"/>
        <v>2000</v>
      </c>
      <c r="H275" s="21">
        <f t="shared" si="102"/>
        <v>1695</v>
      </c>
      <c r="I275" s="21">
        <f t="shared" si="102"/>
        <v>515</v>
      </c>
      <c r="J275" s="21" t="str">
        <f t="shared" si="102"/>
        <v>-</v>
      </c>
      <c r="K275" s="21" t="str">
        <f t="shared" si="102"/>
        <v>-</v>
      </c>
      <c r="L275" s="103">
        <f t="shared" si="102"/>
        <v>12979</v>
      </c>
    </row>
    <row r="276" spans="1:12" ht="11.25" customHeight="1">
      <c r="A276" s="68">
        <v>2016</v>
      </c>
      <c r="B276" s="21" t="str">
        <f t="shared" si="99"/>
        <v>-</v>
      </c>
      <c r="C276" s="21" t="str">
        <f t="shared" si="99"/>
        <v>-</v>
      </c>
      <c r="D276" s="21">
        <f t="shared" si="98"/>
        <v>1662</v>
      </c>
      <c r="E276" s="21">
        <f t="shared" si="101"/>
        <v>1290</v>
      </c>
      <c r="F276" s="21" t="str">
        <f t="shared" ref="F276:L276" si="103">F141</f>
        <v>-</v>
      </c>
      <c r="G276" s="21">
        <f t="shared" si="103"/>
        <v>2450</v>
      </c>
      <c r="H276" s="21">
        <f t="shared" si="103"/>
        <v>1563</v>
      </c>
      <c r="I276" s="21">
        <f t="shared" si="103"/>
        <v>174</v>
      </c>
      <c r="J276" s="21" t="str">
        <f t="shared" si="103"/>
        <v>-</v>
      </c>
      <c r="K276" s="21" t="str">
        <f t="shared" si="103"/>
        <v>-</v>
      </c>
      <c r="L276" s="103">
        <f t="shared" si="103"/>
        <v>7139</v>
      </c>
    </row>
    <row r="277" spans="1:12" ht="11.25" customHeight="1">
      <c r="A277" s="68">
        <v>2017</v>
      </c>
      <c r="B277" s="21" t="str">
        <f t="shared" si="99"/>
        <v>-</v>
      </c>
      <c r="C277" s="21" t="str">
        <f t="shared" si="99"/>
        <v>-</v>
      </c>
      <c r="D277" s="21">
        <f t="shared" si="98"/>
        <v>874</v>
      </c>
      <c r="E277" s="21">
        <f t="shared" si="101"/>
        <v>1210</v>
      </c>
      <c r="F277" s="21" t="str">
        <f t="shared" ref="F277:L277" si="104">F142</f>
        <v>-</v>
      </c>
      <c r="G277" s="21">
        <f t="shared" si="104"/>
        <v>2610</v>
      </c>
      <c r="H277" s="21">
        <f t="shared" si="104"/>
        <v>1811</v>
      </c>
      <c r="I277" s="21">
        <f t="shared" si="104"/>
        <v>220</v>
      </c>
      <c r="J277" s="21" t="str">
        <f t="shared" si="104"/>
        <v>-</v>
      </c>
      <c r="K277" s="21" t="str">
        <f t="shared" si="104"/>
        <v>-</v>
      </c>
      <c r="L277" s="103">
        <f t="shared" si="104"/>
        <v>6725</v>
      </c>
    </row>
    <row r="278" spans="1:12" ht="11.25" customHeight="1">
      <c r="A278" s="68">
        <v>2018</v>
      </c>
      <c r="B278" s="21" t="str">
        <f t="shared" si="99"/>
        <v>-</v>
      </c>
      <c r="C278" s="21" t="str">
        <f t="shared" si="99"/>
        <v>-</v>
      </c>
      <c r="D278" s="21">
        <f t="shared" si="98"/>
        <v>473</v>
      </c>
      <c r="E278" s="21">
        <f t="shared" si="101"/>
        <v>839</v>
      </c>
      <c r="F278" s="21">
        <f t="shared" ref="F278:L278" si="105">F143</f>
        <v>823</v>
      </c>
      <c r="G278" s="21">
        <f t="shared" si="105"/>
        <v>2751</v>
      </c>
      <c r="H278" s="21">
        <f t="shared" si="105"/>
        <v>1551</v>
      </c>
      <c r="I278" s="21">
        <f t="shared" si="105"/>
        <v>441</v>
      </c>
      <c r="J278" s="21" t="str">
        <f t="shared" si="105"/>
        <v>-</v>
      </c>
      <c r="K278" s="21" t="str">
        <f t="shared" si="105"/>
        <v>-</v>
      </c>
      <c r="L278" s="103">
        <f t="shared" si="105"/>
        <v>6878</v>
      </c>
    </row>
    <row r="279" spans="1:12" ht="11.25" customHeight="1">
      <c r="A279" s="68">
        <v>2019</v>
      </c>
      <c r="B279" s="21" t="str">
        <f t="shared" si="99"/>
        <v>-</v>
      </c>
      <c r="C279" s="21" t="str">
        <f t="shared" si="99"/>
        <v>-</v>
      </c>
      <c r="D279" s="21">
        <f t="shared" si="98"/>
        <v>3872</v>
      </c>
      <c r="E279" s="21">
        <f t="shared" si="101"/>
        <v>4370</v>
      </c>
      <c r="F279" s="21">
        <f t="shared" ref="F279:L279" si="106">F144</f>
        <v>3091</v>
      </c>
      <c r="G279" s="21">
        <f t="shared" si="106"/>
        <v>2794</v>
      </c>
      <c r="H279" s="21">
        <f t="shared" si="106"/>
        <v>1108</v>
      </c>
      <c r="I279" s="21">
        <f t="shared" si="106"/>
        <v>251</v>
      </c>
      <c r="J279" s="21" t="str">
        <f t="shared" si="106"/>
        <v>-</v>
      </c>
      <c r="K279" s="21" t="str">
        <f t="shared" si="106"/>
        <v>-</v>
      </c>
      <c r="L279" s="103">
        <f t="shared" si="106"/>
        <v>15486</v>
      </c>
    </row>
    <row r="280" spans="1:12" ht="11.25" customHeight="1">
      <c r="A280" s="68">
        <v>2020</v>
      </c>
      <c r="B280" s="21" t="str">
        <f t="shared" si="99"/>
        <v>-</v>
      </c>
      <c r="C280" s="21" t="str">
        <f t="shared" si="99"/>
        <v>-</v>
      </c>
      <c r="D280" s="21">
        <f t="shared" si="98"/>
        <v>2665</v>
      </c>
      <c r="E280" s="21">
        <f t="shared" si="101"/>
        <v>3359</v>
      </c>
      <c r="F280" s="21">
        <f t="shared" ref="F280:L280" si="107">F145</f>
        <v>2895</v>
      </c>
      <c r="G280" s="21">
        <f t="shared" si="107"/>
        <v>1713</v>
      </c>
      <c r="H280" s="21">
        <f t="shared" si="107"/>
        <v>1086</v>
      </c>
      <c r="I280" s="21">
        <f t="shared" si="107"/>
        <v>568</v>
      </c>
      <c r="J280" s="21" t="str">
        <f t="shared" si="107"/>
        <v>-</v>
      </c>
      <c r="K280" s="21" t="str">
        <f t="shared" si="107"/>
        <v>-</v>
      </c>
      <c r="L280" s="103">
        <f t="shared" si="107"/>
        <v>12286</v>
      </c>
    </row>
    <row r="281" spans="1:12" ht="11.25" customHeight="1">
      <c r="A281" s="68">
        <v>2021</v>
      </c>
      <c r="B281" s="21" t="str">
        <f t="shared" ref="B281:C281" si="108">B146</f>
        <v>-</v>
      </c>
      <c r="C281" s="21" t="str">
        <f t="shared" si="108"/>
        <v>-</v>
      </c>
      <c r="D281" s="21">
        <f t="shared" si="98"/>
        <v>2527</v>
      </c>
      <c r="E281" s="21">
        <f t="shared" si="101"/>
        <v>2592</v>
      </c>
      <c r="F281" s="21">
        <f t="shared" ref="F281:L282" si="109">F146</f>
        <v>767</v>
      </c>
      <c r="G281" s="21">
        <f t="shared" si="109"/>
        <v>2395</v>
      </c>
      <c r="H281" s="21">
        <f t="shared" si="109"/>
        <v>1324</v>
      </c>
      <c r="I281" s="21">
        <f t="shared" si="109"/>
        <v>317</v>
      </c>
      <c r="J281" s="21" t="str">
        <f t="shared" si="109"/>
        <v>-</v>
      </c>
      <c r="K281" s="21" t="str">
        <f t="shared" si="109"/>
        <v>-</v>
      </c>
      <c r="L281" s="103">
        <f t="shared" si="109"/>
        <v>9922</v>
      </c>
    </row>
    <row r="282" spans="1:12" ht="11.25" customHeight="1">
      <c r="A282" s="68">
        <v>2022</v>
      </c>
      <c r="B282" s="21" t="str">
        <f t="shared" ref="B282:C282" si="110">B147</f>
        <v>-</v>
      </c>
      <c r="C282" s="21" t="str">
        <f t="shared" si="110"/>
        <v>-</v>
      </c>
      <c r="D282" s="21">
        <f t="shared" si="98"/>
        <v>3049</v>
      </c>
      <c r="E282" s="21">
        <f t="shared" si="101"/>
        <v>1398</v>
      </c>
      <c r="F282" s="21">
        <f t="shared" si="109"/>
        <v>2855</v>
      </c>
      <c r="G282" s="21">
        <f t="shared" si="109"/>
        <v>1853</v>
      </c>
      <c r="H282" s="21">
        <f t="shared" si="109"/>
        <v>1498</v>
      </c>
      <c r="I282" s="21">
        <f t="shared" si="109"/>
        <v>385</v>
      </c>
      <c r="J282" s="21" t="str">
        <f t="shared" si="109"/>
        <v>-</v>
      </c>
      <c r="K282" s="21" t="str">
        <f t="shared" si="109"/>
        <v>-</v>
      </c>
      <c r="L282" s="103">
        <f t="shared" si="109"/>
        <v>11038</v>
      </c>
    </row>
    <row r="283" spans="1:12" ht="11.25" customHeight="1">
      <c r="A283" s="68">
        <v>2023</v>
      </c>
      <c r="B283" s="21" t="str">
        <f t="shared" ref="B283:C284" si="111">B148</f>
        <v>-</v>
      </c>
      <c r="C283" s="21" t="str">
        <f t="shared" si="111"/>
        <v>-</v>
      </c>
      <c r="D283" s="21" t="str">
        <f t="shared" ref="D283:D284" si="112">D148</f>
        <v>-</v>
      </c>
      <c r="E283" s="21" t="str">
        <f t="shared" ref="E283:L284" si="113">E148</f>
        <v>-</v>
      </c>
      <c r="F283" s="21" t="str">
        <f t="shared" si="113"/>
        <v>-</v>
      </c>
      <c r="G283" s="21" t="str">
        <f t="shared" si="113"/>
        <v>-</v>
      </c>
      <c r="H283" s="21" t="str">
        <f t="shared" si="113"/>
        <v>-</v>
      </c>
      <c r="I283" s="21" t="str">
        <f t="shared" si="113"/>
        <v>-</v>
      </c>
      <c r="J283" s="21" t="str">
        <f t="shared" si="113"/>
        <v>-</v>
      </c>
      <c r="K283" s="21" t="str">
        <f t="shared" si="113"/>
        <v>-</v>
      </c>
      <c r="L283" s="103" t="str">
        <f t="shared" si="113"/>
        <v>-</v>
      </c>
    </row>
    <row r="284" spans="1:12" ht="11.25" customHeight="1">
      <c r="A284" s="68" t="s">
        <v>346</v>
      </c>
      <c r="B284" s="21" t="str">
        <f t="shared" si="111"/>
        <v>-</v>
      </c>
      <c r="C284" s="21" t="str">
        <f t="shared" si="111"/>
        <v>-</v>
      </c>
      <c r="D284" s="21" t="str">
        <f t="shared" si="112"/>
        <v>-</v>
      </c>
      <c r="E284" s="21" t="str">
        <f t="shared" si="113"/>
        <v>-</v>
      </c>
      <c r="F284" s="21" t="str">
        <f t="shared" si="113"/>
        <v>-</v>
      </c>
      <c r="G284" s="21" t="str">
        <f t="shared" si="113"/>
        <v>-</v>
      </c>
      <c r="H284" s="21" t="str">
        <f t="shared" si="113"/>
        <v>-</v>
      </c>
      <c r="I284" s="21" t="str">
        <f t="shared" si="113"/>
        <v>-</v>
      </c>
      <c r="J284" s="21" t="str">
        <f t="shared" si="113"/>
        <v>-</v>
      </c>
      <c r="K284" s="21" t="str">
        <f t="shared" si="113"/>
        <v>-</v>
      </c>
      <c r="L284" s="103" t="str">
        <f t="shared" si="113"/>
        <v>-</v>
      </c>
    </row>
    <row r="285" spans="1:12" ht="11.25" customHeight="1">
      <c r="A285" s="68"/>
      <c r="B285" s="21"/>
      <c r="C285" s="21"/>
      <c r="D285" s="21"/>
      <c r="E285" s="21"/>
      <c r="F285" s="21"/>
      <c r="G285" s="21"/>
      <c r="H285" s="21"/>
      <c r="I285" s="21"/>
      <c r="J285" s="21"/>
      <c r="K285" s="21"/>
      <c r="L285" s="103"/>
    </row>
    <row r="286" spans="1:12" ht="12.75" customHeight="1">
      <c r="A286" s="66" t="s">
        <v>260</v>
      </c>
      <c r="B286" s="21"/>
      <c r="C286" s="21"/>
      <c r="D286" s="21"/>
      <c r="E286" s="21"/>
      <c r="F286" s="21"/>
      <c r="G286" s="21"/>
      <c r="H286" s="21"/>
      <c r="I286" s="21"/>
      <c r="J286" s="21"/>
      <c r="K286" s="21"/>
      <c r="L286" s="103"/>
    </row>
    <row r="287" spans="1:12" ht="11.25" customHeight="1">
      <c r="A287" s="68" t="s">
        <v>102</v>
      </c>
      <c r="B287" s="21" t="s">
        <v>15</v>
      </c>
      <c r="C287" s="21">
        <f t="shared" ref="C287:L287" si="114">AVERAGE(C155:C159)</f>
        <v>2037</v>
      </c>
      <c r="D287" s="21">
        <f t="shared" si="114"/>
        <v>14616.8</v>
      </c>
      <c r="E287" s="21">
        <f t="shared" si="114"/>
        <v>10709.2</v>
      </c>
      <c r="F287" s="21">
        <f t="shared" si="114"/>
        <v>30295.599999999999</v>
      </c>
      <c r="G287" s="21">
        <f t="shared" si="114"/>
        <v>19221.2</v>
      </c>
      <c r="H287" s="21">
        <f t="shared" si="114"/>
        <v>6980.8</v>
      </c>
      <c r="I287" s="21">
        <f t="shared" si="114"/>
        <v>1180.4000000000001</v>
      </c>
      <c r="J287" s="21">
        <f t="shared" si="114"/>
        <v>346.4</v>
      </c>
      <c r="K287" s="21" t="s">
        <v>15</v>
      </c>
      <c r="L287" s="103">
        <f t="shared" si="114"/>
        <v>84165.2</v>
      </c>
    </row>
    <row r="288" spans="1:12" ht="11.25" customHeight="1">
      <c r="A288" s="68" t="s">
        <v>10</v>
      </c>
      <c r="B288" s="21" t="s">
        <v>15</v>
      </c>
      <c r="C288" s="21" t="s">
        <v>15</v>
      </c>
      <c r="D288" s="21">
        <f t="shared" ref="D288:J288" si="115">AVERAGE(D160:D164)</f>
        <v>18588.856447187929</v>
      </c>
      <c r="E288" s="21">
        <f t="shared" si="115"/>
        <v>21257.599999999999</v>
      </c>
      <c r="F288" s="21">
        <f t="shared" si="115"/>
        <v>28801.615731671121</v>
      </c>
      <c r="G288" s="21">
        <f t="shared" si="115"/>
        <v>18198</v>
      </c>
      <c r="H288" s="21">
        <f t="shared" si="115"/>
        <v>6604.4</v>
      </c>
      <c r="I288" s="21">
        <f t="shared" si="115"/>
        <v>2322</v>
      </c>
      <c r="J288" s="21">
        <f t="shared" si="115"/>
        <v>291.5</v>
      </c>
      <c r="K288" s="21" t="s">
        <v>15</v>
      </c>
      <c r="L288" s="103">
        <f>AVERAGE(L160:L164)</f>
        <v>96005.672178859051</v>
      </c>
    </row>
    <row r="289" spans="1:22" ht="11.25" customHeight="1">
      <c r="A289" s="68" t="s">
        <v>11</v>
      </c>
      <c r="B289" s="21" t="s">
        <v>15</v>
      </c>
      <c r="C289" s="21" t="s">
        <v>15</v>
      </c>
      <c r="D289" s="21">
        <f>AVERAGE(D165:D169)</f>
        <v>9112.2000000000007</v>
      </c>
      <c r="E289" s="21">
        <f t="shared" ref="E289:J289" si="116">AVERAGE(E165:E169)</f>
        <v>7241.6</v>
      </c>
      <c r="F289" s="21">
        <f t="shared" si="116"/>
        <v>6636</v>
      </c>
      <c r="G289" s="21">
        <f t="shared" si="116"/>
        <v>5974</v>
      </c>
      <c r="H289" s="21">
        <f t="shared" si="116"/>
        <v>4059.2</v>
      </c>
      <c r="I289" s="21">
        <f t="shared" si="116"/>
        <v>1415.6</v>
      </c>
      <c r="J289" s="21">
        <f t="shared" si="116"/>
        <v>88.333333333333329</v>
      </c>
      <c r="K289" s="21" t="s">
        <v>15</v>
      </c>
      <c r="L289" s="103">
        <f>AVERAGE(L165:L169)</f>
        <v>34491.599999999999</v>
      </c>
      <c r="M289" s="21"/>
      <c r="N289" s="21"/>
      <c r="O289" s="21"/>
      <c r="P289" s="21"/>
      <c r="Q289" s="21"/>
      <c r="R289" s="21"/>
      <c r="S289" s="21"/>
      <c r="T289" s="21"/>
      <c r="U289" s="21"/>
      <c r="V289" s="103"/>
    </row>
    <row r="290" spans="1:22" ht="11.25" customHeight="1">
      <c r="A290" s="68" t="s">
        <v>12</v>
      </c>
      <c r="B290" s="21" t="s">
        <v>15</v>
      </c>
      <c r="C290" s="21" t="s">
        <v>15</v>
      </c>
      <c r="D290" s="21">
        <f>AVERAGE(D170:D174)</f>
        <v>5979.4</v>
      </c>
      <c r="E290" s="21">
        <f t="shared" ref="E290:J290" si="117">AVERAGE(E170:E174)</f>
        <v>5752</v>
      </c>
      <c r="F290" s="21">
        <f t="shared" si="117"/>
        <v>4953.3999999999996</v>
      </c>
      <c r="G290" s="21">
        <f t="shared" si="117"/>
        <v>3957.2</v>
      </c>
      <c r="H290" s="21">
        <f t="shared" si="117"/>
        <v>3415.8</v>
      </c>
      <c r="I290" s="21">
        <f t="shared" si="117"/>
        <v>786</v>
      </c>
      <c r="J290" s="21">
        <f t="shared" si="117"/>
        <v>115.8</v>
      </c>
      <c r="K290" s="21" t="s">
        <v>15</v>
      </c>
      <c r="L290" s="103">
        <f>AVERAGE(L170:L174)</f>
        <v>25430</v>
      </c>
      <c r="M290" s="21"/>
      <c r="N290" s="21"/>
      <c r="O290" s="21"/>
      <c r="P290" s="21"/>
      <c r="Q290" s="21"/>
      <c r="R290" s="21"/>
      <c r="S290" s="21"/>
      <c r="T290" s="21"/>
      <c r="U290" s="21"/>
      <c r="V290" s="103"/>
    </row>
    <row r="291" spans="1:22" ht="11.25" customHeight="1">
      <c r="A291" s="68" t="s">
        <v>13</v>
      </c>
      <c r="B291" s="21">
        <f>AVERAGE(B175:B179)</f>
        <v>689.25</v>
      </c>
      <c r="C291" s="21">
        <f>AVERAGE(C175:C179)</f>
        <v>1222</v>
      </c>
      <c r="D291" s="21">
        <f>AVERAGE(D175:D179)</f>
        <v>6590.4</v>
      </c>
      <c r="E291" s="21">
        <f>AVERAGE(E175:E179)</f>
        <v>4426</v>
      </c>
      <c r="F291" s="21">
        <f>AVERAGE(F175:F179)</f>
        <v>5359.4</v>
      </c>
      <c r="G291" s="21">
        <f t="shared" ref="G291:L291" si="118">AVERAGE(G175:G179)</f>
        <v>4400.6000000000004</v>
      </c>
      <c r="H291" s="21">
        <f t="shared" si="118"/>
        <v>4456.8</v>
      </c>
      <c r="I291" s="21">
        <f t="shared" si="118"/>
        <v>1616.4</v>
      </c>
      <c r="J291" s="21">
        <f t="shared" si="118"/>
        <v>168.2</v>
      </c>
      <c r="K291" s="21">
        <f t="shared" si="118"/>
        <v>25.2</v>
      </c>
      <c r="L291" s="103">
        <f t="shared" si="118"/>
        <v>28816.400000000001</v>
      </c>
    </row>
    <row r="292" spans="1:22" ht="11.25" customHeight="1">
      <c r="A292" s="68" t="s">
        <v>14</v>
      </c>
      <c r="B292" s="21" t="str">
        <f>B180</f>
        <v>-</v>
      </c>
      <c r="C292" s="21">
        <f t="shared" ref="C292:L292" si="119">AVERAGE(C180:C184)</f>
        <v>454</v>
      </c>
      <c r="D292" s="21">
        <f t="shared" si="119"/>
        <v>2480.3333333333335</v>
      </c>
      <c r="E292" s="21">
        <f t="shared" si="119"/>
        <v>1016</v>
      </c>
      <c r="F292" s="21">
        <f t="shared" si="119"/>
        <v>2161.3333333333335</v>
      </c>
      <c r="G292" s="21">
        <f t="shared" si="119"/>
        <v>2770.6666666666665</v>
      </c>
      <c r="H292" s="21">
        <f t="shared" si="119"/>
        <v>1092.8</v>
      </c>
      <c r="I292" s="21">
        <f t="shared" si="119"/>
        <v>411.8</v>
      </c>
      <c r="J292" s="21">
        <f t="shared" si="119"/>
        <v>176</v>
      </c>
      <c r="K292" s="21">
        <f t="shared" si="119"/>
        <v>26</v>
      </c>
      <c r="L292" s="103">
        <f t="shared" si="119"/>
        <v>6763.2</v>
      </c>
    </row>
    <row r="293" spans="1:22" ht="11.25" customHeight="1">
      <c r="A293" s="68">
        <v>2011</v>
      </c>
      <c r="B293" s="21" t="str">
        <f t="shared" ref="B293:L293" si="120">B185</f>
        <v>-</v>
      </c>
      <c r="C293" s="21">
        <f t="shared" si="120"/>
        <v>316</v>
      </c>
      <c r="D293" s="21">
        <f t="shared" si="120"/>
        <v>2827</v>
      </c>
      <c r="E293" s="21">
        <f t="shared" si="120"/>
        <v>1644</v>
      </c>
      <c r="F293" s="21">
        <f t="shared" si="120"/>
        <v>1997</v>
      </c>
      <c r="G293" s="21">
        <f t="shared" si="120"/>
        <v>2239</v>
      </c>
      <c r="H293" s="21">
        <f t="shared" si="120"/>
        <v>760</v>
      </c>
      <c r="I293" s="21">
        <f t="shared" si="120"/>
        <v>418</v>
      </c>
      <c r="J293" s="21">
        <f t="shared" si="120"/>
        <v>235</v>
      </c>
      <c r="K293" s="21" t="str">
        <f t="shared" si="120"/>
        <v>-</v>
      </c>
      <c r="L293" s="103">
        <f t="shared" si="120"/>
        <v>10436</v>
      </c>
    </row>
    <row r="294" spans="1:22" ht="11.25" customHeight="1">
      <c r="A294" s="68">
        <v>2012</v>
      </c>
      <c r="B294" s="21" t="str">
        <f t="shared" ref="B294:L294" si="121">B186</f>
        <v>-</v>
      </c>
      <c r="C294" s="21">
        <f t="shared" si="121"/>
        <v>522</v>
      </c>
      <c r="D294" s="21">
        <f t="shared" si="121"/>
        <v>5195</v>
      </c>
      <c r="E294" s="21">
        <f t="shared" si="121"/>
        <v>2647</v>
      </c>
      <c r="F294" s="21">
        <f t="shared" si="121"/>
        <v>4742</v>
      </c>
      <c r="G294" s="21">
        <f t="shared" si="121"/>
        <v>3349</v>
      </c>
      <c r="H294" s="21">
        <f t="shared" si="121"/>
        <v>2596</v>
      </c>
      <c r="I294" s="21">
        <f t="shared" si="121"/>
        <v>1190</v>
      </c>
      <c r="J294" s="21">
        <f t="shared" si="121"/>
        <v>121</v>
      </c>
      <c r="K294" s="21" t="str">
        <f t="shared" si="121"/>
        <v>-</v>
      </c>
      <c r="L294" s="103">
        <f t="shared" si="121"/>
        <v>20362</v>
      </c>
    </row>
    <row r="295" spans="1:22" ht="11.25" customHeight="1">
      <c r="A295" s="68">
        <v>2013</v>
      </c>
      <c r="B295" s="21" t="str">
        <f t="shared" ref="B295:L295" si="122">B187</f>
        <v>-</v>
      </c>
      <c r="C295" s="21">
        <f t="shared" si="122"/>
        <v>1042</v>
      </c>
      <c r="D295" s="21">
        <f t="shared" si="122"/>
        <v>5587</v>
      </c>
      <c r="E295" s="21">
        <f t="shared" si="122"/>
        <v>4942</v>
      </c>
      <c r="F295" s="21">
        <f t="shared" si="122"/>
        <v>4938</v>
      </c>
      <c r="G295" s="21">
        <f t="shared" si="122"/>
        <v>5106</v>
      </c>
      <c r="H295" s="21">
        <f t="shared" si="122"/>
        <v>3054</v>
      </c>
      <c r="I295" s="21">
        <f t="shared" si="122"/>
        <v>1168</v>
      </c>
      <c r="J295" s="21">
        <f t="shared" si="122"/>
        <v>155</v>
      </c>
      <c r="K295" s="21" t="str">
        <f t="shared" si="122"/>
        <v>-</v>
      </c>
      <c r="L295" s="103">
        <f t="shared" si="122"/>
        <v>25992</v>
      </c>
    </row>
    <row r="296" spans="1:22" ht="11.25" customHeight="1">
      <c r="A296" s="68">
        <v>2014</v>
      </c>
      <c r="B296" s="21" t="str">
        <f t="shared" ref="B296:L296" si="123">B188</f>
        <v>-</v>
      </c>
      <c r="C296" s="21">
        <f t="shared" si="123"/>
        <v>962</v>
      </c>
      <c r="D296" s="21">
        <f t="shared" si="123"/>
        <v>5583</v>
      </c>
      <c r="E296" s="21">
        <f t="shared" si="123"/>
        <v>4482</v>
      </c>
      <c r="F296" s="21">
        <f t="shared" si="123"/>
        <v>4381</v>
      </c>
      <c r="G296" s="21">
        <f t="shared" si="123"/>
        <v>5212</v>
      </c>
      <c r="H296" s="21">
        <f t="shared" si="123"/>
        <v>2621</v>
      </c>
      <c r="I296" s="21">
        <f t="shared" si="123"/>
        <v>942</v>
      </c>
      <c r="J296" s="21">
        <f t="shared" si="123"/>
        <v>98</v>
      </c>
      <c r="K296" s="21" t="str">
        <f t="shared" si="123"/>
        <v>-</v>
      </c>
      <c r="L296" s="103">
        <f t="shared" si="123"/>
        <v>24281</v>
      </c>
    </row>
    <row r="297" spans="1:22" ht="11.25" customHeight="1">
      <c r="A297" s="68">
        <v>2015</v>
      </c>
      <c r="B297" s="21" t="str">
        <f t="shared" ref="B297:L297" si="124">B189</f>
        <v>-</v>
      </c>
      <c r="C297" s="21">
        <f t="shared" si="124"/>
        <v>1767</v>
      </c>
      <c r="D297" s="21">
        <f t="shared" si="124"/>
        <v>6146</v>
      </c>
      <c r="E297" s="21">
        <f t="shared" si="124"/>
        <v>3741</v>
      </c>
      <c r="F297" s="21">
        <f t="shared" si="124"/>
        <v>3308</v>
      </c>
      <c r="G297" s="21">
        <f t="shared" si="124"/>
        <v>2812</v>
      </c>
      <c r="H297" s="21">
        <f t="shared" si="124"/>
        <v>2094</v>
      </c>
      <c r="I297" s="21">
        <f t="shared" si="124"/>
        <v>896</v>
      </c>
      <c r="J297" s="21">
        <f t="shared" si="124"/>
        <v>158</v>
      </c>
      <c r="K297" s="21" t="str">
        <f t="shared" si="124"/>
        <v>-</v>
      </c>
      <c r="L297" s="103">
        <f t="shared" si="124"/>
        <v>20922</v>
      </c>
    </row>
    <row r="298" spans="1:22" ht="11.25" customHeight="1">
      <c r="A298" s="68">
        <v>2016</v>
      </c>
      <c r="B298" s="21" t="str">
        <f t="shared" ref="B298:L298" si="125">B190</f>
        <v>-</v>
      </c>
      <c r="C298" s="21">
        <f t="shared" si="125"/>
        <v>895</v>
      </c>
      <c r="D298" s="21">
        <f t="shared" si="125"/>
        <v>2508</v>
      </c>
      <c r="E298" s="21">
        <f t="shared" si="125"/>
        <v>1972</v>
      </c>
      <c r="F298" s="21">
        <f t="shared" si="125"/>
        <v>550</v>
      </c>
      <c r="G298" s="21">
        <f t="shared" si="125"/>
        <v>3084</v>
      </c>
      <c r="H298" s="21">
        <f t="shared" si="125"/>
        <v>1952</v>
      </c>
      <c r="I298" s="21">
        <f t="shared" si="125"/>
        <v>363</v>
      </c>
      <c r="J298" s="21">
        <f t="shared" si="125"/>
        <v>41</v>
      </c>
      <c r="K298" s="21" t="str">
        <f t="shared" si="125"/>
        <v>-</v>
      </c>
      <c r="L298" s="103">
        <f t="shared" si="125"/>
        <v>11365</v>
      </c>
    </row>
    <row r="299" spans="1:22" ht="11.25" customHeight="1">
      <c r="A299" s="68">
        <v>2017</v>
      </c>
      <c r="B299" s="21" t="str">
        <f t="shared" ref="B299:L299" si="126">B191</f>
        <v>-</v>
      </c>
      <c r="C299" s="21">
        <f t="shared" si="126"/>
        <v>106</v>
      </c>
      <c r="D299" s="21">
        <f t="shared" si="126"/>
        <v>1057</v>
      </c>
      <c r="E299" s="21">
        <f t="shared" si="126"/>
        <v>1601</v>
      </c>
      <c r="F299" s="21">
        <f t="shared" si="126"/>
        <v>655</v>
      </c>
      <c r="G299" s="21">
        <f t="shared" si="126"/>
        <v>2610</v>
      </c>
      <c r="H299" s="21">
        <f t="shared" si="126"/>
        <v>1899</v>
      </c>
      <c r="I299" s="21">
        <f t="shared" si="126"/>
        <v>466</v>
      </c>
      <c r="J299" s="21">
        <f t="shared" si="126"/>
        <v>41</v>
      </c>
      <c r="K299" s="21" t="str">
        <f t="shared" si="126"/>
        <v>-</v>
      </c>
      <c r="L299" s="103">
        <f t="shared" si="126"/>
        <v>8435</v>
      </c>
    </row>
    <row r="300" spans="1:22" ht="11.25" customHeight="1">
      <c r="A300" s="68">
        <v>2018</v>
      </c>
      <c r="B300" s="21" t="str">
        <f t="shared" ref="B300:L300" si="127">B192</f>
        <v>-</v>
      </c>
      <c r="C300" s="21" t="str">
        <f t="shared" si="127"/>
        <v>-</v>
      </c>
      <c r="D300" s="21">
        <f t="shared" si="127"/>
        <v>988</v>
      </c>
      <c r="E300" s="21">
        <f t="shared" si="127"/>
        <v>1623</v>
      </c>
      <c r="F300" s="21">
        <f t="shared" si="127"/>
        <v>1396</v>
      </c>
      <c r="G300" s="21">
        <f t="shared" si="127"/>
        <v>3673</v>
      </c>
      <c r="H300" s="21">
        <f t="shared" si="127"/>
        <v>1631</v>
      </c>
      <c r="I300" s="21">
        <f t="shared" si="127"/>
        <v>658</v>
      </c>
      <c r="J300" s="21">
        <f t="shared" si="127"/>
        <v>83</v>
      </c>
      <c r="K300" s="21" t="str">
        <f t="shared" si="127"/>
        <v>-</v>
      </c>
      <c r="L300" s="103">
        <f t="shared" si="127"/>
        <v>10052</v>
      </c>
    </row>
    <row r="301" spans="1:22" ht="11.25" customHeight="1">
      <c r="A301" s="68">
        <v>2019</v>
      </c>
      <c r="B301" s="21" t="str">
        <f t="shared" ref="B301:L301" si="128">B193</f>
        <v>-</v>
      </c>
      <c r="C301" s="21">
        <f t="shared" si="128"/>
        <v>51</v>
      </c>
      <c r="D301" s="21">
        <f t="shared" si="128"/>
        <v>4013</v>
      </c>
      <c r="E301" s="21">
        <f t="shared" si="128"/>
        <v>4820</v>
      </c>
      <c r="F301" s="21">
        <f t="shared" si="128"/>
        <v>4146</v>
      </c>
      <c r="G301" s="21">
        <f t="shared" si="128"/>
        <v>3466</v>
      </c>
      <c r="H301" s="21">
        <f t="shared" si="128"/>
        <v>1212</v>
      </c>
      <c r="I301" s="21">
        <f t="shared" si="128"/>
        <v>438</v>
      </c>
      <c r="J301" s="21" t="str">
        <f t="shared" si="128"/>
        <v>-</v>
      </c>
      <c r="K301" s="21" t="str">
        <f t="shared" si="128"/>
        <v>-</v>
      </c>
      <c r="L301" s="103">
        <f t="shared" si="128"/>
        <v>18146</v>
      </c>
    </row>
    <row r="302" spans="1:22" ht="11.25" customHeight="1">
      <c r="A302" s="68">
        <v>2020</v>
      </c>
      <c r="B302" s="21" t="str">
        <f t="shared" ref="B302:L302" si="129">B194</f>
        <v>-</v>
      </c>
      <c r="C302" s="21">
        <f t="shared" si="129"/>
        <v>137</v>
      </c>
      <c r="D302" s="21">
        <f t="shared" si="129"/>
        <v>2760</v>
      </c>
      <c r="E302" s="21">
        <f t="shared" si="129"/>
        <v>3773</v>
      </c>
      <c r="F302" s="21">
        <f t="shared" si="129"/>
        <v>3516</v>
      </c>
      <c r="G302" s="21">
        <f t="shared" si="129"/>
        <v>1964</v>
      </c>
      <c r="H302" s="21">
        <f t="shared" si="129"/>
        <v>1261</v>
      </c>
      <c r="I302" s="21">
        <f t="shared" si="129"/>
        <v>780</v>
      </c>
      <c r="J302" s="21" t="str">
        <f t="shared" si="129"/>
        <v>-</v>
      </c>
      <c r="K302" s="21" t="str">
        <f t="shared" si="129"/>
        <v>-</v>
      </c>
      <c r="L302" s="103">
        <f t="shared" si="129"/>
        <v>14191</v>
      </c>
    </row>
    <row r="303" spans="1:22" ht="11.25" customHeight="1">
      <c r="A303" s="68">
        <v>2021</v>
      </c>
      <c r="B303" s="21">
        <f t="shared" ref="B303:L303" si="130">B195</f>
        <v>33</v>
      </c>
      <c r="C303" s="21">
        <f t="shared" si="130"/>
        <v>397</v>
      </c>
      <c r="D303" s="21">
        <f t="shared" si="130"/>
        <v>2869</v>
      </c>
      <c r="E303" s="21">
        <f t="shared" si="130"/>
        <v>2816</v>
      </c>
      <c r="F303" s="21">
        <f t="shared" si="130"/>
        <v>1137</v>
      </c>
      <c r="G303" s="21">
        <f t="shared" si="130"/>
        <v>2641</v>
      </c>
      <c r="H303" s="21">
        <f t="shared" si="130"/>
        <v>1394</v>
      </c>
      <c r="I303" s="21">
        <f t="shared" si="130"/>
        <v>498</v>
      </c>
      <c r="J303" s="21" t="str">
        <f t="shared" si="130"/>
        <v>-</v>
      </c>
      <c r="K303" s="21" t="str">
        <f t="shared" si="130"/>
        <v>-</v>
      </c>
      <c r="L303" s="103">
        <f t="shared" si="130"/>
        <v>11785</v>
      </c>
    </row>
    <row r="304" spans="1:22" ht="11.25" customHeight="1">
      <c r="A304" s="68">
        <v>2022</v>
      </c>
      <c r="B304" s="21">
        <f t="shared" ref="B304:L304" si="131">B196</f>
        <v>185</v>
      </c>
      <c r="C304" s="21">
        <f t="shared" si="131"/>
        <v>298</v>
      </c>
      <c r="D304" s="21">
        <f t="shared" si="131"/>
        <v>3459</v>
      </c>
      <c r="E304" s="21">
        <f t="shared" si="131"/>
        <v>2120</v>
      </c>
      <c r="F304" s="21">
        <f t="shared" si="131"/>
        <v>3186</v>
      </c>
      <c r="G304" s="21">
        <f t="shared" si="131"/>
        <v>2138</v>
      </c>
      <c r="H304" s="21">
        <f t="shared" si="131"/>
        <v>1546</v>
      </c>
      <c r="I304" s="21">
        <f t="shared" si="131"/>
        <v>509</v>
      </c>
      <c r="J304" s="21" t="str">
        <f t="shared" si="131"/>
        <v>-</v>
      </c>
      <c r="K304" s="21" t="str">
        <f t="shared" si="131"/>
        <v>-</v>
      </c>
      <c r="L304" s="103">
        <f t="shared" si="131"/>
        <v>13441</v>
      </c>
    </row>
    <row r="305" spans="1:12" ht="11.25" customHeight="1">
      <c r="A305" s="68" t="s">
        <v>92</v>
      </c>
      <c r="B305" s="21" t="str">
        <f t="shared" ref="B305:L306" si="132">B197</f>
        <v>-</v>
      </c>
      <c r="C305" s="21" t="str">
        <f t="shared" si="132"/>
        <v>-</v>
      </c>
      <c r="D305" s="21" t="str">
        <f t="shared" si="132"/>
        <v>-</v>
      </c>
      <c r="E305" s="21" t="str">
        <f t="shared" si="132"/>
        <v>-</v>
      </c>
      <c r="F305" s="21" t="str">
        <f t="shared" si="132"/>
        <v>-</v>
      </c>
      <c r="G305" s="21" t="str">
        <f t="shared" si="132"/>
        <v>-</v>
      </c>
      <c r="H305" s="21">
        <f t="shared" si="132"/>
        <v>171</v>
      </c>
      <c r="I305" s="21">
        <f t="shared" si="132"/>
        <v>206</v>
      </c>
      <c r="J305" s="21">
        <f t="shared" si="132"/>
        <v>55</v>
      </c>
      <c r="K305" s="21" t="str">
        <f t="shared" si="132"/>
        <v>-</v>
      </c>
      <c r="L305" s="103">
        <f t="shared" si="132"/>
        <v>432</v>
      </c>
    </row>
    <row r="306" spans="1:12" ht="11.25" customHeight="1">
      <c r="A306" s="68" t="s">
        <v>346</v>
      </c>
      <c r="B306" s="21" t="str">
        <f t="shared" si="132"/>
        <v>-</v>
      </c>
      <c r="C306" s="21">
        <f t="shared" si="132"/>
        <v>152</v>
      </c>
      <c r="D306" s="21">
        <f t="shared" si="132"/>
        <v>580</v>
      </c>
      <c r="E306" s="21">
        <f t="shared" si="132"/>
        <v>258</v>
      </c>
      <c r="F306" s="21">
        <f t="shared" si="132"/>
        <v>74</v>
      </c>
      <c r="G306" s="21">
        <f t="shared" si="132"/>
        <v>265</v>
      </c>
      <c r="H306" s="21">
        <f t="shared" si="132"/>
        <v>140</v>
      </c>
      <c r="I306" s="21">
        <f t="shared" si="132"/>
        <v>187</v>
      </c>
      <c r="J306" s="21" t="str">
        <f t="shared" si="132"/>
        <v>-</v>
      </c>
      <c r="K306" s="21" t="str">
        <f t="shared" si="132"/>
        <v>-</v>
      </c>
      <c r="L306" s="103">
        <f t="shared" si="132"/>
        <v>1656</v>
      </c>
    </row>
    <row r="307" spans="1:12" ht="11.25" customHeight="1">
      <c r="A307" s="146" t="str">
        <f>A199</f>
        <v>a/  Monthly totals for Oregon data are the sum of statistical weeks with closest fit to the calendar month.</v>
      </c>
      <c r="B307" s="146"/>
      <c r="C307" s="146"/>
      <c r="D307" s="146"/>
      <c r="E307" s="146"/>
      <c r="F307" s="146"/>
      <c r="G307" s="146"/>
      <c r="H307" s="146"/>
      <c r="I307" s="146"/>
      <c r="J307" s="146"/>
      <c r="K307" s="146"/>
      <c r="L307" s="146"/>
    </row>
    <row r="308" spans="1:12" ht="11.25" customHeight="1">
      <c r="A308" s="1" t="str">
        <f>A200</f>
        <v>b/  Preliminary.</v>
      </c>
      <c r="B308" s="1"/>
      <c r="C308" s="1"/>
      <c r="D308" s="1"/>
      <c r="E308" s="1"/>
      <c r="F308" s="1"/>
      <c r="G308" s="1"/>
      <c r="H308" s="1"/>
      <c r="I308" s="1"/>
      <c r="J308" s="1"/>
      <c r="K308" s="1"/>
      <c r="L308" s="1"/>
    </row>
    <row r="309" spans="1:12" ht="22.5" customHeight="1">
      <c r="A309" s="262" t="str">
        <f>A201</f>
        <v>c/  In 2021, the southern boundary of the KMZ was officially moved five nautical miles north from Horse Mountain to latitude 40°10′ N.</v>
      </c>
      <c r="B309" s="262"/>
      <c r="C309" s="262"/>
      <c r="D309" s="262"/>
      <c r="E309" s="262"/>
      <c r="F309" s="262"/>
      <c r="G309" s="262"/>
      <c r="H309" s="262"/>
      <c r="I309" s="262"/>
      <c r="J309" s="262"/>
      <c r="K309" s="262"/>
      <c r="L309" s="262"/>
    </row>
    <row r="313" spans="1:12">
      <c r="F313" s="35"/>
    </row>
  </sheetData>
  <mergeCells count="8">
    <mergeCell ref="A309:L309"/>
    <mergeCell ref="A261:L261"/>
    <mergeCell ref="A262:B262"/>
    <mergeCell ref="A1:L1"/>
    <mergeCell ref="A199:L199"/>
    <mergeCell ref="A200:L200"/>
    <mergeCell ref="A201:L201"/>
    <mergeCell ref="A213:L214"/>
  </mergeCells>
  <pageMargins left="0.7" right="0.7" top="0.75" bottom="0.75" header="0.3" footer="0.3"/>
  <pageSetup scale="78" orientation="portrait" r:id="rId1"/>
  <rowBreaks count="1" manualBreakCount="1">
    <brk id="260"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4"/>
  <dimension ref="A1:Z321"/>
  <sheetViews>
    <sheetView showGridLines="0" zoomScale="115" zoomScaleNormal="115" workbookViewId="0">
      <pane xSplit="1" ySplit="4" topLeftCell="B209" activePane="bottomRight" state="frozen"/>
      <selection activeCell="A2" sqref="A1:XFD1048576"/>
      <selection pane="topRight" activeCell="A2" sqref="A1:XFD1048576"/>
      <selection pane="bottomLeft" activeCell="A2" sqref="A1:XFD1048576"/>
      <selection pane="bottomRight" activeCell="Y11" sqref="Y11"/>
    </sheetView>
  </sheetViews>
  <sheetFormatPr defaultColWidth="9" defaultRowHeight="15.6"/>
  <cols>
    <col min="1" max="1" width="8.3984375" style="173" customWidth="1"/>
    <col min="2" max="2" width="6.8984375" style="173" bestFit="1" customWidth="1"/>
    <col min="3" max="3" width="5.19921875" style="173" customWidth="1"/>
    <col min="4" max="7" width="6.3984375" style="173" bestFit="1" customWidth="1"/>
    <col min="8" max="8" width="5.69921875" style="173" bestFit="1" customWidth="1"/>
    <col min="9" max="9" width="5.19921875" style="173" customWidth="1"/>
    <col min="10" max="10" width="4.19921875" style="173" customWidth="1"/>
    <col min="11" max="11" width="3.59765625" style="173" bestFit="1" customWidth="1"/>
    <col min="12" max="12" width="6.8984375" style="173" customWidth="1"/>
    <col min="13" max="13" width="2.19921875" style="173" customWidth="1"/>
    <col min="14" max="14" width="4.69921875" style="173" bestFit="1" customWidth="1"/>
    <col min="15" max="15" width="5" style="173" bestFit="1" customWidth="1"/>
    <col min="16" max="16" width="5.69921875" style="173" bestFit="1" customWidth="1"/>
    <col min="17" max="17" width="6.69921875" style="173" customWidth="1"/>
    <col min="18" max="18" width="6.3984375" style="173" bestFit="1" customWidth="1"/>
    <col min="19" max="19" width="5.69921875" style="173" bestFit="1" customWidth="1"/>
    <col min="20" max="20" width="5.59765625" style="173" customWidth="1"/>
    <col min="21" max="21" width="4.19921875" style="173" bestFit="1" customWidth="1"/>
    <col min="22" max="23" width="3.59765625" style="173" bestFit="1" customWidth="1"/>
    <col min="24" max="24" width="6.8984375" style="173" bestFit="1" customWidth="1"/>
    <col min="25" max="25" width="9" style="173"/>
    <col min="26" max="26" width="3.8984375" style="173" bestFit="1" customWidth="1"/>
    <col min="27" max="16384" width="9" style="173"/>
  </cols>
  <sheetData>
    <row r="1" spans="1:26" ht="11.25" customHeight="1">
      <c r="A1" s="150" t="s">
        <v>261</v>
      </c>
      <c r="B1" s="150"/>
      <c r="C1" s="150"/>
      <c r="D1" s="150"/>
      <c r="E1" s="150"/>
      <c r="F1" s="150"/>
      <c r="G1" s="150"/>
      <c r="H1" s="150"/>
      <c r="I1" s="150"/>
      <c r="J1" s="150"/>
      <c r="K1" s="150"/>
      <c r="L1" s="150"/>
      <c r="M1" s="150"/>
      <c r="N1" s="150"/>
      <c r="O1" s="150"/>
      <c r="P1" s="150"/>
      <c r="Q1" s="150"/>
      <c r="R1" s="150"/>
      <c r="S1" s="150"/>
      <c r="T1" s="150"/>
      <c r="U1" s="150"/>
      <c r="V1" s="150"/>
      <c r="W1" s="150"/>
      <c r="X1" s="150"/>
    </row>
    <row r="2" spans="1:26" ht="11.25" customHeight="1">
      <c r="A2" s="84" t="s">
        <v>1</v>
      </c>
      <c r="B2" s="36" t="s">
        <v>61</v>
      </c>
      <c r="C2" s="36" t="s">
        <v>20</v>
      </c>
      <c r="D2" s="36" t="s">
        <v>21</v>
      </c>
      <c r="E2" s="36" t="s">
        <v>22</v>
      </c>
      <c r="F2" s="36" t="s">
        <v>23</v>
      </c>
      <c r="G2" s="36" t="s">
        <v>24</v>
      </c>
      <c r="H2" s="36" t="s">
        <v>25</v>
      </c>
      <c r="I2" s="36" t="s">
        <v>26</v>
      </c>
      <c r="J2" s="36" t="s">
        <v>62</v>
      </c>
      <c r="K2" s="36" t="s">
        <v>97</v>
      </c>
      <c r="L2" s="36" t="s">
        <v>8</v>
      </c>
      <c r="M2" s="37"/>
      <c r="N2" s="36" t="s">
        <v>61</v>
      </c>
      <c r="O2" s="36" t="s">
        <v>20</v>
      </c>
      <c r="P2" s="36" t="s">
        <v>21</v>
      </c>
      <c r="Q2" s="36" t="s">
        <v>22</v>
      </c>
      <c r="R2" s="36" t="s">
        <v>23</v>
      </c>
      <c r="S2" s="36" t="s">
        <v>24</v>
      </c>
      <c r="T2" s="36" t="s">
        <v>25</v>
      </c>
      <c r="U2" s="36" t="s">
        <v>26</v>
      </c>
      <c r="V2" s="36" t="s">
        <v>62</v>
      </c>
      <c r="W2" s="36" t="s">
        <v>97</v>
      </c>
      <c r="X2" s="36" t="s">
        <v>8</v>
      </c>
    </row>
    <row r="3" spans="1:26" ht="11.25" customHeight="1">
      <c r="B3" s="182" t="s">
        <v>50</v>
      </c>
      <c r="C3" s="182"/>
      <c r="D3" s="182"/>
      <c r="E3" s="182"/>
      <c r="F3" s="182"/>
      <c r="G3" s="182"/>
      <c r="H3" s="182"/>
      <c r="I3" s="182"/>
      <c r="J3" s="182"/>
      <c r="K3" s="182"/>
      <c r="L3" s="182"/>
      <c r="M3" s="6"/>
      <c r="N3" s="182" t="s">
        <v>51</v>
      </c>
      <c r="O3" s="182"/>
      <c r="P3" s="182"/>
      <c r="Q3" s="182"/>
      <c r="R3" s="182"/>
      <c r="S3" s="182"/>
      <c r="T3" s="182"/>
      <c r="U3" s="182"/>
      <c r="V3" s="182"/>
      <c r="W3" s="182"/>
      <c r="X3" s="182"/>
      <c r="Z3" s="88" t="s">
        <v>262</v>
      </c>
    </row>
    <row r="4" spans="1:26" ht="11.25" customHeight="1">
      <c r="A4" s="63" t="s">
        <v>249</v>
      </c>
    </row>
    <row r="5" spans="1:26" ht="11.25" customHeight="1">
      <c r="A5" s="68">
        <v>1976</v>
      </c>
      <c r="B5" s="103" t="str">
        <f>IF(AND('A-8'!B104="-",'A-8'!B179="-",'A-8'!B254="-"),"-",SUM('A-8'!B104,'A-8'!B179,'A-8'!B254))</f>
        <v>-</v>
      </c>
      <c r="C5" s="103" t="str">
        <f>IF(AND('A-8'!C104="-",'A-8'!C179="-",'A-8'!C254="-"),"-",SUM('A-8'!C104,'A-8'!C179,'A-8'!C254))</f>
        <v>-</v>
      </c>
      <c r="D5" s="103">
        <f>IF(AND('A-8'!D104="-",'A-8'!D179="-",'A-8'!D254="-"),"-",SUM('A-8'!D104,'A-8'!D179,'A-8'!D254))</f>
        <v>3119</v>
      </c>
      <c r="E5" s="103">
        <f>IF(AND('A-8'!E104="-",'A-8'!E179="-",'A-8'!E254="-"),"-",SUM('A-8'!E104,'A-8'!E179,'A-8'!E254))</f>
        <v>22256</v>
      </c>
      <c r="F5" s="103">
        <f>IF(AND('A-8'!F104="-",'A-8'!F179="-",'A-8'!F254="-"),"-",SUM('A-8'!F104,'A-8'!F179,'A-8'!F254))</f>
        <v>34264</v>
      </c>
      <c r="G5" s="103">
        <f>IF(AND('A-8'!G104="-",'A-8'!G179="-",'A-8'!G254="-"),"-",SUM('A-8'!G104,'A-8'!G179,'A-8'!G254))</f>
        <v>39312</v>
      </c>
      <c r="H5" s="103">
        <f>IF(AND('A-8'!H104="-",'A-8'!H179="-",'A-8'!H254="-"),"-",SUM('A-8'!H104,'A-8'!H179,'A-8'!H254))</f>
        <v>11143</v>
      </c>
      <c r="I5" s="103">
        <f>IF(AND('A-8'!I104="-",'A-8'!I179="-",'A-8'!I254="-"),"-",SUM('A-8'!I104,'A-8'!I179,'A-8'!I254))</f>
        <v>3950</v>
      </c>
      <c r="J5" s="103">
        <f>IF(AND('A-8'!J104="-",'A-8'!J179="-",'A-8'!J254="-"),"-",SUM('A-8'!J104,'A-8'!J179,'A-8'!J254))</f>
        <v>0</v>
      </c>
      <c r="K5" s="103" t="str">
        <f>IF(AND('A-8'!K104="-",'A-8'!K179="-",'A-8'!K254="-"),"-",SUM('A-8'!K104,'A-8'!K179,'A-8'!K254))</f>
        <v>-</v>
      </c>
      <c r="L5" s="103">
        <f>IF(AND('A-8'!L104="-",'A-8'!L179="-",'A-8'!L254="-"),"-",SUM('A-8'!L104,'A-8'!L179,'A-8'!L254))</f>
        <v>114044</v>
      </c>
      <c r="M5" s="7"/>
      <c r="N5" s="103" t="s">
        <v>15</v>
      </c>
      <c r="O5" s="103" t="s">
        <v>15</v>
      </c>
      <c r="P5" s="103" t="s">
        <v>15</v>
      </c>
      <c r="Q5" s="103">
        <f>IF(AND('A-8'!N104="-",'A-8'!N179="-",'A-8'!N254="-"),"-",SUM('A-8'!N104,'A-8'!N179,'A-8'!N254))</f>
        <v>382652</v>
      </c>
      <c r="R5" s="103">
        <f>IF(AND('A-8'!O104="-",'A-8'!O179="-",'A-8'!O254="-"),"-",SUM('A-8'!O104,'A-8'!O179,'A-8'!O254))</f>
        <v>744382</v>
      </c>
      <c r="S5" s="103">
        <f>IF(AND('A-8'!P104="-",'A-8'!P179="-",'A-8'!P254="-"),"-",SUM('A-8'!P104,'A-8'!P179,'A-8'!P254))</f>
        <v>368159</v>
      </c>
      <c r="T5" s="103">
        <f>IF(AND('A-8'!Q104="-",'A-8'!Q179="-",'A-8'!Q254="-"),"-",SUM('A-8'!Q104,'A-8'!Q179,'A-8'!Q254))</f>
        <v>32139</v>
      </c>
      <c r="U5" s="103">
        <f>IF(AND('A-8'!R104="-",'A-8'!R179="-",'A-8'!R254="-"),"-",SUM('A-8'!R104,'A-8'!R179,'A-8'!R254))</f>
        <v>4296</v>
      </c>
      <c r="V5" s="103" t="s">
        <v>15</v>
      </c>
      <c r="W5" s="103" t="s">
        <v>15</v>
      </c>
      <c r="X5" s="103">
        <f>SUM(N5:W5)</f>
        <v>1531628</v>
      </c>
    </row>
    <row r="6" spans="1:26" ht="11.25" customHeight="1">
      <c r="A6" s="68">
        <v>1977</v>
      </c>
      <c r="B6" s="103" t="str">
        <f>IF(AND('A-8'!B105="-",'A-8'!B180="-",'A-8'!B255="-"),"-",SUM('A-8'!B105,'A-8'!B180,'A-8'!B255))</f>
        <v>-</v>
      </c>
      <c r="C6" s="103" t="str">
        <f>IF(AND('A-8'!C105="-",'A-8'!C180="-",'A-8'!C255="-"),"-",SUM('A-8'!C105,'A-8'!C180,'A-8'!C255))</f>
        <v>-</v>
      </c>
      <c r="D6" s="103">
        <f>IF(AND('A-8'!D105="-",'A-8'!D180="-",'A-8'!D255="-"),"-",SUM('A-8'!D105,'A-8'!D180,'A-8'!D255))</f>
        <v>10851</v>
      </c>
      <c r="E6" s="103">
        <f>IF(AND('A-8'!E105="-",'A-8'!E180="-",'A-8'!E255="-"),"-",SUM('A-8'!E105,'A-8'!E180,'A-8'!E255))</f>
        <v>36732</v>
      </c>
      <c r="F6" s="103">
        <f>IF(AND('A-8'!F105="-",'A-8'!F180="-",'A-8'!F255="-"),"-",SUM('A-8'!F105,'A-8'!F180,'A-8'!F255))</f>
        <v>68377</v>
      </c>
      <c r="G6" s="103">
        <f>IF(AND('A-8'!G105="-",'A-8'!G180="-",'A-8'!G255="-"),"-",SUM('A-8'!G105,'A-8'!G180,'A-8'!G255))</f>
        <v>91790</v>
      </c>
      <c r="H6" s="103">
        <f>IF(AND('A-8'!H105="-",'A-8'!H180="-",'A-8'!H255="-"),"-",SUM('A-8'!H105,'A-8'!H180,'A-8'!H255))</f>
        <v>17677</v>
      </c>
      <c r="I6" s="103">
        <f>IF(AND('A-8'!I105="-",'A-8'!I180="-",'A-8'!I255="-"),"-",SUM('A-8'!I105,'A-8'!I180,'A-8'!I255))</f>
        <v>4856</v>
      </c>
      <c r="J6" s="103">
        <f>IF(AND('A-8'!J105="-",'A-8'!J180="-",'A-8'!J255="-"),"-",SUM('A-8'!J105,'A-8'!J180,'A-8'!J255))</f>
        <v>0</v>
      </c>
      <c r="K6" s="103" t="str">
        <f>IF(AND('A-8'!K105="-",'A-8'!K180="-",'A-8'!K255="-"),"-",SUM('A-8'!K105,'A-8'!K180,'A-8'!K255))</f>
        <v>-</v>
      </c>
      <c r="L6" s="103">
        <f>IF(AND('A-8'!L105="-",'A-8'!L180="-",'A-8'!L255="-"),"-",SUM('A-8'!L105,'A-8'!L180,'A-8'!L255))</f>
        <v>230283</v>
      </c>
      <c r="M6" s="7"/>
      <c r="N6" s="103" t="s">
        <v>15</v>
      </c>
      <c r="O6" s="103" t="s">
        <v>15</v>
      </c>
      <c r="P6" s="103" t="s">
        <v>15</v>
      </c>
      <c r="Q6" s="103">
        <f>IF(AND('A-8'!N105="-",'A-8'!N180="-",'A-8'!N255="-"),"-",SUM('A-8'!N105,'A-8'!N180,'A-8'!N255))</f>
        <v>64059</v>
      </c>
      <c r="R6" s="103">
        <f>IF(AND('A-8'!O105="-",'A-8'!O180="-",'A-8'!O255="-"),"-",SUM('A-8'!O105,'A-8'!O180,'A-8'!O255))</f>
        <v>206629</v>
      </c>
      <c r="S6" s="103">
        <f>IF(AND('A-8'!P105="-",'A-8'!P180="-",'A-8'!P255="-"),"-",SUM('A-8'!P105,'A-8'!P180,'A-8'!P255))</f>
        <v>71336</v>
      </c>
      <c r="T6" s="103">
        <f>IF(AND('A-8'!Q105="-",'A-8'!Q180="-",'A-8'!Q255="-"),"-",SUM('A-8'!Q105,'A-8'!Q180,'A-8'!Q255))</f>
        <v>7157</v>
      </c>
      <c r="U6" s="103">
        <f>IF(AND('A-8'!R105="-",'A-8'!R180="-",'A-8'!R255="-"),"-",SUM('A-8'!R105,'A-8'!R180,'A-8'!R255))</f>
        <v>562</v>
      </c>
      <c r="V6" s="103" t="s">
        <v>15</v>
      </c>
      <c r="W6" s="103" t="s">
        <v>15</v>
      </c>
      <c r="X6" s="103">
        <f t="shared" ref="X6:X25" si="0">SUM(N6:W6)</f>
        <v>349743</v>
      </c>
    </row>
    <row r="7" spans="1:26" ht="11.25" customHeight="1">
      <c r="A7" s="68">
        <v>1978</v>
      </c>
      <c r="B7" s="103" t="str">
        <f>IF(AND('A-8'!B106="-",'A-8'!B181="-",'A-8'!B256="-"),"-",SUM('A-8'!B106,'A-8'!B181,'A-8'!B256))</f>
        <v>-</v>
      </c>
      <c r="C7" s="103">
        <f>IF(AND('A-8'!C106="-",'A-8'!C181="-",'A-8'!C256="-"),"-",SUM('A-8'!C106,'A-8'!C181,'A-8'!C256))</f>
        <v>17</v>
      </c>
      <c r="D7" s="103">
        <f>IF(AND('A-8'!D106="-",'A-8'!D181="-",'A-8'!D256="-"),"-",SUM('A-8'!D106,'A-8'!D181,'A-8'!D256))</f>
        <v>1359</v>
      </c>
      <c r="E7" s="103">
        <f>IF(AND('A-8'!E106="-",'A-8'!E181="-",'A-8'!E256="-"),"-",SUM('A-8'!E106,'A-8'!E181,'A-8'!E256))</f>
        <v>24237</v>
      </c>
      <c r="F7" s="103">
        <f>IF(AND('A-8'!F106="-",'A-8'!F181="-",'A-8'!F256="-"),"-",SUM('A-8'!F106,'A-8'!F181,'A-8'!F256))</f>
        <v>48226</v>
      </c>
      <c r="G7" s="103">
        <f>IF(AND('A-8'!G106="-",'A-8'!G181="-",'A-8'!G256="-"),"-",SUM('A-8'!G106,'A-8'!G181,'A-8'!G256))</f>
        <v>35370</v>
      </c>
      <c r="H7" s="103">
        <f>IF(AND('A-8'!H106="-",'A-8'!H181="-",'A-8'!H256="-"),"-",SUM('A-8'!H106,'A-8'!H181,'A-8'!H256))</f>
        <v>16525</v>
      </c>
      <c r="I7" s="103">
        <f>IF(AND('A-8'!I106="-",'A-8'!I181="-",'A-8'!I256="-"),"-",SUM('A-8'!I106,'A-8'!I181,'A-8'!I256))</f>
        <v>3107</v>
      </c>
      <c r="J7" s="103">
        <f>IF(AND('A-8'!J106="-",'A-8'!J181="-",'A-8'!J256="-"),"-",SUM('A-8'!J106,'A-8'!J181,'A-8'!J256))</f>
        <v>244</v>
      </c>
      <c r="K7" s="103" t="str">
        <f>IF(AND('A-8'!K106="-",'A-8'!K181="-",'A-8'!K256="-"),"-",SUM('A-8'!K106,'A-8'!K181,'A-8'!K256))</f>
        <v>-</v>
      </c>
      <c r="L7" s="103">
        <f>IF(AND('A-8'!L106="-",'A-8'!L181="-",'A-8'!L256="-"),"-",SUM('A-8'!L106,'A-8'!L181,'A-8'!L256))</f>
        <v>129085</v>
      </c>
      <c r="M7" s="7"/>
      <c r="N7" s="103" t="s">
        <v>15</v>
      </c>
      <c r="O7" s="103" t="s">
        <v>15</v>
      </c>
      <c r="P7" s="103" t="s">
        <v>15</v>
      </c>
      <c r="Q7" s="103">
        <f>IF(AND('A-8'!N106="-",'A-8'!N181="-",'A-8'!N256="-"),"-",SUM('A-8'!N106,'A-8'!N181,'A-8'!N256))</f>
        <v>234327</v>
      </c>
      <c r="R7" s="103">
        <f>IF(AND('A-8'!O106="-",'A-8'!O181="-",'A-8'!O256="-"),"-",SUM('A-8'!O106,'A-8'!O181,'A-8'!O256))</f>
        <v>182207</v>
      </c>
      <c r="S7" s="103">
        <f>IF(AND('A-8'!P106="-",'A-8'!P181="-",'A-8'!P256="-"),"-",SUM('A-8'!P106,'A-8'!P181,'A-8'!P256))</f>
        <v>74484</v>
      </c>
      <c r="T7" s="103">
        <f>IF(AND('A-8'!Q106="-",'A-8'!Q181="-",'A-8'!Q256="-"),"-",SUM('A-8'!Q106,'A-8'!Q181,'A-8'!Q256))</f>
        <v>5985</v>
      </c>
      <c r="U7" s="103">
        <f>IF(AND('A-8'!R106="-",'A-8'!R181="-",'A-8'!R256="-"),"-",SUM('A-8'!R106,'A-8'!R181,'A-8'!R256))</f>
        <v>323</v>
      </c>
      <c r="V7" s="103" t="s">
        <v>15</v>
      </c>
      <c r="W7" s="103" t="s">
        <v>15</v>
      </c>
      <c r="X7" s="103">
        <f t="shared" si="0"/>
        <v>497326</v>
      </c>
    </row>
    <row r="8" spans="1:26" ht="11.25" customHeight="1">
      <c r="A8" s="68">
        <v>1979</v>
      </c>
      <c r="B8" s="103" t="str">
        <f>IF(AND('A-8'!B107="-",'A-8'!B182="-",'A-8'!B257="-"),"-",SUM('A-8'!B107,'A-8'!B182,'A-8'!B257))</f>
        <v>-</v>
      </c>
      <c r="C8" s="103" t="str">
        <f>IF(AND('A-8'!C107="-",'A-8'!C182="-",'A-8'!C257="-"),"-",SUM('A-8'!C107,'A-8'!C182,'A-8'!C257))</f>
        <v>-</v>
      </c>
      <c r="D8" s="103">
        <f>IF(AND('A-8'!D107="-",'A-8'!D182="-",'A-8'!D257="-"),"-",SUM('A-8'!D107,'A-8'!D182,'A-8'!D257))</f>
        <v>7939</v>
      </c>
      <c r="E8" s="103">
        <f>IF(AND('A-8'!E107="-",'A-8'!E182="-",'A-8'!E257="-"),"-",SUM('A-8'!E107,'A-8'!E182,'A-8'!E257))</f>
        <v>310</v>
      </c>
      <c r="F8" s="103">
        <f>IF(AND('A-8'!F107="-",'A-8'!F182="-",'A-8'!F257="-"),"-",SUM('A-8'!F107,'A-8'!F182,'A-8'!F257))</f>
        <v>46434</v>
      </c>
      <c r="G8" s="103">
        <f>IF(AND('A-8'!G107="-",'A-8'!G182="-",'A-8'!G257="-"),"-",SUM('A-8'!G107,'A-8'!G182,'A-8'!G257))</f>
        <v>39119</v>
      </c>
      <c r="H8" s="103">
        <f>IF(AND('A-8'!H107="-",'A-8'!H182="-",'A-8'!H257="-"),"-",SUM('A-8'!H107,'A-8'!H182,'A-8'!H257))</f>
        <v>8276</v>
      </c>
      <c r="I8" s="103">
        <f>IF(AND('A-8'!I107="-",'A-8'!I182="-",'A-8'!I257="-"),"-",SUM('A-8'!I107,'A-8'!I182,'A-8'!I257))</f>
        <v>10202</v>
      </c>
      <c r="J8" s="103">
        <f>IF(AND('A-8'!J107="-",'A-8'!J182="-",'A-8'!J257="-"),"-",SUM('A-8'!J107,'A-8'!J182,'A-8'!J257))</f>
        <v>0</v>
      </c>
      <c r="K8" s="103" t="str">
        <f>IF(AND('A-8'!K107="-",'A-8'!K182="-",'A-8'!K257="-"),"-",SUM('A-8'!K107,'A-8'!K182,'A-8'!K257))</f>
        <v>-</v>
      </c>
      <c r="L8" s="103">
        <f>IF(AND('A-8'!L107="-",'A-8'!L182="-",'A-8'!L257="-"),"-",SUM('A-8'!L107,'A-8'!L182,'A-8'!L257))</f>
        <v>112280</v>
      </c>
      <c r="M8" s="7"/>
      <c r="N8" s="103" t="s">
        <v>15</v>
      </c>
      <c r="O8" s="103" t="s">
        <v>15</v>
      </c>
      <c r="P8" s="103" t="s">
        <v>15</v>
      </c>
      <c r="Q8" s="103">
        <f>IF(AND('A-8'!N107="-",'A-8'!N182="-",'A-8'!N257="-"),"-",SUM('A-8'!N107,'A-8'!N182,'A-8'!N257))</f>
        <v>6453</v>
      </c>
      <c r="R8" s="103">
        <f>IF(AND('A-8'!O107="-",'A-8'!O182="-",'A-8'!O257="-"),"-",SUM('A-8'!O107,'A-8'!O182,'A-8'!O257))</f>
        <v>434609</v>
      </c>
      <c r="S8" s="103">
        <f>IF(AND('A-8'!P107="-",'A-8'!P182="-",'A-8'!P257="-"),"-",SUM('A-8'!P107,'A-8'!P182,'A-8'!P257))</f>
        <v>111127</v>
      </c>
      <c r="T8" s="103">
        <f>IF(AND('A-8'!Q107="-",'A-8'!Q182="-",'A-8'!Q257="-"),"-",SUM('A-8'!Q107,'A-8'!Q182,'A-8'!Q257))</f>
        <v>592</v>
      </c>
      <c r="U8" s="103" t="str">
        <f>IF(AND('A-8'!R107="-",'A-8'!R182="-",'A-8'!R257="-"),"-",SUM('A-8'!R107,'A-8'!R182,'A-8'!R257))</f>
        <v>-</v>
      </c>
      <c r="V8" s="103" t="s">
        <v>15</v>
      </c>
      <c r="W8" s="103" t="s">
        <v>15</v>
      </c>
      <c r="X8" s="103">
        <f t="shared" si="0"/>
        <v>552781</v>
      </c>
    </row>
    <row r="9" spans="1:26" ht="11.25" customHeight="1">
      <c r="A9" s="68">
        <v>1980</v>
      </c>
      <c r="B9" s="103" t="str">
        <f>IF(AND('A-8'!B108="-",'A-8'!B183="-",'A-8'!B258="-"),"-",SUM('A-8'!B108,'A-8'!B183,'A-8'!B258))</f>
        <v>-</v>
      </c>
      <c r="C9" s="103" t="str">
        <f>IF(AND('A-8'!C108="-",'A-8'!C183="-",'A-8'!C258="-"),"-",SUM('A-8'!C108,'A-8'!C183,'A-8'!C258))</f>
        <v>-</v>
      </c>
      <c r="D9" s="103">
        <f>IF(AND('A-8'!D108="-",'A-8'!D183="-",'A-8'!D258="-"),"-",SUM('A-8'!D108,'A-8'!D183,'A-8'!D258))</f>
        <v>12921</v>
      </c>
      <c r="E9" s="103">
        <f>IF(AND('A-8'!E108="-",'A-8'!E183="-",'A-8'!E258="-"),"-",SUM('A-8'!E108,'A-8'!E183,'A-8'!E258))</f>
        <v>25039</v>
      </c>
      <c r="F9" s="103">
        <f>IF(AND('A-8'!F108="-",'A-8'!F183="-",'A-8'!F258="-"),"-",SUM('A-8'!F108,'A-8'!F183,'A-8'!F258))</f>
        <v>36524</v>
      </c>
      <c r="G9" s="103">
        <f>IF(AND('A-8'!G108="-",'A-8'!G183="-",'A-8'!G258="-"),"-",SUM('A-8'!G108,'A-8'!G183,'A-8'!G258))</f>
        <v>34266</v>
      </c>
      <c r="H9" s="103">
        <f>IF(AND('A-8'!H108="-",'A-8'!H183="-",'A-8'!H258="-"),"-",SUM('A-8'!H108,'A-8'!H183,'A-8'!H258))</f>
        <v>10257</v>
      </c>
      <c r="I9" s="103">
        <f>IF(AND('A-8'!I108="-",'A-8'!I183="-",'A-8'!I258="-"),"-",SUM('A-8'!I108,'A-8'!I183,'A-8'!I258))</f>
        <v>12286</v>
      </c>
      <c r="J9" s="103">
        <f>IF(AND('A-8'!J108="-",'A-8'!J183="-",'A-8'!J258="-"),"-",SUM('A-8'!J108,'A-8'!J183,'A-8'!J258))</f>
        <v>1</v>
      </c>
      <c r="K9" s="103" t="str">
        <f>IF(AND('A-8'!K108="-",'A-8'!K183="-",'A-8'!K258="-"),"-",SUM('A-8'!K108,'A-8'!K183,'A-8'!K258))</f>
        <v>-</v>
      </c>
      <c r="L9" s="103">
        <f>IF(AND('A-8'!L108="-",'A-8'!L183="-",'A-8'!L258="-"),"-",SUM('A-8'!L108,'A-8'!L183,'A-8'!L258))</f>
        <v>131294</v>
      </c>
      <c r="M9" s="7"/>
      <c r="N9" s="103" t="s">
        <v>15</v>
      </c>
      <c r="O9" s="103" t="s">
        <v>15</v>
      </c>
      <c r="P9" s="103" t="s">
        <v>15</v>
      </c>
      <c r="Q9" s="103" t="str">
        <f>IF(AND('A-8'!N108="-",'A-8'!N183="-",'A-8'!N258="-"),"-",SUM('A-8'!N108,'A-8'!N183,'A-8'!N258))</f>
        <v>-</v>
      </c>
      <c r="R9" s="103">
        <f>IF(AND('A-8'!O108="-",'A-8'!O183="-",'A-8'!O258="-"),"-",SUM('A-8'!O108,'A-8'!O183,'A-8'!O258))</f>
        <v>86488</v>
      </c>
      <c r="S9" s="103">
        <f>IF(AND('A-8'!P108="-",'A-8'!P183="-",'A-8'!P258="-"),"-",SUM('A-8'!P108,'A-8'!P183,'A-8'!P258))</f>
        <v>23709</v>
      </c>
      <c r="T9" s="103">
        <f>IF(AND('A-8'!Q108="-",'A-8'!Q183="-",'A-8'!Q258="-"),"-",SUM('A-8'!Q108,'A-8'!Q183,'A-8'!Q258))</f>
        <v>8</v>
      </c>
      <c r="U9" s="103" t="str">
        <f>IF(AND('A-8'!R108="-",'A-8'!R183="-",'A-8'!R258="-"),"-",SUM('A-8'!R108,'A-8'!R183,'A-8'!R258))</f>
        <v>-</v>
      </c>
      <c r="V9" s="103" t="s">
        <v>15</v>
      </c>
      <c r="W9" s="103" t="s">
        <v>15</v>
      </c>
      <c r="X9" s="103">
        <f t="shared" si="0"/>
        <v>110205</v>
      </c>
    </row>
    <row r="10" spans="1:26" ht="11.25" customHeight="1">
      <c r="A10" s="68">
        <v>1981</v>
      </c>
      <c r="B10" s="103" t="str">
        <f>IF(AND('A-8'!B109="-",'A-8'!B184="-",'A-8'!B259="-"),"-",SUM('A-8'!B109,'A-8'!B184,'A-8'!B259))</f>
        <v>-</v>
      </c>
      <c r="C10" s="103" t="str">
        <f>IF(AND('A-8'!C109="-",'A-8'!C184="-",'A-8'!C259="-"),"-",SUM('A-8'!C109,'A-8'!C184,'A-8'!C259))</f>
        <v>-</v>
      </c>
      <c r="D10" s="103">
        <f>IF(AND('A-8'!D109="-",'A-8'!D184="-",'A-8'!D259="-"),"-",SUM('A-8'!D109,'A-8'!D184,'A-8'!D259))</f>
        <v>16390</v>
      </c>
      <c r="E10" s="103">
        <f>IF(AND('A-8'!E109="-",'A-8'!E184="-",'A-8'!E259="-"),"-",SUM('A-8'!E109,'A-8'!E184,'A-8'!E259))</f>
        <v>0</v>
      </c>
      <c r="F10" s="103">
        <f>IF(AND('A-8'!F109="-",'A-8'!F184="-",'A-8'!F259="-"),"-",SUM('A-8'!F109,'A-8'!F184,'A-8'!F259))</f>
        <v>23984</v>
      </c>
      <c r="G10" s="103">
        <f>IF(AND('A-8'!G109="-",'A-8'!G184="-",'A-8'!G259="-"),"-",SUM('A-8'!G109,'A-8'!G184,'A-8'!G259))</f>
        <v>20230</v>
      </c>
      <c r="H10" s="103">
        <f>IF(AND('A-8'!H109="-",'A-8'!H184="-",'A-8'!H259="-"),"-",SUM('A-8'!H109,'A-8'!H184,'A-8'!H259))</f>
        <v>1757</v>
      </c>
      <c r="I10" s="103">
        <f>IF(AND('A-8'!I109="-",'A-8'!I184="-",'A-8'!I259="-"),"-",SUM('A-8'!I109,'A-8'!I184,'A-8'!I259))</f>
        <v>1737</v>
      </c>
      <c r="J10" s="103">
        <f>IF(AND('A-8'!J109="-",'A-8'!J184="-",'A-8'!J259="-"),"-",SUM('A-8'!J109,'A-8'!J184,'A-8'!J259))</f>
        <v>4</v>
      </c>
      <c r="K10" s="103" t="str">
        <f>IF(AND('A-8'!K109="-",'A-8'!K184="-",'A-8'!K259="-"),"-",SUM('A-8'!K109,'A-8'!K184,'A-8'!K259))</f>
        <v>-</v>
      </c>
      <c r="L10" s="103">
        <f>IF(AND('A-8'!L109="-",'A-8'!L184="-",'A-8'!L259="-"),"-",SUM('A-8'!L109,'A-8'!L184,'A-8'!L259))</f>
        <v>64102</v>
      </c>
      <c r="M10" s="7"/>
      <c r="N10" s="103" t="s">
        <v>15</v>
      </c>
      <c r="O10" s="103" t="s">
        <v>15</v>
      </c>
      <c r="P10" s="103" t="s">
        <v>15</v>
      </c>
      <c r="Q10" s="103" t="str">
        <f>IF(AND('A-8'!N109="-",'A-8'!N184="-",'A-8'!N259="-"),"-",SUM('A-8'!N109,'A-8'!N184,'A-8'!N259))</f>
        <v>-</v>
      </c>
      <c r="R10" s="103">
        <f>IF(AND('A-8'!O109="-",'A-8'!O184="-",'A-8'!O259="-"),"-",SUM('A-8'!O109,'A-8'!O184,'A-8'!O259))</f>
        <v>287885</v>
      </c>
      <c r="S10" s="103">
        <f>IF(AND('A-8'!P109="-",'A-8'!P184="-",'A-8'!P259="-"),"-",SUM('A-8'!P109,'A-8'!P184,'A-8'!P259))</f>
        <v>223202</v>
      </c>
      <c r="T10" s="103" t="str">
        <f>IF(AND('A-8'!Q109="-",'A-8'!Q184="-",'A-8'!Q259="-"),"-",SUM('A-8'!Q109,'A-8'!Q184,'A-8'!Q259))</f>
        <v>-</v>
      </c>
      <c r="U10" s="103" t="str">
        <f>IF(AND('A-8'!R109="-",'A-8'!R184="-",'A-8'!R259="-"),"-",SUM('A-8'!R109,'A-8'!R184,'A-8'!R259))</f>
        <v>-</v>
      </c>
      <c r="V10" s="103" t="s">
        <v>15</v>
      </c>
      <c r="W10" s="103" t="s">
        <v>15</v>
      </c>
      <c r="X10" s="103">
        <f t="shared" si="0"/>
        <v>511087</v>
      </c>
    </row>
    <row r="11" spans="1:26" ht="11.25" customHeight="1">
      <c r="A11" s="68">
        <v>1982</v>
      </c>
      <c r="B11" s="103" t="str">
        <f>IF(AND('A-8'!B110="-",'A-8'!B185="-",'A-8'!B260="-"),"-",SUM('A-8'!B110,'A-8'!B185,'A-8'!B260))</f>
        <v>-</v>
      </c>
      <c r="C11" s="103" t="str">
        <f>IF(AND('A-8'!C110="-",'A-8'!C185="-",'A-8'!C260="-"),"-",SUM('A-8'!C110,'A-8'!C185,'A-8'!C260))</f>
        <v>-</v>
      </c>
      <c r="D11" s="103">
        <f>IF(AND('A-8'!D110="-",'A-8'!D185="-",'A-8'!D260="-"),"-",SUM('A-8'!D110,'A-8'!D185,'A-8'!D260))</f>
        <v>12343</v>
      </c>
      <c r="E11" s="103">
        <f>IF(AND('A-8'!E110="-",'A-8'!E185="-",'A-8'!E260="-"),"-",SUM('A-8'!E110,'A-8'!E185,'A-8'!E260))</f>
        <v>11712</v>
      </c>
      <c r="F11" s="103">
        <f>IF(AND('A-8'!F110="-",'A-8'!F185="-",'A-8'!F260="-"),"-",SUM('A-8'!F110,'A-8'!F185,'A-8'!F260))</f>
        <v>90422</v>
      </c>
      <c r="G11" s="103">
        <f>IF(AND('A-8'!G110="-",'A-8'!G185="-",'A-8'!G260="-"),"-",SUM('A-8'!G110,'A-8'!G185,'A-8'!G260))</f>
        <v>16164</v>
      </c>
      <c r="H11" s="103">
        <f>IF(AND('A-8'!H110="-",'A-8'!H185="-",'A-8'!H260="-"),"-",SUM('A-8'!H110,'A-8'!H185,'A-8'!H260))</f>
        <v>9700</v>
      </c>
      <c r="I11" s="103">
        <f>IF(AND('A-8'!I110="-",'A-8'!I185="-",'A-8'!I260="-"),"-",SUM('A-8'!I110,'A-8'!I185,'A-8'!I260))</f>
        <v>4792</v>
      </c>
      <c r="J11" s="103">
        <f>IF(AND('A-8'!J110="-",'A-8'!J185="-",'A-8'!J260="-"),"-",SUM('A-8'!J110,'A-8'!J185,'A-8'!J260))</f>
        <v>15</v>
      </c>
      <c r="K11" s="103" t="str">
        <f>IF(AND('A-8'!K110="-",'A-8'!K185="-",'A-8'!K260="-"),"-",SUM('A-8'!K110,'A-8'!K185,'A-8'!K260))</f>
        <v>-</v>
      </c>
      <c r="L11" s="103">
        <f>IF(AND('A-8'!L110="-",'A-8'!L185="-",'A-8'!L260="-"),"-",SUM('A-8'!L110,'A-8'!L185,'A-8'!L260))</f>
        <v>145148</v>
      </c>
      <c r="M11" s="7"/>
      <c r="N11" s="103" t="s">
        <v>15</v>
      </c>
      <c r="O11" s="103" t="s">
        <v>15</v>
      </c>
      <c r="P11" s="103" t="s">
        <v>15</v>
      </c>
      <c r="Q11" s="103" t="str">
        <f>IF(AND('A-8'!N110="-",'A-8'!N185="-",'A-8'!N260="-"),"-",SUM('A-8'!N110,'A-8'!N185,'A-8'!N260))</f>
        <v>-</v>
      </c>
      <c r="R11" s="103">
        <f>IF(AND('A-8'!O110="-",'A-8'!O185="-",'A-8'!O260="-"),"-",SUM('A-8'!O110,'A-8'!O185,'A-8'!O260))</f>
        <v>458778</v>
      </c>
      <c r="S11" s="103" t="str">
        <f>IF(AND('A-8'!P110="-",'A-8'!P185="-",'A-8'!P260="-"),"-",SUM('A-8'!P110,'A-8'!P185,'A-8'!P260))</f>
        <v>-</v>
      </c>
      <c r="T11" s="103" t="str">
        <f>IF(AND('A-8'!Q110="-",'A-8'!Q185="-",'A-8'!Q260="-"),"-",SUM('A-8'!Q110,'A-8'!Q185,'A-8'!Q260))</f>
        <v>-</v>
      </c>
      <c r="U11" s="103" t="str">
        <f>IF(AND('A-8'!R110="-",'A-8'!R185="-",'A-8'!R260="-"),"-",SUM('A-8'!R110,'A-8'!R185,'A-8'!R260))</f>
        <v>-</v>
      </c>
      <c r="V11" s="103" t="s">
        <v>15</v>
      </c>
      <c r="W11" s="103" t="s">
        <v>15</v>
      </c>
      <c r="X11" s="103">
        <f t="shared" si="0"/>
        <v>458778</v>
      </c>
    </row>
    <row r="12" spans="1:26" ht="11.25" customHeight="1">
      <c r="A12" s="68">
        <v>1983</v>
      </c>
      <c r="B12" s="103" t="str">
        <f>IF(AND('A-8'!B111="-",'A-8'!B186="-",'A-8'!B261="-"),"-",SUM('A-8'!B111,'A-8'!B186,'A-8'!B261))</f>
        <v>-</v>
      </c>
      <c r="C12" s="103" t="str">
        <f>IF(AND('A-8'!C111="-",'A-8'!C186="-",'A-8'!C261="-"),"-",SUM('A-8'!C111,'A-8'!C186,'A-8'!C261))</f>
        <v>-</v>
      </c>
      <c r="D12" s="103">
        <f>IF(AND('A-8'!D111="-",'A-8'!D186="-",'A-8'!D261="-"),"-",SUM('A-8'!D111,'A-8'!D186,'A-8'!D261))</f>
        <v>3863</v>
      </c>
      <c r="E12" s="103">
        <f>IF(AND('A-8'!E111="-",'A-8'!E186="-",'A-8'!E261="-"),"-",SUM('A-8'!E111,'A-8'!E186,'A-8'!E261))</f>
        <v>5223</v>
      </c>
      <c r="F12" s="103">
        <f>IF(AND('A-8'!F111="-",'A-8'!F186="-",'A-8'!F261="-"),"-",SUM('A-8'!F111,'A-8'!F186,'A-8'!F261))</f>
        <v>24843</v>
      </c>
      <c r="G12" s="103">
        <f>IF(AND('A-8'!G111="-",'A-8'!G186="-",'A-8'!G261="-"),"-",SUM('A-8'!G111,'A-8'!G186,'A-8'!G261))</f>
        <v>8382</v>
      </c>
      <c r="H12" s="103">
        <f>IF(AND('A-8'!H111="-",'A-8'!H186="-",'A-8'!H261="-"),"-",SUM('A-8'!H111,'A-8'!H186,'A-8'!H261))</f>
        <v>2169</v>
      </c>
      <c r="I12" s="103">
        <f>IF(AND('A-8'!I111="-",'A-8'!I186="-",'A-8'!I261="-"),"-",SUM('A-8'!I111,'A-8'!I186,'A-8'!I261))</f>
        <v>2923</v>
      </c>
      <c r="J12" s="103">
        <f>IF(AND('A-8'!J111="-",'A-8'!J186="-",'A-8'!J261="-"),"-",SUM('A-8'!J111,'A-8'!J186,'A-8'!J261))</f>
        <v>116</v>
      </c>
      <c r="K12" s="103" t="str">
        <f>IF(AND('A-8'!K111="-",'A-8'!K186="-",'A-8'!K261="-"),"-",SUM('A-8'!K111,'A-8'!K186,'A-8'!K261))</f>
        <v>-</v>
      </c>
      <c r="L12" s="103">
        <f>IF(AND('A-8'!L111="-",'A-8'!L186="-",'A-8'!L261="-"),"-",SUM('A-8'!L111,'A-8'!L186,'A-8'!L261))</f>
        <v>47519</v>
      </c>
      <c r="M12" s="7"/>
      <c r="N12" s="103" t="s">
        <v>15</v>
      </c>
      <c r="O12" s="103" t="s">
        <v>15</v>
      </c>
      <c r="P12" s="103" t="s">
        <v>15</v>
      </c>
      <c r="Q12" s="103" t="str">
        <f>IF(AND('A-8'!N111="-",'A-8'!N186="-",'A-8'!N261="-"),"-",SUM('A-8'!N111,'A-8'!N186,'A-8'!N261))</f>
        <v>-</v>
      </c>
      <c r="R12" s="103">
        <f>IF(AND('A-8'!O111="-",'A-8'!O186="-",'A-8'!O261="-"),"-",SUM('A-8'!O111,'A-8'!O186,'A-8'!O261))</f>
        <v>250985</v>
      </c>
      <c r="S12" s="103">
        <f>IF(AND('A-8'!P111="-",'A-8'!P186="-",'A-8'!P261="-"),"-",SUM('A-8'!P111,'A-8'!P186,'A-8'!P261))</f>
        <v>32531</v>
      </c>
      <c r="T12" s="103">
        <f>IF(AND('A-8'!Q111="-",'A-8'!Q186="-",'A-8'!Q261="-"),"-",SUM('A-8'!Q111,'A-8'!Q186,'A-8'!Q261))</f>
        <v>5803</v>
      </c>
      <c r="U12" s="103" t="str">
        <f>IF(AND('A-8'!R111="-",'A-8'!R186="-",'A-8'!R261="-"),"-",SUM('A-8'!R111,'A-8'!R186,'A-8'!R261))</f>
        <v>-</v>
      </c>
      <c r="V12" s="103" t="s">
        <v>15</v>
      </c>
      <c r="W12" s="103" t="s">
        <v>15</v>
      </c>
      <c r="X12" s="103">
        <f t="shared" si="0"/>
        <v>289319</v>
      </c>
    </row>
    <row r="13" spans="1:26" ht="11.25" customHeight="1">
      <c r="A13" s="68">
        <v>1984</v>
      </c>
      <c r="B13" s="103" t="str">
        <f>IF(AND('A-8'!B112="-",'A-8'!B187="-",'A-8'!B262="-"),"-",SUM('A-8'!B112,'A-8'!B187,'A-8'!B262))</f>
        <v>-</v>
      </c>
      <c r="C13" s="103" t="str">
        <f>IF(AND('A-8'!C112="-",'A-8'!C187="-",'A-8'!C262="-"),"-",SUM('A-8'!C112,'A-8'!C187,'A-8'!C262))</f>
        <v>-</v>
      </c>
      <c r="D13" s="103">
        <f>IF(AND('A-8'!D112="-",'A-8'!D187="-",'A-8'!D262="-"),"-",SUM('A-8'!D112,'A-8'!D187,'A-8'!D262))</f>
        <v>595</v>
      </c>
      <c r="E13" s="103">
        <f>IF(AND('A-8'!E112="-",'A-8'!E187="-",'A-8'!E262="-"),"-",SUM('A-8'!E112,'A-8'!E187,'A-8'!E262))</f>
        <v>2410</v>
      </c>
      <c r="F13" s="103">
        <f>IF(AND('A-8'!F112="-",'A-8'!F187="-",'A-8'!F262="-"),"-",SUM('A-8'!F112,'A-8'!F187,'A-8'!F262))</f>
        <v>14310</v>
      </c>
      <c r="G13" s="103">
        <f>IF(AND('A-8'!G112="-",'A-8'!G187="-",'A-8'!G262="-"),"-",SUM('A-8'!G112,'A-8'!G187,'A-8'!G262))</f>
        <v>17940</v>
      </c>
      <c r="H13" s="103">
        <f>IF(AND('A-8'!H112="-",'A-8'!H187="-",'A-8'!H262="-"),"-",SUM('A-8'!H112,'A-8'!H187,'A-8'!H262))</f>
        <v>733</v>
      </c>
      <c r="I13" s="103">
        <f>IF(AND('A-8'!I112="-",'A-8'!I187="-",'A-8'!I262="-"),"-",SUM('A-8'!I112,'A-8'!I187,'A-8'!I262))</f>
        <v>85</v>
      </c>
      <c r="J13" s="103">
        <f>IF(AND('A-8'!J112="-",'A-8'!J187="-",'A-8'!J262="-"),"-",SUM('A-8'!J112,'A-8'!J187,'A-8'!J262))</f>
        <v>11</v>
      </c>
      <c r="K13" s="103" t="str">
        <f>IF(AND('A-8'!K112="-",'A-8'!K187="-",'A-8'!K262="-"),"-",SUM('A-8'!K112,'A-8'!K187,'A-8'!K262))</f>
        <v>-</v>
      </c>
      <c r="L13" s="103">
        <f>IF(AND('A-8'!L112="-",'A-8'!L187="-",'A-8'!L262="-"),"-",SUM('A-8'!L112,'A-8'!L187,'A-8'!L262))</f>
        <v>36084</v>
      </c>
      <c r="M13" s="7"/>
      <c r="N13" s="103" t="s">
        <v>15</v>
      </c>
      <c r="O13" s="103" t="s">
        <v>15</v>
      </c>
      <c r="P13" s="103" t="s">
        <v>15</v>
      </c>
      <c r="Q13" s="103" t="str">
        <f>IF(AND('A-8'!N112="-",'A-8'!N187="-",'A-8'!N262="-"),"-",SUM('A-8'!N112,'A-8'!N187,'A-8'!N262))</f>
        <v>-</v>
      </c>
      <c r="R13" s="103" t="str">
        <f>IF(AND('A-8'!O112="-",'A-8'!O187="-",'A-8'!O262="-"),"-",SUM('A-8'!O112,'A-8'!O187,'A-8'!O262))</f>
        <v>-</v>
      </c>
      <c r="S13" s="103" t="str">
        <f>IF(AND('A-8'!P112="-",'A-8'!P187="-",'A-8'!P262="-"),"-",SUM('A-8'!P112,'A-8'!P187,'A-8'!P262))</f>
        <v>-</v>
      </c>
      <c r="T13" s="103" t="str">
        <f>IF(AND('A-8'!Q112="-",'A-8'!Q187="-",'A-8'!Q262="-"),"-",SUM('A-8'!Q112,'A-8'!Q187,'A-8'!Q262))</f>
        <v>-</v>
      </c>
      <c r="U13" s="103" t="str">
        <f>IF(AND('A-8'!R112="-",'A-8'!R187="-",'A-8'!R262="-"),"-",SUM('A-8'!R112,'A-8'!R187,'A-8'!R262))</f>
        <v>-</v>
      </c>
      <c r="V13" s="103" t="s">
        <v>15</v>
      </c>
      <c r="W13" s="103" t="s">
        <v>15</v>
      </c>
      <c r="X13" s="103" t="s">
        <v>15</v>
      </c>
    </row>
    <row r="14" spans="1:26" ht="11.25" customHeight="1">
      <c r="A14" s="68">
        <v>1985</v>
      </c>
      <c r="B14" s="103" t="str">
        <f>IF(AND('A-8'!B113="-",'A-8'!B188="-",'A-8'!B263="-"),"-",SUM('A-8'!B113,'A-8'!B188,'A-8'!B263))</f>
        <v>-</v>
      </c>
      <c r="C14" s="103" t="str">
        <f>IF(AND('A-8'!C113="-",'A-8'!C188="-",'A-8'!C263="-"),"-",SUM('A-8'!C113,'A-8'!C188,'A-8'!C263))</f>
        <v>-</v>
      </c>
      <c r="D14" s="103">
        <f>IF(AND('A-8'!D113="-",'A-8'!D188="-",'A-8'!D263="-"),"-",SUM('A-8'!D113,'A-8'!D188,'A-8'!D263))</f>
        <v>33575</v>
      </c>
      <c r="E14" s="103">
        <f>IF(AND('A-8'!E113="-",'A-8'!E188="-",'A-8'!E263="-"),"-",SUM('A-8'!E113,'A-8'!E188,'A-8'!E263))</f>
        <v>14852</v>
      </c>
      <c r="F14" s="103">
        <f>IF(AND('A-8'!F113="-",'A-8'!F188="-",'A-8'!F263="-"),"-",SUM('A-8'!F113,'A-8'!F188,'A-8'!F263))</f>
        <v>66382</v>
      </c>
      <c r="G14" s="103">
        <f>IF(AND('A-8'!G113="-",'A-8'!G188="-",'A-8'!G263="-"),"-",SUM('A-8'!G113,'A-8'!G188,'A-8'!G263))</f>
        <v>55505</v>
      </c>
      <c r="H14" s="103">
        <f>IF(AND('A-8'!H113="-",'A-8'!H188="-",'A-8'!H263="-"),"-",SUM('A-8'!H113,'A-8'!H188,'A-8'!H263))</f>
        <v>18939</v>
      </c>
      <c r="I14" s="103">
        <f>IF(AND('A-8'!I113="-",'A-8'!I188="-",'A-8'!I263="-"),"-",SUM('A-8'!I113,'A-8'!I188,'A-8'!I263))</f>
        <v>4484</v>
      </c>
      <c r="J14" s="103">
        <f>IF(AND('A-8'!J113="-",'A-8'!J188="-",'A-8'!J263="-"),"-",SUM('A-8'!J113,'A-8'!J188,'A-8'!J263))</f>
        <v>33</v>
      </c>
      <c r="K14" s="103" t="str">
        <f>IF(AND('A-8'!K113="-",'A-8'!K188="-",'A-8'!K263="-"),"-",SUM('A-8'!K113,'A-8'!K188,'A-8'!K263))</f>
        <v>-</v>
      </c>
      <c r="L14" s="103">
        <f>IF(AND('A-8'!L113="-",'A-8'!L188="-",'A-8'!L263="-"),"-",SUM('A-8'!L113,'A-8'!L188,'A-8'!L263))</f>
        <v>193770</v>
      </c>
      <c r="M14" s="7"/>
      <c r="N14" s="103" t="s">
        <v>15</v>
      </c>
      <c r="O14" s="103" t="s">
        <v>15</v>
      </c>
      <c r="P14" s="103" t="s">
        <v>15</v>
      </c>
      <c r="Q14" s="103" t="str">
        <f>IF(AND('A-8'!N113="-",'A-8'!N188="-",'A-8'!N263="-"),"-",SUM('A-8'!N113,'A-8'!N188,'A-8'!N263))</f>
        <v>-</v>
      </c>
      <c r="R14" s="103">
        <f>IF(AND('A-8'!O113="-",'A-8'!O188="-",'A-8'!O263="-"),"-",SUM('A-8'!O113,'A-8'!O188,'A-8'!O263))</f>
        <v>42859</v>
      </c>
      <c r="S14" s="103">
        <f>IF(AND('A-8'!P113="-",'A-8'!P188="-",'A-8'!P263="-"),"-",SUM('A-8'!P113,'A-8'!P188,'A-8'!P263))</f>
        <v>15</v>
      </c>
      <c r="T14" s="103" t="str">
        <f>IF(AND('A-8'!Q113="-",'A-8'!Q188="-",'A-8'!Q263="-"),"-",SUM('A-8'!Q113,'A-8'!Q188,'A-8'!Q263))</f>
        <v>-</v>
      </c>
      <c r="U14" s="103" t="str">
        <f>IF(AND('A-8'!R113="-",'A-8'!R188="-",'A-8'!R263="-"),"-",SUM('A-8'!R113,'A-8'!R188,'A-8'!R263))</f>
        <v>-</v>
      </c>
      <c r="V14" s="103" t="s">
        <v>15</v>
      </c>
      <c r="W14" s="103" t="s">
        <v>15</v>
      </c>
      <c r="X14" s="103">
        <f t="shared" si="0"/>
        <v>42874</v>
      </c>
    </row>
    <row r="15" spans="1:26" ht="11.25" customHeight="1">
      <c r="A15" s="68">
        <v>1986</v>
      </c>
      <c r="B15" s="103" t="str">
        <f>IF(AND('A-8'!B114="-",'A-8'!B189="-",'A-8'!B264="-"),"-",SUM('A-8'!B114,'A-8'!B189,'A-8'!B264))</f>
        <v>-</v>
      </c>
      <c r="C15" s="103" t="str">
        <f>IF(AND('A-8'!C114="-",'A-8'!C189="-",'A-8'!C264="-"),"-",SUM('A-8'!C114,'A-8'!C189,'A-8'!C264))</f>
        <v>-</v>
      </c>
      <c r="D15" s="103">
        <f>IF(AND('A-8'!D114="-",'A-8'!D189="-",'A-8'!D264="-"),"-",SUM('A-8'!D114,'A-8'!D189,'A-8'!D264))</f>
        <v>28677</v>
      </c>
      <c r="E15" s="103">
        <f>IF(AND('A-8'!E114="-",'A-8'!E189="-",'A-8'!E264="-"),"-",SUM('A-8'!E114,'A-8'!E189,'A-8'!E264))</f>
        <v>33317</v>
      </c>
      <c r="F15" s="103">
        <f>IF(AND('A-8'!F114="-",'A-8'!F189="-",'A-8'!F264="-"),"-",SUM('A-8'!F114,'A-8'!F189,'A-8'!F264))</f>
        <v>128552</v>
      </c>
      <c r="G15" s="103">
        <f>IF(AND('A-8'!G114="-",'A-8'!G189="-",'A-8'!G264="-"),"-",SUM('A-8'!G114,'A-8'!G189,'A-8'!G264))</f>
        <v>91903</v>
      </c>
      <c r="H15" s="103">
        <f>IF(AND('A-8'!H114="-",'A-8'!H189="-",'A-8'!H264="-"),"-",SUM('A-8'!H114,'A-8'!H189,'A-8'!H264))</f>
        <v>33955</v>
      </c>
      <c r="I15" s="103">
        <f>IF(AND('A-8'!I114="-",'A-8'!I189="-",'A-8'!I264="-"),"-",SUM('A-8'!I114,'A-8'!I189,'A-8'!I264))</f>
        <v>25677</v>
      </c>
      <c r="J15" s="103">
        <f>IF(AND('A-8'!J114="-",'A-8'!J189="-",'A-8'!J264="-"),"-",SUM('A-8'!J114,'A-8'!J189,'A-8'!J264))</f>
        <v>11</v>
      </c>
      <c r="K15" s="103" t="str">
        <f>IF(AND('A-8'!K114="-",'A-8'!K189="-",'A-8'!K264="-"),"-",SUM('A-8'!K114,'A-8'!K189,'A-8'!K264))</f>
        <v>-</v>
      </c>
      <c r="L15" s="103">
        <f>IF(AND('A-8'!L114="-",'A-8'!L189="-",'A-8'!L264="-"),"-",SUM('A-8'!L114,'A-8'!L189,'A-8'!L264))</f>
        <v>342092</v>
      </c>
      <c r="M15" s="7"/>
      <c r="N15" s="103" t="s">
        <v>15</v>
      </c>
      <c r="O15" s="103" t="s">
        <v>15</v>
      </c>
      <c r="P15" s="103" t="s">
        <v>15</v>
      </c>
      <c r="Q15" s="103">
        <f>IF(AND('A-8'!N114="-",'A-8'!N189="-",'A-8'!N264="-"),"-",SUM('A-8'!N114,'A-8'!N189,'A-8'!N264))</f>
        <v>0</v>
      </c>
      <c r="R15" s="103">
        <f>IF(AND('A-8'!O114="-",'A-8'!O189="-",'A-8'!O264="-"),"-",SUM('A-8'!O114,'A-8'!O189,'A-8'!O264))</f>
        <v>375236</v>
      </c>
      <c r="S15" s="103" t="str">
        <f>IF(AND('A-8'!P114="-",'A-8'!P189="-",'A-8'!P264="-"),"-",SUM('A-8'!P114,'A-8'!P189,'A-8'!P264))</f>
        <v>-</v>
      </c>
      <c r="T15" s="103" t="str">
        <f>IF(AND('A-8'!Q114="-",'A-8'!Q189="-",'A-8'!Q264="-"),"-",SUM('A-8'!Q114,'A-8'!Q189,'A-8'!Q264))</f>
        <v>-</v>
      </c>
      <c r="U15" s="103" t="str">
        <f>IF(AND('A-8'!R114="-",'A-8'!R189="-",'A-8'!R264="-"),"-",SUM('A-8'!R114,'A-8'!R189,'A-8'!R264))</f>
        <v>-</v>
      </c>
      <c r="V15" s="103" t="s">
        <v>15</v>
      </c>
      <c r="W15" s="103" t="s">
        <v>15</v>
      </c>
      <c r="X15" s="103">
        <f t="shared" si="0"/>
        <v>375236</v>
      </c>
    </row>
    <row r="16" spans="1:26" ht="11.25" customHeight="1">
      <c r="A16" s="68">
        <v>1987</v>
      </c>
      <c r="B16" s="103" t="str">
        <f>IF(AND('A-8'!B115="-",'A-8'!B190="-",'A-8'!B265="-"),"-",SUM('A-8'!B115,'A-8'!B190,'A-8'!B265))</f>
        <v>-</v>
      </c>
      <c r="C16" s="103" t="str">
        <f>IF(AND('A-8'!C115="-",'A-8'!C190="-",'A-8'!C265="-"),"-",SUM('A-8'!C115,'A-8'!C190,'A-8'!C265))</f>
        <v>-</v>
      </c>
      <c r="D16" s="103">
        <f>IF(AND('A-8'!D115="-",'A-8'!D190="-",'A-8'!D265="-"),"-",SUM('A-8'!D115,'A-8'!D190,'A-8'!D265))</f>
        <v>30081</v>
      </c>
      <c r="E16" s="103">
        <f>IF(AND('A-8'!E115="-",'A-8'!E190="-",'A-8'!E265="-"),"-",SUM('A-8'!E115,'A-8'!E190,'A-8'!E265))</f>
        <v>20551</v>
      </c>
      <c r="F16" s="103">
        <f>IF(AND('A-8'!F115="-",'A-8'!F190="-",'A-8'!F265="-"),"-",SUM('A-8'!F115,'A-8'!F190,'A-8'!F265))</f>
        <v>268821</v>
      </c>
      <c r="G16" s="103">
        <f>IF(AND('A-8'!G115="-",'A-8'!G190="-",'A-8'!G265="-"),"-",SUM('A-8'!G115,'A-8'!G190,'A-8'!G265))</f>
        <v>82750</v>
      </c>
      <c r="H16" s="103">
        <f>IF(AND('A-8'!H115="-",'A-8'!H190="-",'A-8'!H265="-"),"-",SUM('A-8'!H115,'A-8'!H190,'A-8'!H265))</f>
        <v>61039</v>
      </c>
      <c r="I16" s="103">
        <f>IF(AND('A-8'!I115="-",'A-8'!I190="-",'A-8'!I265="-"),"-",SUM('A-8'!I115,'A-8'!I190,'A-8'!I265))</f>
        <v>16185</v>
      </c>
      <c r="J16" s="103" t="str">
        <f>IF(AND('A-8'!J115="-",'A-8'!J190="-",'A-8'!J265="-"),"-",SUM('A-8'!J115,'A-8'!J190,'A-8'!J265))</f>
        <v>-</v>
      </c>
      <c r="K16" s="103" t="str">
        <f>IF(AND('A-8'!K115="-",'A-8'!K190="-",'A-8'!K265="-"),"-",SUM('A-8'!K115,'A-8'!K190,'A-8'!K265))</f>
        <v>-</v>
      </c>
      <c r="L16" s="103">
        <f>IF(AND('A-8'!L115="-",'A-8'!L190="-",'A-8'!L265="-"),"-",SUM('A-8'!L115,'A-8'!L190,'A-8'!L265))</f>
        <v>479427</v>
      </c>
      <c r="M16" s="7"/>
      <c r="N16" s="103" t="s">
        <v>15</v>
      </c>
      <c r="O16" s="103" t="s">
        <v>15</v>
      </c>
      <c r="P16" s="103" t="s">
        <v>15</v>
      </c>
      <c r="Q16" s="103">
        <f>IF(AND('A-8'!N115="-",'A-8'!N190="-",'A-8'!N265="-"),"-",SUM('A-8'!N115,'A-8'!N190,'A-8'!N265))</f>
        <v>22</v>
      </c>
      <c r="R16" s="103">
        <f>IF(AND('A-8'!O115="-",'A-8'!O190="-",'A-8'!O265="-"),"-",SUM('A-8'!O115,'A-8'!O190,'A-8'!O265))</f>
        <v>255215</v>
      </c>
      <c r="S16" s="103">
        <f>IF(AND('A-8'!P115="-",'A-8'!P190="-",'A-8'!P265="-"),"-",SUM('A-8'!P115,'A-8'!P190,'A-8'!P265))</f>
        <v>58754</v>
      </c>
      <c r="T16" s="103">
        <f>IF(AND('A-8'!Q115="-",'A-8'!Q190="-",'A-8'!Q265="-"),"-",SUM('A-8'!Q115,'A-8'!Q190,'A-8'!Q265))</f>
        <v>20776</v>
      </c>
      <c r="U16" s="103" t="str">
        <f>IF(AND('A-8'!R115="-",'A-8'!R190="-",'A-8'!R265="-"),"-",SUM('A-8'!R115,'A-8'!R190,'A-8'!R265))</f>
        <v>-</v>
      </c>
      <c r="V16" s="103" t="s">
        <v>15</v>
      </c>
      <c r="W16" s="103" t="s">
        <v>15</v>
      </c>
      <c r="X16" s="103">
        <f t="shared" si="0"/>
        <v>334767</v>
      </c>
    </row>
    <row r="17" spans="1:26" ht="11.25" customHeight="1">
      <c r="A17" s="68">
        <v>1988</v>
      </c>
      <c r="B17" s="103" t="str">
        <f>IF(AND('A-8'!B116="-",'A-8'!B191="-",'A-8'!B266="-"),"-",SUM('A-8'!B116,'A-8'!B191,'A-8'!B266))</f>
        <v>-</v>
      </c>
      <c r="C17" s="103" t="str">
        <f>IF(AND('A-8'!C116="-",'A-8'!C191="-",'A-8'!C266="-"),"-",SUM('A-8'!C116,'A-8'!C191,'A-8'!C266))</f>
        <v>-</v>
      </c>
      <c r="D17" s="103">
        <f>IF(AND('A-8'!D116="-",'A-8'!D191="-",'A-8'!D266="-"),"-",SUM('A-8'!D116,'A-8'!D191,'A-8'!D266))</f>
        <v>48735</v>
      </c>
      <c r="E17" s="103">
        <f>IF(AND('A-8'!E116="-",'A-8'!E191="-",'A-8'!E266="-"),"-",SUM('A-8'!E116,'A-8'!E191,'A-8'!E266))</f>
        <v>68179</v>
      </c>
      <c r="F17" s="103">
        <f>IF(AND('A-8'!F116="-",'A-8'!F191="-",'A-8'!F266="-"),"-",SUM('A-8'!F116,'A-8'!F191,'A-8'!F266))</f>
        <v>110298</v>
      </c>
      <c r="G17" s="103">
        <f>IF(AND('A-8'!G116="-",'A-8'!G191="-",'A-8'!G266="-"),"-",SUM('A-8'!G116,'A-8'!G191,'A-8'!G266))</f>
        <v>128960</v>
      </c>
      <c r="H17" s="103">
        <f>IF(AND('A-8'!H116="-",'A-8'!H191="-",'A-8'!H266="-"),"-",SUM('A-8'!H116,'A-8'!H191,'A-8'!H266))</f>
        <v>31559</v>
      </c>
      <c r="I17" s="103">
        <f>IF(AND('A-8'!I116="-",'A-8'!I191="-",'A-8'!I266="-"),"-",SUM('A-8'!I116,'A-8'!I191,'A-8'!I266))</f>
        <v>42652</v>
      </c>
      <c r="J17" s="103" t="str">
        <f>IF(AND('A-8'!J116="-",'A-8'!J191="-",'A-8'!J266="-"),"-",SUM('A-8'!J116,'A-8'!J191,'A-8'!J266))</f>
        <v>-</v>
      </c>
      <c r="K17" s="103" t="str">
        <f>IF(AND('A-8'!K116="-",'A-8'!K191="-",'A-8'!K266="-"),"-",SUM('A-8'!K116,'A-8'!K191,'A-8'!K266))</f>
        <v>-</v>
      </c>
      <c r="L17" s="103">
        <f>IF(AND('A-8'!L116="-",'A-8'!L191="-",'A-8'!L266="-"),"-",SUM('A-8'!L116,'A-8'!L191,'A-8'!L266))</f>
        <v>430383</v>
      </c>
      <c r="M17" s="7"/>
      <c r="N17" s="103" t="s">
        <v>15</v>
      </c>
      <c r="O17" s="103" t="s">
        <v>15</v>
      </c>
      <c r="P17" s="103" t="s">
        <v>15</v>
      </c>
      <c r="Q17" s="103" t="str">
        <f>IF(AND('A-8'!N116="-",'A-8'!N191="-",'A-8'!N266="-"),"-",SUM('A-8'!N116,'A-8'!N191,'A-8'!N266))</f>
        <v>-</v>
      </c>
      <c r="R17" s="103">
        <f>IF(AND('A-8'!O116="-",'A-8'!O191="-",'A-8'!O266="-"),"-",SUM('A-8'!O116,'A-8'!O191,'A-8'!O266))</f>
        <v>387467</v>
      </c>
      <c r="S17" s="103">
        <f>IF(AND('A-8'!P116="-",'A-8'!P191="-",'A-8'!P266="-"),"-",SUM('A-8'!P116,'A-8'!P191,'A-8'!P266))</f>
        <v>233688</v>
      </c>
      <c r="T17" s="103" t="str">
        <f>IF(AND('A-8'!Q116="-",'A-8'!Q191="-",'A-8'!Q266="-"),"-",SUM('A-8'!Q116,'A-8'!Q191,'A-8'!Q266))</f>
        <v>-</v>
      </c>
      <c r="U17" s="103" t="str">
        <f>IF(AND('A-8'!R116="-",'A-8'!R191="-",'A-8'!R266="-"),"-",SUM('A-8'!R116,'A-8'!R191,'A-8'!R266))</f>
        <v>-</v>
      </c>
      <c r="V17" s="103" t="s">
        <v>15</v>
      </c>
      <c r="W17" s="103" t="s">
        <v>15</v>
      </c>
      <c r="X17" s="103">
        <f t="shared" si="0"/>
        <v>621155</v>
      </c>
    </row>
    <row r="18" spans="1:26" ht="11.25" customHeight="1">
      <c r="A18" s="68">
        <v>1989</v>
      </c>
      <c r="B18" s="103" t="str">
        <f>IF(AND('A-8'!B117="-",'A-8'!B192="-",'A-8'!B267="-"),"-",SUM('A-8'!B117,'A-8'!B192,'A-8'!B267))</f>
        <v>-</v>
      </c>
      <c r="C18" s="103" t="str">
        <f>IF(AND('A-8'!C117="-",'A-8'!C192="-",'A-8'!C267="-"),"-",SUM('A-8'!C117,'A-8'!C192,'A-8'!C267))</f>
        <v>-</v>
      </c>
      <c r="D18" s="103">
        <f>IF(AND('A-8'!D117="-",'A-8'!D192="-",'A-8'!D267="-"),"-",SUM('A-8'!D117,'A-8'!D192,'A-8'!D267))</f>
        <v>82574</v>
      </c>
      <c r="E18" s="103">
        <f>IF(AND('A-8'!E117="-",'A-8'!E192="-",'A-8'!E267="-"),"-",SUM('A-8'!E117,'A-8'!E192,'A-8'!E267))</f>
        <v>72255</v>
      </c>
      <c r="F18" s="103">
        <f>IF(AND('A-8'!F117="-",'A-8'!F192="-",'A-8'!F267="-"),"-",SUM('A-8'!F117,'A-8'!F192,'A-8'!F267))</f>
        <v>70238</v>
      </c>
      <c r="G18" s="103">
        <f>IF(AND('A-8'!G117="-",'A-8'!G192="-",'A-8'!G267="-"),"-",SUM('A-8'!G117,'A-8'!G192,'A-8'!G267))</f>
        <v>73529</v>
      </c>
      <c r="H18" s="103">
        <f>IF(AND('A-8'!H117="-",'A-8'!H192="-",'A-8'!H267="-"),"-",SUM('A-8'!H117,'A-8'!H192,'A-8'!H267))</f>
        <v>15933</v>
      </c>
      <c r="I18" s="103">
        <f>IF(AND('A-8'!I117="-",'A-8'!I192="-",'A-8'!I267="-"),"-",SUM('A-8'!I117,'A-8'!I192,'A-8'!I267))</f>
        <v>16878</v>
      </c>
      <c r="J18" s="103">
        <f>IF(AND('A-8'!J117="-",'A-8'!J192="-",'A-8'!J267="-"),"-",SUM('A-8'!J117,'A-8'!J192,'A-8'!J267))</f>
        <v>2178</v>
      </c>
      <c r="K18" s="103" t="str">
        <f>IF(AND('A-8'!K117="-",'A-8'!K192="-",'A-8'!K267="-"),"-",SUM('A-8'!K117,'A-8'!K192,'A-8'!K267))</f>
        <v>-</v>
      </c>
      <c r="L18" s="103">
        <f>IF(AND('A-8'!L117="-",'A-8'!L192="-",'A-8'!L267="-"),"-",SUM('A-8'!L117,'A-8'!L192,'A-8'!L267))</f>
        <v>333585</v>
      </c>
      <c r="M18" s="7"/>
      <c r="N18" s="103" t="s">
        <v>15</v>
      </c>
      <c r="O18" s="103" t="s">
        <v>15</v>
      </c>
      <c r="P18" s="103" t="s">
        <v>15</v>
      </c>
      <c r="Q18" s="103" t="str">
        <f>IF(AND('A-8'!N117="-",'A-8'!N192="-",'A-8'!N267="-"),"-",SUM('A-8'!N117,'A-8'!N192,'A-8'!N267))</f>
        <v>-</v>
      </c>
      <c r="R18" s="103">
        <f>IF(AND('A-8'!O117="-",'A-8'!O192="-",'A-8'!O267="-"),"-",SUM('A-8'!O117,'A-8'!O192,'A-8'!O267))</f>
        <v>372173</v>
      </c>
      <c r="S18" s="103">
        <f>IF(AND('A-8'!P117="-",'A-8'!P192="-",'A-8'!P267="-"),"-",SUM('A-8'!P117,'A-8'!P192,'A-8'!P267))</f>
        <v>61423</v>
      </c>
      <c r="T18" s="103" t="str">
        <f>IF(AND('A-8'!Q117="-",'A-8'!Q192="-",'A-8'!Q267="-"),"-",SUM('A-8'!Q117,'A-8'!Q192,'A-8'!Q267))</f>
        <v>-</v>
      </c>
      <c r="U18" s="103" t="str">
        <f>IF(AND('A-8'!R117="-",'A-8'!R192="-",'A-8'!R267="-"),"-",SUM('A-8'!R117,'A-8'!R192,'A-8'!R267))</f>
        <v>-</v>
      </c>
      <c r="V18" s="103" t="s">
        <v>15</v>
      </c>
      <c r="W18" s="103" t="s">
        <v>15</v>
      </c>
      <c r="X18" s="103">
        <f t="shared" si="0"/>
        <v>433596</v>
      </c>
    </row>
    <row r="19" spans="1:26" ht="11.25" customHeight="1">
      <c r="A19" s="68">
        <v>1990</v>
      </c>
      <c r="B19" s="103" t="str">
        <f>IF(AND('A-8'!B118="-",'A-8'!B193="-",'A-8'!B268="-"),"-",SUM('A-8'!B118,'A-8'!B193,'A-8'!B268))</f>
        <v>-</v>
      </c>
      <c r="C19" s="103" t="str">
        <f>IF(AND('A-8'!C118="-",'A-8'!C193="-",'A-8'!C268="-"),"-",SUM('A-8'!C118,'A-8'!C193,'A-8'!C268))</f>
        <v>-</v>
      </c>
      <c r="D19" s="103">
        <f>IF(AND('A-8'!D118="-",'A-8'!D193="-",'A-8'!D268="-"),"-",SUM('A-8'!D118,'A-8'!D193,'A-8'!D268))</f>
        <v>14994</v>
      </c>
      <c r="E19" s="103">
        <f>IF(AND('A-8'!E118="-",'A-8'!E193="-",'A-8'!E268="-"),"-",SUM('A-8'!E118,'A-8'!E193,'A-8'!E268))</f>
        <v>32580</v>
      </c>
      <c r="F19" s="103">
        <f>IF(AND('A-8'!F118="-",'A-8'!F193="-",'A-8'!F268="-"),"-",SUM('A-8'!F118,'A-8'!F193,'A-8'!F268))</f>
        <v>119364</v>
      </c>
      <c r="G19" s="103">
        <f>IF(AND('A-8'!G118="-",'A-8'!G193="-",'A-8'!G268="-"),"-",SUM('A-8'!G118,'A-8'!G193,'A-8'!G268))</f>
        <v>49516</v>
      </c>
      <c r="H19" s="103">
        <f>IF(AND('A-8'!H118="-",'A-8'!H193="-",'A-8'!H268="-"),"-",SUM('A-8'!H118,'A-8'!H193,'A-8'!H268))</f>
        <v>7018</v>
      </c>
      <c r="I19" s="103">
        <f>IF(AND('A-8'!I118="-",'A-8'!I193="-",'A-8'!I268="-"),"-",SUM('A-8'!I118,'A-8'!I193,'A-8'!I268))</f>
        <v>4165</v>
      </c>
      <c r="J19" s="103" t="str">
        <f>IF(AND('A-8'!J118="-",'A-8'!J193="-",'A-8'!J268="-"),"-",SUM('A-8'!J118,'A-8'!J193,'A-8'!J268))</f>
        <v>-</v>
      </c>
      <c r="K19" s="103" t="str">
        <f>IF(AND('A-8'!K118="-",'A-8'!K193="-",'A-8'!K268="-"),"-",SUM('A-8'!K118,'A-8'!K193,'A-8'!K268))</f>
        <v>-</v>
      </c>
      <c r="L19" s="103">
        <f>IF(AND('A-8'!L118="-",'A-8'!L193="-",'A-8'!L268="-"),"-",SUM('A-8'!L118,'A-8'!L193,'A-8'!L268))</f>
        <v>227637</v>
      </c>
      <c r="M19" s="7"/>
      <c r="N19" s="103" t="s">
        <v>15</v>
      </c>
      <c r="O19" s="103" t="s">
        <v>15</v>
      </c>
      <c r="P19" s="103" t="s">
        <v>15</v>
      </c>
      <c r="Q19" s="103">
        <f>IF(AND('A-8'!N118="-",'A-8'!N193="-",'A-8'!N268="-"),"-",SUM('A-8'!N118,'A-8'!N193,'A-8'!N268))</f>
        <v>99</v>
      </c>
      <c r="R19" s="103">
        <f>IF(AND('A-8'!O118="-",'A-8'!O193="-",'A-8'!O268="-"),"-",SUM('A-8'!O118,'A-8'!O193,'A-8'!O268))</f>
        <v>80281</v>
      </c>
      <c r="S19" s="103">
        <f>IF(AND('A-8'!P118="-",'A-8'!P193="-",'A-8'!P268="-"),"-",SUM('A-8'!P118,'A-8'!P193,'A-8'!P268))</f>
        <v>30129</v>
      </c>
      <c r="T19" s="103" t="str">
        <f>IF(AND('A-8'!Q118="-",'A-8'!Q193="-",'A-8'!Q268="-"),"-",SUM('A-8'!Q118,'A-8'!Q193,'A-8'!Q268))</f>
        <v>-</v>
      </c>
      <c r="U19" s="103" t="str">
        <f>IF(AND('A-8'!R118="-",'A-8'!R193="-",'A-8'!R268="-"),"-",SUM('A-8'!R118,'A-8'!R193,'A-8'!R268))</f>
        <v>-</v>
      </c>
      <c r="V19" s="103" t="s">
        <v>15</v>
      </c>
      <c r="W19" s="103" t="s">
        <v>15</v>
      </c>
      <c r="X19" s="103">
        <f t="shared" si="0"/>
        <v>110509</v>
      </c>
    </row>
    <row r="20" spans="1:26" ht="11.25" customHeight="1">
      <c r="A20" s="68">
        <v>1991</v>
      </c>
      <c r="B20" s="103" t="str">
        <f>IF(AND('A-8'!B119="-",'A-8'!B194="-",'A-8'!B269="-"),"-",SUM('A-8'!B119,'A-8'!B194,'A-8'!B269))</f>
        <v>-</v>
      </c>
      <c r="C20" s="103" t="str">
        <f>IF(AND('A-8'!C119="-",'A-8'!C194="-",'A-8'!C269="-"),"-",SUM('A-8'!C119,'A-8'!C194,'A-8'!C269))</f>
        <v>-</v>
      </c>
      <c r="D20" s="103">
        <f>IF(AND('A-8'!D119="-",'A-8'!D194="-",'A-8'!D269="-"),"-",SUM('A-8'!D119,'A-8'!D194,'A-8'!D269))</f>
        <v>3276</v>
      </c>
      <c r="E20" s="103">
        <f>IF(AND('A-8'!E119="-",'A-8'!E194="-",'A-8'!E269="-"),"-",SUM('A-8'!E119,'A-8'!E194,'A-8'!E269))</f>
        <v>12570</v>
      </c>
      <c r="F20" s="103">
        <f>IF(AND('A-8'!F119="-",'A-8'!F194="-",'A-8'!F269="-"),"-",SUM('A-8'!F119,'A-8'!F194,'A-8'!F269))</f>
        <v>15428</v>
      </c>
      <c r="G20" s="103">
        <f>IF(AND('A-8'!G119="-",'A-8'!G194="-",'A-8'!G269="-"),"-",SUM('A-8'!G119,'A-8'!G194,'A-8'!G269))</f>
        <v>11596</v>
      </c>
      <c r="H20" s="103">
        <f>IF(AND('A-8'!H119="-",'A-8'!H194="-",'A-8'!H269="-"),"-",SUM('A-8'!H119,'A-8'!H194,'A-8'!H269))</f>
        <v>18014</v>
      </c>
      <c r="I20" s="103">
        <f>IF(AND('A-8'!I119="-",'A-8'!I194="-",'A-8'!I269="-"),"-",SUM('A-8'!I119,'A-8'!I194,'A-8'!I269))</f>
        <v>12439</v>
      </c>
      <c r="J20" s="103" t="str">
        <f>IF(AND('A-8'!J119="-",'A-8'!J194="-",'A-8'!J269="-"),"-",SUM('A-8'!J119,'A-8'!J194,'A-8'!J269))</f>
        <v>-</v>
      </c>
      <c r="K20" s="103" t="str">
        <f>IF(AND('A-8'!K119="-",'A-8'!K194="-",'A-8'!K269="-"),"-",SUM('A-8'!K119,'A-8'!K194,'A-8'!K269))</f>
        <v>-</v>
      </c>
      <c r="L20" s="103">
        <f>IF(AND('A-8'!L119="-",'A-8'!L194="-",'A-8'!L269="-"),"-",SUM('A-8'!L119,'A-8'!L194,'A-8'!L269))</f>
        <v>73323</v>
      </c>
      <c r="M20" s="7"/>
      <c r="N20" s="103" t="s">
        <v>15</v>
      </c>
      <c r="O20" s="103" t="s">
        <v>15</v>
      </c>
      <c r="P20" s="103" t="s">
        <v>15</v>
      </c>
      <c r="Q20" s="103">
        <f>IF(AND('A-8'!N119="-",'A-8'!N194="-",'A-8'!N269="-"),"-",SUM('A-8'!N119,'A-8'!N194,'A-8'!N269))</f>
        <v>91249</v>
      </c>
      <c r="R20" s="103">
        <f>IF(AND('A-8'!O119="-",'A-8'!O194="-",'A-8'!O269="-"),"-",SUM('A-8'!O119,'A-8'!O194,'A-8'!O269))</f>
        <v>188757</v>
      </c>
      <c r="S20" s="103">
        <f>IF(AND('A-8'!P119="-",'A-8'!P194="-",'A-8'!P269="-"),"-",SUM('A-8'!P119,'A-8'!P194,'A-8'!P269))</f>
        <v>11</v>
      </c>
      <c r="T20" s="103" t="str">
        <f>IF(AND('A-8'!Q119="-",'A-8'!Q194="-",'A-8'!Q269="-"),"-",SUM('A-8'!Q119,'A-8'!Q194,'A-8'!Q269))</f>
        <v>-</v>
      </c>
      <c r="U20" s="103" t="str">
        <f>IF(AND('A-8'!R119="-",'A-8'!R194="-",'A-8'!R269="-"),"-",SUM('A-8'!R119,'A-8'!R194,'A-8'!R269))</f>
        <v>-</v>
      </c>
      <c r="V20" s="103" t="s">
        <v>15</v>
      </c>
      <c r="W20" s="103" t="s">
        <v>15</v>
      </c>
      <c r="X20" s="103">
        <f t="shared" si="0"/>
        <v>280017</v>
      </c>
    </row>
    <row r="21" spans="1:26" ht="11.25" customHeight="1">
      <c r="A21" s="68">
        <v>1992</v>
      </c>
      <c r="B21" s="103" t="str">
        <f>IF(AND('A-8'!B120="-",'A-8'!B195="-",'A-8'!B270="-"),"-",SUM('A-8'!B120,'A-8'!B195,'A-8'!B270))</f>
        <v>-</v>
      </c>
      <c r="C21" s="103" t="str">
        <f>IF(AND('A-8'!C120="-",'A-8'!C195="-",'A-8'!C270="-"),"-",SUM('A-8'!C120,'A-8'!C195,'A-8'!C270))</f>
        <v>-</v>
      </c>
      <c r="D21" s="103">
        <f>IF(AND('A-8'!D120="-",'A-8'!D195="-",'A-8'!D270="-"),"-",SUM('A-8'!D120,'A-8'!D195,'A-8'!D270))</f>
        <v>20644</v>
      </c>
      <c r="E21" s="103" t="str">
        <f>IF(AND('A-8'!E120="-",'A-8'!E195="-",'A-8'!E270="-"),"-",SUM('A-8'!E120,'A-8'!E195,'A-8'!E270))</f>
        <v>-</v>
      </c>
      <c r="F21" s="103">
        <f>IF(AND('A-8'!F120="-",'A-8'!F195="-",'A-8'!F270="-"),"-",SUM('A-8'!F120,'A-8'!F195,'A-8'!F270))</f>
        <v>31488</v>
      </c>
      <c r="G21" s="103">
        <f>IF(AND('A-8'!G120="-",'A-8'!G195="-",'A-8'!G270="-"),"-",SUM('A-8'!G120,'A-8'!G195,'A-8'!G270))</f>
        <v>26086</v>
      </c>
      <c r="H21" s="103">
        <f>IF(AND('A-8'!H120="-",'A-8'!H195="-",'A-8'!H270="-"),"-",SUM('A-8'!H120,'A-8'!H195,'A-8'!H270))</f>
        <v>10757</v>
      </c>
      <c r="I21" s="103">
        <f>IF(AND('A-8'!I120="-",'A-8'!I195="-",'A-8'!I270="-"),"-",SUM('A-8'!I120,'A-8'!I195,'A-8'!I270))</f>
        <v>19272</v>
      </c>
      <c r="J21" s="103" t="str">
        <f>IF(AND('A-8'!J120="-",'A-8'!J195="-",'A-8'!J270="-"),"-",SUM('A-8'!J120,'A-8'!J195,'A-8'!J270))</f>
        <v>-</v>
      </c>
      <c r="K21" s="103" t="str">
        <f>IF(AND('A-8'!K120="-",'A-8'!K195="-",'A-8'!K270="-"),"-",SUM('A-8'!K120,'A-8'!K195,'A-8'!K270))</f>
        <v>-</v>
      </c>
      <c r="L21" s="103">
        <f>IF(AND('A-8'!L120="-",'A-8'!L195="-",'A-8'!L270="-"),"-",SUM('A-8'!L120,'A-8'!L195,'A-8'!L270))</f>
        <v>108247</v>
      </c>
      <c r="M21" s="7"/>
      <c r="N21" s="103" t="s">
        <v>15</v>
      </c>
      <c r="O21" s="103" t="s">
        <v>15</v>
      </c>
      <c r="P21" s="103" t="s">
        <v>15</v>
      </c>
      <c r="Q21" s="103" t="str">
        <f>IF(AND('A-8'!N120="-",'A-8'!N195="-",'A-8'!N270="-"),"-",SUM('A-8'!N120,'A-8'!N195,'A-8'!N270))</f>
        <v>-</v>
      </c>
      <c r="R21" s="103">
        <f>IF(AND('A-8'!O120="-",'A-8'!O195="-",'A-8'!O270="-"),"-",SUM('A-8'!O120,'A-8'!O195,'A-8'!O270))</f>
        <v>23064</v>
      </c>
      <c r="S21" s="103">
        <f>IF(AND('A-8'!P120="-",'A-8'!P195="-",'A-8'!P270="-"),"-",SUM('A-8'!P120,'A-8'!P195,'A-8'!P270))</f>
        <v>25133</v>
      </c>
      <c r="T21" s="103" t="str">
        <f>IF(AND('A-8'!Q120="-",'A-8'!Q195="-",'A-8'!Q270="-"),"-",SUM('A-8'!Q120,'A-8'!Q195,'A-8'!Q270))</f>
        <v>-</v>
      </c>
      <c r="U21" s="103">
        <f>IF(AND('A-8'!R120="-",'A-8'!R195="-",'A-8'!R270="-"),"-",SUM('A-8'!R120,'A-8'!R195,'A-8'!R270))</f>
        <v>12</v>
      </c>
      <c r="V21" s="103" t="s">
        <v>15</v>
      </c>
      <c r="W21" s="103" t="s">
        <v>15</v>
      </c>
      <c r="X21" s="103">
        <f t="shared" si="0"/>
        <v>48209</v>
      </c>
    </row>
    <row r="22" spans="1:26" ht="11.25" customHeight="1">
      <c r="A22" s="68">
        <v>1993</v>
      </c>
      <c r="B22" s="103" t="str">
        <f>IF(AND('A-8'!B121="-",'A-8'!B196="-",'A-8'!B271="-"),"-",SUM('A-8'!B121,'A-8'!B196,'A-8'!B271))</f>
        <v>-</v>
      </c>
      <c r="C22" s="103" t="str">
        <f>IF(AND('A-8'!C121="-",'A-8'!C196="-",'A-8'!C271="-"),"-",SUM('A-8'!C121,'A-8'!C196,'A-8'!C271))</f>
        <v>-</v>
      </c>
      <c r="D22" s="103">
        <f>IF(AND('A-8'!D121="-",'A-8'!D196="-",'A-8'!D271="-"),"-",SUM('A-8'!D121,'A-8'!D196,'A-8'!D271))</f>
        <v>20311</v>
      </c>
      <c r="E22" s="103">
        <f>IF(AND('A-8'!E121="-",'A-8'!E196="-",'A-8'!E271="-"),"-",SUM('A-8'!E121,'A-8'!E196,'A-8'!E271))</f>
        <v>14723</v>
      </c>
      <c r="F22" s="103">
        <f>IF(AND('A-8'!F121="-",'A-8'!F196="-",'A-8'!F271="-"),"-",SUM('A-8'!F121,'A-8'!F196,'A-8'!F271))</f>
        <v>12952</v>
      </c>
      <c r="G22" s="103">
        <f>IF(AND('A-8'!G121="-",'A-8'!G196="-",'A-8'!G271="-"),"-",SUM('A-8'!G121,'A-8'!G196,'A-8'!G271))</f>
        <v>10436</v>
      </c>
      <c r="H22" s="103">
        <f>IF(AND('A-8'!H121="-",'A-8'!H196="-",'A-8'!H271="-"),"-",SUM('A-8'!H121,'A-8'!H196,'A-8'!H271))</f>
        <v>15578</v>
      </c>
      <c r="I22" s="103">
        <f>IF(AND('A-8'!I121="-",'A-8'!I196="-",'A-8'!I271="-"),"-",SUM('A-8'!I121,'A-8'!I196,'A-8'!I271))</f>
        <v>6454</v>
      </c>
      <c r="J22" s="103">
        <f>IF(AND('A-8'!J121="-",'A-8'!J196="-",'A-8'!J271="-"),"-",SUM('A-8'!J121,'A-8'!J196,'A-8'!J271))</f>
        <v>658</v>
      </c>
      <c r="K22" s="103" t="str">
        <f>IF(AND('A-8'!K121="-",'A-8'!K196="-",'A-8'!K271="-"),"-",SUM('A-8'!K121,'A-8'!K196,'A-8'!K271))</f>
        <v>-</v>
      </c>
      <c r="L22" s="103">
        <f>IF(AND('A-8'!L121="-",'A-8'!L196="-",'A-8'!L271="-"),"-",SUM('A-8'!L121,'A-8'!L196,'A-8'!L271))</f>
        <v>81112</v>
      </c>
      <c r="M22" s="7"/>
      <c r="N22" s="103" t="s">
        <v>15</v>
      </c>
      <c r="O22" s="103" t="s">
        <v>15</v>
      </c>
      <c r="P22" s="103" t="s">
        <v>15</v>
      </c>
      <c r="Q22" s="103" t="str">
        <f>IF(AND('A-8'!N121="-",'A-8'!N196="-",'A-8'!N271="-"),"-",SUM('A-8'!N121,'A-8'!N196,'A-8'!N271))</f>
        <v>-</v>
      </c>
      <c r="R22" s="103" t="str">
        <f>IF(AND('A-8'!O121="-",'A-8'!O196="-",'A-8'!O271="-"),"-",SUM('A-8'!O121,'A-8'!O196,'A-8'!O271))</f>
        <v>-</v>
      </c>
      <c r="S22" s="103">
        <f>IF(AND('A-8'!P121="-",'A-8'!P196="-",'A-8'!P271="-"),"-",SUM('A-8'!P121,'A-8'!P196,'A-8'!P271))</f>
        <v>2</v>
      </c>
      <c r="T22" s="103" t="str">
        <f>IF(AND('A-8'!Q121="-",'A-8'!Q196="-",'A-8'!Q271="-"),"-",SUM('A-8'!Q121,'A-8'!Q196,'A-8'!Q271))</f>
        <v>-</v>
      </c>
      <c r="U22" s="103">
        <f>IF(AND('A-8'!R121="-",'A-8'!R196="-",'A-8'!R271="-"),"-",SUM('A-8'!R121,'A-8'!R196,'A-8'!R271))</f>
        <v>25</v>
      </c>
      <c r="V22" s="103" t="s">
        <v>15</v>
      </c>
      <c r="W22" s="103" t="s">
        <v>15</v>
      </c>
      <c r="X22" s="103">
        <f t="shared" si="0"/>
        <v>27</v>
      </c>
    </row>
    <row r="23" spans="1:26" ht="11.25" customHeight="1">
      <c r="A23" s="68">
        <v>1994</v>
      </c>
      <c r="B23" s="103" t="str">
        <f>IF(AND('A-8'!B122="-",'A-8'!B197="-",'A-8'!B272="-"),"-",SUM('A-8'!B122,'A-8'!B197,'A-8'!B272))</f>
        <v>-</v>
      </c>
      <c r="C23" s="103" t="str">
        <f>IF(AND('A-8'!C122="-",'A-8'!C197="-",'A-8'!C272="-"),"-",SUM('A-8'!C122,'A-8'!C197,'A-8'!C272))</f>
        <v>-</v>
      </c>
      <c r="D23" s="103">
        <f>IF(AND('A-8'!D122="-",'A-8'!D197="-",'A-8'!D272="-"),"-",SUM('A-8'!D122,'A-8'!D197,'A-8'!D272))</f>
        <v>7661</v>
      </c>
      <c r="E23" s="103">
        <f>IF(AND('A-8'!E122="-",'A-8'!E197="-",'A-8'!E272="-"),"-",SUM('A-8'!E122,'A-8'!E197,'A-8'!E272))</f>
        <v>8906</v>
      </c>
      <c r="F23" s="103" t="str">
        <f>IF(AND('A-8'!F122="-",'A-8'!F197="-",'A-8'!F272="-"),"-",SUM('A-8'!F122,'A-8'!F197,'A-8'!F272))</f>
        <v>-</v>
      </c>
      <c r="G23" s="103" t="str">
        <f>IF(AND('A-8'!G122="-",'A-8'!G197="-",'A-8'!G272="-"),"-",SUM('A-8'!G122,'A-8'!G197,'A-8'!G272))</f>
        <v>-</v>
      </c>
      <c r="H23" s="103">
        <f>IF(AND('A-8'!H122="-",'A-8'!H197="-",'A-8'!H272="-"),"-",SUM('A-8'!H122,'A-8'!H197,'A-8'!H272))</f>
        <v>1239</v>
      </c>
      <c r="I23" s="103">
        <f>IF(AND('A-8'!I122="-",'A-8'!I197="-",'A-8'!I272="-"),"-",SUM('A-8'!I122,'A-8'!I197,'A-8'!I272))</f>
        <v>5545</v>
      </c>
      <c r="J23" s="103">
        <f>IF(AND('A-8'!J122="-",'A-8'!J197="-",'A-8'!J272="-"),"-",SUM('A-8'!J122,'A-8'!J197,'A-8'!J272))</f>
        <v>378</v>
      </c>
      <c r="K23" s="103" t="str">
        <f>IF(AND('A-8'!K122="-",'A-8'!K197="-",'A-8'!K272="-"),"-",SUM('A-8'!K122,'A-8'!K197,'A-8'!K272))</f>
        <v>-</v>
      </c>
      <c r="L23" s="103">
        <f>IF(AND('A-8'!L122="-",'A-8'!L197="-",'A-8'!L272="-"),"-",SUM('A-8'!L122,'A-8'!L197,'A-8'!L272))</f>
        <v>23729</v>
      </c>
      <c r="M23" s="7"/>
      <c r="N23" s="103" t="s">
        <v>15</v>
      </c>
      <c r="O23" s="103" t="s">
        <v>15</v>
      </c>
      <c r="P23" s="103" t="s">
        <v>15</v>
      </c>
      <c r="Q23" s="103" t="str">
        <f>IF(AND('A-8'!N122="-",'A-8'!N197="-",'A-8'!N272="-"),"-",SUM('A-8'!N122,'A-8'!N197,'A-8'!N272))</f>
        <v>-</v>
      </c>
      <c r="R23" s="103" t="str">
        <f>IF(AND('A-8'!O122="-",'A-8'!O197="-",'A-8'!O272="-"),"-",SUM('A-8'!O122,'A-8'!O197,'A-8'!O272))</f>
        <v>-</v>
      </c>
      <c r="S23" s="103" t="str">
        <f>IF(AND('A-8'!P122="-",'A-8'!P197="-",'A-8'!P272="-"),"-",SUM('A-8'!P122,'A-8'!P197,'A-8'!P272))</f>
        <v>-</v>
      </c>
      <c r="T23" s="103" t="str">
        <f>IF(AND('A-8'!Q122="-",'A-8'!Q197="-",'A-8'!Q272="-"),"-",SUM('A-8'!Q122,'A-8'!Q197,'A-8'!Q272))</f>
        <v>-</v>
      </c>
      <c r="U23" s="103" t="str">
        <f>IF(AND('A-8'!R122="-",'A-8'!R197="-",'A-8'!R272="-"),"-",SUM('A-8'!R122,'A-8'!R197,'A-8'!R272))</f>
        <v>-</v>
      </c>
      <c r="V23" s="103" t="s">
        <v>15</v>
      </c>
      <c r="W23" s="103" t="s">
        <v>15</v>
      </c>
      <c r="X23" s="103" t="s">
        <v>15</v>
      </c>
    </row>
    <row r="24" spans="1:26" ht="11.25" customHeight="1">
      <c r="A24" s="68">
        <v>1995</v>
      </c>
      <c r="B24" s="103" t="str">
        <f>IF(AND('A-8'!B123="-",'A-8'!B198="-",'A-8'!B273="-"),"-",SUM('A-8'!B123,'A-8'!B198,'A-8'!B273))</f>
        <v>-</v>
      </c>
      <c r="C24" s="103" t="str">
        <f>IF(AND('A-8'!C123="-",'A-8'!C198="-",'A-8'!C273="-"),"-",SUM('A-8'!C123,'A-8'!C198,'A-8'!C273))</f>
        <v>-</v>
      </c>
      <c r="D24" s="103">
        <f>IF(AND('A-8'!D123="-",'A-8'!D198="-",'A-8'!D273="-"),"-",SUM('A-8'!D123,'A-8'!D198,'A-8'!D273))</f>
        <v>10602</v>
      </c>
      <c r="E24" s="103">
        <f>IF(AND('A-8'!E123="-",'A-8'!E198="-",'A-8'!E273="-"),"-",SUM('A-8'!E123,'A-8'!E198,'A-8'!E273))</f>
        <v>35866</v>
      </c>
      <c r="F24" s="103" t="str">
        <f>IF(AND('A-8'!F123="-",'A-8'!F198="-",'A-8'!F273="-"),"-",SUM('A-8'!F123,'A-8'!F198,'A-8'!F273))</f>
        <v>-</v>
      </c>
      <c r="G24" s="103">
        <f>IF(AND('A-8'!G123="-",'A-8'!G198="-",'A-8'!G273="-"),"-",SUM('A-8'!G123,'A-8'!G198,'A-8'!G273))</f>
        <v>97878</v>
      </c>
      <c r="H24" s="103">
        <f>IF(AND('A-8'!H123="-",'A-8'!H198="-",'A-8'!H273="-"),"-",SUM('A-8'!H123,'A-8'!H198,'A-8'!H273))</f>
        <v>38547</v>
      </c>
      <c r="I24" s="103">
        <f>IF(AND('A-8'!I123="-",'A-8'!I198="-",'A-8'!I273="-"),"-",SUM('A-8'!I123,'A-8'!I198,'A-8'!I273))</f>
        <v>27247</v>
      </c>
      <c r="J24" s="103">
        <f>IF(AND('A-8'!J123="-",'A-8'!J198="-",'A-8'!J273="-"),"-",SUM('A-8'!J123,'A-8'!J198,'A-8'!J273))</f>
        <v>324</v>
      </c>
      <c r="K24" s="103" t="str">
        <f>IF(AND('A-8'!K123="-",'A-8'!K198="-",'A-8'!K273="-"),"-",SUM('A-8'!K123,'A-8'!K198,'A-8'!K273))</f>
        <v>-</v>
      </c>
      <c r="L24" s="103">
        <f>IF(AND('A-8'!L123="-",'A-8'!L198="-",'A-8'!L273="-"),"-",SUM('A-8'!L123,'A-8'!L198,'A-8'!L273))</f>
        <v>210464</v>
      </c>
      <c r="M24" s="7"/>
      <c r="N24" s="103" t="s">
        <v>15</v>
      </c>
      <c r="O24" s="103" t="s">
        <v>15</v>
      </c>
      <c r="P24" s="103" t="s">
        <v>15</v>
      </c>
      <c r="Q24" s="103" t="str">
        <f>IF(AND('A-8'!N123="-",'A-8'!N198="-",'A-8'!N273="-"),"-",SUM('A-8'!N123,'A-8'!N198,'A-8'!N273))</f>
        <v>-</v>
      </c>
      <c r="R24" s="103" t="str">
        <f>IF(AND('A-8'!O123="-",'A-8'!O198="-",'A-8'!O273="-"),"-",SUM('A-8'!O123,'A-8'!O198,'A-8'!O273))</f>
        <v>-</v>
      </c>
      <c r="S24" s="103" t="str">
        <f>IF(AND('A-8'!P123="-",'A-8'!P198="-",'A-8'!P273="-"),"-",SUM('A-8'!P123,'A-8'!P198,'A-8'!P273))</f>
        <v>-</v>
      </c>
      <c r="T24" s="103" t="str">
        <f>IF(AND('A-8'!Q123="-",'A-8'!Q198="-",'A-8'!Q273="-"),"-",SUM('A-8'!Q123,'A-8'!Q198,'A-8'!Q273))</f>
        <v>-</v>
      </c>
      <c r="U24" s="103" t="str">
        <f>IF(AND('A-8'!R123="-",'A-8'!R198="-",'A-8'!R273="-"),"-",SUM('A-8'!R123,'A-8'!R198,'A-8'!R273))</f>
        <v>-</v>
      </c>
      <c r="V24" s="103" t="s">
        <v>15</v>
      </c>
      <c r="W24" s="103" t="s">
        <v>15</v>
      </c>
      <c r="X24" s="103" t="s">
        <v>15</v>
      </c>
    </row>
    <row r="25" spans="1:26" ht="11.25" customHeight="1">
      <c r="A25" s="68">
        <v>1996</v>
      </c>
      <c r="B25" s="103" t="str">
        <f>IF(AND('A-8'!B124="-",'A-8'!B199="-",'A-8'!B274="-"),"-",SUM('A-8'!B124,'A-8'!B199,'A-8'!B274))</f>
        <v>-</v>
      </c>
      <c r="C25" s="103" t="str">
        <f>IF(AND('A-8'!C124="-",'A-8'!C199="-",'A-8'!C274="-"),"-",SUM('A-8'!C124,'A-8'!C199,'A-8'!C274))</f>
        <v>-</v>
      </c>
      <c r="D25" s="103">
        <f>IF(AND('A-8'!D124="-",'A-8'!D199="-",'A-8'!D274="-"),"-",SUM('A-8'!D124,'A-8'!D199,'A-8'!D274))</f>
        <v>25630</v>
      </c>
      <c r="E25" s="103">
        <f>IF(AND('A-8'!E124="-",'A-8'!E199="-",'A-8'!E274="-"),"-",SUM('A-8'!E124,'A-8'!E199,'A-8'!E274))</f>
        <v>39267</v>
      </c>
      <c r="F25" s="103" t="str">
        <f>IF(AND('A-8'!F124="-",'A-8'!F199="-",'A-8'!F274="-"),"-",SUM('A-8'!F124,'A-8'!F199,'A-8'!F274))</f>
        <v>-</v>
      </c>
      <c r="G25" s="103">
        <f>IF(AND('A-8'!G124="-",'A-8'!G199="-",'A-8'!G274="-"),"-",SUM('A-8'!G124,'A-8'!G199,'A-8'!G274))</f>
        <v>60797</v>
      </c>
      <c r="H25" s="103">
        <f>IF(AND('A-8'!H124="-",'A-8'!H199="-",'A-8'!H274="-"),"-",SUM('A-8'!H124,'A-8'!H199,'A-8'!H274))</f>
        <v>25967</v>
      </c>
      <c r="I25" s="103">
        <f>IF(AND('A-8'!I124="-",'A-8'!I199="-",'A-8'!I274="-"),"-",SUM('A-8'!I124,'A-8'!I199,'A-8'!I274))</f>
        <v>14139</v>
      </c>
      <c r="J25" s="103">
        <f>IF(AND('A-8'!J124="-",'A-8'!J199="-",'A-8'!J274="-"),"-",SUM('A-8'!J124,'A-8'!J199,'A-8'!J274))</f>
        <v>845</v>
      </c>
      <c r="K25" s="103" t="str">
        <f>IF(AND('A-8'!K124="-",'A-8'!K199="-",'A-8'!K274="-"),"-",SUM('A-8'!K124,'A-8'!K199,'A-8'!K274))</f>
        <v>-</v>
      </c>
      <c r="L25" s="103">
        <f>IF(AND('A-8'!L124="-",'A-8'!L199="-",'A-8'!L274="-"),"-",SUM('A-8'!L124,'A-8'!L199,'A-8'!L274))</f>
        <v>166645</v>
      </c>
      <c r="M25" s="7"/>
      <c r="N25" s="103" t="s">
        <v>15</v>
      </c>
      <c r="O25" s="103" t="s">
        <v>15</v>
      </c>
      <c r="P25" s="103" t="s">
        <v>15</v>
      </c>
      <c r="Q25" s="103">
        <f>IF(AND('A-8'!N124="-",'A-8'!N199="-",'A-8'!N274="-"),"-",SUM('A-8'!N124,'A-8'!N199,'A-8'!N274))</f>
        <v>8</v>
      </c>
      <c r="R25" s="103" t="str">
        <f>IF(AND('A-8'!O124="-",'A-8'!O199="-",'A-8'!O274="-"),"-",SUM('A-8'!O124,'A-8'!O199,'A-8'!O274))</f>
        <v>-</v>
      </c>
      <c r="S25" s="103" t="str">
        <f>IF(AND('A-8'!P124="-",'A-8'!P199="-",'A-8'!P274="-"),"-",SUM('A-8'!P124,'A-8'!P199,'A-8'!P274))</f>
        <v>-</v>
      </c>
      <c r="T25" s="103" t="str">
        <f>IF(AND('A-8'!Q124="-",'A-8'!Q199="-",'A-8'!Q274="-"),"-",SUM('A-8'!Q124,'A-8'!Q199,'A-8'!Q274))</f>
        <v>-</v>
      </c>
      <c r="U25" s="103" t="str">
        <f>IF(AND('A-8'!R124="-",'A-8'!R199="-",'A-8'!R274="-"),"-",SUM('A-8'!R124,'A-8'!R199,'A-8'!R274))</f>
        <v>-</v>
      </c>
      <c r="V25" s="103" t="s">
        <v>15</v>
      </c>
      <c r="W25" s="103" t="s">
        <v>15</v>
      </c>
      <c r="X25" s="103">
        <f t="shared" si="0"/>
        <v>8</v>
      </c>
    </row>
    <row r="26" spans="1:26" ht="11.25" customHeight="1">
      <c r="A26" s="68">
        <v>1997</v>
      </c>
      <c r="B26" s="103" t="str">
        <f>IF(AND('A-8'!B125="-",'A-8'!B200="-",'A-8'!B275="-"),"-",SUM('A-8'!B125,'A-8'!B200,'A-8'!B275))</f>
        <v>-</v>
      </c>
      <c r="C26" s="103">
        <f>IF(AND('A-8'!C125="-",'A-8'!C200="-",'A-8'!C275="-"),"-",SUM('A-8'!C125,'A-8'!C200,'A-8'!C275))</f>
        <v>4392</v>
      </c>
      <c r="D26" s="103">
        <f>IF(AND('A-8'!D125="-",'A-8'!D200="-",'A-8'!D275="-"),"-",SUM('A-8'!D125,'A-8'!D200,'A-8'!D275))</f>
        <v>31018</v>
      </c>
      <c r="E26" s="103">
        <f>IF(AND('A-8'!E125="-",'A-8'!E200="-",'A-8'!E275="-"),"-",SUM('A-8'!E125,'A-8'!E200,'A-8'!E275))</f>
        <v>35381</v>
      </c>
      <c r="F26" s="103" t="str">
        <f>IF(AND('A-8'!F125="-",'A-8'!F200="-",'A-8'!F275="-"),"-",SUM('A-8'!F125,'A-8'!F200,'A-8'!F275))</f>
        <v>-</v>
      </c>
      <c r="G26" s="103">
        <f>IF(AND('A-8'!G125="-",'A-8'!G200="-",'A-8'!G275="-"),"-",SUM('A-8'!G125,'A-8'!G200,'A-8'!G275))</f>
        <v>44588</v>
      </c>
      <c r="H26" s="103">
        <f>IF(AND('A-8'!H125="-",'A-8'!H200="-",'A-8'!H275="-"),"-",SUM('A-8'!H125,'A-8'!H200,'A-8'!H275))</f>
        <v>25786</v>
      </c>
      <c r="I26" s="103">
        <f>IF(AND('A-8'!I125="-",'A-8'!I200="-",'A-8'!I275="-"),"-",SUM('A-8'!I125,'A-8'!I200,'A-8'!I275))</f>
        <v>4501</v>
      </c>
      <c r="J26" s="103">
        <f>IF(AND('A-8'!J125="-",'A-8'!J200="-",'A-8'!J275="-"),"-",SUM('A-8'!J125,'A-8'!J200,'A-8'!J275))</f>
        <v>492</v>
      </c>
      <c r="K26" s="103" t="str">
        <f>IF(AND('A-8'!K125="-",'A-8'!K200="-",'A-8'!K275="-"),"-",SUM('A-8'!K125,'A-8'!K200,'A-8'!K275))</f>
        <v>-</v>
      </c>
      <c r="L26" s="103">
        <f>IF(AND('A-8'!L125="-",'A-8'!L200="-",'A-8'!L275="-"),"-",SUM('A-8'!L125,'A-8'!L200,'A-8'!L275))</f>
        <v>146158</v>
      </c>
      <c r="M26" s="7"/>
      <c r="N26" s="103" t="s">
        <v>15</v>
      </c>
      <c r="O26" s="103" t="s">
        <v>15</v>
      </c>
      <c r="P26" s="103" t="s">
        <v>15</v>
      </c>
      <c r="Q26" s="103" t="str">
        <f>IF(AND('A-8'!N125="-",'A-8'!N200="-",'A-8'!N275="-"),"-",SUM('A-8'!N125,'A-8'!N200,'A-8'!N275))</f>
        <v>-</v>
      </c>
      <c r="R26" s="103" t="str">
        <f>IF(AND('A-8'!O125="-",'A-8'!O200="-",'A-8'!O275="-"),"-",SUM('A-8'!O125,'A-8'!O200,'A-8'!O275))</f>
        <v>-</v>
      </c>
      <c r="S26" s="103" t="str">
        <f>IF(AND('A-8'!P125="-",'A-8'!P200="-",'A-8'!P275="-"),"-",SUM('A-8'!P125,'A-8'!P200,'A-8'!P275))</f>
        <v>-</v>
      </c>
      <c r="T26" s="103" t="str">
        <f>IF(AND('A-8'!Q125="-",'A-8'!Q200="-",'A-8'!Q275="-"),"-",SUM('A-8'!Q125,'A-8'!Q200,'A-8'!Q275))</f>
        <v>-</v>
      </c>
      <c r="U26" s="103" t="str">
        <f>IF(AND('A-8'!R125="-",'A-8'!R200="-",'A-8'!R275="-"),"-",SUM('A-8'!R125,'A-8'!R200,'A-8'!R275))</f>
        <v>-</v>
      </c>
      <c r="V26" s="103" t="s">
        <v>15</v>
      </c>
      <c r="W26" s="103" t="s">
        <v>15</v>
      </c>
      <c r="X26" s="103" t="s">
        <v>15</v>
      </c>
    </row>
    <row r="27" spans="1:26" ht="11.25" customHeight="1">
      <c r="A27" s="68">
        <v>1998</v>
      </c>
      <c r="B27" s="103" t="str">
        <f>IF(AND('A-8'!B126="-",'A-8'!B201="-",'A-8'!B276="-"),"-",SUM('A-8'!B126,'A-8'!B201,'A-8'!B276))</f>
        <v>-</v>
      </c>
      <c r="C27" s="103">
        <f>IF(AND('A-8'!C126="-",'A-8'!C201="-",'A-8'!C276="-"),"-",SUM('A-8'!C126,'A-8'!C201,'A-8'!C276))</f>
        <v>19953</v>
      </c>
      <c r="D27" s="103">
        <f>IF(AND('A-8'!D126="-",'A-8'!D201="-",'A-8'!D276="-"),"-",SUM('A-8'!D126,'A-8'!D201,'A-8'!D276))</f>
        <v>39671</v>
      </c>
      <c r="E27" s="103">
        <f>IF(AND('A-8'!E126="-",'A-8'!E201="-",'A-8'!E276="-"),"-",SUM('A-8'!E126,'A-8'!E201,'A-8'!E276))</f>
        <v>33749</v>
      </c>
      <c r="F27" s="103" t="str">
        <f>IF(AND('A-8'!F126="-",'A-8'!F201="-",'A-8'!F276="-"),"-",SUM('A-8'!F126,'A-8'!F201,'A-8'!F276))</f>
        <v>-</v>
      </c>
      <c r="G27" s="103">
        <f>IF(AND('A-8'!G126="-",'A-8'!G201="-",'A-8'!G276="-"),"-",SUM('A-8'!G126,'A-8'!G201,'A-8'!G276))</f>
        <v>20875</v>
      </c>
      <c r="H27" s="103">
        <f>IF(AND('A-8'!H126="-",'A-8'!H201="-",'A-8'!H276="-"),"-",SUM('A-8'!H126,'A-8'!H201,'A-8'!H276))</f>
        <v>4952</v>
      </c>
      <c r="I27" s="103">
        <f>IF(AND('A-8'!I126="-",'A-8'!I201="-",'A-8'!I276="-"),"-",SUM('A-8'!I126,'A-8'!I201,'A-8'!I276))</f>
        <v>3368</v>
      </c>
      <c r="J27" s="103">
        <f>IF(AND('A-8'!J126="-",'A-8'!J201="-",'A-8'!J276="-"),"-",SUM('A-8'!J126,'A-8'!J201,'A-8'!J276))</f>
        <v>900</v>
      </c>
      <c r="K27" s="103" t="str">
        <f>IF(AND('A-8'!K126="-",'A-8'!K201="-",'A-8'!K276="-"),"-",SUM('A-8'!K126,'A-8'!K201,'A-8'!K276))</f>
        <v>-</v>
      </c>
      <c r="L27" s="103">
        <f>IF(AND('A-8'!L126="-",'A-8'!L201="-",'A-8'!L276="-"),"-",SUM('A-8'!L126,'A-8'!L201,'A-8'!L276))</f>
        <v>123468</v>
      </c>
      <c r="M27" s="7"/>
      <c r="N27" s="103" t="s">
        <v>15</v>
      </c>
      <c r="O27" s="103" t="s">
        <v>15</v>
      </c>
      <c r="P27" s="103" t="s">
        <v>15</v>
      </c>
      <c r="Q27" s="103" t="str">
        <f>IF(AND('A-8'!N126="-",'A-8'!N201="-",'A-8'!N276="-"),"-",SUM('A-8'!N126,'A-8'!N201,'A-8'!N276))</f>
        <v>-</v>
      </c>
      <c r="R27" s="103" t="str">
        <f>IF(AND('A-8'!O126="-",'A-8'!O201="-",'A-8'!O276="-"),"-",SUM('A-8'!O126,'A-8'!O201,'A-8'!O276))</f>
        <v>-</v>
      </c>
      <c r="S27" s="103" t="str">
        <f>IF(AND('A-8'!P126="-",'A-8'!P201="-",'A-8'!P276="-"),"-",SUM('A-8'!P126,'A-8'!P201,'A-8'!P276))</f>
        <v>-</v>
      </c>
      <c r="T27" s="103" t="str">
        <f>IF(AND('A-8'!Q126="-",'A-8'!Q201="-",'A-8'!Q276="-"),"-",SUM('A-8'!Q126,'A-8'!Q201,'A-8'!Q276))</f>
        <v>-</v>
      </c>
      <c r="U27" s="103" t="str">
        <f>IF(AND('A-8'!R126="-",'A-8'!R201="-",'A-8'!R276="-"),"-",SUM('A-8'!R126,'A-8'!R201,'A-8'!R276))</f>
        <v>-</v>
      </c>
      <c r="V27" s="103" t="s">
        <v>15</v>
      </c>
      <c r="W27" s="103" t="s">
        <v>15</v>
      </c>
      <c r="X27" s="103" t="s">
        <v>15</v>
      </c>
    </row>
    <row r="28" spans="1:26" ht="11.25" customHeight="1">
      <c r="A28" s="68">
        <v>1999</v>
      </c>
      <c r="B28" s="103" t="str">
        <f>IF(AND('A-8'!B127="-",'A-8'!B202="-",'A-8'!B277="-"),"-",SUM('A-8'!B127,'A-8'!B202,'A-8'!B277))</f>
        <v>-</v>
      </c>
      <c r="C28" s="103">
        <f>IF(AND('A-8'!C127="-",'A-8'!C202="-",'A-8'!C277="-"),"-",SUM('A-8'!C127,'A-8'!C202,'A-8'!C277))</f>
        <v>826</v>
      </c>
      <c r="D28" s="103">
        <f>IF(AND('A-8'!D127="-",'A-8'!D202="-",'A-8'!D277="-"),"-",SUM('A-8'!D127,'A-8'!D202,'A-8'!D277))</f>
        <v>6052</v>
      </c>
      <c r="E28" s="103">
        <f>IF(AND('A-8'!E127="-",'A-8'!E202="-",'A-8'!E277="-"),"-",SUM('A-8'!E127,'A-8'!E202,'A-8'!E277))</f>
        <v>23447</v>
      </c>
      <c r="F28" s="103">
        <f>IF(AND('A-8'!F127="-",'A-8'!F202="-",'A-8'!F277="-"),"-",SUM('A-8'!F127,'A-8'!F202,'A-8'!F277))</f>
        <v>8095</v>
      </c>
      <c r="G28" s="103">
        <f>IF(AND('A-8'!G127="-",'A-8'!G202="-",'A-8'!G277="-"),"-",SUM('A-8'!G127,'A-8'!G202,'A-8'!G277))</f>
        <v>17220</v>
      </c>
      <c r="H28" s="103">
        <f>IF(AND('A-8'!H127="-",'A-8'!H202="-",'A-8'!H277="-"),"-",SUM('A-8'!H127,'A-8'!H202,'A-8'!H277))</f>
        <v>1784</v>
      </c>
      <c r="I28" s="103">
        <f>IF(AND('A-8'!I127="-",'A-8'!I202="-",'A-8'!I277="-"),"-",SUM('A-8'!I127,'A-8'!I202,'A-8'!I277))</f>
        <v>2452</v>
      </c>
      <c r="J28" s="103">
        <f>IF(AND('A-8'!J127="-",'A-8'!J202="-",'A-8'!J277="-"),"-",SUM('A-8'!J127,'A-8'!J202,'A-8'!J277))</f>
        <v>1237</v>
      </c>
      <c r="K28" s="103">
        <f>IF(AND('A-8'!K127="-",'A-8'!K202="-",'A-8'!K277="-"),"-",SUM('A-8'!K127,'A-8'!K202,'A-8'!K277))</f>
        <v>43</v>
      </c>
      <c r="L28" s="103">
        <f>IF(AND('A-8'!L127="-",'A-8'!L202="-",'A-8'!L277="-"),"-",SUM('A-8'!L127,'A-8'!L202,'A-8'!L277))</f>
        <v>61156</v>
      </c>
      <c r="M28" s="7"/>
      <c r="N28" s="103" t="s">
        <v>15</v>
      </c>
      <c r="O28" s="103" t="s">
        <v>15</v>
      </c>
      <c r="P28" s="103" t="s">
        <v>15</v>
      </c>
      <c r="Q28" s="103" t="str">
        <f>IF(AND('A-8'!N127="-",'A-8'!N202="-",'A-8'!N277="-"),"-",SUM('A-8'!N127,'A-8'!N202,'A-8'!N277))</f>
        <v>-</v>
      </c>
      <c r="R28" s="103" t="str">
        <f>IF(AND('A-8'!O127="-",'A-8'!O202="-",'A-8'!O277="-"),"-",SUM('A-8'!O127,'A-8'!O202,'A-8'!O277))</f>
        <v>-</v>
      </c>
      <c r="S28" s="103" t="str">
        <f>IF(AND('A-8'!P127="-",'A-8'!P202="-",'A-8'!P277="-"),"-",SUM('A-8'!P127,'A-8'!P202,'A-8'!P277))</f>
        <v>-</v>
      </c>
      <c r="T28" s="103" t="str">
        <f>IF(AND('A-8'!Q127="-",'A-8'!Q202="-",'A-8'!Q277="-"),"-",SUM('A-8'!Q127,'A-8'!Q202,'A-8'!Q277))</f>
        <v>-</v>
      </c>
      <c r="U28" s="103" t="str">
        <f>IF(AND('A-8'!R127="-",'A-8'!R202="-",'A-8'!R277="-"),"-",SUM('A-8'!R127,'A-8'!R202,'A-8'!R277))</f>
        <v>-</v>
      </c>
      <c r="V28" s="103" t="s">
        <v>15</v>
      </c>
      <c r="W28" s="103" t="s">
        <v>15</v>
      </c>
      <c r="X28" s="103" t="s">
        <v>15</v>
      </c>
    </row>
    <row r="29" spans="1:26" ht="11.25" customHeight="1">
      <c r="A29" s="68">
        <v>2000</v>
      </c>
      <c r="B29" s="103" t="str">
        <f>IF(AND('A-8'!B128="-",'A-8'!B203="-",'A-8'!B278="-"),"-",SUM('A-8'!B128,'A-8'!B203,'A-8'!B278))</f>
        <v>-</v>
      </c>
      <c r="C29" s="103">
        <f>IF(AND('A-8'!C128="-",'A-8'!C203="-",'A-8'!C278="-"),"-",SUM('A-8'!C128,'A-8'!C203,'A-8'!C278))</f>
        <v>1187</v>
      </c>
      <c r="D29" s="103">
        <f>IF(AND('A-8'!D128="-",'A-8'!D203="-",'A-8'!D278="-"),"-",SUM('A-8'!D128,'A-8'!D203,'A-8'!D278))</f>
        <v>6064</v>
      </c>
      <c r="E29" s="103">
        <f>IF(AND('A-8'!E128="-",'A-8'!E203="-",'A-8'!E278="-"),"-",SUM('A-8'!E128,'A-8'!E203,'A-8'!E278))</f>
        <v>11441</v>
      </c>
      <c r="F29" s="103">
        <f>IF(AND('A-8'!F128="-",'A-8'!F203="-",'A-8'!F278="-"),"-",SUM('A-8'!F128,'A-8'!F203,'A-8'!F278))</f>
        <v>19664</v>
      </c>
      <c r="G29" s="103">
        <f>IF(AND('A-8'!G128="-",'A-8'!G203="-",'A-8'!G278="-"),"-",SUM('A-8'!G128,'A-8'!G203,'A-8'!G278))</f>
        <v>47342</v>
      </c>
      <c r="H29" s="103">
        <f>IF(AND('A-8'!H128="-",'A-8'!H203="-",'A-8'!H278="-"),"-",SUM('A-8'!H128,'A-8'!H203,'A-8'!H278))</f>
        <v>30355</v>
      </c>
      <c r="I29" s="103">
        <f>IF(AND('A-8'!I128="-",'A-8'!I203="-",'A-8'!I278="-"),"-",SUM('A-8'!I128,'A-8'!I203,'A-8'!I278))</f>
        <v>12235</v>
      </c>
      <c r="J29" s="103">
        <f>IF(AND('A-8'!J128="-",'A-8'!J203="-",'A-8'!J278="-"),"-",SUM('A-8'!J128,'A-8'!J203,'A-8'!J278))</f>
        <v>1537</v>
      </c>
      <c r="K29" s="103">
        <f>IF(AND('A-8'!K128="-",'A-8'!K203="-",'A-8'!K278="-"),"-",SUM('A-8'!K128,'A-8'!K203,'A-8'!K278))</f>
        <v>367</v>
      </c>
      <c r="L29" s="103">
        <f>IF(AND('A-8'!L128="-",'A-8'!L203="-",'A-8'!L278="-"),"-",SUM('A-8'!L128,'A-8'!L203,'A-8'!L278))</f>
        <v>130192</v>
      </c>
      <c r="M29" s="7"/>
      <c r="N29" s="103" t="s">
        <v>15</v>
      </c>
      <c r="O29" s="103" t="s">
        <v>15</v>
      </c>
      <c r="P29" s="103" t="s">
        <v>15</v>
      </c>
      <c r="Q29" s="103" t="str">
        <f>IF(AND('A-8'!N128="-",'A-8'!N203="-",'A-8'!N278="-"),"-",SUM('A-8'!N128,'A-8'!N203,'A-8'!N278))</f>
        <v>-</v>
      </c>
      <c r="R29" s="103" t="str">
        <f>IF(AND('A-8'!O128="-",'A-8'!O203="-",'A-8'!O278="-"),"-",SUM('A-8'!O128,'A-8'!O203,'A-8'!O278))</f>
        <v>-</v>
      </c>
      <c r="S29" s="103" t="str">
        <f>IF(AND('A-8'!P128="-",'A-8'!P203="-",'A-8'!P278="-"),"-",SUM('A-8'!P128,'A-8'!P203,'A-8'!P278))</f>
        <v>-</v>
      </c>
      <c r="T29" s="103" t="str">
        <f>IF(AND('A-8'!Q128="-",'A-8'!Q203="-",'A-8'!Q278="-"),"-",SUM('A-8'!Q128,'A-8'!Q203,'A-8'!Q278))</f>
        <v>-</v>
      </c>
      <c r="U29" s="103" t="str">
        <f>IF(AND('A-8'!R128="-",'A-8'!R203="-",'A-8'!R278="-"),"-",SUM('A-8'!R128,'A-8'!R203,'A-8'!R278))</f>
        <v>-</v>
      </c>
      <c r="V29" s="103" t="s">
        <v>15</v>
      </c>
      <c r="W29" s="103" t="s">
        <v>15</v>
      </c>
      <c r="X29" s="103" t="s">
        <v>15</v>
      </c>
      <c r="Z29" s="1">
        <v>3</v>
      </c>
    </row>
    <row r="30" spans="1:26" ht="11.25" customHeight="1">
      <c r="A30" s="68">
        <v>2001</v>
      </c>
      <c r="B30" s="103" t="str">
        <f>IF(AND('A-8'!B129="-",'A-8'!B204="-",'A-8'!B279="-"),"-",SUM('A-8'!B129,'A-8'!B204,'A-8'!B279))</f>
        <v>-</v>
      </c>
      <c r="C30" s="103">
        <f>IF(AND('A-8'!C129="-",'A-8'!C204="-",'A-8'!C279="-"),"-",SUM('A-8'!C129,'A-8'!C204,'A-8'!C279))</f>
        <v>18536</v>
      </c>
      <c r="D30" s="103">
        <f>IF(AND('A-8'!D129="-",'A-8'!D204="-",'A-8'!D279="-"),"-",SUM('A-8'!D129,'A-8'!D204,'A-8'!D279))</f>
        <v>60552</v>
      </c>
      <c r="E30" s="103">
        <f>IF(AND('A-8'!E129="-",'A-8'!E204="-",'A-8'!E279="-"),"-",SUM('A-8'!E129,'A-8'!E204,'A-8'!E279))</f>
        <v>42926</v>
      </c>
      <c r="F30" s="103">
        <f>IF(AND('A-8'!F129="-",'A-8'!F204="-",'A-8'!F279="-"),"-",SUM('A-8'!F129,'A-8'!F204,'A-8'!F279))</f>
        <v>37539</v>
      </c>
      <c r="G30" s="103">
        <f>IF(AND('A-8'!G129="-",'A-8'!G204="-",'A-8'!G279="-"),"-",SUM('A-8'!G129,'A-8'!G204,'A-8'!G279))</f>
        <v>60707</v>
      </c>
      <c r="H30" s="103">
        <f>IF(AND('A-8'!H129="-",'A-8'!H204="-",'A-8'!H279="-"),"-",SUM('A-8'!H129,'A-8'!H204,'A-8'!H279))</f>
        <v>30535</v>
      </c>
      <c r="I30" s="103">
        <f>IF(AND('A-8'!I129="-",'A-8'!I204="-",'A-8'!I279="-"),"-",SUM('A-8'!I129,'A-8'!I204,'A-8'!I279))</f>
        <v>15112</v>
      </c>
      <c r="J30" s="103">
        <f>IF(AND('A-8'!J129="-",'A-8'!J204="-",'A-8'!J279="-"),"-",SUM('A-8'!J129,'A-8'!J204,'A-8'!J279))</f>
        <v>1345</v>
      </c>
      <c r="K30" s="103">
        <f>IF(AND('A-8'!K129="-",'A-8'!K204="-",'A-8'!K279="-"),"-",SUM('A-8'!K129,'A-8'!K204,'A-8'!K279))</f>
        <v>21</v>
      </c>
      <c r="L30" s="103">
        <f>IF(AND('A-8'!L129="-",'A-8'!L204="-",'A-8'!L279="-"),"-",SUM('A-8'!L129,'A-8'!L204,'A-8'!L279))</f>
        <v>267273</v>
      </c>
      <c r="M30" s="7"/>
      <c r="N30" s="103" t="s">
        <v>15</v>
      </c>
      <c r="O30" s="103" t="s">
        <v>15</v>
      </c>
      <c r="P30" s="103" t="s">
        <v>15</v>
      </c>
      <c r="Q30" s="103" t="str">
        <f>IF(AND('A-8'!N129="-",'A-8'!N204="-",'A-8'!N279="-"),"-",SUM('A-8'!N129,'A-8'!N204,'A-8'!N279))</f>
        <v>-</v>
      </c>
      <c r="R30" s="103" t="str">
        <f>IF(AND('A-8'!O129="-",'A-8'!O204="-",'A-8'!O279="-"),"-",SUM('A-8'!O129,'A-8'!O204,'A-8'!O279))</f>
        <v>-</v>
      </c>
      <c r="S30" s="103" t="str">
        <f>IF(AND('A-8'!P129="-",'A-8'!P204="-",'A-8'!P279="-"),"-",SUM('A-8'!P129,'A-8'!P204,'A-8'!P279))</f>
        <v>-</v>
      </c>
      <c r="T30" s="103" t="str">
        <f>IF(AND('A-8'!Q129="-",'A-8'!Q204="-",'A-8'!Q279="-"),"-",SUM('A-8'!Q129,'A-8'!Q204,'A-8'!Q279))</f>
        <v>-</v>
      </c>
      <c r="U30" s="103" t="str">
        <f>IF(AND('A-8'!R129="-",'A-8'!R204="-",'A-8'!R279="-"),"-",SUM('A-8'!R129,'A-8'!R204,'A-8'!R279))</f>
        <v>-</v>
      </c>
      <c r="V30" s="103" t="s">
        <v>15</v>
      </c>
      <c r="W30" s="103" t="s">
        <v>15</v>
      </c>
      <c r="X30" s="103" t="s">
        <v>15</v>
      </c>
      <c r="Z30" s="1">
        <v>344</v>
      </c>
    </row>
    <row r="31" spans="1:26" ht="11.25" customHeight="1">
      <c r="A31" s="68">
        <v>2002</v>
      </c>
      <c r="B31" s="103">
        <f>IF(AND('A-8'!B130="-",'A-8'!B205="-",'A-8'!B280="-"),"-",SUM('A-8'!B130,'A-8'!B205,'A-8'!B280))</f>
        <v>6662</v>
      </c>
      <c r="C31" s="103">
        <f>IF(AND('A-8'!C130="-",'A-8'!C205="-",'A-8'!C280="-"),"-",SUM('A-8'!C130,'A-8'!C205,'A-8'!C280))</f>
        <v>10586</v>
      </c>
      <c r="D31" s="103">
        <f>IF(AND('A-8'!D130="-",'A-8'!D205="-",'A-8'!D280="-"),"-",SUM('A-8'!D130,'A-8'!D205,'A-8'!D280))</f>
        <v>23452</v>
      </c>
      <c r="E31" s="103">
        <f>IF(AND('A-8'!E130="-",'A-8'!E205="-",'A-8'!E280="-"),"-",SUM('A-8'!E130,'A-8'!E205,'A-8'!E280))</f>
        <v>59881</v>
      </c>
      <c r="F31" s="103">
        <f>IF(AND('A-8'!F130="-",'A-8'!F205="-",'A-8'!F280="-"),"-",SUM('A-8'!F130,'A-8'!F205,'A-8'!F280))</f>
        <v>12321</v>
      </c>
      <c r="G31" s="103">
        <f>IF(AND('A-8'!G130="-",'A-8'!G205="-",'A-8'!G280="-"),"-",SUM('A-8'!G130,'A-8'!G205,'A-8'!G280))</f>
        <v>28301</v>
      </c>
      <c r="H31" s="103">
        <f>IF(AND('A-8'!H130="-",'A-8'!H205="-",'A-8'!H280="-"),"-",SUM('A-8'!H130,'A-8'!H205,'A-8'!H280))</f>
        <v>58861</v>
      </c>
      <c r="I31" s="103">
        <f>IF(AND('A-8'!I130="-",'A-8'!I205="-",'A-8'!I280="-"),"-",SUM('A-8'!I130,'A-8'!I205,'A-8'!I280))</f>
        <v>83205</v>
      </c>
      <c r="J31" s="103">
        <f>IF(AND('A-8'!J130="-",'A-8'!J205="-",'A-8'!J280="-"),"-",SUM('A-8'!J130,'A-8'!J205,'A-8'!J280))</f>
        <v>1255</v>
      </c>
      <c r="K31" s="103">
        <f>IF(AND('A-8'!K130="-",'A-8'!K205="-",'A-8'!K280="-"),"-",SUM('A-8'!K130,'A-8'!K205,'A-8'!K280))</f>
        <v>65</v>
      </c>
      <c r="L31" s="103">
        <f>IF(AND('A-8'!L130="-",'A-8'!L205="-",'A-8'!L280="-"),"-",SUM('A-8'!L130,'A-8'!L205,'A-8'!L280))</f>
        <v>284589</v>
      </c>
      <c r="M31" s="7"/>
      <c r="N31" s="103" t="s">
        <v>15</v>
      </c>
      <c r="O31" s="103" t="s">
        <v>15</v>
      </c>
      <c r="P31" s="103" t="s">
        <v>15</v>
      </c>
      <c r="Q31" s="103" t="str">
        <f>IF(AND('A-8'!N130="-",'A-8'!N205="-",'A-8'!N280="-"),"-",SUM('A-8'!N130,'A-8'!N205,'A-8'!N280))</f>
        <v>-</v>
      </c>
      <c r="R31" s="103" t="str">
        <f>IF(AND('A-8'!O130="-",'A-8'!O205="-",'A-8'!O280="-"),"-",SUM('A-8'!O130,'A-8'!O205,'A-8'!O280))</f>
        <v>-</v>
      </c>
      <c r="S31" s="103" t="str">
        <f>IF(AND('A-8'!P130="-",'A-8'!P205="-",'A-8'!P280="-"),"-",SUM('A-8'!P130,'A-8'!P205,'A-8'!P280))</f>
        <v>-</v>
      </c>
      <c r="T31" s="103" t="str">
        <f>IF(AND('A-8'!Q130="-",'A-8'!Q205="-",'A-8'!Q280="-"),"-",SUM('A-8'!Q130,'A-8'!Q205,'A-8'!Q280))</f>
        <v>-</v>
      </c>
      <c r="U31" s="103" t="str">
        <f>IF(AND('A-8'!R130="-",'A-8'!R205="-",'A-8'!R280="-"),"-",SUM('A-8'!R130,'A-8'!R205,'A-8'!R280))</f>
        <v>-</v>
      </c>
      <c r="V31" s="103" t="s">
        <v>15</v>
      </c>
      <c r="W31" s="103" t="s">
        <v>15</v>
      </c>
      <c r="X31" s="103" t="s">
        <v>15</v>
      </c>
      <c r="Z31" s="1">
        <v>0</v>
      </c>
    </row>
    <row r="32" spans="1:26" ht="11.25" customHeight="1">
      <c r="A32" s="68">
        <v>2003</v>
      </c>
      <c r="B32" s="103">
        <f>IF(AND('A-8'!B131="-",'A-8'!B206="-",'A-8'!B281="-"),"-",SUM('A-8'!B131,'A-8'!B206,'A-8'!B281))</f>
        <v>3192</v>
      </c>
      <c r="C32" s="103">
        <f>IF(AND('A-8'!C131="-",'A-8'!C206="-",'A-8'!C281="-"),"-",SUM('A-8'!C131,'A-8'!C206,'A-8'!C281))</f>
        <v>58899</v>
      </c>
      <c r="D32" s="103">
        <f>IF(AND('A-8'!D131="-",'A-8'!D206="-",'A-8'!D281="-"),"-",SUM('A-8'!D131,'A-8'!D206,'A-8'!D281))</f>
        <v>73522</v>
      </c>
      <c r="E32" s="103">
        <f>IF(AND('A-8'!E131="-",'A-8'!E206="-",'A-8'!E281="-"),"-",SUM('A-8'!E131,'A-8'!E206,'A-8'!E281))</f>
        <v>31841</v>
      </c>
      <c r="F32" s="103">
        <f>IF(AND('A-8'!F131="-",'A-8'!F206="-",'A-8'!F281="-"),"-",SUM('A-8'!F131,'A-8'!F206,'A-8'!F281))</f>
        <v>19579</v>
      </c>
      <c r="G32" s="103">
        <f>IF(AND('A-8'!G131="-",'A-8'!G206="-",'A-8'!G281="-"),"-",SUM('A-8'!G131,'A-8'!G206,'A-8'!G281))</f>
        <v>37321</v>
      </c>
      <c r="H32" s="103">
        <f>IF(AND('A-8'!H131="-",'A-8'!H206="-",'A-8'!H281="-"),"-",SUM('A-8'!H131,'A-8'!H206,'A-8'!H281))</f>
        <v>49646</v>
      </c>
      <c r="I32" s="103">
        <f>IF(AND('A-8'!I131="-",'A-8'!I206="-",'A-8'!I281="-"),"-",SUM('A-8'!I131,'A-8'!I206,'A-8'!I281))</f>
        <v>39089</v>
      </c>
      <c r="J32" s="103">
        <f>IF(AND('A-8'!J131="-",'A-8'!J206="-",'A-8'!J281="-"),"-",SUM('A-8'!J131,'A-8'!J206,'A-8'!J281))</f>
        <v>996</v>
      </c>
      <c r="K32" s="103">
        <f>IF(AND('A-8'!K131="-",'A-8'!K206="-",'A-8'!K281="-"),"-",SUM('A-8'!K131,'A-8'!K206,'A-8'!K281))</f>
        <v>137</v>
      </c>
      <c r="L32" s="103">
        <f>IF(AND('A-8'!L131="-",'A-8'!L206="-",'A-8'!L281="-"),"-",SUM('A-8'!L131,'A-8'!L206,'A-8'!L281))</f>
        <v>314222</v>
      </c>
      <c r="M32" s="7"/>
      <c r="N32" s="103" t="s">
        <v>15</v>
      </c>
      <c r="O32" s="103" t="s">
        <v>15</v>
      </c>
      <c r="P32" s="103" t="s">
        <v>15</v>
      </c>
      <c r="Q32" s="103" t="str">
        <f>IF(AND('A-8'!N131="-",'A-8'!N206="-",'A-8'!N281="-"),"-",SUM('A-8'!N131,'A-8'!N206,'A-8'!N281))</f>
        <v>-</v>
      </c>
      <c r="R32" s="103" t="str">
        <f>IF(AND('A-8'!O131="-",'A-8'!O206="-",'A-8'!O281="-"),"-",SUM('A-8'!O131,'A-8'!O206,'A-8'!O281))</f>
        <v>-</v>
      </c>
      <c r="S32" s="103" t="str">
        <f>IF(AND('A-8'!P131="-",'A-8'!P206="-",'A-8'!P281="-"),"-",SUM('A-8'!P131,'A-8'!P206,'A-8'!P281))</f>
        <v>-</v>
      </c>
      <c r="T32" s="103" t="str">
        <f>IF(AND('A-8'!Q131="-",'A-8'!Q206="-",'A-8'!Q281="-"),"-",SUM('A-8'!Q131,'A-8'!Q206,'A-8'!Q281))</f>
        <v>-</v>
      </c>
      <c r="U32" s="103" t="str">
        <f>IF(AND('A-8'!R131="-",'A-8'!R206="-",'A-8'!R281="-"),"-",SUM('A-8'!R131,'A-8'!R206,'A-8'!R281))</f>
        <v>-</v>
      </c>
      <c r="V32" s="103" t="s">
        <v>15</v>
      </c>
      <c r="W32" s="103" t="s">
        <v>15</v>
      </c>
      <c r="X32" s="103" t="s">
        <v>15</v>
      </c>
      <c r="Z32" s="1">
        <v>23</v>
      </c>
    </row>
    <row r="33" spans="1:26" ht="11.25" customHeight="1">
      <c r="A33" s="68">
        <v>2004</v>
      </c>
      <c r="B33" s="103">
        <f>IF(AND('A-8'!B132="-",'A-8'!B207="-",'A-8'!B282="-"),"-",SUM('A-8'!B132,'A-8'!B207,'A-8'!B282))</f>
        <v>21043</v>
      </c>
      <c r="C33" s="103">
        <f>IF(AND('A-8'!C132="-",'A-8'!C207="-",'A-8'!C282="-"),"-",SUM('A-8'!C132,'A-8'!C207,'A-8'!C282))</f>
        <v>33989</v>
      </c>
      <c r="D33" s="103">
        <f>IF(AND('A-8'!D132="-",'A-8'!D207="-",'A-8'!D282="-"),"-",SUM('A-8'!D132,'A-8'!D207,'A-8'!D282))</f>
        <v>37270</v>
      </c>
      <c r="E33" s="103">
        <f>IF(AND('A-8'!E132="-",'A-8'!E207="-",'A-8'!E282="-"),"-",SUM('A-8'!E132,'A-8'!E207,'A-8'!E282))</f>
        <v>22899</v>
      </c>
      <c r="F33" s="103">
        <f>IF(AND('A-8'!F132="-",'A-8'!F207="-",'A-8'!F282="-"),"-",SUM('A-8'!F132,'A-8'!F207,'A-8'!F282))</f>
        <v>14068</v>
      </c>
      <c r="G33" s="103">
        <f>IF(AND('A-8'!G132="-",'A-8'!G207="-",'A-8'!G282="-"),"-",SUM('A-8'!G132,'A-8'!G207,'A-8'!G282))</f>
        <v>76652</v>
      </c>
      <c r="H33" s="103">
        <f>IF(AND('A-8'!H132="-",'A-8'!H207="-",'A-8'!H282="-"),"-",SUM('A-8'!H132,'A-8'!H207,'A-8'!H282))</f>
        <v>24531</v>
      </c>
      <c r="I33" s="103">
        <f>IF(AND('A-8'!I132="-",'A-8'!I207="-",'A-8'!I282="-"),"-",SUM('A-8'!I132,'A-8'!I207,'A-8'!I282))</f>
        <v>8322</v>
      </c>
      <c r="J33" s="103">
        <f>IF(AND('A-8'!J132="-",'A-8'!J207="-",'A-8'!J282="-"),"-",SUM('A-8'!J132,'A-8'!J207,'A-8'!J282))</f>
        <v>2151</v>
      </c>
      <c r="K33" s="103">
        <f>IF(AND('A-8'!K132="-",'A-8'!K207="-",'A-8'!K282="-"),"-",SUM('A-8'!K132,'A-8'!K207,'A-8'!K282))</f>
        <v>182</v>
      </c>
      <c r="L33" s="103">
        <f>IF(AND('A-8'!L132="-",'A-8'!L207="-",'A-8'!L282="-"),"-",SUM('A-8'!L132,'A-8'!L207,'A-8'!L282))</f>
        <v>241107</v>
      </c>
      <c r="M33" s="7"/>
      <c r="N33" s="103" t="s">
        <v>15</v>
      </c>
      <c r="O33" s="103" t="s">
        <v>15</v>
      </c>
      <c r="P33" s="103" t="s">
        <v>15</v>
      </c>
      <c r="Q33" s="103" t="str">
        <f>IF(AND('A-8'!N132="-",'A-8'!N207="-",'A-8'!N282="-"),"-",SUM('A-8'!N132,'A-8'!N207,'A-8'!N282))</f>
        <v>-</v>
      </c>
      <c r="R33" s="103" t="str">
        <f>IF(AND('A-8'!O132="-",'A-8'!O207="-",'A-8'!O282="-"),"-",SUM('A-8'!O132,'A-8'!O207,'A-8'!O282))</f>
        <v>-</v>
      </c>
      <c r="S33" s="103" t="str">
        <f>IF(AND('A-8'!P132="-",'A-8'!P207="-",'A-8'!P282="-"),"-",SUM('A-8'!P132,'A-8'!P207,'A-8'!P282))</f>
        <v>-</v>
      </c>
      <c r="T33" s="103" t="str">
        <f>IF(AND('A-8'!Q132="-",'A-8'!Q207="-",'A-8'!Q282="-"),"-",SUM('A-8'!Q132,'A-8'!Q207,'A-8'!Q282))</f>
        <v>-</v>
      </c>
      <c r="U33" s="103" t="str">
        <f>IF(AND('A-8'!R132="-",'A-8'!R207="-",'A-8'!R282="-"),"-",SUM('A-8'!R132,'A-8'!R207,'A-8'!R282))</f>
        <v>-</v>
      </c>
      <c r="V33" s="103" t="s">
        <v>15</v>
      </c>
      <c r="W33" s="103" t="s">
        <v>15</v>
      </c>
      <c r="X33" s="103" t="s">
        <v>15</v>
      </c>
      <c r="Z33" s="1">
        <v>0</v>
      </c>
    </row>
    <row r="34" spans="1:26" ht="11.25" customHeight="1">
      <c r="A34" s="68">
        <v>2005</v>
      </c>
      <c r="B34" s="103">
        <f>IF(AND('A-8'!B133="-",'A-8'!B208="-",'A-8'!B283="-"),"-",SUM('A-8'!B133,'A-8'!B208,'A-8'!B283))</f>
        <v>28297</v>
      </c>
      <c r="C34" s="103">
        <f>IF(AND('A-8'!C133="-",'A-8'!C208="-",'A-8'!C283="-"),"-",SUM('A-8'!C133,'A-8'!C208,'A-8'!C283))</f>
        <v>4782</v>
      </c>
      <c r="D34" s="103">
        <f>IF(AND('A-8'!D133="-",'A-8'!D208="-",'A-8'!D283="-"),"-",SUM('A-8'!D133,'A-8'!D208,'A-8'!D283))</f>
        <v>55741</v>
      </c>
      <c r="E34" s="103">
        <f>IF(AND('A-8'!E133="-",'A-8'!E208="-",'A-8'!E283="-"),"-",SUM('A-8'!E133,'A-8'!E208,'A-8'!E283))</f>
        <v>49895</v>
      </c>
      <c r="F34" s="103" t="str">
        <f>IF(AND('A-8'!F133="-",'A-8'!F208="-",'A-8'!F283="-"),"-",SUM('A-8'!F133,'A-8'!F208,'A-8'!F283))</f>
        <v>-</v>
      </c>
      <c r="G34" s="103" t="str">
        <f>IF(AND('A-8'!G133="-",'A-8'!G208="-",'A-8'!G283="-"),"-",SUM('A-8'!G133,'A-8'!G208,'A-8'!G283))</f>
        <v>-</v>
      </c>
      <c r="H34" s="103">
        <f>IF(AND('A-8'!H133="-",'A-8'!H208="-",'A-8'!H283="-"),"-",SUM('A-8'!H133,'A-8'!H208,'A-8'!H283))</f>
        <v>81937</v>
      </c>
      <c r="I34" s="103">
        <f>IF(AND('A-8'!I133="-",'A-8'!I208="-",'A-8'!I283="-"),"-",SUM('A-8'!I133,'A-8'!I208,'A-8'!I283))</f>
        <v>17170</v>
      </c>
      <c r="J34" s="103">
        <f>IF(AND('A-8'!J133="-",'A-8'!J208="-",'A-8'!J283="-"),"-",SUM('A-8'!J133,'A-8'!J208,'A-8'!J283))</f>
        <v>787</v>
      </c>
      <c r="K34" s="103">
        <f>IF(AND('A-8'!K133="-",'A-8'!K208="-",'A-8'!K283="-"),"-",SUM('A-8'!K133,'A-8'!K208,'A-8'!K283))</f>
        <v>335</v>
      </c>
      <c r="L34" s="103">
        <f>IF(AND('A-8'!L133="-",'A-8'!L208="-",'A-8'!L283="-"),"-",SUM('A-8'!L133,'A-8'!L208,'A-8'!L283))</f>
        <v>238944</v>
      </c>
      <c r="M34" s="7"/>
      <c r="N34" s="103" t="s">
        <v>15</v>
      </c>
      <c r="O34" s="103" t="s">
        <v>15</v>
      </c>
      <c r="P34" s="103" t="s">
        <v>15</v>
      </c>
      <c r="Q34" s="103" t="str">
        <f>IF(AND('A-8'!N133="-",'A-8'!N208="-",'A-8'!N283="-"),"-",SUM('A-8'!N133,'A-8'!N208,'A-8'!N283))</f>
        <v>-</v>
      </c>
      <c r="R34" s="103" t="str">
        <f>IF(AND('A-8'!O133="-",'A-8'!O208="-",'A-8'!O283="-"),"-",SUM('A-8'!O133,'A-8'!O208,'A-8'!O283))</f>
        <v>-</v>
      </c>
      <c r="S34" s="103" t="str">
        <f>IF(AND('A-8'!P133="-",'A-8'!P208="-",'A-8'!P283="-"),"-",SUM('A-8'!P133,'A-8'!P208,'A-8'!P283))</f>
        <v>-</v>
      </c>
      <c r="T34" s="103" t="str">
        <f>IF(AND('A-8'!Q133="-",'A-8'!Q208="-",'A-8'!Q283="-"),"-",SUM('A-8'!Q133,'A-8'!Q208,'A-8'!Q283))</f>
        <v>-</v>
      </c>
      <c r="U34" s="103" t="str">
        <f>IF(AND('A-8'!R133="-",'A-8'!R208="-",'A-8'!R283="-"),"-",SUM('A-8'!R133,'A-8'!R208,'A-8'!R283))</f>
        <v>-</v>
      </c>
      <c r="V34" s="103" t="s">
        <v>15</v>
      </c>
      <c r="W34" s="103" t="s">
        <v>15</v>
      </c>
      <c r="X34" s="103" t="s">
        <v>15</v>
      </c>
      <c r="Z34" s="1">
        <v>1</v>
      </c>
    </row>
    <row r="35" spans="1:26" ht="11.25" customHeight="1">
      <c r="A35" s="68">
        <v>2006</v>
      </c>
      <c r="B35" s="103" t="str">
        <f>IF(AND('A-8'!B134="-",'A-8'!B209="-",'A-8'!B284="-"),"-",SUM('A-8'!B134,'A-8'!B209,'A-8'!B284))</f>
        <v>-</v>
      </c>
      <c r="C35" s="103" t="str">
        <f>IF(AND('A-8'!C134="-",'A-8'!C209="-",'A-8'!C284="-"),"-",SUM('A-8'!C134,'A-8'!C209,'A-8'!C284))</f>
        <v>-</v>
      </c>
      <c r="D35" s="103" t="str">
        <f>IF(AND('A-8'!D134="-",'A-8'!D209="-",'A-8'!D284="-"),"-",SUM('A-8'!D134,'A-8'!D209,'A-8'!D284))</f>
        <v>-</v>
      </c>
      <c r="E35" s="103">
        <f>IF(AND('A-8'!E134="-",'A-8'!E209="-",'A-8'!E284="-"),"-",SUM('A-8'!E134,'A-8'!E209,'A-8'!E284))</f>
        <v>9550</v>
      </c>
      <c r="F35" s="103">
        <f>IF(AND('A-8'!F134="-",'A-8'!F209="-",'A-8'!F284="-"),"-",SUM('A-8'!F134,'A-8'!F209,'A-8'!F284))</f>
        <v>3616</v>
      </c>
      <c r="G35" s="103">
        <f>IF(AND('A-8'!G134="-",'A-8'!G209="-",'A-8'!G284="-"),"-",SUM('A-8'!G134,'A-8'!G209,'A-8'!G284))</f>
        <v>962</v>
      </c>
      <c r="H35" s="103">
        <f>IF(AND('A-8'!H134="-",'A-8'!H209="-",'A-8'!H284="-"),"-",SUM('A-8'!H134,'A-8'!H209,'A-8'!H284))</f>
        <v>4367</v>
      </c>
      <c r="I35" s="103">
        <f>IF(AND('A-8'!I134="-",'A-8'!I209="-",'A-8'!I284="-"),"-",SUM('A-8'!I134,'A-8'!I209,'A-8'!I284))</f>
        <v>3449</v>
      </c>
      <c r="J35" s="103">
        <f>IF(AND('A-8'!J134="-",'A-8'!J209="-",'A-8'!J284="-"),"-",SUM('A-8'!J134,'A-8'!J209,'A-8'!J284))</f>
        <v>1555</v>
      </c>
      <c r="K35" s="103">
        <f>IF(AND('A-8'!K134="-",'A-8'!K209="-",'A-8'!K284="-"),"-",SUM('A-8'!K134,'A-8'!K209,'A-8'!K284))</f>
        <v>131</v>
      </c>
      <c r="L35" s="103">
        <f>IF(AND('A-8'!L134="-",'A-8'!L209="-",'A-8'!L284="-"),"-",SUM('A-8'!L134,'A-8'!L209,'A-8'!L284))</f>
        <v>23630</v>
      </c>
      <c r="M35" s="7"/>
      <c r="N35" s="103" t="s">
        <v>15</v>
      </c>
      <c r="O35" s="103" t="s">
        <v>15</v>
      </c>
      <c r="P35" s="103" t="s">
        <v>15</v>
      </c>
      <c r="Q35" s="103" t="str">
        <f>IF(AND('A-8'!N134="-",'A-8'!N209="-",'A-8'!N284="-"),"-",SUM('A-8'!N134,'A-8'!N209,'A-8'!N284))</f>
        <v>-</v>
      </c>
      <c r="R35" s="103" t="str">
        <f>IF(AND('A-8'!O134="-",'A-8'!O209="-",'A-8'!O284="-"),"-",SUM('A-8'!O134,'A-8'!O209,'A-8'!O284))</f>
        <v>-</v>
      </c>
      <c r="S35" s="103" t="str">
        <f>IF(AND('A-8'!P134="-",'A-8'!P209="-",'A-8'!P284="-"),"-",SUM('A-8'!P134,'A-8'!P209,'A-8'!P284))</f>
        <v>-</v>
      </c>
      <c r="T35" s="103" t="str">
        <f>IF(AND('A-8'!Q134="-",'A-8'!Q209="-",'A-8'!Q284="-"),"-",SUM('A-8'!Q134,'A-8'!Q209,'A-8'!Q284))</f>
        <v>-</v>
      </c>
      <c r="U35" s="103" t="str">
        <f>IF(AND('A-8'!R134="-",'A-8'!R209="-",'A-8'!R284="-"),"-",SUM('A-8'!R134,'A-8'!R209,'A-8'!R284))</f>
        <v>-</v>
      </c>
      <c r="V35" s="103" t="s">
        <v>15</v>
      </c>
      <c r="W35" s="103" t="s">
        <v>15</v>
      </c>
      <c r="X35" s="103" t="s">
        <v>15</v>
      </c>
      <c r="Z35" s="1">
        <v>0</v>
      </c>
    </row>
    <row r="36" spans="1:26" ht="11.25" customHeight="1">
      <c r="A36" s="68">
        <v>2007</v>
      </c>
      <c r="B36" s="103" t="str">
        <f>IF(AND('A-8'!B135="-",'A-8'!B210="-",'A-8'!B285="-"),"-",SUM('A-8'!B135,'A-8'!B210,'A-8'!B285))</f>
        <v>-</v>
      </c>
      <c r="C36" s="103">
        <f>IF(AND('A-8'!C135="-",'A-8'!C210="-",'A-8'!C285="-"),"-",SUM('A-8'!C135,'A-8'!C210,'A-8'!C285))</f>
        <v>1856</v>
      </c>
      <c r="D36" s="103">
        <f>IF(AND('A-8'!D135="-",'A-8'!D210="-",'A-8'!D285="-"),"-",SUM('A-8'!D135,'A-8'!D210,'A-8'!D285))</f>
        <v>7328</v>
      </c>
      <c r="E36" s="103">
        <f>IF(AND('A-8'!E135="-",'A-8'!E210="-",'A-8'!E285="-"),"-",SUM('A-8'!E135,'A-8'!E210,'A-8'!E285))</f>
        <v>4463</v>
      </c>
      <c r="F36" s="103">
        <f>IF(AND('A-8'!F135="-",'A-8'!F210="-",'A-8'!F285="-"),"-",SUM('A-8'!F135,'A-8'!F210,'A-8'!F285))</f>
        <v>1759</v>
      </c>
      <c r="G36" s="103">
        <f>IF(AND('A-8'!G135="-",'A-8'!G210="-",'A-8'!G285="-"),"-",SUM('A-8'!G135,'A-8'!G210,'A-8'!G285))</f>
        <v>12360</v>
      </c>
      <c r="H36" s="103">
        <f>IF(AND('A-8'!H135="-",'A-8'!H210="-",'A-8'!H285="-"),"-",SUM('A-8'!H135,'A-8'!H210,'A-8'!H285))</f>
        <v>713</v>
      </c>
      <c r="I36" s="103">
        <f>IF(AND('A-8'!I135="-",'A-8'!I210="-",'A-8'!I285="-"),"-",SUM('A-8'!I135,'A-8'!I210,'A-8'!I285))</f>
        <v>795</v>
      </c>
      <c r="J36" s="103">
        <f>IF(AND('A-8'!J135="-",'A-8'!J210="-",'A-8'!J285="-"),"-",SUM('A-8'!J135,'A-8'!J210,'A-8'!J285))</f>
        <v>670</v>
      </c>
      <c r="K36" s="103">
        <f>IF(AND('A-8'!K135="-",'A-8'!K210="-",'A-8'!K285="-"),"-",SUM('A-8'!K135,'A-8'!K210,'A-8'!K285))</f>
        <v>3</v>
      </c>
      <c r="L36" s="103">
        <f>IF(AND('A-8'!L135="-",'A-8'!L210="-",'A-8'!L285="-"),"-",SUM('A-8'!L135,'A-8'!L210,'A-8'!L285))</f>
        <v>29947</v>
      </c>
      <c r="M36" s="7"/>
      <c r="N36" s="103" t="s">
        <v>15</v>
      </c>
      <c r="O36" s="103" t="s">
        <v>15</v>
      </c>
      <c r="P36" s="103" t="s">
        <v>15</v>
      </c>
      <c r="Q36" s="103" t="str">
        <f>IF(AND('A-8'!N135="-",'A-8'!N210="-",'A-8'!N285="-"),"-",SUM('A-8'!N135,'A-8'!N210,'A-8'!N285))</f>
        <v>-</v>
      </c>
      <c r="R36" s="103" t="str">
        <f>IF(AND('A-8'!O135="-",'A-8'!O210="-",'A-8'!O285="-"),"-",SUM('A-8'!O135,'A-8'!O210,'A-8'!O285))</f>
        <v>-</v>
      </c>
      <c r="S36" s="103">
        <f>IF(AND('A-8'!P135="-",'A-8'!P210="-",'A-8'!P285="-"),"-",SUM('A-8'!P135,'A-8'!P210,'A-8'!P285))</f>
        <v>5036</v>
      </c>
      <c r="T36" s="103">
        <f>IF(AND('A-8'!Q135="-",'A-8'!Q210="-",'A-8'!Q285="-"),"-",SUM('A-8'!Q135,'A-8'!Q210,'A-8'!Q285))</f>
        <v>519</v>
      </c>
      <c r="U36" s="103" t="str">
        <f>IF(AND('A-8'!R135="-",'A-8'!R210="-",'A-8'!R285="-"),"-",SUM('A-8'!R135,'A-8'!R210,'A-8'!R285))</f>
        <v>-</v>
      </c>
      <c r="V36" s="103" t="s">
        <v>15</v>
      </c>
      <c r="W36" s="103" t="s">
        <v>15</v>
      </c>
      <c r="X36" s="103">
        <f>SUM(N36:W36)</f>
        <v>5555</v>
      </c>
      <c r="Z36" s="1">
        <v>73</v>
      </c>
    </row>
    <row r="37" spans="1:26" ht="11.25" customHeight="1">
      <c r="A37" s="68">
        <v>2008</v>
      </c>
      <c r="B37" s="103" t="str">
        <f>IF(AND('A-8'!B136="-",'A-8'!B211="-",'A-8'!B286="-"),"-",SUM('A-8'!B136,'A-8'!B211,'A-8'!B286))</f>
        <v>-</v>
      </c>
      <c r="C37" s="103" t="str">
        <f>IF(AND('A-8'!C136="-",'A-8'!C211="-",'A-8'!C286="-"),"-",SUM('A-8'!C136,'A-8'!C211,'A-8'!C286))</f>
        <v>-</v>
      </c>
      <c r="D37" s="103" t="str">
        <f>IF(AND('A-8'!D136="-",'A-8'!D211="-",'A-8'!D286="-"),"-",SUM('A-8'!D136,'A-8'!D211,'A-8'!D286))</f>
        <v>-</v>
      </c>
      <c r="E37" s="103" t="str">
        <f>IF(AND('A-8'!E136="-",'A-8'!E211="-",'A-8'!E286="-"),"-",SUM('A-8'!E136,'A-8'!E211,'A-8'!E286))</f>
        <v>-</v>
      </c>
      <c r="F37" s="103" t="str">
        <f>IF(AND('A-8'!F136="-",'A-8'!F211="-",'A-8'!F286="-"),"-",SUM('A-8'!F136,'A-8'!F211,'A-8'!F286))</f>
        <v>-</v>
      </c>
      <c r="G37" s="103" t="str">
        <f>IF(AND('A-8'!G136="-",'A-8'!G211="-",'A-8'!G286="-"),"-",SUM('A-8'!G136,'A-8'!G211,'A-8'!G286))</f>
        <v>-</v>
      </c>
      <c r="H37" s="103">
        <f>IF(AND('A-8'!H136="-",'A-8'!H211="-",'A-8'!H286="-"),"-",SUM('A-8'!H136,'A-8'!H211,'A-8'!H286))</f>
        <v>64</v>
      </c>
      <c r="I37" s="103">
        <f>IF(AND('A-8'!I136="-",'A-8'!I211="-",'A-8'!I286="-"),"-",SUM('A-8'!I136,'A-8'!I211,'A-8'!I286))</f>
        <v>12</v>
      </c>
      <c r="J37" s="103">
        <f>IF(AND('A-8'!J136="-",'A-8'!J211="-",'A-8'!J286="-"),"-",SUM('A-8'!J136,'A-8'!J211,'A-8'!J286))</f>
        <v>208</v>
      </c>
      <c r="K37" s="103" t="str">
        <f>IF(AND('A-8'!K136="-",'A-8'!K211="-",'A-8'!K286="-"),"-",SUM('A-8'!K136,'A-8'!K211,'A-8'!K286))</f>
        <v>-</v>
      </c>
      <c r="L37" s="103">
        <f>IF(AND('A-8'!L136="-",'A-8'!L211="-",'A-8'!L286="-"),"-",SUM('A-8'!L136,'A-8'!L211,'A-8'!L286))</f>
        <v>284</v>
      </c>
      <c r="M37" s="7"/>
      <c r="N37" s="103" t="s">
        <v>15</v>
      </c>
      <c r="O37" s="103" t="s">
        <v>15</v>
      </c>
      <c r="P37" s="103" t="s">
        <v>15</v>
      </c>
      <c r="Q37" s="103" t="str">
        <f>IF(AND('A-8'!N136="-",'A-8'!N211="-",'A-8'!N286="-"),"-",SUM('A-8'!N136,'A-8'!N211,'A-8'!N286))</f>
        <v>-</v>
      </c>
      <c r="R37" s="103" t="str">
        <f>IF(AND('A-8'!O136="-",'A-8'!O211="-",'A-8'!O286="-"),"-",SUM('A-8'!O136,'A-8'!O211,'A-8'!O286))</f>
        <v>-</v>
      </c>
      <c r="S37" s="103" t="str">
        <f>IF(AND('A-8'!P136="-",'A-8'!P211="-",'A-8'!P286="-"),"-",SUM('A-8'!P136,'A-8'!P211,'A-8'!P286))</f>
        <v>-</v>
      </c>
      <c r="T37" s="103" t="str">
        <f>IF(AND('A-8'!Q136="-",'A-8'!Q211="-",'A-8'!Q286="-"),"-",SUM('A-8'!Q136,'A-8'!Q211,'A-8'!Q286))</f>
        <v>-</v>
      </c>
      <c r="U37" s="103" t="str">
        <f>IF(AND('A-8'!R136="-",'A-8'!R211="-",'A-8'!R286="-"),"-",SUM('A-8'!R136,'A-8'!R211,'A-8'!R286))</f>
        <v>-</v>
      </c>
      <c r="V37" s="103" t="s">
        <v>15</v>
      </c>
      <c r="W37" s="103" t="s">
        <v>15</v>
      </c>
      <c r="X37" s="103" t="s">
        <v>15</v>
      </c>
      <c r="Z37" s="1">
        <v>0</v>
      </c>
    </row>
    <row r="38" spans="1:26" ht="11.25" customHeight="1">
      <c r="A38" s="68">
        <v>2009</v>
      </c>
      <c r="B38" s="103" t="str">
        <f>IF(AND('A-8'!B137="-",'A-8'!B212="-",'A-8'!B287="-"),"-",SUM('A-8'!B137,'A-8'!B212,'A-8'!B287))</f>
        <v>-</v>
      </c>
      <c r="C38" s="103" t="str">
        <f>IF(AND('A-8'!C137="-",'A-8'!C212="-",'A-8'!C287="-"),"-",SUM('A-8'!C137,'A-8'!C212,'A-8'!C287))</f>
        <v>-</v>
      </c>
      <c r="D38" s="103" t="str">
        <f>IF(AND('A-8'!D137="-",'A-8'!D212="-",'A-8'!D287="-"),"-",SUM('A-8'!D137,'A-8'!D212,'A-8'!D287))</f>
        <v>-</v>
      </c>
      <c r="E38" s="103" t="str">
        <f>IF(AND('A-8'!E137="-",'A-8'!E212="-",'A-8'!E287="-"),"-",SUM('A-8'!E137,'A-8'!E212,'A-8'!E287))</f>
        <v>-</v>
      </c>
      <c r="F38" s="103" t="str">
        <f>IF(AND('A-8'!F137="-",'A-8'!F212="-",'A-8'!F287="-"),"-",SUM('A-8'!F137,'A-8'!F212,'A-8'!F287))</f>
        <v>-</v>
      </c>
      <c r="G38" s="103" t="str">
        <f>IF(AND('A-8'!G137="-",'A-8'!G212="-",'A-8'!G287="-"),"-",SUM('A-8'!G137,'A-8'!G212,'A-8'!G287))</f>
        <v>-</v>
      </c>
      <c r="H38" s="103">
        <f>IF(AND('A-8'!H137="-",'A-8'!H212="-",'A-8'!H287="-"),"-",SUM('A-8'!H137,'A-8'!H212,'A-8'!H287))</f>
        <v>105</v>
      </c>
      <c r="I38" s="103">
        <f>IF(AND('A-8'!I137="-",'A-8'!I212="-",'A-8'!I287="-"),"-",SUM('A-8'!I137,'A-8'!I212,'A-8'!I287))</f>
        <v>332</v>
      </c>
      <c r="J38" s="103" t="str">
        <f>IF(AND('A-8'!J137="-",'A-8'!J212="-",'A-8'!J287="-"),"-",SUM('A-8'!J137,'A-8'!J212,'A-8'!J287))</f>
        <v>-</v>
      </c>
      <c r="K38" s="103" t="str">
        <f>IF(AND('A-8'!K137="-",'A-8'!K212="-",'A-8'!K287="-"),"-",SUM('A-8'!K137,'A-8'!K212,'A-8'!K287))</f>
        <v>-</v>
      </c>
      <c r="L38" s="103">
        <f>IF(AND('A-8'!L137="-",'A-8'!L212="-",'A-8'!L287="-"),"-",SUM('A-8'!L137,'A-8'!L212,'A-8'!L287))</f>
        <v>437</v>
      </c>
      <c r="M38" s="7"/>
      <c r="N38" s="103" t="s">
        <v>15</v>
      </c>
      <c r="O38" s="103" t="s">
        <v>15</v>
      </c>
      <c r="P38" s="103" t="s">
        <v>15</v>
      </c>
      <c r="Q38" s="103" t="str">
        <f>IF(AND('A-8'!N137="-",'A-8'!N212="-",'A-8'!N287="-"),"-",SUM('A-8'!N137,'A-8'!N212,'A-8'!N287))</f>
        <v>-</v>
      </c>
      <c r="R38" s="103" t="str">
        <f>IF(AND('A-8'!O137="-",'A-8'!O212="-",'A-8'!O287="-"),"-",SUM('A-8'!O137,'A-8'!O212,'A-8'!O287))</f>
        <v>-</v>
      </c>
      <c r="S38" s="103" t="str">
        <f>IF(AND('A-8'!P137="-",'A-8'!P212="-",'A-8'!P287="-"),"-",SUM('A-8'!P137,'A-8'!P212,'A-8'!P287))</f>
        <v>-</v>
      </c>
      <c r="T38" s="103">
        <f>IF(AND('A-8'!Q137="-",'A-8'!Q212="-",'A-8'!Q287="-"),"-",SUM('A-8'!Q137,'A-8'!Q212,'A-8'!Q287))</f>
        <v>9278</v>
      </c>
      <c r="U38" s="103" t="str">
        <f>IF(AND('A-8'!R137="-",'A-8'!R212="-",'A-8'!R287="-"),"-",SUM('A-8'!R137,'A-8'!R212,'A-8'!R287))</f>
        <v>-</v>
      </c>
      <c r="V38" s="103" t="s">
        <v>15</v>
      </c>
      <c r="W38" s="103" t="s">
        <v>15</v>
      </c>
      <c r="X38" s="103">
        <f>SUM(N38:W38)</f>
        <v>9278</v>
      </c>
      <c r="Z38" s="1">
        <v>0</v>
      </c>
    </row>
    <row r="39" spans="1:26" ht="11.25" customHeight="1">
      <c r="A39" s="68">
        <v>2010</v>
      </c>
      <c r="B39" s="103" t="str">
        <f>IF(AND('A-8'!B138="-",'A-8'!B213="-",'A-8'!B288="-"),"-",SUM('A-8'!B138,'A-8'!B213,'A-8'!B288))</f>
        <v>-</v>
      </c>
      <c r="C39" s="103" t="str">
        <f>IF(AND('A-8'!C138="-",'A-8'!C213="-",'A-8'!C288="-"),"-",SUM('A-8'!C138,'A-8'!C213,'A-8'!C288))</f>
        <v>-</v>
      </c>
      <c r="D39" s="103">
        <f>IF(AND('A-8'!D138="-",'A-8'!D213="-",'A-8'!D288="-"),"-",SUM('A-8'!D138,'A-8'!D213,'A-8'!D288))</f>
        <v>9019</v>
      </c>
      <c r="E39" s="103">
        <f>IF(AND('A-8'!E138="-",'A-8'!E213="-",'A-8'!E288="-"),"-",SUM('A-8'!E138,'A-8'!E213,'A-8'!E288))</f>
        <v>8966</v>
      </c>
      <c r="F39" s="103">
        <f>IF(AND('A-8'!F138="-",'A-8'!F213="-",'A-8'!F288="-"),"-",SUM('A-8'!F138,'A-8'!F213,'A-8'!F288))</f>
        <v>4276</v>
      </c>
      <c r="G39" s="103">
        <f>IF(AND('A-8'!G138="-",'A-8'!G213="-",'A-8'!G288="-"),"-",SUM('A-8'!G138,'A-8'!G213,'A-8'!G288))</f>
        <v>3797</v>
      </c>
      <c r="H39" s="103">
        <f>IF(AND('A-8'!H138="-",'A-8'!H213="-",'A-8'!H288="-"),"-",SUM('A-8'!H138,'A-8'!H213,'A-8'!H288))</f>
        <v>56</v>
      </c>
      <c r="I39" s="103">
        <f>IF(AND('A-8'!I138="-",'A-8'!I213="-",'A-8'!I288="-"),"-",SUM('A-8'!I138,'A-8'!I213,'A-8'!I288))</f>
        <v>1330</v>
      </c>
      <c r="J39" s="103" t="str">
        <f>IF(AND('A-8'!J138="-",'A-8'!J213="-",'A-8'!J288="-"),"-",SUM('A-8'!J138,'A-8'!J213,'A-8'!J288))</f>
        <v>-</v>
      </c>
      <c r="K39" s="103" t="str">
        <f>IF(AND('A-8'!K138="-",'A-8'!K213="-",'A-8'!K288="-"),"-",SUM('A-8'!K138,'A-8'!K213,'A-8'!K288))</f>
        <v>-</v>
      </c>
      <c r="L39" s="103">
        <f>IF(AND('A-8'!L138="-",'A-8'!L213="-",'A-8'!L288="-"),"-",SUM('A-8'!L138,'A-8'!L213,'A-8'!L288))</f>
        <v>27444</v>
      </c>
      <c r="M39" s="7"/>
      <c r="N39" s="103" t="s">
        <v>15</v>
      </c>
      <c r="O39" s="103" t="s">
        <v>15</v>
      </c>
      <c r="P39" s="103" t="s">
        <v>15</v>
      </c>
      <c r="Q39" s="103" t="str">
        <f>IF(AND('A-8'!N138="-",'A-8'!N213="-",'A-8'!N288="-"),"-",SUM('A-8'!N138,'A-8'!N213,'A-8'!N288))</f>
        <v>-</v>
      </c>
      <c r="R39" s="103" t="str">
        <f>IF(AND('A-8'!O138="-",'A-8'!O213="-",'A-8'!O288="-"),"-",SUM('A-8'!O138,'A-8'!O213,'A-8'!O288))</f>
        <v>-</v>
      </c>
      <c r="S39" s="103" t="str">
        <f>IF(AND('A-8'!P138="-",'A-8'!P213="-",'A-8'!P288="-"),"-",SUM('A-8'!P138,'A-8'!P213,'A-8'!P288))</f>
        <v>-</v>
      </c>
      <c r="T39" s="103" t="str">
        <f>IF(AND('A-8'!Q138="-",'A-8'!Q213="-",'A-8'!Q288="-"),"-",SUM('A-8'!Q138,'A-8'!Q213,'A-8'!Q288))</f>
        <v>-</v>
      </c>
      <c r="U39" s="103" t="str">
        <f>IF(AND('A-8'!R138="-",'A-8'!R213="-",'A-8'!R288="-"),"-",SUM('A-8'!R138,'A-8'!R213,'A-8'!R288))</f>
        <v>-</v>
      </c>
      <c r="V39" s="103" t="s">
        <v>15</v>
      </c>
      <c r="W39" s="103" t="s">
        <v>15</v>
      </c>
      <c r="X39" s="103" t="s">
        <v>15</v>
      </c>
      <c r="Z39" s="1">
        <v>0</v>
      </c>
    </row>
    <row r="40" spans="1:26" ht="11.25" customHeight="1">
      <c r="A40" s="68">
        <v>2011</v>
      </c>
      <c r="B40" s="103" t="str">
        <f>IF(AND('A-8'!B139="-",'A-8'!B214="-",'A-8'!B289="-"),"-",SUM('A-8'!B139,'A-8'!B214,'A-8'!B289))</f>
        <v>-</v>
      </c>
      <c r="C40" s="103">
        <f>IF(AND('A-8'!C139="-",'A-8'!C214="-",'A-8'!C289="-"),"-",SUM('A-8'!C139,'A-8'!C214,'A-8'!C289))</f>
        <v>4481</v>
      </c>
      <c r="D40" s="103">
        <f>IF(AND('A-8'!D139="-",'A-8'!D214="-",'A-8'!D289="-"),"-",SUM('A-8'!D139,'A-8'!D214,'A-8'!D289))</f>
        <v>7900</v>
      </c>
      <c r="E40" s="103">
        <f>IF(AND('A-8'!E139="-",'A-8'!E214="-",'A-8'!E289="-"),"-",SUM('A-8'!E139,'A-8'!E214,'A-8'!E289))</f>
        <v>10401</v>
      </c>
      <c r="F40" s="103">
        <f>IF(AND('A-8'!F139="-",'A-8'!F214="-",'A-8'!F289="-"),"-",SUM('A-8'!F139,'A-8'!F214,'A-8'!F289))</f>
        <v>699</v>
      </c>
      <c r="G40" s="103">
        <f>IF(AND('A-8'!G139="-",'A-8'!G214="-",'A-8'!G289="-"),"-",SUM('A-8'!G139,'A-8'!G214,'A-8'!G289))</f>
        <v>1012</v>
      </c>
      <c r="H40" s="103">
        <f>IF(AND('A-8'!H139="-",'A-8'!H214="-",'A-8'!H289="-"),"-",SUM('A-8'!H139,'A-8'!H214,'A-8'!H289))</f>
        <v>337</v>
      </c>
      <c r="I40" s="103">
        <f>IF(AND('A-8'!I139="-",'A-8'!I214="-",'A-8'!I289="-"),"-",SUM('A-8'!I139,'A-8'!I214,'A-8'!I289))</f>
        <v>1093</v>
      </c>
      <c r="J40" s="103">
        <f>IF(AND('A-8'!J139="-",'A-8'!J214="-",'A-8'!J289="-"),"-",SUM('A-8'!J139,'A-8'!J214,'A-8'!J289))</f>
        <v>1995</v>
      </c>
      <c r="K40" s="103" t="str">
        <f>IF(AND('A-8'!K139="-",'A-8'!K214="-",'A-8'!K289="-"),"-",SUM('A-8'!K139,'A-8'!K214,'A-8'!K289))</f>
        <v>-</v>
      </c>
      <c r="L40" s="103">
        <f>IF(AND('A-8'!L139="-",'A-8'!L214="-",'A-8'!L289="-"),"-",SUM('A-8'!L139,'A-8'!L214,'A-8'!L289))</f>
        <v>27918</v>
      </c>
      <c r="M40" s="7"/>
      <c r="N40" s="103" t="s">
        <v>15</v>
      </c>
      <c r="O40" s="103" t="s">
        <v>15</v>
      </c>
      <c r="P40" s="103" t="s">
        <v>15</v>
      </c>
      <c r="Q40" s="103" t="str">
        <f>IF(AND('A-8'!N139="-",'A-8'!N214="-",'A-8'!N289="-"),"-",SUM('A-8'!N139,'A-8'!N214,'A-8'!N289))</f>
        <v>-</v>
      </c>
      <c r="R40" s="103" t="str">
        <f>IF(AND('A-8'!O139="-",'A-8'!O214="-",'A-8'!O289="-"),"-",SUM('A-8'!O139,'A-8'!O214,'A-8'!O289))</f>
        <v>-</v>
      </c>
      <c r="S40" s="103" t="str">
        <f>IF(AND('A-8'!P139="-",'A-8'!P214="-",'A-8'!P289="-"),"-",SUM('A-8'!P139,'A-8'!P214,'A-8'!P289))</f>
        <v>-</v>
      </c>
      <c r="T40" s="103" t="str">
        <f>IF(AND('A-8'!Q139="-",'A-8'!Q214="-",'A-8'!Q289="-"),"-",SUM('A-8'!Q139,'A-8'!Q214,'A-8'!Q289))</f>
        <v>-</v>
      </c>
      <c r="U40" s="103" t="str">
        <f>IF(AND('A-8'!R139="-",'A-8'!R214="-",'A-8'!R289="-"),"-",SUM('A-8'!R139,'A-8'!R214,'A-8'!R289))</f>
        <v>-</v>
      </c>
      <c r="V40" s="103" t="s">
        <v>15</v>
      </c>
      <c r="W40" s="103" t="s">
        <v>15</v>
      </c>
      <c r="X40" s="103" t="s">
        <v>15</v>
      </c>
      <c r="Z40" s="1">
        <v>0</v>
      </c>
    </row>
    <row r="41" spans="1:26" ht="11.25" customHeight="1">
      <c r="A41" s="68">
        <v>2012</v>
      </c>
      <c r="B41" s="103" t="str">
        <f>IF(AND('A-8'!B140="-",'A-8'!B215="-",'A-8'!B290="-"),"-",SUM('A-8'!B140,'A-8'!B215,'A-8'!B290))</f>
        <v>-</v>
      </c>
      <c r="C41" s="103">
        <f>IF(AND('A-8'!C140="-",'A-8'!C215="-",'A-8'!C290="-"),"-",SUM('A-8'!C140,'A-8'!C215,'A-8'!C290))</f>
        <v>3633</v>
      </c>
      <c r="D41" s="103">
        <f>IF(AND('A-8'!D140="-",'A-8'!D215="-",'A-8'!D290="-"),"-",SUM('A-8'!D140,'A-8'!D215,'A-8'!D290))</f>
        <v>14533</v>
      </c>
      <c r="E41" s="103">
        <f>IF(AND('A-8'!E140="-",'A-8'!E215="-",'A-8'!E290="-"),"-",SUM('A-8'!E140,'A-8'!E215,'A-8'!E290))</f>
        <v>7357</v>
      </c>
      <c r="F41" s="103">
        <f>IF(AND('A-8'!F140="-",'A-8'!F215="-",'A-8'!F290="-"),"-",SUM('A-8'!F140,'A-8'!F215,'A-8'!F290))</f>
        <v>1785</v>
      </c>
      <c r="G41" s="103">
        <f>IF(AND('A-8'!G140="-",'A-8'!G215="-",'A-8'!G290="-"),"-",SUM('A-8'!G140,'A-8'!G215,'A-8'!G290))</f>
        <v>8771</v>
      </c>
      <c r="H41" s="103">
        <f>IF(AND('A-8'!H140="-",'A-8'!H215="-",'A-8'!H290="-"),"-",SUM('A-8'!H140,'A-8'!H215,'A-8'!H290))</f>
        <v>13677</v>
      </c>
      <c r="I41" s="103">
        <f>IF(AND('A-8'!I140="-",'A-8'!I215="-",'A-8'!I290="-"),"-",SUM('A-8'!I140,'A-8'!I215,'A-8'!I290))</f>
        <v>8756</v>
      </c>
      <c r="J41" s="103">
        <f>IF(AND('A-8'!J140="-",'A-8'!J215="-",'A-8'!J290="-"),"-",SUM('A-8'!J140,'A-8'!J215,'A-8'!J290))</f>
        <v>701</v>
      </c>
      <c r="K41" s="103" t="str">
        <f>IF(AND('A-8'!K140="-",'A-8'!K215="-",'A-8'!K290="-"),"-",SUM('A-8'!K140,'A-8'!K215,'A-8'!K290))</f>
        <v>-</v>
      </c>
      <c r="L41" s="103">
        <f>IF(AND('A-8'!L140="-",'A-8'!L215="-",'A-8'!L290="-"),"-",SUM('A-8'!L140,'A-8'!L215,'A-8'!L290))</f>
        <v>59213</v>
      </c>
      <c r="M41" s="7"/>
      <c r="N41" s="103" t="s">
        <v>15</v>
      </c>
      <c r="O41" s="103" t="s">
        <v>15</v>
      </c>
      <c r="P41" s="103" t="s">
        <v>15</v>
      </c>
      <c r="Q41" s="103" t="str">
        <f>IF(AND('A-8'!N140="-",'A-8'!N215="-",'A-8'!N290="-"),"-",SUM('A-8'!N140,'A-8'!N215,'A-8'!N290))</f>
        <v>-</v>
      </c>
      <c r="R41" s="103" t="str">
        <f>IF(AND('A-8'!O140="-",'A-8'!O215="-",'A-8'!O290="-"),"-",SUM('A-8'!O140,'A-8'!O215,'A-8'!O290))</f>
        <v>-</v>
      </c>
      <c r="S41" s="103" t="str">
        <f>IF(AND('A-8'!P140="-",'A-8'!P215="-",'A-8'!P290="-"),"-",SUM('A-8'!P140,'A-8'!P215,'A-8'!P290))</f>
        <v>-</v>
      </c>
      <c r="T41" s="103" t="str">
        <f>IF(AND('A-8'!Q140="-",'A-8'!Q215="-",'A-8'!Q290="-"),"-",SUM('A-8'!Q140,'A-8'!Q215,'A-8'!Q290))</f>
        <v>-</v>
      </c>
      <c r="U41" s="103" t="str">
        <f>IF(AND('A-8'!R140="-",'A-8'!R215="-",'A-8'!R290="-"),"-",SUM('A-8'!R140,'A-8'!R215,'A-8'!R290))</f>
        <v>-</v>
      </c>
      <c r="V41" s="103" t="s">
        <v>15</v>
      </c>
      <c r="W41" s="103" t="s">
        <v>15</v>
      </c>
      <c r="X41" s="103" t="s">
        <v>15</v>
      </c>
      <c r="Z41" s="1">
        <v>0</v>
      </c>
    </row>
    <row r="42" spans="1:26" ht="11.25" customHeight="1">
      <c r="A42" s="68">
        <v>2013</v>
      </c>
      <c r="B42" s="103" t="str">
        <f>IF(AND('A-8'!B141="-",'A-8'!B216="-",'A-8'!B291="-"),"-",SUM('A-8'!B141,'A-8'!B216,'A-8'!B291))</f>
        <v>-</v>
      </c>
      <c r="C42" s="103">
        <f>IF(AND('A-8'!C141="-",'A-8'!C216="-",'A-8'!C291="-"),"-",SUM('A-8'!C141,'A-8'!C216,'A-8'!C291))</f>
        <v>7373</v>
      </c>
      <c r="D42" s="103">
        <f>IF(AND('A-8'!D141="-",'A-8'!D216="-",'A-8'!D291="-"),"-",SUM('A-8'!D141,'A-8'!D216,'A-8'!D291))</f>
        <v>9094</v>
      </c>
      <c r="E42" s="103">
        <f>IF(AND('A-8'!E141="-",'A-8'!E216="-",'A-8'!E291="-"),"-",SUM('A-8'!E141,'A-8'!E216,'A-8'!E291))</f>
        <v>5975</v>
      </c>
      <c r="F42" s="103">
        <f>IF(AND('A-8'!F141="-",'A-8'!F216="-",'A-8'!F291="-"),"-",SUM('A-8'!F141,'A-8'!F216,'A-8'!F291))</f>
        <v>5339</v>
      </c>
      <c r="G42" s="103">
        <f>IF(AND('A-8'!G141="-",'A-8'!G216="-",'A-8'!G291="-"),"-",SUM('A-8'!G141,'A-8'!G216,'A-8'!G291))</f>
        <v>38535</v>
      </c>
      <c r="H42" s="103">
        <f>IF(AND('A-8'!H141="-",'A-8'!H216="-",'A-8'!H291="-"),"-",SUM('A-8'!H141,'A-8'!H216,'A-8'!H291))</f>
        <v>28252</v>
      </c>
      <c r="I42" s="103">
        <f>IF(AND('A-8'!I141="-",'A-8'!I216="-",'A-8'!I291="-"),"-",SUM('A-8'!I141,'A-8'!I216,'A-8'!I291))</f>
        <v>8420</v>
      </c>
      <c r="J42" s="103">
        <f>IF(AND('A-8'!J141="-",'A-8'!J216="-",'A-8'!J291="-"),"-",SUM('A-8'!J141,'A-8'!J216,'A-8'!J291))</f>
        <v>1002</v>
      </c>
      <c r="K42" s="103" t="str">
        <f>IF(AND('A-8'!K141="-",'A-8'!K216="-",'A-8'!K291="-"),"-",SUM('A-8'!K141,'A-8'!K216,'A-8'!K291))</f>
        <v>-</v>
      </c>
      <c r="L42" s="103">
        <f>IF(AND('A-8'!L141="-",'A-8'!L216="-",'A-8'!L291="-"),"-",SUM('A-8'!L141,'A-8'!L216,'A-8'!L291))</f>
        <v>103990</v>
      </c>
      <c r="M42" s="7"/>
      <c r="N42" s="103" t="s">
        <v>15</v>
      </c>
      <c r="O42" s="103" t="s">
        <v>15</v>
      </c>
      <c r="P42" s="103" t="s">
        <v>15</v>
      </c>
      <c r="Q42" s="103" t="str">
        <f>IF(AND('A-8'!N141="-",'A-8'!N216="-",'A-8'!N291="-"),"-",SUM('A-8'!N141,'A-8'!N216,'A-8'!N291))</f>
        <v>-</v>
      </c>
      <c r="R42" s="103" t="str">
        <f>IF(AND('A-8'!O141="-",'A-8'!O216="-",'A-8'!O291="-"),"-",SUM('A-8'!O141,'A-8'!O216,'A-8'!O291))</f>
        <v>-</v>
      </c>
      <c r="S42" s="103" t="str">
        <f>IF(AND('A-8'!P141="-",'A-8'!P216="-",'A-8'!P291="-"),"-",SUM('A-8'!P141,'A-8'!P216,'A-8'!P291))</f>
        <v>-</v>
      </c>
      <c r="T42" s="103" t="str">
        <f>IF(AND('A-8'!Q141="-",'A-8'!Q216="-",'A-8'!Q291="-"),"-",SUM('A-8'!Q141,'A-8'!Q216,'A-8'!Q291))</f>
        <v>-</v>
      </c>
      <c r="U42" s="103" t="str">
        <f>IF(AND('A-8'!R141="-",'A-8'!R216="-",'A-8'!R291="-"),"-",SUM('A-8'!R141,'A-8'!R216,'A-8'!R291))</f>
        <v>-</v>
      </c>
      <c r="V42" s="103" t="s">
        <v>15</v>
      </c>
      <c r="W42" s="103" t="s">
        <v>15</v>
      </c>
      <c r="X42" s="103" t="s">
        <v>15</v>
      </c>
      <c r="Z42" s="1">
        <v>0</v>
      </c>
    </row>
    <row r="43" spans="1:26" ht="11.25" customHeight="1">
      <c r="A43" s="68">
        <v>2014</v>
      </c>
      <c r="B43" s="103" t="str">
        <f>IF(AND('A-8'!B142="-",'A-8'!B217="-",'A-8'!B292="-"),"-",SUM('A-8'!B142,'A-8'!B217,'A-8'!B292))</f>
        <v>-</v>
      </c>
      <c r="C43" s="103">
        <f>IF(AND('A-8'!C142="-",'A-8'!C217="-",'A-8'!C292="-"),"-",SUM('A-8'!C142,'A-8'!C217,'A-8'!C292))</f>
        <v>15501</v>
      </c>
      <c r="D43" s="103">
        <f>IF(AND('A-8'!D142="-",'A-8'!D217="-",'A-8'!D292="-"),"-",SUM('A-8'!D142,'A-8'!D217,'A-8'!D292))</f>
        <v>35467</v>
      </c>
      <c r="E43" s="103">
        <f>IF(AND('A-8'!E142="-",'A-8'!E217="-",'A-8'!E292="-"),"-",SUM('A-8'!E142,'A-8'!E217,'A-8'!E292))</f>
        <v>28087</v>
      </c>
      <c r="F43" s="103">
        <f>IF(AND('A-8'!F142="-",'A-8'!F217="-",'A-8'!F292="-"),"-",SUM('A-8'!F142,'A-8'!F217,'A-8'!F292))</f>
        <v>18394</v>
      </c>
      <c r="G43" s="103">
        <f>IF(AND('A-8'!G142="-",'A-8'!G217="-",'A-8'!G292="-"),"-",SUM('A-8'!G142,'A-8'!G217,'A-8'!G292))</f>
        <v>68008</v>
      </c>
      <c r="H43" s="103">
        <f>IF(AND('A-8'!H142="-",'A-8'!H217="-",'A-8'!H292="-"),"-",SUM('A-8'!H142,'A-8'!H217,'A-8'!H292))</f>
        <v>8858</v>
      </c>
      <c r="I43" s="103">
        <f>IF(AND('A-8'!I142="-",'A-8'!I217="-",'A-8'!I292="-"),"-",SUM('A-8'!I142,'A-8'!I217,'A-8'!I292))</f>
        <v>2039</v>
      </c>
      <c r="J43" s="103">
        <f>IF(AND('A-8'!J142="-",'A-8'!J217="-",'A-8'!J292="-"),"-",SUM('A-8'!J142,'A-8'!J217,'A-8'!J292))</f>
        <v>469</v>
      </c>
      <c r="K43" s="103" t="str">
        <f>IF(AND('A-8'!K142="-",'A-8'!K217="-",'A-8'!K292="-"),"-",SUM('A-8'!K142,'A-8'!K217,'A-8'!K292))</f>
        <v>-</v>
      </c>
      <c r="L43" s="103">
        <f>IF(AND('A-8'!L142="-",'A-8'!L217="-",'A-8'!L292="-"),"-",SUM('A-8'!L142,'A-8'!L217,'A-8'!L292))</f>
        <v>176823</v>
      </c>
      <c r="M43" s="7"/>
      <c r="N43" s="103" t="s">
        <v>15</v>
      </c>
      <c r="O43" s="103" t="s">
        <v>15</v>
      </c>
      <c r="P43" s="103" t="s">
        <v>15</v>
      </c>
      <c r="Q43" s="103" t="str">
        <f>IF(AND('A-8'!N142="-",'A-8'!N217="-",'A-8'!N292="-"),"-",SUM('A-8'!N142,'A-8'!N217,'A-8'!N292))</f>
        <v>-</v>
      </c>
      <c r="R43" s="103" t="str">
        <f>IF(AND('A-8'!O142="-",'A-8'!O217="-",'A-8'!O292="-"),"-",SUM('A-8'!O142,'A-8'!O217,'A-8'!O292))</f>
        <v>-</v>
      </c>
      <c r="S43" s="103" t="str">
        <f>IF(AND('A-8'!P142="-",'A-8'!P217="-",'A-8'!P292="-"),"-",SUM('A-8'!P142,'A-8'!P217,'A-8'!P292))</f>
        <v>-</v>
      </c>
      <c r="T43" s="103">
        <f>IF(AND('A-8'!Q142="-",'A-8'!Q217="-",'A-8'!Q292="-"),"-",SUM('A-8'!Q142,'A-8'!Q217,'A-8'!Q292))</f>
        <v>3295</v>
      </c>
      <c r="U43" s="103" t="str">
        <f>IF(AND('A-8'!R142="-",'A-8'!R217="-",'A-8'!R292="-"),"-",SUM('A-8'!R142,'A-8'!R217,'A-8'!R292))</f>
        <v>-</v>
      </c>
      <c r="V43" s="103" t="s">
        <v>15</v>
      </c>
      <c r="W43" s="103" t="s">
        <v>15</v>
      </c>
      <c r="X43" s="103">
        <f>SUM(N43:W43)</f>
        <v>3295</v>
      </c>
      <c r="Z43" s="1">
        <v>0</v>
      </c>
    </row>
    <row r="44" spans="1:26" ht="11.25" customHeight="1">
      <c r="A44" s="68">
        <v>2015</v>
      </c>
      <c r="B44" s="103" t="str">
        <f>IF(AND('A-8'!B143="-",'A-8'!B218="-",'A-8'!B293="-"),"-",SUM('A-8'!B143,'A-8'!B218,'A-8'!B293))</f>
        <v>-</v>
      </c>
      <c r="C44" s="103">
        <f>IF(AND('A-8'!C143="-",'A-8'!C218="-",'A-8'!C293="-"),"-",SUM('A-8'!C143,'A-8'!C218,'A-8'!C293))</f>
        <v>16381</v>
      </c>
      <c r="D44" s="103">
        <f>IF(AND('A-8'!D143="-",'A-8'!D218="-",'A-8'!D293="-"),"-",SUM('A-8'!D143,'A-8'!D218,'A-8'!D293))</f>
        <v>13140</v>
      </c>
      <c r="E44" s="103">
        <f>IF(AND('A-8'!E143="-",'A-8'!E218="-",'A-8'!E293="-"),"-",SUM('A-8'!E143,'A-8'!E218,'A-8'!E293))</f>
        <v>19803</v>
      </c>
      <c r="F44" s="103">
        <f>IF(AND('A-8'!F143="-",'A-8'!F218="-",'A-8'!F293="-"),"-",SUM('A-8'!F143,'A-8'!F218,'A-8'!F293))</f>
        <v>27250</v>
      </c>
      <c r="G44" s="103">
        <f>IF(AND('A-8'!G143="-",'A-8'!G218="-",'A-8'!G293="-"),"-",SUM('A-8'!G143,'A-8'!G218,'A-8'!G293))</f>
        <v>7457</v>
      </c>
      <c r="H44" s="103">
        <f>IF(AND('A-8'!H143="-",'A-8'!H218="-",'A-8'!H293="-"),"-",SUM('A-8'!H143,'A-8'!H218,'A-8'!H293))</f>
        <v>2006</v>
      </c>
      <c r="I44" s="103">
        <f>IF(AND('A-8'!I143="-",'A-8'!I218="-",'A-8'!I293="-"),"-",SUM('A-8'!I143,'A-8'!I218,'A-8'!I293))</f>
        <v>1954</v>
      </c>
      <c r="J44" s="103">
        <f>IF(AND('A-8'!J143="-",'A-8'!J218="-",'A-8'!J293="-"),"-",SUM('A-8'!J143,'A-8'!J218,'A-8'!J293))</f>
        <v>1163</v>
      </c>
      <c r="K44" s="103" t="str">
        <f>IF(AND('A-8'!K143="-",'A-8'!K218="-",'A-8'!K293="-"),"-",SUM('A-8'!K143,'A-8'!K218,'A-8'!K293))</f>
        <v>-</v>
      </c>
      <c r="L44" s="103">
        <f>IF(AND('A-8'!L143="-",'A-8'!L218="-",'A-8'!L293="-"),"-",SUM('A-8'!L143,'A-8'!L218,'A-8'!L293))</f>
        <v>89154</v>
      </c>
      <c r="M44" s="7"/>
      <c r="N44" s="103" t="s">
        <v>15</v>
      </c>
      <c r="O44" s="103" t="s">
        <v>15</v>
      </c>
      <c r="P44" s="103" t="s">
        <v>15</v>
      </c>
      <c r="Q44" s="103" t="str">
        <f>IF(AND('A-8'!N143="-",'A-8'!N218="-",'A-8'!N293="-"),"-",SUM('A-8'!N143,'A-8'!N218,'A-8'!N293))</f>
        <v>-</v>
      </c>
      <c r="R44" s="103" t="str">
        <f>IF(AND('A-8'!O143="-",'A-8'!O218="-",'A-8'!O293="-"),"-",SUM('A-8'!O143,'A-8'!O218,'A-8'!O293))</f>
        <v>-</v>
      </c>
      <c r="S44" s="103" t="str">
        <f>IF(AND('A-8'!P143="-",'A-8'!P218="-",'A-8'!P293="-"),"-",SUM('A-8'!P143,'A-8'!P218,'A-8'!P293))</f>
        <v>-</v>
      </c>
      <c r="T44" s="103" t="str">
        <f>IF(AND('A-8'!Q143="-",'A-8'!Q218="-",'A-8'!Q293="-"),"-",SUM('A-8'!Q143,'A-8'!Q218,'A-8'!Q293))</f>
        <v>-</v>
      </c>
      <c r="U44" s="103" t="str">
        <f>IF(AND('A-8'!R143="-",'A-8'!R218="-",'A-8'!R293="-"),"-",SUM('A-8'!R143,'A-8'!R218,'A-8'!R293))</f>
        <v>-</v>
      </c>
      <c r="V44" s="103" t="s">
        <v>15</v>
      </c>
      <c r="W44" s="103" t="s">
        <v>15</v>
      </c>
      <c r="X44" s="103" t="s">
        <v>15</v>
      </c>
      <c r="Z44" s="1">
        <v>0</v>
      </c>
    </row>
    <row r="45" spans="1:26" ht="11.25" customHeight="1">
      <c r="A45" s="68">
        <v>2016</v>
      </c>
      <c r="B45" s="103" t="str">
        <f>IF(AND('A-8'!B144="-",'A-8'!B219="-",'A-8'!B294="-"),"-",SUM('A-8'!B144,'A-8'!B219,'A-8'!B294))</f>
        <v>-</v>
      </c>
      <c r="C45" s="103">
        <f>IF(AND('A-8'!C144="-",'A-8'!C219="-",'A-8'!C294="-"),"-",SUM('A-8'!C144,'A-8'!C219,'A-8'!C294))</f>
        <v>6585</v>
      </c>
      <c r="D45" s="103">
        <f>IF(AND('A-8'!D144="-",'A-8'!D219="-",'A-8'!D294="-"),"-",SUM('A-8'!D144,'A-8'!D219,'A-8'!D294))</f>
        <v>5989</v>
      </c>
      <c r="E45" s="103">
        <f>IF(AND('A-8'!E144="-",'A-8'!E219="-",'A-8'!E294="-"),"-",SUM('A-8'!E144,'A-8'!E219,'A-8'!E294))</f>
        <v>4736</v>
      </c>
      <c r="F45" s="103">
        <f>IF(AND('A-8'!F144="-",'A-8'!F219="-",'A-8'!F294="-"),"-",SUM('A-8'!F144,'A-8'!F219,'A-8'!F294))</f>
        <v>11243</v>
      </c>
      <c r="G45" s="103">
        <f>IF(AND('A-8'!G144="-",'A-8'!G219="-",'A-8'!G294="-"),"-",SUM('A-8'!G144,'A-8'!G219,'A-8'!G294))</f>
        <v>8627</v>
      </c>
      <c r="H45" s="103">
        <f>IF(AND('A-8'!H144="-",'A-8'!H219="-",'A-8'!H294="-"),"-",SUM('A-8'!H144,'A-8'!H219,'A-8'!H294))</f>
        <v>1812</v>
      </c>
      <c r="I45" s="103">
        <f>IF(AND('A-8'!I144="-",'A-8'!I219="-",'A-8'!I294="-"),"-",SUM('A-8'!I144,'A-8'!I219,'A-8'!I294))</f>
        <v>717</v>
      </c>
      <c r="J45" s="103">
        <f>IF(AND('A-8'!J144="-",'A-8'!J219="-",'A-8'!J294="-"),"-",SUM('A-8'!J144,'A-8'!J219,'A-8'!J294))</f>
        <v>182</v>
      </c>
      <c r="K45" s="103" t="str">
        <f>IF(AND('A-8'!K144="-",'A-8'!K219="-",'A-8'!K294="-"),"-",SUM('A-8'!K144,'A-8'!K219,'A-8'!K294))</f>
        <v>-</v>
      </c>
      <c r="L45" s="103">
        <f>IF(AND('A-8'!L144="-",'A-8'!L219="-",'A-8'!L294="-"),"-",SUM('A-8'!L144,'A-8'!L219,'A-8'!L294))</f>
        <v>39891</v>
      </c>
      <c r="M45" s="7"/>
      <c r="N45" s="103" t="s">
        <v>15</v>
      </c>
      <c r="O45" s="103" t="s">
        <v>15</v>
      </c>
      <c r="P45" s="103" t="s">
        <v>15</v>
      </c>
      <c r="Q45" s="103" t="str">
        <f>IF(AND('A-8'!N144="-",'A-8'!N219="-",'A-8'!N294="-"),"-",SUM('A-8'!N144,'A-8'!N219,'A-8'!N294))</f>
        <v>-</v>
      </c>
      <c r="R45" s="103" t="str">
        <f>IF(AND('A-8'!O144="-",'A-8'!O219="-",'A-8'!O294="-"),"-",SUM('A-8'!O144,'A-8'!O219,'A-8'!O294))</f>
        <v>-</v>
      </c>
      <c r="S45" s="103" t="str">
        <f>IF(AND('A-8'!P144="-",'A-8'!P219="-",'A-8'!P294="-"),"-",SUM('A-8'!P144,'A-8'!P219,'A-8'!P294))</f>
        <v>-</v>
      </c>
      <c r="T45" s="103" t="str">
        <f>IF(AND('A-8'!Q144="-",'A-8'!Q219="-",'A-8'!Q294="-"),"-",SUM('A-8'!Q144,'A-8'!Q219,'A-8'!Q294))</f>
        <v>-</v>
      </c>
      <c r="U45" s="103" t="str">
        <f>IF(AND('A-8'!R144="-",'A-8'!R219="-",'A-8'!R294="-"),"-",SUM('A-8'!R144,'A-8'!R219,'A-8'!R294))</f>
        <v>-</v>
      </c>
      <c r="V45" s="103" t="s">
        <v>15</v>
      </c>
      <c r="W45" s="103" t="s">
        <v>15</v>
      </c>
      <c r="X45" s="103" t="s">
        <v>15</v>
      </c>
      <c r="Z45" s="1">
        <v>0</v>
      </c>
    </row>
    <row r="46" spans="1:26" ht="11.25" customHeight="1">
      <c r="A46" s="68">
        <v>2017</v>
      </c>
      <c r="B46" s="103" t="str">
        <f>IF(AND('A-8'!B145="-",'A-8'!B220="-",'A-8'!B295="-"),"-",SUM('A-8'!B145,'A-8'!B220,'A-8'!B295))</f>
        <v>-</v>
      </c>
      <c r="C46" s="103">
        <f>IF(AND('A-8'!C145="-",'A-8'!C220="-",'A-8'!C295="-"),"-",SUM('A-8'!C145,'A-8'!C220,'A-8'!C295))</f>
        <v>553</v>
      </c>
      <c r="D46" s="103">
        <f>IF(AND('A-8'!D145="-",'A-8'!D220="-",'A-8'!D295="-"),"-",SUM('A-8'!D145,'A-8'!D220,'A-8'!D295))</f>
        <v>1229</v>
      </c>
      <c r="E46" s="103">
        <f>IF(AND('A-8'!E145="-",'A-8'!E220="-",'A-8'!E295="-"),"-",SUM('A-8'!E145,'A-8'!E220,'A-8'!E295))</f>
        <v>3174</v>
      </c>
      <c r="F46" s="103">
        <f>IF(AND('A-8'!F145="-",'A-8'!F220="-",'A-8'!F295="-"),"-",SUM('A-8'!F145,'A-8'!F220,'A-8'!F295))</f>
        <v>13019</v>
      </c>
      <c r="G46" s="103" t="str">
        <f>IF(AND('A-8'!G145="-",'A-8'!G220="-",'A-8'!G295="-"),"-",SUM('A-8'!G145,'A-8'!G220,'A-8'!G295))</f>
        <v>-</v>
      </c>
      <c r="H46" s="103">
        <f>IF(AND('A-8'!H145="-",'A-8'!H220="-",'A-8'!H295="-"),"-",SUM('A-8'!H145,'A-8'!H220,'A-8'!H295))</f>
        <v>137</v>
      </c>
      <c r="I46" s="103">
        <f>IF(AND('A-8'!I145="-",'A-8'!I220="-",'A-8'!I295="-"),"-",SUM('A-8'!I145,'A-8'!I220,'A-8'!I295))</f>
        <v>681</v>
      </c>
      <c r="J46" s="103">
        <f>IF(AND('A-8'!J145="-",'A-8'!J220="-",'A-8'!J295="-"),"-",SUM('A-8'!J145,'A-8'!J220,'A-8'!J295))</f>
        <v>96</v>
      </c>
      <c r="K46" s="103" t="str">
        <f>IF(AND('A-8'!K145="-",'A-8'!K220="-",'A-8'!K295="-"),"-",SUM('A-8'!K145,'A-8'!K220,'A-8'!K295))</f>
        <v>-</v>
      </c>
      <c r="L46" s="103">
        <f>IF(AND('A-8'!L145="-",'A-8'!L220="-",'A-8'!L295="-"),"-",SUM('A-8'!L145,'A-8'!L220,'A-8'!L295))</f>
        <v>18889</v>
      </c>
      <c r="M46" s="7"/>
      <c r="N46" s="103" t="s">
        <v>15</v>
      </c>
      <c r="O46" s="103" t="s">
        <v>15</v>
      </c>
      <c r="P46" s="103" t="s">
        <v>15</v>
      </c>
      <c r="Q46" s="103" t="str">
        <f>IF(AND('A-8'!N145="-",'A-8'!N220="-",'A-8'!N295="-"),"-",SUM('A-8'!N145,'A-8'!N220,'A-8'!N295))</f>
        <v>-</v>
      </c>
      <c r="R46" s="103" t="str">
        <f>IF(AND('A-8'!O145="-",'A-8'!O220="-",'A-8'!O295="-"),"-",SUM('A-8'!O145,'A-8'!O220,'A-8'!O295))</f>
        <v>-</v>
      </c>
      <c r="S46" s="103" t="str">
        <f>IF(AND('A-8'!P145="-",'A-8'!P220="-",'A-8'!P295="-"),"-",SUM('A-8'!P145,'A-8'!P220,'A-8'!P295))</f>
        <v>-</v>
      </c>
      <c r="T46" s="103" t="str">
        <f>IF(AND('A-8'!Q145="-",'A-8'!Q220="-",'A-8'!Q295="-"),"-",SUM('A-8'!Q145,'A-8'!Q220,'A-8'!Q295))</f>
        <v>-</v>
      </c>
      <c r="U46" s="103" t="str">
        <f>IF(AND('A-8'!R145="-",'A-8'!R220="-",'A-8'!R295="-"),"-",SUM('A-8'!R145,'A-8'!R220,'A-8'!R295))</f>
        <v>-</v>
      </c>
      <c r="V46" s="103" t="s">
        <v>15</v>
      </c>
      <c r="W46" s="103" t="s">
        <v>15</v>
      </c>
      <c r="X46" s="103" t="s">
        <v>15</v>
      </c>
      <c r="Z46" s="1">
        <v>0</v>
      </c>
    </row>
    <row r="47" spans="1:26" ht="11.25" customHeight="1">
      <c r="A47" s="68">
        <v>2018</v>
      </c>
      <c r="B47" s="103" t="str">
        <f>IF(AND('A-8'!B146="-",'A-8'!B221="-",'A-8'!B296="-"),"-",SUM('A-8'!B146,'A-8'!B221,'A-8'!B296))</f>
        <v>-</v>
      </c>
      <c r="C47" s="103" t="str">
        <f>IF(AND('A-8'!C146="-",'A-8'!C221="-",'A-8'!C296="-"),"-",SUM('A-8'!C146,'A-8'!C221,'A-8'!C296))</f>
        <v>-</v>
      </c>
      <c r="D47" s="103">
        <f>IF(AND('A-8'!D146="-",'A-8'!D221="-",'A-8'!D296="-"),"-",SUM('A-8'!D146,'A-8'!D221,'A-8'!D296))</f>
        <v>971</v>
      </c>
      <c r="E47" s="103">
        <f>IF(AND('A-8'!E146="-",'A-8'!E221="-",'A-8'!E296="-"),"-",SUM('A-8'!E146,'A-8'!E221,'A-8'!E296))</f>
        <v>2878</v>
      </c>
      <c r="F47" s="103">
        <f>IF(AND('A-8'!F146="-",'A-8'!F221="-",'A-8'!F296="-"),"-",SUM('A-8'!F146,'A-8'!F221,'A-8'!F296))</f>
        <v>2930</v>
      </c>
      <c r="G47" s="103">
        <f>IF(AND('A-8'!G146="-",'A-8'!G221="-",'A-8'!G296="-"),"-",SUM('A-8'!G146,'A-8'!G221,'A-8'!G296))</f>
        <v>12304</v>
      </c>
      <c r="H47" s="103">
        <f>IF(AND('A-8'!H146="-",'A-8'!H221="-",'A-8'!H296="-"),"-",SUM('A-8'!H146,'A-8'!H221,'A-8'!H296))</f>
        <v>225</v>
      </c>
      <c r="I47" s="103">
        <f>IF(AND('A-8'!I146="-",'A-8'!I221="-",'A-8'!I296="-"),"-",SUM('A-8'!I146,'A-8'!I221,'A-8'!I296))</f>
        <v>490</v>
      </c>
      <c r="J47" s="103">
        <f>IF(AND('A-8'!J146="-",'A-8'!J221="-",'A-8'!J296="-"),"-",SUM('A-8'!J146,'A-8'!J221,'A-8'!J296))</f>
        <v>431</v>
      </c>
      <c r="K47" s="103" t="str">
        <f>IF(AND('A-8'!K146="-",'A-8'!K221="-",'A-8'!K296="-"),"-",SUM('A-8'!K146,'A-8'!K221,'A-8'!K296))</f>
        <v>-</v>
      </c>
      <c r="L47" s="103">
        <f>IF(AND('A-8'!L146="-",'A-8'!L221="-",'A-8'!L296="-"),"-",SUM('A-8'!L146,'A-8'!L221,'A-8'!L296))</f>
        <v>20229</v>
      </c>
      <c r="M47" s="7"/>
      <c r="N47" s="103" t="s">
        <v>15</v>
      </c>
      <c r="O47" s="103" t="s">
        <v>15</v>
      </c>
      <c r="P47" s="103" t="s">
        <v>15</v>
      </c>
      <c r="Q47" s="103" t="str">
        <f>IF(AND('A-8'!N146="-",'A-8'!N221="-",'A-8'!N296="-"),"-",SUM('A-8'!N146,'A-8'!N221,'A-8'!N296))</f>
        <v>-</v>
      </c>
      <c r="R47" s="103" t="str">
        <f>IF(AND('A-8'!O146="-",'A-8'!O221="-",'A-8'!O296="-"),"-",SUM('A-8'!O146,'A-8'!O221,'A-8'!O296))</f>
        <v>-</v>
      </c>
      <c r="S47" s="103" t="str">
        <f>IF(AND('A-8'!P146="-",'A-8'!P221="-",'A-8'!P296="-"),"-",SUM('A-8'!P146,'A-8'!P221,'A-8'!P296))</f>
        <v>-</v>
      </c>
      <c r="T47" s="103" t="str">
        <f>IF(AND('A-8'!Q146="-",'A-8'!Q221="-",'A-8'!Q296="-"),"-",SUM('A-8'!Q146,'A-8'!Q221,'A-8'!Q296))</f>
        <v>-</v>
      </c>
      <c r="U47" s="103" t="str">
        <f>IF(AND('A-8'!R146="-",'A-8'!R221="-",'A-8'!R296="-"),"-",SUM('A-8'!R146,'A-8'!R221,'A-8'!R296))</f>
        <v>-</v>
      </c>
      <c r="V47" s="103" t="s">
        <v>15</v>
      </c>
      <c r="W47" s="103" t="s">
        <v>15</v>
      </c>
      <c r="X47" s="103" t="s">
        <v>15</v>
      </c>
      <c r="Z47" s="1">
        <v>0</v>
      </c>
    </row>
    <row r="48" spans="1:26" ht="11.25" customHeight="1">
      <c r="A48" s="68">
        <v>2019</v>
      </c>
      <c r="B48" s="103" t="str">
        <f>IF(AND('A-8'!B147="-",'A-8'!B222="-",'A-8'!B297="-"),"-",SUM('A-8'!B147,'A-8'!B222,'A-8'!B297))</f>
        <v>-</v>
      </c>
      <c r="C48" s="103">
        <f>IF(AND('A-8'!C147="-",'A-8'!C222="-",'A-8'!C297="-"),"-",SUM('A-8'!C147,'A-8'!C222,'A-8'!C297))</f>
        <v>150</v>
      </c>
      <c r="D48" s="103">
        <f>IF(AND('A-8'!D147="-",'A-8'!D222="-",'A-8'!D297="-"),"-",SUM('A-8'!D147,'A-8'!D222,'A-8'!D297))</f>
        <v>665</v>
      </c>
      <c r="E48" s="103">
        <f>IF(AND('A-8'!E147="-",'A-8'!E222="-",'A-8'!E297="-"),"-",SUM('A-8'!E147,'A-8'!E222,'A-8'!E297))</f>
        <v>3302</v>
      </c>
      <c r="F48" s="103">
        <f>IF(AND('A-8'!F147="-",'A-8'!F222="-",'A-8'!F297="-"),"-",SUM('A-8'!F147,'A-8'!F222,'A-8'!F297))</f>
        <v>16337</v>
      </c>
      <c r="G48" s="103">
        <f>IF(AND('A-8'!G147="-",'A-8'!G222="-",'A-8'!G297="-"),"-",SUM('A-8'!G147,'A-8'!G222,'A-8'!G297))</f>
        <v>4648</v>
      </c>
      <c r="H48" s="103">
        <f>IF(AND('A-8'!H147="-",'A-8'!H222="-",'A-8'!H297="-"),"-",SUM('A-8'!H147,'A-8'!H222,'A-8'!H297))</f>
        <v>632</v>
      </c>
      <c r="I48" s="103">
        <f>IF(AND('A-8'!I147="-",'A-8'!I222="-",'A-8'!I297="-"),"-",SUM('A-8'!I147,'A-8'!I222,'A-8'!I297))</f>
        <v>870</v>
      </c>
      <c r="J48" s="103" t="str">
        <f>IF(AND('A-8'!J147="-",'A-8'!J222="-",'A-8'!J297="-"),"-",SUM('A-8'!J147,'A-8'!J222,'A-8'!J297))</f>
        <v>-</v>
      </c>
      <c r="K48" s="103" t="str">
        <f>IF(AND('A-8'!K147="-",'A-8'!K222="-",'A-8'!K297="-"),"-",SUM('A-8'!K147,'A-8'!K222,'A-8'!K297))</f>
        <v>-</v>
      </c>
      <c r="L48" s="103">
        <f>IF(AND('A-8'!L147="-",'A-8'!L222="-",'A-8'!L297="-"),"-",SUM('A-8'!L147,'A-8'!L222,'A-8'!L297))</f>
        <v>26604</v>
      </c>
      <c r="M48" s="7"/>
      <c r="N48" s="103" t="s">
        <v>15</v>
      </c>
      <c r="O48" s="103" t="s">
        <v>15</v>
      </c>
      <c r="P48" s="103" t="s">
        <v>15</v>
      </c>
      <c r="Q48" s="103" t="str">
        <f>IF(AND('A-8'!N147="-",'A-8'!N222="-",'A-8'!N297="-"),"-",SUM('A-8'!N147,'A-8'!N222,'A-8'!N297))</f>
        <v>-</v>
      </c>
      <c r="R48" s="103" t="str">
        <f>IF(AND('A-8'!O147="-",'A-8'!O222="-",'A-8'!O297="-"),"-",SUM('A-8'!O147,'A-8'!O222,'A-8'!O297))</f>
        <v>-</v>
      </c>
      <c r="S48" s="103" t="str">
        <f>IF(AND('A-8'!P147="-",'A-8'!P222="-",'A-8'!P297="-"),"-",SUM('A-8'!P147,'A-8'!P222,'A-8'!P297))</f>
        <v>-</v>
      </c>
      <c r="T48" s="103" t="str">
        <f>IF(AND('A-8'!Q147="-",'A-8'!Q222="-",'A-8'!Q297="-"),"-",SUM('A-8'!Q147,'A-8'!Q222,'A-8'!Q297))</f>
        <v>-</v>
      </c>
      <c r="U48" s="103" t="str">
        <f>IF(AND('A-8'!R147="-",'A-8'!R222="-",'A-8'!R297="-"),"-",SUM('A-8'!R147,'A-8'!R222,'A-8'!R297))</f>
        <v>-</v>
      </c>
      <c r="V48" s="103" t="s">
        <v>15</v>
      </c>
      <c r="W48" s="103" t="s">
        <v>15</v>
      </c>
      <c r="X48" s="103" t="s">
        <v>15</v>
      </c>
      <c r="Z48" s="1">
        <v>0</v>
      </c>
    </row>
    <row r="49" spans="1:26" ht="11.25" customHeight="1">
      <c r="A49" s="68">
        <v>2020</v>
      </c>
      <c r="B49" s="103" t="str">
        <f>IF(AND('A-8'!B148="-",'A-8'!B223="-",'A-8'!B298="-"),"-",SUM('A-8'!B148,'A-8'!B223,'A-8'!B298))</f>
        <v>-</v>
      </c>
      <c r="C49" s="103">
        <f>IF(AND('A-8'!C148="-",'A-8'!C223="-",'A-8'!C298="-"),"-",SUM('A-8'!C148,'A-8'!C223,'A-8'!C298))</f>
        <v>799</v>
      </c>
      <c r="D49" s="103">
        <f>IF(AND('A-8'!D148="-",'A-8'!D223="-",'A-8'!D298="-"),"-",SUM('A-8'!D148,'A-8'!D223,'A-8'!D298))</f>
        <v>773</v>
      </c>
      <c r="E49" s="103">
        <f>IF(AND('A-8'!E148="-",'A-8'!E223="-",'A-8'!E298="-"),"-",SUM('A-8'!E148,'A-8'!E223,'A-8'!E298))</f>
        <v>2414</v>
      </c>
      <c r="F49" s="103">
        <f>IF(AND('A-8'!F148="-",'A-8'!F223="-",'A-8'!F298="-"),"-",SUM('A-8'!F148,'A-8'!F223,'A-8'!F298))</f>
        <v>4385</v>
      </c>
      <c r="G49" s="103">
        <f>IF(AND('A-8'!G148="-",'A-8'!G223="-",'A-8'!G298="-"),"-",SUM('A-8'!G148,'A-8'!G223,'A-8'!G298))</f>
        <v>1863</v>
      </c>
      <c r="H49" s="103">
        <f>IF(AND('A-8'!H148="-",'A-8'!H223="-",'A-8'!H298="-"),"-",SUM('A-8'!H148,'A-8'!H223,'A-8'!H298))</f>
        <v>560</v>
      </c>
      <c r="I49" s="103">
        <f>IF(AND('A-8'!I148="-",'A-8'!I223="-",'A-8'!I298="-"),"-",SUM('A-8'!I148,'A-8'!I223,'A-8'!I298))</f>
        <v>1003</v>
      </c>
      <c r="J49" s="103" t="str">
        <f>IF(AND('A-8'!J148="-",'A-8'!J223="-",'A-8'!J298="-"),"-",SUM('A-8'!J148,'A-8'!J223,'A-8'!J298))</f>
        <v>-</v>
      </c>
      <c r="K49" s="103" t="str">
        <f>IF(AND('A-8'!K148="-",'A-8'!K223="-",'A-8'!K298="-"),"-",SUM('A-8'!K148,'A-8'!K223,'A-8'!K298))</f>
        <v>-</v>
      </c>
      <c r="L49" s="103">
        <f>IF(AND('A-8'!L148="-",'A-8'!L223="-",'A-8'!L298="-"),"-",SUM('A-8'!L148,'A-8'!L223,'A-8'!L298))</f>
        <v>11797</v>
      </c>
      <c r="M49" s="7"/>
      <c r="N49" s="103" t="s">
        <v>15</v>
      </c>
      <c r="O49" s="103" t="s">
        <v>15</v>
      </c>
      <c r="P49" s="103" t="s">
        <v>15</v>
      </c>
      <c r="Q49" s="103" t="str">
        <f>IF(AND('A-8'!N148="-",'A-8'!N223="-",'A-8'!N298="-"),"-",SUM('A-8'!N148,'A-8'!N223,'A-8'!N298))</f>
        <v>-</v>
      </c>
      <c r="R49" s="103" t="str">
        <f>IF(AND('A-8'!O148="-",'A-8'!O223="-",'A-8'!O298="-"),"-",SUM('A-8'!O148,'A-8'!O223,'A-8'!O298))</f>
        <v>-</v>
      </c>
      <c r="S49" s="103" t="str">
        <f>IF(AND('A-8'!P148="-",'A-8'!P223="-",'A-8'!P298="-"),"-",SUM('A-8'!P148,'A-8'!P223,'A-8'!P298))</f>
        <v>-</v>
      </c>
      <c r="T49" s="103" t="str">
        <f>IF(AND('A-8'!Q148="-",'A-8'!Q223="-",'A-8'!Q298="-"),"-",SUM('A-8'!Q148,'A-8'!Q223,'A-8'!Q298))</f>
        <v>-</v>
      </c>
      <c r="U49" s="103" t="str">
        <f>IF(AND('A-8'!R148="-",'A-8'!R223="-",'A-8'!R298="-"),"-",SUM('A-8'!R148,'A-8'!R223,'A-8'!R298))</f>
        <v>-</v>
      </c>
      <c r="V49" s="103" t="s">
        <v>15</v>
      </c>
      <c r="W49" s="103" t="s">
        <v>15</v>
      </c>
      <c r="X49" s="103" t="s">
        <v>15</v>
      </c>
      <c r="Z49" s="1">
        <v>0</v>
      </c>
    </row>
    <row r="50" spans="1:26" ht="11.25" customHeight="1">
      <c r="A50" s="68">
        <v>2021</v>
      </c>
      <c r="B50" s="103">
        <f>IF(AND('A-8'!B149="-",'A-8'!B224="-",'A-8'!B299="-"),"-",SUM('A-8'!B149,'A-8'!B224,'A-8'!B299))</f>
        <v>229</v>
      </c>
      <c r="C50" s="103">
        <f>IF(AND('A-8'!C149="-",'A-8'!C224="-",'A-8'!C299="-"),"-",SUM('A-8'!C149,'A-8'!C224,'A-8'!C299))</f>
        <v>2382</v>
      </c>
      <c r="D50" s="103">
        <f>IF(AND('A-8'!D149="-",'A-8'!D224="-",'A-8'!D299="-"),"-",SUM('A-8'!D149,'A-8'!D224,'A-8'!D299))</f>
        <v>2103</v>
      </c>
      <c r="E50" s="103">
        <f>IF(AND('A-8'!E149="-",'A-8'!E224="-",'A-8'!E299="-"),"-",SUM('A-8'!E149,'A-8'!E224,'A-8'!E299))</f>
        <v>842</v>
      </c>
      <c r="F50" s="103">
        <f>IF(AND('A-8'!F149="-",'A-8'!F224="-",'A-8'!F299="-"),"-",SUM('A-8'!F149,'A-8'!F224,'A-8'!F299))</f>
        <v>4658</v>
      </c>
      <c r="G50" s="103">
        <f>IF(AND('A-8'!G149="-",'A-8'!G224="-",'A-8'!G299="-"),"-",SUM('A-8'!G149,'A-8'!G224,'A-8'!G299))</f>
        <v>5109</v>
      </c>
      <c r="H50" s="103">
        <f>IF(AND('A-8'!H149="-",'A-8'!H224="-",'A-8'!H299="-"),"-",SUM('A-8'!H149,'A-8'!H224,'A-8'!H299))</f>
        <v>370</v>
      </c>
      <c r="I50" s="103">
        <f>IF(AND('A-8'!I149="-",'A-8'!I224="-",'A-8'!I299="-"),"-",SUM('A-8'!I149,'A-8'!I224,'A-8'!I299))</f>
        <v>1243</v>
      </c>
      <c r="J50" s="103" t="str">
        <f>IF(AND('A-8'!J149="-",'A-8'!J224="-",'A-8'!J299="-"),"-",SUM('A-8'!J149,'A-8'!J224,'A-8'!J299))</f>
        <v>-</v>
      </c>
      <c r="K50" s="103" t="str">
        <f>IF(AND('A-8'!K149="-",'A-8'!K224="-",'A-8'!K299="-"),"-",SUM('A-8'!K149,'A-8'!K224,'A-8'!K299))</f>
        <v>-</v>
      </c>
      <c r="L50" s="103">
        <f>IF(AND('A-8'!L149="-",'A-8'!L224="-",'A-8'!L299="-"),"-",SUM('A-8'!L149,'A-8'!L224,'A-8'!L299))</f>
        <v>16936</v>
      </c>
      <c r="M50" s="7"/>
      <c r="N50" s="103" t="s">
        <v>15</v>
      </c>
      <c r="O50" s="103" t="s">
        <v>15</v>
      </c>
      <c r="P50" s="103" t="s">
        <v>15</v>
      </c>
      <c r="Q50" s="103" t="str">
        <f>IF(AND('A-8'!N149="-",'A-8'!N224="-",'A-8'!N299="-"),"-",SUM('A-8'!N149,'A-8'!N224,'A-8'!N299))</f>
        <v>-</v>
      </c>
      <c r="R50" s="103">
        <f>IF(AND('A-8'!O149="-",'A-8'!O224="-",'A-8'!O299="-"),"-",SUM('A-8'!O149,'A-8'!O224,'A-8'!O299))</f>
        <v>934</v>
      </c>
      <c r="S50" s="103">
        <f>IF(AND('A-8'!P149="-",'A-8'!P224="-",'A-8'!P299="-"),"-",SUM('A-8'!P149,'A-8'!P224,'A-8'!P299))</f>
        <v>1154</v>
      </c>
      <c r="T50" s="103" t="str">
        <f>IF(AND('A-8'!Q149="-",'A-8'!Q224="-",'A-8'!Q299="-"),"-",SUM('A-8'!Q149,'A-8'!Q224,'A-8'!Q299))</f>
        <v>-</v>
      </c>
      <c r="U50" s="103" t="str">
        <f>IF(AND('A-8'!R149="-",'A-8'!R224="-",'A-8'!R299="-"),"-",SUM('A-8'!R149,'A-8'!R224,'A-8'!R299))</f>
        <v>-</v>
      </c>
      <c r="V50" s="103" t="s">
        <v>15</v>
      </c>
      <c r="W50" s="103" t="s">
        <v>15</v>
      </c>
      <c r="X50" s="103">
        <f>SUM(N50:W50)</f>
        <v>2088</v>
      </c>
      <c r="Z50" s="1">
        <v>0</v>
      </c>
    </row>
    <row r="51" spans="1:26" ht="11.25" customHeight="1">
      <c r="A51" s="68">
        <v>2022</v>
      </c>
      <c r="B51" s="103">
        <f>IF(AND('A-8'!B150="-",'A-8'!B225="-",'A-8'!B300="-"),"-",SUM('A-8'!B150,'A-8'!B225,'A-8'!B300))</f>
        <v>1563</v>
      </c>
      <c r="C51" s="103">
        <f>IF(AND('A-8'!C150="-",'A-8'!C225="-",'A-8'!C300="-"),"-",SUM('A-8'!C150,'A-8'!C225,'A-8'!C300))</f>
        <v>2779</v>
      </c>
      <c r="D51" s="103">
        <f>IF(AND('A-8'!D150="-",'A-8'!D225="-",'A-8'!D300="-"),"-",SUM('A-8'!D150,'A-8'!D225,'A-8'!D300))</f>
        <v>3643</v>
      </c>
      <c r="E51" s="103">
        <f>IF(AND('A-8'!E150="-",'A-8'!E225="-",'A-8'!E300="-"),"-",SUM('A-8'!E150,'A-8'!E225,'A-8'!E300))</f>
        <v>9110</v>
      </c>
      <c r="F51" s="103">
        <f>IF(AND('A-8'!F150="-",'A-8'!F225="-",'A-8'!F300="-"),"-",SUM('A-8'!F150,'A-8'!F225,'A-8'!F300))</f>
        <v>6499</v>
      </c>
      <c r="G51" s="103">
        <f>IF(AND('A-8'!G150="-",'A-8'!G225="-",'A-8'!G300="-"),"-",SUM('A-8'!G150,'A-8'!G225,'A-8'!G300))</f>
        <v>5148</v>
      </c>
      <c r="H51" s="103">
        <f>IF(AND('A-8'!H150="-",'A-8'!H225="-",'A-8'!H300="-"),"-",SUM('A-8'!H150,'A-8'!H225,'A-8'!H300))</f>
        <v>52</v>
      </c>
      <c r="I51" s="103">
        <f>IF(AND('A-8'!I150="-",'A-8'!I225="-",'A-8'!I300="-"),"-",SUM('A-8'!I150,'A-8'!I225,'A-8'!I300))</f>
        <v>930</v>
      </c>
      <c r="J51" s="103" t="str">
        <f>IF(AND('A-8'!J150="-",'A-8'!J225="-",'A-8'!J300="-"),"-",SUM('A-8'!J150,'A-8'!J225,'A-8'!J300))</f>
        <v>-</v>
      </c>
      <c r="K51" s="103" t="str">
        <f>IF(AND('A-8'!K150="-",'A-8'!K225="-",'A-8'!K300="-"),"-",SUM('A-8'!K150,'A-8'!K225,'A-8'!K300))</f>
        <v>-</v>
      </c>
      <c r="L51" s="103">
        <f>IF(AND('A-8'!L150="-",'A-8'!L225="-",'A-8'!L300="-"),"-",SUM('A-8'!L150,'A-8'!L225,'A-8'!L300))</f>
        <v>29724</v>
      </c>
      <c r="M51" s="7"/>
      <c r="N51" s="103" t="s">
        <v>15</v>
      </c>
      <c r="O51" s="103" t="s">
        <v>15</v>
      </c>
      <c r="P51" s="103" t="s">
        <v>15</v>
      </c>
      <c r="Q51" s="103" t="str">
        <f>IF(AND('A-8'!N150="-",'A-8'!N225="-",'A-8'!N300="-"),"-",SUM('A-8'!N150,'A-8'!N225,'A-8'!N300))</f>
        <v>-</v>
      </c>
      <c r="R51" s="103">
        <f>IF(AND('A-8'!O150="-",'A-8'!O225="-",'A-8'!O300="-"),"-",SUM('A-8'!O150,'A-8'!O225,'A-8'!O300))</f>
        <v>1410</v>
      </c>
      <c r="S51" s="103">
        <f>IF(AND('A-8'!P150="-",'A-8'!P225="-",'A-8'!P300="-"),"-",SUM('A-8'!P150,'A-8'!P225,'A-8'!P300))</f>
        <v>745</v>
      </c>
      <c r="T51" s="103" t="str">
        <f>IF(AND('A-8'!Q150="-",'A-8'!Q225="-",'A-8'!Q300="-"),"-",SUM('A-8'!Q150,'A-8'!Q225,'A-8'!Q300))</f>
        <v>-</v>
      </c>
      <c r="U51" s="103" t="str">
        <f>IF(AND('A-8'!R150="-",'A-8'!R225="-",'A-8'!R300="-"),"-",SUM('A-8'!R150,'A-8'!R225,'A-8'!R300))</f>
        <v>-</v>
      </c>
      <c r="V51" s="103" t="s">
        <v>15</v>
      </c>
      <c r="W51" s="103" t="s">
        <v>15</v>
      </c>
      <c r="X51" s="103">
        <f>SUM(N51:W51)</f>
        <v>2155</v>
      </c>
      <c r="Z51" s="1">
        <v>0</v>
      </c>
    </row>
    <row r="52" spans="1:26" ht="11.25" customHeight="1">
      <c r="A52" s="68">
        <v>2023</v>
      </c>
      <c r="B52" s="103" t="str">
        <f>IF(AND('A-8'!B151="-",'A-8'!B226="-",'A-8'!B301="-"),"-",SUM('A-8'!B151,'A-8'!B226,'A-8'!B301))</f>
        <v>-</v>
      </c>
      <c r="C52" s="103" t="str">
        <f>IF(AND('A-8'!C151="-",'A-8'!C226="-",'A-8'!C301="-"),"-",SUM('A-8'!C151,'A-8'!C226,'A-8'!C301))</f>
        <v>-</v>
      </c>
      <c r="D52" s="103" t="str">
        <f>IF(AND('A-8'!D151="-",'A-8'!D226="-",'A-8'!D301="-"),"-",SUM('A-8'!D151,'A-8'!D226,'A-8'!D301))</f>
        <v>-</v>
      </c>
      <c r="E52" s="103" t="str">
        <f>IF(AND('A-8'!E151="-",'A-8'!E226="-",'A-8'!E301="-"),"-",SUM('A-8'!E151,'A-8'!E226,'A-8'!E301))</f>
        <v>-</v>
      </c>
      <c r="F52" s="103" t="str">
        <f>IF(AND('A-8'!F151="-",'A-8'!F226="-",'A-8'!F301="-"),"-",SUM('A-8'!F151,'A-8'!F226,'A-8'!F301))</f>
        <v>-</v>
      </c>
      <c r="G52" s="103" t="str">
        <f>IF(AND('A-8'!G151="-",'A-8'!G226="-",'A-8'!G301="-"),"-",SUM('A-8'!G151,'A-8'!G226,'A-8'!G301))</f>
        <v>-</v>
      </c>
      <c r="H52" s="103">
        <f>IF(AND('A-8'!H151="-",'A-8'!H226="-",'A-8'!H301="-"),"-",SUM('A-8'!H151,'A-8'!H226,'A-8'!H301))</f>
        <v>212</v>
      </c>
      <c r="I52" s="103">
        <f>IF(AND('A-8'!I151="-",'A-8'!I226="-",'A-8'!I301="-"),"-",SUM('A-8'!I151,'A-8'!I226,'A-8'!I301))</f>
        <v>1028</v>
      </c>
      <c r="J52" s="103">
        <f>IF(AND('A-8'!J151="-",'A-8'!J226="-",'A-8'!J301="-"),"-",SUM('A-8'!J151,'A-8'!J226,'A-8'!J301))</f>
        <v>221</v>
      </c>
      <c r="K52" s="103" t="str">
        <f>IF(AND('A-8'!K151="-",'A-8'!K226="-",'A-8'!K301="-"),"-",SUM('A-8'!K151,'A-8'!K226,'A-8'!K301))</f>
        <v>-</v>
      </c>
      <c r="L52" s="103">
        <f>IF(AND('A-8'!L151="-",'A-8'!L226="-",'A-8'!L301="-"),"-",SUM('A-8'!L151,'A-8'!L226,'A-8'!L301))</f>
        <v>1461</v>
      </c>
      <c r="M52" s="7"/>
      <c r="N52" s="103" t="s">
        <v>15</v>
      </c>
      <c r="O52" s="103" t="s">
        <v>15</v>
      </c>
      <c r="P52" s="103" t="s">
        <v>15</v>
      </c>
      <c r="Q52" s="103" t="str">
        <f>IF(AND('A-8'!N151="-",'A-8'!N226="-",'A-8'!N301="-"),"-",SUM('A-8'!N151,'A-8'!N226,'A-8'!N301))</f>
        <v>-</v>
      </c>
      <c r="R52" s="103" t="str">
        <f>IF(AND('A-8'!O151="-",'A-8'!O226="-",'A-8'!O301="-"),"-",SUM('A-8'!O151,'A-8'!O226,'A-8'!O301))</f>
        <v>-</v>
      </c>
      <c r="S52" s="103" t="str">
        <f>IF(AND('A-8'!P151="-",'A-8'!P226="-",'A-8'!P301="-"),"-",SUM('A-8'!P151,'A-8'!P226,'A-8'!P301))</f>
        <v>-</v>
      </c>
      <c r="T52" s="103">
        <f>IF(AND('A-8'!Q151="-",'A-8'!Q226="-",'A-8'!Q301="-"),"-",SUM('A-8'!Q151,'A-8'!Q226,'A-8'!Q301))</f>
        <v>3223</v>
      </c>
      <c r="U52" s="103" t="str">
        <f>IF(AND('A-8'!R151="-",'A-8'!R226="-",'A-8'!R301="-"),"-",SUM('A-8'!R151,'A-8'!R226,'A-8'!R301))</f>
        <v>-</v>
      </c>
      <c r="V52" s="103" t="s">
        <v>15</v>
      </c>
      <c r="W52" s="103" t="s">
        <v>15</v>
      </c>
      <c r="X52" s="103">
        <f>SUM(N52:W52)</f>
        <v>3223</v>
      </c>
      <c r="Z52" s="1">
        <v>0</v>
      </c>
    </row>
    <row r="53" spans="1:26" ht="11.25" customHeight="1">
      <c r="A53" s="68" t="s">
        <v>346</v>
      </c>
      <c r="B53" s="103" t="str">
        <f>IF(AND('A-8'!B152="-",'A-8'!B227="-",'A-8'!B302="-"),"-",SUM('A-8'!B152,'A-8'!B227,'A-8'!B302))</f>
        <v>-</v>
      </c>
      <c r="C53" s="103">
        <f>IF(AND('A-8'!C152="-",'A-8'!C227="-",'A-8'!C302="-"),"-",SUM('A-8'!C152,'A-8'!C227,'A-8'!C302))</f>
        <v>2968</v>
      </c>
      <c r="D53" s="103">
        <f>IF(AND('A-8'!D152="-",'A-8'!D227="-",'A-8'!D302="-"),"-",SUM('A-8'!D152,'A-8'!D227,'A-8'!D302))</f>
        <v>5683</v>
      </c>
      <c r="E53" s="103">
        <f>IF(AND('A-8'!E152="-",'A-8'!E227="-",'A-8'!E302="-"),"-",SUM('A-8'!E152,'A-8'!E227,'A-8'!E302))</f>
        <v>1532</v>
      </c>
      <c r="F53" s="103">
        <f>IF(AND('A-8'!F152="-",'A-8'!F227="-",'A-8'!F302="-"),"-",SUM('A-8'!F152,'A-8'!F227,'A-8'!F302))</f>
        <v>392</v>
      </c>
      <c r="G53" s="103">
        <f>IF(AND('A-8'!G152="-",'A-8'!G227="-",'A-8'!G302="-"),"-",SUM('A-8'!G152,'A-8'!G227,'A-8'!G302))</f>
        <v>4210</v>
      </c>
      <c r="H53" s="103">
        <f>IF(AND('A-8'!H152="-",'A-8'!H227="-",'A-8'!H302="-"),"-",SUM('A-8'!H152,'A-8'!H227,'A-8'!H302))</f>
        <v>160</v>
      </c>
      <c r="I53" s="103">
        <f>IF(AND('A-8'!I152="-",'A-8'!I227="-",'A-8'!I302="-"),"-",SUM('A-8'!I152,'A-8'!I227,'A-8'!I302))</f>
        <v>934</v>
      </c>
      <c r="J53" s="103" t="str">
        <f>IF(AND('A-8'!J152="-",'A-8'!J227="-",'A-8'!J302="-"),"-",SUM('A-8'!J152,'A-8'!J227,'A-8'!J302))</f>
        <v>-</v>
      </c>
      <c r="K53" s="103" t="str">
        <f>IF(AND('A-8'!K152="-",'A-8'!K227="-",'A-8'!K302="-"),"-",SUM('A-8'!K152,'A-8'!K227,'A-8'!K302))</f>
        <v>-</v>
      </c>
      <c r="L53" s="103">
        <f>IF(AND('A-8'!L152="-",'A-8'!L227="-",'A-8'!L302="-"),"-",SUM('A-8'!L152,'A-8'!L227,'A-8'!L302))</f>
        <v>15879</v>
      </c>
      <c r="M53" s="7"/>
      <c r="N53" s="103" t="s">
        <v>15</v>
      </c>
      <c r="O53" s="103" t="s">
        <v>15</v>
      </c>
      <c r="P53" s="103" t="s">
        <v>15</v>
      </c>
      <c r="Q53" s="103">
        <f>IF(AND('A-8'!N152="-",'A-8'!N227="-",'A-8'!N302="-"),"-",SUM('A-8'!N152,'A-8'!N227,'A-8'!N302))</f>
        <v>0</v>
      </c>
      <c r="R53" s="103">
        <f>IF(AND('A-8'!O152="-",'A-8'!O227="-",'A-8'!O302="-"),"-",SUM('A-8'!O152,'A-8'!O227,'A-8'!O302))</f>
        <v>0</v>
      </c>
      <c r="S53" s="103">
        <f>IF(AND('A-8'!P152="-",'A-8'!P227="-",'A-8'!P302="-"),"-",SUM('A-8'!P152,'A-8'!P227,'A-8'!P302))</f>
        <v>0</v>
      </c>
      <c r="T53" s="103">
        <f>IF(AND('A-8'!Q152="-",'A-8'!Q227="-",'A-8'!Q302="-"),"-",SUM('A-8'!Q152,'A-8'!Q227,'A-8'!Q302))</f>
        <v>1328</v>
      </c>
      <c r="U53" s="103">
        <f>IF(AND('A-8'!R152="-",'A-8'!R227="-",'A-8'!R302="-"),"-",SUM('A-8'!R152,'A-8'!R227,'A-8'!R302))</f>
        <v>25</v>
      </c>
      <c r="V53" s="103" t="s">
        <v>15</v>
      </c>
      <c r="W53" s="103" t="s">
        <v>15</v>
      </c>
      <c r="X53" s="103">
        <f>SUM(N53:W53)</f>
        <v>1353</v>
      </c>
      <c r="Z53" s="1">
        <v>0</v>
      </c>
    </row>
    <row r="54" spans="1:26" ht="11.25" customHeight="1">
      <c r="A54" s="68"/>
      <c r="M54" s="7"/>
    </row>
    <row r="55" spans="1:26" ht="11.25" customHeight="1">
      <c r="A55" s="63" t="s">
        <v>256</v>
      </c>
      <c r="M55" s="7"/>
    </row>
    <row r="56" spans="1:26" ht="11.25" customHeight="1">
      <c r="A56" s="68">
        <v>1976</v>
      </c>
      <c r="B56" s="103" t="s">
        <v>15</v>
      </c>
      <c r="C56" s="103">
        <f>IF(AND('A-8'!C329="-",'A-3'!B5="-",'A-3'!B56="-"),"-",SUM('A-8'!C329,'A-3'!B5,'A-3'!B56))</f>
        <v>2663</v>
      </c>
      <c r="D56" s="103">
        <f>IF(AND('A-8'!D329="-",'A-3'!C5="-",'A-3'!C56="-"),"-",SUM('A-8'!D329,'A-3'!C5,'A-3'!C56))</f>
        <v>58189</v>
      </c>
      <c r="E56" s="103">
        <f>IF(AND('A-8'!E329="-",'A-3'!D5="-",'A-3'!D56="-"),"-",SUM('A-8'!E329,'A-3'!D5,'A-3'!D56))</f>
        <v>53962</v>
      </c>
      <c r="F56" s="103">
        <f>IF(AND('A-8'!F329="-",'A-3'!E5="-",'A-3'!E56="-"),"-",SUM('A-8'!F329,'A-3'!E5,'A-3'!E56))</f>
        <v>77446</v>
      </c>
      <c r="G56" s="103">
        <f>IF(AND('A-8'!G329="-",'A-3'!F5="-",'A-3'!F56="-"),"-",SUM('A-8'!G329,'A-3'!F5,'A-3'!F56))</f>
        <v>17444</v>
      </c>
      <c r="H56" s="103">
        <f>IF(AND('A-8'!H329="-",'A-3'!G5="-",'A-3'!G56="-"),"-",SUM('A-8'!H329,'A-3'!G5,'A-3'!G56))</f>
        <v>12732</v>
      </c>
      <c r="I56" s="103">
        <f>IF(AND('A-8'!I329="-",'A-3'!H5="-",'A-3'!H56="-"),"-",SUM('A-8'!I329,'A-3'!H5,'A-3'!H56))</f>
        <v>4299</v>
      </c>
      <c r="J56" s="103">
        <f>IF('A-8'!J329="-","-",('A-8'!J329))</f>
        <v>1854</v>
      </c>
      <c r="K56" s="103" t="str">
        <f>IF('A-8'!K329="-","-",('A-8'!K329))</f>
        <v>-</v>
      </c>
      <c r="L56" s="103">
        <f>IF(AND('A-8'!L329="-",'A-3'!I5="-",'A-3'!I56="-"),"-",SUM('A-8'!L329,'A-3'!I5,'A-3'!I56))</f>
        <v>228589</v>
      </c>
      <c r="M56" s="7"/>
      <c r="N56" s="103" t="s">
        <v>15</v>
      </c>
      <c r="O56" s="103">
        <f>SUM('A-8'!L329,'A-3'!K5,'A-3'!K56)</f>
        <v>42199</v>
      </c>
      <c r="P56" s="103">
        <f>SUM('A-8'!M329,'A-3'!L5,'A-3'!L56)</f>
        <v>130181</v>
      </c>
      <c r="Q56" s="103">
        <f>SUM('A-8'!N329,'A-3'!M5,'A-3'!M56)</f>
        <v>184797</v>
      </c>
      <c r="R56" s="103">
        <f>SUM('A-8'!O329,'A-3'!N5,'A-3'!N56)</f>
        <v>110197</v>
      </c>
      <c r="S56" s="103">
        <f>SUM('A-8'!P329,'A-3'!O5,'A-3'!O56)</f>
        <v>28547</v>
      </c>
      <c r="T56" s="103">
        <f>SUM('A-8'!Q329,'A-3'!P5,'A-3'!P56)</f>
        <v>2528</v>
      </c>
      <c r="U56" s="103">
        <f>SUM('A-8'!R329,'A-3'!Q5,'A-3'!Q56)</f>
        <v>306</v>
      </c>
      <c r="V56" s="103" t="s">
        <v>15</v>
      </c>
      <c r="W56" s="103" t="s">
        <v>15</v>
      </c>
      <c r="X56" s="103">
        <f>SUM(N56:W56)</f>
        <v>498755</v>
      </c>
    </row>
    <row r="57" spans="1:26" ht="11.25" customHeight="1">
      <c r="A57" s="68">
        <v>1977</v>
      </c>
      <c r="B57" s="103" t="s">
        <v>15</v>
      </c>
      <c r="C57" s="103">
        <f>IF(AND('A-8'!C330="-",'A-3'!B6="-",'A-3'!B57="-"),"-",SUM('A-8'!C330,'A-3'!B6,'A-3'!B57))</f>
        <v>22668</v>
      </c>
      <c r="D57" s="103">
        <f>IF(AND('A-8'!D330="-",'A-3'!C6="-",'A-3'!C57="-"),"-",SUM('A-8'!D330,'A-3'!C6,'A-3'!C57))</f>
        <v>70586</v>
      </c>
      <c r="E57" s="103">
        <f>IF(AND('A-8'!E330="-",'A-3'!D6="-",'A-3'!D57="-"),"-",SUM('A-8'!E330,'A-3'!D6,'A-3'!D57))</f>
        <v>43261</v>
      </c>
      <c r="F57" s="103">
        <f>IF(AND('A-8'!F330="-",'A-3'!E6="-",'A-3'!E57="-"),"-",SUM('A-8'!F330,'A-3'!E6,'A-3'!E57))</f>
        <v>84720</v>
      </c>
      <c r="G57" s="103">
        <f>IF(AND('A-8'!G330="-",'A-3'!F6="-",'A-3'!F57="-"),"-",SUM('A-8'!G330,'A-3'!F6,'A-3'!F57))</f>
        <v>39426</v>
      </c>
      <c r="H57" s="103">
        <f>IF(AND('A-8'!H330="-",'A-3'!G6="-",'A-3'!G57="-"),"-",SUM('A-8'!H330,'A-3'!G6,'A-3'!G57))</f>
        <v>15595</v>
      </c>
      <c r="I57" s="103">
        <f>IF(AND('A-8'!I330="-",'A-3'!H6="-",'A-3'!H57="-"),"-",SUM('A-8'!I330,'A-3'!H6,'A-3'!H57))</f>
        <v>4910</v>
      </c>
      <c r="J57" s="103">
        <f>IF('A-8'!J330="-","-",('A-8'!J330))</f>
        <v>4141</v>
      </c>
      <c r="K57" s="103" t="str">
        <f>IF('A-8'!K330="-","-",('A-8'!K330))</f>
        <v>-</v>
      </c>
      <c r="L57" s="103">
        <f>IF(AND('A-8'!L330="-",'A-3'!I6="-",'A-3'!I57="-"),"-",SUM('A-8'!L330,'A-3'!I6,'A-3'!I57))</f>
        <v>285307</v>
      </c>
      <c r="M57" s="7"/>
      <c r="N57" s="103" t="s">
        <v>15</v>
      </c>
      <c r="O57" s="103">
        <f>SUM('A-8'!L330,'A-3'!K6,'A-3'!K57)</f>
        <v>87847</v>
      </c>
      <c r="P57" s="103">
        <f>SUM('A-8'!M330,'A-3'!L6,'A-3'!L57)</f>
        <v>10658</v>
      </c>
      <c r="Q57" s="103">
        <f>SUM('A-8'!N330,'A-3'!M6,'A-3'!M57)</f>
        <v>6458</v>
      </c>
      <c r="R57" s="103">
        <f>SUM('A-8'!O330,'A-3'!N6,'A-3'!N57)</f>
        <v>32052</v>
      </c>
      <c r="S57" s="103">
        <f>SUM('A-8'!P330,'A-3'!O6,'A-3'!O57)</f>
        <v>11504</v>
      </c>
      <c r="T57" s="103">
        <f>SUM('A-8'!Q330,'A-3'!P6,'A-3'!P57)</f>
        <v>434</v>
      </c>
      <c r="U57" s="103">
        <f>SUM('A-8'!R330,'A-3'!Q6,'A-3'!Q57)</f>
        <v>30</v>
      </c>
      <c r="V57" s="103" t="s">
        <v>15</v>
      </c>
      <c r="W57" s="103" t="s">
        <v>15</v>
      </c>
      <c r="X57" s="103">
        <f t="shared" ref="X57:X71" si="1">SUM(N57:W57)</f>
        <v>148983</v>
      </c>
    </row>
    <row r="58" spans="1:26" ht="11.25" customHeight="1">
      <c r="A58" s="68">
        <v>1978</v>
      </c>
      <c r="B58" s="103" t="str">
        <f>IF('A-8'!B331="-","-",('A-8'!B331))</f>
        <v>-</v>
      </c>
      <c r="C58" s="103">
        <f>IF(AND('A-8'!C331="-",'A-3'!B7="-",'A-3'!B58="-"),"-",SUM('A-8'!C331,'A-3'!B7,'A-3'!B58))</f>
        <v>8787</v>
      </c>
      <c r="D58" s="103">
        <f>IF(AND('A-8'!D331="-",'A-3'!C7="-",'A-3'!C58="-"),"-",SUM('A-8'!D331,'A-3'!C7,'A-3'!C58))</f>
        <v>114656</v>
      </c>
      <c r="E58" s="103">
        <f>IF(AND('A-8'!E331="-",'A-3'!D7="-",'A-3'!D58="-"),"-",SUM('A-8'!E331,'A-3'!D7,'A-3'!D58))</f>
        <v>85715</v>
      </c>
      <c r="F58" s="103">
        <f>IF(AND('A-8'!F331="-",'A-3'!E7="-",'A-3'!E58="-"),"-",SUM('A-8'!F331,'A-3'!E7,'A-3'!E58))</f>
        <v>22568</v>
      </c>
      <c r="G58" s="103">
        <f>IF(AND('A-8'!G331="-",'A-3'!F7="-",'A-3'!F58="-"),"-",SUM('A-8'!G331,'A-3'!F7,'A-3'!F58))</f>
        <v>13387</v>
      </c>
      <c r="H58" s="103">
        <f>IF(AND('A-8'!H331="-",'A-3'!G7="-",'A-3'!G58="-"),"-",SUM('A-8'!H331,'A-3'!G7,'A-3'!G58))</f>
        <v>9520</v>
      </c>
      <c r="I58" s="103">
        <f>IF(AND('A-8'!I331="-",'A-3'!H7="-",'A-3'!H58="-"),"-",SUM('A-8'!I331,'A-3'!H7,'A-3'!H58))</f>
        <v>4215</v>
      </c>
      <c r="J58" s="103">
        <f>IF('A-8'!J331="-","-",('A-8'!J331))</f>
        <v>3207</v>
      </c>
      <c r="K58" s="103" t="str">
        <f>IF('A-8'!K331="-","-",('A-8'!K331))</f>
        <v>-</v>
      </c>
      <c r="L58" s="103">
        <f>IF(AND('A-8'!L331="-",'A-3'!I7="-",'A-3'!I58="-"),"-",SUM('A-8'!L331,'A-3'!I7,'A-3'!I58))</f>
        <v>262055</v>
      </c>
      <c r="M58" s="7"/>
      <c r="N58" s="103" t="s">
        <v>15</v>
      </c>
      <c r="O58" s="103">
        <f>SUM('A-3'!K7,'A-3'!K58)</f>
        <v>12</v>
      </c>
      <c r="P58" s="103">
        <f>SUM('A-3'!L7,'A-3'!L58)</f>
        <v>48473</v>
      </c>
      <c r="Q58" s="103">
        <f>SUM('A-8'!N331,'A-3'!M7,'A-3'!M58)</f>
        <v>199374</v>
      </c>
      <c r="R58" s="103">
        <f>SUM('A-8'!O331,'A-3'!N7,'A-3'!N58)</f>
        <v>49174</v>
      </c>
      <c r="S58" s="103">
        <f>SUM('A-8'!P331,'A-3'!O7,'A-3'!O58)</f>
        <v>14505</v>
      </c>
      <c r="T58" s="103">
        <f>SUM('A-8'!Q331,'A-3'!P7,'A-3'!P58)</f>
        <v>3035</v>
      </c>
      <c r="U58" s="103">
        <f>SUM('A-8'!R331,'A-3'!Q7,'A-3'!Q58)</f>
        <v>186</v>
      </c>
      <c r="V58" s="103" t="s">
        <v>15</v>
      </c>
      <c r="W58" s="103" t="s">
        <v>15</v>
      </c>
      <c r="X58" s="103">
        <f t="shared" si="1"/>
        <v>314759</v>
      </c>
    </row>
    <row r="59" spans="1:26" ht="11.25" customHeight="1">
      <c r="A59" s="68">
        <v>1979</v>
      </c>
      <c r="B59" s="103" t="str">
        <f>IF('A-8'!B332="-","-",('A-8'!B332))</f>
        <v>-</v>
      </c>
      <c r="C59" s="103">
        <f>IF(AND('A-8'!C332="-",'A-3'!B8="-",'A-3'!B59="-"),"-",SUM('A-8'!C332,'A-3'!B8,'A-3'!B59))</f>
        <v>0</v>
      </c>
      <c r="D59" s="103">
        <f>IF(AND('A-8'!D332="-",'A-3'!C8="-",'A-3'!C59="-"),"-",SUM('A-8'!D332,'A-3'!C8,'A-3'!C59))</f>
        <v>113134</v>
      </c>
      <c r="E59" s="103">
        <f>IF(AND('A-8'!E332="-",'A-3'!D8="-",'A-3'!D59="-"),"-",SUM('A-8'!E332,'A-3'!D8,'A-3'!D59))</f>
        <v>34917</v>
      </c>
      <c r="F59" s="103">
        <f>IF(AND('A-8'!F332="-",'A-3'!E8="-",'A-3'!E59="-"),"-",SUM('A-8'!F332,'A-3'!E8,'A-3'!E59))</f>
        <v>107473</v>
      </c>
      <c r="G59" s="103">
        <f>IF(AND('A-8'!G332="-",'A-3'!F8="-",'A-3'!F59="-"),"-",SUM('A-8'!G332,'A-3'!F8,'A-3'!F59))</f>
        <v>118411</v>
      </c>
      <c r="H59" s="103">
        <f>IF(AND('A-8'!H332="-",'A-3'!G8="-",'A-3'!G59="-"),"-",SUM('A-8'!H332,'A-3'!G8,'A-3'!G59))</f>
        <v>22401</v>
      </c>
      <c r="I59" s="103">
        <f>IF(AND('A-8'!I332="-",'A-3'!H8="-",'A-3'!H59="-"),"-",SUM('A-8'!I332,'A-3'!H8,'A-3'!H59))</f>
        <v>15743</v>
      </c>
      <c r="J59" s="103">
        <f>IF('A-8'!J332="-","-",('A-8'!J332))</f>
        <v>1861</v>
      </c>
      <c r="K59" s="103" t="str">
        <f>IF('A-8'!K332="-","-",('A-8'!K332))</f>
        <v>-</v>
      </c>
      <c r="L59" s="103">
        <f>IF(AND('A-8'!L332="-",'A-3'!I8="-",'A-3'!I59="-"),"-",SUM('A-8'!L332,'A-3'!I8,'A-3'!I59))</f>
        <v>413940</v>
      </c>
      <c r="M59" s="7"/>
      <c r="N59" s="103" t="s">
        <v>15</v>
      </c>
      <c r="O59" s="103">
        <f>SUM('A-3'!K8,'A-3'!K59)</f>
        <v>0</v>
      </c>
      <c r="P59" s="103">
        <f>SUM('A-3'!L8,'A-3'!L59)</f>
        <v>14301</v>
      </c>
      <c r="Q59" s="103">
        <f>SUM('A-8'!N332,'A-3'!M8,'A-3'!M59)</f>
        <v>48965</v>
      </c>
      <c r="R59" s="103">
        <f>SUM('A-8'!O332,'A-3'!N8,'A-3'!N59)</f>
        <v>155914</v>
      </c>
      <c r="S59" s="103">
        <f>SUM('A-8'!P332,'A-3'!O8,'A-3'!O59)</f>
        <v>23795</v>
      </c>
      <c r="T59" s="103">
        <f>SUM('A-8'!Q332,'A-3'!P8,'A-3'!P59)</f>
        <v>394</v>
      </c>
      <c r="U59" s="103">
        <f>SUM('A-8'!R332,'A-3'!Q8,'A-3'!Q59)</f>
        <v>0</v>
      </c>
      <c r="V59" s="103" t="s">
        <v>15</v>
      </c>
      <c r="W59" s="103" t="s">
        <v>15</v>
      </c>
      <c r="X59" s="103">
        <f t="shared" si="1"/>
        <v>243369</v>
      </c>
    </row>
    <row r="60" spans="1:26" ht="11.25" customHeight="1">
      <c r="A60" s="68">
        <v>1980</v>
      </c>
      <c r="B60" s="103" t="str">
        <f>IF('A-8'!B333="-","-",('A-8'!B333))</f>
        <v>-</v>
      </c>
      <c r="C60" s="103" t="str">
        <f>IF(AND('A-8'!C333="-",'A-3'!B9="-",'A-3'!B60="-"),"-",SUM('A-8'!C333,'A-3'!B9,'A-3'!B60))</f>
        <v>-</v>
      </c>
      <c r="D60" s="103">
        <f>IF(AND('A-8'!D333="-",'A-3'!C9="-",'A-3'!C60="-"),"-",SUM('A-8'!D333,'A-3'!C9,'A-3'!C60))</f>
        <v>112594</v>
      </c>
      <c r="E60" s="103">
        <f>IF(AND('A-8'!E333="-",'A-3'!D9="-",'A-3'!D60="-"),"-",SUM('A-8'!E333,'A-3'!D9,'A-3'!D60))</f>
        <v>2566</v>
      </c>
      <c r="F60" s="103">
        <f>IF(AND('A-8'!F333="-",'A-3'!E9="-",'A-3'!E60="-"),"-",SUM('A-8'!F333,'A-3'!E9,'A-3'!E60))</f>
        <v>37282</v>
      </c>
      <c r="G60" s="103">
        <f>IF(AND('A-8'!G333="-",'A-3'!F9="-",'A-3'!F60="-"),"-",SUM('A-8'!G333,'A-3'!F9,'A-3'!F60))</f>
        <v>44426</v>
      </c>
      <c r="H60" s="103">
        <f>IF(AND('A-8'!H333="-",'A-3'!G9="-",'A-3'!G60="-"),"-",SUM('A-8'!H333,'A-3'!G9,'A-3'!G60))</f>
        <v>30711</v>
      </c>
      <c r="I60" s="103">
        <f>IF(AND('A-8'!I333="-",'A-3'!H9="-",'A-3'!H60="-"),"-",SUM('A-8'!I333,'A-3'!H9,'A-3'!H60))</f>
        <v>3748</v>
      </c>
      <c r="J60" s="103">
        <f>IF('A-8'!J333="-","-",('A-8'!J333))</f>
        <v>983</v>
      </c>
      <c r="K60" s="103" t="str">
        <f>IF('A-8'!K333="-","-",('A-8'!K333))</f>
        <v>-</v>
      </c>
      <c r="L60" s="103">
        <f>IF(AND('A-8'!L333="-",'A-3'!I9="-",'A-3'!I60="-"),"-",SUM('A-8'!L333,'A-3'!I9,'A-3'!I60))</f>
        <v>232310</v>
      </c>
      <c r="M60" s="7"/>
      <c r="N60" s="103" t="s">
        <v>15</v>
      </c>
      <c r="O60" s="103">
        <f>SUM('A-3'!K9,'A-3'!K60)</f>
        <v>0</v>
      </c>
      <c r="P60" s="103">
        <f>SUM('A-3'!L9,'A-3'!L60)</f>
        <v>934</v>
      </c>
      <c r="Q60" s="103">
        <f>SUM('A-8'!N333,'A-3'!M9,'A-3'!M60)</f>
        <v>0</v>
      </c>
      <c r="R60" s="103">
        <f>SUM('A-8'!O333,'A-3'!N9,'A-3'!N60)</f>
        <v>21095</v>
      </c>
      <c r="S60" s="103">
        <f>SUM('A-8'!P333,'A-3'!O9,'A-3'!O60)</f>
        <v>8644</v>
      </c>
      <c r="T60" s="103">
        <f>SUM('A-8'!Q333,'A-3'!P9,'A-3'!P60)</f>
        <v>5463</v>
      </c>
      <c r="U60" s="103">
        <f>SUM('A-8'!R333,'A-3'!Q9,'A-3'!Q60)</f>
        <v>0</v>
      </c>
      <c r="V60" s="103" t="s">
        <v>15</v>
      </c>
      <c r="W60" s="103" t="s">
        <v>15</v>
      </c>
      <c r="X60" s="103">
        <f t="shared" si="1"/>
        <v>36136</v>
      </c>
    </row>
    <row r="61" spans="1:26" ht="11.25" customHeight="1">
      <c r="A61" s="68">
        <v>1981</v>
      </c>
      <c r="B61" s="103" t="str">
        <f>IF('A-8'!B334="-","-",('A-8'!B334))</f>
        <v>-</v>
      </c>
      <c r="C61" s="103" t="str">
        <f>IF(AND('A-8'!C334="-",'A-3'!B10="-",'A-3'!B61="-"),"-",SUM('A-8'!C334,'A-3'!B10,'A-3'!B61))</f>
        <v>-</v>
      </c>
      <c r="D61" s="103">
        <f>IF(AND('A-8'!D334="-",'A-3'!C10="-",'A-3'!C61="-"),"-",SUM('A-8'!D334,'A-3'!C10,'A-3'!C61))</f>
        <v>81389</v>
      </c>
      <c r="E61" s="103">
        <f>IF(AND('A-8'!E334="-",'A-3'!D10="-",'A-3'!D61="-"),"-",SUM('A-8'!E334,'A-3'!D10,'A-3'!D61))</f>
        <v>6825</v>
      </c>
      <c r="F61" s="103">
        <f>IF(AND('A-8'!F334="-",'A-3'!E10="-",'A-3'!E61="-"),"-",SUM('A-8'!F334,'A-3'!E10,'A-3'!E61))</f>
        <v>26188</v>
      </c>
      <c r="G61" s="103">
        <f>IF(AND('A-8'!G334="-",'A-3'!F10="-",'A-3'!F61="-"),"-",SUM('A-8'!G334,'A-3'!F10,'A-3'!F61))</f>
        <v>104145</v>
      </c>
      <c r="H61" s="103">
        <f>IF(AND('A-8'!H334="-",'A-3'!G10="-",'A-3'!G61="-"),"-",SUM('A-8'!H334,'A-3'!G10,'A-3'!G61))</f>
        <v>33830</v>
      </c>
      <c r="I61" s="103">
        <f>IF(AND('A-8'!I334="-",'A-3'!H10="-",'A-3'!H61="-"),"-",SUM('A-8'!I334,'A-3'!H10,'A-3'!H61))</f>
        <v>11266</v>
      </c>
      <c r="J61" s="103">
        <f>IF('A-8'!J334="-","-",('A-8'!J334))</f>
        <v>1214</v>
      </c>
      <c r="K61" s="103" t="str">
        <f>IF('A-8'!K334="-","-",('A-8'!K334))</f>
        <v>-</v>
      </c>
      <c r="L61" s="103">
        <f>IF(AND('A-8'!L334="-",'A-3'!I10="-",'A-3'!I61="-"),"-",SUM('A-8'!L334,'A-3'!I10,'A-3'!I61))</f>
        <v>264857</v>
      </c>
      <c r="M61" s="7"/>
      <c r="N61" s="103" t="s">
        <v>15</v>
      </c>
      <c r="O61" s="103" t="s">
        <v>15</v>
      </c>
      <c r="P61" s="103">
        <f>SUM('A-3'!L10,'A-3'!L61)</f>
        <v>17088</v>
      </c>
      <c r="Q61" s="103">
        <f>SUM('A-8'!N334,'A-3'!M10,'A-3'!M61)</f>
        <v>5514</v>
      </c>
      <c r="R61" s="103">
        <f>SUM('A-8'!O334,'A-3'!N10,'A-3'!N61)</f>
        <v>35758</v>
      </c>
      <c r="S61" s="103">
        <f>SUM('A-8'!P334,'A-3'!O10,'A-3'!O61)</f>
        <v>63580</v>
      </c>
      <c r="T61" s="103">
        <f>SUM('A-8'!Q334,'A-3'!P10,'A-3'!P61)</f>
        <v>2776</v>
      </c>
      <c r="U61" s="103">
        <f>SUM('A-8'!R334,'A-3'!Q10,'A-3'!Q61)</f>
        <v>0</v>
      </c>
      <c r="V61" s="103" t="s">
        <v>15</v>
      </c>
      <c r="W61" s="103" t="s">
        <v>15</v>
      </c>
      <c r="X61" s="103">
        <f t="shared" si="1"/>
        <v>124716</v>
      </c>
    </row>
    <row r="62" spans="1:26" ht="11.25" customHeight="1">
      <c r="A62" s="68">
        <v>1982</v>
      </c>
      <c r="B62" s="103" t="str">
        <f>IF('A-8'!B335="-","-",('A-8'!B335))</f>
        <v>-</v>
      </c>
      <c r="C62" s="103" t="str">
        <f>IF(AND('A-8'!C335="-",'A-3'!B11="-",'A-3'!B62="-"),"-",SUM('A-8'!C335,'A-3'!B11,'A-3'!B62))</f>
        <v>-</v>
      </c>
      <c r="D62" s="103">
        <f>IF(AND('A-8'!D335="-",'A-3'!C11="-",'A-3'!C62="-"),"-",SUM('A-8'!D335,'A-3'!C11,'A-3'!C62))</f>
        <v>51595</v>
      </c>
      <c r="E62" s="103">
        <f>IF(AND('A-8'!E335="-",'A-3'!D11="-",'A-3'!D62="-"),"-",SUM('A-8'!E335,'A-3'!D11,'A-3'!D62))</f>
        <v>17987</v>
      </c>
      <c r="F62" s="103">
        <f>IF(AND('A-8'!F335="-",'A-3'!E11="-",'A-3'!E62="-"),"-",SUM('A-8'!F335,'A-3'!E11,'A-3'!E62))</f>
        <v>71681</v>
      </c>
      <c r="G62" s="103">
        <f>IF(AND('A-8'!G335="-",'A-3'!F11="-",'A-3'!F62="-"),"-",SUM('A-8'!G335,'A-3'!F11,'A-3'!F62))</f>
        <v>77975</v>
      </c>
      <c r="H62" s="103">
        <f>IF(AND('A-8'!H335="-",'A-3'!G11="-",'A-3'!G62="-"),"-",SUM('A-8'!H335,'A-3'!G11,'A-3'!G62))</f>
        <v>13754</v>
      </c>
      <c r="I62" s="103">
        <f>IF(AND('A-8'!I335="-",'A-3'!H11="-",'A-3'!H62="-"),"-",SUM('A-8'!I335,'A-3'!H11,'A-3'!H62))</f>
        <v>3204</v>
      </c>
      <c r="J62" s="103">
        <f>IF('A-8'!J335="-","-",('A-8'!J335))</f>
        <v>1385</v>
      </c>
      <c r="K62" s="103" t="str">
        <f>IF('A-8'!K335="-","-",('A-8'!K335))</f>
        <v>-</v>
      </c>
      <c r="L62" s="103">
        <f>IF(AND('A-8'!L335="-",'A-3'!I11="-",'A-3'!I62="-"),"-",SUM('A-8'!L335,'A-3'!I11,'A-3'!I62))</f>
        <v>237581</v>
      </c>
      <c r="M62" s="7"/>
      <c r="N62" s="103" t="s">
        <v>15</v>
      </c>
      <c r="O62" s="103" t="s">
        <v>15</v>
      </c>
      <c r="P62" s="103">
        <f>SUM('A-3'!L11,'A-3'!L62)</f>
        <v>544</v>
      </c>
      <c r="Q62" s="103">
        <f>SUM('A-8'!N335,'A-3'!M11,'A-3'!M62)</f>
        <v>8117</v>
      </c>
      <c r="R62" s="103">
        <f>SUM('A-8'!O335,'A-3'!N11,'A-3'!N62)</f>
        <v>54394</v>
      </c>
      <c r="S62" s="103">
        <f>SUM('A-8'!P335,'A-3'!O11,'A-3'!O62)</f>
        <v>11178</v>
      </c>
      <c r="T62" s="103">
        <f>SUM('A-8'!Q335,'A-3'!P11,'A-3'!P62)</f>
        <v>1238</v>
      </c>
      <c r="U62" s="103">
        <f>SUM('A-8'!R335,'A-3'!Q11,'A-3'!Q62)</f>
        <v>0</v>
      </c>
      <c r="V62" s="103" t="s">
        <v>15</v>
      </c>
      <c r="W62" s="103" t="s">
        <v>15</v>
      </c>
      <c r="X62" s="103">
        <f t="shared" si="1"/>
        <v>75471</v>
      </c>
    </row>
    <row r="63" spans="1:26" ht="11.25" customHeight="1">
      <c r="A63" s="68">
        <v>1983</v>
      </c>
      <c r="B63" s="103" t="str">
        <f>IF('A-8'!B336="-","-",('A-8'!B336))</f>
        <v>-</v>
      </c>
      <c r="C63" s="103" t="str">
        <f>IF(AND('A-8'!C336="-",'A-3'!B12="-",'A-3'!B63="-"),"-",SUM('A-8'!C336,'A-3'!B12,'A-3'!B63))</f>
        <v>-</v>
      </c>
      <c r="D63" s="103">
        <f>IF(AND('A-8'!D336="-",'A-3'!C12="-",'A-3'!C63="-"),"-",SUM('A-8'!D336,'A-3'!C12,'A-3'!C63))</f>
        <v>13106</v>
      </c>
      <c r="E63" s="103">
        <f>IF(AND('A-8'!E336="-",'A-3'!D12="-",'A-3'!D63="-"),"-",SUM('A-8'!E336,'A-3'!D12,'A-3'!D63))</f>
        <v>40854</v>
      </c>
      <c r="F63" s="103">
        <f>IF(AND('A-8'!F336="-",'A-3'!E12="-",'A-3'!E63="-"),"-",SUM('A-8'!F336,'A-3'!E12,'A-3'!E63))</f>
        <v>18797</v>
      </c>
      <c r="G63" s="103">
        <f>IF(AND('A-8'!G336="-",'A-3'!F12="-",'A-3'!F63="-"),"-",SUM('A-8'!G336,'A-3'!F12,'A-3'!F63))</f>
        <v>6911</v>
      </c>
      <c r="H63" s="103">
        <f>IF(AND('A-8'!H336="-",'A-3'!G12="-",'A-3'!G63="-"),"-",SUM('A-8'!H336,'A-3'!G12,'A-3'!G63))</f>
        <v>307</v>
      </c>
      <c r="I63" s="103">
        <f>IF(AND('A-8'!I336="-",'A-3'!H12="-",'A-3'!H63="-"),"-",SUM('A-8'!I336,'A-3'!H12,'A-3'!H63))</f>
        <v>1744</v>
      </c>
      <c r="J63" s="103">
        <f>IF('A-8'!J336="-","-",('A-8'!J336))</f>
        <v>753</v>
      </c>
      <c r="K63" s="103" t="str">
        <f>IF('A-8'!K336="-","-",('A-8'!K336))</f>
        <v>-</v>
      </c>
      <c r="L63" s="103">
        <f>IF(AND('A-8'!L336="-",'A-3'!I12="-",'A-3'!I63="-"),"-",SUM('A-8'!L336,'A-3'!I12,'A-3'!I63))</f>
        <v>82472</v>
      </c>
      <c r="M63" s="7"/>
      <c r="N63" s="103" t="s">
        <v>15</v>
      </c>
      <c r="O63" s="103" t="s">
        <v>15</v>
      </c>
      <c r="P63" s="103">
        <f>SUM('A-3'!L12,'A-3'!L63)</f>
        <v>1</v>
      </c>
      <c r="Q63" s="103">
        <f>SUM('A-8'!N336,'A-3'!M12,'A-3'!M63)</f>
        <v>22283</v>
      </c>
      <c r="R63" s="103">
        <f>SUM('A-8'!O336,'A-3'!N12,'A-3'!N63)</f>
        <v>37714</v>
      </c>
      <c r="S63" s="103">
        <f>SUM('A-8'!P336,'A-3'!O12,'A-3'!O63)</f>
        <v>6653</v>
      </c>
      <c r="T63" s="103">
        <f>SUM('A-8'!Q336,'A-3'!P12,'A-3'!P63)</f>
        <v>0</v>
      </c>
      <c r="U63" s="103">
        <f>SUM('A-8'!R336,'A-3'!Q12,'A-3'!Q63)</f>
        <v>0</v>
      </c>
      <c r="V63" s="103" t="s">
        <v>15</v>
      </c>
      <c r="W63" s="103" t="s">
        <v>15</v>
      </c>
      <c r="X63" s="103">
        <f t="shared" si="1"/>
        <v>66651</v>
      </c>
    </row>
    <row r="64" spans="1:26" ht="11.25" customHeight="1">
      <c r="A64" s="68">
        <v>1984</v>
      </c>
      <c r="B64" s="103" t="str">
        <f>IF('A-8'!B337="-","-",('A-8'!B337))</f>
        <v>-</v>
      </c>
      <c r="C64" s="103" t="str">
        <f>IF(AND('A-8'!C337="-",'A-3'!B13="-",'A-3'!B64="-"),"-",SUM('A-8'!C337,'A-3'!B13,'A-3'!B64))</f>
        <v>-</v>
      </c>
      <c r="D64" s="103">
        <f>IF(AND('A-8'!D337="-",'A-3'!C13="-",'A-3'!C64="-"),"-",SUM('A-8'!D337,'A-3'!C13,'A-3'!C64))</f>
        <v>9954</v>
      </c>
      <c r="E64" s="103">
        <f>IF(AND('A-8'!E337="-",'A-3'!D13="-",'A-3'!D64="-"),"-",SUM('A-8'!E337,'A-3'!D13,'A-3'!D64))</f>
        <v>1110</v>
      </c>
      <c r="F64" s="103">
        <f>IF(AND('A-8'!F337="-",'A-3'!E13="-",'A-3'!E64="-"),"-",SUM('A-8'!F337,'A-3'!E13,'A-3'!E64))</f>
        <v>13826</v>
      </c>
      <c r="G64" s="103">
        <f>IF(AND('A-8'!G337="-",'A-3'!F13="-",'A-3'!F64="-"),"-",SUM('A-8'!G337,'A-3'!F13,'A-3'!F64))</f>
        <v>26266</v>
      </c>
      <c r="H64" s="103">
        <f>IF(AND('A-8'!H337="-",'A-3'!G13="-",'A-3'!G64="-"),"-",SUM('A-8'!H337,'A-3'!G13,'A-3'!G64))</f>
        <v>8</v>
      </c>
      <c r="I64" s="103">
        <f>IF(AND('A-8'!I337="-",'A-3'!H13="-",'A-3'!H64="-"),"-",SUM('A-8'!I337,'A-3'!H13,'A-3'!H64))</f>
        <v>871</v>
      </c>
      <c r="J64" s="103">
        <f>IF('A-8'!J337="-","-",('A-8'!J337))</f>
        <v>894</v>
      </c>
      <c r="K64" s="103" t="str">
        <f>IF('A-8'!K337="-","-",('A-8'!K337))</f>
        <v>-</v>
      </c>
      <c r="L64" s="103">
        <f>IF(AND('A-8'!L337="-",'A-3'!I13="-",'A-3'!I64="-"),"-",SUM('A-8'!L337,'A-3'!I13,'A-3'!I64))</f>
        <v>52929</v>
      </c>
      <c r="M64" s="7"/>
      <c r="N64" s="103" t="s">
        <v>15</v>
      </c>
      <c r="O64" s="103" t="s">
        <v>15</v>
      </c>
      <c r="P64" s="103">
        <f>SUM('A-3'!L13,'A-3'!L64)</f>
        <v>0</v>
      </c>
      <c r="Q64" s="103">
        <f>SUM('A-8'!N337,'A-3'!M13,'A-3'!M64)</f>
        <v>0</v>
      </c>
      <c r="R64" s="103">
        <f>SUM('A-8'!O337,'A-3'!N13,'A-3'!N64)</f>
        <v>699</v>
      </c>
      <c r="S64" s="103">
        <f>SUM('A-8'!P337,'A-3'!O13,'A-3'!O64)</f>
        <v>5437</v>
      </c>
      <c r="T64" s="103">
        <f>SUM('A-8'!Q337,'A-3'!P13,'A-3'!P64)</f>
        <v>0</v>
      </c>
      <c r="U64" s="103">
        <f>SUM('A-8'!R337,'A-3'!Q13,'A-3'!Q64)</f>
        <v>0</v>
      </c>
      <c r="V64" s="103" t="s">
        <v>15</v>
      </c>
      <c r="W64" s="103" t="s">
        <v>15</v>
      </c>
      <c r="X64" s="103">
        <f t="shared" si="1"/>
        <v>6136</v>
      </c>
    </row>
    <row r="65" spans="1:24" ht="11.25" customHeight="1">
      <c r="A65" s="68">
        <v>1985</v>
      </c>
      <c r="B65" s="103" t="str">
        <f>IF('A-8'!B338="-","-",('A-8'!B338))</f>
        <v>-</v>
      </c>
      <c r="C65" s="103" t="str">
        <f>IF(AND('A-8'!C338="-",'A-3'!B14="-",'A-3'!B65="-"),"-",SUM('A-8'!C338,'A-3'!B14,'A-3'!B65))</f>
        <v>-</v>
      </c>
      <c r="D65" s="103">
        <f>IF(AND('A-8'!D338="-",'A-3'!C14="-",'A-3'!C65="-"),"-",SUM('A-8'!D338,'A-3'!C14,'A-3'!C65))</f>
        <v>259</v>
      </c>
      <c r="E65" s="103">
        <f>IF(AND('A-8'!E338="-",'A-3'!D14="-",'A-3'!D65="-"),"-",SUM('A-8'!E338,'A-3'!D14,'A-3'!D65))</f>
        <v>75</v>
      </c>
      <c r="F65" s="103">
        <f>IF(AND('A-8'!F338="-",'A-3'!E14="-",'A-3'!E65="-"),"-",SUM('A-8'!F338,'A-3'!E14,'A-3'!E65))</f>
        <v>2394</v>
      </c>
      <c r="G65" s="103">
        <f>IF(AND('A-8'!G338="-",'A-3'!F14="-",'A-3'!F65="-"),"-",SUM('A-8'!G338,'A-3'!F14,'A-3'!F65))</f>
        <v>7005</v>
      </c>
      <c r="H65" s="103">
        <f>IF(AND('A-8'!H338="-",'A-3'!G14="-",'A-3'!G65="-"),"-",SUM('A-8'!H338,'A-3'!G14,'A-3'!G65))</f>
        <v>2545</v>
      </c>
      <c r="I65" s="103">
        <f>IF(AND('A-8'!I338="-",'A-3'!H14="-",'A-3'!H65="-"),"-",SUM('A-8'!I338,'A-3'!H14,'A-3'!H65))</f>
        <v>388</v>
      </c>
      <c r="J65" s="103">
        <f>IF('A-8'!J338="-","-",('A-8'!J338))</f>
        <v>1320</v>
      </c>
      <c r="K65" s="103" t="str">
        <f>IF('A-8'!K338="-","-",('A-8'!K338))</f>
        <v>-</v>
      </c>
      <c r="L65" s="103">
        <f>IF(AND('A-8'!L338="-",'A-3'!I14="-",'A-3'!I65="-"),"-",SUM('A-8'!L338,'A-3'!I14,'A-3'!I65))</f>
        <v>13986</v>
      </c>
      <c r="M65" s="7"/>
      <c r="N65" s="103" t="s">
        <v>15</v>
      </c>
      <c r="O65" s="103" t="s">
        <v>15</v>
      </c>
      <c r="P65" s="103">
        <f>SUM('A-3'!L14,'A-3'!L65)</f>
        <v>0</v>
      </c>
      <c r="Q65" s="103">
        <f>SUM('A-8'!N338,'A-3'!M14,'A-3'!M65)</f>
        <v>0</v>
      </c>
      <c r="R65" s="103">
        <f>SUM('A-8'!O338,'A-3'!N14,'A-3'!N65)</f>
        <v>1011</v>
      </c>
      <c r="S65" s="103">
        <f>SUM('A-8'!P338,'A-3'!O14,'A-3'!O65)</f>
        <v>0</v>
      </c>
      <c r="T65" s="103">
        <f>SUM('A-8'!Q338,'A-3'!P14,'A-3'!P65)</f>
        <v>0</v>
      </c>
      <c r="U65" s="103">
        <f>SUM('A-8'!R338,'A-3'!Q14,'A-3'!Q65)</f>
        <v>0</v>
      </c>
      <c r="V65" s="103" t="s">
        <v>15</v>
      </c>
      <c r="W65" s="103" t="s">
        <v>15</v>
      </c>
      <c r="X65" s="103">
        <f t="shared" si="1"/>
        <v>1011</v>
      </c>
    </row>
    <row r="66" spans="1:24" ht="11.25" customHeight="1">
      <c r="A66" s="68">
        <v>1986</v>
      </c>
      <c r="B66" s="103" t="str">
        <f>IF('A-8'!B339="-","-",('A-8'!B339))</f>
        <v>-</v>
      </c>
      <c r="C66" s="103" t="str">
        <f>IF(AND('A-8'!C339="-",'A-3'!B15="-",'A-3'!B66="-"),"-",SUM('A-8'!C339,'A-3'!B15,'A-3'!B66))</f>
        <v>-</v>
      </c>
      <c r="D66" s="103">
        <f>IF(AND('A-8'!D339="-",'A-3'!C15="-",'A-3'!C66="-"),"-",SUM('A-8'!D339,'A-3'!C15,'A-3'!C66))</f>
        <v>3894</v>
      </c>
      <c r="E66" s="103">
        <f>IF(AND('A-8'!E339="-",'A-3'!D15="-",'A-3'!D66="-"),"-",SUM('A-8'!E339,'A-3'!D15,'A-3'!D66))</f>
        <v>37059.32</v>
      </c>
      <c r="F66" s="103">
        <f>IF(AND('A-8'!F339="-",'A-3'!E15="-",'A-3'!E66="-"),"-",SUM('A-8'!F339,'A-3'!E15,'A-3'!E66))</f>
        <v>16701.04</v>
      </c>
      <c r="G66" s="103">
        <f>IF(AND('A-8'!G339="-",'A-3'!F15="-",'A-3'!F66="-"),"-",SUM('A-8'!G339,'A-3'!F15,'A-3'!F66))</f>
        <v>41513.26</v>
      </c>
      <c r="H66" s="103">
        <f>IF(AND('A-8'!H339="-",'A-3'!G15="-",'A-3'!G66="-"),"-",SUM('A-8'!H339,'A-3'!G15,'A-3'!G66))</f>
        <v>3569</v>
      </c>
      <c r="I66" s="103">
        <f>IF(AND('A-8'!I339="-",'A-3'!H15="-",'A-3'!H66="-"),"-",SUM('A-8'!I339,'A-3'!H15,'A-3'!H66))</f>
        <v>1045</v>
      </c>
      <c r="J66" s="103">
        <f>IF('A-8'!J339="-","-",('A-8'!J339))</f>
        <v>613</v>
      </c>
      <c r="K66" s="103" t="str">
        <f>IF('A-8'!K339="-","-",('A-8'!K339))</f>
        <v>-</v>
      </c>
      <c r="L66" s="103">
        <f>IF(AND('A-8'!L339="-",'A-3'!I15="-",'A-3'!I66="-"),"-",SUM('A-8'!L339,'A-3'!I15,'A-3'!I66))</f>
        <v>104394.62</v>
      </c>
      <c r="M66" s="7"/>
      <c r="N66" s="103" t="s">
        <v>15</v>
      </c>
      <c r="O66" s="103" t="s">
        <v>15</v>
      </c>
      <c r="P66" s="103" t="s">
        <v>15</v>
      </c>
      <c r="Q66" s="103">
        <f>SUM('A-8'!N339,'A-3'!M15,'A-3'!M66)</f>
        <v>18774.646773019871</v>
      </c>
      <c r="R66" s="103">
        <f>SUM('A-8'!O339,'A-3'!N15,'A-3'!N66)</f>
        <v>9206.5521510383896</v>
      </c>
      <c r="S66" s="103">
        <f>SUM('A-8'!P339,'A-3'!O15,'A-3'!O66)</f>
        <v>235.12255447283678</v>
      </c>
      <c r="T66" s="103">
        <f>SUM('A-8'!Q339,'A-3'!P15,'A-3'!P66)</f>
        <v>48</v>
      </c>
      <c r="U66" s="103">
        <f>SUM('A-8'!R339,'A-3'!Q15,'A-3'!Q66)</f>
        <v>0</v>
      </c>
      <c r="V66" s="103" t="s">
        <v>15</v>
      </c>
      <c r="W66" s="103" t="s">
        <v>15</v>
      </c>
      <c r="X66" s="103">
        <f t="shared" si="1"/>
        <v>28264.321478531099</v>
      </c>
    </row>
    <row r="67" spans="1:24" ht="11.25" customHeight="1">
      <c r="A67" s="68">
        <v>1987</v>
      </c>
      <c r="B67" s="103" t="str">
        <f>IF('A-8'!B340="-","-",('A-8'!B340))</f>
        <v>-</v>
      </c>
      <c r="C67" s="103" t="str">
        <f>IF(AND('A-8'!C340="-",'A-3'!B16="-",'A-3'!B67="-"),"-",SUM('A-8'!C340,'A-3'!B16,'A-3'!B67))</f>
        <v>-</v>
      </c>
      <c r="D67" s="103">
        <f>IF(AND('A-8'!D340="-",'A-3'!C16="-",'A-3'!C67="-"),"-",SUM('A-8'!D340,'A-3'!C16,'A-3'!C67))</f>
        <v>9604</v>
      </c>
      <c r="E67" s="103">
        <f>IF(AND('A-8'!E340="-",'A-3'!D16="-",'A-3'!D67="-"),"-",SUM('A-8'!E340,'A-3'!D16,'A-3'!D67))</f>
        <v>107472</v>
      </c>
      <c r="F67" s="103">
        <f>IF(AND('A-8'!F340="-",'A-3'!E16="-",'A-3'!E67="-"),"-",SUM('A-8'!F340,'A-3'!E16,'A-3'!E67))</f>
        <v>3211</v>
      </c>
      <c r="G67" s="103" t="str">
        <f>IF(AND('A-8'!G340="-",'A-3'!F16="-",'A-3'!F67="-"),"-",SUM('A-8'!G340,'A-3'!F16,'A-3'!F67))</f>
        <v>-</v>
      </c>
      <c r="H67" s="103">
        <f>IF(AND('A-8'!H340="-",'A-3'!G16="-",'A-3'!G67="-"),"-",SUM('A-8'!H340,'A-3'!G16,'A-3'!G67))</f>
        <v>4836</v>
      </c>
      <c r="I67" s="103">
        <f>IF(AND('A-8'!I340="-",'A-3'!H16="-",'A-3'!H67="-"),"-",SUM('A-8'!I340,'A-3'!H16,'A-3'!H67))</f>
        <v>1070</v>
      </c>
      <c r="J67" s="103">
        <f>IF('A-8'!J340="-","-",('A-8'!J340))</f>
        <v>1916</v>
      </c>
      <c r="K67" s="103" t="str">
        <f>IF('A-8'!K340="-","-",('A-8'!K340))</f>
        <v>-</v>
      </c>
      <c r="L67" s="103">
        <f>IF(AND('A-8'!L340="-",'A-3'!I16="-",'A-3'!I67="-"),"-",SUM('A-8'!L340,'A-3'!I16,'A-3'!I67))</f>
        <v>128109</v>
      </c>
      <c r="M67" s="7"/>
      <c r="N67" s="103" t="s">
        <v>15</v>
      </c>
      <c r="O67" s="103" t="s">
        <v>15</v>
      </c>
      <c r="P67" s="103" t="s">
        <v>15</v>
      </c>
      <c r="Q67" s="103">
        <f>SUM('A-8'!N340,'A-3'!M16,'A-3'!M67)</f>
        <v>19164.676327387962</v>
      </c>
      <c r="R67" s="103">
        <f>SUM('A-8'!O340,'A-3'!N16,'A-3'!N67)</f>
        <v>193</v>
      </c>
      <c r="S67" s="103">
        <f>SUM('A-8'!P340,'A-3'!O16,'A-3'!O67)</f>
        <v>0</v>
      </c>
      <c r="T67" s="103">
        <f>SUM('A-8'!Q340,'A-3'!P16,'A-3'!P67)</f>
        <v>1257.3070607553366</v>
      </c>
      <c r="U67" s="103">
        <f>SUM('A-8'!R340,'A-3'!Q16,'A-3'!Q67)</f>
        <v>0</v>
      </c>
      <c r="V67" s="103" t="s">
        <v>15</v>
      </c>
      <c r="W67" s="103" t="s">
        <v>15</v>
      </c>
      <c r="X67" s="103">
        <f t="shared" si="1"/>
        <v>20614.983388143301</v>
      </c>
    </row>
    <row r="68" spans="1:24" ht="11.25" customHeight="1">
      <c r="A68" s="68">
        <v>1988</v>
      </c>
      <c r="B68" s="103" t="str">
        <f>IF('A-8'!B341="-","-",('A-8'!B341))</f>
        <v>-</v>
      </c>
      <c r="C68" s="103" t="str">
        <f>IF(AND('A-8'!C341="-",'A-3'!B17="-",'A-3'!B68="-"),"-",SUM('A-8'!C341,'A-3'!B17,'A-3'!B68))</f>
        <v>-</v>
      </c>
      <c r="D68" s="103">
        <f>IF(AND('A-8'!D341="-",'A-3'!C17="-",'A-3'!C68="-"),"-",SUM('A-8'!D341,'A-3'!C17,'A-3'!C68))</f>
        <v>8926</v>
      </c>
      <c r="E68" s="103">
        <f>IF(AND('A-8'!E341="-",'A-3'!D17="-",'A-3'!D68="-"),"-",SUM('A-8'!E341,'A-3'!D17,'A-3'!D68))</f>
        <v>63217</v>
      </c>
      <c r="F68" s="103" t="str">
        <f>IF(AND('A-8'!F341="-",'A-3'!E17="-",'A-3'!E68="-"),"-",SUM('A-8'!F341,'A-3'!E17,'A-3'!E68))</f>
        <v>-</v>
      </c>
      <c r="G68" s="103" t="str">
        <f>IF(AND('A-8'!G341="-",'A-3'!F17="-",'A-3'!F68="-"),"-",SUM('A-8'!G341,'A-3'!F17,'A-3'!F68))</f>
        <v>-</v>
      </c>
      <c r="H68" s="103">
        <f>IF(AND('A-8'!H341="-",'A-3'!G17="-",'A-3'!G68="-"),"-",SUM('A-8'!H341,'A-3'!G17,'A-3'!G68))</f>
        <v>18853</v>
      </c>
      <c r="I68" s="103">
        <f>IF(AND('A-8'!I341="-",'A-3'!H17="-",'A-3'!H68="-"),"-",SUM('A-8'!I341,'A-3'!H17,'A-3'!H68))</f>
        <v>774</v>
      </c>
      <c r="J68" s="103">
        <f>IF('A-8'!J341="-","-",('A-8'!J341))</f>
        <v>1851</v>
      </c>
      <c r="K68" s="103" t="str">
        <f>IF('A-8'!K341="-","-",('A-8'!K341))</f>
        <v>-</v>
      </c>
      <c r="L68" s="103">
        <f>IF(AND('A-8'!L341="-",'A-3'!I17="-",'A-3'!I68="-"),"-",SUM('A-8'!L341,'A-3'!I17,'A-3'!I68))</f>
        <v>93621</v>
      </c>
      <c r="M68" s="7"/>
      <c r="N68" s="103" t="s">
        <v>15</v>
      </c>
      <c r="O68" s="103" t="s">
        <v>15</v>
      </c>
      <c r="P68" s="103" t="s">
        <v>15</v>
      </c>
      <c r="Q68" s="103">
        <f>SUM('A-8'!N341,'A-3'!M17,'A-3'!M68)</f>
        <v>12614.405148491469</v>
      </c>
      <c r="R68" s="103">
        <f>SUM('A-8'!O341,'A-3'!N17,'A-3'!N68)</f>
        <v>0</v>
      </c>
      <c r="S68" s="103">
        <f>SUM('A-8'!P341,'A-3'!O17,'A-3'!O68)</f>
        <v>0</v>
      </c>
      <c r="T68" s="103">
        <f>SUM('A-8'!Q341,'A-3'!P17,'A-3'!P68)</f>
        <v>1517.2144969556393</v>
      </c>
      <c r="U68" s="103">
        <f>SUM('A-8'!R341,'A-3'!Q17,'A-3'!Q68)</f>
        <v>0</v>
      </c>
      <c r="V68" s="103" t="s">
        <v>15</v>
      </c>
      <c r="W68" s="103" t="s">
        <v>15</v>
      </c>
      <c r="X68" s="103">
        <f t="shared" si="1"/>
        <v>14131.619645447108</v>
      </c>
    </row>
    <row r="69" spans="1:24" ht="11.25" customHeight="1">
      <c r="A69" s="68">
        <v>1989</v>
      </c>
      <c r="B69" s="103" t="str">
        <f>IF('A-8'!B342="-","-",('A-8'!B342))</f>
        <v>-</v>
      </c>
      <c r="C69" s="103" t="str">
        <f>IF(AND('A-8'!C342="-",'A-3'!B18="-",'A-3'!B69="-"),"-",SUM('A-8'!C342,'A-3'!B18,'A-3'!B69))</f>
        <v>-</v>
      </c>
      <c r="D69" s="103">
        <f>IF(AND('A-8'!D342="-",'A-3'!C18="-",'A-3'!C69="-"),"-",SUM('A-8'!D342,'A-3'!C18,'A-3'!C69))</f>
        <v>5035</v>
      </c>
      <c r="E69" s="103">
        <f>IF(AND('A-8'!E342="-",'A-3'!D18="-",'A-3'!D69="-"),"-",SUM('A-8'!E342,'A-3'!D18,'A-3'!D69))</f>
        <v>16156</v>
      </c>
      <c r="F69" s="103" t="str">
        <f>IF(AND('A-8'!F342="-",'A-3'!E18="-",'A-3'!E69="-"),"-",SUM('A-8'!F342,'A-3'!E18,'A-3'!E69))</f>
        <v>-</v>
      </c>
      <c r="G69" s="103">
        <f>IF(AND('A-8'!G342="-",'A-3'!F18="-",'A-3'!F69="-"),"-",SUM('A-8'!G342,'A-3'!F18,'A-3'!F69))</f>
        <v>4579</v>
      </c>
      <c r="H69" s="103">
        <f>IF(AND('A-8'!H342="-",'A-3'!G18="-",'A-3'!G69="-"),"-",SUM('A-8'!H342,'A-3'!G18,'A-3'!G69))</f>
        <v>13059</v>
      </c>
      <c r="I69" s="103">
        <f>IF(AND('A-8'!I342="-",'A-3'!H18="-",'A-3'!H69="-"),"-",SUM('A-8'!I342,'A-3'!H18,'A-3'!H69))</f>
        <v>906</v>
      </c>
      <c r="J69" s="103" t="str">
        <f>IF('A-8'!J342="-","-",('A-8'!J342))</f>
        <v>-</v>
      </c>
      <c r="K69" s="103" t="str">
        <f>IF('A-8'!K342="-","-",('A-8'!K342))</f>
        <v>-</v>
      </c>
      <c r="L69" s="103">
        <f>IF(AND('A-8'!L342="-",'A-3'!I18="-",'A-3'!I69="-"),"-",SUM('A-8'!L342,'A-3'!I18,'A-3'!I69))</f>
        <v>39735</v>
      </c>
      <c r="M69" s="7"/>
      <c r="N69" s="103" t="s">
        <v>15</v>
      </c>
      <c r="O69" s="103" t="s">
        <v>15</v>
      </c>
      <c r="P69" s="103" t="s">
        <v>15</v>
      </c>
      <c r="Q69" s="103">
        <f>SUM('A-8'!N342,'A-3'!M18,'A-3'!M69)</f>
        <v>9247.6338525985084</v>
      </c>
      <c r="R69" s="103" t="s">
        <v>15</v>
      </c>
      <c r="S69" s="103">
        <v>17.399999999999999</v>
      </c>
      <c r="T69" s="103">
        <v>0.8</v>
      </c>
      <c r="U69" s="103" t="s">
        <v>15</v>
      </c>
      <c r="V69" s="103" t="s">
        <v>15</v>
      </c>
      <c r="W69" s="103" t="s">
        <v>15</v>
      </c>
      <c r="X69" s="103">
        <f t="shared" si="1"/>
        <v>9265.8338525985073</v>
      </c>
    </row>
    <row r="70" spans="1:24" ht="11.25" customHeight="1">
      <c r="A70" s="68">
        <v>1990</v>
      </c>
      <c r="B70" s="103" t="str">
        <f>IF('A-8'!B343="-","-",('A-8'!B343))</f>
        <v>-</v>
      </c>
      <c r="C70" s="103" t="str">
        <f>IF(AND('A-8'!C343="-",'A-3'!B19="-",'A-3'!B70="-"),"-",SUM('A-8'!C343,'A-3'!B19,'A-3'!B70))</f>
        <v>-</v>
      </c>
      <c r="D70" s="103">
        <f>IF(AND('A-8'!D343="-",'A-3'!C19="-",'A-3'!C70="-"),"-",SUM('A-8'!D343,'A-3'!C19,'A-3'!C70))</f>
        <v>84</v>
      </c>
      <c r="E70" s="103" t="str">
        <f>IF(AND('A-8'!E343="-",'A-3'!D19="-",'A-3'!D70="-"),"-",SUM('A-8'!E343,'A-3'!D19,'A-3'!D70))</f>
        <v>-</v>
      </c>
      <c r="F70" s="103" t="str">
        <f>IF(AND('A-8'!F343="-",'A-3'!E19="-",'A-3'!E70="-"),"-",SUM('A-8'!F343,'A-3'!E19,'A-3'!E70))</f>
        <v>-</v>
      </c>
      <c r="G70" s="103">
        <f>IF(AND('A-8'!G343="-",'A-3'!F19="-",'A-3'!F70="-"),"-",SUM('A-8'!G343,'A-3'!F19,'A-3'!F70))</f>
        <v>7807</v>
      </c>
      <c r="H70" s="103">
        <f>IF(AND('A-8'!H343="-",'A-3'!G19="-",'A-3'!G70="-"),"-",SUM('A-8'!H343,'A-3'!G19,'A-3'!G70))</f>
        <v>1950</v>
      </c>
      <c r="I70" s="103">
        <f>IF(AND('A-8'!I343="-",'A-3'!H19="-",'A-3'!H70="-"),"-",SUM('A-8'!I343,'A-3'!H19,'A-3'!H70))</f>
        <v>53</v>
      </c>
      <c r="J70" s="103" t="str">
        <f>IF('A-8'!J343="-","-",('A-8'!J343))</f>
        <v>-</v>
      </c>
      <c r="K70" s="103" t="str">
        <f>IF('A-8'!K343="-","-",('A-8'!K343))</f>
        <v>-</v>
      </c>
      <c r="L70" s="103">
        <f>IF(AND('A-8'!L343="-",'A-3'!I19="-",'A-3'!I70="-"),"-",SUM('A-8'!L343,'A-3'!I19,'A-3'!I70))</f>
        <v>9894</v>
      </c>
      <c r="M70" s="7"/>
      <c r="N70" s="103" t="s">
        <v>15</v>
      </c>
      <c r="O70" s="103" t="s">
        <v>15</v>
      </c>
      <c r="P70" s="103" t="s">
        <v>15</v>
      </c>
      <c r="Q70" s="103">
        <f>SUM('A-8'!N343,'A-3'!M19,'A-3'!M70)</f>
        <v>0</v>
      </c>
      <c r="R70" s="103">
        <f>SUM('A-8'!O343,'A-3'!N19,'A-3'!N70)</f>
        <v>0</v>
      </c>
      <c r="S70" s="103">
        <v>0.1</v>
      </c>
      <c r="T70" s="103">
        <v>0.9</v>
      </c>
      <c r="U70" s="103">
        <v>0.1</v>
      </c>
      <c r="V70" s="103" t="s">
        <v>15</v>
      </c>
      <c r="W70" s="103" t="s">
        <v>15</v>
      </c>
      <c r="X70" s="103">
        <f t="shared" si="1"/>
        <v>1.1000000000000001</v>
      </c>
    </row>
    <row r="71" spans="1:24" ht="11.25" customHeight="1">
      <c r="A71" s="68">
        <v>1991</v>
      </c>
      <c r="B71" s="103" t="str">
        <f>IF('A-8'!B344="-","-",('A-8'!B344))</f>
        <v>-</v>
      </c>
      <c r="C71" s="103" t="str">
        <f>IF(AND('A-8'!C344="-",'A-3'!B20="-",'A-3'!B71="-"),"-",SUM('A-8'!C344,'A-3'!B20,'A-3'!B71))</f>
        <v>-</v>
      </c>
      <c r="D71" s="103" t="str">
        <f>IF(AND('A-8'!D344="-",'A-3'!C20="-",'A-3'!C71="-"),"-",SUM('A-8'!D344,'A-3'!C20,'A-3'!C71))</f>
        <v>-</v>
      </c>
      <c r="E71" s="103" t="str">
        <f>IF(AND('A-8'!E344="-",'A-3'!D20="-",'A-3'!D71="-"),"-",SUM('A-8'!E344,'A-3'!D20,'A-3'!D71))</f>
        <v>-</v>
      </c>
      <c r="F71" s="103" t="str">
        <f>IF(AND('A-8'!F344="-",'A-3'!E20="-",'A-3'!E71="-"),"-",SUM('A-8'!F344,'A-3'!E20,'A-3'!E71))</f>
        <v>-</v>
      </c>
      <c r="G71" s="103" t="str">
        <f>IF(AND('A-8'!G344="-",'A-3'!F20="-",'A-3'!F71="-"),"-",SUM('A-8'!G344,'A-3'!F20,'A-3'!F71))</f>
        <v>-</v>
      </c>
      <c r="H71" s="103">
        <f>IF(AND('A-8'!H344="-",'A-3'!G20="-",'A-3'!G71="-"),"-",SUM('A-8'!H344,'A-3'!G20,'A-3'!G71))</f>
        <v>4510</v>
      </c>
      <c r="I71" s="103">
        <f>IF(AND('A-8'!I344="-",'A-3'!H20="-",'A-3'!H71="-"),"-",SUM('A-8'!I344,'A-3'!H20,'A-3'!H71))</f>
        <v>400</v>
      </c>
      <c r="J71" s="103" t="str">
        <f>IF('A-8'!J344="-","-",('A-8'!J344))</f>
        <v>-</v>
      </c>
      <c r="K71" s="103" t="str">
        <f>IF('A-8'!K344="-","-",('A-8'!K344))</f>
        <v>-</v>
      </c>
      <c r="L71" s="103">
        <f>IF(AND('A-8'!L344="-",'A-3'!I20="-",'A-3'!I71="-"),"-",SUM('A-8'!L344,'A-3'!I20,'A-3'!I71))</f>
        <v>4910</v>
      </c>
      <c r="M71" s="7"/>
      <c r="N71" s="103" t="s">
        <v>15</v>
      </c>
      <c r="O71" s="103" t="s">
        <v>15</v>
      </c>
      <c r="P71" s="103" t="s">
        <v>15</v>
      </c>
      <c r="Q71" s="103" t="s">
        <v>15</v>
      </c>
      <c r="R71" s="103" t="s">
        <v>15</v>
      </c>
      <c r="S71" s="103" t="s">
        <v>15</v>
      </c>
      <c r="T71" s="103">
        <v>3</v>
      </c>
      <c r="U71" s="103">
        <v>0.1</v>
      </c>
      <c r="V71" s="103" t="s">
        <v>15</v>
      </c>
      <c r="W71" s="103" t="s">
        <v>15</v>
      </c>
      <c r="X71" s="103">
        <f t="shared" si="1"/>
        <v>3.1</v>
      </c>
    </row>
    <row r="72" spans="1:24" ht="11.25" customHeight="1">
      <c r="A72" s="68">
        <v>1992</v>
      </c>
      <c r="B72" s="103" t="str">
        <f>IF('A-8'!B345="-","-",('A-8'!B345))</f>
        <v>-</v>
      </c>
      <c r="C72" s="103" t="str">
        <f>IF(AND('A-8'!C345="-",'A-3'!B21="-",'A-3'!B72="-"),"-",SUM('A-8'!C345,'A-3'!B21,'A-3'!B72))</f>
        <v>-</v>
      </c>
      <c r="D72" s="103" t="str">
        <f>IF(AND('A-8'!D345="-",'A-3'!C21="-",'A-3'!C72="-"),"-",SUM('A-8'!D345,'A-3'!C21,'A-3'!C72))</f>
        <v>-</v>
      </c>
      <c r="E72" s="103" t="str">
        <f>IF(AND('A-8'!E345="-",'A-3'!D21="-",'A-3'!D72="-"),"-",SUM('A-8'!E345,'A-3'!D21,'A-3'!D72))</f>
        <v>-</v>
      </c>
      <c r="F72" s="103" t="str">
        <f>IF(AND('A-8'!F345="-",'A-3'!E21="-",'A-3'!E72="-"),"-",SUM('A-8'!F345,'A-3'!E21,'A-3'!E72))</f>
        <v>-</v>
      </c>
      <c r="G72" s="103" t="str">
        <f>IF(AND('A-8'!G345="-",'A-3'!F21="-",'A-3'!F72="-"),"-",SUM('A-8'!G345,'A-3'!F21,'A-3'!F72))</f>
        <v>-</v>
      </c>
      <c r="H72" s="103" t="str">
        <f>IF(AND('A-8'!H345="-",'A-3'!G21="-",'A-3'!G72="-"),"-",SUM('A-8'!H345,'A-3'!G21,'A-3'!G72))</f>
        <v>-</v>
      </c>
      <c r="I72" s="103" t="str">
        <f>IF(AND('A-8'!I345="-",'A-3'!H21="-",'A-3'!H72="-"),"-",SUM('A-8'!I345,'A-3'!H21,'A-3'!H72))</f>
        <v>-</v>
      </c>
      <c r="J72" s="103" t="str">
        <f>IF('A-8'!J345="-","-",('A-8'!J345))</f>
        <v>-</v>
      </c>
      <c r="K72" s="103" t="str">
        <f>IF('A-8'!K345="-","-",('A-8'!K345))</f>
        <v>-</v>
      </c>
      <c r="L72" s="103" t="str">
        <f>IF(AND('A-8'!L345="-",'A-3'!I21="-",'A-3'!I72="-"),"-",SUM('A-8'!L345,'A-3'!I21,'A-3'!I72))</f>
        <v>-</v>
      </c>
      <c r="M72" s="7"/>
      <c r="N72" s="103" t="s">
        <v>15</v>
      </c>
      <c r="O72" s="103" t="s">
        <v>15</v>
      </c>
      <c r="P72" s="103" t="s">
        <v>15</v>
      </c>
      <c r="Q72" s="103" t="s">
        <v>15</v>
      </c>
      <c r="R72" s="103" t="s">
        <v>15</v>
      </c>
      <c r="S72" s="103" t="s">
        <v>15</v>
      </c>
      <c r="T72" s="103" t="s">
        <v>15</v>
      </c>
      <c r="U72" s="103" t="s">
        <v>15</v>
      </c>
      <c r="V72" s="103" t="s">
        <v>15</v>
      </c>
      <c r="W72" s="103" t="s">
        <v>15</v>
      </c>
      <c r="X72" s="103" t="s">
        <v>15</v>
      </c>
    </row>
    <row r="73" spans="1:24" ht="11.25" customHeight="1">
      <c r="A73" s="68">
        <v>1993</v>
      </c>
      <c r="B73" s="103" t="str">
        <f>IF('A-8'!B346="-","-",('A-8'!B346))</f>
        <v>-</v>
      </c>
      <c r="C73" s="103" t="str">
        <f>IF(AND('A-8'!C346="-",'A-3'!B22="-",'A-3'!B73="-"),"-",SUM('A-8'!C346,'A-3'!B22,'A-3'!B73))</f>
        <v>-</v>
      </c>
      <c r="D73" s="103" t="str">
        <f>IF(AND('A-8'!D346="-",'A-3'!C22="-",'A-3'!C73="-"),"-",SUM('A-8'!D346,'A-3'!C22,'A-3'!C73))</f>
        <v>-</v>
      </c>
      <c r="E73" s="103" t="str">
        <f>IF(AND('A-8'!E346="-",'A-3'!D22="-",'A-3'!D73="-"),"-",SUM('A-8'!E346,'A-3'!D22,'A-3'!D73))</f>
        <v>-</v>
      </c>
      <c r="F73" s="103" t="str">
        <f>IF(AND('A-8'!F346="-",'A-3'!E22="-",'A-3'!E73="-"),"-",SUM('A-8'!F346,'A-3'!E22,'A-3'!E73))</f>
        <v>-</v>
      </c>
      <c r="G73" s="103" t="str">
        <f>IF(AND('A-8'!G346="-",'A-3'!F22="-",'A-3'!F73="-"),"-",SUM('A-8'!G346,'A-3'!F22,'A-3'!F73))</f>
        <v>-</v>
      </c>
      <c r="H73" s="103" t="str">
        <f>IF(AND('A-8'!H346="-",'A-3'!G22="-",'A-3'!G73="-"),"-",SUM('A-8'!H346,'A-3'!G22,'A-3'!G73))</f>
        <v>-</v>
      </c>
      <c r="I73" s="103" t="str">
        <f>IF(AND('A-8'!I346="-",'A-3'!H22="-",'A-3'!H73="-"),"-",SUM('A-8'!I346,'A-3'!H22,'A-3'!H73))</f>
        <v>-</v>
      </c>
      <c r="J73" s="103" t="str">
        <f>IF('A-8'!J346="-","-",('A-8'!J346))</f>
        <v>-</v>
      </c>
      <c r="K73" s="103" t="str">
        <f>IF('A-8'!K346="-","-",('A-8'!K346))</f>
        <v>-</v>
      </c>
      <c r="L73" s="103" t="str">
        <f>IF(AND('A-8'!L346="-",'A-3'!I22="-",'A-3'!I73="-"),"-",SUM('A-8'!L346,'A-3'!I22,'A-3'!I73))</f>
        <v>-</v>
      </c>
      <c r="M73" s="7"/>
      <c r="N73" s="103" t="s">
        <v>15</v>
      </c>
      <c r="O73" s="103" t="s">
        <v>15</v>
      </c>
      <c r="P73" s="103" t="s">
        <v>15</v>
      </c>
      <c r="Q73" s="103" t="s">
        <v>15</v>
      </c>
      <c r="R73" s="103" t="s">
        <v>15</v>
      </c>
      <c r="S73" s="103" t="s">
        <v>15</v>
      </c>
      <c r="T73" s="103" t="s">
        <v>15</v>
      </c>
      <c r="U73" s="103" t="s">
        <v>15</v>
      </c>
      <c r="V73" s="103" t="s">
        <v>15</v>
      </c>
      <c r="W73" s="103" t="s">
        <v>15</v>
      </c>
      <c r="X73" s="103" t="s">
        <v>15</v>
      </c>
    </row>
    <row r="74" spans="1:24" ht="11.25" customHeight="1">
      <c r="A74" s="68">
        <v>1994</v>
      </c>
      <c r="B74" s="103" t="str">
        <f>IF('A-8'!B347="-","-",('A-8'!B347))</f>
        <v>-</v>
      </c>
      <c r="C74" s="103" t="str">
        <f>IF(AND('A-8'!C347="-",'A-3'!B23="-",'A-3'!B74="-"),"-",SUM('A-8'!C347,'A-3'!B23,'A-3'!B74))</f>
        <v>-</v>
      </c>
      <c r="D74" s="103">
        <f>IF(AND('A-8'!D347="-",'A-3'!C23="-",'A-3'!C74="-"),"-",SUM('A-8'!D347,'A-3'!C23,'A-3'!C74))</f>
        <v>224</v>
      </c>
      <c r="E74" s="103" t="str">
        <f>IF(AND('A-8'!E347="-",'A-3'!D23="-",'A-3'!D74="-"),"-",SUM('A-8'!E347,'A-3'!D23,'A-3'!D74))</f>
        <v>-</v>
      </c>
      <c r="F74" s="103" t="str">
        <f>IF(AND('A-8'!F347="-",'A-3'!E23="-",'A-3'!E74="-"),"-",SUM('A-8'!F347,'A-3'!E23,'A-3'!E74))</f>
        <v>-</v>
      </c>
      <c r="G74" s="103">
        <f>IF(AND('A-8'!G347="-",'A-3'!F23="-",'A-3'!F74="-"),"-",SUM('A-8'!G347,'A-3'!F23,'A-3'!F74))</f>
        <v>234</v>
      </c>
      <c r="H74" s="103" t="str">
        <f>IF(AND('A-8'!H347="-",'A-3'!G23="-",'A-3'!G74="-"),"-",SUM('A-8'!H347,'A-3'!G23,'A-3'!G74))</f>
        <v>-</v>
      </c>
      <c r="I74" s="103">
        <f>IF(AND('A-8'!I347="-",'A-3'!H23="-",'A-3'!H74="-"),"-",SUM('A-8'!I347,'A-3'!H23,'A-3'!H74))</f>
        <v>1043</v>
      </c>
      <c r="J74" s="103" t="str">
        <f>IF('A-8'!J347="-","-",('A-8'!J347))</f>
        <v>-</v>
      </c>
      <c r="K74" s="103" t="str">
        <f>IF('A-8'!K347="-","-",('A-8'!K347))</f>
        <v>-</v>
      </c>
      <c r="L74" s="103">
        <f>IF(AND('A-8'!L347="-",'A-3'!I23="-",'A-3'!I74="-"),"-",SUM('A-8'!L347,'A-3'!I23,'A-3'!I74))</f>
        <v>1501</v>
      </c>
      <c r="M74" s="7"/>
      <c r="N74" s="103" t="s">
        <v>15</v>
      </c>
      <c r="O74" s="103" t="s">
        <v>15</v>
      </c>
      <c r="P74" s="103" t="s">
        <v>15</v>
      </c>
      <c r="Q74" s="103" t="s">
        <v>15</v>
      </c>
      <c r="R74" s="103" t="s">
        <v>15</v>
      </c>
      <c r="S74" s="103" t="s">
        <v>15</v>
      </c>
      <c r="T74" s="103" t="s">
        <v>15</v>
      </c>
      <c r="U74" s="103" t="s">
        <v>15</v>
      </c>
      <c r="V74" s="103" t="s">
        <v>15</v>
      </c>
      <c r="W74" s="103" t="s">
        <v>15</v>
      </c>
      <c r="X74" s="103" t="s">
        <v>15</v>
      </c>
    </row>
    <row r="75" spans="1:24" ht="11.25" customHeight="1">
      <c r="A75" s="68">
        <v>1995</v>
      </c>
      <c r="B75" s="103" t="str">
        <f>IF('A-8'!B348="-","-",('A-8'!B348))</f>
        <v>-</v>
      </c>
      <c r="C75" s="103" t="str">
        <f>IF(AND('A-8'!C348="-",'A-3'!B24="-",'A-3'!B75="-"),"-",SUM('A-8'!C348,'A-3'!B24,'A-3'!B75))</f>
        <v>-</v>
      </c>
      <c r="D75" s="103">
        <f>IF(AND('A-8'!D348="-",'A-3'!C24="-",'A-3'!C75="-"),"-",SUM('A-8'!D348,'A-3'!C24,'A-3'!C75))</f>
        <v>305</v>
      </c>
      <c r="E75" s="103" t="str">
        <f>IF(AND('A-8'!E348="-",'A-3'!D24="-",'A-3'!D75="-"),"-",SUM('A-8'!E348,'A-3'!D24,'A-3'!D75))</f>
        <v>-</v>
      </c>
      <c r="F75" s="103">
        <f>IF(AND('A-8'!F348="-",'A-3'!E24="-",'A-3'!E75="-"),"-",SUM('A-8'!F348,'A-3'!E24,'A-3'!E75))</f>
        <v>1682</v>
      </c>
      <c r="G75" s="103" t="str">
        <f>IF(AND('A-8'!G348="-",'A-3'!F24="-",'A-3'!F75="-"),"-",SUM('A-8'!G348,'A-3'!F24,'A-3'!F75))</f>
        <v>-</v>
      </c>
      <c r="H75" s="103" t="str">
        <f>IF(AND('A-8'!H348="-",'A-3'!G24="-",'A-3'!G75="-"),"-",SUM('A-8'!H348,'A-3'!G24,'A-3'!G75))</f>
        <v>-</v>
      </c>
      <c r="I75" s="103">
        <f>IF(AND('A-8'!I348="-",'A-3'!H24="-",'A-3'!H75="-"),"-",SUM('A-8'!I348,'A-3'!H24,'A-3'!H75))</f>
        <v>1338</v>
      </c>
      <c r="J75" s="103" t="str">
        <f>IF('A-8'!J348="-","-",('A-8'!J348))</f>
        <v>-</v>
      </c>
      <c r="K75" s="103" t="str">
        <f>IF('A-8'!K348="-","-",('A-8'!K348))</f>
        <v>-</v>
      </c>
      <c r="L75" s="103">
        <f>IF(AND('A-8'!L348="-",'A-3'!I24="-",'A-3'!I75="-"),"-",SUM('A-8'!L348,'A-3'!I24,'A-3'!I75))</f>
        <v>3325</v>
      </c>
      <c r="M75" s="7"/>
      <c r="N75" s="103" t="s">
        <v>15</v>
      </c>
      <c r="O75" s="103" t="s">
        <v>15</v>
      </c>
      <c r="P75" s="103" t="s">
        <v>15</v>
      </c>
      <c r="Q75" s="103" t="s">
        <v>15</v>
      </c>
      <c r="R75" s="103" t="s">
        <v>15</v>
      </c>
      <c r="S75" s="103" t="s">
        <v>15</v>
      </c>
      <c r="T75" s="103" t="s">
        <v>15</v>
      </c>
      <c r="U75" s="103" t="s">
        <v>15</v>
      </c>
      <c r="V75" s="103" t="s">
        <v>15</v>
      </c>
      <c r="W75" s="103" t="s">
        <v>15</v>
      </c>
      <c r="X75" s="103" t="s">
        <v>15</v>
      </c>
    </row>
    <row r="76" spans="1:24" ht="11.25" customHeight="1">
      <c r="A76" s="68">
        <v>1996</v>
      </c>
      <c r="B76" s="103" t="str">
        <f>IF('A-8'!B349="-","-",('A-8'!B349))</f>
        <v>-</v>
      </c>
      <c r="C76" s="103" t="str">
        <f>IF(AND('A-8'!C349="-",'A-3'!B25="-",'A-3'!B76="-"),"-",SUM('A-8'!C349,'A-3'!B25,'A-3'!B76))</f>
        <v>-</v>
      </c>
      <c r="D76" s="103">
        <f>IF(AND('A-8'!D349="-",'A-3'!C25="-",'A-3'!C76="-"),"-",SUM('A-8'!D349,'A-3'!C25,'A-3'!C76))</f>
        <v>2876</v>
      </c>
      <c r="E76" s="103">
        <f>IF(AND('A-8'!E349="-",'A-3'!D25="-",'A-3'!D76="-"),"-",SUM('A-8'!E349,'A-3'!D25,'A-3'!D76))</f>
        <v>2233</v>
      </c>
      <c r="F76" s="103" t="str">
        <f>IF(AND('A-8'!F349="-",'A-3'!E25="-",'A-3'!E76="-"),"-",SUM('A-8'!F349,'A-3'!E25,'A-3'!E76))</f>
        <v>-</v>
      </c>
      <c r="G76" s="103">
        <f>IF(AND('A-8'!G349="-",'A-3'!F25="-",'A-3'!F76="-"),"-",SUM('A-8'!G349,'A-3'!F25,'A-3'!F76))</f>
        <v>5364</v>
      </c>
      <c r="H76" s="103">
        <f>IF(AND('A-8'!H349="-",'A-3'!G25="-",'A-3'!G76="-"),"-",SUM('A-8'!H349,'A-3'!G25,'A-3'!G76))</f>
        <v>6378</v>
      </c>
      <c r="I76" s="103">
        <f>IF(AND('A-8'!I349="-",'A-3'!H25="-",'A-3'!H76="-"),"-",SUM('A-8'!I349,'A-3'!H25,'A-3'!H76))</f>
        <v>788</v>
      </c>
      <c r="J76" s="103" t="str">
        <f>IF('A-8'!J349="-","-",('A-8'!J349))</f>
        <v>-</v>
      </c>
      <c r="K76" s="103" t="str">
        <f>IF('A-8'!K349="-","-",('A-8'!K349))</f>
        <v>-</v>
      </c>
      <c r="L76" s="103">
        <f>IF(AND('A-8'!L349="-",'A-3'!I25="-",'A-3'!I76="-"),"-",SUM('A-8'!L349,'A-3'!I25,'A-3'!I76))</f>
        <v>17639</v>
      </c>
      <c r="M76" s="7"/>
      <c r="N76" s="103" t="s">
        <v>15</v>
      </c>
      <c r="O76" s="103" t="s">
        <v>15</v>
      </c>
      <c r="P76" s="103" t="s">
        <v>15</v>
      </c>
      <c r="Q76" s="103" t="s">
        <v>15</v>
      </c>
      <c r="R76" s="103" t="s">
        <v>15</v>
      </c>
      <c r="S76" s="103" t="s">
        <v>15</v>
      </c>
      <c r="T76" s="103" t="s">
        <v>15</v>
      </c>
      <c r="U76" s="103" t="s">
        <v>15</v>
      </c>
      <c r="V76" s="103" t="s">
        <v>15</v>
      </c>
      <c r="W76" s="103" t="s">
        <v>15</v>
      </c>
      <c r="X76" s="103" t="s">
        <v>15</v>
      </c>
    </row>
    <row r="77" spans="1:24" ht="11.25" customHeight="1">
      <c r="A77" s="68">
        <v>1997</v>
      </c>
      <c r="B77" s="103" t="str">
        <f>IF('A-8'!B350="-","-",('A-8'!B350))</f>
        <v>-</v>
      </c>
      <c r="C77" s="103">
        <f>IF(AND('A-8'!C350="-",'A-3'!B26="-",'A-3'!B77="-"),"-",SUM('A-8'!C350,'A-3'!B26,'A-3'!B77))</f>
        <v>101</v>
      </c>
      <c r="D77" s="103">
        <f>IF(AND('A-8'!D350="-",'A-3'!C26="-",'A-3'!C77="-"),"-",SUM('A-8'!D350,'A-3'!C26,'A-3'!C77))</f>
        <v>2348</v>
      </c>
      <c r="E77" s="103" t="str">
        <f>IF(AND('A-8'!E350="-",'A-3'!D26="-",'A-3'!D77="-"),"-",SUM('A-8'!E350,'A-3'!D26,'A-3'!D77))</f>
        <v>-</v>
      </c>
      <c r="F77" s="103" t="str">
        <f>IF(AND('A-8'!F350="-",'A-3'!E26="-",'A-3'!E77="-"),"-",SUM('A-8'!F350,'A-3'!E26,'A-3'!E77))</f>
        <v>-</v>
      </c>
      <c r="G77" s="103">
        <f>IF(AND('A-8'!G350="-",'A-3'!F26="-",'A-3'!F77="-"),"-",SUM('A-8'!G350,'A-3'!F26,'A-3'!F77))</f>
        <v>255</v>
      </c>
      <c r="H77" s="103">
        <f>IF(AND('A-8'!H350="-",'A-3'!G26="-",'A-3'!G77="-"),"-",SUM('A-8'!H350,'A-3'!G26,'A-3'!G77))</f>
        <v>1424</v>
      </c>
      <c r="I77" s="103">
        <f>IF(AND('A-8'!I350="-",'A-3'!H26="-",'A-3'!H77="-"),"-",SUM('A-8'!I350,'A-3'!H26,'A-3'!H77))</f>
        <v>869</v>
      </c>
      <c r="J77" s="103" t="str">
        <f>IF('A-8'!J350="-","-",('A-8'!J350))</f>
        <v>-</v>
      </c>
      <c r="K77" s="103" t="str">
        <f>IF('A-8'!K350="-","-",('A-8'!K350))</f>
        <v>-</v>
      </c>
      <c r="L77" s="103">
        <f>IF(AND('A-8'!L350="-",'A-3'!I26="-",'A-3'!I77="-"),"-",SUM('A-8'!L350,'A-3'!I26,'A-3'!I77))</f>
        <v>4997</v>
      </c>
      <c r="M77" s="7"/>
      <c r="N77" s="103" t="s">
        <v>15</v>
      </c>
      <c r="O77" s="103" t="s">
        <v>15</v>
      </c>
      <c r="P77" s="103" t="s">
        <v>15</v>
      </c>
      <c r="Q77" s="103" t="s">
        <v>15</v>
      </c>
      <c r="R77" s="103" t="s">
        <v>15</v>
      </c>
      <c r="S77" s="103" t="s">
        <v>15</v>
      </c>
      <c r="T77" s="103" t="s">
        <v>15</v>
      </c>
      <c r="U77" s="103" t="s">
        <v>15</v>
      </c>
      <c r="V77" s="103" t="s">
        <v>15</v>
      </c>
      <c r="W77" s="103" t="s">
        <v>15</v>
      </c>
      <c r="X77" s="103" t="s">
        <v>15</v>
      </c>
    </row>
    <row r="78" spans="1:24" ht="11.25" customHeight="1">
      <c r="A78" s="68">
        <v>1998</v>
      </c>
      <c r="B78" s="103" t="str">
        <f>IF('A-8'!B351="-","-",('A-8'!B351))</f>
        <v>-</v>
      </c>
      <c r="C78" s="103">
        <f>IF(AND('A-8'!C351="-",'A-3'!B27="-",'A-3'!B78="-"),"-",SUM('A-8'!C351,'A-3'!B27,'A-3'!B78))</f>
        <v>0</v>
      </c>
      <c r="D78" s="103">
        <f>IF(AND('A-8'!D351="-",'A-3'!C27="-",'A-3'!C78="-"),"-",SUM('A-8'!D351,'A-3'!C27,'A-3'!C78))</f>
        <v>69</v>
      </c>
      <c r="E78" s="103" t="str">
        <f>IF(AND('A-8'!E351="-",'A-3'!D27="-",'A-3'!D78="-"),"-",SUM('A-8'!E351,'A-3'!D27,'A-3'!D78))</f>
        <v>-</v>
      </c>
      <c r="F78" s="103" t="str">
        <f>IF(AND('A-8'!F351="-",'A-3'!E27="-",'A-3'!E78="-"),"-",SUM('A-8'!F351,'A-3'!E27,'A-3'!E78))</f>
        <v>-</v>
      </c>
      <c r="G78" s="103">
        <f>IF(AND('A-8'!G351="-",'A-3'!F27="-",'A-3'!F78="-"),"-",SUM('A-8'!G351,'A-3'!F27,'A-3'!F78))</f>
        <v>75</v>
      </c>
      <c r="H78" s="103">
        <f>IF(AND('A-8'!H351="-",'A-3'!G27="-",'A-3'!G78="-"),"-",SUM('A-8'!H351,'A-3'!G27,'A-3'!G78))</f>
        <v>2501</v>
      </c>
      <c r="I78" s="103">
        <f>IF(AND('A-8'!I351="-",'A-3'!H27="-",'A-3'!H78="-"),"-",SUM('A-8'!I351,'A-3'!H27,'A-3'!H78))</f>
        <v>599</v>
      </c>
      <c r="J78" s="103" t="str">
        <f>IF('A-8'!J351="-","-",('A-8'!J351))</f>
        <v>-</v>
      </c>
      <c r="K78" s="103" t="str">
        <f>IF('A-8'!K351="-","-",('A-8'!K351))</f>
        <v>-</v>
      </c>
      <c r="L78" s="103">
        <f>IF(AND('A-8'!L351="-",'A-3'!I27="-",'A-3'!I78="-"),"-",SUM('A-8'!L351,'A-3'!I27,'A-3'!I78))</f>
        <v>3244</v>
      </c>
      <c r="M78" s="7"/>
      <c r="N78" s="103" t="s">
        <v>15</v>
      </c>
      <c r="O78" s="103" t="s">
        <v>15</v>
      </c>
      <c r="P78" s="103" t="s">
        <v>15</v>
      </c>
      <c r="Q78" s="103" t="s">
        <v>15</v>
      </c>
      <c r="R78" s="103" t="s">
        <v>15</v>
      </c>
      <c r="S78" s="103" t="s">
        <v>15</v>
      </c>
      <c r="T78" s="103" t="s">
        <v>15</v>
      </c>
      <c r="U78" s="103" t="s">
        <v>15</v>
      </c>
      <c r="V78" s="103" t="s">
        <v>15</v>
      </c>
      <c r="W78" s="103" t="s">
        <v>15</v>
      </c>
      <c r="X78" s="103" t="s">
        <v>15</v>
      </c>
    </row>
    <row r="79" spans="1:24" ht="11.25" customHeight="1">
      <c r="A79" s="68">
        <v>1999</v>
      </c>
      <c r="B79" s="103" t="str">
        <f>IF('A-8'!B352="-","-",('A-8'!B352))</f>
        <v>-</v>
      </c>
      <c r="C79" s="103" t="str">
        <f>IF(AND('A-8'!C352="-",'A-3'!B28="-",'A-3'!B79="-"),"-",SUM('A-8'!C352,'A-3'!B28,'A-3'!B79))</f>
        <v>-</v>
      </c>
      <c r="D79" s="103">
        <f>IF(AND('A-8'!D352="-",'A-3'!C28="-",'A-3'!C79="-"),"-",SUM('A-8'!D352,'A-3'!C28,'A-3'!C79))</f>
        <v>4</v>
      </c>
      <c r="E79" s="103" t="str">
        <f>IF(AND('A-8'!E352="-",'A-3'!D28="-",'A-3'!D79="-"),"-",SUM('A-8'!E352,'A-3'!D28,'A-3'!D79))</f>
        <v>-</v>
      </c>
      <c r="F79" s="103" t="str">
        <f>IF(AND('A-8'!F352="-",'A-3'!E28="-",'A-3'!E79="-"),"-",SUM('A-8'!F352,'A-3'!E28,'A-3'!E79))</f>
        <v>-</v>
      </c>
      <c r="G79" s="103">
        <f>IF(AND('A-8'!G352="-",'A-3'!F28="-",'A-3'!F79="-"),"-",SUM('A-8'!G352,'A-3'!F28,'A-3'!F79))</f>
        <v>844</v>
      </c>
      <c r="H79" s="103">
        <f>IF(AND('A-8'!H352="-",'A-3'!G28="-",'A-3'!G79="-"),"-",SUM('A-8'!H352,'A-3'!G28,'A-3'!G79))</f>
        <v>2650</v>
      </c>
      <c r="I79" s="103">
        <f>IF(AND('A-8'!I352="-",'A-3'!H28="-",'A-3'!H79="-"),"-",SUM('A-8'!I352,'A-3'!H28,'A-3'!H79))</f>
        <v>364</v>
      </c>
      <c r="J79" s="103" t="str">
        <f>IF('A-8'!J352="-","-",('A-8'!J352))</f>
        <v>-</v>
      </c>
      <c r="K79" s="103" t="str">
        <f>IF('A-8'!K352="-","-",('A-8'!K352))</f>
        <v>-</v>
      </c>
      <c r="L79" s="103">
        <f>IF(AND('A-8'!L352="-",'A-3'!I28="-",'A-3'!I79="-"),"-",SUM('A-8'!L352,'A-3'!I28,'A-3'!I79))</f>
        <v>3862</v>
      </c>
      <c r="M79" s="7"/>
      <c r="N79" s="103" t="s">
        <v>15</v>
      </c>
      <c r="O79" s="103" t="s">
        <v>15</v>
      </c>
      <c r="P79" s="103" t="s">
        <v>15</v>
      </c>
      <c r="Q79" s="103" t="s">
        <v>15</v>
      </c>
      <c r="R79" s="103" t="s">
        <v>15</v>
      </c>
      <c r="S79" s="103" t="s">
        <v>15</v>
      </c>
      <c r="T79" s="103" t="s">
        <v>15</v>
      </c>
      <c r="U79" s="103" t="s">
        <v>15</v>
      </c>
      <c r="V79" s="103" t="s">
        <v>15</v>
      </c>
      <c r="W79" s="103" t="s">
        <v>15</v>
      </c>
      <c r="X79" s="103" t="s">
        <v>15</v>
      </c>
    </row>
    <row r="80" spans="1:24" ht="11.25" customHeight="1">
      <c r="A80" s="68">
        <v>2000</v>
      </c>
      <c r="B80" s="103" t="str">
        <f>IF('A-8'!B353="-","-",('A-8'!B353))</f>
        <v>-</v>
      </c>
      <c r="C80" s="103" t="str">
        <f>IF(AND('A-8'!C353="-",'A-3'!B29="-",'A-3'!B80="-"),"-",SUM('A-8'!C353,'A-3'!B29,'A-3'!B80))</f>
        <v>-</v>
      </c>
      <c r="D80" s="103">
        <f>IF(AND('A-8'!D353="-",'A-3'!C29="-",'A-3'!C80="-"),"-",SUM('A-8'!D353,'A-3'!C29,'A-3'!C80))</f>
        <v>21</v>
      </c>
      <c r="E80" s="103" t="str">
        <f>IF(AND('A-8'!E353="-",'A-3'!D29="-",'A-3'!D80="-"),"-",SUM('A-8'!E353,'A-3'!D29,'A-3'!D80))</f>
        <v>-</v>
      </c>
      <c r="F80" s="103" t="str">
        <f>IF(AND('A-8'!F353="-",'A-3'!E29="-",'A-3'!E80="-"),"-",SUM('A-8'!F353,'A-3'!E29,'A-3'!E80))</f>
        <v>-</v>
      </c>
      <c r="G80" s="103">
        <f>IF(AND('A-8'!G353="-",'A-3'!F29="-",'A-3'!F80="-"),"-",SUM('A-8'!G353,'A-3'!F29,'A-3'!F80))</f>
        <v>1405</v>
      </c>
      <c r="H80" s="103">
        <f>IF(AND('A-8'!H353="-",'A-3'!G29="-",'A-3'!G80="-"),"-",SUM('A-8'!H353,'A-3'!G29,'A-3'!G80))</f>
        <v>3206</v>
      </c>
      <c r="I80" s="103">
        <f>IF(AND('A-8'!I353="-",'A-3'!H29="-",'A-3'!H80="-"),"-",SUM('A-8'!I353,'A-3'!H29,'A-3'!H80))</f>
        <v>861</v>
      </c>
      <c r="J80" s="103" t="str">
        <f>IF('A-8'!J353="-","-",('A-8'!J353))</f>
        <v>-</v>
      </c>
      <c r="K80" s="103" t="str">
        <f>IF('A-8'!K353="-","-",('A-8'!K353))</f>
        <v>-</v>
      </c>
      <c r="L80" s="103">
        <f>IF(AND('A-8'!L353="-",'A-3'!I29="-",'A-3'!I80="-"),"-",SUM('A-8'!L353,'A-3'!I29,'A-3'!I80))</f>
        <v>5493</v>
      </c>
      <c r="M80" s="7"/>
      <c r="N80" s="103" t="s">
        <v>15</v>
      </c>
      <c r="O80" s="103" t="s">
        <v>15</v>
      </c>
      <c r="P80" s="103" t="s">
        <v>15</v>
      </c>
      <c r="Q80" s="103" t="s">
        <v>15</v>
      </c>
      <c r="R80" s="103" t="s">
        <v>15</v>
      </c>
      <c r="S80" s="103" t="s">
        <v>15</v>
      </c>
      <c r="T80" s="103" t="s">
        <v>15</v>
      </c>
      <c r="U80" s="103" t="s">
        <v>15</v>
      </c>
      <c r="V80" s="103" t="s">
        <v>15</v>
      </c>
      <c r="W80" s="103" t="s">
        <v>15</v>
      </c>
      <c r="X80" s="103" t="s">
        <v>15</v>
      </c>
    </row>
    <row r="81" spans="1:24" ht="11.25" customHeight="1">
      <c r="A81" s="68">
        <v>2001</v>
      </c>
      <c r="B81" s="103" t="str">
        <f>IF('A-8'!B354="-","-",('A-8'!B354))</f>
        <v>-</v>
      </c>
      <c r="C81" s="103" t="str">
        <f>IF(AND('A-8'!C354="-",'A-3'!B30="-",'A-3'!B81="-"),"-",SUM('A-8'!C354,'A-3'!B30,'A-3'!B81))</f>
        <v>-</v>
      </c>
      <c r="D81" s="103">
        <f>IF(AND('A-8'!D354="-",'A-3'!C30="-",'A-3'!C81="-"),"-",SUM('A-8'!D354,'A-3'!C30,'A-3'!C81))</f>
        <v>233</v>
      </c>
      <c r="E81" s="103">
        <f>IF(AND('A-8'!E354="-",'A-3'!D30="-",'A-3'!D81="-"),"-",SUM('A-8'!E354,'A-3'!D30,'A-3'!D81))</f>
        <v>362</v>
      </c>
      <c r="F81" s="103" t="str">
        <f>IF(AND('A-8'!F354="-",'A-3'!E30="-",'A-3'!E81="-"),"-",SUM('A-8'!F354,'A-3'!E30,'A-3'!E81))</f>
        <v>-</v>
      </c>
      <c r="G81" s="103">
        <f>IF(AND('A-8'!G354="-",'A-3'!F30="-",'A-3'!F81="-"),"-",SUM('A-8'!G354,'A-3'!F30,'A-3'!F81))</f>
        <v>1290</v>
      </c>
      <c r="H81" s="103">
        <f>IF(AND('A-8'!H354="-",'A-3'!G30="-",'A-3'!G81="-"),"-",SUM('A-8'!H354,'A-3'!G30,'A-3'!G81))</f>
        <v>6509</v>
      </c>
      <c r="I81" s="103">
        <f>IF(AND('A-8'!I354="-",'A-3'!H30="-",'A-3'!H81="-"),"-",SUM('A-8'!I354,'A-3'!H30,'A-3'!H81))</f>
        <v>728</v>
      </c>
      <c r="J81" s="103" t="str">
        <f>IF('A-8'!J354="-","-",('A-8'!J354))</f>
        <v>-</v>
      </c>
      <c r="K81" s="103" t="str">
        <f>IF('A-8'!K354="-","-",('A-8'!K354))</f>
        <v>-</v>
      </c>
      <c r="L81" s="103">
        <f>IF(AND('A-8'!L354="-",'A-3'!I30="-",'A-3'!I81="-"),"-",SUM('A-8'!L354,'A-3'!I30,'A-3'!I81))</f>
        <v>9122</v>
      </c>
      <c r="M81" s="7"/>
      <c r="N81" s="103" t="s">
        <v>15</v>
      </c>
      <c r="O81" s="103" t="s">
        <v>15</v>
      </c>
      <c r="P81" s="103" t="s">
        <v>15</v>
      </c>
      <c r="Q81" s="103" t="s">
        <v>15</v>
      </c>
      <c r="R81" s="103" t="s">
        <v>15</v>
      </c>
      <c r="S81" s="103" t="s">
        <v>15</v>
      </c>
      <c r="T81" s="103" t="s">
        <v>15</v>
      </c>
      <c r="U81" s="103" t="s">
        <v>15</v>
      </c>
      <c r="V81" s="103" t="s">
        <v>15</v>
      </c>
      <c r="W81" s="103" t="s">
        <v>15</v>
      </c>
      <c r="X81" s="103" t="s">
        <v>15</v>
      </c>
    </row>
    <row r="82" spans="1:24" ht="11.25" customHeight="1">
      <c r="A82" s="68">
        <v>2002</v>
      </c>
      <c r="B82" s="103">
        <f>IF('A-8'!B355="-","-",('A-8'!B355))</f>
        <v>5</v>
      </c>
      <c r="C82" s="103">
        <f>IF(AND('A-8'!C355="-",'A-3'!B31="-",'A-3'!B82="-"),"-",SUM('A-8'!C355,'A-3'!B31,'A-3'!B82))</f>
        <v>103</v>
      </c>
      <c r="D82" s="103">
        <f>IF(AND('A-8'!D355="-",'A-3'!C31="-",'A-3'!C82="-"),"-",SUM('A-8'!D355,'A-3'!C31,'A-3'!C82))</f>
        <v>118</v>
      </c>
      <c r="E82" s="103">
        <f>IF(AND('A-8'!E355="-",'A-3'!D31="-",'A-3'!D82="-"),"-",SUM('A-8'!E355,'A-3'!D31,'A-3'!D82))</f>
        <v>952</v>
      </c>
      <c r="F82" s="103">
        <f>IF(AND('A-8'!F355="-",'A-3'!E31="-",'A-3'!E82="-"),"-",SUM('A-8'!F355,'A-3'!E31,'A-3'!E82))</f>
        <v>1457</v>
      </c>
      <c r="G82" s="103">
        <f>IF(AND('A-8'!G355="-",'A-3'!F31="-",'A-3'!F82="-"),"-",SUM('A-8'!G355,'A-3'!F31,'A-3'!F82))</f>
        <v>3399</v>
      </c>
      <c r="H82" s="103">
        <f>IF(AND('A-8'!H355="-",'A-3'!G31="-",'A-3'!G82="-"),"-",SUM('A-8'!H355,'A-3'!G31,'A-3'!G82))</f>
        <v>13275</v>
      </c>
      <c r="I82" s="103">
        <f>IF(AND('A-8'!I355="-",'A-3'!H31="-",'A-3'!H82="-"),"-",SUM('A-8'!I355,'A-3'!H31,'A-3'!H82))</f>
        <v>961</v>
      </c>
      <c r="J82" s="103" t="str">
        <f>IF('A-8'!J355="-","-",('A-8'!J355))</f>
        <v>-</v>
      </c>
      <c r="K82" s="103" t="str">
        <f>IF('A-8'!K355="-","-",('A-8'!K355))</f>
        <v>-</v>
      </c>
      <c r="L82" s="103">
        <f>IF(AND('A-8'!L355="-",'A-3'!I31="-",'A-3'!I82="-"),"-",SUM('A-8'!L355,'A-3'!I31,'A-3'!I82))</f>
        <v>20270</v>
      </c>
      <c r="M82" s="7"/>
      <c r="N82" s="103" t="s">
        <v>15</v>
      </c>
      <c r="O82" s="103" t="s">
        <v>15</v>
      </c>
      <c r="P82" s="103" t="s">
        <v>15</v>
      </c>
      <c r="Q82" s="103" t="s">
        <v>15</v>
      </c>
      <c r="R82" s="103" t="s">
        <v>15</v>
      </c>
      <c r="S82" s="103" t="s">
        <v>15</v>
      </c>
      <c r="T82" s="103" t="s">
        <v>15</v>
      </c>
      <c r="U82" s="103" t="s">
        <v>15</v>
      </c>
      <c r="V82" s="103" t="s">
        <v>15</v>
      </c>
      <c r="W82" s="103" t="s">
        <v>15</v>
      </c>
      <c r="X82" s="103" t="s">
        <v>15</v>
      </c>
    </row>
    <row r="83" spans="1:24" ht="11.25" customHeight="1">
      <c r="A83" s="68">
        <v>2003</v>
      </c>
      <c r="B83" s="103">
        <f>IF('A-8'!B356="-","-",('A-8'!B356))</f>
        <v>0</v>
      </c>
      <c r="C83" s="103">
        <f>IF(AND('A-8'!C356="-",'A-3'!B32="-",'A-3'!B83="-"),"-",SUM('A-8'!C356,'A-3'!B32,'A-3'!B83))</f>
        <v>1764</v>
      </c>
      <c r="D83" s="103">
        <f>IF(AND('A-8'!D356="-",'A-3'!C32="-",'A-3'!C83="-"),"-",SUM('A-8'!D356,'A-3'!C32,'A-3'!C83))</f>
        <v>659</v>
      </c>
      <c r="E83" s="103">
        <f>IF(AND('A-8'!E356="-",'A-3'!D32="-",'A-3'!D83="-"),"-",SUM('A-8'!E356,'A-3'!D32,'A-3'!D83))</f>
        <v>584</v>
      </c>
      <c r="F83" s="103">
        <f>IF(AND('A-8'!F356="-",'A-3'!E32="-",'A-3'!E83="-"),"-",SUM('A-8'!F356,'A-3'!E32,'A-3'!E83))</f>
        <v>1082</v>
      </c>
      <c r="G83" s="103">
        <f>IF(AND('A-8'!G356="-",'A-3'!F32="-",'A-3'!F83="-"),"-",SUM('A-8'!G356,'A-3'!F32,'A-3'!F83))</f>
        <v>1108</v>
      </c>
      <c r="H83" s="103">
        <f>IF(AND('A-8'!H356="-",'A-3'!G32="-",'A-3'!G83="-"),"-",SUM('A-8'!H356,'A-3'!G32,'A-3'!G83))</f>
        <v>3163</v>
      </c>
      <c r="I83" s="103">
        <f>IF(AND('A-8'!I356="-",'A-3'!H32="-",'A-3'!H83="-"),"-",SUM('A-8'!I356,'A-3'!H32,'A-3'!H83))</f>
        <v>753</v>
      </c>
      <c r="J83" s="103">
        <f>IF('A-8'!J356="-","-",('A-8'!J356))</f>
        <v>3</v>
      </c>
      <c r="K83" s="103" t="str">
        <f>IF('A-8'!K356="-","-",('A-8'!K356))</f>
        <v>-</v>
      </c>
      <c r="L83" s="103">
        <f>IF(AND('A-8'!L356="-",'A-3'!I32="-",'A-3'!I83="-"),"-",SUM('A-8'!L356,'A-3'!I32,'A-3'!I83))</f>
        <v>9116</v>
      </c>
      <c r="M83" s="7"/>
      <c r="N83" s="103" t="s">
        <v>15</v>
      </c>
      <c r="O83" s="103" t="s">
        <v>15</v>
      </c>
      <c r="P83" s="103" t="s">
        <v>15</v>
      </c>
      <c r="Q83" s="103" t="s">
        <v>15</v>
      </c>
      <c r="R83" s="103" t="s">
        <v>15</v>
      </c>
      <c r="S83" s="103" t="s">
        <v>15</v>
      </c>
      <c r="T83" s="103" t="s">
        <v>15</v>
      </c>
      <c r="U83" s="103" t="s">
        <v>15</v>
      </c>
      <c r="V83" s="103" t="s">
        <v>15</v>
      </c>
      <c r="W83" s="103" t="s">
        <v>15</v>
      </c>
      <c r="X83" s="103" t="s">
        <v>15</v>
      </c>
    </row>
    <row r="84" spans="1:24" ht="11.25" customHeight="1">
      <c r="A84" s="68">
        <v>2004</v>
      </c>
      <c r="B84" s="103">
        <f>IF('A-8'!B357="-","-",('A-8'!B357))</f>
        <v>6</v>
      </c>
      <c r="C84" s="103">
        <f>IF(AND('A-8'!C357="-",'A-3'!B33="-",'A-3'!B84="-"),"-",SUM('A-8'!C357,'A-3'!B33,'A-3'!B84))</f>
        <v>750</v>
      </c>
      <c r="D84" s="103">
        <f>IF(AND('A-8'!D357="-",'A-3'!C33="-",'A-3'!C84="-"),"-",SUM('A-8'!D357,'A-3'!C33,'A-3'!C84))</f>
        <v>774</v>
      </c>
      <c r="E84" s="103">
        <f>IF(AND('A-8'!E357="-",'A-3'!D33="-",'A-3'!D84="-"),"-",SUM('A-8'!E357,'A-3'!D33,'A-3'!D84))</f>
        <v>2831</v>
      </c>
      <c r="F84" s="103">
        <f>IF(AND('A-8'!F357="-",'A-3'!E33="-",'A-3'!E84="-"),"-",SUM('A-8'!F357,'A-3'!E33,'A-3'!E84))</f>
        <v>7550</v>
      </c>
      <c r="G84" s="103">
        <f>IF(AND('A-8'!G357="-",'A-3'!F33="-",'A-3'!F84="-"),"-",SUM('A-8'!G357,'A-3'!F33,'A-3'!F84))</f>
        <v>21697</v>
      </c>
      <c r="H84" s="103">
        <f>IF(AND('A-8'!H357="-",'A-3'!G33="-",'A-3'!G84="-"),"-",SUM('A-8'!H357,'A-3'!G33,'A-3'!G84))</f>
        <v>6531</v>
      </c>
      <c r="I84" s="103">
        <f>IF(AND('A-8'!I357="-",'A-3'!H33="-",'A-3'!H84="-"),"-",SUM('A-8'!I357,'A-3'!H33,'A-3'!H84))</f>
        <v>220</v>
      </c>
      <c r="J84" s="103">
        <f>IF('A-8'!J357="-","-",('A-8'!J357))</f>
        <v>40</v>
      </c>
      <c r="K84" s="103" t="str">
        <f>IF('A-8'!K357="-","-",('A-8'!K357))</f>
        <v>-</v>
      </c>
      <c r="L84" s="103">
        <f>IF(AND('A-8'!L357="-",'A-3'!I33="-",'A-3'!I84="-"),"-",SUM('A-8'!L357,'A-3'!I33,'A-3'!I84))</f>
        <v>40399</v>
      </c>
      <c r="M84" s="7"/>
      <c r="N84" s="103" t="s">
        <v>15</v>
      </c>
      <c r="O84" s="103" t="s">
        <v>15</v>
      </c>
      <c r="P84" s="103" t="s">
        <v>15</v>
      </c>
      <c r="Q84" s="103" t="s">
        <v>15</v>
      </c>
      <c r="R84" s="103" t="s">
        <v>15</v>
      </c>
      <c r="S84" s="103" t="s">
        <v>15</v>
      </c>
      <c r="T84" s="103" t="s">
        <v>15</v>
      </c>
      <c r="U84" s="103" t="s">
        <v>15</v>
      </c>
      <c r="V84" s="103" t="s">
        <v>15</v>
      </c>
      <c r="W84" s="103" t="s">
        <v>15</v>
      </c>
      <c r="X84" s="103" t="s">
        <v>15</v>
      </c>
    </row>
    <row r="85" spans="1:24" ht="11.25" customHeight="1">
      <c r="A85" s="68">
        <v>2005</v>
      </c>
      <c r="B85" s="103">
        <f>IF('A-8'!B358="-","-",('A-8'!B358))</f>
        <v>87</v>
      </c>
      <c r="C85" s="103">
        <f>IF(AND('A-8'!C358="-",'A-3'!B34="-",'A-3'!B85="-"),"-",SUM('A-8'!C358,'A-3'!B34,'A-3'!B85))</f>
        <v>6</v>
      </c>
      <c r="D85" s="103" t="str">
        <f>IF(AND('A-8'!D358="-",'A-3'!C34="-",'A-3'!C85="-"),"-",SUM('A-8'!D358,'A-3'!C34,'A-3'!C85))</f>
        <v>-</v>
      </c>
      <c r="E85" s="103" t="str">
        <f>IF(AND('A-8'!E358="-",'A-3'!D34="-",'A-3'!D85="-"),"-",SUM('A-8'!E358,'A-3'!D34,'A-3'!D85))</f>
        <v>-</v>
      </c>
      <c r="F85" s="103" t="str">
        <f>IF(AND('A-8'!F358="-",'A-3'!E34="-",'A-3'!E85="-"),"-",SUM('A-8'!F358,'A-3'!E34,'A-3'!E85))</f>
        <v>-</v>
      </c>
      <c r="G85" s="103" t="str">
        <f>IF(AND('A-8'!G358="-",'A-3'!F34="-",'A-3'!F85="-"),"-",SUM('A-8'!G358,'A-3'!F34,'A-3'!F85))</f>
        <v>-</v>
      </c>
      <c r="H85" s="103">
        <f>IF(AND('A-8'!H358="-",'A-3'!G34="-",'A-3'!G85="-"),"-",SUM('A-8'!H358,'A-3'!G34,'A-3'!G85))</f>
        <v>8430</v>
      </c>
      <c r="I85" s="103">
        <f>IF(AND('A-8'!I358="-",'A-3'!H34="-",'A-3'!H85="-"),"-",SUM('A-8'!I358,'A-3'!H34,'A-3'!H85))</f>
        <v>641</v>
      </c>
      <c r="J85" s="103">
        <f>IF('A-8'!J358="-","-",('A-8'!J358))</f>
        <v>156</v>
      </c>
      <c r="K85" s="103" t="str">
        <f>IF('A-8'!K358="-","-",('A-8'!K358))</f>
        <v>-</v>
      </c>
      <c r="L85" s="103">
        <f>IF(AND('A-8'!L358="-",'A-3'!I34="-",'A-3'!I85="-"),"-",SUM('A-8'!L358,'A-3'!I34,'A-3'!I85))</f>
        <v>9320</v>
      </c>
      <c r="M85" s="7"/>
      <c r="N85" s="103" t="s">
        <v>15</v>
      </c>
      <c r="O85" s="103" t="s">
        <v>15</v>
      </c>
      <c r="P85" s="103" t="s">
        <v>15</v>
      </c>
      <c r="Q85" s="103" t="s">
        <v>15</v>
      </c>
      <c r="R85" s="103" t="s">
        <v>15</v>
      </c>
      <c r="S85" s="103" t="s">
        <v>15</v>
      </c>
      <c r="T85" s="103" t="s">
        <v>15</v>
      </c>
      <c r="U85" s="103" t="s">
        <v>15</v>
      </c>
      <c r="V85" s="103" t="s">
        <v>15</v>
      </c>
      <c r="W85" s="103" t="s">
        <v>15</v>
      </c>
      <c r="X85" s="103" t="s">
        <v>15</v>
      </c>
    </row>
    <row r="86" spans="1:24" ht="11.25" customHeight="1">
      <c r="A86" s="68">
        <v>2006</v>
      </c>
      <c r="B86" s="103" t="str">
        <f>IF('A-8'!B359="-","-",('A-8'!B359))</f>
        <v>-</v>
      </c>
      <c r="C86" s="103" t="str">
        <f>IF(AND('A-8'!C359="-",'A-3'!B35="-",'A-3'!B86="-"),"-",SUM('A-8'!C359,'A-3'!B35,'A-3'!B86))</f>
        <v>-</v>
      </c>
      <c r="D86" s="103" t="str">
        <f>IF(AND('A-8'!D359="-",'A-3'!C35="-",'A-3'!C86="-"),"-",SUM('A-8'!D359,'A-3'!C35,'A-3'!C86))</f>
        <v>-</v>
      </c>
      <c r="E86" s="103" t="str">
        <f>IF(AND('A-8'!E359="-",'A-3'!D35="-",'A-3'!D86="-"),"-",SUM('A-8'!E359,'A-3'!D35,'A-3'!D86))</f>
        <v>-</v>
      </c>
      <c r="F86" s="103" t="str">
        <f>IF(AND('A-8'!F359="-",'A-3'!E35="-",'A-3'!E86="-"),"-",SUM('A-8'!F359,'A-3'!E35,'A-3'!E86))</f>
        <v>-</v>
      </c>
      <c r="G86" s="103" t="str">
        <f>IF(AND('A-8'!G359="-",'A-3'!F35="-",'A-3'!F86="-"),"-",SUM('A-8'!G359,'A-3'!F35,'A-3'!F86))</f>
        <v>-</v>
      </c>
      <c r="H86" s="103">
        <f>IF(AND('A-8'!H359="-",'A-3'!G35="-",'A-3'!G86="-"),"-",SUM('A-8'!H359,'A-3'!G35,'A-3'!G86))</f>
        <v>12</v>
      </c>
      <c r="I86" s="103">
        <f>IF(AND('A-8'!I359="-",'A-3'!H35="-",'A-3'!H86="-"),"-",SUM('A-8'!I359,'A-3'!H35,'A-3'!H86))</f>
        <v>590</v>
      </c>
      <c r="J86" s="103">
        <f>IF('A-8'!J359="-","-",('A-8'!J359))</f>
        <v>136</v>
      </c>
      <c r="K86" s="103" t="str">
        <f>IF('A-8'!K359="-","-",('A-8'!K359))</f>
        <v>-</v>
      </c>
      <c r="L86" s="103">
        <f>IF(AND('A-8'!L359="-",'A-3'!I35="-",'A-3'!I86="-"),"-",SUM('A-8'!L359,'A-3'!I35,'A-3'!I86))</f>
        <v>738</v>
      </c>
      <c r="M86" s="7"/>
      <c r="N86" s="103" t="s">
        <v>15</v>
      </c>
      <c r="O86" s="103" t="s">
        <v>15</v>
      </c>
      <c r="P86" s="103" t="s">
        <v>15</v>
      </c>
      <c r="Q86" s="103" t="s">
        <v>15</v>
      </c>
      <c r="R86" s="103" t="s">
        <v>15</v>
      </c>
      <c r="S86" s="103" t="s">
        <v>15</v>
      </c>
      <c r="T86" s="103" t="s">
        <v>15</v>
      </c>
      <c r="U86" s="103" t="s">
        <v>15</v>
      </c>
      <c r="V86" s="103" t="s">
        <v>15</v>
      </c>
      <c r="W86" s="103" t="s">
        <v>15</v>
      </c>
      <c r="X86" s="103" t="s">
        <v>15</v>
      </c>
    </row>
    <row r="87" spans="1:24" ht="11.25" customHeight="1">
      <c r="A87" s="68">
        <v>2007</v>
      </c>
      <c r="B87" s="103" t="str">
        <f>IF('A-8'!B360="-","-",('A-8'!B360))</f>
        <v>-</v>
      </c>
      <c r="C87" s="103">
        <f>IF(AND('A-8'!C360="-",'A-3'!B36="-",'A-3'!B87="-"),"-",SUM('A-8'!C360,'A-3'!B36,'A-3'!B87))</f>
        <v>15</v>
      </c>
      <c r="D87" s="103">
        <f>IF(AND('A-8'!D360="-",'A-3'!C36="-",'A-3'!C87="-"),"-",SUM('A-8'!D360,'A-3'!C36,'A-3'!C87))</f>
        <v>25</v>
      </c>
      <c r="E87" s="103">
        <f>IF(AND('A-8'!E360="-",'A-3'!D36="-",'A-3'!D87="-"),"-",SUM('A-8'!E360,'A-3'!D36,'A-3'!D87))</f>
        <v>727</v>
      </c>
      <c r="F87" s="103">
        <f>IF(AND('A-8'!F360="-",'A-3'!E36="-",'A-3'!E87="-"),"-",SUM('A-8'!F360,'A-3'!E36,'A-3'!E87))</f>
        <v>1150</v>
      </c>
      <c r="G87" s="103">
        <f>IF(AND('A-8'!G360="-",'A-3'!F36="-",'A-3'!F87="-"),"-",SUM('A-8'!G360,'A-3'!F36,'A-3'!F87))</f>
        <v>1524</v>
      </c>
      <c r="H87" s="103">
        <f>IF(AND('A-8'!H360="-",'A-3'!G36="-",'A-3'!G87="-"),"-",SUM('A-8'!H360,'A-3'!G36,'A-3'!G87))</f>
        <v>9162</v>
      </c>
      <c r="I87" s="103">
        <f>IF(AND('A-8'!I360="-",'A-3'!H36="-",'A-3'!H87="-"),"-",SUM('A-8'!I360,'A-3'!H36,'A-3'!H87))</f>
        <v>209</v>
      </c>
      <c r="J87" s="103">
        <f>IF('A-8'!J360="-","-",('A-8'!J360))</f>
        <v>47</v>
      </c>
      <c r="K87" s="103" t="str">
        <f>IF('A-8'!K360="-","-",('A-8'!K360))</f>
        <v>-</v>
      </c>
      <c r="L87" s="103">
        <f>IF(AND('A-8'!L360="-",'A-3'!I36="-",'A-3'!I87="-"),"-",SUM('A-8'!L360,'A-3'!I36,'A-3'!I87))</f>
        <v>12859</v>
      </c>
      <c r="M87" s="7"/>
      <c r="N87" s="103" t="s">
        <v>15</v>
      </c>
      <c r="O87" s="103" t="s">
        <v>15</v>
      </c>
      <c r="P87" s="103" t="s">
        <v>15</v>
      </c>
      <c r="Q87" s="103" t="s">
        <v>15</v>
      </c>
      <c r="R87" s="103" t="s">
        <v>15</v>
      </c>
      <c r="S87" s="103" t="s">
        <v>15</v>
      </c>
      <c r="T87" s="103" t="s">
        <v>15</v>
      </c>
      <c r="U87" s="103" t="s">
        <v>15</v>
      </c>
      <c r="V87" s="103" t="s">
        <v>15</v>
      </c>
      <c r="W87" s="103" t="s">
        <v>15</v>
      </c>
      <c r="X87" s="103" t="s">
        <v>15</v>
      </c>
    </row>
    <row r="88" spans="1:24" ht="11.25" customHeight="1">
      <c r="A88" s="68">
        <v>2008</v>
      </c>
      <c r="B88" s="103" t="str">
        <f>IF('A-8'!B361="-","-",('A-8'!B361))</f>
        <v>-</v>
      </c>
      <c r="C88" s="103" t="str">
        <f>IF(AND('A-8'!C361="-",'A-3'!B37="-",'A-3'!B88="-"),"-",SUM('A-8'!C361,'A-3'!B37,'A-3'!B88))</f>
        <v>-</v>
      </c>
      <c r="D88" s="103" t="str">
        <f>IF(AND('A-8'!D361="-",'A-3'!C37="-",'A-3'!C88="-"),"-",SUM('A-8'!D361,'A-3'!C37,'A-3'!C88))</f>
        <v>-</v>
      </c>
      <c r="E88" s="103" t="str">
        <f>IF(AND('A-8'!E361="-",'A-3'!D37="-",'A-3'!D88="-"),"-",SUM('A-8'!E361,'A-3'!D37,'A-3'!D88))</f>
        <v>-</v>
      </c>
      <c r="F88" s="103" t="str">
        <f>IF(AND('A-8'!F361="-",'A-3'!E37="-",'A-3'!E88="-"),"-",SUM('A-8'!F361,'A-3'!E37,'A-3'!E88))</f>
        <v>-</v>
      </c>
      <c r="G88" s="103" t="str">
        <f>IF(AND('A-8'!G361="-",'A-3'!F37="-",'A-3'!F88="-"),"-",SUM('A-8'!G361,'A-3'!F37,'A-3'!F88))</f>
        <v>-</v>
      </c>
      <c r="H88" s="103" t="str">
        <f>IF(AND('A-8'!H361="-",'A-3'!G37="-",'A-3'!G88="-"),"-",SUM('A-8'!H361,'A-3'!G37,'A-3'!G88))</f>
        <v>-</v>
      </c>
      <c r="I88" s="103">
        <f>IF(AND('A-8'!I361="-",'A-3'!H37="-",'A-3'!H88="-"),"-",SUM('A-8'!I361,'A-3'!H37,'A-3'!H88))</f>
        <v>236</v>
      </c>
      <c r="J88" s="103" t="str">
        <f>IF('A-8'!J361="-","-",('A-8'!J361))</f>
        <v>-</v>
      </c>
      <c r="K88" s="103" t="str">
        <f>IF('A-8'!K361="-","-",('A-8'!K361))</f>
        <v>-</v>
      </c>
      <c r="L88" s="103">
        <f>IF(AND('A-8'!L361="-",'A-3'!I37="-",'A-3'!I88="-"),"-",SUM('A-8'!L361,'A-3'!I37,'A-3'!I88))</f>
        <v>236</v>
      </c>
      <c r="M88" s="7"/>
      <c r="N88" s="103" t="s">
        <v>15</v>
      </c>
      <c r="O88" s="103" t="s">
        <v>15</v>
      </c>
      <c r="P88" s="103" t="s">
        <v>15</v>
      </c>
      <c r="Q88" s="103" t="s">
        <v>15</v>
      </c>
      <c r="R88" s="103" t="s">
        <v>15</v>
      </c>
      <c r="S88" s="103" t="s">
        <v>15</v>
      </c>
      <c r="T88" s="103" t="s">
        <v>15</v>
      </c>
      <c r="U88" s="103" t="s">
        <v>15</v>
      </c>
      <c r="V88" s="103" t="s">
        <v>15</v>
      </c>
      <c r="W88" s="103" t="s">
        <v>15</v>
      </c>
      <c r="X88" s="103" t="s">
        <v>15</v>
      </c>
    </row>
    <row r="89" spans="1:24" ht="11.25" customHeight="1">
      <c r="A89" s="68">
        <v>2009</v>
      </c>
      <c r="B89" s="103" t="str">
        <f>IF('A-8'!B362="-","-",('A-8'!B362))</f>
        <v>-</v>
      </c>
      <c r="C89" s="103" t="str">
        <f>IF(AND('A-8'!C362="-",'A-3'!B38="-",'A-3'!B89="-"),"-",SUM('A-8'!C362,'A-3'!B38,'A-3'!B89))</f>
        <v>-</v>
      </c>
      <c r="D89" s="103" t="str">
        <f>IF(AND('A-8'!D362="-",'A-3'!C38="-",'A-3'!C89="-"),"-",SUM('A-8'!D362,'A-3'!C38,'A-3'!C89))</f>
        <v>-</v>
      </c>
      <c r="E89" s="103" t="str">
        <f>IF(AND('A-8'!E362="-",'A-3'!D38="-",'A-3'!D89="-"),"-",SUM('A-8'!E362,'A-3'!D38,'A-3'!D89))</f>
        <v>-</v>
      </c>
      <c r="F89" s="103" t="str">
        <f>IF(AND('A-8'!F362="-",'A-3'!E38="-",'A-3'!E89="-"),"-",SUM('A-8'!F362,'A-3'!E38,'A-3'!E89))</f>
        <v>-</v>
      </c>
      <c r="G89" s="103" t="str">
        <f>IF(AND('A-8'!G362="-",'A-3'!F38="-",'A-3'!F89="-"),"-",SUM('A-8'!G362,'A-3'!F38,'A-3'!F89))</f>
        <v>-</v>
      </c>
      <c r="H89" s="103" t="str">
        <f>IF(AND('A-8'!H362="-",'A-3'!G38="-",'A-3'!G89="-"),"-",SUM('A-8'!H362,'A-3'!G38,'A-3'!G89))</f>
        <v>-</v>
      </c>
      <c r="I89" s="103" t="str">
        <f>IF(AND('A-8'!I362="-",'A-3'!H38="-",'A-3'!H89="-"),"-",SUM('A-8'!I362,'A-3'!H38,'A-3'!H89))</f>
        <v>-</v>
      </c>
      <c r="J89" s="103" t="str">
        <f>IF('A-8'!J362="-","-",('A-8'!J362))</f>
        <v>-</v>
      </c>
      <c r="K89" s="103" t="str">
        <f>IF('A-8'!K362="-","-",('A-8'!K362))</f>
        <v>-</v>
      </c>
      <c r="L89" s="103" t="str">
        <f>IF(AND('A-8'!L362="-",'A-3'!I38="-",'A-3'!I89="-"),"-",SUM('A-8'!L362,'A-3'!I38,'A-3'!I89))</f>
        <v>-</v>
      </c>
      <c r="M89" s="7"/>
      <c r="N89" s="103" t="s">
        <v>15</v>
      </c>
      <c r="O89" s="103" t="s">
        <v>15</v>
      </c>
      <c r="P89" s="103" t="s">
        <v>15</v>
      </c>
      <c r="Q89" s="103" t="s">
        <v>15</v>
      </c>
      <c r="R89" s="103" t="s">
        <v>15</v>
      </c>
      <c r="S89" s="103" t="s">
        <v>15</v>
      </c>
      <c r="T89" s="103" t="s">
        <v>15</v>
      </c>
      <c r="U89" s="103" t="s">
        <v>15</v>
      </c>
      <c r="V89" s="103" t="s">
        <v>15</v>
      </c>
      <c r="W89" s="103" t="s">
        <v>15</v>
      </c>
      <c r="X89" s="103" t="s">
        <v>15</v>
      </c>
    </row>
    <row r="90" spans="1:24" ht="11.25" customHeight="1">
      <c r="A90" s="68">
        <v>2010</v>
      </c>
      <c r="B90" s="103" t="str">
        <f>IF('A-8'!B363="-","-",('A-8'!B363))</f>
        <v>-</v>
      </c>
      <c r="C90" s="103" t="str">
        <f>IF(AND('A-8'!C363="-",'A-3'!B39="-",'A-3'!B90="-"),"-",SUM('A-8'!C363,'A-3'!B39,'A-3'!B90))</f>
        <v>-</v>
      </c>
      <c r="D90" s="103">
        <f>IF(AND('A-8'!D363="-",'A-3'!C39="-",'A-3'!C90="-"),"-",SUM('A-8'!D363,'A-3'!C39,'A-3'!C90))</f>
        <v>164</v>
      </c>
      <c r="E90" s="103" t="str">
        <f>IF(AND('A-8'!E363="-",'A-3'!D39="-",'A-3'!D90="-"),"-",SUM('A-8'!E363,'A-3'!D39,'A-3'!D90))</f>
        <v>-</v>
      </c>
      <c r="F90" s="103">
        <f>IF(AND('A-8'!F363="-",'A-3'!E39="-",'A-3'!E90="-"),"-",SUM('A-8'!F363,'A-3'!E39,'A-3'!E90))</f>
        <v>51</v>
      </c>
      <c r="G90" s="103">
        <f>IF(AND('A-8'!G363="-",'A-3'!F39="-",'A-3'!F90="-"),"-",SUM('A-8'!G363,'A-3'!F39,'A-3'!F90))</f>
        <v>125</v>
      </c>
      <c r="H90" s="103" t="str">
        <f>IF(AND('A-8'!H363="-",'A-3'!G39="-",'A-3'!G90="-"),"-",SUM('A-8'!H363,'A-3'!G39,'A-3'!G90))</f>
        <v>-</v>
      </c>
      <c r="I90" s="103">
        <f>IF(AND('A-8'!I363="-",'A-3'!H39="-",'A-3'!H90="-"),"-",SUM('A-8'!I363,'A-3'!H39,'A-3'!H90))</f>
        <v>529</v>
      </c>
      <c r="J90" s="103" t="str">
        <f>IF('A-8'!J363="-","-",('A-8'!J363))</f>
        <v>-</v>
      </c>
      <c r="K90" s="103" t="str">
        <f>IF('A-8'!K363="-","-",('A-8'!K363))</f>
        <v>-</v>
      </c>
      <c r="L90" s="103">
        <f>IF(AND('A-8'!L363="-",'A-3'!I39="-",'A-3'!I90="-"),"-",SUM('A-8'!L363,'A-3'!I39,'A-3'!I90))</f>
        <v>869</v>
      </c>
      <c r="M90" s="7"/>
      <c r="N90" s="103" t="s">
        <v>15</v>
      </c>
      <c r="O90" s="103" t="s">
        <v>15</v>
      </c>
      <c r="P90" s="103" t="s">
        <v>15</v>
      </c>
      <c r="Q90" s="103" t="s">
        <v>15</v>
      </c>
      <c r="R90" s="103" t="s">
        <v>15</v>
      </c>
      <c r="S90" s="103" t="s">
        <v>15</v>
      </c>
      <c r="T90" s="103" t="s">
        <v>15</v>
      </c>
      <c r="U90" s="103" t="s">
        <v>15</v>
      </c>
      <c r="V90" s="103" t="s">
        <v>15</v>
      </c>
      <c r="W90" s="103" t="s">
        <v>15</v>
      </c>
      <c r="X90" s="103" t="s">
        <v>15</v>
      </c>
    </row>
    <row r="91" spans="1:24" ht="11.25" customHeight="1">
      <c r="A91" s="68">
        <v>2011</v>
      </c>
      <c r="B91" s="103" t="str">
        <f>IF('A-8'!B364="-","-",('A-8'!B364))</f>
        <v>-</v>
      </c>
      <c r="C91" s="103" t="str">
        <f>IF(AND('A-8'!C364="-",'A-3'!B40="-",'A-3'!B91="-"),"-",SUM('A-8'!C364,'A-3'!B40,'A-3'!B91))</f>
        <v>-</v>
      </c>
      <c r="D91" s="103">
        <f>IF(AND('A-8'!D364="-",'A-3'!C40="-",'A-3'!C91="-"),"-",SUM('A-8'!D364,'A-3'!C40,'A-3'!C91))</f>
        <v>601</v>
      </c>
      <c r="E91" s="103">
        <f>IF(AND('A-8'!E364="-",'A-3'!D40="-",'A-3'!D91="-"),"-",SUM('A-8'!E364,'A-3'!D40,'A-3'!D91))</f>
        <v>254</v>
      </c>
      <c r="F91" s="103">
        <f>IF(AND('A-8'!F364="-",'A-3'!E40="-",'A-3'!E91="-"),"-",SUM('A-8'!F364,'A-3'!E40,'A-3'!E91))</f>
        <v>1611</v>
      </c>
      <c r="G91" s="103">
        <f>IF(AND('A-8'!G364="-",'A-3'!F40="-",'A-3'!F91="-"),"-",SUM('A-8'!G364,'A-3'!F40,'A-3'!F91))</f>
        <v>1144</v>
      </c>
      <c r="H91" s="103" t="str">
        <f>IF(AND('A-8'!H364="-",'A-3'!G40="-",'A-3'!G91="-"),"-",SUM('A-8'!H364,'A-3'!G40,'A-3'!G91))</f>
        <v>-</v>
      </c>
      <c r="I91" s="103">
        <f>IF(AND('A-8'!I364="-",'A-3'!H40="-",'A-3'!H91="-"),"-",SUM('A-8'!I364,'A-3'!H40,'A-3'!H91))</f>
        <v>107</v>
      </c>
      <c r="J91" s="103" t="str">
        <f>IF('A-8'!J364="-","-",('A-8'!J364))</f>
        <v>-</v>
      </c>
      <c r="K91" s="103" t="str">
        <f>IF('A-8'!K364="-","-",('A-8'!K364))</f>
        <v>-</v>
      </c>
      <c r="L91" s="103">
        <f>IF(AND('A-8'!L364="-",'A-3'!I40="-",'A-3'!I91="-"),"-",SUM('A-8'!L364,'A-3'!I40,'A-3'!I91))</f>
        <v>3717</v>
      </c>
      <c r="M91" s="7"/>
      <c r="N91" s="103" t="s">
        <v>15</v>
      </c>
      <c r="O91" s="103" t="s">
        <v>15</v>
      </c>
      <c r="P91" s="103" t="s">
        <v>15</v>
      </c>
      <c r="Q91" s="103" t="s">
        <v>15</v>
      </c>
      <c r="R91" s="103" t="s">
        <v>15</v>
      </c>
      <c r="S91" s="103" t="s">
        <v>15</v>
      </c>
      <c r="T91" s="103" t="s">
        <v>15</v>
      </c>
      <c r="U91" s="103" t="s">
        <v>15</v>
      </c>
      <c r="V91" s="103" t="s">
        <v>15</v>
      </c>
      <c r="W91" s="103" t="s">
        <v>15</v>
      </c>
      <c r="X91" s="103" t="s">
        <v>15</v>
      </c>
    </row>
    <row r="92" spans="1:24" ht="11.25" customHeight="1">
      <c r="A92" s="68">
        <v>2012</v>
      </c>
      <c r="B92" s="103" t="str">
        <f>IF('A-8'!B365="-","-",('A-8'!B365))</f>
        <v>-</v>
      </c>
      <c r="C92" s="103">
        <f>IF(AND('A-8'!C365="-",'A-3'!B41="-",'A-3'!B92="-"),"-",SUM('A-8'!C365,'A-3'!B41,'A-3'!B92))</f>
        <v>0</v>
      </c>
      <c r="D92" s="103">
        <f>IF(AND('A-8'!D365="-",'A-3'!C41="-",'A-3'!C92="-"),"-",SUM('A-8'!D365,'A-3'!C41,'A-3'!C92))</f>
        <v>371</v>
      </c>
      <c r="E92" s="103">
        <f>IF(AND('A-8'!E365="-",'A-3'!D41="-",'A-3'!D92="-"),"-",SUM('A-8'!E365,'A-3'!D41,'A-3'!D92))</f>
        <v>1287</v>
      </c>
      <c r="F92" s="103">
        <f>IF(AND('A-8'!F365="-",'A-3'!E41="-",'A-3'!E92="-"),"-",SUM('A-8'!F365,'A-3'!E41,'A-3'!E92))</f>
        <v>1456</v>
      </c>
      <c r="G92" s="103">
        <f>IF(AND('A-8'!G365="-",'A-3'!F41="-",'A-3'!F92="-"),"-",SUM('A-8'!G365,'A-3'!F41,'A-3'!F92))</f>
        <v>1328</v>
      </c>
      <c r="H92" s="103">
        <f>IF(AND('A-8'!H365="-",'A-3'!G41="-",'A-3'!G92="-"),"-",SUM('A-8'!H365,'A-3'!G41,'A-3'!G92))</f>
        <v>6115</v>
      </c>
      <c r="I92" s="103">
        <f>IF(AND('A-8'!I365="-",'A-3'!H41="-",'A-3'!H92="-"),"-",SUM('A-8'!I365,'A-3'!H41,'A-3'!H92))</f>
        <v>118</v>
      </c>
      <c r="J92" s="103" t="str">
        <f>IF('A-8'!J365="-","-",('A-8'!J365))</f>
        <v>-</v>
      </c>
      <c r="K92" s="103" t="str">
        <f>IF('A-8'!K365="-","-",('A-8'!K365))</f>
        <v>-</v>
      </c>
      <c r="L92" s="103">
        <f>IF(AND('A-8'!L365="-",'A-3'!I41="-",'A-3'!I92="-"),"-",SUM('A-8'!L365,'A-3'!I41,'A-3'!I92))</f>
        <v>10675</v>
      </c>
      <c r="M92" s="7"/>
      <c r="N92" s="103" t="s">
        <v>15</v>
      </c>
      <c r="O92" s="103" t="s">
        <v>15</v>
      </c>
      <c r="P92" s="103" t="s">
        <v>15</v>
      </c>
      <c r="Q92" s="103" t="s">
        <v>15</v>
      </c>
      <c r="R92" s="103" t="s">
        <v>15</v>
      </c>
      <c r="S92" s="103" t="s">
        <v>15</v>
      </c>
      <c r="T92" s="103" t="s">
        <v>15</v>
      </c>
      <c r="U92" s="103" t="s">
        <v>15</v>
      </c>
      <c r="V92" s="103" t="s">
        <v>15</v>
      </c>
      <c r="W92" s="103" t="s">
        <v>15</v>
      </c>
      <c r="X92" s="103" t="s">
        <v>15</v>
      </c>
    </row>
    <row r="93" spans="1:24" ht="11.25" customHeight="1">
      <c r="A93" s="68">
        <v>2013</v>
      </c>
      <c r="B93" s="103" t="str">
        <f>IF('A-8'!B366="-","-",('A-8'!B366))</f>
        <v>-</v>
      </c>
      <c r="C93" s="103">
        <f>IF(AND('A-8'!C366="-",'A-3'!B42="-",'A-3'!B93="-"),"-",SUM('A-8'!C366,'A-3'!B42,'A-3'!B93))</f>
        <v>50</v>
      </c>
      <c r="D93" s="103">
        <f>IF(AND('A-8'!D366="-",'A-3'!C42="-",'A-3'!C93="-"),"-",SUM('A-8'!D366,'A-3'!C42,'A-3'!C93))</f>
        <v>2695</v>
      </c>
      <c r="E93" s="103">
        <f>IF(AND('A-8'!E366="-",'A-3'!D42="-",'A-3'!D93="-"),"-",SUM('A-8'!E366,'A-3'!D42,'A-3'!D93))</f>
        <v>4374</v>
      </c>
      <c r="F93" s="103">
        <f>IF(AND('A-8'!F366="-",'A-3'!E42="-",'A-3'!E93="-"),"-",SUM('A-8'!F366,'A-3'!E42,'A-3'!E93))</f>
        <v>5545</v>
      </c>
      <c r="G93" s="103">
        <f>IF(AND('A-8'!G366="-",'A-3'!F42="-",'A-3'!F93="-"),"-",SUM('A-8'!G366,'A-3'!F42,'A-3'!F93))</f>
        <v>3856</v>
      </c>
      <c r="H93" s="103">
        <f>IF(AND('A-8'!H366="-",'A-3'!G42="-",'A-3'!G93="-"),"-",SUM('A-8'!H366,'A-3'!G42,'A-3'!G93))</f>
        <v>319</v>
      </c>
      <c r="I93" s="103">
        <f>IF(AND('A-8'!I366="-",'A-3'!H42="-",'A-3'!H93="-"),"-",SUM('A-8'!I366,'A-3'!H42,'A-3'!H93))</f>
        <v>155</v>
      </c>
      <c r="J93" s="103" t="str">
        <f>IF('A-8'!J366="-","-",('A-8'!J366))</f>
        <v>-</v>
      </c>
      <c r="K93" s="103" t="str">
        <f>IF('A-8'!K366="-","-",('A-8'!K366))</f>
        <v>-</v>
      </c>
      <c r="L93" s="103">
        <f>IF(AND('A-8'!L366="-",'A-3'!I42="-",'A-3'!I93="-"),"-",SUM('A-8'!L366,'A-3'!I42,'A-3'!I93))</f>
        <v>16994</v>
      </c>
      <c r="M93" s="7"/>
      <c r="N93" s="103" t="s">
        <v>15</v>
      </c>
      <c r="O93" s="103" t="s">
        <v>15</v>
      </c>
      <c r="P93" s="103" t="s">
        <v>15</v>
      </c>
      <c r="Q93" s="103" t="s">
        <v>15</v>
      </c>
      <c r="R93" s="103" t="s">
        <v>15</v>
      </c>
      <c r="S93" s="103" t="s">
        <v>15</v>
      </c>
      <c r="T93" s="103" t="s">
        <v>15</v>
      </c>
      <c r="U93" s="103" t="s">
        <v>15</v>
      </c>
      <c r="V93" s="103" t="s">
        <v>15</v>
      </c>
      <c r="W93" s="103" t="s">
        <v>15</v>
      </c>
      <c r="X93" s="103" t="s">
        <v>15</v>
      </c>
    </row>
    <row r="94" spans="1:24" ht="11.25" customHeight="1">
      <c r="A94" s="68">
        <v>2014</v>
      </c>
      <c r="B94" s="103" t="str">
        <f>IF('A-8'!B367="-","-",('A-8'!B367))</f>
        <v>-</v>
      </c>
      <c r="C94" s="103">
        <f>IF(AND('A-8'!C367="-",'A-3'!B43="-",'A-3'!B94="-"),"-",SUM('A-8'!C367,'A-3'!B43,'A-3'!B94))</f>
        <v>53</v>
      </c>
      <c r="D94" s="103">
        <f>IF(AND('A-8'!D367="-",'A-3'!C43="-",'A-3'!C94="-"),"-",SUM('A-8'!D367,'A-3'!C43,'A-3'!C94))</f>
        <v>13352</v>
      </c>
      <c r="E94" s="103">
        <f>IF(AND('A-8'!E367="-",'A-3'!D43="-",'A-3'!D94="-"),"-",SUM('A-8'!E367,'A-3'!D43,'A-3'!D94))</f>
        <v>1349</v>
      </c>
      <c r="F94" s="103">
        <f>IF(AND('A-8'!F367="-",'A-3'!E43="-",'A-3'!E94="-"),"-",SUM('A-8'!F367,'A-3'!E43,'A-3'!E94))</f>
        <v>492</v>
      </c>
      <c r="G94" s="103">
        <f>IF(AND('A-8'!G367="-",'A-3'!F43="-",'A-3'!F94="-"),"-",SUM('A-8'!G367,'A-3'!F43,'A-3'!F94))</f>
        <v>403</v>
      </c>
      <c r="H94" s="103">
        <f>IF(AND('A-8'!H367="-",'A-3'!G43="-",'A-3'!G94="-"),"-",SUM('A-8'!H367,'A-3'!G43,'A-3'!G94))</f>
        <v>674</v>
      </c>
      <c r="I94" s="103">
        <f>IF(AND('A-8'!I367="-",'A-3'!H43="-",'A-3'!H94="-"),"-",SUM('A-8'!I367,'A-3'!H43,'A-3'!H94))</f>
        <v>443</v>
      </c>
      <c r="J94" s="103" t="str">
        <f>IF('A-8'!J367="-","-",('A-8'!J367))</f>
        <v>-</v>
      </c>
      <c r="K94" s="103" t="str">
        <f>IF('A-8'!K367="-","-",('A-8'!K367))</f>
        <v>-</v>
      </c>
      <c r="L94" s="103">
        <f>IF(AND('A-8'!L367="-",'A-3'!I43="-",'A-3'!I94="-"),"-",SUM('A-8'!L367,'A-3'!I43,'A-3'!I94))</f>
        <v>16766</v>
      </c>
      <c r="M94" s="7"/>
      <c r="N94" s="103" t="s">
        <v>15</v>
      </c>
      <c r="O94" s="103" t="s">
        <v>15</v>
      </c>
      <c r="P94" s="103" t="s">
        <v>15</v>
      </c>
      <c r="Q94" s="103" t="s">
        <v>15</v>
      </c>
      <c r="R94" s="103" t="s">
        <v>15</v>
      </c>
      <c r="S94" s="103" t="s">
        <v>15</v>
      </c>
      <c r="T94" s="103" t="s">
        <v>15</v>
      </c>
      <c r="U94" s="103" t="s">
        <v>15</v>
      </c>
      <c r="V94" s="103" t="s">
        <v>15</v>
      </c>
      <c r="W94" s="103" t="s">
        <v>15</v>
      </c>
      <c r="X94" s="103" t="s">
        <v>15</v>
      </c>
    </row>
    <row r="95" spans="1:24" ht="11.25" customHeight="1">
      <c r="A95" s="68">
        <v>2015</v>
      </c>
      <c r="B95" s="103" t="str">
        <f>IF('A-8'!B368="-","-",('A-8'!B368))</f>
        <v>-</v>
      </c>
      <c r="C95" s="103">
        <f>IF(AND('A-8'!C368="-",'A-3'!B44="-",'A-3'!B95="-"),"-",SUM('A-8'!C368,'A-3'!B44,'A-3'!B95))</f>
        <v>39</v>
      </c>
      <c r="D95" s="103">
        <f>IF(AND('A-8'!D368="-",'A-3'!C44="-",'A-3'!C95="-"),"-",SUM('A-8'!D368,'A-3'!C44,'A-3'!C95))</f>
        <v>1146</v>
      </c>
      <c r="E95" s="103">
        <f>IF(AND('A-8'!E368="-",'A-3'!D44="-",'A-3'!D95="-"),"-",SUM('A-8'!E368,'A-3'!D44,'A-3'!D95))</f>
        <v>1528</v>
      </c>
      <c r="F95" s="103">
        <f>IF(AND('A-8'!F368="-",'A-3'!E44="-",'A-3'!E95="-"),"-",SUM('A-8'!F368,'A-3'!E44,'A-3'!E95))</f>
        <v>779</v>
      </c>
      <c r="G95" s="103">
        <f>IF(AND('A-8'!G368="-",'A-3'!F44="-",'A-3'!F95="-"),"-",SUM('A-8'!G368,'A-3'!F44,'A-3'!F95))</f>
        <v>92</v>
      </c>
      <c r="H95" s="103">
        <f>IF(AND('A-8'!H368="-",'A-3'!G44="-",'A-3'!G95="-"),"-",SUM('A-8'!H368,'A-3'!G44,'A-3'!G95))</f>
        <v>46</v>
      </c>
      <c r="I95" s="103">
        <f>IF(AND('A-8'!I368="-",'A-3'!H44="-",'A-3'!H95="-"),"-",SUM('A-8'!I368,'A-3'!H44,'A-3'!H95))</f>
        <v>639</v>
      </c>
      <c r="J95" s="103" t="str">
        <f>IF('A-8'!J368="-","-",('A-8'!J368))</f>
        <v>-</v>
      </c>
      <c r="K95" s="103" t="str">
        <f>IF('A-8'!K368="-","-",('A-8'!K368))</f>
        <v>-</v>
      </c>
      <c r="L95" s="103">
        <f>IF(AND('A-8'!L368="-",'A-3'!I44="-",'A-3'!I95="-"),"-",SUM('A-8'!L368,'A-3'!I44,'A-3'!I95))</f>
        <v>4269</v>
      </c>
      <c r="M95" s="7"/>
      <c r="N95" s="103" t="s">
        <v>15</v>
      </c>
      <c r="O95" s="103" t="s">
        <v>15</v>
      </c>
      <c r="P95" s="103" t="s">
        <v>15</v>
      </c>
      <c r="Q95" s="103" t="s">
        <v>15</v>
      </c>
      <c r="R95" s="103" t="s">
        <v>15</v>
      </c>
      <c r="S95" s="103" t="s">
        <v>15</v>
      </c>
      <c r="T95" s="103" t="s">
        <v>15</v>
      </c>
      <c r="U95" s="103" t="s">
        <v>15</v>
      </c>
      <c r="V95" s="103" t="s">
        <v>15</v>
      </c>
      <c r="W95" s="103" t="s">
        <v>15</v>
      </c>
      <c r="X95" s="103" t="s">
        <v>15</v>
      </c>
    </row>
    <row r="96" spans="1:24" ht="11.25" customHeight="1">
      <c r="A96" s="68">
        <v>2016</v>
      </c>
      <c r="B96" s="103" t="str">
        <f>IF('A-8'!B369="-","-",('A-8'!B369))</f>
        <v>-</v>
      </c>
      <c r="C96" s="103">
        <f>IF(AND('A-8'!C369="-",'A-3'!B45="-",'A-3'!B96="-"),"-",SUM('A-8'!C369,'A-3'!B45,'A-3'!B96))</f>
        <v>12</v>
      </c>
      <c r="D96" s="103">
        <f>IF(AND('A-8'!D369="-",'A-3'!C45="-",'A-3'!C96="-"),"-",SUM('A-8'!D369,'A-3'!C45,'A-3'!C96))</f>
        <v>34</v>
      </c>
      <c r="E96" s="103">
        <f>IF(AND('A-8'!E369="-",'A-3'!D45="-",'A-3'!D96="-"),"-",SUM('A-8'!E369,'A-3'!D45,'A-3'!D96))</f>
        <v>179</v>
      </c>
      <c r="F96" s="103">
        <f>IF(AND('A-8'!F369="-",'A-3'!E45="-",'A-3'!E96="-"),"-",SUM('A-8'!F369,'A-3'!E45,'A-3'!E96))</f>
        <v>21</v>
      </c>
      <c r="G96" s="103" t="str">
        <f>IF(AND('A-8'!G369="-",'A-3'!F45="-",'A-3'!F96="-"),"-",SUM('A-8'!G369,'A-3'!F45,'A-3'!F96))</f>
        <v>-</v>
      </c>
      <c r="H96" s="103">
        <f>IF(AND('A-8'!H369="-",'A-3'!G45="-",'A-3'!G96="-"),"-",SUM('A-8'!H369,'A-3'!G45,'A-3'!G96))</f>
        <v>196</v>
      </c>
      <c r="I96" s="103">
        <f>IF(AND('A-8'!I369="-",'A-3'!H45="-",'A-3'!H96="-"),"-",SUM('A-8'!I369,'A-3'!H45,'A-3'!H96))</f>
        <v>152</v>
      </c>
      <c r="J96" s="103" t="str">
        <f>IF('A-8'!J369="-","-",('A-8'!J369))</f>
        <v>-</v>
      </c>
      <c r="K96" s="103" t="str">
        <f>IF('A-8'!K369="-","-",('A-8'!K369))</f>
        <v>-</v>
      </c>
      <c r="L96" s="103">
        <f>IF(AND('A-8'!L369="-",'A-3'!I45="-",'A-3'!I96="-"),"-",SUM('A-8'!L369,'A-3'!I45,'A-3'!I96))</f>
        <v>594</v>
      </c>
      <c r="M96" s="7"/>
      <c r="N96" s="103" t="s">
        <v>15</v>
      </c>
      <c r="O96" s="103" t="s">
        <v>15</v>
      </c>
      <c r="P96" s="103" t="s">
        <v>15</v>
      </c>
      <c r="Q96" s="103" t="s">
        <v>15</v>
      </c>
      <c r="R96" s="103" t="s">
        <v>15</v>
      </c>
      <c r="S96" s="103" t="s">
        <v>15</v>
      </c>
      <c r="T96" s="103" t="s">
        <v>15</v>
      </c>
      <c r="U96" s="103" t="s">
        <v>15</v>
      </c>
      <c r="V96" s="103" t="s">
        <v>15</v>
      </c>
      <c r="W96" s="103" t="s">
        <v>15</v>
      </c>
      <c r="X96" s="103" t="s">
        <v>15</v>
      </c>
    </row>
    <row r="97" spans="1:24" ht="11.25" customHeight="1">
      <c r="A97" s="68">
        <v>2017</v>
      </c>
      <c r="B97" s="103" t="str">
        <f>IF('A-8'!B370="-","-",('A-8'!B370))</f>
        <v>-</v>
      </c>
      <c r="C97" s="103" t="str">
        <f>IF(AND('A-8'!C370="-",'A-3'!B46="-",'A-3'!B97="-"),"-",SUM('A-8'!C370,'A-3'!B46,'A-3'!B97))</f>
        <v>-</v>
      </c>
      <c r="D97" s="103" t="str">
        <f>IF(AND('A-8'!D370="-",'A-3'!C46="-",'A-3'!C97="-"),"-",SUM('A-8'!D370,'A-3'!C46,'A-3'!C97))</f>
        <v>-</v>
      </c>
      <c r="E97" s="103" t="str">
        <f>IF(AND('A-8'!E370="-",'A-3'!D46="-",'A-3'!D97="-"),"-",SUM('A-8'!E370,'A-3'!D46,'A-3'!D97))</f>
        <v>-</v>
      </c>
      <c r="F97" s="103" t="str">
        <f>IF(AND('A-8'!F370="-",'A-3'!E46="-",'A-3'!E97="-"),"-",SUM('A-8'!F370,'A-3'!E46,'A-3'!E97))</f>
        <v>-</v>
      </c>
      <c r="G97" s="103" t="str">
        <f>IF(AND('A-8'!G370="-",'A-3'!F46="-",'A-3'!F97="-"),"-",SUM('A-8'!G370,'A-3'!F46,'A-3'!F97))</f>
        <v>-</v>
      </c>
      <c r="H97" s="103" t="str">
        <f>IF(AND('A-8'!H370="-",'A-3'!G46="-",'A-3'!G97="-"),"-",SUM('A-8'!H370,'A-3'!G46,'A-3'!G97))</f>
        <v>-</v>
      </c>
      <c r="I97" s="103">
        <f>IF(AND('A-8'!I370="-",'A-3'!H46="-",'A-3'!H97="-"),"-",SUM('A-8'!I370,'A-3'!H46,'A-3'!H97))</f>
        <v>329</v>
      </c>
      <c r="J97" s="103" t="str">
        <f>IF('A-8'!J370="-","-",('A-8'!J370))</f>
        <v>-</v>
      </c>
      <c r="K97" s="103" t="str">
        <f>IF('A-8'!K370="-","-",('A-8'!K370))</f>
        <v>-</v>
      </c>
      <c r="L97" s="103">
        <f>IF(AND('A-8'!L370="-",'A-3'!I46="-",'A-3'!I97="-"),"-",SUM('A-8'!L370,'A-3'!I46,'A-3'!I97))</f>
        <v>329</v>
      </c>
      <c r="M97" s="7"/>
      <c r="N97" s="103" t="s">
        <v>15</v>
      </c>
      <c r="O97" s="103" t="s">
        <v>15</v>
      </c>
      <c r="P97" s="103" t="s">
        <v>15</v>
      </c>
      <c r="Q97" s="103" t="s">
        <v>15</v>
      </c>
      <c r="R97" s="103" t="s">
        <v>15</v>
      </c>
      <c r="S97" s="103" t="s">
        <v>15</v>
      </c>
      <c r="T97" s="103" t="s">
        <v>15</v>
      </c>
      <c r="U97" s="103" t="s">
        <v>15</v>
      </c>
      <c r="V97" s="103" t="s">
        <v>15</v>
      </c>
      <c r="W97" s="103" t="s">
        <v>15</v>
      </c>
      <c r="X97" s="103" t="s">
        <v>15</v>
      </c>
    </row>
    <row r="98" spans="1:24" ht="11.25" customHeight="1">
      <c r="A98" s="68">
        <v>2018</v>
      </c>
      <c r="B98" s="103" t="str">
        <f>IF('A-8'!B371="-","-",('A-8'!B371))</f>
        <v>-</v>
      </c>
      <c r="C98" s="103" t="str">
        <f>IF(AND('A-8'!C371="-",'A-3'!B47="-",'A-3'!B98="-"),"-",SUM('A-8'!C371,'A-3'!B47,'A-3'!B98))</f>
        <v>-</v>
      </c>
      <c r="D98" s="103">
        <f>IF(AND('A-8'!D371="-",'A-3'!C47="-",'A-3'!C98="-"),"-",SUM('A-8'!D371,'A-3'!C47,'A-3'!C98))</f>
        <v>1209</v>
      </c>
      <c r="E98" s="103">
        <f>IF(AND('A-8'!E371="-",'A-3'!D47="-",'A-3'!D98="-"),"-",SUM('A-8'!E371,'A-3'!D47,'A-3'!D98))</f>
        <v>4006</v>
      </c>
      <c r="F98" s="103">
        <f>IF(AND('A-8'!F371="-",'A-3'!E47="-",'A-3'!E98="-"),"-",SUM('A-8'!F371,'A-3'!E47,'A-3'!E98))</f>
        <v>2988</v>
      </c>
      <c r="G98" s="103">
        <f>IF(AND('A-8'!G371="-",'A-3'!F47="-",'A-3'!F98="-"),"-",SUM('A-8'!G371,'A-3'!F47,'A-3'!F98))</f>
        <v>4391</v>
      </c>
      <c r="H98" s="103" t="str">
        <f>IF(AND('A-8'!H371="-",'A-3'!G47="-",'A-3'!G98="-"),"-",SUM('A-8'!H371,'A-3'!G47,'A-3'!G98))</f>
        <v>-</v>
      </c>
      <c r="I98" s="103">
        <f>IF(AND('A-8'!I371="-",'A-3'!H47="-",'A-3'!H98="-"),"-",SUM('A-8'!I371,'A-3'!H47,'A-3'!H98))</f>
        <v>316</v>
      </c>
      <c r="J98" s="103" t="str">
        <f>IF('A-8'!J371="-","-",('A-8'!J371))</f>
        <v>-</v>
      </c>
      <c r="K98" s="103" t="str">
        <f>IF('A-8'!K371="-","-",('A-8'!K371))</f>
        <v>-</v>
      </c>
      <c r="L98" s="103">
        <f>IF(AND('A-8'!L371="-",'A-3'!I47="-",'A-3'!I98="-"),"-",SUM('A-8'!L371,'A-3'!I47,'A-3'!I98))</f>
        <v>12910</v>
      </c>
      <c r="M98" s="7"/>
      <c r="N98" s="103" t="s">
        <v>15</v>
      </c>
      <c r="O98" s="103" t="s">
        <v>15</v>
      </c>
      <c r="P98" s="103" t="s">
        <v>15</v>
      </c>
      <c r="Q98" s="103" t="s">
        <v>15</v>
      </c>
      <c r="R98" s="103" t="s">
        <v>15</v>
      </c>
      <c r="S98" s="103" t="s">
        <v>15</v>
      </c>
      <c r="T98" s="103" t="s">
        <v>15</v>
      </c>
      <c r="U98" s="103" t="s">
        <v>15</v>
      </c>
      <c r="V98" s="103" t="s">
        <v>15</v>
      </c>
      <c r="W98" s="103" t="s">
        <v>15</v>
      </c>
      <c r="X98" s="103" t="s">
        <v>15</v>
      </c>
    </row>
    <row r="99" spans="1:24" ht="11.25" customHeight="1">
      <c r="A99" s="68">
        <v>2019</v>
      </c>
      <c r="B99" s="103" t="str">
        <f>IF('A-8'!B372="-","-",('A-8'!B372))</f>
        <v>-</v>
      </c>
      <c r="C99" s="103">
        <f>IF(AND('A-8'!C372="-",'A-3'!B48="-",'A-3'!B99="-"),"-",SUM('A-8'!C372,'A-3'!B48,'A-3'!B99))</f>
        <v>12</v>
      </c>
      <c r="D99" s="103">
        <f>IF(AND('A-8'!D372="-",'A-3'!C48="-",'A-3'!C99="-"),"-",SUM('A-8'!D372,'A-3'!C48,'A-3'!C99))</f>
        <v>16</v>
      </c>
      <c r="E99" s="103">
        <f>IF(AND('A-8'!E372="-",'A-3'!D48="-",'A-3'!D99="-"),"-",SUM('A-8'!E372,'A-3'!D48,'A-3'!D99))</f>
        <v>799</v>
      </c>
      <c r="F99" s="103">
        <f>IF(AND('A-8'!F372="-",'A-3'!E48="-",'A-3'!E99="-"),"-",SUM('A-8'!F372,'A-3'!E48,'A-3'!E99))</f>
        <v>1945</v>
      </c>
      <c r="G99" s="103">
        <f>IF(AND('A-8'!G372="-",'A-3'!F48="-",'A-3'!F99="-"),"-",SUM('A-8'!G372,'A-3'!F48,'A-3'!F99))</f>
        <v>4957</v>
      </c>
      <c r="H99" s="103" t="str">
        <f>IF(AND('A-8'!H372="-",'A-3'!G48="-",'A-3'!G99="-"),"-",SUM('A-8'!H372,'A-3'!G48,'A-3'!G99))</f>
        <v>-</v>
      </c>
      <c r="I99" s="103" t="str">
        <f>IF(AND('A-8'!I372="-",'A-3'!H48="-",'A-3'!H99="-"),"-",SUM('A-8'!I372,'A-3'!H48,'A-3'!H99))</f>
        <v>-</v>
      </c>
      <c r="J99" s="103" t="str">
        <f>IF('A-8'!J372="-","-",('A-8'!J372))</f>
        <v>-</v>
      </c>
      <c r="K99" s="103" t="str">
        <f>IF('A-8'!K372="-","-",('A-8'!K372))</f>
        <v>-</v>
      </c>
      <c r="L99" s="103">
        <f>IF(AND('A-8'!L372="-",'A-3'!I48="-",'A-3'!I99="-"),"-",SUM('A-8'!L372,'A-3'!I48,'A-3'!I99))</f>
        <v>7729</v>
      </c>
      <c r="M99" s="7"/>
      <c r="N99" s="103" t="s">
        <v>15</v>
      </c>
      <c r="O99" s="103" t="s">
        <v>15</v>
      </c>
      <c r="P99" s="103" t="s">
        <v>15</v>
      </c>
      <c r="Q99" s="103" t="s">
        <v>15</v>
      </c>
      <c r="R99" s="103" t="s">
        <v>15</v>
      </c>
      <c r="S99" s="103" t="s">
        <v>15</v>
      </c>
      <c r="T99" s="103" t="s">
        <v>15</v>
      </c>
      <c r="U99" s="103" t="s">
        <v>15</v>
      </c>
      <c r="V99" s="103" t="s">
        <v>15</v>
      </c>
      <c r="W99" s="103" t="s">
        <v>15</v>
      </c>
      <c r="X99" s="103" t="s">
        <v>15</v>
      </c>
    </row>
    <row r="100" spans="1:24" ht="11.25" customHeight="1">
      <c r="A100" s="68">
        <v>2020</v>
      </c>
      <c r="B100" s="103" t="str">
        <f>IF('A-8'!B373="-","-",('A-8'!B373))</f>
        <v>-</v>
      </c>
      <c r="C100" s="103">
        <f>IF(AND('A-8'!C373="-",'A-3'!B49="-",'A-3'!B100="-"),"-",SUM('A-8'!C373,'A-3'!B49,'A-3'!B100))</f>
        <v>1</v>
      </c>
      <c r="D100" s="103">
        <f>IF(AND('A-8'!D373="-",'A-3'!C49="-",'A-3'!C100="-"),"-",SUM('A-8'!D373,'A-3'!C49,'A-3'!C100))</f>
        <v>5</v>
      </c>
      <c r="E100" s="103">
        <f>IF(AND('A-8'!E373="-",'A-3'!D49="-",'A-3'!D100="-"),"-",SUM('A-8'!E373,'A-3'!D49,'A-3'!D100))</f>
        <v>168</v>
      </c>
      <c r="F100" s="103">
        <f>IF(AND('A-8'!F373="-",'A-3'!E49="-",'A-3'!E100="-"),"-",SUM('A-8'!F373,'A-3'!E49,'A-3'!E100))</f>
        <v>651</v>
      </c>
      <c r="G100" s="103" t="str">
        <f>IF(AND('A-8'!G373="-",'A-3'!F49="-",'A-3'!F100="-"),"-",SUM('A-8'!G373,'A-3'!F49,'A-3'!F100))</f>
        <v>-</v>
      </c>
      <c r="H100" s="103" t="str">
        <f>IF(AND('A-8'!H373="-",'A-3'!G49="-",'A-3'!G100="-"),"-",SUM('A-8'!H373,'A-3'!G49,'A-3'!G100))</f>
        <v>-</v>
      </c>
      <c r="I100" s="103" t="str">
        <f>IF(AND('A-8'!I373="-",'A-3'!H49="-",'A-3'!H100="-"),"-",SUM('A-8'!I373,'A-3'!H49,'A-3'!H100))</f>
        <v>-</v>
      </c>
      <c r="J100" s="103" t="str">
        <f>IF('A-8'!J373="-","-",('A-8'!J373))</f>
        <v>-</v>
      </c>
      <c r="K100" s="103" t="str">
        <f>IF('A-8'!K373="-","-",('A-8'!K373))</f>
        <v>-</v>
      </c>
      <c r="L100" s="103">
        <f>IF(AND('A-8'!L373="-",'A-3'!I49="-",'A-3'!I100="-"),"-",SUM('A-8'!L373,'A-3'!I49,'A-3'!I100))</f>
        <v>825</v>
      </c>
      <c r="M100" s="7"/>
      <c r="N100" s="103" t="s">
        <v>15</v>
      </c>
      <c r="O100" s="103" t="s">
        <v>15</v>
      </c>
      <c r="P100" s="103" t="s">
        <v>15</v>
      </c>
      <c r="Q100" s="103" t="s">
        <v>15</v>
      </c>
      <c r="R100" s="103" t="s">
        <v>15</v>
      </c>
      <c r="S100" s="103" t="s">
        <v>15</v>
      </c>
      <c r="T100" s="103" t="s">
        <v>15</v>
      </c>
      <c r="U100" s="103" t="s">
        <v>15</v>
      </c>
      <c r="V100" s="103" t="s">
        <v>15</v>
      </c>
      <c r="W100" s="103" t="s">
        <v>15</v>
      </c>
      <c r="X100" s="103" t="s">
        <v>15</v>
      </c>
    </row>
    <row r="101" spans="1:24" ht="11.25" customHeight="1">
      <c r="A101" s="68">
        <v>2021</v>
      </c>
      <c r="B101" s="103">
        <f>IF('A-8'!B374="-","-",('A-8'!B374))</f>
        <v>2</v>
      </c>
      <c r="C101" s="103">
        <f>IF(AND('A-8'!C374="-",'A-3'!B50="-",'A-3'!B101="-"),"-",SUM('A-8'!C374,'A-3'!B50,'A-3'!B101))</f>
        <v>2</v>
      </c>
      <c r="D101" s="103">
        <f>IF(AND('A-8'!D374="-",'A-3'!C50="-",'A-3'!C101="-"),"-",SUM('A-8'!D374,'A-3'!C50,'A-3'!C101))</f>
        <v>13</v>
      </c>
      <c r="E101" s="103">
        <f>IF(AND('A-8'!E374="-",'A-3'!D50="-",'A-3'!D101="-"),"-",SUM('A-8'!E374,'A-3'!D50,'A-3'!D101))</f>
        <v>275</v>
      </c>
      <c r="F101" s="103">
        <f>IF(AND('A-8'!F374="-",'A-3'!E50="-",'A-3'!E101="-"),"-",SUM('A-8'!F374,'A-3'!E50,'A-3'!E101))</f>
        <v>132</v>
      </c>
      <c r="G101" s="103" t="str">
        <f>IF(AND('A-8'!G374="-",'A-3'!F50="-",'A-3'!F101="-"),"-",SUM('A-8'!G374,'A-3'!F50,'A-3'!F101))</f>
        <v>-</v>
      </c>
      <c r="H101" s="103" t="str">
        <f>IF(AND('A-8'!H374="-",'A-3'!G50="-",'A-3'!G101="-"),"-",SUM('A-8'!H374,'A-3'!G50,'A-3'!G101))</f>
        <v>-</v>
      </c>
      <c r="I101" s="103" t="str">
        <f>IF(AND('A-8'!I374="-",'A-3'!H50="-",'A-3'!H101="-"),"-",SUM('A-8'!I374,'A-3'!H50,'A-3'!H101))</f>
        <v>-</v>
      </c>
      <c r="J101" s="103" t="str">
        <f>IF('A-8'!J374="-","-",('A-8'!J374))</f>
        <v>-</v>
      </c>
      <c r="K101" s="103" t="str">
        <f>IF('A-8'!K374="-","-",('A-8'!K374))</f>
        <v>-</v>
      </c>
      <c r="L101" s="103">
        <f>IF(AND('A-8'!L374="-",'A-3'!I50="-",'A-3'!I101="-"),"-",SUM('A-8'!L374,'A-3'!I50,'A-3'!I101))</f>
        <v>424</v>
      </c>
      <c r="M101" s="7"/>
      <c r="N101" s="103" t="s">
        <v>15</v>
      </c>
      <c r="O101" s="103" t="s">
        <v>15</v>
      </c>
      <c r="P101" s="103" t="s">
        <v>15</v>
      </c>
      <c r="Q101" s="103" t="s">
        <v>15</v>
      </c>
      <c r="R101" s="103" t="s">
        <v>15</v>
      </c>
      <c r="S101" s="103" t="s">
        <v>15</v>
      </c>
      <c r="T101" s="103" t="s">
        <v>15</v>
      </c>
      <c r="U101" s="103" t="s">
        <v>15</v>
      </c>
      <c r="V101" s="103" t="s">
        <v>15</v>
      </c>
      <c r="W101" s="103" t="s">
        <v>15</v>
      </c>
      <c r="X101" s="103" t="s">
        <v>15</v>
      </c>
    </row>
    <row r="102" spans="1:24" ht="11.25" customHeight="1">
      <c r="A102" s="68">
        <v>2022</v>
      </c>
      <c r="B102" s="103" t="str">
        <f>IF('A-8'!B375="-","-",('A-8'!B375))</f>
        <v>-</v>
      </c>
      <c r="C102" s="103">
        <f>IF(AND('A-8'!C375="-",'A-3'!B51="-",'A-3'!B102="-"),"-",SUM('A-8'!C375,'A-3'!B51,'A-3'!B102))</f>
        <v>7</v>
      </c>
      <c r="D102" s="103">
        <f>IF(AND('A-8'!D375="-",'A-3'!C51="-",'A-3'!C102="-"),"-",SUM('A-8'!D375,'A-3'!C51,'A-3'!C102))</f>
        <v>0</v>
      </c>
      <c r="E102" s="103">
        <f>IF(AND('A-8'!E375="-",'A-3'!D51="-",'A-3'!D102="-"),"-",SUM('A-8'!E375,'A-3'!D51,'A-3'!D102))</f>
        <v>371</v>
      </c>
      <c r="F102" s="103">
        <f>IF(AND('A-8'!F375="-",'A-3'!E51="-",'A-3'!E102="-"),"-",SUM('A-8'!F375,'A-3'!E51,'A-3'!E102))</f>
        <v>39</v>
      </c>
      <c r="G102" s="103">
        <f>IF(AND('A-8'!G375="-",'A-3'!F51="-",'A-3'!F102="-"),"-",SUM('A-8'!G375,'A-3'!F51,'A-3'!F102))</f>
        <v>366</v>
      </c>
      <c r="H102" s="103" t="str">
        <f>IF(AND('A-8'!H375="-",'A-3'!G51="-",'A-3'!G102="-"),"-",SUM('A-8'!H375,'A-3'!G51,'A-3'!G102))</f>
        <v>-</v>
      </c>
      <c r="I102" s="103" t="str">
        <f>IF(AND('A-8'!I375="-",'A-3'!H51="-",'A-3'!H102="-"),"-",SUM('A-8'!I375,'A-3'!H51,'A-3'!H102))</f>
        <v>-</v>
      </c>
      <c r="J102" s="103" t="str">
        <f>IF('A-8'!J375="-","-",('A-8'!J375))</f>
        <v>-</v>
      </c>
      <c r="K102" s="103" t="str">
        <f>IF('A-8'!K375="-","-",('A-8'!K375))</f>
        <v>-</v>
      </c>
      <c r="L102" s="103">
        <f>IF(AND('A-8'!L375="-",'A-3'!I51="-",'A-3'!I102="-"),"-",SUM('A-8'!L375,'A-3'!I51,'A-3'!I102))</f>
        <v>783</v>
      </c>
      <c r="M102" s="7"/>
      <c r="N102" s="103" t="s">
        <v>15</v>
      </c>
      <c r="O102" s="103" t="s">
        <v>15</v>
      </c>
      <c r="P102" s="103" t="s">
        <v>15</v>
      </c>
      <c r="Q102" s="103" t="s">
        <v>15</v>
      </c>
      <c r="R102" s="103" t="s">
        <v>15</v>
      </c>
      <c r="S102" s="103" t="s">
        <v>15</v>
      </c>
      <c r="T102" s="103" t="s">
        <v>15</v>
      </c>
      <c r="U102" s="103" t="s">
        <v>15</v>
      </c>
      <c r="V102" s="103" t="s">
        <v>15</v>
      </c>
      <c r="W102" s="103" t="s">
        <v>15</v>
      </c>
      <c r="X102" s="103" t="s">
        <v>15</v>
      </c>
    </row>
    <row r="103" spans="1:24" ht="11.25" customHeight="1">
      <c r="A103" s="68">
        <v>2023</v>
      </c>
      <c r="B103" s="103" t="str">
        <f>IF('A-8'!B376="-","-",('A-8'!B376))</f>
        <v>-</v>
      </c>
      <c r="C103" s="103" t="str">
        <f>IF(AND('A-8'!C376="-",'A-3'!B52="-",'A-3'!B103="-"),"-",SUM('A-8'!C376,'A-3'!B52,'A-3'!B103))</f>
        <v>-</v>
      </c>
      <c r="D103" s="103" t="str">
        <f>IF(AND('A-8'!D376="-",'A-3'!C52="-",'A-3'!C103="-"),"-",SUM('A-8'!D376,'A-3'!C52,'A-3'!C103))</f>
        <v>-</v>
      </c>
      <c r="E103" s="103" t="str">
        <f>IF(AND('A-8'!E376="-",'A-3'!D52="-",'A-3'!D103="-"),"-",SUM('A-8'!E376,'A-3'!D52,'A-3'!D103))</f>
        <v>-</v>
      </c>
      <c r="F103" s="103" t="str">
        <f>IF(AND('A-8'!F376="-",'A-3'!E52="-",'A-3'!E103="-"),"-",SUM('A-8'!F376,'A-3'!E52,'A-3'!E103))</f>
        <v>-</v>
      </c>
      <c r="G103" s="103" t="str">
        <f>IF(AND('A-8'!G376="-",'A-3'!F52="-",'A-3'!F103="-"),"-",SUM('A-8'!G376,'A-3'!F52,'A-3'!F103))</f>
        <v>-</v>
      </c>
      <c r="H103" s="103" t="str">
        <f>IF(AND('A-8'!H376="-",'A-3'!G52="-",'A-3'!G103="-"),"-",SUM('A-8'!H376,'A-3'!G52,'A-3'!G103))</f>
        <v>-</v>
      </c>
      <c r="I103" s="103" t="str">
        <f>IF(AND('A-8'!I376="-",'A-3'!H52="-",'A-3'!H103="-"),"-",SUM('A-8'!I376,'A-3'!H52,'A-3'!H103))</f>
        <v>-</v>
      </c>
      <c r="J103" s="103" t="str">
        <f>IF('A-8'!J376="-","-",('A-8'!J376))</f>
        <v>-</v>
      </c>
      <c r="K103" s="103" t="str">
        <f>IF('A-8'!K376="-","-",('A-8'!K376))</f>
        <v>-</v>
      </c>
      <c r="L103" s="103">
        <f>IF(AND('A-8'!L376="-",'A-3'!I52="-",'A-3'!I103="-"),"-",SUM('A-8'!L376,'A-3'!I52,'A-3'!I103))</f>
        <v>0</v>
      </c>
      <c r="M103" s="7"/>
      <c r="N103" s="103" t="s">
        <v>15</v>
      </c>
      <c r="O103" s="103" t="s">
        <v>15</v>
      </c>
      <c r="P103" s="103" t="s">
        <v>15</v>
      </c>
      <c r="Q103" s="103" t="s">
        <v>15</v>
      </c>
      <c r="R103" s="103" t="s">
        <v>15</v>
      </c>
      <c r="S103" s="103" t="s">
        <v>15</v>
      </c>
      <c r="T103" s="103" t="s">
        <v>15</v>
      </c>
      <c r="U103" s="103" t="s">
        <v>15</v>
      </c>
      <c r="V103" s="103" t="s">
        <v>15</v>
      </c>
      <c r="W103" s="103" t="s">
        <v>15</v>
      </c>
      <c r="X103" s="103" t="s">
        <v>15</v>
      </c>
    </row>
    <row r="104" spans="1:24" ht="11.25" customHeight="1">
      <c r="A104" s="68">
        <v>2024</v>
      </c>
      <c r="B104" s="103" t="str">
        <f>IF('A-8'!B377="-","-",('A-8'!B377))</f>
        <v>-</v>
      </c>
      <c r="C104" s="103">
        <f>IF(AND('A-8'!C377="-",'A-3'!B53="-",'A-3'!B104="-"),"-",SUM('A-8'!C377,'A-3'!B53,'A-3'!B104))</f>
        <v>7</v>
      </c>
      <c r="D104" s="103" t="str">
        <f>IF(AND('A-8'!D377="-",'A-3'!C53="-",'A-3'!C104="-"),"-",SUM('A-8'!D377,'A-3'!C53,'A-3'!C104))</f>
        <v>-</v>
      </c>
      <c r="E104" s="103" t="str">
        <f>IF(AND('A-8'!E377="-",'A-3'!D53="-",'A-3'!D104="-"),"-",SUM('A-8'!E377,'A-3'!D53,'A-3'!D104))</f>
        <v>-</v>
      </c>
      <c r="F104" s="103" t="str">
        <f>IF(AND('A-8'!F377="-",'A-3'!E53="-",'A-3'!E104="-"),"-",SUM('A-8'!F377,'A-3'!E53,'A-3'!E104))</f>
        <v>-</v>
      </c>
      <c r="G104" s="103" t="str">
        <f>IF(AND('A-8'!G377="-",'A-3'!F53="-",'A-3'!F104="-"),"-",SUM('A-8'!G377,'A-3'!F53,'A-3'!F104))</f>
        <v>-</v>
      </c>
      <c r="H104" s="103" t="str">
        <f>IF(AND('A-8'!H377="-",'A-3'!G53="-",'A-3'!G104="-"),"-",SUM('A-8'!H377,'A-3'!G53,'A-3'!G104))</f>
        <v>-</v>
      </c>
      <c r="I104" s="103" t="str">
        <f>IF(AND('A-8'!I377="-",'A-3'!H53="-",'A-3'!H104="-"),"-",SUM('A-8'!I377,'A-3'!H53,'A-3'!H104))</f>
        <v>-</v>
      </c>
      <c r="J104" s="103" t="str">
        <f>IF('A-8'!J377="-","-",('A-8'!J377))</f>
        <v>-</v>
      </c>
      <c r="K104" s="103" t="str">
        <f>IF('A-8'!K377="-","-",('A-8'!K377))</f>
        <v>-</v>
      </c>
      <c r="L104" s="103">
        <f>IF(AND('A-8'!L377="-",'A-3'!I53="-",'A-3'!I104="-"),"-",SUM('A-8'!L377,'A-3'!I53,'A-3'!I104))</f>
        <v>7</v>
      </c>
      <c r="M104" s="7"/>
      <c r="N104" s="103" t="s">
        <v>15</v>
      </c>
      <c r="O104" s="103" t="s">
        <v>15</v>
      </c>
      <c r="P104" s="103" t="s">
        <v>15</v>
      </c>
      <c r="Q104" s="103" t="s">
        <v>15</v>
      </c>
      <c r="R104" s="103" t="s">
        <v>15</v>
      </c>
      <c r="S104" s="103" t="s">
        <v>15</v>
      </c>
      <c r="T104" s="103" t="s">
        <v>15</v>
      </c>
      <c r="U104" s="103" t="s">
        <v>15</v>
      </c>
      <c r="V104" s="103" t="s">
        <v>15</v>
      </c>
      <c r="W104" s="103" t="s">
        <v>15</v>
      </c>
      <c r="X104" s="103" t="s">
        <v>15</v>
      </c>
    </row>
    <row r="105" spans="1:24" ht="11.25" customHeight="1">
      <c r="A105" s="68"/>
      <c r="M105" s="7"/>
    </row>
    <row r="106" spans="1:24" ht="11.25" customHeight="1">
      <c r="A106" s="63" t="s">
        <v>263</v>
      </c>
      <c r="M106" s="7"/>
    </row>
    <row r="107" spans="1:24" ht="11.25" customHeight="1">
      <c r="A107" s="68">
        <v>1976</v>
      </c>
      <c r="B107" s="103" t="s">
        <v>15</v>
      </c>
      <c r="C107" s="103">
        <f>IF(AND('A-3'!B107="-",'A-3'!B158="-",'A-3'!B209="-"),"-",SUM('A-3'!B107,'A-3'!B158,'A-3'!B209))</f>
        <v>54031</v>
      </c>
      <c r="D107" s="103">
        <f>IF(AND('A-3'!C107="-",'A-3'!C158="-",'A-3'!C209="-"),"-",SUM('A-3'!C107,'A-3'!C158,'A-3'!C209))</f>
        <v>86207</v>
      </c>
      <c r="E107" s="103">
        <f>IF(AND('A-3'!D107="-",'A-3'!D158="-",'A-3'!D209="-"),"-",SUM('A-3'!D107,'A-3'!D158,'A-3'!D209))</f>
        <v>81508</v>
      </c>
      <c r="F107" s="103">
        <f>IF(AND('A-3'!E107="-",'A-3'!E158="-",'A-3'!E209="-"),"-",SUM('A-3'!E107,'A-3'!E158,'A-3'!E209))</f>
        <v>80514</v>
      </c>
      <c r="G107" s="103">
        <f>IF(AND('A-3'!F107="-",'A-3'!F158="-",'A-3'!F209="-"),"-",SUM('A-3'!F107,'A-3'!F158,'A-3'!F209))</f>
        <v>32372</v>
      </c>
      <c r="H107" s="103">
        <f>IF(AND('A-3'!G107="-",'A-3'!G158="-",'A-3'!G209="-"),"-",SUM('A-3'!G107,'A-3'!G158,'A-3'!G209))</f>
        <v>18908</v>
      </c>
      <c r="I107" s="103" t="str">
        <f>IF(AND('A-3'!H107="-",'A-3'!H158="-",'A-3'!H209="-"),"-",SUM('A-3'!H107,'A-3'!H158,'A-3'!H209))</f>
        <v>-</v>
      </c>
      <c r="J107" s="103" t="s">
        <v>15</v>
      </c>
      <c r="K107" s="103" t="s">
        <v>15</v>
      </c>
      <c r="L107" s="103">
        <f>IF(AND('A-3'!I107="-",'A-3'!I158="-",'A-3'!I209="-"),"-",SUM('A-3'!I107,'A-3'!I158,'A-3'!I209))</f>
        <v>353540</v>
      </c>
      <c r="M107" s="7"/>
      <c r="N107" s="103" t="s">
        <v>15</v>
      </c>
      <c r="O107" s="103">
        <f>SUM('A-3'!K107,'A-3'!K158,'A-3'!K209)</f>
        <v>0</v>
      </c>
      <c r="P107" s="103">
        <f>SUM('A-3'!L107,'A-3'!L158,'A-3'!L209)</f>
        <v>62976</v>
      </c>
      <c r="Q107" s="103">
        <f>SUM('A-3'!M107,'A-3'!M158,'A-3'!M209)</f>
        <v>162868</v>
      </c>
      <c r="R107" s="103">
        <f>SUM('A-3'!N107,'A-3'!N158,'A-3'!N209)</f>
        <v>47074</v>
      </c>
      <c r="S107" s="103">
        <f>SUM('A-3'!O107,'A-3'!O158,'A-3'!O209)</f>
        <v>9830</v>
      </c>
      <c r="T107" s="103">
        <f>SUM('A-3'!P107,'A-3'!P158,'A-3'!P209)</f>
        <v>1141</v>
      </c>
      <c r="U107" s="103" t="s">
        <v>15</v>
      </c>
      <c r="V107" s="103" t="s">
        <v>15</v>
      </c>
      <c r="W107" s="103" t="s">
        <v>15</v>
      </c>
      <c r="X107" s="103">
        <f t="shared" ref="X107:X123" si="2">SUM(N107:W107)</f>
        <v>283889</v>
      </c>
    </row>
    <row r="108" spans="1:24" ht="11.25" customHeight="1">
      <c r="A108" s="68">
        <v>1977</v>
      </c>
      <c r="B108" s="103" t="s">
        <v>15</v>
      </c>
      <c r="C108" s="103">
        <f>IF(AND('A-3'!B108="-",'A-3'!B159="-",'A-3'!B210="-"),"-",SUM('A-3'!B108,'A-3'!B159,'A-3'!B210))</f>
        <v>59973</v>
      </c>
      <c r="D108" s="103">
        <f>IF(AND('A-3'!C108="-",'A-3'!C159="-",'A-3'!C210="-"),"-",SUM('A-3'!C108,'A-3'!C159,'A-3'!C210))</f>
        <v>100695</v>
      </c>
      <c r="E108" s="103">
        <f>IF(AND('A-3'!D108="-",'A-3'!D159="-",'A-3'!D210="-"),"-",SUM('A-3'!D108,'A-3'!D159,'A-3'!D210))</f>
        <v>63249</v>
      </c>
      <c r="F108" s="103">
        <f>IF(AND('A-3'!E108="-",'A-3'!E159="-",'A-3'!E210="-"),"-",SUM('A-3'!E108,'A-3'!E159,'A-3'!E210))</f>
        <v>90788</v>
      </c>
      <c r="G108" s="103">
        <f>IF(AND('A-3'!F108="-",'A-3'!F159="-",'A-3'!F210="-"),"-",SUM('A-3'!F108,'A-3'!F159,'A-3'!F210))</f>
        <v>62062</v>
      </c>
      <c r="H108" s="103">
        <f>IF(AND('A-3'!G108="-",'A-3'!G159="-",'A-3'!G210="-"),"-",SUM('A-3'!G108,'A-3'!G159,'A-3'!G210))</f>
        <v>25958</v>
      </c>
      <c r="I108" s="103" t="str">
        <f>IF(AND('A-3'!H108="-",'A-3'!H159="-",'A-3'!H210="-"),"-",SUM('A-3'!H108,'A-3'!H159,'A-3'!H210))</f>
        <v>-</v>
      </c>
      <c r="J108" s="103" t="s">
        <v>15</v>
      </c>
      <c r="K108" s="103" t="s">
        <v>15</v>
      </c>
      <c r="L108" s="103">
        <f>IF(AND('A-3'!I108="-",'A-3'!I159="-",'A-3'!I210="-"),"-",SUM('A-3'!I108,'A-3'!I159,'A-3'!I210))</f>
        <v>402725</v>
      </c>
      <c r="M108" s="7"/>
      <c r="N108" s="103" t="s">
        <v>15</v>
      </c>
      <c r="O108" s="103">
        <f>SUM('A-3'!K108,'A-3'!K159,'A-3'!K210)</f>
        <v>0</v>
      </c>
      <c r="P108" s="103">
        <f>SUM('A-3'!L108,'A-3'!L159,'A-3'!L210)</f>
        <v>1032</v>
      </c>
      <c r="Q108" s="103">
        <f>SUM('A-3'!M108,'A-3'!M159,'A-3'!M210)</f>
        <v>3949</v>
      </c>
      <c r="R108" s="103">
        <f>SUM('A-3'!N108,'A-3'!N159,'A-3'!N210)</f>
        <v>1246</v>
      </c>
      <c r="S108" s="103">
        <f>SUM('A-3'!O108,'A-3'!O159,'A-3'!O210)</f>
        <v>881</v>
      </c>
      <c r="T108" s="103">
        <f>SUM('A-3'!P108,'A-3'!P159,'A-3'!P210)</f>
        <v>59</v>
      </c>
      <c r="U108" s="103">
        <f>SUM('A-3'!Q108,'A-3'!Q159,'A-3'!Q210)</f>
        <v>0</v>
      </c>
      <c r="V108" s="103" t="s">
        <v>15</v>
      </c>
      <c r="W108" s="103" t="s">
        <v>15</v>
      </c>
      <c r="X108" s="103">
        <f t="shared" si="2"/>
        <v>7167</v>
      </c>
    </row>
    <row r="109" spans="1:24" ht="11.25" customHeight="1">
      <c r="A109" s="68">
        <v>1978</v>
      </c>
      <c r="B109" s="103" t="s">
        <v>15</v>
      </c>
      <c r="C109" s="103">
        <f>IF(AND('A-3'!B109="-",'A-3'!B160="-",'A-3'!B211="-"),"-",SUM('A-3'!B109,'A-3'!B160,'A-3'!B211))</f>
        <v>22735</v>
      </c>
      <c r="D109" s="103">
        <f>IF(AND('A-3'!C109="-",'A-3'!C160="-",'A-3'!C211="-"),"-",SUM('A-3'!C109,'A-3'!C160,'A-3'!C211))</f>
        <v>118026</v>
      </c>
      <c r="E109" s="103">
        <f>IF(AND('A-3'!D109="-",'A-3'!D160="-",'A-3'!D211="-"),"-",SUM('A-3'!D109,'A-3'!D160,'A-3'!D211))</f>
        <v>142906</v>
      </c>
      <c r="F109" s="103">
        <f>IF(AND('A-3'!E109="-",'A-3'!E160="-",'A-3'!E211="-"),"-",SUM('A-3'!E109,'A-3'!E160,'A-3'!E211))</f>
        <v>89046</v>
      </c>
      <c r="G109" s="103">
        <f>IF(AND('A-3'!F109="-",'A-3'!F160="-",'A-3'!F211="-"),"-",SUM('A-3'!F109,'A-3'!F160,'A-3'!F211))</f>
        <v>31012</v>
      </c>
      <c r="H109" s="103">
        <f>IF(AND('A-3'!G109="-",'A-3'!G160="-",'A-3'!G211="-"),"-",SUM('A-3'!G109,'A-3'!G160,'A-3'!G211))</f>
        <v>19129</v>
      </c>
      <c r="I109" s="103" t="str">
        <f>IF(AND('A-3'!H109="-",'A-3'!H160="-",'A-3'!H211="-"),"-",SUM('A-3'!H109,'A-3'!H160,'A-3'!H211))</f>
        <v>-</v>
      </c>
      <c r="J109" s="103" t="s">
        <v>15</v>
      </c>
      <c r="K109" s="103" t="s">
        <v>15</v>
      </c>
      <c r="L109" s="103">
        <f>IF(AND('A-3'!I109="-",'A-3'!I160="-",'A-3'!I211="-"),"-",SUM('A-3'!I109,'A-3'!I160,'A-3'!I211))</f>
        <v>422854</v>
      </c>
      <c r="M109" s="7"/>
      <c r="N109" s="103" t="s">
        <v>15</v>
      </c>
      <c r="O109" s="103">
        <f>SUM('A-3'!K109,'A-3'!K160,'A-3'!K211)</f>
        <v>51</v>
      </c>
      <c r="P109" s="103">
        <f>SUM('A-3'!L109,'A-3'!L160,'A-3'!L211)</f>
        <v>4015</v>
      </c>
      <c r="Q109" s="103">
        <f>SUM('A-3'!M109,'A-3'!M160,'A-3'!M211)</f>
        <v>37739</v>
      </c>
      <c r="R109" s="103">
        <f>SUM('A-3'!N109,'A-3'!N160,'A-3'!N211)</f>
        <v>15302</v>
      </c>
      <c r="S109" s="103">
        <f>SUM('A-3'!O109,'A-3'!O160,'A-3'!O211)</f>
        <v>1681</v>
      </c>
      <c r="T109" s="103">
        <f>SUM('A-3'!P109,'A-3'!P160,'A-3'!P211)</f>
        <v>370</v>
      </c>
      <c r="U109" s="103">
        <f>SUM('A-3'!Q109,'A-3'!Q160,'A-3'!Q211)</f>
        <v>0</v>
      </c>
      <c r="V109" s="103" t="s">
        <v>15</v>
      </c>
      <c r="W109" s="103" t="s">
        <v>15</v>
      </c>
      <c r="X109" s="103">
        <f t="shared" si="2"/>
        <v>59158</v>
      </c>
    </row>
    <row r="110" spans="1:24" ht="11.25" customHeight="1">
      <c r="A110" s="68">
        <v>1979</v>
      </c>
      <c r="B110" s="103" t="s">
        <v>15</v>
      </c>
      <c r="C110" s="103">
        <f>IF(AND('A-3'!B110="-",'A-3'!B161="-",'A-3'!B212="-"),"-",SUM('A-3'!B110,'A-3'!B161,'A-3'!B212))</f>
        <v>38</v>
      </c>
      <c r="D110" s="103">
        <f>IF(AND('A-3'!C110="-",'A-3'!C161="-",'A-3'!C212="-"),"-",SUM('A-3'!C110,'A-3'!C161,'A-3'!C212))</f>
        <v>107286</v>
      </c>
      <c r="E110" s="103">
        <f>IF(AND('A-3'!D110="-",'A-3'!D161="-",'A-3'!D212="-"),"-",SUM('A-3'!D110,'A-3'!D161,'A-3'!D212))</f>
        <v>61047</v>
      </c>
      <c r="F110" s="103">
        <f>IF(AND('A-3'!E110="-",'A-3'!E161="-",'A-3'!E212="-"),"-",SUM('A-3'!E110,'A-3'!E161,'A-3'!E212))</f>
        <v>149849</v>
      </c>
      <c r="G110" s="103">
        <f>IF(AND('A-3'!F110="-",'A-3'!F161="-",'A-3'!F212="-"),"-",SUM('A-3'!F110,'A-3'!F161,'A-3'!F212))</f>
        <v>77455</v>
      </c>
      <c r="H110" s="103">
        <f>IF(AND('A-3'!G110="-",'A-3'!G161="-",'A-3'!G212="-"),"-",SUM('A-3'!G110,'A-3'!G161,'A-3'!G212))</f>
        <v>40939</v>
      </c>
      <c r="I110" s="103" t="str">
        <f>IF(AND('A-3'!H110="-",'A-3'!H161="-",'A-3'!H212="-"),"-",SUM('A-3'!H110,'A-3'!H161,'A-3'!H212))</f>
        <v>-</v>
      </c>
      <c r="J110" s="103" t="s">
        <v>15</v>
      </c>
      <c r="K110" s="103" t="s">
        <v>15</v>
      </c>
      <c r="L110" s="103">
        <f>IF(AND('A-3'!I110="-",'A-3'!I161="-",'A-3'!I212="-"),"-",SUM('A-3'!I110,'A-3'!I161,'A-3'!I212))</f>
        <v>436614</v>
      </c>
      <c r="M110" s="7"/>
      <c r="N110" s="103" t="s">
        <v>15</v>
      </c>
      <c r="O110" s="103">
        <f>SUM('A-3'!K110,'A-3'!K161,'A-3'!K212)</f>
        <v>12</v>
      </c>
      <c r="P110" s="103">
        <f>SUM('A-3'!L110,'A-3'!L161,'A-3'!L212)</f>
        <v>1503</v>
      </c>
      <c r="Q110" s="103">
        <f>SUM('A-3'!M110,'A-3'!M161,'A-3'!M212)</f>
        <v>8013</v>
      </c>
      <c r="R110" s="103">
        <f>SUM('A-3'!N110,'A-3'!N161,'A-3'!N212)</f>
        <v>25865</v>
      </c>
      <c r="S110" s="103">
        <f>SUM('A-3'!O110,'A-3'!O161,'A-3'!O212)</f>
        <v>6432</v>
      </c>
      <c r="T110" s="103">
        <f>SUM('A-3'!P110,'A-3'!P161,'A-3'!P212)</f>
        <v>411</v>
      </c>
      <c r="U110" s="103">
        <f>SUM('A-3'!Q110,'A-3'!Q161,'A-3'!Q212)</f>
        <v>0</v>
      </c>
      <c r="V110" s="103" t="s">
        <v>15</v>
      </c>
      <c r="W110" s="103" t="s">
        <v>15</v>
      </c>
      <c r="X110" s="103">
        <f t="shared" si="2"/>
        <v>42236</v>
      </c>
    </row>
    <row r="111" spans="1:24" ht="11.25" customHeight="1">
      <c r="A111" s="68">
        <v>1980</v>
      </c>
      <c r="B111" s="103" t="s">
        <v>15</v>
      </c>
      <c r="C111" s="103" t="str">
        <f>IF(AND('A-3'!B111="-",'A-3'!B162="-",'A-3'!B213="-"),"-",SUM('A-3'!B111,'A-3'!B162,'A-3'!B213))</f>
        <v>-</v>
      </c>
      <c r="D111" s="103">
        <f>IF(AND('A-3'!C111="-",'A-3'!C162="-",'A-3'!C213="-"),"-",SUM('A-3'!C111,'A-3'!C162,'A-3'!C213))</f>
        <v>127872</v>
      </c>
      <c r="E111" s="103" t="str">
        <f>IF(AND('A-3'!D111="-",'A-3'!D162="-",'A-3'!D213="-"),"-",SUM('A-3'!D111,'A-3'!D162,'A-3'!D213))</f>
        <v>-</v>
      </c>
      <c r="F111" s="103">
        <f>IF(AND('A-3'!E111="-",'A-3'!E162="-",'A-3'!E213="-"),"-",SUM('A-3'!E111,'A-3'!E162,'A-3'!E213))</f>
        <v>232273</v>
      </c>
      <c r="G111" s="103">
        <f>IF(AND('A-3'!F111="-",'A-3'!F162="-",'A-3'!F213="-"),"-",SUM('A-3'!F111,'A-3'!F162,'A-3'!F213))</f>
        <v>38840</v>
      </c>
      <c r="H111" s="103">
        <f>IF(AND('A-3'!G111="-",'A-3'!G162="-",'A-3'!G213="-"),"-",SUM('A-3'!G111,'A-3'!G162,'A-3'!G213))</f>
        <v>25760</v>
      </c>
      <c r="I111" s="103" t="str">
        <f>IF(AND('A-3'!H111="-",'A-3'!H162="-",'A-3'!H213="-"),"-",SUM('A-3'!H111,'A-3'!H162,'A-3'!H213))</f>
        <v>-</v>
      </c>
      <c r="J111" s="103" t="s">
        <v>15</v>
      </c>
      <c r="K111" s="103" t="s">
        <v>15</v>
      </c>
      <c r="L111" s="103">
        <f>IF(AND('A-3'!I111="-",'A-3'!I162="-",'A-3'!I213="-"),"-",SUM('A-3'!I111,'A-3'!I162,'A-3'!I213))</f>
        <v>424745</v>
      </c>
      <c r="M111" s="7"/>
      <c r="N111" s="103" t="s">
        <v>15</v>
      </c>
      <c r="O111" s="103">
        <f>SUM('A-3'!K111,'A-3'!K162,'A-3'!K213)</f>
        <v>0</v>
      </c>
      <c r="P111" s="103">
        <f>SUM('A-3'!L111,'A-3'!L162,'A-3'!L213)</f>
        <v>413</v>
      </c>
      <c r="Q111" s="103">
        <f>SUM('A-3'!M111,'A-3'!M162,'A-3'!M213)</f>
        <v>0</v>
      </c>
      <c r="R111" s="103">
        <f>SUM('A-3'!N111,'A-3'!N162,'A-3'!N213)</f>
        <v>9835</v>
      </c>
      <c r="S111" s="103">
        <f>SUM('A-3'!O111,'A-3'!O162,'A-3'!O213)</f>
        <v>2709</v>
      </c>
      <c r="T111" s="103">
        <f>SUM('A-3'!P111,'A-3'!P162,'A-3'!P213)</f>
        <v>718</v>
      </c>
      <c r="U111" s="103">
        <f>SUM('A-3'!Q111,'A-3'!Q162,'A-3'!Q213)</f>
        <v>0</v>
      </c>
      <c r="V111" s="103" t="s">
        <v>15</v>
      </c>
      <c r="W111" s="103" t="s">
        <v>15</v>
      </c>
      <c r="X111" s="103">
        <f t="shared" si="2"/>
        <v>13675</v>
      </c>
    </row>
    <row r="112" spans="1:24" ht="11.25" customHeight="1">
      <c r="A112" s="68">
        <v>1981</v>
      </c>
      <c r="B112" s="103" t="s">
        <v>15</v>
      </c>
      <c r="C112" s="103" t="str">
        <f>IF(AND('A-3'!B112="-",'A-3'!B163="-",'A-3'!B214="-"),"-",SUM('A-3'!B112,'A-3'!B163,'A-3'!B214))</f>
        <v>-</v>
      </c>
      <c r="D112" s="103">
        <f>IF(AND('A-3'!C112="-",'A-3'!C163="-",'A-3'!C214="-"),"-",SUM('A-3'!C112,'A-3'!C163,'A-3'!C214))</f>
        <v>125875</v>
      </c>
      <c r="E112" s="103">
        <f>IF(AND('A-3'!D112="-",'A-3'!D163="-",'A-3'!D214="-"),"-",SUM('A-3'!D112,'A-3'!D163,'A-3'!D214))</f>
        <v>52237</v>
      </c>
      <c r="F112" s="103">
        <f>IF(AND('A-3'!E112="-",'A-3'!E163="-",'A-3'!E214="-"),"-",SUM('A-3'!E112,'A-3'!E163,'A-3'!E214))</f>
        <v>157779</v>
      </c>
      <c r="G112" s="103">
        <f>IF(AND('A-3'!F112="-",'A-3'!F163="-",'A-3'!F214="-"),"-",SUM('A-3'!F112,'A-3'!F163,'A-3'!F214))</f>
        <v>51646</v>
      </c>
      <c r="H112" s="103">
        <f>IF(AND('A-3'!G112="-",'A-3'!G163="-",'A-3'!G214="-"),"-",SUM('A-3'!G112,'A-3'!G163,'A-3'!G214))</f>
        <v>18992</v>
      </c>
      <c r="I112" s="103" t="str">
        <f>IF(AND('A-3'!H112="-",'A-3'!H163="-",'A-3'!H214="-"),"-",SUM('A-3'!H112,'A-3'!H163,'A-3'!H214))</f>
        <v>-</v>
      </c>
      <c r="J112" s="103" t="s">
        <v>15</v>
      </c>
      <c r="K112" s="103" t="s">
        <v>15</v>
      </c>
      <c r="L112" s="103">
        <f>IF(AND('A-3'!I112="-",'A-3'!I163="-",'A-3'!I214="-"),"-",SUM('A-3'!I112,'A-3'!I163,'A-3'!I214))</f>
        <v>406529</v>
      </c>
      <c r="M112" s="7"/>
      <c r="N112" s="103" t="s">
        <v>15</v>
      </c>
      <c r="O112" s="103">
        <f>SUM('A-3'!K112,'A-3'!K163,'A-3'!K214)</f>
        <v>0</v>
      </c>
      <c r="P112" s="103">
        <f>SUM('A-3'!L112,'A-3'!L163,'A-3'!L214)</f>
        <v>875</v>
      </c>
      <c r="Q112" s="103">
        <f>SUM('A-3'!M112,'A-3'!M163,'A-3'!M214)</f>
        <v>2546</v>
      </c>
      <c r="R112" s="103">
        <f>SUM('A-3'!N112,'A-3'!N163,'A-3'!N214)</f>
        <v>6491</v>
      </c>
      <c r="S112" s="103">
        <f>SUM('A-3'!O112,'A-3'!O163,'A-3'!O214)</f>
        <v>2432</v>
      </c>
      <c r="T112" s="103">
        <f>SUM('A-3'!P112,'A-3'!P163,'A-3'!P214)</f>
        <v>285</v>
      </c>
      <c r="U112" s="103">
        <f>SUM('A-3'!Q112,'A-3'!Q163,'A-3'!Q214)</f>
        <v>0</v>
      </c>
      <c r="V112" s="103" t="s">
        <v>15</v>
      </c>
      <c r="W112" s="103" t="s">
        <v>15</v>
      </c>
      <c r="X112" s="103">
        <f t="shared" si="2"/>
        <v>12629</v>
      </c>
    </row>
    <row r="113" spans="1:24" ht="11.25" customHeight="1">
      <c r="A113" s="68">
        <v>1982</v>
      </c>
      <c r="B113" s="103" t="s">
        <v>15</v>
      </c>
      <c r="C113" s="103">
        <f>IF(AND('A-3'!B113="-",'A-3'!B164="-",'A-3'!B215="-"),"-",SUM('A-3'!B113,'A-3'!B164,'A-3'!B215))</f>
        <v>59844</v>
      </c>
      <c r="D113" s="103">
        <f>IF(AND('A-3'!C113="-",'A-3'!C164="-",'A-3'!C215="-"),"-",SUM('A-3'!C113,'A-3'!C164,'A-3'!C215))</f>
        <v>151906</v>
      </c>
      <c r="E113" s="103">
        <f>IF(AND('A-3'!D113="-",'A-3'!D164="-",'A-3'!D215="-"),"-",SUM('A-3'!D113,'A-3'!D164,'A-3'!D215))</f>
        <v>66745</v>
      </c>
      <c r="F113" s="103">
        <f>IF(AND('A-3'!E113="-",'A-3'!E164="-",'A-3'!E215="-"),"-",SUM('A-3'!E113,'A-3'!E164,'A-3'!E215))</f>
        <v>204259</v>
      </c>
      <c r="G113" s="103">
        <f>IF(AND('A-3'!F113="-",'A-3'!F164="-",'A-3'!F215="-"),"-",SUM('A-3'!F113,'A-3'!F164,'A-3'!F215))</f>
        <v>90377</v>
      </c>
      <c r="H113" s="103">
        <f>IF(AND('A-3'!G113="-",'A-3'!G164="-",'A-3'!G215="-"),"-",SUM('A-3'!G113,'A-3'!G164,'A-3'!G215))</f>
        <v>23058</v>
      </c>
      <c r="I113" s="103" t="str">
        <f>IF(AND('A-3'!H113="-",'A-3'!H164="-",'A-3'!H215="-"),"-",SUM('A-3'!H113,'A-3'!H164,'A-3'!H215))</f>
        <v>-</v>
      </c>
      <c r="J113" s="103" t="s">
        <v>15</v>
      </c>
      <c r="K113" s="103" t="s">
        <v>15</v>
      </c>
      <c r="L113" s="103">
        <f>IF(AND('A-3'!I113="-",'A-3'!I164="-",'A-3'!I215="-"),"-",SUM('A-3'!I113,'A-3'!I164,'A-3'!I215))</f>
        <v>596189</v>
      </c>
      <c r="M113" s="7"/>
      <c r="N113" s="103" t="s">
        <v>15</v>
      </c>
      <c r="O113" s="103">
        <f>SUM('A-3'!K113,'A-3'!K164,'A-3'!K215)</f>
        <v>115</v>
      </c>
      <c r="P113" s="103">
        <f>SUM('A-3'!L113,'A-3'!L164,'A-3'!L215)</f>
        <v>1260</v>
      </c>
      <c r="Q113" s="103">
        <f>SUM('A-3'!M113,'A-3'!M164,'A-3'!M215)</f>
        <v>4780</v>
      </c>
      <c r="R113" s="103">
        <f>SUM('A-3'!N113,'A-3'!N164,'A-3'!N215)</f>
        <v>26269</v>
      </c>
      <c r="S113" s="103">
        <f>SUM('A-3'!O113,'A-3'!O164,'A-3'!O215)</f>
        <v>3837</v>
      </c>
      <c r="T113" s="103">
        <f>SUM('A-3'!P113,'A-3'!P164,'A-3'!P215)</f>
        <v>562</v>
      </c>
      <c r="U113" s="103">
        <f>SUM('A-3'!Q113,'A-3'!Q164,'A-3'!Q215)</f>
        <v>0</v>
      </c>
      <c r="V113" s="103" t="s">
        <v>15</v>
      </c>
      <c r="W113" s="103" t="s">
        <v>15</v>
      </c>
      <c r="X113" s="103">
        <f t="shared" si="2"/>
        <v>36823</v>
      </c>
    </row>
    <row r="114" spans="1:24" ht="11.25" customHeight="1">
      <c r="A114" s="68">
        <v>1983</v>
      </c>
      <c r="B114" s="103" t="s">
        <v>15</v>
      </c>
      <c r="C114" s="103">
        <f>IF(AND('A-3'!B114="-",'A-3'!B165="-",'A-3'!B216="-"),"-",SUM('A-3'!B114,'A-3'!B165,'A-3'!B216))</f>
        <v>2187</v>
      </c>
      <c r="D114" s="103">
        <f>IF(AND('A-3'!C114="-",'A-3'!C165="-",'A-3'!C216="-"),"-",SUM('A-3'!C114,'A-3'!C165,'A-3'!C216))</f>
        <v>81541</v>
      </c>
      <c r="E114" s="103">
        <f>IF(AND('A-3'!D114="-",'A-3'!D165="-",'A-3'!D216="-"),"-",SUM('A-3'!D114,'A-3'!D165,'A-3'!D216))</f>
        <v>51786</v>
      </c>
      <c r="F114" s="103">
        <f>IF(AND('A-3'!E114="-",'A-3'!E165="-",'A-3'!E216="-"),"-",SUM('A-3'!E114,'A-3'!E165,'A-3'!E216))</f>
        <v>73680</v>
      </c>
      <c r="G114" s="103">
        <f>IF(AND('A-3'!F114="-",'A-3'!F165="-",'A-3'!F216="-"),"-",SUM('A-3'!F114,'A-3'!F165,'A-3'!F216))</f>
        <v>21114</v>
      </c>
      <c r="H114" s="103">
        <f>IF(AND('A-3'!G114="-",'A-3'!G165="-",'A-3'!G216="-"),"-",SUM('A-3'!G114,'A-3'!G165,'A-3'!G216))</f>
        <v>3812</v>
      </c>
      <c r="I114" s="103" t="str">
        <f>IF(AND('A-3'!H114="-",'A-3'!H165="-",'A-3'!H216="-"),"-",SUM('A-3'!H114,'A-3'!H165,'A-3'!H216))</f>
        <v>-</v>
      </c>
      <c r="J114" s="103" t="s">
        <v>15</v>
      </c>
      <c r="K114" s="103" t="s">
        <v>15</v>
      </c>
      <c r="L114" s="103">
        <f>IF(AND('A-3'!I114="-",'A-3'!I165="-",'A-3'!I216="-"),"-",SUM('A-3'!I114,'A-3'!I165,'A-3'!I216))</f>
        <v>234120</v>
      </c>
      <c r="M114" s="7"/>
      <c r="N114" s="103" t="s">
        <v>15</v>
      </c>
      <c r="O114" s="103">
        <f>SUM('A-3'!K114,'A-3'!K165,'A-3'!K216)</f>
        <v>68</v>
      </c>
      <c r="P114" s="103">
        <f>SUM('A-3'!L114,'A-3'!L165,'A-3'!L216)</f>
        <v>364</v>
      </c>
      <c r="Q114" s="103">
        <f>SUM('A-3'!M114,'A-3'!M165,'A-3'!M216)</f>
        <v>7310</v>
      </c>
      <c r="R114" s="103">
        <f>SUM('A-3'!N114,'A-3'!N165,'A-3'!N216)</f>
        <v>6701</v>
      </c>
      <c r="S114" s="103">
        <f>SUM('A-3'!O114,'A-3'!O165,'A-3'!O216)</f>
        <v>2689</v>
      </c>
      <c r="T114" s="103">
        <f>SUM('A-3'!P114,'A-3'!P165,'A-3'!P216)</f>
        <v>136</v>
      </c>
      <c r="U114" s="103">
        <f>SUM('A-3'!Q114,'A-3'!Q165,'A-3'!Q216)</f>
        <v>0</v>
      </c>
      <c r="V114" s="103" t="s">
        <v>15</v>
      </c>
      <c r="W114" s="103" t="s">
        <v>15</v>
      </c>
      <c r="X114" s="103">
        <f t="shared" si="2"/>
        <v>17268</v>
      </c>
    </row>
    <row r="115" spans="1:24" ht="11.25" customHeight="1">
      <c r="A115" s="68">
        <v>1984</v>
      </c>
      <c r="B115" s="103" t="s">
        <v>15</v>
      </c>
      <c r="C115" s="103" t="str">
        <f>IF(AND('A-3'!B115="-",'A-3'!B166="-",'A-3'!B217="-"),"-",SUM('A-3'!B115,'A-3'!B166,'A-3'!B217))</f>
        <v>-</v>
      </c>
      <c r="D115" s="103">
        <f>IF(AND('A-3'!C115="-",'A-3'!C166="-",'A-3'!C217="-"),"-",SUM('A-3'!C115,'A-3'!C166,'A-3'!C217))</f>
        <v>23779</v>
      </c>
      <c r="E115" s="103">
        <f>IF(AND('A-3'!D115="-",'A-3'!D166="-",'A-3'!D217="-"),"-",SUM('A-3'!D115,'A-3'!D166,'A-3'!D217))</f>
        <v>56452</v>
      </c>
      <c r="F115" s="103">
        <f>IF(AND('A-3'!E115="-",'A-3'!E166="-",'A-3'!E217="-"),"-",SUM('A-3'!E115,'A-3'!E166,'A-3'!E217))</f>
        <v>102685</v>
      </c>
      <c r="G115" s="103">
        <f>IF(AND('A-3'!F115="-",'A-3'!F166="-",'A-3'!F217="-"),"-",SUM('A-3'!F115,'A-3'!F166,'A-3'!F217))</f>
        <v>66451</v>
      </c>
      <c r="H115" s="103">
        <f>IF(AND('A-3'!G115="-",'A-3'!G166="-",'A-3'!G217="-"),"-",SUM('A-3'!G115,'A-3'!G166,'A-3'!G217))</f>
        <v>22044</v>
      </c>
      <c r="I115" s="103" t="str">
        <f>IF(AND('A-3'!H115="-",'A-3'!H166="-",'A-3'!H217="-"),"-",SUM('A-3'!H115,'A-3'!H166,'A-3'!H217))</f>
        <v>-</v>
      </c>
      <c r="J115" s="103" t="s">
        <v>15</v>
      </c>
      <c r="K115" s="103" t="s">
        <v>15</v>
      </c>
      <c r="L115" s="103">
        <f>IF(AND('A-3'!I115="-",'A-3'!I166="-",'A-3'!I217="-"),"-",SUM('A-3'!I115,'A-3'!I166,'A-3'!I217))</f>
        <v>271411</v>
      </c>
      <c r="M115" s="7"/>
      <c r="N115" s="103" t="s">
        <v>15</v>
      </c>
      <c r="O115" s="103">
        <f>SUM('A-3'!K115,'A-3'!K166,'A-3'!K217)</f>
        <v>0</v>
      </c>
      <c r="P115" s="103">
        <f>SUM('A-3'!L115,'A-3'!L166,'A-3'!L217)</f>
        <v>0</v>
      </c>
      <c r="Q115" s="103">
        <f>SUM('A-3'!M115,'A-3'!M166,'A-3'!M217)</f>
        <v>11232</v>
      </c>
      <c r="R115" s="103">
        <f>SUM('A-3'!N115,'A-3'!N166,'A-3'!N217)</f>
        <v>28472</v>
      </c>
      <c r="S115" s="103">
        <f>SUM('A-3'!O115,'A-3'!O166,'A-3'!O217)</f>
        <v>849</v>
      </c>
      <c r="T115" s="103">
        <f>SUM('A-3'!P115,'A-3'!P166,'A-3'!P217)</f>
        <v>333</v>
      </c>
      <c r="U115" s="103">
        <f>SUM('A-3'!Q115,'A-3'!Q166,'A-3'!Q217)</f>
        <v>0</v>
      </c>
      <c r="V115" s="103" t="s">
        <v>15</v>
      </c>
      <c r="W115" s="103" t="s">
        <v>15</v>
      </c>
      <c r="X115" s="103">
        <f t="shared" si="2"/>
        <v>40886</v>
      </c>
    </row>
    <row r="116" spans="1:24" ht="11.25" customHeight="1">
      <c r="A116" s="68">
        <v>1985</v>
      </c>
      <c r="B116" s="103" t="s">
        <v>15</v>
      </c>
      <c r="C116" s="103" t="str">
        <f>IF(AND('A-3'!B116="-",'A-3'!B167="-",'A-3'!B218="-"),"-",SUM('A-3'!B116,'A-3'!B167,'A-3'!B218))</f>
        <v>-</v>
      </c>
      <c r="D116" s="103">
        <f>IF(AND('A-3'!C116="-",'A-3'!C167="-",'A-3'!C218="-"),"-",SUM('A-3'!C116,'A-3'!C167,'A-3'!C218))</f>
        <v>92449</v>
      </c>
      <c r="E116" s="103">
        <f>IF(AND('A-3'!D116="-",'A-3'!D167="-",'A-3'!D218="-"),"-",SUM('A-3'!D116,'A-3'!D167,'A-3'!D218))</f>
        <v>88766</v>
      </c>
      <c r="F116" s="103">
        <f>IF(AND('A-3'!E116="-",'A-3'!E167="-",'A-3'!E218="-"),"-",SUM('A-3'!E116,'A-3'!E167,'A-3'!E218))</f>
        <v>106144</v>
      </c>
      <c r="G116" s="103">
        <f>IF(AND('A-3'!F116="-",'A-3'!F167="-",'A-3'!F218="-"),"-",SUM('A-3'!F116,'A-3'!F167,'A-3'!F218))</f>
        <v>59166</v>
      </c>
      <c r="H116" s="103">
        <f>IF(AND('A-3'!G116="-",'A-3'!G167="-",'A-3'!G218="-"),"-",SUM('A-3'!G116,'A-3'!G167,'A-3'!G218))</f>
        <v>19773</v>
      </c>
      <c r="I116" s="103" t="str">
        <f>IF(AND('A-3'!H116="-",'A-3'!H167="-",'A-3'!H218="-"),"-",SUM('A-3'!H116,'A-3'!H167,'A-3'!H218))</f>
        <v>-</v>
      </c>
      <c r="J116" s="103" t="s">
        <v>15</v>
      </c>
      <c r="K116" s="103" t="s">
        <v>15</v>
      </c>
      <c r="L116" s="103">
        <f>IF(AND('A-3'!I116="-",'A-3'!I167="-",'A-3'!I218="-"),"-",SUM('A-3'!I116,'A-3'!I167,'A-3'!I218))</f>
        <v>366298</v>
      </c>
      <c r="M116" s="7"/>
      <c r="N116" s="103" t="s">
        <v>15</v>
      </c>
      <c r="O116" s="103">
        <f>SUM('A-3'!K116,'A-3'!K167,'A-3'!K218)</f>
        <v>0</v>
      </c>
      <c r="P116" s="103">
        <f>SUM('A-3'!L116,'A-3'!L167,'A-3'!L218)</f>
        <v>15</v>
      </c>
      <c r="Q116" s="103">
        <f>SUM('A-3'!M116,'A-3'!M167,'A-3'!M218)</f>
        <v>2957</v>
      </c>
      <c r="R116" s="103">
        <f>SUM('A-3'!N116,'A-3'!N167,'A-3'!N218)</f>
        <v>6630</v>
      </c>
      <c r="S116" s="103">
        <f>SUM('A-3'!O116,'A-3'!O167,'A-3'!O218)</f>
        <v>1286</v>
      </c>
      <c r="T116" s="103">
        <f>SUM('A-3'!P116,'A-3'!P167,'A-3'!P218)</f>
        <v>66</v>
      </c>
      <c r="U116" s="103">
        <f>SUM('A-3'!Q116,'A-3'!Q167,'A-3'!Q218)</f>
        <v>0</v>
      </c>
      <c r="V116" s="103" t="s">
        <v>15</v>
      </c>
      <c r="W116" s="103" t="s">
        <v>15</v>
      </c>
      <c r="X116" s="103">
        <f t="shared" si="2"/>
        <v>10954</v>
      </c>
    </row>
    <row r="117" spans="1:24" ht="11.25" customHeight="1">
      <c r="A117" s="68">
        <v>1986</v>
      </c>
      <c r="B117" s="103" t="s">
        <v>15</v>
      </c>
      <c r="C117" s="103" t="str">
        <f>IF(AND('A-3'!B117="-",'A-3'!B168="-",'A-3'!B219="-"),"-",SUM('A-3'!B117,'A-3'!B168,'A-3'!B219))</f>
        <v>-</v>
      </c>
      <c r="D117" s="103">
        <f>IF(AND('A-3'!C117="-",'A-3'!C168="-",'A-3'!C219="-"),"-",SUM('A-3'!C117,'A-3'!C168,'A-3'!C219))</f>
        <v>223413</v>
      </c>
      <c r="E117" s="103">
        <f>IF(AND('A-3'!D117="-",'A-3'!D168="-",'A-3'!D219="-"),"-",SUM('A-3'!D117,'A-3'!D168,'A-3'!D219))</f>
        <v>272788.68</v>
      </c>
      <c r="F117" s="103">
        <f>IF(AND('A-3'!E117="-",'A-3'!E168="-",'A-3'!E219="-"),"-",SUM('A-3'!E117,'A-3'!E168,'A-3'!E219))</f>
        <v>207993.96000000002</v>
      </c>
      <c r="G117" s="103">
        <f>IF(AND('A-3'!F117="-",'A-3'!F168="-",'A-3'!F219="-"),"-",SUM('A-3'!F117,'A-3'!F168,'A-3'!F219))</f>
        <v>65146.740000000005</v>
      </c>
      <c r="H117" s="103">
        <f>IF(AND('A-3'!G117="-",'A-3'!G168="-",'A-3'!G219="-"),"-",SUM('A-3'!G117,'A-3'!G168,'A-3'!G219))</f>
        <v>5532</v>
      </c>
      <c r="I117" s="103" t="str">
        <f>IF(AND('A-3'!H117="-",'A-3'!H168="-",'A-3'!H219="-"),"-",SUM('A-3'!H117,'A-3'!H168,'A-3'!H219))</f>
        <v>-</v>
      </c>
      <c r="J117" s="103" t="s">
        <v>15</v>
      </c>
      <c r="K117" s="103" t="s">
        <v>15</v>
      </c>
      <c r="L117" s="103">
        <f>IF(AND('A-3'!I117="-",'A-3'!I168="-",'A-3'!I219="-"),"-",SUM('A-3'!I117,'A-3'!I168,'A-3'!I219))</f>
        <v>774874.38</v>
      </c>
      <c r="M117" s="7"/>
      <c r="N117" s="103" t="s">
        <v>15</v>
      </c>
      <c r="O117" s="103" t="s">
        <v>15</v>
      </c>
      <c r="P117" s="103" t="s">
        <v>15</v>
      </c>
      <c r="Q117" s="103">
        <f>SUM('A-3'!M117,'A-3'!M168,'A-3'!M219)</f>
        <v>9208.353226980129</v>
      </c>
      <c r="R117" s="103">
        <f>SUM('A-3'!N117,'A-3'!N168,'A-3'!N219)</f>
        <v>16108.44784896161</v>
      </c>
      <c r="S117" s="103">
        <f>SUM('A-3'!O117,'A-3'!O168,'A-3'!O219)</f>
        <v>1841.8774455271632</v>
      </c>
      <c r="T117" s="103">
        <f>SUM('A-3'!P117,'A-3'!P168,'A-3'!P219)</f>
        <v>81</v>
      </c>
      <c r="U117" s="103">
        <f>SUM('A-3'!Q117,'A-3'!Q168,'A-3'!Q219)</f>
        <v>0</v>
      </c>
      <c r="V117" s="103" t="s">
        <v>15</v>
      </c>
      <c r="W117" s="103" t="s">
        <v>15</v>
      </c>
      <c r="X117" s="103">
        <f t="shared" si="2"/>
        <v>27239.678521468901</v>
      </c>
    </row>
    <row r="118" spans="1:24" ht="11.25" customHeight="1">
      <c r="A118" s="68">
        <v>1987</v>
      </c>
      <c r="B118" s="103" t="s">
        <v>15</v>
      </c>
      <c r="C118" s="103" t="str">
        <f>IF(AND('A-3'!B118="-",'A-3'!B169="-",'A-3'!B220="-"),"-",SUM('A-3'!B118,'A-3'!B169,'A-3'!B220))</f>
        <v>-</v>
      </c>
      <c r="D118" s="103">
        <f>IF(AND('A-3'!C118="-",'A-3'!C169="-",'A-3'!C220="-"),"-",SUM('A-3'!C118,'A-3'!C169,'A-3'!C220))</f>
        <v>264142</v>
      </c>
      <c r="E118" s="103">
        <f>IF(AND('A-3'!D118="-",'A-3'!D169="-",'A-3'!D220="-"),"-",SUM('A-3'!D118,'A-3'!D169,'A-3'!D220))</f>
        <v>222190</v>
      </c>
      <c r="F118" s="103">
        <f>IF(AND('A-3'!E118="-",'A-3'!E169="-",'A-3'!E220="-"),"-",SUM('A-3'!E118,'A-3'!E169,'A-3'!E220))</f>
        <v>202194</v>
      </c>
      <c r="G118" s="103">
        <f>IF(AND('A-3'!F118="-",'A-3'!F169="-",'A-3'!F220="-"),"-",SUM('A-3'!F118,'A-3'!F169,'A-3'!F220))</f>
        <v>84142</v>
      </c>
      <c r="H118" s="103">
        <f>IF(AND('A-3'!G118="-",'A-3'!G169="-",'A-3'!G220="-"),"-",SUM('A-3'!G118,'A-3'!G169,'A-3'!G220))</f>
        <v>15394</v>
      </c>
      <c r="I118" s="103" t="str">
        <f>IF(AND('A-3'!H118="-",'A-3'!H169="-",'A-3'!H220="-"),"-",SUM('A-3'!H118,'A-3'!H169,'A-3'!H220))</f>
        <v>-</v>
      </c>
      <c r="J118" s="103" t="s">
        <v>15</v>
      </c>
      <c r="K118" s="103" t="s">
        <v>15</v>
      </c>
      <c r="L118" s="103">
        <f>IF(AND('A-3'!I118="-",'A-3'!I169="-",'A-3'!I220="-"),"-",SUM('A-3'!I118,'A-3'!I169,'A-3'!I220))</f>
        <v>788062</v>
      </c>
      <c r="M118" s="7"/>
      <c r="N118" s="103" t="s">
        <v>15</v>
      </c>
      <c r="O118" s="103" t="s">
        <v>15</v>
      </c>
      <c r="P118" s="103" t="s">
        <v>15</v>
      </c>
      <c r="Q118" s="103">
        <f>SUM('A-3'!M118,'A-3'!M169,'A-3'!M220)</f>
        <v>9853.3236726120376</v>
      </c>
      <c r="R118" s="103">
        <f>SUM('A-3'!N118,'A-3'!N169,'A-3'!N220)</f>
        <v>17115.473434253487</v>
      </c>
      <c r="S118" s="103">
        <f>SUM('A-3'!O118,'A-3'!O169,'A-3'!O220)</f>
        <v>0</v>
      </c>
      <c r="T118" s="103">
        <f>SUM('A-3'!P118,'A-3'!P169,'A-3'!P220)</f>
        <v>184.69293924466345</v>
      </c>
      <c r="U118" s="103">
        <f>SUM('A-3'!Q118,'A-3'!Q169,'A-3'!Q220)</f>
        <v>0</v>
      </c>
      <c r="V118" s="103" t="s">
        <v>15</v>
      </c>
      <c r="W118" s="103" t="s">
        <v>15</v>
      </c>
      <c r="X118" s="103">
        <f t="shared" si="2"/>
        <v>27153.490046110186</v>
      </c>
    </row>
    <row r="119" spans="1:24" ht="11.25" customHeight="1">
      <c r="A119" s="68">
        <v>1988</v>
      </c>
      <c r="B119" s="103" t="s">
        <v>15</v>
      </c>
      <c r="C119" s="103" t="str">
        <f>IF(AND('A-3'!B119="-",'A-3'!B170="-",'A-3'!B221="-"),"-",SUM('A-3'!B119,'A-3'!B170,'A-3'!B221))</f>
        <v>-</v>
      </c>
      <c r="D119" s="103">
        <f>IF(AND('A-3'!C119="-",'A-3'!C170="-",'A-3'!C221="-"),"-",SUM('A-3'!C119,'A-3'!C170,'A-3'!C221))</f>
        <v>390057</v>
      </c>
      <c r="E119" s="103">
        <f>IF(AND('A-3'!D119="-",'A-3'!D170="-",'A-3'!D221="-"),"-",SUM('A-3'!D119,'A-3'!D170,'A-3'!D221))</f>
        <v>340221</v>
      </c>
      <c r="F119" s="103">
        <f>IF(AND('A-3'!E119="-",'A-3'!E170="-",'A-3'!E221="-"),"-",SUM('A-3'!E119,'A-3'!E170,'A-3'!E221))</f>
        <v>370942</v>
      </c>
      <c r="G119" s="103">
        <f>IF(AND('A-3'!F119="-",'A-3'!F170="-",'A-3'!F221="-"),"-",SUM('A-3'!F119,'A-3'!F170,'A-3'!F221))</f>
        <v>111881</v>
      </c>
      <c r="H119" s="103">
        <f>IF(AND('A-3'!G119="-",'A-3'!G170="-",'A-3'!G221="-"),"-",SUM('A-3'!G119,'A-3'!G170,'A-3'!G221))</f>
        <v>42073</v>
      </c>
      <c r="I119" s="103" t="str">
        <f>IF(AND('A-3'!H119="-",'A-3'!H170="-",'A-3'!H221="-"),"-",SUM('A-3'!H119,'A-3'!H170,'A-3'!H221))</f>
        <v>-</v>
      </c>
      <c r="J119" s="103" t="s">
        <v>15</v>
      </c>
      <c r="K119" s="103" t="s">
        <v>15</v>
      </c>
      <c r="L119" s="103">
        <f>IF(AND('A-3'!I119="-",'A-3'!I170="-",'A-3'!I221="-"),"-",SUM('A-3'!I119,'A-3'!I170,'A-3'!I221))</f>
        <v>1255174</v>
      </c>
      <c r="M119" s="7"/>
      <c r="N119" s="103" t="s">
        <v>15</v>
      </c>
      <c r="O119" s="103" t="s">
        <v>15</v>
      </c>
      <c r="P119" s="103" t="s">
        <v>15</v>
      </c>
      <c r="Q119" s="103">
        <f>SUM('A-3'!M119,'A-3'!M170,'A-3'!M221)</f>
        <v>12083.594851508531</v>
      </c>
      <c r="R119" s="103">
        <f>SUM('A-3'!N119,'A-3'!N170,'A-3'!N221)</f>
        <v>23612</v>
      </c>
      <c r="S119" s="103">
        <f>SUM('A-3'!O119,'A-3'!O170,'A-3'!O221)</f>
        <v>2294</v>
      </c>
      <c r="T119" s="103">
        <f>SUM('A-3'!P119,'A-3'!P170,'A-3'!P221)</f>
        <v>89.785503044360695</v>
      </c>
      <c r="U119" s="103">
        <f>SUM('A-3'!Q119,'A-3'!Q170,'A-3'!Q221)</f>
        <v>0</v>
      </c>
      <c r="V119" s="103" t="s">
        <v>15</v>
      </c>
      <c r="W119" s="103" t="s">
        <v>15</v>
      </c>
      <c r="X119" s="103">
        <f t="shared" si="2"/>
        <v>38079.380354552894</v>
      </c>
    </row>
    <row r="120" spans="1:24" ht="11.25" customHeight="1">
      <c r="A120" s="68">
        <v>1989</v>
      </c>
      <c r="B120" s="103" t="s">
        <v>15</v>
      </c>
      <c r="C120" s="103" t="str">
        <f>IF(AND('A-3'!B120="-",'A-3'!B171="-",'A-3'!B222="-"),"-",SUM('A-3'!B120,'A-3'!B171,'A-3'!B222))</f>
        <v>-</v>
      </c>
      <c r="D120" s="103">
        <f>IF(AND('A-3'!C120="-",'A-3'!C171="-",'A-3'!C222="-"),"-",SUM('A-3'!C120,'A-3'!C171,'A-3'!C222))</f>
        <v>175760</v>
      </c>
      <c r="E120" s="103">
        <f>IF(AND('A-3'!D120="-",'A-3'!D171="-",'A-3'!D222="-"),"-",SUM('A-3'!D120,'A-3'!D171,'A-3'!D222))</f>
        <v>123305</v>
      </c>
      <c r="F120" s="103">
        <f>IF(AND('A-3'!E120="-",'A-3'!E171="-",'A-3'!E222="-"),"-",SUM('A-3'!E120,'A-3'!E171,'A-3'!E222))</f>
        <v>112466</v>
      </c>
      <c r="G120" s="103">
        <f>IF(AND('A-3'!F120="-",'A-3'!F171="-",'A-3'!F222="-"),"-",SUM('A-3'!F120,'A-3'!F171,'A-3'!F222))</f>
        <v>77855</v>
      </c>
      <c r="H120" s="103">
        <f>IF(AND('A-3'!G120="-",'A-3'!G171="-",'A-3'!G222="-"),"-",SUM('A-3'!G120,'A-3'!G171,'A-3'!G222))</f>
        <v>18615</v>
      </c>
      <c r="I120" s="103" t="str">
        <f>IF(AND('A-3'!H120="-",'A-3'!H171="-",'A-3'!H222="-"),"-",SUM('A-3'!H120,'A-3'!H171,'A-3'!H222))</f>
        <v>-</v>
      </c>
      <c r="J120" s="103" t="s">
        <v>15</v>
      </c>
      <c r="K120" s="103" t="s">
        <v>15</v>
      </c>
      <c r="L120" s="103">
        <f>IF(AND('A-3'!I120="-",'A-3'!I171="-",'A-3'!I222="-"),"-",SUM('A-3'!I120,'A-3'!I171,'A-3'!I222))</f>
        <v>508001</v>
      </c>
      <c r="M120" s="7"/>
      <c r="N120" s="103" t="s">
        <v>15</v>
      </c>
      <c r="O120" s="103" t="s">
        <v>15</v>
      </c>
      <c r="P120" s="103" t="s">
        <v>15</v>
      </c>
      <c r="Q120" s="103">
        <f>SUM('A-3'!M120,'A-3'!M171,'A-3'!M222)</f>
        <v>7792.3661474014916</v>
      </c>
      <c r="R120" s="103">
        <f>SUM('A-3'!N120,'A-3'!N171,'A-3'!N222)</f>
        <v>15913</v>
      </c>
      <c r="S120" s="103">
        <f>SUM('A-3'!O120,'A-3'!O171,'A-3'!O222)</f>
        <v>8583.2571381416074</v>
      </c>
      <c r="T120" s="103">
        <f>SUM('A-3'!P120,'A-3'!P171,'A-3'!P222)</f>
        <v>458</v>
      </c>
      <c r="U120" s="103" t="s">
        <v>15</v>
      </c>
      <c r="V120" s="103" t="s">
        <v>15</v>
      </c>
      <c r="W120" s="103" t="s">
        <v>15</v>
      </c>
      <c r="X120" s="103">
        <f t="shared" si="2"/>
        <v>32746.623285543101</v>
      </c>
    </row>
    <row r="121" spans="1:24" ht="11.25" customHeight="1">
      <c r="A121" s="68">
        <v>1990</v>
      </c>
      <c r="B121" s="103" t="s">
        <v>15</v>
      </c>
      <c r="C121" s="103" t="str">
        <f>IF(AND('A-3'!B121="-",'A-3'!B172="-",'A-3'!B223="-"),"-",SUM('A-3'!B121,'A-3'!B172,'A-3'!B223))</f>
        <v>-</v>
      </c>
      <c r="D121" s="103">
        <f>IF(AND('A-3'!C121="-",'A-3'!C172="-",'A-3'!C223="-"),"-",SUM('A-3'!C121,'A-3'!C172,'A-3'!C223))</f>
        <v>145197</v>
      </c>
      <c r="E121" s="103">
        <f>IF(AND('A-3'!D121="-",'A-3'!D172="-",'A-3'!D223="-"),"-",SUM('A-3'!D121,'A-3'!D172,'A-3'!D223))</f>
        <v>173971</v>
      </c>
      <c r="F121" s="103">
        <f>IF(AND('A-3'!E121="-",'A-3'!E172="-",'A-3'!E223="-"),"-",SUM('A-3'!E121,'A-3'!E172,'A-3'!E223))</f>
        <v>71743</v>
      </c>
      <c r="G121" s="103">
        <f>IF(AND('A-3'!F121="-",'A-3'!F172="-",'A-3'!F223="-"),"-",SUM('A-3'!F121,'A-3'!F172,'A-3'!F223))</f>
        <v>19649</v>
      </c>
      <c r="H121" s="103">
        <f>IF(AND('A-3'!G121="-",'A-3'!G172="-",'A-3'!G223="-"),"-",SUM('A-3'!G121,'A-3'!G172,'A-3'!G223))</f>
        <v>5212</v>
      </c>
      <c r="I121" s="103" t="str">
        <f>IF(AND('A-3'!H121="-",'A-3'!H172="-",'A-3'!H223="-"),"-",SUM('A-3'!H121,'A-3'!H172,'A-3'!H223))</f>
        <v>-</v>
      </c>
      <c r="J121" s="103" t="s">
        <v>15</v>
      </c>
      <c r="K121" s="103" t="s">
        <v>15</v>
      </c>
      <c r="L121" s="103">
        <f>IF(AND('A-3'!I121="-",'A-3'!I172="-",'A-3'!I223="-"),"-",SUM('A-3'!I121,'A-3'!I172,'A-3'!I223))</f>
        <v>415772</v>
      </c>
      <c r="M121" s="7"/>
      <c r="N121" s="103" t="s">
        <v>15</v>
      </c>
      <c r="O121" s="103" t="s">
        <v>15</v>
      </c>
      <c r="P121" s="103" t="s">
        <v>15</v>
      </c>
      <c r="Q121" s="103">
        <f>SUM('A-3'!M121,'A-3'!M172,'A-3'!M223)</f>
        <v>38588</v>
      </c>
      <c r="R121" s="103">
        <f>SUM('A-3'!N121,'A-3'!N172,'A-3'!N223)</f>
        <v>16260</v>
      </c>
      <c r="S121" s="103">
        <f>SUM('A-3'!O121,'A-3'!O172,'A-3'!O223)</f>
        <v>4418</v>
      </c>
      <c r="T121" s="103">
        <v>0.3</v>
      </c>
      <c r="U121" s="103" t="s">
        <v>15</v>
      </c>
      <c r="V121" s="103" t="s">
        <v>15</v>
      </c>
      <c r="W121" s="103" t="s">
        <v>15</v>
      </c>
      <c r="X121" s="103">
        <f t="shared" si="2"/>
        <v>59266.3</v>
      </c>
    </row>
    <row r="122" spans="1:24" ht="11.25" customHeight="1">
      <c r="A122" s="68">
        <v>1991</v>
      </c>
      <c r="B122" s="103" t="s">
        <v>15</v>
      </c>
      <c r="C122" s="103" t="str">
        <f>IF(AND('A-3'!B122="-",'A-3'!B173="-",'A-3'!B224="-"),"-",SUM('A-3'!B122,'A-3'!B173,'A-3'!B224))</f>
        <v>-</v>
      </c>
      <c r="D122" s="103">
        <f>IF(AND('A-3'!C122="-",'A-3'!C173="-",'A-3'!C224="-"),"-",SUM('A-3'!C122,'A-3'!C173,'A-3'!C224))</f>
        <v>80100</v>
      </c>
      <c r="E122" s="103">
        <f>IF(AND('A-3'!D122="-",'A-3'!D173="-",'A-3'!D224="-"),"-",SUM('A-3'!D122,'A-3'!D173,'A-3'!D224))</f>
        <v>87100</v>
      </c>
      <c r="F122" s="103">
        <f>IF(AND('A-3'!E122="-",'A-3'!E173="-",'A-3'!E224="-"),"-",SUM('A-3'!E122,'A-3'!E173,'A-3'!E224))</f>
        <v>49600</v>
      </c>
      <c r="G122" s="103">
        <f>IF(AND('A-3'!F122="-",'A-3'!F173="-",'A-3'!F224="-"),"-",SUM('A-3'!F122,'A-3'!F173,'A-3'!F224))</f>
        <v>65600</v>
      </c>
      <c r="H122" s="103">
        <f>IF(AND('A-3'!G122="-",'A-3'!G173="-",'A-3'!G224="-"),"-",SUM('A-3'!G122,'A-3'!G173,'A-3'!G224))</f>
        <v>7800</v>
      </c>
      <c r="I122" s="103" t="str">
        <f>IF(AND('A-3'!H122="-",'A-3'!H173="-",'A-3'!H224="-"),"-",SUM('A-3'!H122,'A-3'!H173,'A-3'!H224))</f>
        <v>-</v>
      </c>
      <c r="J122" s="103" t="s">
        <v>15</v>
      </c>
      <c r="K122" s="103" t="s">
        <v>15</v>
      </c>
      <c r="L122" s="103">
        <f>IF(AND('A-3'!I122="-",'A-3'!I173="-",'A-3'!I224="-"),"-",SUM('A-3'!I122,'A-3'!I173,'A-3'!I224))</f>
        <v>290200</v>
      </c>
      <c r="M122" s="7"/>
      <c r="N122" s="103" t="s">
        <v>15</v>
      </c>
      <c r="O122" s="103" t="s">
        <v>15</v>
      </c>
      <c r="P122" s="103" t="s">
        <v>15</v>
      </c>
      <c r="Q122" s="103">
        <f>SUM('A-3'!M122,'A-3'!M173,'A-3'!M224)</f>
        <v>50200</v>
      </c>
      <c r="R122" s="103">
        <f>SUM('A-3'!N122,'A-3'!N173,'A-3'!N224)</f>
        <v>24000</v>
      </c>
      <c r="S122" s="103">
        <f>SUM('A-3'!O122,'A-3'!O173,'A-3'!O224)</f>
        <v>5200</v>
      </c>
      <c r="T122" s="103" t="s">
        <v>15</v>
      </c>
      <c r="U122" s="103" t="s">
        <v>15</v>
      </c>
      <c r="V122" s="103" t="s">
        <v>15</v>
      </c>
      <c r="W122" s="103" t="s">
        <v>15</v>
      </c>
      <c r="X122" s="103">
        <f t="shared" si="2"/>
        <v>79400</v>
      </c>
    </row>
    <row r="123" spans="1:24" ht="11.25" customHeight="1">
      <c r="A123" s="68">
        <v>1992</v>
      </c>
      <c r="B123" s="103" t="s">
        <v>15</v>
      </c>
      <c r="C123" s="103" t="str">
        <f>IF(AND('A-3'!B123="-",'A-3'!B174="-",'A-3'!B225="-"),"-",SUM('A-3'!B123,'A-3'!B174,'A-3'!B225))</f>
        <v>-</v>
      </c>
      <c r="D123" s="103">
        <f>IF(AND('A-3'!C123="-",'A-3'!C174="-",'A-3'!C225="-"),"-",SUM('A-3'!C123,'A-3'!C174,'A-3'!C225))</f>
        <v>51400</v>
      </c>
      <c r="E123" s="103">
        <f>IF(AND('A-3'!D123="-",'A-3'!D174="-",'A-3'!D225="-"),"-",SUM('A-3'!D123,'A-3'!D174,'A-3'!D225))</f>
        <v>18900</v>
      </c>
      <c r="F123" s="103">
        <f>IF(AND('A-3'!E123="-",'A-3'!E174="-",'A-3'!E225="-"),"-",SUM('A-3'!E123,'A-3'!E174,'A-3'!E225))</f>
        <v>20600</v>
      </c>
      <c r="G123" s="103">
        <f>IF(AND('A-3'!F123="-",'A-3'!F174="-",'A-3'!F225="-"),"-",SUM('A-3'!F123,'A-3'!F174,'A-3'!F225))</f>
        <v>41300</v>
      </c>
      <c r="H123" s="103">
        <f>IF(AND('A-3'!G123="-",'A-3'!G174="-",'A-3'!G225="-"),"-",SUM('A-3'!G123,'A-3'!G174,'A-3'!G225))</f>
        <v>28100</v>
      </c>
      <c r="I123" s="103" t="str">
        <f>IF(AND('A-3'!H123="-",'A-3'!H174="-",'A-3'!H225="-"),"-",SUM('A-3'!H123,'A-3'!H174,'A-3'!H225))</f>
        <v>-</v>
      </c>
      <c r="J123" s="103" t="s">
        <v>15</v>
      </c>
      <c r="K123" s="103" t="s">
        <v>15</v>
      </c>
      <c r="L123" s="103">
        <f>IF(AND('A-3'!I123="-",'A-3'!I174="-",'A-3'!I225="-"),"-",SUM('A-3'!I123,'A-3'!I174,'A-3'!I225))</f>
        <v>160300</v>
      </c>
      <c r="M123" s="7"/>
      <c r="N123" s="103" t="s">
        <v>15</v>
      </c>
      <c r="O123" s="103" t="s">
        <v>15</v>
      </c>
      <c r="P123" s="103" t="s">
        <v>15</v>
      </c>
      <c r="Q123" s="103">
        <f>SUM('A-3'!M123,'A-3'!M174,'A-3'!M225)</f>
        <v>1500</v>
      </c>
      <c r="R123" s="103">
        <f>SUM('A-3'!N123,'A-3'!N174,'A-3'!N225)</f>
        <v>500</v>
      </c>
      <c r="S123" s="103">
        <f>SUM('A-3'!O123,'A-3'!O174,'A-3'!O225)</f>
        <v>450</v>
      </c>
      <c r="T123" s="103" t="s">
        <v>15</v>
      </c>
      <c r="U123" s="103" t="s">
        <v>15</v>
      </c>
      <c r="V123" s="103" t="s">
        <v>15</v>
      </c>
      <c r="W123" s="103" t="s">
        <v>15</v>
      </c>
      <c r="X123" s="103">
        <f t="shared" si="2"/>
        <v>2450</v>
      </c>
    </row>
    <row r="124" spans="1:24" ht="11.25" customHeight="1">
      <c r="A124" s="68">
        <v>1993</v>
      </c>
      <c r="B124" s="103" t="s">
        <v>15</v>
      </c>
      <c r="C124" s="103" t="str">
        <f>IF(AND('A-3'!B124="-",'A-3'!B175="-",'A-3'!B226="-"),"-",SUM('A-3'!B124,'A-3'!B175,'A-3'!B226))</f>
        <v>-</v>
      </c>
      <c r="D124" s="103">
        <f>IF(AND('A-3'!C124="-",'A-3'!C175="-",'A-3'!C226="-"),"-",SUM('A-3'!C124,'A-3'!C175,'A-3'!C226))</f>
        <v>111078</v>
      </c>
      <c r="E124" s="103">
        <f>IF(AND('A-3'!D124="-",'A-3'!D175="-",'A-3'!D226="-"),"-",SUM('A-3'!D124,'A-3'!D175,'A-3'!D226))</f>
        <v>40353</v>
      </c>
      <c r="F124" s="103">
        <f>IF(AND('A-3'!E124="-",'A-3'!E175="-",'A-3'!E226="-"),"-",SUM('A-3'!E124,'A-3'!E175,'A-3'!E226))</f>
        <v>55755</v>
      </c>
      <c r="G124" s="103">
        <f>IF(AND('A-3'!F124="-",'A-3'!F175="-",'A-3'!F226="-"),"-",SUM('A-3'!F124,'A-3'!F175,'A-3'!F226))</f>
        <v>48377</v>
      </c>
      <c r="H124" s="103">
        <f>IF(AND('A-3'!G124="-",'A-3'!G175="-",'A-3'!G226="-"),"-",SUM('A-3'!G124,'A-3'!G175,'A-3'!G226))</f>
        <v>23990</v>
      </c>
      <c r="I124" s="103" t="str">
        <f>IF(AND('A-3'!H124="-",'A-3'!H175="-",'A-3'!H226="-"),"-",SUM('A-3'!H124,'A-3'!H175,'A-3'!H226))</f>
        <v>-</v>
      </c>
      <c r="J124" s="103" t="s">
        <v>15</v>
      </c>
      <c r="K124" s="103" t="s">
        <v>15</v>
      </c>
      <c r="L124" s="103">
        <f>IF(AND('A-3'!I124="-",'A-3'!I175="-",'A-3'!I226="-"),"-",SUM('A-3'!I124,'A-3'!I175,'A-3'!I226))</f>
        <v>279553</v>
      </c>
      <c r="M124" s="7"/>
      <c r="N124" s="103" t="s">
        <v>15</v>
      </c>
      <c r="O124" s="103" t="s">
        <v>15</v>
      </c>
      <c r="P124" s="103" t="s">
        <v>15</v>
      </c>
      <c r="Q124" s="103" t="s">
        <v>15</v>
      </c>
      <c r="R124" s="103" t="s">
        <v>15</v>
      </c>
      <c r="S124" s="103" t="s">
        <v>15</v>
      </c>
      <c r="T124" s="103" t="s">
        <v>15</v>
      </c>
      <c r="U124" s="103" t="s">
        <v>15</v>
      </c>
      <c r="V124" s="103" t="s">
        <v>15</v>
      </c>
      <c r="W124" s="103" t="s">
        <v>15</v>
      </c>
      <c r="X124" s="103" t="s">
        <v>15</v>
      </c>
    </row>
    <row r="125" spans="1:24" ht="11.25" customHeight="1">
      <c r="A125" s="68">
        <v>1994</v>
      </c>
      <c r="B125" s="103" t="s">
        <v>15</v>
      </c>
      <c r="C125" s="103" t="str">
        <f>IF(AND('A-3'!B125="-",'A-3'!B176="-",'A-3'!B227="-"),"-",SUM('A-3'!B125,'A-3'!B176,'A-3'!B227))</f>
        <v>-</v>
      </c>
      <c r="D125" s="103">
        <f>IF(AND('A-3'!C125="-",'A-3'!C176="-",'A-3'!C227="-"),"-",SUM('A-3'!C125,'A-3'!C176,'A-3'!C227))</f>
        <v>78829</v>
      </c>
      <c r="E125" s="103">
        <f>IF(AND('A-3'!D125="-",'A-3'!D176="-",'A-3'!D227="-"),"-",SUM('A-3'!D125,'A-3'!D176,'A-3'!D227))</f>
        <v>81119</v>
      </c>
      <c r="F125" s="103">
        <f>IF(AND('A-3'!E125="-",'A-3'!E176="-",'A-3'!E227="-"),"-",SUM('A-3'!E125,'A-3'!E176,'A-3'!E227))</f>
        <v>89175</v>
      </c>
      <c r="G125" s="103">
        <f>IF(AND('A-3'!F125="-",'A-3'!F176="-",'A-3'!F227="-"),"-",SUM('A-3'!F125,'A-3'!F176,'A-3'!F227))</f>
        <v>27379</v>
      </c>
      <c r="H125" s="103">
        <f>IF(AND('A-3'!G125="-",'A-3'!G176="-",'A-3'!G227="-"),"-",SUM('A-3'!G125,'A-3'!G176,'A-3'!G227))</f>
        <v>19072</v>
      </c>
      <c r="I125" s="103" t="str">
        <f>IF(AND('A-3'!H125="-",'A-3'!H176="-",'A-3'!H227="-"),"-",SUM('A-3'!H125,'A-3'!H176,'A-3'!H227))</f>
        <v>-</v>
      </c>
      <c r="J125" s="103" t="s">
        <v>15</v>
      </c>
      <c r="K125" s="103" t="s">
        <v>15</v>
      </c>
      <c r="L125" s="103">
        <f>IF(AND('A-3'!I125="-",'A-3'!I176="-",'A-3'!I227="-"),"-",SUM('A-3'!I125,'A-3'!I176,'A-3'!I227))</f>
        <v>295574</v>
      </c>
      <c r="M125" s="7"/>
      <c r="N125" s="103" t="s">
        <v>15</v>
      </c>
      <c r="O125" s="103" t="s">
        <v>15</v>
      </c>
      <c r="P125" s="103" t="s">
        <v>15</v>
      </c>
      <c r="Q125" s="103" t="s">
        <v>15</v>
      </c>
      <c r="R125" s="103" t="s">
        <v>15</v>
      </c>
      <c r="S125" s="103" t="s">
        <v>15</v>
      </c>
      <c r="T125" s="103" t="s">
        <v>15</v>
      </c>
      <c r="U125" s="103" t="s">
        <v>15</v>
      </c>
      <c r="V125" s="103" t="s">
        <v>15</v>
      </c>
      <c r="W125" s="103" t="s">
        <v>15</v>
      </c>
      <c r="X125" s="103" t="s">
        <v>15</v>
      </c>
    </row>
    <row r="126" spans="1:24" ht="11.25" customHeight="1">
      <c r="A126" s="68">
        <v>1995</v>
      </c>
      <c r="B126" s="103" t="s">
        <v>15</v>
      </c>
      <c r="C126" s="103" t="str">
        <f>IF(AND('A-3'!B126="-",'A-3'!B177="-",'A-3'!B228="-"),"-",SUM('A-3'!B126,'A-3'!B177,'A-3'!B228))</f>
        <v>-</v>
      </c>
      <c r="D126" s="103">
        <f>IF(AND('A-3'!C126="-",'A-3'!C177="-",'A-3'!C228="-"),"-",SUM('A-3'!C126,'A-3'!C177,'A-3'!C228))</f>
        <v>285457</v>
      </c>
      <c r="E126" s="103">
        <f>IF(AND('A-3'!D126="-",'A-3'!D177="-",'A-3'!D228="-"),"-",SUM('A-3'!D126,'A-3'!D177,'A-3'!D228))</f>
        <v>142227</v>
      </c>
      <c r="F126" s="103">
        <f>IF(AND('A-3'!E126="-",'A-3'!E177="-",'A-3'!E228="-"),"-",SUM('A-3'!E126,'A-3'!E177,'A-3'!E228))</f>
        <v>189622</v>
      </c>
      <c r="G126" s="103">
        <f>IF(AND('A-3'!F126="-",'A-3'!F177="-",'A-3'!F228="-"),"-",SUM('A-3'!F126,'A-3'!F177,'A-3'!F228))</f>
        <v>30880</v>
      </c>
      <c r="H126" s="103">
        <f>IF(AND('A-3'!G126="-",'A-3'!G177="-",'A-3'!G228="-"),"-",SUM('A-3'!G126,'A-3'!G177,'A-3'!G228))</f>
        <v>31126</v>
      </c>
      <c r="I126" s="103" t="str">
        <f>IF(AND('A-3'!H126="-",'A-3'!H177="-",'A-3'!H228="-"),"-",SUM('A-3'!H126,'A-3'!H177,'A-3'!H228))</f>
        <v>-</v>
      </c>
      <c r="J126" s="103" t="s">
        <v>15</v>
      </c>
      <c r="K126" s="103" t="s">
        <v>15</v>
      </c>
      <c r="L126" s="103">
        <f>IF(AND('A-3'!I126="-",'A-3'!I177="-",'A-3'!I228="-"),"-",SUM('A-3'!I126,'A-3'!I177,'A-3'!I228))</f>
        <v>679312</v>
      </c>
      <c r="M126" s="7"/>
      <c r="N126" s="103" t="s">
        <v>15</v>
      </c>
      <c r="O126" s="103" t="s">
        <v>15</v>
      </c>
      <c r="P126" s="103" t="s">
        <v>15</v>
      </c>
      <c r="Q126" s="103" t="s">
        <v>15</v>
      </c>
      <c r="R126" s="103" t="s">
        <v>15</v>
      </c>
      <c r="S126" s="103" t="s">
        <v>15</v>
      </c>
      <c r="T126" s="103" t="s">
        <v>15</v>
      </c>
      <c r="U126" s="103" t="s">
        <v>15</v>
      </c>
      <c r="V126" s="103" t="s">
        <v>15</v>
      </c>
      <c r="W126" s="103" t="s">
        <v>15</v>
      </c>
      <c r="X126" s="103" t="s">
        <v>15</v>
      </c>
    </row>
    <row r="127" spans="1:24" ht="11.25" customHeight="1">
      <c r="A127" s="68">
        <v>1996</v>
      </c>
      <c r="B127" s="103" t="s">
        <v>15</v>
      </c>
      <c r="C127" s="103" t="str">
        <f>IF(AND('A-3'!B127="-",'A-3'!B178="-",'A-3'!B229="-"),"-",SUM('A-3'!B127,'A-3'!B178,'A-3'!B229))</f>
        <v>-</v>
      </c>
      <c r="D127" s="103">
        <f>IF(AND('A-3'!C127="-",'A-3'!C178="-",'A-3'!C229="-"),"-",SUM('A-3'!C127,'A-3'!C178,'A-3'!C229))</f>
        <v>97075</v>
      </c>
      <c r="E127" s="103">
        <f>IF(AND('A-3'!D127="-",'A-3'!D178="-",'A-3'!D229="-"),"-",SUM('A-3'!D127,'A-3'!D178,'A-3'!D229))</f>
        <v>130284</v>
      </c>
      <c r="F127" s="103">
        <f>IF(AND('A-3'!E127="-",'A-3'!E178="-",'A-3'!E229="-"),"-",SUM('A-3'!E127,'A-3'!E178,'A-3'!E229))</f>
        <v>95417</v>
      </c>
      <c r="G127" s="103">
        <f>IF(AND('A-3'!F127="-",'A-3'!F178="-",'A-3'!F229="-"),"-",SUM('A-3'!F127,'A-3'!F178,'A-3'!F229))</f>
        <v>28581</v>
      </c>
      <c r="H127" s="103">
        <f>IF(AND('A-3'!G127="-",'A-3'!G178="-",'A-3'!G229="-"),"-",SUM('A-3'!G127,'A-3'!G178,'A-3'!G229))</f>
        <v>20419</v>
      </c>
      <c r="I127" s="103" t="str">
        <f>IF(AND('A-3'!H127="-",'A-3'!H178="-",'A-3'!H229="-"),"-",SUM('A-3'!H127,'A-3'!H178,'A-3'!H229))</f>
        <v>-</v>
      </c>
      <c r="J127" s="103" t="s">
        <v>15</v>
      </c>
      <c r="K127" s="103" t="s">
        <v>15</v>
      </c>
      <c r="L127" s="103">
        <f>IF(AND('A-3'!I127="-",'A-3'!I178="-",'A-3'!I229="-"),"-",SUM('A-3'!I127,'A-3'!I178,'A-3'!I229))</f>
        <v>371776</v>
      </c>
      <c r="M127" s="7"/>
      <c r="N127" s="103" t="s">
        <v>15</v>
      </c>
      <c r="O127" s="103" t="s">
        <v>15</v>
      </c>
      <c r="P127" s="103" t="s">
        <v>15</v>
      </c>
      <c r="Q127" s="103" t="s">
        <v>15</v>
      </c>
      <c r="R127" s="103" t="s">
        <v>15</v>
      </c>
      <c r="S127" s="103" t="s">
        <v>15</v>
      </c>
      <c r="T127" s="103" t="s">
        <v>15</v>
      </c>
      <c r="U127" s="103" t="s">
        <v>15</v>
      </c>
      <c r="V127" s="103" t="s">
        <v>15</v>
      </c>
      <c r="W127" s="103" t="s">
        <v>15</v>
      </c>
      <c r="X127" s="103" t="s">
        <v>15</v>
      </c>
    </row>
    <row r="128" spans="1:24" ht="11.25" customHeight="1">
      <c r="A128" s="68">
        <v>1997</v>
      </c>
      <c r="B128" s="103" t="s">
        <v>15</v>
      </c>
      <c r="C128" s="103">
        <f>IF(AND('A-3'!B128="-",'A-3'!B179="-",'A-3'!B230="-"),"-",SUM('A-3'!B128,'A-3'!B179,'A-3'!B230))</f>
        <v>11891</v>
      </c>
      <c r="D128" s="103">
        <f>IF(AND('A-3'!C128="-",'A-3'!C179="-",'A-3'!C230="-"),"-",SUM('A-3'!C128,'A-3'!C179,'A-3'!C230))</f>
        <v>199057</v>
      </c>
      <c r="E128" s="103">
        <f>IF(AND('A-3'!D128="-",'A-3'!D179="-",'A-3'!D230="-"),"-",SUM('A-3'!D128,'A-3'!D179,'A-3'!D230))</f>
        <v>74576</v>
      </c>
      <c r="F128" s="103">
        <f>IF(AND('A-3'!E128="-",'A-3'!E179="-",'A-3'!E230="-"),"-",SUM('A-3'!E128,'A-3'!E179,'A-3'!E230))</f>
        <v>153940</v>
      </c>
      <c r="G128" s="103">
        <f>IF(AND('A-3'!F128="-",'A-3'!F179="-",'A-3'!F230="-"),"-",SUM('A-3'!F128,'A-3'!F179,'A-3'!F230))</f>
        <v>24737</v>
      </c>
      <c r="H128" s="103">
        <f>IF(AND('A-3'!G128="-",'A-3'!G179="-",'A-3'!G230="-"),"-",SUM('A-3'!G128,'A-3'!G179,'A-3'!G230))</f>
        <v>21790</v>
      </c>
      <c r="I128" s="103" t="str">
        <f>IF(AND('A-3'!H128="-",'A-3'!H179="-",'A-3'!H230="-"),"-",SUM('A-3'!H128,'A-3'!H179,'A-3'!H230))</f>
        <v>-</v>
      </c>
      <c r="J128" s="103" t="s">
        <v>15</v>
      </c>
      <c r="K128" s="103" t="s">
        <v>15</v>
      </c>
      <c r="L128" s="103">
        <f>IF(AND('A-3'!I128="-",'A-3'!I179="-",'A-3'!I230="-"),"-",SUM('A-3'!I128,'A-3'!I179,'A-3'!I230))</f>
        <v>485991</v>
      </c>
      <c r="M128" s="7"/>
      <c r="N128" s="103" t="s">
        <v>15</v>
      </c>
      <c r="O128" s="103" t="s">
        <v>15</v>
      </c>
      <c r="P128" s="103" t="s">
        <v>15</v>
      </c>
      <c r="Q128" s="103" t="s">
        <v>15</v>
      </c>
      <c r="R128" s="103" t="s">
        <v>15</v>
      </c>
      <c r="S128" s="103" t="s">
        <v>15</v>
      </c>
      <c r="T128" s="103" t="s">
        <v>15</v>
      </c>
      <c r="U128" s="103" t="s">
        <v>15</v>
      </c>
      <c r="V128" s="103" t="s">
        <v>15</v>
      </c>
      <c r="W128" s="103" t="s">
        <v>15</v>
      </c>
      <c r="X128" s="103" t="s">
        <v>15</v>
      </c>
    </row>
    <row r="129" spans="1:24" ht="11.25" customHeight="1">
      <c r="A129" s="68">
        <v>1998</v>
      </c>
      <c r="B129" s="103" t="s">
        <v>15</v>
      </c>
      <c r="C129" s="103" t="str">
        <f>IF(AND('A-3'!B129="-",'A-3'!B180="-",'A-3'!B231="-"),"-",SUM('A-3'!B129,'A-3'!B180,'A-3'!B231))</f>
        <v>-</v>
      </c>
      <c r="D129" s="103">
        <f>IF(AND('A-3'!C129="-",'A-3'!C180="-",'A-3'!C231="-"),"-",SUM('A-3'!C129,'A-3'!C180,'A-3'!C231))</f>
        <v>76266</v>
      </c>
      <c r="E129" s="103">
        <f>IF(AND('A-3'!D129="-",'A-3'!D180="-",'A-3'!D231="-"),"-",SUM('A-3'!D129,'A-3'!D180,'A-3'!D231))</f>
        <v>39438</v>
      </c>
      <c r="F129" s="103">
        <f>IF(AND('A-3'!E129="-",'A-3'!E180="-",'A-3'!E231="-"),"-",SUM('A-3'!E129,'A-3'!E180,'A-3'!E231))</f>
        <v>74931</v>
      </c>
      <c r="G129" s="103">
        <f>IF(AND('A-3'!F129="-",'A-3'!F180="-",'A-3'!F231="-"),"-",SUM('A-3'!F129,'A-3'!F180,'A-3'!F231))</f>
        <v>15900</v>
      </c>
      <c r="H129" s="103">
        <f>IF(AND('A-3'!G129="-",'A-3'!G180="-",'A-3'!G231="-"),"-",SUM('A-3'!G129,'A-3'!G180,'A-3'!G231))</f>
        <v>17900</v>
      </c>
      <c r="I129" s="103" t="str">
        <f>IF(AND('A-3'!H129="-",'A-3'!H180="-",'A-3'!H231="-"),"-",SUM('A-3'!H129,'A-3'!H180,'A-3'!H231))</f>
        <v>-</v>
      </c>
      <c r="J129" s="103" t="s">
        <v>15</v>
      </c>
      <c r="K129" s="103" t="s">
        <v>15</v>
      </c>
      <c r="L129" s="103">
        <f>IF(AND('A-3'!I129="-",'A-3'!I180="-",'A-3'!I231="-"),"-",SUM('A-3'!I129,'A-3'!I180,'A-3'!I231))</f>
        <v>224435</v>
      </c>
      <c r="M129" s="7"/>
      <c r="N129" s="103" t="s">
        <v>15</v>
      </c>
      <c r="O129" s="103" t="s">
        <v>15</v>
      </c>
      <c r="P129" s="103" t="s">
        <v>15</v>
      </c>
      <c r="Q129" s="103" t="s">
        <v>15</v>
      </c>
      <c r="R129" s="103" t="s">
        <v>15</v>
      </c>
      <c r="S129" s="103" t="s">
        <v>15</v>
      </c>
      <c r="T129" s="103" t="s">
        <v>15</v>
      </c>
      <c r="U129" s="103" t="s">
        <v>15</v>
      </c>
      <c r="V129" s="103" t="s">
        <v>15</v>
      </c>
      <c r="W129" s="103" t="s">
        <v>15</v>
      </c>
      <c r="X129" s="103" t="s">
        <v>15</v>
      </c>
    </row>
    <row r="130" spans="1:24" ht="11.25" customHeight="1">
      <c r="A130" s="68">
        <v>1999</v>
      </c>
      <c r="B130" s="103" t="s">
        <v>15</v>
      </c>
      <c r="C130" s="103">
        <f>IF(AND('A-3'!B130="-",'A-3'!B181="-",'A-3'!B232="-"),"-",SUM('A-3'!B130,'A-3'!B181,'A-3'!B232))</f>
        <v>3268</v>
      </c>
      <c r="D130" s="103">
        <f>IF(AND('A-3'!C130="-",'A-3'!C181="-",'A-3'!C232="-"),"-",SUM('A-3'!C130,'A-3'!C181,'A-3'!C232))</f>
        <v>30554</v>
      </c>
      <c r="E130" s="103">
        <f>IF(AND('A-3'!D130="-",'A-3'!D181="-",'A-3'!D232="-"),"-",SUM('A-3'!D130,'A-3'!D181,'A-3'!D232))</f>
        <v>125629</v>
      </c>
      <c r="F130" s="103">
        <f>IF(AND('A-3'!E130="-",'A-3'!E181="-",'A-3'!E232="-"),"-",SUM('A-3'!E130,'A-3'!E181,'A-3'!E232))</f>
        <v>71469</v>
      </c>
      <c r="G130" s="103">
        <f>IF(AND('A-3'!F130="-",'A-3'!F181="-",'A-3'!F232="-"),"-",SUM('A-3'!F130,'A-3'!F181,'A-3'!F232))</f>
        <v>24035</v>
      </c>
      <c r="H130" s="103">
        <f>IF(AND('A-3'!G130="-",'A-3'!G181="-",'A-3'!G232="-"),"-",SUM('A-3'!G130,'A-3'!G181,'A-3'!G232))</f>
        <v>6997</v>
      </c>
      <c r="I130" s="103" t="str">
        <f>IF(AND('A-3'!H130="-",'A-3'!H181="-",'A-3'!H232="-"),"-",SUM('A-3'!H130,'A-3'!H181,'A-3'!H232))</f>
        <v>-</v>
      </c>
      <c r="J130" s="103" t="s">
        <v>15</v>
      </c>
      <c r="K130" s="103" t="s">
        <v>15</v>
      </c>
      <c r="L130" s="103">
        <f>IF(AND('A-3'!I130="-",'A-3'!I181="-",'A-3'!I232="-"),"-",SUM('A-3'!I130,'A-3'!I181,'A-3'!I232))</f>
        <v>261952</v>
      </c>
      <c r="M130" s="7"/>
      <c r="N130" s="103" t="s">
        <v>15</v>
      </c>
      <c r="O130" s="103" t="s">
        <v>15</v>
      </c>
      <c r="P130" s="103" t="s">
        <v>15</v>
      </c>
      <c r="Q130" s="103" t="s">
        <v>15</v>
      </c>
      <c r="R130" s="103" t="s">
        <v>15</v>
      </c>
      <c r="S130" s="103" t="s">
        <v>15</v>
      </c>
      <c r="T130" s="103" t="s">
        <v>15</v>
      </c>
      <c r="U130" s="103" t="s">
        <v>15</v>
      </c>
      <c r="V130" s="103" t="s">
        <v>15</v>
      </c>
      <c r="W130" s="103" t="s">
        <v>15</v>
      </c>
      <c r="X130" s="103" t="s">
        <v>15</v>
      </c>
    </row>
    <row r="131" spans="1:24" ht="11.25" customHeight="1">
      <c r="A131" s="68">
        <v>2000</v>
      </c>
      <c r="B131" s="103" t="s">
        <v>15</v>
      </c>
      <c r="C131" s="103" t="str">
        <f>IF(AND('A-3'!B131="-",'A-3'!B182="-",'A-3'!B233="-"),"-",SUM('A-3'!B131,'A-3'!B182,'A-3'!B233))</f>
        <v>-</v>
      </c>
      <c r="D131" s="103">
        <f>IF(AND('A-3'!C131="-",'A-3'!C182="-",'A-3'!C233="-"),"-",SUM('A-3'!C131,'A-3'!C182,'A-3'!C233))</f>
        <v>205634</v>
      </c>
      <c r="E131" s="103">
        <f>IF(AND('A-3'!D131="-",'A-3'!D182="-",'A-3'!D233="-"),"-",SUM('A-3'!D131,'A-3'!D182,'A-3'!D233))</f>
        <v>138470</v>
      </c>
      <c r="F131" s="103">
        <f>IF(AND('A-3'!E131="-",'A-3'!E182="-",'A-3'!E233="-"),"-",SUM('A-3'!E131,'A-3'!E182,'A-3'!E233))</f>
        <v>47403</v>
      </c>
      <c r="G131" s="103">
        <f>IF(AND('A-3'!F131="-",'A-3'!F182="-",'A-3'!F233="-"),"-",SUM('A-3'!F131,'A-3'!F182,'A-3'!F233))</f>
        <v>27033</v>
      </c>
      <c r="H131" s="103">
        <f>IF(AND('A-3'!G131="-",'A-3'!G182="-",'A-3'!G233="-"),"-",SUM('A-3'!G131,'A-3'!G182,'A-3'!G233))</f>
        <v>59785</v>
      </c>
      <c r="I131" s="103" t="str">
        <f>IF(AND('A-3'!H131="-",'A-3'!H182="-",'A-3'!H233="-"),"-",SUM('A-3'!H131,'A-3'!H182,'A-3'!H233))</f>
        <v>-</v>
      </c>
      <c r="J131" s="103" t="s">
        <v>15</v>
      </c>
      <c r="K131" s="103" t="s">
        <v>15</v>
      </c>
      <c r="L131" s="103">
        <f>IF(AND('A-3'!I131="-",'A-3'!I182="-",'A-3'!I233="-"),"-",SUM('A-3'!I131,'A-3'!I182,'A-3'!I233))</f>
        <v>478325</v>
      </c>
      <c r="M131" s="7"/>
      <c r="N131" s="103" t="s">
        <v>15</v>
      </c>
      <c r="O131" s="103" t="s">
        <v>15</v>
      </c>
      <c r="P131" s="103" t="s">
        <v>15</v>
      </c>
      <c r="Q131" s="103" t="s">
        <v>15</v>
      </c>
      <c r="R131" s="103" t="s">
        <v>15</v>
      </c>
      <c r="S131" s="103" t="s">
        <v>15</v>
      </c>
      <c r="T131" s="103" t="s">
        <v>15</v>
      </c>
      <c r="U131" s="103" t="s">
        <v>15</v>
      </c>
      <c r="V131" s="103" t="s">
        <v>15</v>
      </c>
      <c r="W131" s="103" t="s">
        <v>15</v>
      </c>
      <c r="X131" s="103" t="s">
        <v>15</v>
      </c>
    </row>
    <row r="132" spans="1:24" ht="11.25" customHeight="1">
      <c r="A132" s="68">
        <v>2001</v>
      </c>
      <c r="B132" s="103" t="s">
        <v>15</v>
      </c>
      <c r="C132" s="103" t="str">
        <f>IF(AND('A-3'!B132="-",'A-3'!B183="-",'A-3'!B234="-"),"-",SUM('A-3'!B132,'A-3'!B183,'A-3'!B234))</f>
        <v>-</v>
      </c>
      <c r="D132" s="103">
        <f>IF(AND('A-3'!C132="-",'A-3'!C183="-",'A-3'!C234="-"),"-",SUM('A-3'!C132,'A-3'!C183,'A-3'!C234))</f>
        <v>73044</v>
      </c>
      <c r="E132" s="103">
        <f>IF(AND('A-3'!D132="-",'A-3'!D183="-",'A-3'!D234="-"),"-",SUM('A-3'!D132,'A-3'!D183,'A-3'!D234))</f>
        <v>11497</v>
      </c>
      <c r="F132" s="103">
        <f>IF(AND('A-3'!E132="-",'A-3'!E183="-",'A-3'!E234="-"),"-",SUM('A-3'!E132,'A-3'!E183,'A-3'!E234))</f>
        <v>63084</v>
      </c>
      <c r="G132" s="103">
        <f>IF(AND('A-3'!F132="-",'A-3'!F183="-",'A-3'!F234="-"),"-",SUM('A-3'!F132,'A-3'!F183,'A-3'!F234))</f>
        <v>14172</v>
      </c>
      <c r="H132" s="103">
        <f>IF(AND('A-3'!G132="-",'A-3'!G183="-",'A-3'!G234="-"),"-",SUM('A-3'!G132,'A-3'!G183,'A-3'!G234))</f>
        <v>22111</v>
      </c>
      <c r="I132" s="103">
        <f>IF(AND('A-3'!H132="-",'A-3'!H183="-",'A-3'!H234="-"),"-",SUM('A-3'!H132,'A-3'!H183,'A-3'!H234))</f>
        <v>3655</v>
      </c>
      <c r="J132" s="103" t="s">
        <v>15</v>
      </c>
      <c r="K132" s="103" t="s">
        <v>15</v>
      </c>
      <c r="L132" s="103">
        <f>IF(AND('A-3'!I132="-",'A-3'!I183="-",'A-3'!I234="-"),"-",SUM('A-3'!I132,'A-3'!I183,'A-3'!I234))</f>
        <v>187563</v>
      </c>
      <c r="M132" s="7"/>
      <c r="N132" s="103" t="s">
        <v>15</v>
      </c>
      <c r="O132" s="103" t="s">
        <v>15</v>
      </c>
      <c r="P132" s="103" t="s">
        <v>15</v>
      </c>
      <c r="Q132" s="103" t="s">
        <v>15</v>
      </c>
      <c r="R132" s="103" t="s">
        <v>15</v>
      </c>
      <c r="S132" s="103" t="s">
        <v>15</v>
      </c>
      <c r="T132" s="103" t="s">
        <v>15</v>
      </c>
      <c r="U132" s="103" t="s">
        <v>15</v>
      </c>
      <c r="V132" s="103" t="s">
        <v>15</v>
      </c>
      <c r="W132" s="103" t="s">
        <v>15</v>
      </c>
      <c r="X132" s="103" t="s">
        <v>15</v>
      </c>
    </row>
    <row r="133" spans="1:24" ht="11.25" customHeight="1">
      <c r="A133" s="68">
        <v>2002</v>
      </c>
      <c r="B133" s="103" t="s">
        <v>15</v>
      </c>
      <c r="C133" s="103" t="str">
        <f>IF(AND('A-3'!B133="-",'A-3'!B184="-",'A-3'!B235="-"),"-",SUM('A-3'!B133,'A-3'!B184,'A-3'!B235))</f>
        <v>-</v>
      </c>
      <c r="D133" s="103">
        <f>IF(AND('A-3'!C133="-",'A-3'!C184="-",'A-3'!C235="-"),"-",SUM('A-3'!C133,'A-3'!C184,'A-3'!C235))</f>
        <v>86120</v>
      </c>
      <c r="E133" s="103">
        <f>IF(AND('A-3'!D133="-",'A-3'!D184="-",'A-3'!D235="-"),"-",SUM('A-3'!D133,'A-3'!D184,'A-3'!D235))</f>
        <v>93214</v>
      </c>
      <c r="F133" s="103">
        <f>IF(AND('A-3'!E133="-",'A-3'!E184="-",'A-3'!E235="-"),"-",SUM('A-3'!E133,'A-3'!E184,'A-3'!E235))</f>
        <v>128032</v>
      </c>
      <c r="G133" s="103">
        <f>IF(AND('A-3'!F133="-",'A-3'!F184="-",'A-3'!F235="-"),"-",SUM('A-3'!F133,'A-3'!F184,'A-3'!F235))</f>
        <v>56896</v>
      </c>
      <c r="H133" s="103">
        <f>IF(AND('A-3'!G133="-",'A-3'!G184="-",'A-3'!G235="-"),"-",SUM('A-3'!G133,'A-3'!G184,'A-3'!G235))</f>
        <v>13456</v>
      </c>
      <c r="I133" s="103">
        <f>IF(AND('A-3'!H133="-",'A-3'!H184="-",'A-3'!H235="-"),"-",SUM('A-3'!H133,'A-3'!H184,'A-3'!H235))</f>
        <v>470</v>
      </c>
      <c r="J133" s="103" t="s">
        <v>15</v>
      </c>
      <c r="K133" s="103" t="s">
        <v>15</v>
      </c>
      <c r="L133" s="103">
        <f>IF(AND('A-3'!I133="-",'A-3'!I184="-",'A-3'!I235="-"),"-",SUM('A-3'!I133,'A-3'!I184,'A-3'!I235))</f>
        <v>378188</v>
      </c>
      <c r="M133" s="7"/>
      <c r="N133" s="103" t="s">
        <v>15</v>
      </c>
      <c r="O133" s="103" t="s">
        <v>15</v>
      </c>
      <c r="P133" s="103" t="s">
        <v>15</v>
      </c>
      <c r="Q133" s="103" t="s">
        <v>15</v>
      </c>
      <c r="R133" s="103" t="s">
        <v>15</v>
      </c>
      <c r="S133" s="103" t="s">
        <v>15</v>
      </c>
      <c r="T133" s="103" t="s">
        <v>15</v>
      </c>
      <c r="U133" s="103" t="s">
        <v>15</v>
      </c>
      <c r="V133" s="103" t="s">
        <v>15</v>
      </c>
      <c r="W133" s="103" t="s">
        <v>15</v>
      </c>
      <c r="X133" s="103" t="s">
        <v>15</v>
      </c>
    </row>
    <row r="134" spans="1:24" ht="11.25" customHeight="1">
      <c r="A134" s="68">
        <v>2003</v>
      </c>
      <c r="B134" s="103" t="s">
        <v>15</v>
      </c>
      <c r="C134" s="103" t="str">
        <f>IF(AND('A-3'!B134="-",'A-3'!B185="-",'A-3'!B236="-"),"-",SUM('A-3'!B134,'A-3'!B185,'A-3'!B236))</f>
        <v>-</v>
      </c>
      <c r="D134" s="103">
        <f>IF(AND('A-3'!C134="-",'A-3'!C185="-",'A-3'!C236="-"),"-",SUM('A-3'!C134,'A-3'!C185,'A-3'!C236))</f>
        <v>73234</v>
      </c>
      <c r="E134" s="103">
        <f>IF(AND('A-3'!D134="-",'A-3'!D185="-",'A-3'!D236="-"),"-",SUM('A-3'!D134,'A-3'!D185,'A-3'!D236))</f>
        <v>104201</v>
      </c>
      <c r="F134" s="103">
        <f>IF(AND('A-3'!E134="-",'A-3'!E185="-",'A-3'!E236="-"),"-",SUM('A-3'!E134,'A-3'!E185,'A-3'!E236))</f>
        <v>123712</v>
      </c>
      <c r="G134" s="103">
        <f>IF(AND('A-3'!F134="-",'A-3'!F185="-",'A-3'!F236="-"),"-",SUM('A-3'!F134,'A-3'!F185,'A-3'!F236))</f>
        <v>111086</v>
      </c>
      <c r="H134" s="103">
        <f>IF(AND('A-3'!G134="-",'A-3'!G185="-",'A-3'!G236="-"),"-",SUM('A-3'!G134,'A-3'!G185,'A-3'!G236))</f>
        <v>73735</v>
      </c>
      <c r="I134" s="103">
        <f>IF(AND('A-3'!H134="-",'A-3'!H185="-",'A-3'!H236="-"),"-",SUM('A-3'!H134,'A-3'!H185,'A-3'!H236))</f>
        <v>1882</v>
      </c>
      <c r="J134" s="103" t="s">
        <v>15</v>
      </c>
      <c r="K134" s="103" t="s">
        <v>15</v>
      </c>
      <c r="L134" s="103">
        <f>IF(AND('A-3'!I134="-",'A-3'!I185="-",'A-3'!I236="-"),"-",SUM('A-3'!I134,'A-3'!I185,'A-3'!I236))</f>
        <v>487850</v>
      </c>
      <c r="M134" s="7"/>
      <c r="N134" s="103" t="s">
        <v>15</v>
      </c>
      <c r="O134" s="103" t="s">
        <v>15</v>
      </c>
      <c r="P134" s="103" t="s">
        <v>15</v>
      </c>
      <c r="Q134" s="103" t="s">
        <v>15</v>
      </c>
      <c r="R134" s="103" t="s">
        <v>15</v>
      </c>
      <c r="S134" s="103" t="s">
        <v>15</v>
      </c>
      <c r="T134" s="103" t="s">
        <v>15</v>
      </c>
      <c r="U134" s="103" t="s">
        <v>15</v>
      </c>
      <c r="V134" s="103" t="s">
        <v>15</v>
      </c>
      <c r="W134" s="103" t="s">
        <v>15</v>
      </c>
      <c r="X134" s="103" t="s">
        <v>15</v>
      </c>
    </row>
    <row r="135" spans="1:24" ht="11.25" customHeight="1">
      <c r="A135" s="68">
        <v>2004</v>
      </c>
      <c r="B135" s="103" t="s">
        <v>15</v>
      </c>
      <c r="C135" s="103" t="str">
        <f>IF(AND('A-3'!B135="-",'A-3'!B186="-",'A-3'!B237="-"),"-",SUM('A-3'!B135,'A-3'!B186,'A-3'!B237))</f>
        <v>-</v>
      </c>
      <c r="D135" s="103">
        <f>IF(AND('A-3'!C135="-",'A-3'!C186="-",'A-3'!C237="-"),"-",SUM('A-3'!C135,'A-3'!C186,'A-3'!C237))</f>
        <v>97596</v>
      </c>
      <c r="E135" s="103">
        <f>IF(AND('A-3'!D135="-",'A-3'!D186="-",'A-3'!D237="-"),"-",SUM('A-3'!D135,'A-3'!D186,'A-3'!D237))</f>
        <v>154175</v>
      </c>
      <c r="F135" s="103">
        <f>IF(AND('A-3'!E135="-",'A-3'!E186="-",'A-3'!E237="-"),"-",SUM('A-3'!E135,'A-3'!E186,'A-3'!E237))</f>
        <v>157237</v>
      </c>
      <c r="G135" s="103">
        <f>IF(AND('A-3'!F135="-",'A-3'!F186="-",'A-3'!F237="-"),"-",SUM('A-3'!F135,'A-3'!F186,'A-3'!F237))</f>
        <v>44525</v>
      </c>
      <c r="H135" s="103">
        <f>IF(AND('A-3'!G135="-",'A-3'!G186="-",'A-3'!G237="-"),"-",SUM('A-3'!G135,'A-3'!G186,'A-3'!G237))</f>
        <v>15451</v>
      </c>
      <c r="I135" s="103">
        <f>IF(AND('A-3'!H135="-",'A-3'!H186="-",'A-3'!H237="-"),"-",SUM('A-3'!H135,'A-3'!H186,'A-3'!H237))</f>
        <v>1211</v>
      </c>
      <c r="J135" s="103" t="s">
        <v>15</v>
      </c>
      <c r="K135" s="103" t="s">
        <v>15</v>
      </c>
      <c r="L135" s="103">
        <f>IF(AND('A-3'!I135="-",'A-3'!I186="-",'A-3'!I237="-"),"-",SUM('A-3'!I135,'A-3'!I186,'A-3'!I237))</f>
        <v>470195</v>
      </c>
      <c r="M135" s="7"/>
      <c r="N135" s="103" t="s">
        <v>15</v>
      </c>
      <c r="O135" s="103" t="s">
        <v>15</v>
      </c>
      <c r="P135" s="103" t="s">
        <v>15</v>
      </c>
      <c r="Q135" s="103" t="s">
        <v>15</v>
      </c>
      <c r="R135" s="103" t="s">
        <v>15</v>
      </c>
      <c r="S135" s="103" t="s">
        <v>15</v>
      </c>
      <c r="T135" s="103" t="s">
        <v>15</v>
      </c>
      <c r="U135" s="103" t="s">
        <v>15</v>
      </c>
      <c r="V135" s="103" t="s">
        <v>15</v>
      </c>
      <c r="W135" s="103" t="s">
        <v>15</v>
      </c>
      <c r="X135" s="103" t="s">
        <v>15</v>
      </c>
    </row>
    <row r="136" spans="1:24" ht="11.25" customHeight="1">
      <c r="A136" s="68">
        <v>2005</v>
      </c>
      <c r="B136" s="103" t="s">
        <v>15</v>
      </c>
      <c r="C136" s="103" t="str">
        <f>IF(AND('A-3'!B136="-",'A-3'!B187="-",'A-3'!B238="-"),"-",SUM('A-3'!B136,'A-3'!B187,'A-3'!B238))</f>
        <v>-</v>
      </c>
      <c r="D136" s="103">
        <f>IF(AND('A-3'!C136="-",'A-3'!C187="-",'A-3'!C238="-"),"-",SUM('A-3'!C136,'A-3'!C187,'A-3'!C238))</f>
        <v>76855</v>
      </c>
      <c r="E136" s="103">
        <f>IF(AND('A-3'!D136="-",'A-3'!D187="-",'A-3'!D238="-"),"-",SUM('A-3'!D136,'A-3'!D187,'A-3'!D238))</f>
        <v>5001</v>
      </c>
      <c r="F136" s="103">
        <f>IF(AND('A-3'!E136="-",'A-3'!E187="-",'A-3'!E238="-"),"-",SUM('A-3'!E136,'A-3'!E187,'A-3'!E238))</f>
        <v>139928</v>
      </c>
      <c r="G136" s="103">
        <f>IF(AND('A-3'!F136="-",'A-3'!F187="-",'A-3'!F238="-"),"-",SUM('A-3'!F136,'A-3'!F187,'A-3'!F238))</f>
        <v>35046</v>
      </c>
      <c r="H136" s="103">
        <f>IF(AND('A-3'!G136="-",'A-3'!G187="-",'A-3'!G238="-"),"-",SUM('A-3'!G136,'A-3'!G187,'A-3'!G238))</f>
        <v>74673</v>
      </c>
      <c r="I136" s="103">
        <f>IF(AND('A-3'!H136="-",'A-3'!H187="-",'A-3'!H238="-"),"-",SUM('A-3'!H136,'A-3'!H187,'A-3'!H238))</f>
        <v>2305</v>
      </c>
      <c r="J136" s="103" t="s">
        <v>15</v>
      </c>
      <c r="K136" s="103" t="s">
        <v>15</v>
      </c>
      <c r="L136" s="103">
        <f>IF(AND('A-3'!I136="-",'A-3'!I187="-",'A-3'!I238="-"),"-",SUM('A-3'!I136,'A-3'!I187,'A-3'!I238))</f>
        <v>333808</v>
      </c>
      <c r="M136" s="7"/>
      <c r="N136" s="103" t="s">
        <v>15</v>
      </c>
      <c r="O136" s="103" t="s">
        <v>15</v>
      </c>
      <c r="P136" s="103" t="s">
        <v>15</v>
      </c>
      <c r="Q136" s="103" t="s">
        <v>15</v>
      </c>
      <c r="R136" s="103" t="s">
        <v>15</v>
      </c>
      <c r="S136" s="103" t="s">
        <v>15</v>
      </c>
      <c r="T136" s="103" t="s">
        <v>15</v>
      </c>
      <c r="U136" s="103" t="s">
        <v>15</v>
      </c>
      <c r="V136" s="103" t="s">
        <v>15</v>
      </c>
      <c r="W136" s="103" t="s">
        <v>15</v>
      </c>
      <c r="X136" s="103" t="s">
        <v>15</v>
      </c>
    </row>
    <row r="137" spans="1:24" ht="11.25" customHeight="1">
      <c r="A137" s="68">
        <v>2006</v>
      </c>
      <c r="B137" s="103" t="s">
        <v>15</v>
      </c>
      <c r="C137" s="103" t="str">
        <f>IF(AND('A-3'!B137="-",'A-3'!B188="-",'A-3'!B239="-"),"-",SUM('A-3'!B137,'A-3'!B188,'A-3'!B239))</f>
        <v>-</v>
      </c>
      <c r="D137" s="103">
        <f>IF(AND('A-3'!C137="-",'A-3'!C188="-",'A-3'!C239="-"),"-",SUM('A-3'!C137,'A-3'!C188,'A-3'!C239))</f>
        <v>9911</v>
      </c>
      <c r="E137" s="103">
        <f>IF(AND('A-3'!D137="-",'A-3'!D188="-",'A-3'!D239="-"),"-",SUM('A-3'!D137,'A-3'!D188,'A-3'!D239))</f>
        <v>391</v>
      </c>
      <c r="F137" s="103">
        <f>IF(AND('A-3'!E137="-",'A-3'!E188="-",'A-3'!E239="-"),"-",SUM('A-3'!E137,'A-3'!E188,'A-3'!E239))</f>
        <v>16783</v>
      </c>
      <c r="G137" s="103">
        <f>IF(AND('A-3'!F137="-",'A-3'!F188="-",'A-3'!F239="-"),"-",SUM('A-3'!F137,'A-3'!F188,'A-3'!F239))</f>
        <v>18589</v>
      </c>
      <c r="H137" s="103">
        <f>IF(AND('A-3'!G137="-",'A-3'!G188="-",'A-3'!G239="-"),"-",SUM('A-3'!G137,'A-3'!G188,'A-3'!G239))</f>
        <v>22982</v>
      </c>
      <c r="I137" s="103">
        <f>IF(AND('A-3'!H137="-",'A-3'!H188="-",'A-3'!H239="-"),"-",SUM('A-3'!H137,'A-3'!H188,'A-3'!H239))</f>
        <v>1072</v>
      </c>
      <c r="J137" s="103" t="s">
        <v>15</v>
      </c>
      <c r="K137" s="103" t="s">
        <v>15</v>
      </c>
      <c r="L137" s="103">
        <f>IF(AND('A-3'!I137="-",'A-3'!I188="-",'A-3'!I239="-"),"-",SUM('A-3'!I137,'A-3'!I188,'A-3'!I239))</f>
        <v>69728</v>
      </c>
      <c r="M137" s="7"/>
      <c r="N137" s="103" t="s">
        <v>15</v>
      </c>
      <c r="O137" s="103" t="s">
        <v>15</v>
      </c>
      <c r="P137" s="103" t="s">
        <v>15</v>
      </c>
      <c r="Q137" s="103" t="s">
        <v>15</v>
      </c>
      <c r="R137" s="103" t="s">
        <v>15</v>
      </c>
      <c r="S137" s="103" t="s">
        <v>15</v>
      </c>
      <c r="T137" s="103" t="s">
        <v>15</v>
      </c>
      <c r="U137" s="103" t="s">
        <v>15</v>
      </c>
      <c r="V137" s="103" t="s">
        <v>15</v>
      </c>
      <c r="W137" s="103" t="s">
        <v>15</v>
      </c>
      <c r="X137" s="103" t="s">
        <v>15</v>
      </c>
    </row>
    <row r="138" spans="1:24" ht="11.25" customHeight="1">
      <c r="A138" s="68">
        <v>2007</v>
      </c>
      <c r="B138" s="103" t="s">
        <v>15</v>
      </c>
      <c r="C138" s="103">
        <f>IF(AND('A-3'!B138="-",'A-3'!B189="-",'A-3'!B240="-"),"-",SUM('A-3'!B138,'A-3'!B189,'A-3'!B240))</f>
        <v>748</v>
      </c>
      <c r="D138" s="103">
        <f>IF(AND('A-3'!C138="-",'A-3'!C189="-",'A-3'!C240="-"),"-",SUM('A-3'!C138,'A-3'!C189,'A-3'!C240))</f>
        <v>36598</v>
      </c>
      <c r="E138" s="103">
        <f>IF(AND('A-3'!D138="-",'A-3'!D189="-",'A-3'!D240="-"),"-",SUM('A-3'!D138,'A-3'!D189,'A-3'!D240))</f>
        <v>156</v>
      </c>
      <c r="F138" s="103">
        <f>IF(AND('A-3'!E138="-",'A-3'!E189="-",'A-3'!E240="-"),"-",SUM('A-3'!E138,'A-3'!E189,'A-3'!E240))</f>
        <v>41808</v>
      </c>
      <c r="G138" s="103">
        <f>IF(AND('A-3'!F138="-",'A-3'!F189="-",'A-3'!F240="-"),"-",SUM('A-3'!F138,'A-3'!F189,'A-3'!F240))</f>
        <v>23212</v>
      </c>
      <c r="H138" s="103">
        <f>IF(AND('A-3'!G138="-",'A-3'!G189="-",'A-3'!G240="-"),"-",SUM('A-3'!G138,'A-3'!G189,'A-3'!G240))</f>
        <v>2505</v>
      </c>
      <c r="I138" s="103">
        <f>IF(AND('A-3'!H138="-",'A-3'!H189="-",'A-3'!H240="-"),"-",SUM('A-3'!H138,'A-3'!H189,'A-3'!H240))</f>
        <v>352</v>
      </c>
      <c r="J138" s="103" t="s">
        <v>15</v>
      </c>
      <c r="K138" s="103" t="s">
        <v>15</v>
      </c>
      <c r="L138" s="103">
        <f>IF(AND('A-3'!I138="-",'A-3'!I189="-",'A-3'!I240="-"),"-",SUM('A-3'!I138,'A-3'!I189,'A-3'!I240))</f>
        <v>105379</v>
      </c>
      <c r="M138" s="7"/>
      <c r="N138" s="103" t="s">
        <v>15</v>
      </c>
      <c r="O138" s="103" t="s">
        <v>15</v>
      </c>
      <c r="P138" s="103" t="s">
        <v>15</v>
      </c>
      <c r="Q138" s="103" t="s">
        <v>15</v>
      </c>
      <c r="R138" s="103" t="s">
        <v>15</v>
      </c>
      <c r="S138" s="103" t="s">
        <v>15</v>
      </c>
      <c r="T138" s="103" t="s">
        <v>15</v>
      </c>
      <c r="U138" s="103" t="s">
        <v>15</v>
      </c>
      <c r="V138" s="103" t="s">
        <v>15</v>
      </c>
      <c r="W138" s="103" t="s">
        <v>15</v>
      </c>
      <c r="X138" s="103" t="s">
        <v>15</v>
      </c>
    </row>
    <row r="139" spans="1:24" ht="11.25" customHeight="1">
      <c r="A139" s="68">
        <v>2009</v>
      </c>
      <c r="B139" s="103" t="s">
        <v>15</v>
      </c>
      <c r="C139" s="103" t="str">
        <f>IF(AND('A-3'!B139="-",'A-3'!B190="-",'A-3'!B241="-"),"-",SUM('A-3'!B139,'A-3'!B190,'A-3'!B241))</f>
        <v>-</v>
      </c>
      <c r="D139" s="103" t="str">
        <f>IF(AND('A-3'!C139="-",'A-3'!C190="-",'A-3'!C241="-"),"-",SUM('A-3'!C139,'A-3'!C190,'A-3'!C241))</f>
        <v>-</v>
      </c>
      <c r="E139" s="103" t="str">
        <f>IF(AND('A-3'!D139="-",'A-3'!D190="-",'A-3'!D241="-"),"-",SUM('A-3'!D139,'A-3'!D190,'A-3'!D241))</f>
        <v>-</v>
      </c>
      <c r="F139" s="103" t="str">
        <f>IF(AND('A-3'!E139="-",'A-3'!E190="-",'A-3'!E241="-"),"-",SUM('A-3'!E139,'A-3'!E190,'A-3'!E241))</f>
        <v>-</v>
      </c>
      <c r="G139" s="103" t="str">
        <f>IF(AND('A-3'!F139="-",'A-3'!F190="-",'A-3'!F241="-"),"-",SUM('A-3'!F139,'A-3'!F190,'A-3'!F241))</f>
        <v>-</v>
      </c>
      <c r="H139" s="103" t="str">
        <f>IF(AND('A-3'!G139="-",'A-3'!G190="-",'A-3'!G241="-"),"-",SUM('A-3'!G139,'A-3'!G190,'A-3'!G241))</f>
        <v>-</v>
      </c>
      <c r="I139" s="103" t="str">
        <f>IF(AND('A-3'!H139="-",'A-3'!H190="-",'A-3'!H241="-"),"-",SUM('A-3'!H139,'A-3'!H190,'A-3'!H241))</f>
        <v>-</v>
      </c>
      <c r="J139" s="103" t="s">
        <v>15</v>
      </c>
      <c r="K139" s="103" t="s">
        <v>15</v>
      </c>
      <c r="L139" s="103" t="str">
        <f>IF(AND('A-3'!I139="-",'A-3'!I190="-",'A-3'!I241="-"),"-",SUM('A-3'!I139,'A-3'!I190,'A-3'!I241))</f>
        <v>-</v>
      </c>
      <c r="M139" s="7"/>
      <c r="N139" s="103" t="s">
        <v>15</v>
      </c>
      <c r="O139" s="103" t="s">
        <v>15</v>
      </c>
      <c r="P139" s="103" t="s">
        <v>15</v>
      </c>
      <c r="Q139" s="103" t="s">
        <v>15</v>
      </c>
      <c r="R139" s="103" t="s">
        <v>15</v>
      </c>
      <c r="S139" s="103" t="s">
        <v>15</v>
      </c>
      <c r="T139" s="103" t="s">
        <v>15</v>
      </c>
      <c r="U139" s="103" t="s">
        <v>15</v>
      </c>
      <c r="V139" s="103" t="s">
        <v>15</v>
      </c>
      <c r="W139" s="103" t="s">
        <v>15</v>
      </c>
      <c r="X139" s="103" t="s">
        <v>15</v>
      </c>
    </row>
    <row r="140" spans="1:24" ht="11.25" customHeight="1">
      <c r="A140" s="68">
        <v>2009</v>
      </c>
      <c r="B140" s="103" t="s">
        <v>15</v>
      </c>
      <c r="C140" s="103" t="str">
        <f>IF(AND('A-3'!B140="-",'A-3'!B191="-",'A-3'!B242="-"),"-",SUM('A-3'!B140,'A-3'!B191,'A-3'!B242))</f>
        <v>-</v>
      </c>
      <c r="D140" s="103" t="str">
        <f>IF(AND('A-3'!C140="-",'A-3'!C191="-",'A-3'!C242="-"),"-",SUM('A-3'!C140,'A-3'!C191,'A-3'!C242))</f>
        <v>-</v>
      </c>
      <c r="E140" s="103" t="str">
        <f>IF(AND('A-3'!D140="-",'A-3'!D191="-",'A-3'!D242="-"),"-",SUM('A-3'!D140,'A-3'!D191,'A-3'!D242))</f>
        <v>-</v>
      </c>
      <c r="F140" s="103" t="str">
        <f>IF(AND('A-3'!E140="-",'A-3'!E191="-",'A-3'!E242="-"),"-",SUM('A-3'!E140,'A-3'!E191,'A-3'!E242))</f>
        <v>-</v>
      </c>
      <c r="G140" s="103" t="str">
        <f>IF(AND('A-3'!F140="-",'A-3'!F191="-",'A-3'!F242="-"),"-",SUM('A-3'!F140,'A-3'!F191,'A-3'!F242))</f>
        <v>-</v>
      </c>
      <c r="H140" s="103" t="str">
        <f>IF(AND('A-3'!G140="-",'A-3'!G191="-",'A-3'!G242="-"),"-",SUM('A-3'!G140,'A-3'!G191,'A-3'!G242))</f>
        <v>-</v>
      </c>
      <c r="I140" s="103" t="str">
        <f>IF(AND('A-3'!H140="-",'A-3'!H191="-",'A-3'!H242="-"),"-",SUM('A-3'!H140,'A-3'!H191,'A-3'!H242))</f>
        <v>-</v>
      </c>
      <c r="J140" s="103" t="s">
        <v>15</v>
      </c>
      <c r="K140" s="103" t="s">
        <v>15</v>
      </c>
      <c r="L140" s="103" t="str">
        <f>IF(AND('A-3'!I140="-",'A-3'!I191="-",'A-3'!I242="-"),"-",SUM('A-3'!I140,'A-3'!I191,'A-3'!I242))</f>
        <v>-</v>
      </c>
      <c r="M140" s="7"/>
      <c r="N140" s="103" t="s">
        <v>15</v>
      </c>
      <c r="O140" s="103" t="s">
        <v>15</v>
      </c>
      <c r="P140" s="103" t="s">
        <v>15</v>
      </c>
      <c r="Q140" s="103" t="s">
        <v>15</v>
      </c>
      <c r="R140" s="103" t="s">
        <v>15</v>
      </c>
      <c r="S140" s="103" t="s">
        <v>15</v>
      </c>
      <c r="T140" s="103" t="s">
        <v>15</v>
      </c>
      <c r="U140" s="103" t="s">
        <v>15</v>
      </c>
      <c r="V140" s="103" t="s">
        <v>15</v>
      </c>
      <c r="W140" s="103" t="s">
        <v>15</v>
      </c>
      <c r="X140" s="103" t="s">
        <v>15</v>
      </c>
    </row>
    <row r="141" spans="1:24" ht="11.25" customHeight="1">
      <c r="A141" s="68">
        <v>2010</v>
      </c>
      <c r="B141" s="103" t="s">
        <v>15</v>
      </c>
      <c r="C141" s="103" t="str">
        <f>IF(AND('A-3'!B141="-",'A-3'!B192="-",'A-3'!B243="-"),"-",SUM('A-3'!B141,'A-3'!B192,'A-3'!B243))</f>
        <v>-</v>
      </c>
      <c r="D141" s="103" t="str">
        <f>IF(AND('A-3'!C141="-",'A-3'!C192="-",'A-3'!C243="-"),"-",SUM('A-3'!C141,'A-3'!C192,'A-3'!C243))</f>
        <v>-</v>
      </c>
      <c r="E141" s="103" t="str">
        <f>IF(AND('A-3'!D141="-",'A-3'!D192="-",'A-3'!D243="-"),"-",SUM('A-3'!D141,'A-3'!D192,'A-3'!D243))</f>
        <v>-</v>
      </c>
      <c r="F141" s="103">
        <f>IF(AND('A-3'!E141="-",'A-3'!E192="-",'A-3'!E243="-"),"-",SUM('A-3'!E141,'A-3'!E192,'A-3'!E243))</f>
        <v>8906</v>
      </c>
      <c r="G141" s="103">
        <f>IF(AND('A-3'!F141="-",'A-3'!F192="-",'A-3'!F243="-"),"-",SUM('A-3'!F141,'A-3'!F192,'A-3'!F243))</f>
        <v>6182</v>
      </c>
      <c r="H141" s="103" t="str">
        <f>IF(AND('A-3'!G141="-",'A-3'!G192="-",'A-3'!G243="-"),"-",SUM('A-3'!G141,'A-3'!G192,'A-3'!G243))</f>
        <v>-</v>
      </c>
      <c r="I141" s="103" t="str">
        <f>IF(AND('A-3'!H141="-",'A-3'!H192="-",'A-3'!H243="-"),"-",SUM('A-3'!H141,'A-3'!H192,'A-3'!H243))</f>
        <v>-</v>
      </c>
      <c r="J141" s="103" t="s">
        <v>15</v>
      </c>
      <c r="K141" s="103" t="s">
        <v>15</v>
      </c>
      <c r="L141" s="103">
        <f>IF(AND('A-3'!I141="-",'A-3'!I192="-",'A-3'!I243="-"),"-",SUM('A-3'!I141,'A-3'!I192,'A-3'!I243))</f>
        <v>15088</v>
      </c>
      <c r="M141" s="7"/>
      <c r="N141" s="103" t="s">
        <v>15</v>
      </c>
      <c r="O141" s="103" t="s">
        <v>15</v>
      </c>
      <c r="P141" s="103" t="s">
        <v>15</v>
      </c>
      <c r="Q141" s="103" t="s">
        <v>15</v>
      </c>
      <c r="R141" s="103" t="s">
        <v>15</v>
      </c>
      <c r="S141" s="103" t="s">
        <v>15</v>
      </c>
      <c r="T141" s="103" t="s">
        <v>15</v>
      </c>
      <c r="U141" s="103" t="s">
        <v>15</v>
      </c>
      <c r="V141" s="103" t="s">
        <v>15</v>
      </c>
      <c r="W141" s="103" t="s">
        <v>15</v>
      </c>
      <c r="X141" s="103" t="s">
        <v>15</v>
      </c>
    </row>
    <row r="142" spans="1:24" ht="11.25" customHeight="1">
      <c r="A142" s="68">
        <v>2011</v>
      </c>
      <c r="B142" s="103" t="s">
        <v>15</v>
      </c>
      <c r="C142" s="103" t="str">
        <f>IF(AND('A-3'!B142="-",'A-3'!B193="-",'A-3'!B244="-"),"-",SUM('A-3'!B142,'A-3'!B193,'A-3'!B244))</f>
        <v>-</v>
      </c>
      <c r="D142" s="103">
        <f>IF(AND('A-3'!C142="-",'A-3'!C193="-",'A-3'!C244="-"),"-",SUM('A-3'!C142,'A-3'!C193,'A-3'!C244))</f>
        <v>11732</v>
      </c>
      <c r="E142" s="103">
        <f>IF(AND('A-3'!D142="-",'A-3'!D193="-",'A-3'!D244="-"),"-",SUM('A-3'!D142,'A-3'!D193,'A-3'!D244))</f>
        <v>4189</v>
      </c>
      <c r="F142" s="103">
        <f>IF(AND('A-3'!E142="-",'A-3'!E193="-",'A-3'!E244="-"),"-",SUM('A-3'!E142,'A-3'!E193,'A-3'!E244))</f>
        <v>30085</v>
      </c>
      <c r="G142" s="103">
        <f>IF(AND('A-3'!F142="-",'A-3'!F193="-",'A-3'!F244="-"),"-",SUM('A-3'!F142,'A-3'!F193,'A-3'!F244))</f>
        <v>19494</v>
      </c>
      <c r="H142" s="103">
        <f>IF(AND('A-3'!G142="-",'A-3'!G193="-",'A-3'!G244="-"),"-",SUM('A-3'!G142,'A-3'!G193,'A-3'!G244))</f>
        <v>1820</v>
      </c>
      <c r="I142" s="103">
        <f>IF(AND('A-3'!H142="-",'A-3'!H193="-",'A-3'!H244="-"),"-",SUM('A-3'!H142,'A-3'!H193,'A-3'!H244))</f>
        <v>317</v>
      </c>
      <c r="J142" s="103" t="s">
        <v>15</v>
      </c>
      <c r="K142" s="103" t="s">
        <v>15</v>
      </c>
      <c r="L142" s="103">
        <f>IF(AND('A-3'!I142="-",'A-3'!I193="-",'A-3'!I244="-"),"-",SUM('A-3'!I142,'A-3'!I193,'A-3'!I244))</f>
        <v>67637</v>
      </c>
      <c r="M142" s="7"/>
      <c r="N142" s="103" t="s">
        <v>15</v>
      </c>
      <c r="O142" s="103" t="s">
        <v>15</v>
      </c>
      <c r="P142" s="103" t="s">
        <v>15</v>
      </c>
      <c r="Q142" s="103" t="s">
        <v>15</v>
      </c>
      <c r="R142" s="103" t="s">
        <v>15</v>
      </c>
      <c r="S142" s="103" t="s">
        <v>15</v>
      </c>
      <c r="T142" s="103" t="s">
        <v>15</v>
      </c>
      <c r="U142" s="103" t="s">
        <v>15</v>
      </c>
      <c r="V142" s="103" t="s">
        <v>15</v>
      </c>
      <c r="W142" s="103" t="s">
        <v>15</v>
      </c>
      <c r="X142" s="103" t="s">
        <v>15</v>
      </c>
    </row>
    <row r="143" spans="1:24" ht="11.25" customHeight="1">
      <c r="A143" s="68">
        <v>2012</v>
      </c>
      <c r="B143" s="103" t="s">
        <v>15</v>
      </c>
      <c r="C143" s="103" t="str">
        <f>IF(AND('A-3'!B143="-",'A-3'!B194="-",'A-3'!B245="-"),"-",SUM('A-3'!B143,'A-3'!B194,'A-3'!B245))</f>
        <v>-</v>
      </c>
      <c r="D143" s="103">
        <f>IF(AND('A-3'!C143="-",'A-3'!C194="-",'A-3'!C245="-"),"-",SUM('A-3'!C143,'A-3'!C194,'A-3'!C245))</f>
        <v>58857</v>
      </c>
      <c r="E143" s="103">
        <f>IF(AND('A-3'!D143="-",'A-3'!D194="-",'A-3'!D245="-"),"-",SUM('A-3'!D143,'A-3'!D194,'A-3'!D245))</f>
        <v>19385</v>
      </c>
      <c r="F143" s="103">
        <f>IF(AND('A-3'!E143="-",'A-3'!E194="-",'A-3'!E245="-"),"-",SUM('A-3'!E143,'A-3'!E194,'A-3'!E245))</f>
        <v>92842</v>
      </c>
      <c r="G143" s="103">
        <f>IF(AND('A-3'!F143="-",'A-3'!F194="-",'A-3'!F245="-"),"-",SUM('A-3'!F143,'A-3'!F194,'A-3'!F245))</f>
        <v>28266</v>
      </c>
      <c r="H143" s="103">
        <f>IF(AND('A-3'!G143="-",'A-3'!G194="-",'A-3'!G245="-"),"-",SUM('A-3'!G143,'A-3'!G194,'A-3'!G245))</f>
        <v>7691</v>
      </c>
      <c r="I143" s="103">
        <f>IF(AND('A-3'!H143="-",'A-3'!H194="-",'A-3'!H245="-"),"-",SUM('A-3'!H143,'A-3'!H194,'A-3'!H245))</f>
        <v>3313</v>
      </c>
      <c r="J143" s="103" t="s">
        <v>15</v>
      </c>
      <c r="K143" s="103" t="s">
        <v>15</v>
      </c>
      <c r="L143" s="103">
        <f>IF(AND('A-3'!I143="-",'A-3'!I194="-",'A-3'!I245="-"),"-",SUM('A-3'!I143,'A-3'!I194,'A-3'!I245))</f>
        <v>210354</v>
      </c>
      <c r="M143" s="7"/>
      <c r="N143" s="103" t="s">
        <v>15</v>
      </c>
      <c r="O143" s="103" t="s">
        <v>15</v>
      </c>
      <c r="P143" s="103" t="s">
        <v>15</v>
      </c>
      <c r="Q143" s="103" t="s">
        <v>15</v>
      </c>
      <c r="R143" s="103" t="s">
        <v>15</v>
      </c>
      <c r="S143" s="103" t="s">
        <v>15</v>
      </c>
      <c r="T143" s="103" t="s">
        <v>15</v>
      </c>
      <c r="U143" s="103" t="s">
        <v>15</v>
      </c>
      <c r="V143" s="103" t="s">
        <v>15</v>
      </c>
      <c r="W143" s="103" t="s">
        <v>15</v>
      </c>
      <c r="X143" s="103" t="s">
        <v>15</v>
      </c>
    </row>
    <row r="144" spans="1:24" ht="11.25" customHeight="1">
      <c r="A144" s="68">
        <v>2013</v>
      </c>
      <c r="B144" s="103" t="s">
        <v>15</v>
      </c>
      <c r="C144" s="103" t="str">
        <f>IF(AND('A-3'!B144="-",'A-3'!B195="-",'A-3'!B246="-"),"-",SUM('A-3'!B144,'A-3'!B195,'A-3'!B246))</f>
        <v>-</v>
      </c>
      <c r="D144" s="103">
        <f>IF(AND('A-3'!C144="-",'A-3'!C195="-",'A-3'!C246="-"),"-",SUM('A-3'!C144,'A-3'!C195,'A-3'!C246))</f>
        <v>74828</v>
      </c>
      <c r="E144" s="103">
        <f>IF(AND('A-3'!D144="-",'A-3'!D195="-",'A-3'!D246="-"),"-",SUM('A-3'!D144,'A-3'!D195,'A-3'!D246))</f>
        <v>81625</v>
      </c>
      <c r="F144" s="103">
        <f>IF(AND('A-3'!E144="-",'A-3'!E195="-",'A-3'!E246="-"),"-",SUM('A-3'!E144,'A-3'!E195,'A-3'!E246))</f>
        <v>95896</v>
      </c>
      <c r="G144" s="103">
        <f>IF(AND('A-3'!F144="-",'A-3'!F195="-",'A-3'!F246="-"),"-",SUM('A-3'!F144,'A-3'!F195,'A-3'!F246))</f>
        <v>23249</v>
      </c>
      <c r="H144" s="103">
        <f>IF(AND('A-3'!G144="-",'A-3'!G195="-",'A-3'!G246="-"),"-",SUM('A-3'!G144,'A-3'!G195,'A-3'!G246))</f>
        <v>10910</v>
      </c>
      <c r="I144" s="103">
        <f>IF(AND('A-3'!H144="-",'A-3'!H195="-",'A-3'!H246="-"),"-",SUM('A-3'!H144,'A-3'!H195,'A-3'!H246))</f>
        <v>941</v>
      </c>
      <c r="J144" s="103" t="s">
        <v>15</v>
      </c>
      <c r="K144" s="103" t="s">
        <v>15</v>
      </c>
      <c r="L144" s="103">
        <f>IF(AND('A-3'!I144="-",'A-3'!I195="-",'A-3'!I246="-"),"-",SUM('A-3'!I144,'A-3'!I195,'A-3'!I246))</f>
        <v>287449</v>
      </c>
      <c r="M144" s="7"/>
      <c r="N144" s="103" t="s">
        <v>15</v>
      </c>
      <c r="O144" s="103" t="s">
        <v>15</v>
      </c>
      <c r="P144" s="103" t="s">
        <v>15</v>
      </c>
      <c r="Q144" s="103" t="s">
        <v>15</v>
      </c>
      <c r="R144" s="103" t="s">
        <v>15</v>
      </c>
      <c r="S144" s="103" t="s">
        <v>15</v>
      </c>
      <c r="T144" s="103" t="s">
        <v>15</v>
      </c>
      <c r="U144" s="103" t="s">
        <v>15</v>
      </c>
      <c r="V144" s="103" t="s">
        <v>15</v>
      </c>
      <c r="W144" s="103" t="s">
        <v>15</v>
      </c>
      <c r="X144" s="103" t="s">
        <v>15</v>
      </c>
    </row>
    <row r="145" spans="1:24" ht="11.25" customHeight="1">
      <c r="A145" s="68">
        <v>2014</v>
      </c>
      <c r="B145" s="103" t="s">
        <v>15</v>
      </c>
      <c r="C145" s="103" t="str">
        <f>IF(AND('A-3'!B145="-",'A-3'!B196="-",'A-3'!B247="-"),"-",SUM('A-3'!B145,'A-3'!B196,'A-3'!B247))</f>
        <v>-</v>
      </c>
      <c r="D145" s="103">
        <f>IF(AND('A-3'!C145="-",'A-3'!C196="-",'A-3'!C247="-"),"-",SUM('A-3'!C145,'A-3'!C196,'A-3'!C247))</f>
        <v>34946</v>
      </c>
      <c r="E145" s="103">
        <f>IF(AND('A-3'!D145="-",'A-3'!D196="-",'A-3'!D247="-"),"-",SUM('A-3'!D145,'A-3'!D196,'A-3'!D247))</f>
        <v>39581</v>
      </c>
      <c r="F145" s="103">
        <f>IF(AND('A-3'!E145="-",'A-3'!E196="-",'A-3'!E247="-"),"-",SUM('A-3'!E145,'A-3'!E196,'A-3'!E247))</f>
        <v>54568</v>
      </c>
      <c r="G145" s="103">
        <f>IF(AND('A-3'!F145="-",'A-3'!F196="-",'A-3'!F247="-"),"-",SUM('A-3'!F145,'A-3'!F196,'A-3'!F247))</f>
        <v>24085</v>
      </c>
      <c r="H145" s="103">
        <f>IF(AND('A-3'!G145="-",'A-3'!G196="-",'A-3'!G247="-"),"-",SUM('A-3'!G145,'A-3'!G196,'A-3'!G247))</f>
        <v>11498</v>
      </c>
      <c r="I145" s="103">
        <f>IF(AND('A-3'!H145="-",'A-3'!H196="-",'A-3'!H247="-"),"-",SUM('A-3'!H145,'A-3'!H196,'A-3'!H247))</f>
        <v>2985</v>
      </c>
      <c r="J145" s="103" t="s">
        <v>15</v>
      </c>
      <c r="K145" s="103" t="s">
        <v>15</v>
      </c>
      <c r="L145" s="103">
        <f>IF(AND('A-3'!I145="-",'A-3'!I196="-",'A-3'!I247="-"),"-",SUM('A-3'!I145,'A-3'!I196,'A-3'!I247))</f>
        <v>167663</v>
      </c>
      <c r="M145" s="7"/>
      <c r="N145" s="103" t="s">
        <v>15</v>
      </c>
      <c r="O145" s="103" t="s">
        <v>15</v>
      </c>
      <c r="P145" s="103" t="s">
        <v>15</v>
      </c>
      <c r="Q145" s="103" t="s">
        <v>15</v>
      </c>
      <c r="R145" s="103" t="s">
        <v>15</v>
      </c>
      <c r="S145" s="103" t="s">
        <v>15</v>
      </c>
      <c r="T145" s="103" t="s">
        <v>15</v>
      </c>
      <c r="U145" s="103" t="s">
        <v>15</v>
      </c>
      <c r="V145" s="103" t="s">
        <v>15</v>
      </c>
      <c r="W145" s="103" t="s">
        <v>15</v>
      </c>
      <c r="X145" s="103" t="s">
        <v>15</v>
      </c>
    </row>
    <row r="146" spans="1:24" ht="11.25" customHeight="1">
      <c r="A146" s="68">
        <v>2015</v>
      </c>
      <c r="B146" s="103" t="s">
        <v>15</v>
      </c>
      <c r="C146" s="103" t="str">
        <f>IF(AND('A-3'!B146="-",'A-3'!B197="-",'A-3'!B248="-"),"-",SUM('A-3'!B146,'A-3'!B197,'A-3'!B248))</f>
        <v>-</v>
      </c>
      <c r="D146" s="103">
        <f>IF(AND('A-3'!C146="-",'A-3'!C197="-",'A-3'!C248="-"),"-",SUM('A-3'!C146,'A-3'!C197,'A-3'!C248))</f>
        <v>53561</v>
      </c>
      <c r="E146" s="103">
        <f>IF(AND('A-3'!D146="-",'A-3'!D197="-",'A-3'!D248="-"),"-",SUM('A-3'!D146,'A-3'!D197,'A-3'!D248))</f>
        <v>19489</v>
      </c>
      <c r="F146" s="103">
        <f>IF(AND('A-3'!E146="-",'A-3'!E197="-",'A-3'!E248="-"),"-",SUM('A-3'!E146,'A-3'!E197,'A-3'!E248))</f>
        <v>12920</v>
      </c>
      <c r="G146" s="103">
        <f>IF(AND('A-3'!F146="-",'A-3'!F197="-",'A-3'!F248="-"),"-",SUM('A-3'!F146,'A-3'!F197,'A-3'!F248))</f>
        <v>11467</v>
      </c>
      <c r="H146" s="103">
        <f>IF(AND('A-3'!G146="-",'A-3'!G197="-",'A-3'!G248="-"),"-",SUM('A-3'!G146,'A-3'!G197,'A-3'!G248))</f>
        <v>10407</v>
      </c>
      <c r="I146" s="103">
        <f>IF(AND('A-3'!H146="-",'A-3'!H197="-",'A-3'!H248="-"),"-",SUM('A-3'!H146,'A-3'!H197,'A-3'!H248))</f>
        <v>2617</v>
      </c>
      <c r="J146" s="103" t="s">
        <v>15</v>
      </c>
      <c r="K146" s="103" t="s">
        <v>15</v>
      </c>
      <c r="L146" s="103">
        <f>IF(AND('A-3'!I146="-",'A-3'!I197="-",'A-3'!I248="-"),"-",SUM('A-3'!I146,'A-3'!I197,'A-3'!I248))</f>
        <v>110461</v>
      </c>
      <c r="M146" s="7"/>
      <c r="N146" s="103" t="s">
        <v>15</v>
      </c>
      <c r="O146" s="103" t="s">
        <v>15</v>
      </c>
      <c r="P146" s="103" t="s">
        <v>15</v>
      </c>
      <c r="Q146" s="103" t="s">
        <v>15</v>
      </c>
      <c r="R146" s="103" t="s">
        <v>15</v>
      </c>
      <c r="S146" s="103" t="s">
        <v>15</v>
      </c>
      <c r="T146" s="103" t="s">
        <v>15</v>
      </c>
      <c r="U146" s="103" t="s">
        <v>15</v>
      </c>
      <c r="V146" s="103" t="s">
        <v>15</v>
      </c>
      <c r="W146" s="103" t="s">
        <v>15</v>
      </c>
      <c r="X146" s="103" t="s">
        <v>15</v>
      </c>
    </row>
    <row r="147" spans="1:24" ht="11.25" customHeight="1">
      <c r="A147" s="68">
        <v>2016</v>
      </c>
      <c r="B147" s="103" t="s">
        <v>15</v>
      </c>
      <c r="C147" s="103" t="str">
        <f>IF(AND('A-3'!B147="-",'A-3'!B198="-",'A-3'!B249="-"),"-",SUM('A-3'!B147,'A-3'!B198,'A-3'!B249))</f>
        <v>-</v>
      </c>
      <c r="D147" s="103">
        <f>IF(AND('A-3'!C147="-",'A-3'!C198="-",'A-3'!C249="-"),"-",SUM('A-3'!C147,'A-3'!C198,'A-3'!C249))</f>
        <v>13367</v>
      </c>
      <c r="E147" s="103">
        <f>IF(AND('A-3'!D147="-",'A-3'!D198="-",'A-3'!D249="-"),"-",SUM('A-3'!D147,'A-3'!D198,'A-3'!D249))</f>
        <v>13428</v>
      </c>
      <c r="F147" s="103" t="str">
        <f>IF(AND('A-3'!E147="-",'A-3'!E198="-",'A-3'!E249="-"),"-",SUM('A-3'!E147,'A-3'!E198,'A-3'!E249))</f>
        <v>-</v>
      </c>
      <c r="G147" s="103">
        <f>IF(AND('A-3'!F147="-",'A-3'!F198="-",'A-3'!F249="-"),"-",SUM('A-3'!F147,'A-3'!F198,'A-3'!F249))</f>
        <v>18334</v>
      </c>
      <c r="H147" s="103">
        <f>IF(AND('A-3'!G147="-",'A-3'!G198="-",'A-3'!G249="-"),"-",SUM('A-3'!G147,'A-3'!G198,'A-3'!G249))</f>
        <v>9271</v>
      </c>
      <c r="I147" s="103">
        <f>IF(AND('A-3'!H147="-",'A-3'!H198="-",'A-3'!H249="-"),"-",SUM('A-3'!H147,'A-3'!H198,'A-3'!H249))</f>
        <v>589</v>
      </c>
      <c r="J147" s="103" t="s">
        <v>15</v>
      </c>
      <c r="K147" s="103" t="s">
        <v>15</v>
      </c>
      <c r="L147" s="103">
        <f>IF(AND('A-3'!I147="-",'A-3'!I198="-",'A-3'!I249="-"),"-",SUM('A-3'!I147,'A-3'!I198,'A-3'!I249))</f>
        <v>54989</v>
      </c>
      <c r="M147" s="7"/>
      <c r="N147" s="103" t="s">
        <v>15</v>
      </c>
      <c r="O147" s="103" t="s">
        <v>15</v>
      </c>
      <c r="P147" s="103" t="s">
        <v>15</v>
      </c>
      <c r="Q147" s="103" t="s">
        <v>15</v>
      </c>
      <c r="R147" s="103" t="s">
        <v>15</v>
      </c>
      <c r="S147" s="103" t="s">
        <v>15</v>
      </c>
      <c r="T147" s="103" t="s">
        <v>15</v>
      </c>
      <c r="U147" s="103" t="s">
        <v>15</v>
      </c>
      <c r="V147" s="103" t="s">
        <v>15</v>
      </c>
      <c r="W147" s="103" t="s">
        <v>15</v>
      </c>
      <c r="X147" s="103" t="s">
        <v>15</v>
      </c>
    </row>
    <row r="148" spans="1:24" ht="11.25" customHeight="1">
      <c r="A148" s="68">
        <v>2017</v>
      </c>
      <c r="B148" s="103" t="s">
        <v>15</v>
      </c>
      <c r="C148" s="103" t="str">
        <f>IF(AND('A-3'!B148="-",'A-3'!B199="-",'A-3'!B250="-"),"-",SUM('A-3'!B148,'A-3'!B199,'A-3'!B250))</f>
        <v>-</v>
      </c>
      <c r="D148" s="103">
        <f>IF(AND('A-3'!C148="-",'A-3'!C199="-",'A-3'!C250="-"),"-",SUM('A-3'!C148,'A-3'!C199,'A-3'!C250))</f>
        <v>5588</v>
      </c>
      <c r="E148" s="103">
        <f>IF(AND('A-3'!D148="-",'A-3'!D199="-",'A-3'!D250="-"),"-",SUM('A-3'!D148,'A-3'!D199,'A-3'!D250))</f>
        <v>6891</v>
      </c>
      <c r="F148" s="103" t="str">
        <f>IF(AND('A-3'!E148="-",'A-3'!E199="-",'A-3'!E250="-"),"-",SUM('A-3'!E148,'A-3'!E199,'A-3'!E250))</f>
        <v>-</v>
      </c>
      <c r="G148" s="103">
        <f>IF(AND('A-3'!F148="-",'A-3'!F199="-",'A-3'!F250="-"),"-",SUM('A-3'!F148,'A-3'!F199,'A-3'!F250))</f>
        <v>18336</v>
      </c>
      <c r="H148" s="103">
        <f>IF(AND('A-3'!G148="-",'A-3'!G199="-",'A-3'!G250="-"),"-",SUM('A-3'!G148,'A-3'!G199,'A-3'!G250))</f>
        <v>10232</v>
      </c>
      <c r="I148" s="103">
        <f>IF(AND('A-3'!H148="-",'A-3'!H199="-",'A-3'!H250="-"),"-",SUM('A-3'!H148,'A-3'!H199,'A-3'!H250))</f>
        <v>1279</v>
      </c>
      <c r="J148" s="103" t="s">
        <v>15</v>
      </c>
      <c r="K148" s="103" t="s">
        <v>15</v>
      </c>
      <c r="L148" s="103">
        <f>IF(AND('A-3'!I148="-",'A-3'!I199="-",'A-3'!I250="-"),"-",SUM('A-3'!I148,'A-3'!I199,'A-3'!I250))</f>
        <v>42326</v>
      </c>
      <c r="M148" s="7"/>
      <c r="N148" s="103" t="s">
        <v>15</v>
      </c>
      <c r="O148" s="103" t="s">
        <v>15</v>
      </c>
      <c r="P148" s="103" t="s">
        <v>15</v>
      </c>
      <c r="Q148" s="103" t="s">
        <v>15</v>
      </c>
      <c r="R148" s="103" t="s">
        <v>15</v>
      </c>
      <c r="S148" s="103" t="s">
        <v>15</v>
      </c>
      <c r="T148" s="103" t="s">
        <v>15</v>
      </c>
      <c r="U148" s="103" t="s">
        <v>15</v>
      </c>
      <c r="V148" s="103" t="s">
        <v>15</v>
      </c>
      <c r="W148" s="103" t="s">
        <v>15</v>
      </c>
      <c r="X148" s="103" t="s">
        <v>15</v>
      </c>
    </row>
    <row r="149" spans="1:24" ht="11.25" customHeight="1">
      <c r="A149" s="68">
        <v>2018</v>
      </c>
      <c r="B149" s="103" t="s">
        <v>15</v>
      </c>
      <c r="C149" s="103" t="str">
        <f>IF(AND('A-3'!B149="-",'A-3'!B200="-",'A-3'!B251="-"),"-",SUM('A-3'!B149,'A-3'!B200,'A-3'!B251))</f>
        <v>-</v>
      </c>
      <c r="D149" s="103">
        <f>IF(AND('A-3'!C149="-",'A-3'!C200="-",'A-3'!C251="-"),"-",SUM('A-3'!C149,'A-3'!C200,'A-3'!C251))</f>
        <v>4566</v>
      </c>
      <c r="E149" s="103">
        <f>IF(AND('A-3'!D149="-",'A-3'!D200="-",'A-3'!D251="-"),"-",SUM('A-3'!D149,'A-3'!D200,'A-3'!D251))</f>
        <v>14859</v>
      </c>
      <c r="F149" s="103">
        <f>IF(AND('A-3'!E149="-",'A-3'!E200="-",'A-3'!E251="-"),"-",SUM('A-3'!E149,'A-3'!E200,'A-3'!E251))</f>
        <v>13096</v>
      </c>
      <c r="G149" s="103">
        <f>IF(AND('A-3'!F149="-",'A-3'!F200="-",'A-3'!F251="-"),"-",SUM('A-3'!F149,'A-3'!F200,'A-3'!F251))</f>
        <v>23927</v>
      </c>
      <c r="H149" s="103">
        <f>IF(AND('A-3'!G149="-",'A-3'!G200="-",'A-3'!G251="-"),"-",SUM('A-3'!G149,'A-3'!G200,'A-3'!G251))</f>
        <v>10926</v>
      </c>
      <c r="I149" s="103">
        <f>IF(AND('A-3'!H149="-",'A-3'!H200="-",'A-3'!H251="-"),"-",SUM('A-3'!H149,'A-3'!H200,'A-3'!H251))</f>
        <v>2031</v>
      </c>
      <c r="J149" s="103" t="s">
        <v>15</v>
      </c>
      <c r="K149" s="103" t="s">
        <v>15</v>
      </c>
      <c r="L149" s="103">
        <f>IF(AND('A-3'!I149="-",'A-3'!I200="-",'A-3'!I251="-"),"-",SUM('A-3'!I149,'A-3'!I200,'A-3'!I251))</f>
        <v>69405</v>
      </c>
      <c r="M149" s="7"/>
      <c r="N149" s="103" t="s">
        <v>15</v>
      </c>
      <c r="O149" s="103" t="s">
        <v>15</v>
      </c>
      <c r="P149" s="103" t="s">
        <v>15</v>
      </c>
      <c r="Q149" s="103" t="s">
        <v>15</v>
      </c>
      <c r="R149" s="103" t="s">
        <v>15</v>
      </c>
      <c r="S149" s="103" t="s">
        <v>15</v>
      </c>
      <c r="T149" s="103" t="s">
        <v>15</v>
      </c>
      <c r="U149" s="103" t="s">
        <v>15</v>
      </c>
      <c r="V149" s="103" t="s">
        <v>15</v>
      </c>
      <c r="W149" s="103" t="s">
        <v>15</v>
      </c>
      <c r="X149" s="103" t="s">
        <v>15</v>
      </c>
    </row>
    <row r="150" spans="1:24" ht="11.25" customHeight="1">
      <c r="A150" s="68">
        <v>2019</v>
      </c>
      <c r="B150" s="103" t="s">
        <v>15</v>
      </c>
      <c r="C150" s="103" t="str">
        <f>IF(AND('A-3'!B150="-",'A-3'!B201="-",'A-3'!B252="-"),"-",SUM('A-3'!B150,'A-3'!B201,'A-3'!B252))</f>
        <v>-</v>
      </c>
      <c r="D150" s="103">
        <f>IF(AND('A-3'!C150="-",'A-3'!C201="-",'A-3'!C252="-"),"-",SUM('A-3'!C150,'A-3'!C201,'A-3'!C252))</f>
        <v>71001</v>
      </c>
      <c r="E150" s="103">
        <f>IF(AND('A-3'!D150="-",'A-3'!D201="-",'A-3'!D252="-"),"-",SUM('A-3'!D150,'A-3'!D201,'A-3'!D252))</f>
        <v>97146</v>
      </c>
      <c r="F150" s="103">
        <f>IF(AND('A-3'!E150="-",'A-3'!E201="-",'A-3'!E252="-"),"-",SUM('A-3'!E150,'A-3'!E201,'A-3'!E252))</f>
        <v>37363</v>
      </c>
      <c r="G150" s="103">
        <f>IF(AND('A-3'!F150="-",'A-3'!F201="-",'A-3'!F252="-"),"-",SUM('A-3'!F150,'A-3'!F201,'A-3'!F252))</f>
        <v>53222</v>
      </c>
      <c r="H150" s="103">
        <f>IF(AND('A-3'!G150="-",'A-3'!G201="-",'A-3'!G252="-"),"-",SUM('A-3'!G150,'A-3'!G201,'A-3'!G252))</f>
        <v>6099</v>
      </c>
      <c r="I150" s="103">
        <f>IF(AND('A-3'!H150="-",'A-3'!H201="-",'A-3'!H252="-"),"-",SUM('A-3'!H150,'A-3'!H201,'A-3'!H252))</f>
        <v>801</v>
      </c>
      <c r="J150" s="103" t="s">
        <v>15</v>
      </c>
      <c r="K150" s="103" t="s">
        <v>15</v>
      </c>
      <c r="L150" s="103">
        <f>IF(AND('A-3'!I150="-",'A-3'!I201="-",'A-3'!I252="-"),"-",SUM('A-3'!I150,'A-3'!I201,'A-3'!I252))</f>
        <v>265632</v>
      </c>
      <c r="M150" s="7"/>
      <c r="N150" s="103" t="s">
        <v>15</v>
      </c>
      <c r="O150" s="103" t="s">
        <v>15</v>
      </c>
      <c r="P150" s="103" t="s">
        <v>15</v>
      </c>
      <c r="Q150" s="103" t="s">
        <v>15</v>
      </c>
      <c r="R150" s="103" t="s">
        <v>15</v>
      </c>
      <c r="S150" s="103" t="s">
        <v>15</v>
      </c>
      <c r="T150" s="103" t="s">
        <v>15</v>
      </c>
      <c r="U150" s="103" t="s">
        <v>15</v>
      </c>
      <c r="V150" s="103" t="s">
        <v>15</v>
      </c>
      <c r="W150" s="103" t="s">
        <v>15</v>
      </c>
      <c r="X150" s="103" t="s">
        <v>15</v>
      </c>
    </row>
    <row r="151" spans="1:24" ht="11.25" customHeight="1">
      <c r="A151" s="68">
        <v>2020</v>
      </c>
      <c r="B151" s="103" t="s">
        <v>15</v>
      </c>
      <c r="C151" s="103" t="str">
        <f>IF(AND('A-3'!B151="-",'A-3'!B202="-",'A-3'!B253="-"),"-",SUM('A-3'!B151,'A-3'!B202,'A-3'!B253))</f>
        <v>-</v>
      </c>
      <c r="D151" s="103">
        <f>IF(AND('A-3'!C151="-",'A-3'!C202="-",'A-3'!C253="-"),"-",SUM('A-3'!C151,'A-3'!C202,'A-3'!C253))</f>
        <v>32516</v>
      </c>
      <c r="E151" s="103">
        <f>IF(AND('A-3'!D151="-",'A-3'!D202="-",'A-3'!D253="-"),"-",SUM('A-3'!D151,'A-3'!D202,'A-3'!D253))</f>
        <v>49257</v>
      </c>
      <c r="F151" s="103">
        <f>IF(AND('A-3'!E151="-",'A-3'!E202="-",'A-3'!E253="-"),"-",SUM('A-3'!E151,'A-3'!E202,'A-3'!E253))</f>
        <v>65505</v>
      </c>
      <c r="G151" s="103">
        <f>IF(AND('A-3'!F151="-",'A-3'!F202="-",'A-3'!F253="-"),"-",SUM('A-3'!F151,'A-3'!F202,'A-3'!F253))</f>
        <v>19615</v>
      </c>
      <c r="H151" s="103">
        <f>IF(AND('A-3'!G151="-",'A-3'!G202="-",'A-3'!G253="-"),"-",SUM('A-3'!G151,'A-3'!G202,'A-3'!G253))</f>
        <v>8472</v>
      </c>
      <c r="I151" s="103">
        <f>IF(AND('A-3'!H151="-",'A-3'!H202="-",'A-3'!H253="-"),"-",SUM('A-3'!H151,'A-3'!H202,'A-3'!H253))</f>
        <v>2435</v>
      </c>
      <c r="J151" s="103" t="s">
        <v>15</v>
      </c>
      <c r="K151" s="103" t="s">
        <v>15</v>
      </c>
      <c r="L151" s="103">
        <f>IF(AND('A-3'!I151="-",'A-3'!I202="-",'A-3'!I253="-"),"-",SUM('A-3'!I151,'A-3'!I202,'A-3'!I253))</f>
        <v>177800</v>
      </c>
      <c r="M151" s="7"/>
      <c r="N151" s="103" t="s">
        <v>15</v>
      </c>
      <c r="O151" s="103" t="s">
        <v>15</v>
      </c>
      <c r="P151" s="103" t="s">
        <v>15</v>
      </c>
      <c r="Q151" s="103" t="s">
        <v>15</v>
      </c>
      <c r="R151" s="103" t="s">
        <v>15</v>
      </c>
      <c r="S151" s="103" t="s">
        <v>15</v>
      </c>
      <c r="T151" s="103" t="s">
        <v>15</v>
      </c>
      <c r="U151" s="103" t="s">
        <v>15</v>
      </c>
      <c r="V151" s="103" t="s">
        <v>15</v>
      </c>
      <c r="W151" s="103" t="s">
        <v>15</v>
      </c>
      <c r="X151" s="103" t="s">
        <v>15</v>
      </c>
    </row>
    <row r="152" spans="1:24" ht="11.25" customHeight="1">
      <c r="A152" s="68">
        <v>2021</v>
      </c>
      <c r="B152" s="103" t="s">
        <v>15</v>
      </c>
      <c r="C152" s="103" t="str">
        <f>IF(AND('A-3'!B152="-",'A-3'!B203="-",'A-3'!B254="-"),"-",SUM('A-3'!B152,'A-3'!B203,'A-3'!B254))</f>
        <v>-</v>
      </c>
      <c r="D152" s="103">
        <f>IF(AND('A-3'!C152="-",'A-3'!C203="-",'A-3'!C254="-"),"-",SUM('A-3'!C152,'A-3'!C203,'A-3'!C254))</f>
        <v>46881</v>
      </c>
      <c r="E152" s="103">
        <f>IF(AND('A-3'!D152="-",'A-3'!D203="-",'A-3'!D254="-"),"-",SUM('A-3'!D152,'A-3'!D203,'A-3'!D254))</f>
        <v>76723</v>
      </c>
      <c r="F152" s="103">
        <f>IF(AND('A-3'!E152="-",'A-3'!E203="-",'A-3'!E254="-"),"-",SUM('A-3'!E152,'A-3'!E203,'A-3'!E254))</f>
        <v>12632</v>
      </c>
      <c r="G152" s="103">
        <f>IF(AND('A-3'!F152="-",'A-3'!F203="-",'A-3'!F254="-"),"-",SUM('A-3'!F152,'A-3'!F203,'A-3'!F254))</f>
        <v>57622</v>
      </c>
      <c r="H152" s="103">
        <f>IF(AND('A-3'!G152="-",'A-3'!G203="-",'A-3'!G254="-"),"-",SUM('A-3'!G152,'A-3'!G203,'A-3'!G254))</f>
        <v>7557</v>
      </c>
      <c r="I152" s="103">
        <f>IF(AND('A-3'!H152="-",'A-3'!H203="-",'A-3'!H254="-"),"-",SUM('A-3'!H152,'A-3'!H203,'A-3'!H254))</f>
        <v>1040</v>
      </c>
      <c r="J152" s="103" t="s">
        <v>15</v>
      </c>
      <c r="K152" s="103" t="s">
        <v>15</v>
      </c>
      <c r="L152" s="103">
        <f>IF(AND('A-3'!I152="-",'A-3'!I203="-",'A-3'!I254="-"),"-",SUM('A-3'!I152,'A-3'!I203,'A-3'!I254))</f>
        <v>202455</v>
      </c>
      <c r="M152" s="7"/>
      <c r="N152" s="103" t="s">
        <v>15</v>
      </c>
      <c r="O152" s="103" t="s">
        <v>15</v>
      </c>
      <c r="P152" s="103" t="s">
        <v>15</v>
      </c>
      <c r="Q152" s="103" t="s">
        <v>15</v>
      </c>
      <c r="R152" s="103" t="s">
        <v>15</v>
      </c>
      <c r="S152" s="103" t="s">
        <v>15</v>
      </c>
      <c r="T152" s="103" t="s">
        <v>15</v>
      </c>
      <c r="U152" s="103" t="s">
        <v>15</v>
      </c>
      <c r="V152" s="103" t="s">
        <v>15</v>
      </c>
      <c r="W152" s="103" t="s">
        <v>15</v>
      </c>
      <c r="X152" s="103" t="s">
        <v>15</v>
      </c>
    </row>
    <row r="153" spans="1:24" ht="11.25" customHeight="1">
      <c r="A153" s="68" t="s">
        <v>264</v>
      </c>
      <c r="B153" s="103" t="s">
        <v>15</v>
      </c>
      <c r="C153" s="103" t="str">
        <f>IF(AND('A-3'!B153="-",'A-3'!B204="-",'A-3'!B255="-"),"-",SUM('A-3'!B153,'A-3'!B204,'A-3'!B255))</f>
        <v>-</v>
      </c>
      <c r="D153" s="103">
        <f>IF(AND('A-3'!C153="-",'A-3'!C204="-",'A-3'!C255="-"),"-",SUM('A-3'!C153,'A-3'!C204,'A-3'!C255))</f>
        <v>52946</v>
      </c>
      <c r="E153" s="103">
        <f>IF(AND('A-3'!D153="-",'A-3'!D204="-",'A-3'!D255="-"),"-",SUM('A-3'!D153,'A-3'!D204,'A-3'!D255))</f>
        <v>34217</v>
      </c>
      <c r="F153" s="103">
        <f>IF(AND('A-3'!E153="-",'A-3'!E204="-",'A-3'!E255="-"),"-",SUM('A-3'!E153,'A-3'!E204,'A-3'!E255))</f>
        <v>81074</v>
      </c>
      <c r="G153" s="103">
        <f>IF(AND('A-3'!F153="-",'A-3'!F204="-",'A-3'!F255="-"),"-",SUM('A-3'!F153,'A-3'!F204,'A-3'!F255))</f>
        <v>33884</v>
      </c>
      <c r="H153" s="103">
        <f>IF(AND('A-3'!G153="-",'A-3'!G204="-",'A-3'!G255="-"),"-",SUM('A-3'!G153,'A-3'!G204,'A-3'!G255))</f>
        <v>8054</v>
      </c>
      <c r="I153" s="103">
        <f>IF(AND('A-3'!H153="-",'A-3'!H204="-",'A-3'!H255="-"),"-",SUM('A-3'!H153,'A-3'!H204,'A-3'!H255))</f>
        <v>1030</v>
      </c>
      <c r="J153" s="103" t="s">
        <v>15</v>
      </c>
      <c r="K153" s="103" t="s">
        <v>15</v>
      </c>
      <c r="L153" s="103">
        <f>IF(AND('A-3'!I153="-",'A-3'!I204="-",'A-3'!I255="-"),"-",SUM('A-3'!I153,'A-3'!I204,'A-3'!I255))</f>
        <v>211205</v>
      </c>
      <c r="M153" s="7"/>
      <c r="N153" s="103" t="s">
        <v>15</v>
      </c>
      <c r="O153" s="103" t="s">
        <v>15</v>
      </c>
      <c r="P153" s="103" t="s">
        <v>15</v>
      </c>
      <c r="Q153" s="103" t="s">
        <v>15</v>
      </c>
      <c r="R153" s="103" t="s">
        <v>15</v>
      </c>
      <c r="S153" s="103" t="s">
        <v>15</v>
      </c>
      <c r="T153" s="103" t="s">
        <v>15</v>
      </c>
      <c r="U153" s="103" t="s">
        <v>15</v>
      </c>
      <c r="V153" s="103" t="s">
        <v>15</v>
      </c>
      <c r="W153" s="103" t="s">
        <v>15</v>
      </c>
      <c r="X153" s="103" t="s">
        <v>15</v>
      </c>
    </row>
    <row r="154" spans="1:24" ht="11.25" customHeight="1">
      <c r="A154" s="68">
        <v>2023</v>
      </c>
      <c r="B154" s="103" t="s">
        <v>15</v>
      </c>
      <c r="C154" s="103" t="str">
        <f>IF(AND('A-3'!B154="-",'A-3'!B205="-",'A-3'!B256="-"),"-",SUM('A-3'!B154,'A-3'!B205,'A-3'!B256))</f>
        <v>-</v>
      </c>
      <c r="D154" s="103" t="str">
        <f>IF(AND('A-3'!C154="-",'A-3'!C205="-",'A-3'!C256="-"),"-",SUM('A-3'!C154,'A-3'!C205,'A-3'!C256))</f>
        <v>-</v>
      </c>
      <c r="E154" s="103" t="str">
        <f>IF(AND('A-3'!D154="-",'A-3'!D205="-",'A-3'!D256="-"),"-",SUM('A-3'!D154,'A-3'!D205,'A-3'!D256))</f>
        <v>-</v>
      </c>
      <c r="F154" s="103" t="str">
        <f>IF(AND('A-3'!E154="-",'A-3'!E205="-",'A-3'!E256="-"),"-",SUM('A-3'!E154,'A-3'!E205,'A-3'!E256))</f>
        <v>-</v>
      </c>
      <c r="G154" s="103" t="str">
        <f>IF(AND('A-3'!F154="-",'A-3'!F205="-",'A-3'!F256="-"),"-",SUM('A-3'!F154,'A-3'!F205,'A-3'!F256))</f>
        <v>-</v>
      </c>
      <c r="H154" s="103" t="str">
        <f>IF(AND('A-3'!G154="-",'A-3'!G205="-",'A-3'!G256="-"),"-",SUM('A-3'!G154,'A-3'!G205,'A-3'!G256))</f>
        <v>-</v>
      </c>
      <c r="I154" s="103" t="str">
        <f>IF(AND('A-3'!H154="-",'A-3'!H205="-",'A-3'!H256="-"),"-",SUM('A-3'!H154,'A-3'!H205,'A-3'!H256))</f>
        <v>-</v>
      </c>
      <c r="J154" s="103" t="s">
        <v>15</v>
      </c>
      <c r="K154" s="103" t="s">
        <v>15</v>
      </c>
      <c r="L154" s="103" t="str">
        <f>IF(AND('A-3'!I154="-",'A-3'!I205="-",'A-3'!I256="-"),"-",SUM('A-3'!I154,'A-3'!I205,'A-3'!I256))</f>
        <v>-</v>
      </c>
      <c r="M154" s="7"/>
      <c r="N154" s="103" t="s">
        <v>15</v>
      </c>
      <c r="O154" s="103" t="s">
        <v>15</v>
      </c>
      <c r="P154" s="103" t="s">
        <v>15</v>
      </c>
      <c r="Q154" s="103" t="s">
        <v>15</v>
      </c>
      <c r="R154" s="103" t="s">
        <v>15</v>
      </c>
      <c r="S154" s="103" t="s">
        <v>15</v>
      </c>
      <c r="T154" s="103" t="s">
        <v>15</v>
      </c>
      <c r="U154" s="103" t="s">
        <v>15</v>
      </c>
      <c r="V154" s="103" t="s">
        <v>15</v>
      </c>
      <c r="W154" s="103" t="s">
        <v>15</v>
      </c>
      <c r="X154" s="103" t="s">
        <v>15</v>
      </c>
    </row>
    <row r="155" spans="1:24" ht="11.25" customHeight="1">
      <c r="A155" s="68" t="s">
        <v>346</v>
      </c>
      <c r="B155" s="103" t="s">
        <v>15</v>
      </c>
      <c r="C155" s="103" t="str">
        <f>IF(AND('A-3'!B155="-",'A-3'!B206="-",'A-3'!B257="-"),"-",SUM('A-3'!B155,'A-3'!B206,'A-3'!B257))</f>
        <v>-</v>
      </c>
      <c r="D155" s="103" t="str">
        <f>IF(AND('A-3'!C155="-",'A-3'!C206="-",'A-3'!C257="-"),"-",SUM('A-3'!C155,'A-3'!C206,'A-3'!C257))</f>
        <v>-</v>
      </c>
      <c r="E155" s="103" t="str">
        <f>IF(AND('A-3'!D155="-",'A-3'!D206="-",'A-3'!D257="-"),"-",SUM('A-3'!D155,'A-3'!D206,'A-3'!D257))</f>
        <v>-</v>
      </c>
      <c r="F155" s="103" t="str">
        <f>IF(AND('A-3'!E155="-",'A-3'!E206="-",'A-3'!E257="-"),"-",SUM('A-3'!E155,'A-3'!E206,'A-3'!E257))</f>
        <v>-</v>
      </c>
      <c r="G155" s="103" t="str">
        <f>IF(AND('A-3'!F155="-",'A-3'!F206="-",'A-3'!F257="-"),"-",SUM('A-3'!F155,'A-3'!F206,'A-3'!F257))</f>
        <v>-</v>
      </c>
      <c r="H155" s="103" t="str">
        <f>IF(AND('A-3'!G155="-",'A-3'!G206="-",'A-3'!G257="-"),"-",SUM('A-3'!G155,'A-3'!G206,'A-3'!G257))</f>
        <v>-</v>
      </c>
      <c r="I155" s="103" t="str">
        <f>IF(AND('A-3'!H155="-",'A-3'!H206="-",'A-3'!H257="-"),"-",SUM('A-3'!H155,'A-3'!H206,'A-3'!H257))</f>
        <v>-</v>
      </c>
      <c r="J155" s="103" t="s">
        <v>15</v>
      </c>
      <c r="K155" s="103" t="s">
        <v>15</v>
      </c>
      <c r="L155" s="103" t="str">
        <f>IF(AND('A-3'!I155="-",'A-3'!I206="-",'A-3'!I257="-"),"-",SUM('A-3'!I155,'A-3'!I206,'A-3'!I257))</f>
        <v>-</v>
      </c>
      <c r="M155" s="7"/>
      <c r="N155" s="103" t="s">
        <v>15</v>
      </c>
      <c r="O155" s="103" t="s">
        <v>15</v>
      </c>
      <c r="P155" s="103" t="s">
        <v>15</v>
      </c>
      <c r="Q155" s="103" t="s">
        <v>15</v>
      </c>
      <c r="R155" s="103" t="s">
        <v>15</v>
      </c>
      <c r="S155" s="103" t="s">
        <v>15</v>
      </c>
      <c r="T155" s="103" t="s">
        <v>15</v>
      </c>
      <c r="U155" s="103" t="s">
        <v>15</v>
      </c>
      <c r="V155" s="103" t="s">
        <v>15</v>
      </c>
      <c r="W155" s="103" t="s">
        <v>15</v>
      </c>
      <c r="X155" s="103" t="s">
        <v>15</v>
      </c>
    </row>
    <row r="156" spans="1:24" ht="11.25" customHeight="1">
      <c r="A156" s="68"/>
      <c r="M156" s="7"/>
    </row>
    <row r="157" spans="1:24" ht="11.25" customHeight="1">
      <c r="A157" s="66" t="s">
        <v>252</v>
      </c>
      <c r="M157" s="7"/>
    </row>
    <row r="158" spans="1:24" ht="11.25" customHeight="1">
      <c r="A158" s="68">
        <v>1976</v>
      </c>
      <c r="B158" s="103" t="str">
        <f t="shared" ref="B158:L158" si="3">IF(AND(B107="-",B56="-",B5="-"),"-",SUM(B107,B56,B5))</f>
        <v>-</v>
      </c>
      <c r="C158" s="103">
        <f t="shared" si="3"/>
        <v>56694</v>
      </c>
      <c r="D158" s="103">
        <f t="shared" si="3"/>
        <v>147515</v>
      </c>
      <c r="E158" s="103">
        <f t="shared" si="3"/>
        <v>157726</v>
      </c>
      <c r="F158" s="103">
        <f t="shared" si="3"/>
        <v>192224</v>
      </c>
      <c r="G158" s="103">
        <f t="shared" si="3"/>
        <v>89128</v>
      </c>
      <c r="H158" s="103">
        <f t="shared" si="3"/>
        <v>42783</v>
      </c>
      <c r="I158" s="103">
        <f t="shared" si="3"/>
        <v>8249</v>
      </c>
      <c r="J158" s="103">
        <f t="shared" si="3"/>
        <v>1854</v>
      </c>
      <c r="K158" s="103" t="str">
        <f t="shared" si="3"/>
        <v>-</v>
      </c>
      <c r="L158" s="103">
        <f t="shared" si="3"/>
        <v>696173</v>
      </c>
      <c r="M158" s="7"/>
      <c r="N158" s="103" t="str">
        <f t="shared" ref="N158:X158" si="4">IF(AND(N107="-",N56="-",N5="-"),"-",SUM(N107,N56,N5))</f>
        <v>-</v>
      </c>
      <c r="O158" s="103">
        <f t="shared" si="4"/>
        <v>42199</v>
      </c>
      <c r="P158" s="103">
        <f t="shared" si="4"/>
        <v>193157</v>
      </c>
      <c r="Q158" s="103">
        <f t="shared" si="4"/>
        <v>730317</v>
      </c>
      <c r="R158" s="103">
        <f t="shared" si="4"/>
        <v>901653</v>
      </c>
      <c r="S158" s="103">
        <f t="shared" si="4"/>
        <v>406536</v>
      </c>
      <c r="T158" s="103">
        <f t="shared" si="4"/>
        <v>35808</v>
      </c>
      <c r="U158" s="103">
        <f t="shared" si="4"/>
        <v>4602</v>
      </c>
      <c r="V158" s="103" t="str">
        <f t="shared" si="4"/>
        <v>-</v>
      </c>
      <c r="W158" s="103" t="str">
        <f t="shared" si="4"/>
        <v>-</v>
      </c>
      <c r="X158" s="103">
        <f t="shared" si="4"/>
        <v>2314272</v>
      </c>
    </row>
    <row r="159" spans="1:24" ht="11.25" customHeight="1">
      <c r="A159" s="68">
        <v>1977</v>
      </c>
      <c r="B159" s="103" t="str">
        <f t="shared" ref="B159:L159" si="5">IF(AND(B108="-",B57="-",B6="-"),"-",SUM(B108,B57,B6))</f>
        <v>-</v>
      </c>
      <c r="C159" s="103">
        <f t="shared" si="5"/>
        <v>82641</v>
      </c>
      <c r="D159" s="103">
        <f t="shared" si="5"/>
        <v>182132</v>
      </c>
      <c r="E159" s="103">
        <f t="shared" si="5"/>
        <v>143242</v>
      </c>
      <c r="F159" s="103">
        <f t="shared" si="5"/>
        <v>243885</v>
      </c>
      <c r="G159" s="103">
        <f t="shared" si="5"/>
        <v>193278</v>
      </c>
      <c r="H159" s="103">
        <f t="shared" si="5"/>
        <v>59230</v>
      </c>
      <c r="I159" s="103">
        <f t="shared" si="5"/>
        <v>9766</v>
      </c>
      <c r="J159" s="103">
        <f t="shared" si="5"/>
        <v>4141</v>
      </c>
      <c r="K159" s="103" t="str">
        <f t="shared" si="5"/>
        <v>-</v>
      </c>
      <c r="L159" s="103">
        <f t="shared" si="5"/>
        <v>918315</v>
      </c>
      <c r="M159" s="7"/>
      <c r="N159" s="103" t="str">
        <f t="shared" ref="N159:X159" si="6">IF(AND(N108="-",N57="-",N6="-"),"-",SUM(N108,N57,N6))</f>
        <v>-</v>
      </c>
      <c r="O159" s="103">
        <f t="shared" si="6"/>
        <v>87847</v>
      </c>
      <c r="P159" s="103">
        <f t="shared" si="6"/>
        <v>11690</v>
      </c>
      <c r="Q159" s="103">
        <f t="shared" si="6"/>
        <v>74466</v>
      </c>
      <c r="R159" s="103">
        <f t="shared" si="6"/>
        <v>239927</v>
      </c>
      <c r="S159" s="103">
        <f t="shared" si="6"/>
        <v>83721</v>
      </c>
      <c r="T159" s="103">
        <f t="shared" si="6"/>
        <v>7650</v>
      </c>
      <c r="U159" s="103">
        <f t="shared" si="6"/>
        <v>592</v>
      </c>
      <c r="V159" s="103" t="str">
        <f t="shared" si="6"/>
        <v>-</v>
      </c>
      <c r="W159" s="103" t="str">
        <f t="shared" si="6"/>
        <v>-</v>
      </c>
      <c r="X159" s="103">
        <f t="shared" si="6"/>
        <v>505893</v>
      </c>
    </row>
    <row r="160" spans="1:24" ht="11.25" customHeight="1">
      <c r="A160" s="68">
        <v>1978</v>
      </c>
      <c r="B160" s="103" t="str">
        <f>IF(AND(B109="-",B58="-",B7="-"),"-",SUM(B109,B58,B7))</f>
        <v>-</v>
      </c>
      <c r="C160" s="103">
        <f>IF(AND(C109="-",C58="-",C7="-"),"-",SUM(C109,C58,C7))</f>
        <v>31539</v>
      </c>
      <c r="D160" s="103">
        <f t="shared" ref="D160:L160" si="7">IF(AND(D109="-",D58="-",D7="-"),"-",SUM(D109,D58,D7))</f>
        <v>234041</v>
      </c>
      <c r="E160" s="103">
        <f t="shared" si="7"/>
        <v>252858</v>
      </c>
      <c r="F160" s="103">
        <f t="shared" si="7"/>
        <v>159840</v>
      </c>
      <c r="G160" s="103">
        <f t="shared" si="7"/>
        <v>79769</v>
      </c>
      <c r="H160" s="103">
        <f t="shared" si="7"/>
        <v>45174</v>
      </c>
      <c r="I160" s="103">
        <f t="shared" si="7"/>
        <v>7322</v>
      </c>
      <c r="J160" s="103">
        <f t="shared" si="7"/>
        <v>3451</v>
      </c>
      <c r="K160" s="103" t="str">
        <f t="shared" si="7"/>
        <v>-</v>
      </c>
      <c r="L160" s="103">
        <f t="shared" si="7"/>
        <v>813994</v>
      </c>
      <c r="M160" s="7"/>
      <c r="N160" s="103" t="str">
        <f t="shared" ref="N160:X160" si="8">IF(AND(N109="-",N58="-",N7="-"),"-",SUM(N109,N58,N7))</f>
        <v>-</v>
      </c>
      <c r="O160" s="103">
        <f t="shared" si="8"/>
        <v>63</v>
      </c>
      <c r="P160" s="103">
        <f t="shared" si="8"/>
        <v>52488</v>
      </c>
      <c r="Q160" s="103">
        <f t="shared" si="8"/>
        <v>471440</v>
      </c>
      <c r="R160" s="103">
        <f t="shared" si="8"/>
        <v>246683</v>
      </c>
      <c r="S160" s="103">
        <f t="shared" si="8"/>
        <v>90670</v>
      </c>
      <c r="T160" s="103">
        <f t="shared" si="8"/>
        <v>9390</v>
      </c>
      <c r="U160" s="103">
        <f t="shared" si="8"/>
        <v>509</v>
      </c>
      <c r="V160" s="103" t="str">
        <f t="shared" si="8"/>
        <v>-</v>
      </c>
      <c r="W160" s="103" t="str">
        <f t="shared" si="8"/>
        <v>-</v>
      </c>
      <c r="X160" s="103">
        <f t="shared" si="8"/>
        <v>871243</v>
      </c>
    </row>
    <row r="161" spans="1:24" ht="11.25" customHeight="1">
      <c r="A161" s="68">
        <v>1979</v>
      </c>
      <c r="B161" s="103" t="str">
        <f t="shared" ref="B161:L161" si="9">IF(AND(B110="-",B59="-",B8="-"),"-",SUM(B110,B59,B8))</f>
        <v>-</v>
      </c>
      <c r="C161" s="103">
        <f t="shared" si="9"/>
        <v>38</v>
      </c>
      <c r="D161" s="103">
        <f t="shared" si="9"/>
        <v>228359</v>
      </c>
      <c r="E161" s="103">
        <f t="shared" si="9"/>
        <v>96274</v>
      </c>
      <c r="F161" s="103">
        <f t="shared" si="9"/>
        <v>303756</v>
      </c>
      <c r="G161" s="103">
        <f t="shared" si="9"/>
        <v>234985</v>
      </c>
      <c r="H161" s="103">
        <f t="shared" si="9"/>
        <v>71616</v>
      </c>
      <c r="I161" s="103">
        <f t="shared" si="9"/>
        <v>25945</v>
      </c>
      <c r="J161" s="103">
        <f t="shared" si="9"/>
        <v>1861</v>
      </c>
      <c r="K161" s="103" t="str">
        <f t="shared" si="9"/>
        <v>-</v>
      </c>
      <c r="L161" s="103">
        <f t="shared" si="9"/>
        <v>962834</v>
      </c>
      <c r="M161" s="7"/>
      <c r="N161" s="103" t="str">
        <f t="shared" ref="N161:X161" si="10">IF(AND(N110="-",N59="-",N8="-"),"-",SUM(N110,N59,N8))</f>
        <v>-</v>
      </c>
      <c r="O161" s="103">
        <f t="shared" si="10"/>
        <v>12</v>
      </c>
      <c r="P161" s="103">
        <f t="shared" si="10"/>
        <v>15804</v>
      </c>
      <c r="Q161" s="103">
        <f t="shared" si="10"/>
        <v>63431</v>
      </c>
      <c r="R161" s="103">
        <f t="shared" si="10"/>
        <v>616388</v>
      </c>
      <c r="S161" s="103">
        <f t="shared" si="10"/>
        <v>141354</v>
      </c>
      <c r="T161" s="103">
        <f t="shared" si="10"/>
        <v>1397</v>
      </c>
      <c r="U161" s="103">
        <f t="shared" si="10"/>
        <v>0</v>
      </c>
      <c r="V161" s="103" t="str">
        <f t="shared" si="10"/>
        <v>-</v>
      </c>
      <c r="W161" s="103" t="str">
        <f t="shared" si="10"/>
        <v>-</v>
      </c>
      <c r="X161" s="103">
        <f t="shared" si="10"/>
        <v>838386</v>
      </c>
    </row>
    <row r="162" spans="1:24" ht="11.25" customHeight="1">
      <c r="A162" s="68">
        <v>1980</v>
      </c>
      <c r="B162" s="103" t="str">
        <f t="shared" ref="B162:L162" si="11">IF(AND(B111="-",B60="-",B9="-"),"-",SUM(B111,B60,B9))</f>
        <v>-</v>
      </c>
      <c r="C162" s="103" t="str">
        <f t="shared" si="11"/>
        <v>-</v>
      </c>
      <c r="D162" s="103">
        <f t="shared" si="11"/>
        <v>253387</v>
      </c>
      <c r="E162" s="103">
        <f t="shared" si="11"/>
        <v>27605</v>
      </c>
      <c r="F162" s="103">
        <f t="shared" si="11"/>
        <v>306079</v>
      </c>
      <c r="G162" s="103">
        <f t="shared" si="11"/>
        <v>117532</v>
      </c>
      <c r="H162" s="103">
        <f t="shared" si="11"/>
        <v>66728</v>
      </c>
      <c r="I162" s="103">
        <f t="shared" si="11"/>
        <v>16034</v>
      </c>
      <c r="J162" s="103">
        <f t="shared" si="11"/>
        <v>984</v>
      </c>
      <c r="K162" s="103" t="str">
        <f t="shared" si="11"/>
        <v>-</v>
      </c>
      <c r="L162" s="103">
        <f t="shared" si="11"/>
        <v>788349</v>
      </c>
      <c r="M162" s="7"/>
      <c r="N162" s="103" t="str">
        <f t="shared" ref="N162:X162" si="12">IF(AND(N111="-",N60="-",N9="-"),"-",SUM(N111,N60,N9))</f>
        <v>-</v>
      </c>
      <c r="O162" s="103">
        <f t="shared" si="12"/>
        <v>0</v>
      </c>
      <c r="P162" s="103">
        <f t="shared" si="12"/>
        <v>1347</v>
      </c>
      <c r="Q162" s="103">
        <f t="shared" si="12"/>
        <v>0</v>
      </c>
      <c r="R162" s="103">
        <f t="shared" si="12"/>
        <v>117418</v>
      </c>
      <c r="S162" s="103">
        <f t="shared" si="12"/>
        <v>35062</v>
      </c>
      <c r="T162" s="103">
        <f t="shared" si="12"/>
        <v>6189</v>
      </c>
      <c r="U162" s="103">
        <f t="shared" si="12"/>
        <v>0</v>
      </c>
      <c r="V162" s="103" t="str">
        <f t="shared" si="12"/>
        <v>-</v>
      </c>
      <c r="W162" s="103" t="str">
        <f t="shared" si="12"/>
        <v>-</v>
      </c>
      <c r="X162" s="103">
        <f t="shared" si="12"/>
        <v>160016</v>
      </c>
    </row>
    <row r="163" spans="1:24" ht="11.25" customHeight="1">
      <c r="A163" s="68">
        <v>1981</v>
      </c>
      <c r="B163" s="103" t="str">
        <f t="shared" ref="B163:L163" si="13">IF(AND(B112="-",B61="-",B10="-"),"-",SUM(B112,B61,B10))</f>
        <v>-</v>
      </c>
      <c r="C163" s="103" t="str">
        <f t="shared" si="13"/>
        <v>-</v>
      </c>
      <c r="D163" s="103">
        <f t="shared" si="13"/>
        <v>223654</v>
      </c>
      <c r="E163" s="103">
        <f t="shared" si="13"/>
        <v>59062</v>
      </c>
      <c r="F163" s="103">
        <f t="shared" si="13"/>
        <v>207951</v>
      </c>
      <c r="G163" s="103">
        <f t="shared" si="13"/>
        <v>176021</v>
      </c>
      <c r="H163" s="103">
        <f t="shared" si="13"/>
        <v>54579</v>
      </c>
      <c r="I163" s="103">
        <f t="shared" si="13"/>
        <v>13003</v>
      </c>
      <c r="J163" s="103">
        <f t="shared" si="13"/>
        <v>1218</v>
      </c>
      <c r="K163" s="103" t="str">
        <f t="shared" si="13"/>
        <v>-</v>
      </c>
      <c r="L163" s="103">
        <f t="shared" si="13"/>
        <v>735488</v>
      </c>
      <c r="M163" s="7"/>
      <c r="N163" s="103" t="str">
        <f t="shared" ref="N163:X163" si="14">IF(AND(N112="-",N61="-",N10="-"),"-",SUM(N112,N61,N10))</f>
        <v>-</v>
      </c>
      <c r="O163" s="103">
        <f t="shared" si="14"/>
        <v>0</v>
      </c>
      <c r="P163" s="103">
        <f t="shared" si="14"/>
        <v>17963</v>
      </c>
      <c r="Q163" s="103">
        <f t="shared" si="14"/>
        <v>8060</v>
      </c>
      <c r="R163" s="103">
        <f t="shared" si="14"/>
        <v>330134</v>
      </c>
      <c r="S163" s="103">
        <f t="shared" si="14"/>
        <v>289214</v>
      </c>
      <c r="T163" s="103">
        <f t="shared" si="14"/>
        <v>3061</v>
      </c>
      <c r="U163" s="103">
        <f t="shared" si="14"/>
        <v>0</v>
      </c>
      <c r="V163" s="103" t="str">
        <f t="shared" si="14"/>
        <v>-</v>
      </c>
      <c r="W163" s="103" t="str">
        <f t="shared" si="14"/>
        <v>-</v>
      </c>
      <c r="X163" s="103">
        <f t="shared" si="14"/>
        <v>648432</v>
      </c>
    </row>
    <row r="164" spans="1:24" ht="11.25" customHeight="1">
      <c r="A164" s="68">
        <v>1982</v>
      </c>
      <c r="B164" s="103" t="str">
        <f t="shared" ref="B164:L164" si="15">IF(AND(B113="-",B62="-",B11="-"),"-",SUM(B113,B62,B11))</f>
        <v>-</v>
      </c>
      <c r="C164" s="103">
        <f t="shared" si="15"/>
        <v>59844</v>
      </c>
      <c r="D164" s="103">
        <f t="shared" si="15"/>
        <v>215844</v>
      </c>
      <c r="E164" s="103">
        <f t="shared" si="15"/>
        <v>96444</v>
      </c>
      <c r="F164" s="103">
        <f t="shared" si="15"/>
        <v>366362</v>
      </c>
      <c r="G164" s="103">
        <f t="shared" si="15"/>
        <v>184516</v>
      </c>
      <c r="H164" s="103">
        <f t="shared" si="15"/>
        <v>46512</v>
      </c>
      <c r="I164" s="103">
        <f t="shared" si="15"/>
        <v>7996</v>
      </c>
      <c r="J164" s="103">
        <f t="shared" si="15"/>
        <v>1400</v>
      </c>
      <c r="K164" s="103" t="str">
        <f t="shared" si="15"/>
        <v>-</v>
      </c>
      <c r="L164" s="103">
        <f t="shared" si="15"/>
        <v>978918</v>
      </c>
      <c r="M164" s="7"/>
      <c r="N164" s="103" t="str">
        <f t="shared" ref="N164:X164" si="16">IF(AND(N113="-",N62="-",N11="-"),"-",SUM(N113,N62,N11))</f>
        <v>-</v>
      </c>
      <c r="O164" s="103">
        <f t="shared" si="16"/>
        <v>115</v>
      </c>
      <c r="P164" s="103">
        <f t="shared" si="16"/>
        <v>1804</v>
      </c>
      <c r="Q164" s="103">
        <f t="shared" si="16"/>
        <v>12897</v>
      </c>
      <c r="R164" s="103">
        <f t="shared" si="16"/>
        <v>539441</v>
      </c>
      <c r="S164" s="103">
        <f t="shared" si="16"/>
        <v>15015</v>
      </c>
      <c r="T164" s="103">
        <f t="shared" si="16"/>
        <v>1800</v>
      </c>
      <c r="U164" s="103">
        <f t="shared" si="16"/>
        <v>0</v>
      </c>
      <c r="V164" s="103" t="str">
        <f t="shared" si="16"/>
        <v>-</v>
      </c>
      <c r="W164" s="103" t="str">
        <f t="shared" si="16"/>
        <v>-</v>
      </c>
      <c r="X164" s="103">
        <f t="shared" si="16"/>
        <v>571072</v>
      </c>
    </row>
    <row r="165" spans="1:24" ht="11.25" customHeight="1">
      <c r="A165" s="68">
        <v>1983</v>
      </c>
      <c r="B165" s="103" t="str">
        <f t="shared" ref="B165:L165" si="17">IF(AND(B114="-",B63="-",B12="-"),"-",SUM(B114,B63,B12))</f>
        <v>-</v>
      </c>
      <c r="C165" s="103">
        <f t="shared" si="17"/>
        <v>2187</v>
      </c>
      <c r="D165" s="103">
        <f t="shared" si="17"/>
        <v>98510</v>
      </c>
      <c r="E165" s="103">
        <f t="shared" si="17"/>
        <v>97863</v>
      </c>
      <c r="F165" s="103">
        <f t="shared" si="17"/>
        <v>117320</v>
      </c>
      <c r="G165" s="103">
        <f t="shared" si="17"/>
        <v>36407</v>
      </c>
      <c r="H165" s="103">
        <f t="shared" si="17"/>
        <v>6288</v>
      </c>
      <c r="I165" s="103">
        <f t="shared" si="17"/>
        <v>4667</v>
      </c>
      <c r="J165" s="103">
        <f t="shared" si="17"/>
        <v>869</v>
      </c>
      <c r="K165" s="103" t="str">
        <f t="shared" si="17"/>
        <v>-</v>
      </c>
      <c r="L165" s="103">
        <f t="shared" si="17"/>
        <v>364111</v>
      </c>
      <c r="M165" s="7"/>
      <c r="N165" s="103" t="str">
        <f t="shared" ref="N165:X165" si="18">IF(AND(N114="-",N63="-",N12="-"),"-",SUM(N114,N63,N12))</f>
        <v>-</v>
      </c>
      <c r="O165" s="103">
        <f t="shared" si="18"/>
        <v>68</v>
      </c>
      <c r="P165" s="103">
        <f t="shared" si="18"/>
        <v>365</v>
      </c>
      <c r="Q165" s="103">
        <f t="shared" si="18"/>
        <v>29593</v>
      </c>
      <c r="R165" s="103">
        <f t="shared" si="18"/>
        <v>295400</v>
      </c>
      <c r="S165" s="103">
        <f t="shared" si="18"/>
        <v>41873</v>
      </c>
      <c r="T165" s="103">
        <f t="shared" si="18"/>
        <v>5939</v>
      </c>
      <c r="U165" s="103">
        <f t="shared" si="18"/>
        <v>0</v>
      </c>
      <c r="V165" s="103" t="str">
        <f t="shared" si="18"/>
        <v>-</v>
      </c>
      <c r="W165" s="103" t="str">
        <f t="shared" si="18"/>
        <v>-</v>
      </c>
      <c r="X165" s="103">
        <f t="shared" si="18"/>
        <v>373238</v>
      </c>
    </row>
    <row r="166" spans="1:24" ht="11.25" customHeight="1">
      <c r="A166" s="68">
        <v>1984</v>
      </c>
      <c r="B166" s="103" t="str">
        <f t="shared" ref="B166:L166" si="19">IF(AND(B115="-",B64="-",B13="-"),"-",SUM(B115,B64,B13))</f>
        <v>-</v>
      </c>
      <c r="C166" s="103" t="str">
        <f t="shared" si="19"/>
        <v>-</v>
      </c>
      <c r="D166" s="103">
        <f t="shared" si="19"/>
        <v>34328</v>
      </c>
      <c r="E166" s="103">
        <f t="shared" si="19"/>
        <v>59972</v>
      </c>
      <c r="F166" s="103">
        <f t="shared" si="19"/>
        <v>130821</v>
      </c>
      <c r="G166" s="103">
        <f t="shared" si="19"/>
        <v>110657</v>
      </c>
      <c r="H166" s="103">
        <f t="shared" si="19"/>
        <v>22785</v>
      </c>
      <c r="I166" s="103">
        <f t="shared" si="19"/>
        <v>956</v>
      </c>
      <c r="J166" s="103">
        <f t="shared" si="19"/>
        <v>905</v>
      </c>
      <c r="K166" s="103" t="str">
        <f t="shared" si="19"/>
        <v>-</v>
      </c>
      <c r="L166" s="103">
        <f t="shared" si="19"/>
        <v>360424</v>
      </c>
      <c r="M166" s="7"/>
      <c r="N166" s="103" t="str">
        <f t="shared" ref="N166:X166" si="20">IF(AND(N115="-",N64="-",N13="-"),"-",SUM(N115,N64,N13))</f>
        <v>-</v>
      </c>
      <c r="O166" s="103">
        <f t="shared" si="20"/>
        <v>0</v>
      </c>
      <c r="P166" s="103">
        <f t="shared" si="20"/>
        <v>0</v>
      </c>
      <c r="Q166" s="103">
        <f t="shared" si="20"/>
        <v>11232</v>
      </c>
      <c r="R166" s="103">
        <f t="shared" si="20"/>
        <v>29171</v>
      </c>
      <c r="S166" s="103">
        <f t="shared" si="20"/>
        <v>6286</v>
      </c>
      <c r="T166" s="103">
        <f t="shared" si="20"/>
        <v>333</v>
      </c>
      <c r="U166" s="103">
        <f t="shared" si="20"/>
        <v>0</v>
      </c>
      <c r="V166" s="103" t="str">
        <f t="shared" si="20"/>
        <v>-</v>
      </c>
      <c r="W166" s="103" t="str">
        <f t="shared" si="20"/>
        <v>-</v>
      </c>
      <c r="X166" s="103">
        <f t="shared" si="20"/>
        <v>47022</v>
      </c>
    </row>
    <row r="167" spans="1:24" ht="11.25" customHeight="1">
      <c r="A167" s="68">
        <v>1985</v>
      </c>
      <c r="B167" s="103" t="str">
        <f t="shared" ref="B167:L167" si="21">IF(AND(B116="-",B65="-",B14="-"),"-",SUM(B116,B65,B14))</f>
        <v>-</v>
      </c>
      <c r="C167" s="103" t="str">
        <f t="shared" si="21"/>
        <v>-</v>
      </c>
      <c r="D167" s="103">
        <f t="shared" si="21"/>
        <v>126283</v>
      </c>
      <c r="E167" s="103">
        <f t="shared" si="21"/>
        <v>103693</v>
      </c>
      <c r="F167" s="103">
        <f t="shared" si="21"/>
        <v>174920</v>
      </c>
      <c r="G167" s="103">
        <f t="shared" si="21"/>
        <v>121676</v>
      </c>
      <c r="H167" s="103">
        <f t="shared" si="21"/>
        <v>41257</v>
      </c>
      <c r="I167" s="103">
        <f t="shared" si="21"/>
        <v>4872</v>
      </c>
      <c r="J167" s="103">
        <f t="shared" si="21"/>
        <v>1353</v>
      </c>
      <c r="K167" s="103" t="str">
        <f t="shared" si="21"/>
        <v>-</v>
      </c>
      <c r="L167" s="103">
        <f t="shared" si="21"/>
        <v>574054</v>
      </c>
      <c r="M167" s="7"/>
      <c r="N167" s="103" t="str">
        <f t="shared" ref="N167:X167" si="22">IF(AND(N116="-",N65="-",N14="-"),"-",SUM(N116,N65,N14))</f>
        <v>-</v>
      </c>
      <c r="O167" s="103">
        <f t="shared" si="22"/>
        <v>0</v>
      </c>
      <c r="P167" s="103">
        <f t="shared" si="22"/>
        <v>15</v>
      </c>
      <c r="Q167" s="103">
        <f t="shared" si="22"/>
        <v>2957</v>
      </c>
      <c r="R167" s="103">
        <f t="shared" si="22"/>
        <v>50500</v>
      </c>
      <c r="S167" s="103">
        <f t="shared" si="22"/>
        <v>1301</v>
      </c>
      <c r="T167" s="103">
        <f t="shared" si="22"/>
        <v>66</v>
      </c>
      <c r="U167" s="103">
        <f t="shared" si="22"/>
        <v>0</v>
      </c>
      <c r="V167" s="103" t="str">
        <f t="shared" si="22"/>
        <v>-</v>
      </c>
      <c r="W167" s="103" t="str">
        <f t="shared" si="22"/>
        <v>-</v>
      </c>
      <c r="X167" s="103">
        <f t="shared" si="22"/>
        <v>54839</v>
      </c>
    </row>
    <row r="168" spans="1:24" ht="11.25" customHeight="1">
      <c r="A168" s="68">
        <v>1986</v>
      </c>
      <c r="B168" s="103" t="str">
        <f t="shared" ref="B168:L168" si="23">IF(AND(B117="-",B66="-",B15="-"),"-",SUM(B117,B66,B15))</f>
        <v>-</v>
      </c>
      <c r="C168" s="103" t="str">
        <f t="shared" si="23"/>
        <v>-</v>
      </c>
      <c r="D168" s="103">
        <f t="shared" si="23"/>
        <v>255984</v>
      </c>
      <c r="E168" s="103">
        <f t="shared" si="23"/>
        <v>343165</v>
      </c>
      <c r="F168" s="103">
        <f t="shared" si="23"/>
        <v>353247</v>
      </c>
      <c r="G168" s="103">
        <f t="shared" si="23"/>
        <v>198563</v>
      </c>
      <c r="H168" s="103">
        <f t="shared" si="23"/>
        <v>43056</v>
      </c>
      <c r="I168" s="103">
        <f t="shared" si="23"/>
        <v>26722</v>
      </c>
      <c r="J168" s="103">
        <f t="shared" si="23"/>
        <v>624</v>
      </c>
      <c r="K168" s="103" t="str">
        <f t="shared" si="23"/>
        <v>-</v>
      </c>
      <c r="L168" s="103">
        <f t="shared" si="23"/>
        <v>1221361</v>
      </c>
      <c r="M168" s="7"/>
      <c r="N168" s="103" t="str">
        <f t="shared" ref="N168:X168" si="24">IF(AND(N117="-",N66="-",N15="-"),"-",SUM(N117,N66,N15))</f>
        <v>-</v>
      </c>
      <c r="O168" s="103" t="str">
        <f t="shared" si="24"/>
        <v>-</v>
      </c>
      <c r="P168" s="103" t="str">
        <f t="shared" si="24"/>
        <v>-</v>
      </c>
      <c r="Q168" s="103">
        <f t="shared" si="24"/>
        <v>27983</v>
      </c>
      <c r="R168" s="103">
        <f t="shared" si="24"/>
        <v>400551</v>
      </c>
      <c r="S168" s="103">
        <f t="shared" si="24"/>
        <v>2077</v>
      </c>
      <c r="T168" s="103">
        <f t="shared" si="24"/>
        <v>129</v>
      </c>
      <c r="U168" s="103">
        <f t="shared" si="24"/>
        <v>0</v>
      </c>
      <c r="V168" s="103" t="str">
        <f t="shared" si="24"/>
        <v>-</v>
      </c>
      <c r="W168" s="103" t="str">
        <f t="shared" si="24"/>
        <v>-</v>
      </c>
      <c r="X168" s="103">
        <f t="shared" si="24"/>
        <v>430740</v>
      </c>
    </row>
    <row r="169" spans="1:24" ht="11.25" customHeight="1">
      <c r="A169" s="68">
        <v>1987</v>
      </c>
      <c r="B169" s="103" t="str">
        <f t="shared" ref="B169:L169" si="25">IF(AND(B118="-",B67="-",B16="-"),"-",SUM(B118,B67,B16))</f>
        <v>-</v>
      </c>
      <c r="C169" s="103" t="str">
        <f t="shared" si="25"/>
        <v>-</v>
      </c>
      <c r="D169" s="103">
        <f t="shared" si="25"/>
        <v>303827</v>
      </c>
      <c r="E169" s="103">
        <f t="shared" si="25"/>
        <v>350213</v>
      </c>
      <c r="F169" s="103">
        <f t="shared" si="25"/>
        <v>474226</v>
      </c>
      <c r="G169" s="103">
        <f t="shared" si="25"/>
        <v>166892</v>
      </c>
      <c r="H169" s="103">
        <f t="shared" si="25"/>
        <v>81269</v>
      </c>
      <c r="I169" s="103">
        <f t="shared" si="25"/>
        <v>17255</v>
      </c>
      <c r="J169" s="103">
        <f t="shared" si="25"/>
        <v>1916</v>
      </c>
      <c r="K169" s="103" t="str">
        <f t="shared" si="25"/>
        <v>-</v>
      </c>
      <c r="L169" s="103">
        <f t="shared" si="25"/>
        <v>1395598</v>
      </c>
      <c r="M169" s="7"/>
      <c r="N169" s="103" t="str">
        <f t="shared" ref="N169:X169" si="26">IF(AND(N118="-",N67="-",N16="-"),"-",SUM(N118,N67,N16))</f>
        <v>-</v>
      </c>
      <c r="O169" s="103" t="str">
        <f t="shared" si="26"/>
        <v>-</v>
      </c>
      <c r="P169" s="103" t="str">
        <f t="shared" si="26"/>
        <v>-</v>
      </c>
      <c r="Q169" s="103">
        <f t="shared" si="26"/>
        <v>29040</v>
      </c>
      <c r="R169" s="103">
        <f t="shared" si="26"/>
        <v>272523.47343425348</v>
      </c>
      <c r="S169" s="103">
        <f t="shared" si="26"/>
        <v>58754</v>
      </c>
      <c r="T169" s="103">
        <f t="shared" si="26"/>
        <v>22218</v>
      </c>
      <c r="U169" s="103">
        <f t="shared" si="26"/>
        <v>0</v>
      </c>
      <c r="V169" s="103" t="str">
        <f t="shared" si="26"/>
        <v>-</v>
      </c>
      <c r="W169" s="103" t="str">
        <f t="shared" si="26"/>
        <v>-</v>
      </c>
      <c r="X169" s="103">
        <f t="shared" si="26"/>
        <v>382535.47343425348</v>
      </c>
    </row>
    <row r="170" spans="1:24" ht="11.25" customHeight="1">
      <c r="A170" s="68">
        <v>1988</v>
      </c>
      <c r="B170" s="103" t="str">
        <f t="shared" ref="B170:L170" si="27">IF(AND(B119="-",B68="-",B17="-"),"-",SUM(B119,B68,B17))</f>
        <v>-</v>
      </c>
      <c r="C170" s="103" t="str">
        <f t="shared" si="27"/>
        <v>-</v>
      </c>
      <c r="D170" s="103">
        <f t="shared" si="27"/>
        <v>447718</v>
      </c>
      <c r="E170" s="103">
        <f t="shared" si="27"/>
        <v>471617</v>
      </c>
      <c r="F170" s="103">
        <f t="shared" si="27"/>
        <v>481240</v>
      </c>
      <c r="G170" s="103">
        <f t="shared" si="27"/>
        <v>240841</v>
      </c>
      <c r="H170" s="103">
        <f t="shared" si="27"/>
        <v>92485</v>
      </c>
      <c r="I170" s="103">
        <f t="shared" si="27"/>
        <v>43426</v>
      </c>
      <c r="J170" s="103">
        <f t="shared" si="27"/>
        <v>1851</v>
      </c>
      <c r="K170" s="103" t="str">
        <f t="shared" si="27"/>
        <v>-</v>
      </c>
      <c r="L170" s="103">
        <f t="shared" si="27"/>
        <v>1779178</v>
      </c>
      <c r="M170" s="7"/>
      <c r="N170" s="103" t="str">
        <f t="shared" ref="N170:X170" si="28">IF(AND(N119="-",N68="-",N17="-"),"-",SUM(N119,N68,N17))</f>
        <v>-</v>
      </c>
      <c r="O170" s="103" t="str">
        <f t="shared" si="28"/>
        <v>-</v>
      </c>
      <c r="P170" s="103" t="str">
        <f t="shared" si="28"/>
        <v>-</v>
      </c>
      <c r="Q170" s="103">
        <f t="shared" si="28"/>
        <v>24698</v>
      </c>
      <c r="R170" s="103">
        <f t="shared" si="28"/>
        <v>411079</v>
      </c>
      <c r="S170" s="103">
        <f t="shared" si="28"/>
        <v>235982</v>
      </c>
      <c r="T170" s="103">
        <f t="shared" si="28"/>
        <v>1607</v>
      </c>
      <c r="U170" s="103">
        <f t="shared" si="28"/>
        <v>0</v>
      </c>
      <c r="V170" s="103" t="str">
        <f t="shared" si="28"/>
        <v>-</v>
      </c>
      <c r="W170" s="103" t="str">
        <f t="shared" si="28"/>
        <v>-</v>
      </c>
      <c r="X170" s="103">
        <f t="shared" si="28"/>
        <v>673366</v>
      </c>
    </row>
    <row r="171" spans="1:24" ht="11.25" customHeight="1">
      <c r="A171" s="68">
        <v>1989</v>
      </c>
      <c r="B171" s="103" t="str">
        <f t="shared" ref="B171:L171" si="29">IF(AND(B120="-",B69="-",B18="-"),"-",SUM(B120,B69,B18))</f>
        <v>-</v>
      </c>
      <c r="C171" s="103" t="str">
        <f t="shared" si="29"/>
        <v>-</v>
      </c>
      <c r="D171" s="103">
        <f t="shared" si="29"/>
        <v>263369</v>
      </c>
      <c r="E171" s="103">
        <f t="shared" si="29"/>
        <v>211716</v>
      </c>
      <c r="F171" s="103">
        <f t="shared" si="29"/>
        <v>182704</v>
      </c>
      <c r="G171" s="103">
        <f t="shared" si="29"/>
        <v>155963</v>
      </c>
      <c r="H171" s="103">
        <f t="shared" si="29"/>
        <v>47607</v>
      </c>
      <c r="I171" s="103">
        <f t="shared" si="29"/>
        <v>17784</v>
      </c>
      <c r="J171" s="103">
        <f t="shared" si="29"/>
        <v>2178</v>
      </c>
      <c r="K171" s="103" t="str">
        <f t="shared" si="29"/>
        <v>-</v>
      </c>
      <c r="L171" s="103">
        <f t="shared" si="29"/>
        <v>881321</v>
      </c>
      <c r="M171" s="7"/>
      <c r="N171" s="103" t="str">
        <f t="shared" ref="N171:X171" si="30">IF(AND(N120="-",N69="-",N18="-"),"-",SUM(N120,N69,N18))</f>
        <v>-</v>
      </c>
      <c r="O171" s="103" t="str">
        <f t="shared" si="30"/>
        <v>-</v>
      </c>
      <c r="P171" s="103" t="str">
        <f t="shared" si="30"/>
        <v>-</v>
      </c>
      <c r="Q171" s="103">
        <f t="shared" si="30"/>
        <v>17040</v>
      </c>
      <c r="R171" s="103">
        <f t="shared" si="30"/>
        <v>388086</v>
      </c>
      <c r="S171" s="103">
        <f t="shared" si="30"/>
        <v>70023.6571381416</v>
      </c>
      <c r="T171" s="103">
        <f t="shared" si="30"/>
        <v>458.8</v>
      </c>
      <c r="U171" s="103" t="str">
        <f t="shared" si="30"/>
        <v>-</v>
      </c>
      <c r="V171" s="103" t="str">
        <f t="shared" si="30"/>
        <v>-</v>
      </c>
      <c r="W171" s="103" t="str">
        <f t="shared" si="30"/>
        <v>-</v>
      </c>
      <c r="X171" s="103">
        <f t="shared" si="30"/>
        <v>475608.45713814162</v>
      </c>
    </row>
    <row r="172" spans="1:24" ht="11.25" customHeight="1">
      <c r="A172" s="68">
        <v>1990</v>
      </c>
      <c r="B172" s="103" t="str">
        <f t="shared" ref="B172:L172" si="31">IF(AND(B121="-",B70="-",B19="-"),"-",SUM(B121,B70,B19))</f>
        <v>-</v>
      </c>
      <c r="C172" s="103" t="str">
        <f t="shared" si="31"/>
        <v>-</v>
      </c>
      <c r="D172" s="103">
        <f t="shared" si="31"/>
        <v>160275</v>
      </c>
      <c r="E172" s="103">
        <f t="shared" si="31"/>
        <v>206551</v>
      </c>
      <c r="F172" s="103">
        <f t="shared" si="31"/>
        <v>191107</v>
      </c>
      <c r="G172" s="103">
        <f t="shared" si="31"/>
        <v>76972</v>
      </c>
      <c r="H172" s="103">
        <f t="shared" si="31"/>
        <v>14180</v>
      </c>
      <c r="I172" s="103">
        <f t="shared" si="31"/>
        <v>4218</v>
      </c>
      <c r="J172" s="103" t="str">
        <f t="shared" si="31"/>
        <v>-</v>
      </c>
      <c r="K172" s="103" t="str">
        <f t="shared" si="31"/>
        <v>-</v>
      </c>
      <c r="L172" s="103">
        <f t="shared" si="31"/>
        <v>653303</v>
      </c>
      <c r="M172" s="7"/>
      <c r="N172" s="103" t="str">
        <f t="shared" ref="N172:X172" si="32">IF(AND(N121="-",N70="-",N19="-"),"-",SUM(N121,N70,N19))</f>
        <v>-</v>
      </c>
      <c r="O172" s="103" t="str">
        <f t="shared" si="32"/>
        <v>-</v>
      </c>
      <c r="P172" s="103" t="str">
        <f t="shared" si="32"/>
        <v>-</v>
      </c>
      <c r="Q172" s="103">
        <f t="shared" si="32"/>
        <v>38687</v>
      </c>
      <c r="R172" s="103">
        <f t="shared" si="32"/>
        <v>96541</v>
      </c>
      <c r="S172" s="103">
        <f t="shared" si="32"/>
        <v>34547.1</v>
      </c>
      <c r="T172" s="103">
        <f t="shared" si="32"/>
        <v>1.2</v>
      </c>
      <c r="U172" s="103">
        <f t="shared" si="32"/>
        <v>0.1</v>
      </c>
      <c r="V172" s="103" t="str">
        <f t="shared" si="32"/>
        <v>-</v>
      </c>
      <c r="W172" s="103" t="str">
        <f t="shared" si="32"/>
        <v>-</v>
      </c>
      <c r="X172" s="103">
        <f t="shared" si="32"/>
        <v>169776.4</v>
      </c>
    </row>
    <row r="173" spans="1:24" ht="11.25" customHeight="1">
      <c r="A173" s="68">
        <v>1991</v>
      </c>
      <c r="B173" s="103" t="str">
        <f t="shared" ref="B173:L173" si="33">IF(AND(B122="-",B71="-",B20="-"),"-",SUM(B122,B71,B20))</f>
        <v>-</v>
      </c>
      <c r="C173" s="103" t="str">
        <f t="shared" si="33"/>
        <v>-</v>
      </c>
      <c r="D173" s="103">
        <f t="shared" si="33"/>
        <v>83376</v>
      </c>
      <c r="E173" s="103">
        <f t="shared" si="33"/>
        <v>99670</v>
      </c>
      <c r="F173" s="103">
        <f t="shared" si="33"/>
        <v>65028</v>
      </c>
      <c r="G173" s="103">
        <f t="shared" si="33"/>
        <v>77196</v>
      </c>
      <c r="H173" s="103">
        <f t="shared" si="33"/>
        <v>30324</v>
      </c>
      <c r="I173" s="103">
        <f t="shared" si="33"/>
        <v>12839</v>
      </c>
      <c r="J173" s="103" t="str">
        <f t="shared" si="33"/>
        <v>-</v>
      </c>
      <c r="K173" s="103" t="str">
        <f t="shared" si="33"/>
        <v>-</v>
      </c>
      <c r="L173" s="103">
        <f t="shared" si="33"/>
        <v>368433</v>
      </c>
      <c r="M173" s="7"/>
      <c r="N173" s="103" t="str">
        <f t="shared" ref="N173:X173" si="34">IF(AND(N122="-",N71="-",N20="-"),"-",SUM(N122,N71,N20))</f>
        <v>-</v>
      </c>
      <c r="O173" s="103" t="str">
        <f t="shared" si="34"/>
        <v>-</v>
      </c>
      <c r="P173" s="103" t="str">
        <f t="shared" si="34"/>
        <v>-</v>
      </c>
      <c r="Q173" s="103">
        <f t="shared" si="34"/>
        <v>141449</v>
      </c>
      <c r="R173" s="103">
        <f t="shared" si="34"/>
        <v>212757</v>
      </c>
      <c r="S173" s="103">
        <f t="shared" si="34"/>
        <v>5211</v>
      </c>
      <c r="T173" s="103">
        <f t="shared" si="34"/>
        <v>3</v>
      </c>
      <c r="U173" s="103">
        <f t="shared" si="34"/>
        <v>0.1</v>
      </c>
      <c r="V173" s="103" t="str">
        <f t="shared" si="34"/>
        <v>-</v>
      </c>
      <c r="W173" s="103" t="str">
        <f t="shared" si="34"/>
        <v>-</v>
      </c>
      <c r="X173" s="103">
        <f t="shared" si="34"/>
        <v>359420.1</v>
      </c>
    </row>
    <row r="174" spans="1:24" ht="11.25" customHeight="1">
      <c r="A174" s="68">
        <v>1992</v>
      </c>
      <c r="B174" s="103" t="str">
        <f t="shared" ref="B174:L174" si="35">IF(AND(B123="-",B72="-",B21="-"),"-",SUM(B123,B72,B21))</f>
        <v>-</v>
      </c>
      <c r="C174" s="103" t="str">
        <f t="shared" si="35"/>
        <v>-</v>
      </c>
      <c r="D174" s="103">
        <f t="shared" si="35"/>
        <v>72044</v>
      </c>
      <c r="E174" s="103">
        <f t="shared" si="35"/>
        <v>18900</v>
      </c>
      <c r="F174" s="103">
        <f t="shared" si="35"/>
        <v>52088</v>
      </c>
      <c r="G174" s="103">
        <f t="shared" si="35"/>
        <v>67386</v>
      </c>
      <c r="H174" s="103">
        <f t="shared" si="35"/>
        <v>38857</v>
      </c>
      <c r="I174" s="103">
        <f t="shared" si="35"/>
        <v>19272</v>
      </c>
      <c r="J174" s="103" t="str">
        <f t="shared" si="35"/>
        <v>-</v>
      </c>
      <c r="K174" s="103" t="str">
        <f t="shared" si="35"/>
        <v>-</v>
      </c>
      <c r="L174" s="103">
        <f t="shared" si="35"/>
        <v>268547</v>
      </c>
      <c r="M174" s="7"/>
      <c r="N174" s="103" t="str">
        <f t="shared" ref="N174:X174" si="36">IF(AND(N123="-",N72="-",N21="-"),"-",SUM(N123,N72,N21))</f>
        <v>-</v>
      </c>
      <c r="O174" s="103" t="str">
        <f t="shared" si="36"/>
        <v>-</v>
      </c>
      <c r="P174" s="103" t="str">
        <f t="shared" si="36"/>
        <v>-</v>
      </c>
      <c r="Q174" s="103">
        <f t="shared" si="36"/>
        <v>1500</v>
      </c>
      <c r="R174" s="103">
        <f t="shared" si="36"/>
        <v>23564</v>
      </c>
      <c r="S174" s="103">
        <f t="shared" si="36"/>
        <v>25583</v>
      </c>
      <c r="T174" s="103" t="str">
        <f t="shared" si="36"/>
        <v>-</v>
      </c>
      <c r="U174" s="103">
        <f t="shared" si="36"/>
        <v>12</v>
      </c>
      <c r="V174" s="103" t="str">
        <f t="shared" si="36"/>
        <v>-</v>
      </c>
      <c r="W174" s="103" t="str">
        <f t="shared" si="36"/>
        <v>-</v>
      </c>
      <c r="X174" s="103">
        <f t="shared" si="36"/>
        <v>50659</v>
      </c>
    </row>
    <row r="175" spans="1:24" ht="11.25" customHeight="1">
      <c r="A175" s="68">
        <v>1993</v>
      </c>
      <c r="B175" s="103" t="str">
        <f t="shared" ref="B175:L175" si="37">IF(AND(B124="-",B73="-",B22="-"),"-",SUM(B124,B73,B22))</f>
        <v>-</v>
      </c>
      <c r="C175" s="103" t="str">
        <f t="shared" si="37"/>
        <v>-</v>
      </c>
      <c r="D175" s="103">
        <f t="shared" si="37"/>
        <v>131389</v>
      </c>
      <c r="E175" s="103">
        <f t="shared" si="37"/>
        <v>55076</v>
      </c>
      <c r="F175" s="103">
        <f t="shared" si="37"/>
        <v>68707</v>
      </c>
      <c r="G175" s="103">
        <f t="shared" si="37"/>
        <v>58813</v>
      </c>
      <c r="H175" s="103">
        <f t="shared" si="37"/>
        <v>39568</v>
      </c>
      <c r="I175" s="103">
        <f t="shared" si="37"/>
        <v>6454</v>
      </c>
      <c r="J175" s="103">
        <f t="shared" si="37"/>
        <v>658</v>
      </c>
      <c r="K175" s="103" t="str">
        <f t="shared" si="37"/>
        <v>-</v>
      </c>
      <c r="L175" s="103">
        <f t="shared" si="37"/>
        <v>360665</v>
      </c>
      <c r="M175" s="7"/>
      <c r="N175" s="103" t="str">
        <f t="shared" ref="N175:X175" si="38">IF(AND(N124="-",N73="-",N22="-"),"-",SUM(N124,N73,N22))</f>
        <v>-</v>
      </c>
      <c r="O175" s="103" t="str">
        <f t="shared" si="38"/>
        <v>-</v>
      </c>
      <c r="P175" s="103" t="str">
        <f t="shared" si="38"/>
        <v>-</v>
      </c>
      <c r="Q175" s="103" t="str">
        <f t="shared" si="38"/>
        <v>-</v>
      </c>
      <c r="R175" s="103" t="str">
        <f t="shared" si="38"/>
        <v>-</v>
      </c>
      <c r="S175" s="103">
        <f t="shared" si="38"/>
        <v>2</v>
      </c>
      <c r="T175" s="103" t="str">
        <f t="shared" si="38"/>
        <v>-</v>
      </c>
      <c r="U175" s="103">
        <f t="shared" si="38"/>
        <v>25</v>
      </c>
      <c r="V175" s="103" t="str">
        <f t="shared" si="38"/>
        <v>-</v>
      </c>
      <c r="W175" s="103" t="str">
        <f t="shared" si="38"/>
        <v>-</v>
      </c>
      <c r="X175" s="103">
        <f t="shared" si="38"/>
        <v>27</v>
      </c>
    </row>
    <row r="176" spans="1:24" ht="11.25" customHeight="1">
      <c r="A176" s="68">
        <v>1994</v>
      </c>
      <c r="B176" s="103" t="str">
        <f t="shared" ref="B176:L176" si="39">IF(AND(B125="-",B74="-",B23="-"),"-",SUM(B125,B74,B23))</f>
        <v>-</v>
      </c>
      <c r="C176" s="103" t="str">
        <f t="shared" si="39"/>
        <v>-</v>
      </c>
      <c r="D176" s="103">
        <f t="shared" si="39"/>
        <v>86714</v>
      </c>
      <c r="E176" s="103">
        <f t="shared" si="39"/>
        <v>90025</v>
      </c>
      <c r="F176" s="103">
        <f t="shared" si="39"/>
        <v>89175</v>
      </c>
      <c r="G176" s="103">
        <f t="shared" si="39"/>
        <v>27613</v>
      </c>
      <c r="H176" s="103">
        <f t="shared" si="39"/>
        <v>20311</v>
      </c>
      <c r="I176" s="103">
        <f t="shared" si="39"/>
        <v>6588</v>
      </c>
      <c r="J176" s="103">
        <f t="shared" si="39"/>
        <v>378</v>
      </c>
      <c r="K176" s="103" t="str">
        <f t="shared" si="39"/>
        <v>-</v>
      </c>
      <c r="L176" s="103">
        <f t="shared" si="39"/>
        <v>320804</v>
      </c>
      <c r="M176" s="7"/>
      <c r="N176" s="103" t="str">
        <f t="shared" ref="N176:X176" si="40">IF(AND(N125="-",N74="-",N23="-"),"-",SUM(N125,N74,N23))</f>
        <v>-</v>
      </c>
      <c r="O176" s="103" t="str">
        <f t="shared" si="40"/>
        <v>-</v>
      </c>
      <c r="P176" s="103" t="str">
        <f t="shared" si="40"/>
        <v>-</v>
      </c>
      <c r="Q176" s="103" t="str">
        <f t="shared" si="40"/>
        <v>-</v>
      </c>
      <c r="R176" s="103" t="str">
        <f t="shared" si="40"/>
        <v>-</v>
      </c>
      <c r="S176" s="103" t="str">
        <f t="shared" si="40"/>
        <v>-</v>
      </c>
      <c r="T176" s="103" t="str">
        <f t="shared" si="40"/>
        <v>-</v>
      </c>
      <c r="U176" s="103" t="str">
        <f t="shared" si="40"/>
        <v>-</v>
      </c>
      <c r="V176" s="103" t="str">
        <f t="shared" si="40"/>
        <v>-</v>
      </c>
      <c r="W176" s="103" t="str">
        <f t="shared" si="40"/>
        <v>-</v>
      </c>
      <c r="X176" s="103" t="str">
        <f t="shared" si="40"/>
        <v>-</v>
      </c>
    </row>
    <row r="177" spans="1:24" ht="11.25" customHeight="1">
      <c r="A177" s="68">
        <v>1995</v>
      </c>
      <c r="B177" s="103" t="str">
        <f t="shared" ref="B177:L177" si="41">IF(AND(B126="-",B75="-",B24="-"),"-",SUM(B126,B75,B24))</f>
        <v>-</v>
      </c>
      <c r="C177" s="103" t="str">
        <f t="shared" si="41"/>
        <v>-</v>
      </c>
      <c r="D177" s="103">
        <f t="shared" si="41"/>
        <v>296364</v>
      </c>
      <c r="E177" s="103">
        <f t="shared" si="41"/>
        <v>178093</v>
      </c>
      <c r="F177" s="103">
        <f t="shared" si="41"/>
        <v>191304</v>
      </c>
      <c r="G177" s="103">
        <f t="shared" si="41"/>
        <v>128758</v>
      </c>
      <c r="H177" s="103">
        <f t="shared" si="41"/>
        <v>69673</v>
      </c>
      <c r="I177" s="103">
        <f t="shared" si="41"/>
        <v>28585</v>
      </c>
      <c r="J177" s="103">
        <f t="shared" si="41"/>
        <v>324</v>
      </c>
      <c r="K177" s="103" t="str">
        <f t="shared" si="41"/>
        <v>-</v>
      </c>
      <c r="L177" s="103">
        <f t="shared" si="41"/>
        <v>893101</v>
      </c>
      <c r="M177" s="7"/>
      <c r="N177" s="103" t="str">
        <f t="shared" ref="N177:X177" si="42">IF(AND(N126="-",N75="-",N24="-"),"-",SUM(N126,N75,N24))</f>
        <v>-</v>
      </c>
      <c r="O177" s="103" t="str">
        <f t="shared" si="42"/>
        <v>-</v>
      </c>
      <c r="P177" s="103" t="str">
        <f t="shared" si="42"/>
        <v>-</v>
      </c>
      <c r="Q177" s="103" t="str">
        <f t="shared" si="42"/>
        <v>-</v>
      </c>
      <c r="R177" s="103" t="str">
        <f t="shared" si="42"/>
        <v>-</v>
      </c>
      <c r="S177" s="103" t="str">
        <f t="shared" si="42"/>
        <v>-</v>
      </c>
      <c r="T177" s="103" t="str">
        <f t="shared" si="42"/>
        <v>-</v>
      </c>
      <c r="U177" s="103" t="str">
        <f t="shared" si="42"/>
        <v>-</v>
      </c>
      <c r="V177" s="103" t="str">
        <f t="shared" si="42"/>
        <v>-</v>
      </c>
      <c r="W177" s="103" t="str">
        <f t="shared" si="42"/>
        <v>-</v>
      </c>
      <c r="X177" s="103" t="str">
        <f t="shared" si="42"/>
        <v>-</v>
      </c>
    </row>
    <row r="178" spans="1:24" ht="11.25" customHeight="1">
      <c r="A178" s="68">
        <v>1996</v>
      </c>
      <c r="B178" s="103" t="str">
        <f t="shared" ref="B178:L178" si="43">IF(AND(B127="-",B76="-",B25="-"),"-",SUM(B127,B76,B25))</f>
        <v>-</v>
      </c>
      <c r="C178" s="103" t="str">
        <f t="shared" si="43"/>
        <v>-</v>
      </c>
      <c r="D178" s="103">
        <f t="shared" si="43"/>
        <v>125581</v>
      </c>
      <c r="E178" s="103">
        <f t="shared" si="43"/>
        <v>171784</v>
      </c>
      <c r="F178" s="103">
        <f t="shared" si="43"/>
        <v>95417</v>
      </c>
      <c r="G178" s="103">
        <f t="shared" si="43"/>
        <v>94742</v>
      </c>
      <c r="H178" s="103">
        <f t="shared" si="43"/>
        <v>52764</v>
      </c>
      <c r="I178" s="103">
        <f t="shared" si="43"/>
        <v>14927</v>
      </c>
      <c r="J178" s="103">
        <f t="shared" si="43"/>
        <v>845</v>
      </c>
      <c r="K178" s="103" t="str">
        <f t="shared" si="43"/>
        <v>-</v>
      </c>
      <c r="L178" s="103">
        <f t="shared" si="43"/>
        <v>556060</v>
      </c>
      <c r="M178" s="7"/>
      <c r="N178" s="103" t="str">
        <f t="shared" ref="N178:X178" si="44">IF(AND(N127="-",N76="-",N25="-"),"-",SUM(N127,N76,N25))</f>
        <v>-</v>
      </c>
      <c r="O178" s="103" t="str">
        <f t="shared" si="44"/>
        <v>-</v>
      </c>
      <c r="P178" s="103" t="str">
        <f t="shared" si="44"/>
        <v>-</v>
      </c>
      <c r="Q178" s="103">
        <f t="shared" si="44"/>
        <v>8</v>
      </c>
      <c r="R178" s="103" t="str">
        <f t="shared" si="44"/>
        <v>-</v>
      </c>
      <c r="S178" s="103" t="str">
        <f t="shared" si="44"/>
        <v>-</v>
      </c>
      <c r="T178" s="103" t="str">
        <f t="shared" si="44"/>
        <v>-</v>
      </c>
      <c r="U178" s="103" t="str">
        <f t="shared" si="44"/>
        <v>-</v>
      </c>
      <c r="V178" s="103" t="str">
        <f t="shared" si="44"/>
        <v>-</v>
      </c>
      <c r="W178" s="103" t="str">
        <f t="shared" si="44"/>
        <v>-</v>
      </c>
      <c r="X178" s="103">
        <f t="shared" si="44"/>
        <v>8</v>
      </c>
    </row>
    <row r="179" spans="1:24" ht="11.25" customHeight="1">
      <c r="A179" s="68">
        <v>1997</v>
      </c>
      <c r="B179" s="103" t="str">
        <f t="shared" ref="B179:L179" si="45">IF(AND(B128="-",B77="-",B26="-"),"-",SUM(B128,B77,B26))</f>
        <v>-</v>
      </c>
      <c r="C179" s="103">
        <f t="shared" si="45"/>
        <v>16384</v>
      </c>
      <c r="D179" s="103">
        <f t="shared" si="45"/>
        <v>232423</v>
      </c>
      <c r="E179" s="103">
        <f t="shared" si="45"/>
        <v>109957</v>
      </c>
      <c r="F179" s="103">
        <f t="shared" si="45"/>
        <v>153940</v>
      </c>
      <c r="G179" s="103">
        <f t="shared" si="45"/>
        <v>69580</v>
      </c>
      <c r="H179" s="103">
        <f t="shared" si="45"/>
        <v>49000</v>
      </c>
      <c r="I179" s="103">
        <f t="shared" si="45"/>
        <v>5370</v>
      </c>
      <c r="J179" s="103">
        <f t="shared" si="45"/>
        <v>492</v>
      </c>
      <c r="K179" s="103" t="str">
        <f t="shared" si="45"/>
        <v>-</v>
      </c>
      <c r="L179" s="103">
        <f t="shared" si="45"/>
        <v>637146</v>
      </c>
      <c r="M179" s="7"/>
      <c r="N179" s="103" t="str">
        <f t="shared" ref="N179:X179" si="46">IF(AND(N128="-",N77="-",N26="-"),"-",SUM(N128,N77,N26))</f>
        <v>-</v>
      </c>
      <c r="O179" s="103" t="str">
        <f t="shared" si="46"/>
        <v>-</v>
      </c>
      <c r="P179" s="103" t="str">
        <f t="shared" si="46"/>
        <v>-</v>
      </c>
      <c r="Q179" s="103" t="str">
        <f t="shared" si="46"/>
        <v>-</v>
      </c>
      <c r="R179" s="103" t="str">
        <f t="shared" si="46"/>
        <v>-</v>
      </c>
      <c r="S179" s="103" t="str">
        <f t="shared" si="46"/>
        <v>-</v>
      </c>
      <c r="T179" s="103" t="str">
        <f t="shared" si="46"/>
        <v>-</v>
      </c>
      <c r="U179" s="103" t="str">
        <f t="shared" si="46"/>
        <v>-</v>
      </c>
      <c r="V179" s="103" t="str">
        <f t="shared" si="46"/>
        <v>-</v>
      </c>
      <c r="W179" s="103" t="str">
        <f t="shared" si="46"/>
        <v>-</v>
      </c>
      <c r="X179" s="103" t="str">
        <f t="shared" si="46"/>
        <v>-</v>
      </c>
    </row>
    <row r="180" spans="1:24" ht="11.25" customHeight="1">
      <c r="A180" s="68">
        <v>1998</v>
      </c>
      <c r="B180" s="103" t="str">
        <f t="shared" ref="B180:L180" si="47">IF(AND(B129="-",B78="-",B27="-"),"-",SUM(B129,B78,B27))</f>
        <v>-</v>
      </c>
      <c r="C180" s="103">
        <f t="shared" si="47"/>
        <v>19953</v>
      </c>
      <c r="D180" s="103">
        <f t="shared" si="47"/>
        <v>116006</v>
      </c>
      <c r="E180" s="103">
        <f t="shared" si="47"/>
        <v>73187</v>
      </c>
      <c r="F180" s="103">
        <f t="shared" si="47"/>
        <v>74931</v>
      </c>
      <c r="G180" s="103">
        <f t="shared" si="47"/>
        <v>36850</v>
      </c>
      <c r="H180" s="103">
        <f t="shared" si="47"/>
        <v>25353</v>
      </c>
      <c r="I180" s="103">
        <f t="shared" si="47"/>
        <v>3967</v>
      </c>
      <c r="J180" s="103">
        <f t="shared" si="47"/>
        <v>900</v>
      </c>
      <c r="K180" s="103" t="str">
        <f t="shared" si="47"/>
        <v>-</v>
      </c>
      <c r="L180" s="103">
        <f t="shared" si="47"/>
        <v>351147</v>
      </c>
      <c r="M180" s="7"/>
      <c r="N180" s="103" t="str">
        <f t="shared" ref="N180:X180" si="48">IF(AND(N129="-",N78="-",N27="-"),"-",SUM(N129,N78,N27))</f>
        <v>-</v>
      </c>
      <c r="O180" s="103" t="str">
        <f t="shared" si="48"/>
        <v>-</v>
      </c>
      <c r="P180" s="103" t="str">
        <f t="shared" si="48"/>
        <v>-</v>
      </c>
      <c r="Q180" s="103" t="str">
        <f t="shared" si="48"/>
        <v>-</v>
      </c>
      <c r="R180" s="103" t="str">
        <f t="shared" si="48"/>
        <v>-</v>
      </c>
      <c r="S180" s="103" t="str">
        <f t="shared" si="48"/>
        <v>-</v>
      </c>
      <c r="T180" s="103" t="str">
        <f t="shared" si="48"/>
        <v>-</v>
      </c>
      <c r="U180" s="103" t="str">
        <f t="shared" si="48"/>
        <v>-</v>
      </c>
      <c r="V180" s="103" t="str">
        <f t="shared" si="48"/>
        <v>-</v>
      </c>
      <c r="W180" s="103" t="str">
        <f t="shared" si="48"/>
        <v>-</v>
      </c>
      <c r="X180" s="103" t="str">
        <f t="shared" si="48"/>
        <v>-</v>
      </c>
    </row>
    <row r="181" spans="1:24" ht="11.25" customHeight="1">
      <c r="A181" s="68">
        <v>1999</v>
      </c>
      <c r="B181" s="103" t="str">
        <f t="shared" ref="B181:L181" si="49">IF(AND(B130="-",B79="-",B28="-"),"-",SUM(B130,B79,B28))</f>
        <v>-</v>
      </c>
      <c r="C181" s="103">
        <f t="shared" si="49"/>
        <v>4094</v>
      </c>
      <c r="D181" s="103">
        <f t="shared" si="49"/>
        <v>36610</v>
      </c>
      <c r="E181" s="103">
        <f t="shared" si="49"/>
        <v>149076</v>
      </c>
      <c r="F181" s="103">
        <f t="shared" si="49"/>
        <v>79564</v>
      </c>
      <c r="G181" s="103">
        <f t="shared" si="49"/>
        <v>42099</v>
      </c>
      <c r="H181" s="103">
        <f t="shared" si="49"/>
        <v>11431</v>
      </c>
      <c r="I181" s="103">
        <f t="shared" si="49"/>
        <v>2816</v>
      </c>
      <c r="J181" s="103">
        <f t="shared" si="49"/>
        <v>1237</v>
      </c>
      <c r="K181" s="103">
        <f t="shared" si="49"/>
        <v>43</v>
      </c>
      <c r="L181" s="103">
        <f t="shared" si="49"/>
        <v>326970</v>
      </c>
      <c r="M181" s="7"/>
      <c r="N181" s="103" t="str">
        <f t="shared" ref="N181:X181" si="50">IF(AND(N130="-",N79="-",N28="-"),"-",SUM(N130,N79,N28))</f>
        <v>-</v>
      </c>
      <c r="O181" s="103" t="str">
        <f t="shared" si="50"/>
        <v>-</v>
      </c>
      <c r="P181" s="103" t="str">
        <f t="shared" si="50"/>
        <v>-</v>
      </c>
      <c r="Q181" s="103" t="str">
        <f t="shared" si="50"/>
        <v>-</v>
      </c>
      <c r="R181" s="103" t="str">
        <f t="shared" si="50"/>
        <v>-</v>
      </c>
      <c r="S181" s="103" t="str">
        <f t="shared" si="50"/>
        <v>-</v>
      </c>
      <c r="T181" s="103" t="str">
        <f t="shared" si="50"/>
        <v>-</v>
      </c>
      <c r="U181" s="103" t="str">
        <f t="shared" si="50"/>
        <v>-</v>
      </c>
      <c r="V181" s="103" t="str">
        <f t="shared" si="50"/>
        <v>-</v>
      </c>
      <c r="W181" s="103" t="str">
        <f t="shared" si="50"/>
        <v>-</v>
      </c>
      <c r="X181" s="103" t="str">
        <f t="shared" si="50"/>
        <v>-</v>
      </c>
    </row>
    <row r="182" spans="1:24" ht="11.25" customHeight="1">
      <c r="A182" s="68">
        <v>2000</v>
      </c>
      <c r="B182" s="103" t="str">
        <f t="shared" ref="B182:L182" si="51">IF(AND(B131="-",B80="-",B29="-"),"-",SUM(B131,B80,B29))</f>
        <v>-</v>
      </c>
      <c r="C182" s="103">
        <f t="shared" si="51"/>
        <v>1187</v>
      </c>
      <c r="D182" s="103">
        <f t="shared" si="51"/>
        <v>211719</v>
      </c>
      <c r="E182" s="103">
        <f t="shared" si="51"/>
        <v>149911</v>
      </c>
      <c r="F182" s="103">
        <f t="shared" si="51"/>
        <v>67067</v>
      </c>
      <c r="G182" s="103">
        <f t="shared" si="51"/>
        <v>75780</v>
      </c>
      <c r="H182" s="103">
        <f t="shared" si="51"/>
        <v>93346</v>
      </c>
      <c r="I182" s="103">
        <f t="shared" si="51"/>
        <v>13096</v>
      </c>
      <c r="J182" s="103">
        <f t="shared" si="51"/>
        <v>1537</v>
      </c>
      <c r="K182" s="103">
        <f t="shared" si="51"/>
        <v>367</v>
      </c>
      <c r="L182" s="103">
        <f t="shared" si="51"/>
        <v>614010</v>
      </c>
      <c r="M182" s="7"/>
      <c r="N182" s="103" t="str">
        <f t="shared" ref="N182:X182" si="52">IF(AND(N131="-",N80="-",N29="-"),"-",SUM(N131,N80,N29))</f>
        <v>-</v>
      </c>
      <c r="O182" s="103" t="str">
        <f t="shared" si="52"/>
        <v>-</v>
      </c>
      <c r="P182" s="103" t="str">
        <f t="shared" si="52"/>
        <v>-</v>
      </c>
      <c r="Q182" s="103" t="str">
        <f t="shared" si="52"/>
        <v>-</v>
      </c>
      <c r="R182" s="103" t="str">
        <f t="shared" si="52"/>
        <v>-</v>
      </c>
      <c r="S182" s="103" t="str">
        <f t="shared" si="52"/>
        <v>-</v>
      </c>
      <c r="T182" s="103" t="str">
        <f t="shared" si="52"/>
        <v>-</v>
      </c>
      <c r="U182" s="103" t="str">
        <f t="shared" si="52"/>
        <v>-</v>
      </c>
      <c r="V182" s="103" t="str">
        <f t="shared" si="52"/>
        <v>-</v>
      </c>
      <c r="W182" s="103" t="str">
        <f t="shared" si="52"/>
        <v>-</v>
      </c>
      <c r="X182" s="103" t="str">
        <f t="shared" si="52"/>
        <v>-</v>
      </c>
    </row>
    <row r="183" spans="1:24" ht="11.25" customHeight="1">
      <c r="A183" s="68">
        <v>2001</v>
      </c>
      <c r="B183" s="103" t="str">
        <f t="shared" ref="B183:L183" si="53">IF(AND(B132="-",B81="-",B30="-"),"-",SUM(B132,B81,B30))</f>
        <v>-</v>
      </c>
      <c r="C183" s="103">
        <f t="shared" si="53"/>
        <v>18536</v>
      </c>
      <c r="D183" s="103">
        <f t="shared" si="53"/>
        <v>133829</v>
      </c>
      <c r="E183" s="103">
        <f t="shared" si="53"/>
        <v>54785</v>
      </c>
      <c r="F183" s="103">
        <f t="shared" si="53"/>
        <v>100623</v>
      </c>
      <c r="G183" s="103">
        <f t="shared" si="53"/>
        <v>76169</v>
      </c>
      <c r="H183" s="103">
        <f t="shared" si="53"/>
        <v>59155</v>
      </c>
      <c r="I183" s="103">
        <f t="shared" si="53"/>
        <v>19495</v>
      </c>
      <c r="J183" s="103">
        <f t="shared" si="53"/>
        <v>1345</v>
      </c>
      <c r="K183" s="103">
        <f t="shared" si="53"/>
        <v>21</v>
      </c>
      <c r="L183" s="103">
        <f t="shared" si="53"/>
        <v>463958</v>
      </c>
      <c r="M183" s="7"/>
      <c r="N183" s="103" t="str">
        <f t="shared" ref="N183:X183" si="54">IF(AND(N132="-",N81="-",N30="-"),"-",SUM(N132,N81,N30))</f>
        <v>-</v>
      </c>
      <c r="O183" s="103" t="str">
        <f t="shared" si="54"/>
        <v>-</v>
      </c>
      <c r="P183" s="103" t="str">
        <f t="shared" si="54"/>
        <v>-</v>
      </c>
      <c r="Q183" s="103" t="str">
        <f t="shared" si="54"/>
        <v>-</v>
      </c>
      <c r="R183" s="103" t="str">
        <f t="shared" si="54"/>
        <v>-</v>
      </c>
      <c r="S183" s="103" t="str">
        <f t="shared" si="54"/>
        <v>-</v>
      </c>
      <c r="T183" s="103" t="str">
        <f t="shared" si="54"/>
        <v>-</v>
      </c>
      <c r="U183" s="103" t="str">
        <f t="shared" si="54"/>
        <v>-</v>
      </c>
      <c r="V183" s="103" t="str">
        <f t="shared" si="54"/>
        <v>-</v>
      </c>
      <c r="W183" s="103" t="str">
        <f t="shared" si="54"/>
        <v>-</v>
      </c>
      <c r="X183" s="103" t="str">
        <f t="shared" si="54"/>
        <v>-</v>
      </c>
    </row>
    <row r="184" spans="1:24" ht="11.25" customHeight="1">
      <c r="A184" s="68">
        <v>2002</v>
      </c>
      <c r="B184" s="103">
        <f t="shared" ref="B184:L184" si="55">IF(AND(B133="-",B82="-",B31="-"),"-",SUM(B133,B82,B31))</f>
        <v>6667</v>
      </c>
      <c r="C184" s="103">
        <f t="shared" si="55"/>
        <v>10689</v>
      </c>
      <c r="D184" s="103">
        <f t="shared" si="55"/>
        <v>109690</v>
      </c>
      <c r="E184" s="103">
        <f t="shared" si="55"/>
        <v>154047</v>
      </c>
      <c r="F184" s="103">
        <f t="shared" si="55"/>
        <v>141810</v>
      </c>
      <c r="G184" s="103">
        <f t="shared" si="55"/>
        <v>88596</v>
      </c>
      <c r="H184" s="103">
        <f t="shared" si="55"/>
        <v>85592</v>
      </c>
      <c r="I184" s="103">
        <f t="shared" si="55"/>
        <v>84636</v>
      </c>
      <c r="J184" s="103">
        <f t="shared" si="55"/>
        <v>1255</v>
      </c>
      <c r="K184" s="103">
        <f t="shared" si="55"/>
        <v>65</v>
      </c>
      <c r="L184" s="103">
        <f t="shared" si="55"/>
        <v>683047</v>
      </c>
      <c r="M184" s="7"/>
      <c r="N184" s="103" t="str">
        <f t="shared" ref="N184:X184" si="56">IF(AND(N133="-",N82="-",N31="-"),"-",SUM(N133,N82,N31))</f>
        <v>-</v>
      </c>
      <c r="O184" s="103" t="str">
        <f t="shared" si="56"/>
        <v>-</v>
      </c>
      <c r="P184" s="103" t="str">
        <f t="shared" si="56"/>
        <v>-</v>
      </c>
      <c r="Q184" s="103" t="str">
        <f t="shared" si="56"/>
        <v>-</v>
      </c>
      <c r="R184" s="103" t="str">
        <f t="shared" si="56"/>
        <v>-</v>
      </c>
      <c r="S184" s="103" t="str">
        <f t="shared" si="56"/>
        <v>-</v>
      </c>
      <c r="T184" s="103" t="str">
        <f t="shared" si="56"/>
        <v>-</v>
      </c>
      <c r="U184" s="103" t="str">
        <f t="shared" si="56"/>
        <v>-</v>
      </c>
      <c r="V184" s="103" t="str">
        <f t="shared" si="56"/>
        <v>-</v>
      </c>
      <c r="W184" s="103" t="str">
        <f t="shared" si="56"/>
        <v>-</v>
      </c>
      <c r="X184" s="103" t="str">
        <f t="shared" si="56"/>
        <v>-</v>
      </c>
    </row>
    <row r="185" spans="1:24" ht="11.25" customHeight="1">
      <c r="A185" s="68">
        <v>2003</v>
      </c>
      <c r="B185" s="103">
        <f t="shared" ref="B185:L185" si="57">IF(AND(B134="-",B83="-",B32="-"),"-",SUM(B134,B83,B32))</f>
        <v>3192</v>
      </c>
      <c r="C185" s="103">
        <f t="shared" si="57"/>
        <v>60663</v>
      </c>
      <c r="D185" s="103">
        <f t="shared" si="57"/>
        <v>147415</v>
      </c>
      <c r="E185" s="103">
        <f t="shared" si="57"/>
        <v>136626</v>
      </c>
      <c r="F185" s="103">
        <f t="shared" si="57"/>
        <v>144373</v>
      </c>
      <c r="G185" s="103">
        <f t="shared" si="57"/>
        <v>149515</v>
      </c>
      <c r="H185" s="103">
        <f t="shared" si="57"/>
        <v>126544</v>
      </c>
      <c r="I185" s="103">
        <f t="shared" si="57"/>
        <v>41724</v>
      </c>
      <c r="J185" s="103">
        <f t="shared" si="57"/>
        <v>999</v>
      </c>
      <c r="K185" s="103">
        <f t="shared" si="57"/>
        <v>137</v>
      </c>
      <c r="L185" s="103">
        <f t="shared" si="57"/>
        <v>811188</v>
      </c>
      <c r="M185" s="7"/>
      <c r="N185" s="103" t="str">
        <f t="shared" ref="N185:X185" si="58">IF(AND(N134="-",N83="-",N32="-"),"-",SUM(N134,N83,N32))</f>
        <v>-</v>
      </c>
      <c r="O185" s="103" t="str">
        <f t="shared" si="58"/>
        <v>-</v>
      </c>
      <c r="P185" s="103" t="str">
        <f t="shared" si="58"/>
        <v>-</v>
      </c>
      <c r="Q185" s="103" t="str">
        <f t="shared" si="58"/>
        <v>-</v>
      </c>
      <c r="R185" s="103" t="str">
        <f t="shared" si="58"/>
        <v>-</v>
      </c>
      <c r="S185" s="103" t="str">
        <f t="shared" si="58"/>
        <v>-</v>
      </c>
      <c r="T185" s="103" t="str">
        <f t="shared" si="58"/>
        <v>-</v>
      </c>
      <c r="U185" s="103" t="str">
        <f t="shared" si="58"/>
        <v>-</v>
      </c>
      <c r="V185" s="103" t="str">
        <f t="shared" si="58"/>
        <v>-</v>
      </c>
      <c r="W185" s="103" t="str">
        <f t="shared" si="58"/>
        <v>-</v>
      </c>
      <c r="X185" s="103" t="str">
        <f t="shared" si="58"/>
        <v>-</v>
      </c>
    </row>
    <row r="186" spans="1:24" ht="11.25" customHeight="1">
      <c r="A186" s="68">
        <v>2004</v>
      </c>
      <c r="B186" s="103">
        <f t="shared" ref="B186:L186" si="59">IF(AND(B135="-",B84="-",B33="-"),"-",SUM(B135,B84,B33))</f>
        <v>21049</v>
      </c>
      <c r="C186" s="103">
        <f t="shared" si="59"/>
        <v>34739</v>
      </c>
      <c r="D186" s="103">
        <f t="shared" si="59"/>
        <v>135640</v>
      </c>
      <c r="E186" s="103">
        <f t="shared" si="59"/>
        <v>179905</v>
      </c>
      <c r="F186" s="103">
        <f t="shared" si="59"/>
        <v>178855</v>
      </c>
      <c r="G186" s="103">
        <f t="shared" si="59"/>
        <v>142874</v>
      </c>
      <c r="H186" s="103">
        <f t="shared" si="59"/>
        <v>46513</v>
      </c>
      <c r="I186" s="103">
        <f t="shared" si="59"/>
        <v>9753</v>
      </c>
      <c r="J186" s="103">
        <f t="shared" si="59"/>
        <v>2191</v>
      </c>
      <c r="K186" s="103">
        <f t="shared" si="59"/>
        <v>182</v>
      </c>
      <c r="L186" s="103">
        <f t="shared" si="59"/>
        <v>751701</v>
      </c>
      <c r="M186" s="7"/>
      <c r="N186" s="103" t="str">
        <f t="shared" ref="N186:X186" si="60">IF(AND(N135="-",N84="-",N33="-"),"-",SUM(N135,N84,N33))</f>
        <v>-</v>
      </c>
      <c r="O186" s="103" t="str">
        <f t="shared" si="60"/>
        <v>-</v>
      </c>
      <c r="P186" s="103" t="str">
        <f t="shared" si="60"/>
        <v>-</v>
      </c>
      <c r="Q186" s="103" t="str">
        <f t="shared" si="60"/>
        <v>-</v>
      </c>
      <c r="R186" s="103" t="str">
        <f t="shared" si="60"/>
        <v>-</v>
      </c>
      <c r="S186" s="103" t="str">
        <f t="shared" si="60"/>
        <v>-</v>
      </c>
      <c r="T186" s="103" t="str">
        <f t="shared" si="60"/>
        <v>-</v>
      </c>
      <c r="U186" s="103" t="str">
        <f t="shared" si="60"/>
        <v>-</v>
      </c>
      <c r="V186" s="103" t="str">
        <f t="shared" si="60"/>
        <v>-</v>
      </c>
      <c r="W186" s="103" t="str">
        <f t="shared" si="60"/>
        <v>-</v>
      </c>
      <c r="X186" s="103" t="str">
        <f t="shared" si="60"/>
        <v>-</v>
      </c>
    </row>
    <row r="187" spans="1:24" ht="11.25" customHeight="1">
      <c r="A187" s="68">
        <v>2005</v>
      </c>
      <c r="B187" s="103">
        <f t="shared" ref="B187:L187" si="61">IF(AND(B136="-",B85="-",B34="-"),"-",SUM(B136,B85,B34))</f>
        <v>28384</v>
      </c>
      <c r="C187" s="103">
        <f t="shared" si="61"/>
        <v>4788</v>
      </c>
      <c r="D187" s="103">
        <f t="shared" si="61"/>
        <v>132596</v>
      </c>
      <c r="E187" s="103">
        <f t="shared" si="61"/>
        <v>54896</v>
      </c>
      <c r="F187" s="103">
        <f t="shared" si="61"/>
        <v>139928</v>
      </c>
      <c r="G187" s="103">
        <f t="shared" si="61"/>
        <v>35046</v>
      </c>
      <c r="H187" s="103">
        <f t="shared" si="61"/>
        <v>165040</v>
      </c>
      <c r="I187" s="103">
        <f t="shared" si="61"/>
        <v>20116</v>
      </c>
      <c r="J187" s="103">
        <f t="shared" si="61"/>
        <v>943</v>
      </c>
      <c r="K187" s="103">
        <f t="shared" si="61"/>
        <v>335</v>
      </c>
      <c r="L187" s="103">
        <f t="shared" si="61"/>
        <v>582072</v>
      </c>
      <c r="M187" s="7"/>
      <c r="N187" s="103" t="str">
        <f t="shared" ref="N187:X187" si="62">IF(AND(N136="-",N85="-",N34="-"),"-",SUM(N136,N85,N34))</f>
        <v>-</v>
      </c>
      <c r="O187" s="103" t="str">
        <f t="shared" si="62"/>
        <v>-</v>
      </c>
      <c r="P187" s="103" t="str">
        <f t="shared" si="62"/>
        <v>-</v>
      </c>
      <c r="Q187" s="103" t="str">
        <f t="shared" si="62"/>
        <v>-</v>
      </c>
      <c r="R187" s="103" t="str">
        <f t="shared" si="62"/>
        <v>-</v>
      </c>
      <c r="S187" s="103" t="str">
        <f t="shared" si="62"/>
        <v>-</v>
      </c>
      <c r="T187" s="103" t="str">
        <f t="shared" si="62"/>
        <v>-</v>
      </c>
      <c r="U187" s="103" t="str">
        <f t="shared" si="62"/>
        <v>-</v>
      </c>
      <c r="V187" s="103" t="str">
        <f t="shared" si="62"/>
        <v>-</v>
      </c>
      <c r="W187" s="103" t="str">
        <f t="shared" si="62"/>
        <v>-</v>
      </c>
      <c r="X187" s="103" t="str">
        <f t="shared" si="62"/>
        <v>-</v>
      </c>
    </row>
    <row r="188" spans="1:24" ht="11.25" customHeight="1">
      <c r="A188" s="68">
        <v>2006</v>
      </c>
      <c r="B188" s="103" t="str">
        <f t="shared" ref="B188:L188" si="63">IF(AND(B137="-",B86="-",B35="-"),"-",SUM(B137,B86,B35))</f>
        <v>-</v>
      </c>
      <c r="C188" s="103" t="str">
        <f t="shared" si="63"/>
        <v>-</v>
      </c>
      <c r="D188" s="103">
        <f t="shared" si="63"/>
        <v>9911</v>
      </c>
      <c r="E188" s="103">
        <f t="shared" si="63"/>
        <v>9941</v>
      </c>
      <c r="F188" s="103">
        <f t="shared" si="63"/>
        <v>20399</v>
      </c>
      <c r="G188" s="103">
        <f t="shared" si="63"/>
        <v>19551</v>
      </c>
      <c r="H188" s="103">
        <f t="shared" si="63"/>
        <v>27361</v>
      </c>
      <c r="I188" s="103">
        <f t="shared" si="63"/>
        <v>5111</v>
      </c>
      <c r="J188" s="103">
        <f t="shared" si="63"/>
        <v>1691</v>
      </c>
      <c r="K188" s="103">
        <f t="shared" si="63"/>
        <v>131</v>
      </c>
      <c r="L188" s="103">
        <f t="shared" si="63"/>
        <v>94096</v>
      </c>
      <c r="M188" s="7"/>
      <c r="N188" s="103" t="str">
        <f t="shared" ref="N188:X188" si="64">IF(AND(N137="-",N86="-",N35="-"),"-",SUM(N137,N86,N35))</f>
        <v>-</v>
      </c>
      <c r="O188" s="103" t="str">
        <f t="shared" si="64"/>
        <v>-</v>
      </c>
      <c r="P188" s="103" t="str">
        <f t="shared" si="64"/>
        <v>-</v>
      </c>
      <c r="Q188" s="103" t="str">
        <f t="shared" si="64"/>
        <v>-</v>
      </c>
      <c r="R188" s="103" t="str">
        <f t="shared" si="64"/>
        <v>-</v>
      </c>
      <c r="S188" s="103" t="str">
        <f t="shared" si="64"/>
        <v>-</v>
      </c>
      <c r="T188" s="103" t="str">
        <f t="shared" si="64"/>
        <v>-</v>
      </c>
      <c r="U188" s="103" t="str">
        <f t="shared" si="64"/>
        <v>-</v>
      </c>
      <c r="V188" s="103" t="str">
        <f t="shared" si="64"/>
        <v>-</v>
      </c>
      <c r="W188" s="103" t="str">
        <f t="shared" si="64"/>
        <v>-</v>
      </c>
      <c r="X188" s="103" t="str">
        <f t="shared" si="64"/>
        <v>-</v>
      </c>
    </row>
    <row r="189" spans="1:24" ht="11.25" customHeight="1">
      <c r="A189" s="68">
        <v>2007</v>
      </c>
      <c r="B189" s="103" t="str">
        <f t="shared" ref="B189:L189" si="65">IF(AND(B138="-",B87="-",B36="-"),"-",SUM(B138,B87,B36))</f>
        <v>-</v>
      </c>
      <c r="C189" s="103">
        <f t="shared" si="65"/>
        <v>2619</v>
      </c>
      <c r="D189" s="103">
        <f t="shared" si="65"/>
        <v>43951</v>
      </c>
      <c r="E189" s="103">
        <f t="shared" si="65"/>
        <v>5346</v>
      </c>
      <c r="F189" s="103">
        <f t="shared" si="65"/>
        <v>44717</v>
      </c>
      <c r="G189" s="103">
        <f t="shared" si="65"/>
        <v>37096</v>
      </c>
      <c r="H189" s="103">
        <f t="shared" si="65"/>
        <v>12380</v>
      </c>
      <c r="I189" s="103">
        <f t="shared" si="65"/>
        <v>1356</v>
      </c>
      <c r="J189" s="103">
        <f t="shared" si="65"/>
        <v>717</v>
      </c>
      <c r="K189" s="103">
        <f t="shared" si="65"/>
        <v>3</v>
      </c>
      <c r="L189" s="103">
        <f t="shared" si="65"/>
        <v>148185</v>
      </c>
      <c r="M189" s="7"/>
      <c r="N189" s="103" t="str">
        <f t="shared" ref="N189:X189" si="66">IF(AND(N138="-",N87="-",N36="-"),"-",SUM(N138,N87,N36))</f>
        <v>-</v>
      </c>
      <c r="O189" s="103" t="str">
        <f t="shared" si="66"/>
        <v>-</v>
      </c>
      <c r="P189" s="103" t="str">
        <f t="shared" si="66"/>
        <v>-</v>
      </c>
      <c r="Q189" s="103" t="str">
        <f t="shared" si="66"/>
        <v>-</v>
      </c>
      <c r="R189" s="103" t="str">
        <f t="shared" si="66"/>
        <v>-</v>
      </c>
      <c r="S189" s="103">
        <f t="shared" si="66"/>
        <v>5036</v>
      </c>
      <c r="T189" s="103">
        <f t="shared" si="66"/>
        <v>519</v>
      </c>
      <c r="U189" s="103" t="str">
        <f t="shared" si="66"/>
        <v>-</v>
      </c>
      <c r="V189" s="103" t="str">
        <f t="shared" si="66"/>
        <v>-</v>
      </c>
      <c r="W189" s="103" t="str">
        <f t="shared" si="66"/>
        <v>-</v>
      </c>
      <c r="X189" s="103">
        <f t="shared" si="66"/>
        <v>5555</v>
      </c>
    </row>
    <row r="190" spans="1:24" ht="11.25" customHeight="1">
      <c r="A190" s="68">
        <v>2008</v>
      </c>
      <c r="B190" s="103" t="str">
        <f t="shared" ref="B190:L190" si="67">IF(AND(B139="-",B88="-",B37="-"),"-",SUM(B139,B88,B37))</f>
        <v>-</v>
      </c>
      <c r="C190" s="103" t="str">
        <f t="shared" si="67"/>
        <v>-</v>
      </c>
      <c r="D190" s="103" t="str">
        <f t="shared" si="67"/>
        <v>-</v>
      </c>
      <c r="E190" s="103" t="str">
        <f t="shared" si="67"/>
        <v>-</v>
      </c>
      <c r="F190" s="103" t="str">
        <f t="shared" si="67"/>
        <v>-</v>
      </c>
      <c r="G190" s="103" t="str">
        <f t="shared" si="67"/>
        <v>-</v>
      </c>
      <c r="H190" s="103">
        <f t="shared" si="67"/>
        <v>64</v>
      </c>
      <c r="I190" s="103">
        <f t="shared" si="67"/>
        <v>248</v>
      </c>
      <c r="J190" s="103">
        <f t="shared" si="67"/>
        <v>208</v>
      </c>
      <c r="K190" s="103" t="str">
        <f t="shared" si="67"/>
        <v>-</v>
      </c>
      <c r="L190" s="103">
        <f t="shared" si="67"/>
        <v>520</v>
      </c>
      <c r="M190" s="7"/>
      <c r="N190" s="103" t="str">
        <f t="shared" ref="N190:X190" si="68">IF(AND(N139="-",N88="-",N37="-"),"-",SUM(N139,N88,N37))</f>
        <v>-</v>
      </c>
      <c r="O190" s="103" t="str">
        <f t="shared" si="68"/>
        <v>-</v>
      </c>
      <c r="P190" s="103" t="str">
        <f t="shared" si="68"/>
        <v>-</v>
      </c>
      <c r="Q190" s="103" t="str">
        <f t="shared" si="68"/>
        <v>-</v>
      </c>
      <c r="R190" s="103" t="str">
        <f t="shared" si="68"/>
        <v>-</v>
      </c>
      <c r="S190" s="103" t="str">
        <f t="shared" si="68"/>
        <v>-</v>
      </c>
      <c r="T190" s="103" t="str">
        <f t="shared" si="68"/>
        <v>-</v>
      </c>
      <c r="U190" s="103" t="str">
        <f t="shared" si="68"/>
        <v>-</v>
      </c>
      <c r="V190" s="103" t="str">
        <f t="shared" si="68"/>
        <v>-</v>
      </c>
      <c r="W190" s="103" t="str">
        <f t="shared" si="68"/>
        <v>-</v>
      </c>
      <c r="X190" s="103" t="str">
        <f t="shared" si="68"/>
        <v>-</v>
      </c>
    </row>
    <row r="191" spans="1:24" ht="11.25" customHeight="1">
      <c r="A191" s="68">
        <v>2009</v>
      </c>
      <c r="B191" s="103" t="str">
        <f t="shared" ref="B191:L191" si="69">IF(AND(B140="-",B89="-",B38="-"),"-",SUM(B140,B89,B38))</f>
        <v>-</v>
      </c>
      <c r="C191" s="103" t="str">
        <f t="shared" si="69"/>
        <v>-</v>
      </c>
      <c r="D191" s="103" t="str">
        <f t="shared" si="69"/>
        <v>-</v>
      </c>
      <c r="E191" s="103" t="str">
        <f t="shared" si="69"/>
        <v>-</v>
      </c>
      <c r="F191" s="103" t="str">
        <f t="shared" si="69"/>
        <v>-</v>
      </c>
      <c r="G191" s="103" t="str">
        <f t="shared" si="69"/>
        <v>-</v>
      </c>
      <c r="H191" s="103">
        <f t="shared" si="69"/>
        <v>105</v>
      </c>
      <c r="I191" s="103">
        <f t="shared" si="69"/>
        <v>332</v>
      </c>
      <c r="J191" s="103" t="str">
        <f t="shared" si="69"/>
        <v>-</v>
      </c>
      <c r="K191" s="103" t="str">
        <f t="shared" si="69"/>
        <v>-</v>
      </c>
      <c r="L191" s="103">
        <f t="shared" si="69"/>
        <v>437</v>
      </c>
      <c r="M191" s="7"/>
      <c r="N191" s="103" t="str">
        <f t="shared" ref="N191:X191" si="70">IF(AND(N140="-",N89="-",N38="-"),"-",SUM(N140,N89,N38))</f>
        <v>-</v>
      </c>
      <c r="O191" s="103" t="str">
        <f t="shared" si="70"/>
        <v>-</v>
      </c>
      <c r="P191" s="103" t="str">
        <f t="shared" si="70"/>
        <v>-</v>
      </c>
      <c r="Q191" s="103" t="str">
        <f t="shared" si="70"/>
        <v>-</v>
      </c>
      <c r="R191" s="103" t="str">
        <f t="shared" si="70"/>
        <v>-</v>
      </c>
      <c r="S191" s="103" t="str">
        <f t="shared" si="70"/>
        <v>-</v>
      </c>
      <c r="T191" s="103">
        <f t="shared" si="70"/>
        <v>9278</v>
      </c>
      <c r="U191" s="103" t="str">
        <f t="shared" si="70"/>
        <v>-</v>
      </c>
      <c r="V191" s="103" t="str">
        <f t="shared" si="70"/>
        <v>-</v>
      </c>
      <c r="W191" s="103" t="str">
        <f t="shared" si="70"/>
        <v>-</v>
      </c>
      <c r="X191" s="103">
        <f t="shared" si="70"/>
        <v>9278</v>
      </c>
    </row>
    <row r="192" spans="1:24" ht="11.25" customHeight="1">
      <c r="A192" s="68">
        <v>2010</v>
      </c>
      <c r="B192" s="103" t="str">
        <f t="shared" ref="B192:L192" si="71">IF(AND(B141="-",B90="-",B39="-"),"-",SUM(B141,B90,B39))</f>
        <v>-</v>
      </c>
      <c r="C192" s="103" t="str">
        <f t="shared" si="71"/>
        <v>-</v>
      </c>
      <c r="D192" s="103">
        <f t="shared" si="71"/>
        <v>9183</v>
      </c>
      <c r="E192" s="103">
        <f t="shared" si="71"/>
        <v>8966</v>
      </c>
      <c r="F192" s="103">
        <f t="shared" si="71"/>
        <v>13233</v>
      </c>
      <c r="G192" s="103">
        <f t="shared" si="71"/>
        <v>10104</v>
      </c>
      <c r="H192" s="103">
        <f t="shared" si="71"/>
        <v>56</v>
      </c>
      <c r="I192" s="103">
        <f t="shared" si="71"/>
        <v>1859</v>
      </c>
      <c r="J192" s="103" t="str">
        <f t="shared" si="71"/>
        <v>-</v>
      </c>
      <c r="K192" s="103" t="str">
        <f t="shared" si="71"/>
        <v>-</v>
      </c>
      <c r="L192" s="103">
        <f t="shared" si="71"/>
        <v>43401</v>
      </c>
      <c r="M192" s="7"/>
      <c r="N192" s="103" t="str">
        <f t="shared" ref="N192:X192" si="72">IF(AND(N141="-",N90="-",N39="-"),"-",SUM(N141,N90,N39))</f>
        <v>-</v>
      </c>
      <c r="O192" s="103" t="str">
        <f t="shared" si="72"/>
        <v>-</v>
      </c>
      <c r="P192" s="103" t="str">
        <f t="shared" si="72"/>
        <v>-</v>
      </c>
      <c r="Q192" s="103" t="str">
        <f t="shared" si="72"/>
        <v>-</v>
      </c>
      <c r="R192" s="103" t="str">
        <f t="shared" si="72"/>
        <v>-</v>
      </c>
      <c r="S192" s="103" t="str">
        <f t="shared" si="72"/>
        <v>-</v>
      </c>
      <c r="T192" s="103" t="str">
        <f t="shared" si="72"/>
        <v>-</v>
      </c>
      <c r="U192" s="103" t="str">
        <f t="shared" si="72"/>
        <v>-</v>
      </c>
      <c r="V192" s="103" t="str">
        <f t="shared" si="72"/>
        <v>-</v>
      </c>
      <c r="W192" s="103" t="str">
        <f t="shared" si="72"/>
        <v>-</v>
      </c>
      <c r="X192" s="103" t="str">
        <f t="shared" si="72"/>
        <v>-</v>
      </c>
    </row>
    <row r="193" spans="1:24" ht="11.25" customHeight="1">
      <c r="A193" s="68">
        <v>2011</v>
      </c>
      <c r="B193" s="103" t="str">
        <f t="shared" ref="B193:L193" si="73">IF(AND(B142="-",B91="-",B40="-"),"-",SUM(B142,B91,B40))</f>
        <v>-</v>
      </c>
      <c r="C193" s="103">
        <f t="shared" si="73"/>
        <v>4481</v>
      </c>
      <c r="D193" s="103">
        <f t="shared" si="73"/>
        <v>20233</v>
      </c>
      <c r="E193" s="103">
        <f t="shared" si="73"/>
        <v>14844</v>
      </c>
      <c r="F193" s="103">
        <f t="shared" si="73"/>
        <v>32395</v>
      </c>
      <c r="G193" s="103">
        <f t="shared" si="73"/>
        <v>21650</v>
      </c>
      <c r="H193" s="103">
        <f t="shared" si="73"/>
        <v>2157</v>
      </c>
      <c r="I193" s="103">
        <f t="shared" si="73"/>
        <v>1517</v>
      </c>
      <c r="J193" s="103">
        <f t="shared" si="73"/>
        <v>1995</v>
      </c>
      <c r="K193" s="103" t="str">
        <f t="shared" si="73"/>
        <v>-</v>
      </c>
      <c r="L193" s="103">
        <f t="shared" si="73"/>
        <v>99272</v>
      </c>
      <c r="M193" s="7"/>
      <c r="N193" s="103" t="str">
        <f t="shared" ref="N193:X193" si="74">IF(AND(N142="-",N91="-",N40="-"),"-",SUM(N142,N91,N40))</f>
        <v>-</v>
      </c>
      <c r="O193" s="103" t="str">
        <f t="shared" si="74"/>
        <v>-</v>
      </c>
      <c r="P193" s="103" t="str">
        <f t="shared" si="74"/>
        <v>-</v>
      </c>
      <c r="Q193" s="103" t="str">
        <f t="shared" si="74"/>
        <v>-</v>
      </c>
      <c r="R193" s="103" t="str">
        <f t="shared" si="74"/>
        <v>-</v>
      </c>
      <c r="S193" s="103" t="str">
        <f t="shared" si="74"/>
        <v>-</v>
      </c>
      <c r="T193" s="103" t="str">
        <f t="shared" si="74"/>
        <v>-</v>
      </c>
      <c r="U193" s="103" t="str">
        <f t="shared" si="74"/>
        <v>-</v>
      </c>
      <c r="V193" s="103" t="str">
        <f t="shared" si="74"/>
        <v>-</v>
      </c>
      <c r="W193" s="103" t="str">
        <f t="shared" si="74"/>
        <v>-</v>
      </c>
      <c r="X193" s="103" t="str">
        <f t="shared" si="74"/>
        <v>-</v>
      </c>
    </row>
    <row r="194" spans="1:24" ht="11.25" customHeight="1">
      <c r="A194" s="68">
        <v>2012</v>
      </c>
      <c r="B194" s="103" t="str">
        <f t="shared" ref="B194:L194" si="75">IF(AND(B143="-",B92="-",B41="-"),"-",SUM(B143,B92,B41))</f>
        <v>-</v>
      </c>
      <c r="C194" s="103">
        <f t="shared" si="75"/>
        <v>3633</v>
      </c>
      <c r="D194" s="103">
        <f t="shared" si="75"/>
        <v>73761</v>
      </c>
      <c r="E194" s="103">
        <f t="shared" si="75"/>
        <v>28029</v>
      </c>
      <c r="F194" s="103">
        <f t="shared" si="75"/>
        <v>96083</v>
      </c>
      <c r="G194" s="103">
        <f t="shared" si="75"/>
        <v>38365</v>
      </c>
      <c r="H194" s="103">
        <f t="shared" si="75"/>
        <v>27483</v>
      </c>
      <c r="I194" s="103">
        <f t="shared" si="75"/>
        <v>12187</v>
      </c>
      <c r="J194" s="103">
        <f t="shared" si="75"/>
        <v>701</v>
      </c>
      <c r="K194" s="103" t="str">
        <f t="shared" si="75"/>
        <v>-</v>
      </c>
      <c r="L194" s="103">
        <f t="shared" si="75"/>
        <v>280242</v>
      </c>
      <c r="M194" s="7"/>
      <c r="N194" s="103" t="str">
        <f t="shared" ref="N194:X194" si="76">IF(AND(N143="-",N92="-",N41="-"),"-",SUM(N143,N92,N41))</f>
        <v>-</v>
      </c>
      <c r="O194" s="103" t="str">
        <f t="shared" si="76"/>
        <v>-</v>
      </c>
      <c r="P194" s="103" t="str">
        <f t="shared" si="76"/>
        <v>-</v>
      </c>
      <c r="Q194" s="103" t="str">
        <f t="shared" si="76"/>
        <v>-</v>
      </c>
      <c r="R194" s="103" t="str">
        <f t="shared" si="76"/>
        <v>-</v>
      </c>
      <c r="S194" s="103" t="str">
        <f t="shared" si="76"/>
        <v>-</v>
      </c>
      <c r="T194" s="103" t="str">
        <f t="shared" si="76"/>
        <v>-</v>
      </c>
      <c r="U194" s="103" t="str">
        <f t="shared" si="76"/>
        <v>-</v>
      </c>
      <c r="V194" s="103" t="str">
        <f t="shared" si="76"/>
        <v>-</v>
      </c>
      <c r="W194" s="103" t="str">
        <f t="shared" si="76"/>
        <v>-</v>
      </c>
      <c r="X194" s="103" t="str">
        <f t="shared" si="76"/>
        <v>-</v>
      </c>
    </row>
    <row r="195" spans="1:24" ht="11.25" customHeight="1">
      <c r="A195" s="68">
        <v>2013</v>
      </c>
      <c r="B195" s="103" t="str">
        <f t="shared" ref="B195:L195" si="77">IF(AND(B144="-",B93="-",B42="-"),"-",SUM(B144,B93,B42))</f>
        <v>-</v>
      </c>
      <c r="C195" s="103">
        <f t="shared" si="77"/>
        <v>7423</v>
      </c>
      <c r="D195" s="103">
        <f t="shared" si="77"/>
        <v>86617</v>
      </c>
      <c r="E195" s="103">
        <f t="shared" si="77"/>
        <v>91974</v>
      </c>
      <c r="F195" s="103">
        <f t="shared" si="77"/>
        <v>106780</v>
      </c>
      <c r="G195" s="103">
        <f t="shared" si="77"/>
        <v>65640</v>
      </c>
      <c r="H195" s="103">
        <f t="shared" si="77"/>
        <v>39481</v>
      </c>
      <c r="I195" s="103">
        <f t="shared" si="77"/>
        <v>9516</v>
      </c>
      <c r="J195" s="103">
        <f t="shared" si="77"/>
        <v>1002</v>
      </c>
      <c r="K195" s="103" t="str">
        <f t="shared" si="77"/>
        <v>-</v>
      </c>
      <c r="L195" s="103">
        <f t="shared" si="77"/>
        <v>408433</v>
      </c>
      <c r="M195" s="7"/>
      <c r="N195" s="103" t="str">
        <f t="shared" ref="N195:X195" si="78">IF(AND(N144="-",N93="-",N42="-"),"-",SUM(N144,N93,N42))</f>
        <v>-</v>
      </c>
      <c r="O195" s="103" t="str">
        <f t="shared" si="78"/>
        <v>-</v>
      </c>
      <c r="P195" s="103" t="str">
        <f t="shared" si="78"/>
        <v>-</v>
      </c>
      <c r="Q195" s="103" t="str">
        <f t="shared" si="78"/>
        <v>-</v>
      </c>
      <c r="R195" s="103" t="str">
        <f t="shared" si="78"/>
        <v>-</v>
      </c>
      <c r="S195" s="103" t="str">
        <f t="shared" si="78"/>
        <v>-</v>
      </c>
      <c r="T195" s="103" t="str">
        <f t="shared" si="78"/>
        <v>-</v>
      </c>
      <c r="U195" s="103" t="str">
        <f t="shared" si="78"/>
        <v>-</v>
      </c>
      <c r="V195" s="103" t="str">
        <f t="shared" si="78"/>
        <v>-</v>
      </c>
      <c r="W195" s="103" t="str">
        <f t="shared" si="78"/>
        <v>-</v>
      </c>
      <c r="X195" s="103" t="str">
        <f t="shared" si="78"/>
        <v>-</v>
      </c>
    </row>
    <row r="196" spans="1:24" ht="11.25" customHeight="1">
      <c r="A196" s="68">
        <v>2014</v>
      </c>
      <c r="B196" s="103" t="str">
        <f t="shared" ref="B196:L196" si="79">IF(AND(B145="-",B94="-",B43="-"),"-",SUM(B145,B94,B43))</f>
        <v>-</v>
      </c>
      <c r="C196" s="103">
        <f t="shared" si="79"/>
        <v>15554</v>
      </c>
      <c r="D196" s="103">
        <f t="shared" si="79"/>
        <v>83765</v>
      </c>
      <c r="E196" s="103">
        <f t="shared" si="79"/>
        <v>69017</v>
      </c>
      <c r="F196" s="103">
        <f t="shared" si="79"/>
        <v>73454</v>
      </c>
      <c r="G196" s="103">
        <f t="shared" si="79"/>
        <v>92496</v>
      </c>
      <c r="H196" s="103">
        <f t="shared" si="79"/>
        <v>21030</v>
      </c>
      <c r="I196" s="103">
        <f t="shared" si="79"/>
        <v>5467</v>
      </c>
      <c r="J196" s="103">
        <f t="shared" si="79"/>
        <v>469</v>
      </c>
      <c r="K196" s="103" t="str">
        <f t="shared" si="79"/>
        <v>-</v>
      </c>
      <c r="L196" s="103">
        <f t="shared" si="79"/>
        <v>361252</v>
      </c>
      <c r="M196" s="7"/>
      <c r="N196" s="103" t="str">
        <f t="shared" ref="N196:X196" si="80">IF(AND(N145="-",N94="-",N43="-"),"-",SUM(N145,N94,N43))</f>
        <v>-</v>
      </c>
      <c r="O196" s="103" t="str">
        <f t="shared" si="80"/>
        <v>-</v>
      </c>
      <c r="P196" s="103" t="str">
        <f t="shared" si="80"/>
        <v>-</v>
      </c>
      <c r="Q196" s="103" t="str">
        <f t="shared" si="80"/>
        <v>-</v>
      </c>
      <c r="R196" s="103" t="str">
        <f t="shared" si="80"/>
        <v>-</v>
      </c>
      <c r="S196" s="103" t="str">
        <f t="shared" si="80"/>
        <v>-</v>
      </c>
      <c r="T196" s="103">
        <f t="shared" si="80"/>
        <v>3295</v>
      </c>
      <c r="U196" s="103" t="str">
        <f t="shared" si="80"/>
        <v>-</v>
      </c>
      <c r="V196" s="103" t="str">
        <f t="shared" si="80"/>
        <v>-</v>
      </c>
      <c r="W196" s="103" t="str">
        <f t="shared" si="80"/>
        <v>-</v>
      </c>
      <c r="X196" s="103">
        <f t="shared" si="80"/>
        <v>3295</v>
      </c>
    </row>
    <row r="197" spans="1:24" ht="11.25" customHeight="1">
      <c r="A197" s="68">
        <v>2015</v>
      </c>
      <c r="B197" s="103" t="str">
        <f t="shared" ref="B197:L197" si="81">IF(AND(B146="-",B95="-",B44="-"),"-",SUM(B146,B95,B44))</f>
        <v>-</v>
      </c>
      <c r="C197" s="103">
        <f t="shared" si="81"/>
        <v>16420</v>
      </c>
      <c r="D197" s="103">
        <f t="shared" si="81"/>
        <v>67847</v>
      </c>
      <c r="E197" s="103">
        <f t="shared" si="81"/>
        <v>40820</v>
      </c>
      <c r="F197" s="103">
        <f t="shared" si="81"/>
        <v>40949</v>
      </c>
      <c r="G197" s="103">
        <f t="shared" si="81"/>
        <v>19016</v>
      </c>
      <c r="H197" s="103">
        <f t="shared" si="81"/>
        <v>12459</v>
      </c>
      <c r="I197" s="103">
        <f t="shared" si="81"/>
        <v>5210</v>
      </c>
      <c r="J197" s="103">
        <f t="shared" si="81"/>
        <v>1163</v>
      </c>
      <c r="K197" s="103" t="str">
        <f t="shared" si="81"/>
        <v>-</v>
      </c>
      <c r="L197" s="103">
        <f t="shared" si="81"/>
        <v>203884</v>
      </c>
      <c r="M197" s="7"/>
      <c r="N197" s="103" t="str">
        <f t="shared" ref="N197:X197" si="82">IF(AND(N146="-",N95="-",N44="-"),"-",SUM(N146,N95,N44))</f>
        <v>-</v>
      </c>
      <c r="O197" s="103" t="str">
        <f t="shared" si="82"/>
        <v>-</v>
      </c>
      <c r="P197" s="103" t="str">
        <f t="shared" si="82"/>
        <v>-</v>
      </c>
      <c r="Q197" s="103" t="str">
        <f t="shared" si="82"/>
        <v>-</v>
      </c>
      <c r="R197" s="103" t="str">
        <f t="shared" si="82"/>
        <v>-</v>
      </c>
      <c r="S197" s="103" t="str">
        <f t="shared" si="82"/>
        <v>-</v>
      </c>
      <c r="T197" s="103" t="str">
        <f t="shared" si="82"/>
        <v>-</v>
      </c>
      <c r="U197" s="103" t="str">
        <f t="shared" si="82"/>
        <v>-</v>
      </c>
      <c r="V197" s="103" t="str">
        <f t="shared" si="82"/>
        <v>-</v>
      </c>
      <c r="W197" s="103" t="str">
        <f t="shared" si="82"/>
        <v>-</v>
      </c>
      <c r="X197" s="103" t="str">
        <f t="shared" si="82"/>
        <v>-</v>
      </c>
    </row>
    <row r="198" spans="1:24" ht="11.25" customHeight="1">
      <c r="A198" s="68">
        <v>2016</v>
      </c>
      <c r="B198" s="103" t="str">
        <f t="shared" ref="B198:L198" si="83">IF(AND(B147="-",B96="-",B45="-"),"-",SUM(B147,B96,B45))</f>
        <v>-</v>
      </c>
      <c r="C198" s="103">
        <f t="shared" si="83"/>
        <v>6597</v>
      </c>
      <c r="D198" s="103">
        <f t="shared" si="83"/>
        <v>19390</v>
      </c>
      <c r="E198" s="103">
        <f t="shared" si="83"/>
        <v>18343</v>
      </c>
      <c r="F198" s="103">
        <f t="shared" si="83"/>
        <v>11264</v>
      </c>
      <c r="G198" s="103">
        <f t="shared" si="83"/>
        <v>26961</v>
      </c>
      <c r="H198" s="103">
        <f t="shared" si="83"/>
        <v>11279</v>
      </c>
      <c r="I198" s="103">
        <f t="shared" si="83"/>
        <v>1458</v>
      </c>
      <c r="J198" s="103">
        <f t="shared" si="83"/>
        <v>182</v>
      </c>
      <c r="K198" s="103" t="str">
        <f t="shared" si="83"/>
        <v>-</v>
      </c>
      <c r="L198" s="103">
        <f t="shared" si="83"/>
        <v>95474</v>
      </c>
      <c r="M198" s="7"/>
      <c r="N198" s="103" t="str">
        <f t="shared" ref="N198:X198" si="84">IF(AND(N147="-",N96="-",N45="-"),"-",SUM(N147,N96,N45))</f>
        <v>-</v>
      </c>
      <c r="O198" s="103" t="str">
        <f t="shared" si="84"/>
        <v>-</v>
      </c>
      <c r="P198" s="103" t="str">
        <f t="shared" si="84"/>
        <v>-</v>
      </c>
      <c r="Q198" s="103" t="str">
        <f t="shared" si="84"/>
        <v>-</v>
      </c>
      <c r="R198" s="103" t="str">
        <f t="shared" si="84"/>
        <v>-</v>
      </c>
      <c r="S198" s="103" t="str">
        <f t="shared" si="84"/>
        <v>-</v>
      </c>
      <c r="T198" s="103" t="str">
        <f t="shared" si="84"/>
        <v>-</v>
      </c>
      <c r="U198" s="103" t="str">
        <f t="shared" si="84"/>
        <v>-</v>
      </c>
      <c r="V198" s="103" t="str">
        <f t="shared" si="84"/>
        <v>-</v>
      </c>
      <c r="W198" s="103" t="str">
        <f t="shared" si="84"/>
        <v>-</v>
      </c>
      <c r="X198" s="103" t="str">
        <f t="shared" si="84"/>
        <v>-</v>
      </c>
    </row>
    <row r="199" spans="1:24" ht="11.25" customHeight="1">
      <c r="A199" s="68">
        <v>2017</v>
      </c>
      <c r="B199" s="103" t="str">
        <f t="shared" ref="B199:L199" si="85">IF(AND(B148="-",B97="-",B46="-"),"-",SUM(B148,B97,B46))</f>
        <v>-</v>
      </c>
      <c r="C199" s="103">
        <f t="shared" si="85"/>
        <v>553</v>
      </c>
      <c r="D199" s="103">
        <f t="shared" si="85"/>
        <v>6817</v>
      </c>
      <c r="E199" s="103">
        <f t="shared" si="85"/>
        <v>10065</v>
      </c>
      <c r="F199" s="103">
        <f t="shared" si="85"/>
        <v>13019</v>
      </c>
      <c r="G199" s="103">
        <f t="shared" si="85"/>
        <v>18336</v>
      </c>
      <c r="H199" s="103">
        <f t="shared" si="85"/>
        <v>10369</v>
      </c>
      <c r="I199" s="103">
        <f t="shared" si="85"/>
        <v>2289</v>
      </c>
      <c r="J199" s="103">
        <f t="shared" si="85"/>
        <v>96</v>
      </c>
      <c r="K199" s="103" t="str">
        <f t="shared" si="85"/>
        <v>-</v>
      </c>
      <c r="L199" s="103">
        <f t="shared" si="85"/>
        <v>61544</v>
      </c>
      <c r="M199" s="7"/>
      <c r="N199" s="103" t="str">
        <f t="shared" ref="N199:X199" si="86">IF(AND(N148="-",N97="-",N46="-"),"-",SUM(N148,N97,N46))</f>
        <v>-</v>
      </c>
      <c r="O199" s="103" t="str">
        <f t="shared" si="86"/>
        <v>-</v>
      </c>
      <c r="P199" s="103" t="str">
        <f t="shared" si="86"/>
        <v>-</v>
      </c>
      <c r="Q199" s="103" t="str">
        <f t="shared" si="86"/>
        <v>-</v>
      </c>
      <c r="R199" s="103" t="str">
        <f t="shared" si="86"/>
        <v>-</v>
      </c>
      <c r="S199" s="103" t="str">
        <f t="shared" si="86"/>
        <v>-</v>
      </c>
      <c r="T199" s="103" t="str">
        <f t="shared" si="86"/>
        <v>-</v>
      </c>
      <c r="U199" s="103" t="str">
        <f t="shared" si="86"/>
        <v>-</v>
      </c>
      <c r="V199" s="103" t="str">
        <f t="shared" si="86"/>
        <v>-</v>
      </c>
      <c r="W199" s="103" t="str">
        <f t="shared" si="86"/>
        <v>-</v>
      </c>
      <c r="X199" s="103" t="str">
        <f t="shared" si="86"/>
        <v>-</v>
      </c>
    </row>
    <row r="200" spans="1:24" ht="11.25" customHeight="1">
      <c r="A200" s="68">
        <v>2018</v>
      </c>
      <c r="B200" s="103" t="str">
        <f t="shared" ref="B200:L200" si="87">IF(AND(B149="-",B98="-",B47="-"),"-",SUM(B149,B98,B47))</f>
        <v>-</v>
      </c>
      <c r="C200" s="103" t="str">
        <f t="shared" si="87"/>
        <v>-</v>
      </c>
      <c r="D200" s="103">
        <f t="shared" si="87"/>
        <v>6746</v>
      </c>
      <c r="E200" s="103">
        <f t="shared" si="87"/>
        <v>21743</v>
      </c>
      <c r="F200" s="103">
        <f t="shared" si="87"/>
        <v>19014</v>
      </c>
      <c r="G200" s="103">
        <f t="shared" si="87"/>
        <v>40622</v>
      </c>
      <c r="H200" s="103">
        <f t="shared" si="87"/>
        <v>11151</v>
      </c>
      <c r="I200" s="103">
        <f t="shared" si="87"/>
        <v>2837</v>
      </c>
      <c r="J200" s="103">
        <f t="shared" si="87"/>
        <v>431</v>
      </c>
      <c r="K200" s="103" t="str">
        <f t="shared" si="87"/>
        <v>-</v>
      </c>
      <c r="L200" s="103">
        <f t="shared" si="87"/>
        <v>102544</v>
      </c>
      <c r="M200" s="7"/>
      <c r="N200" s="103" t="str">
        <f t="shared" ref="N200:X200" si="88">IF(AND(N149="-",N98="-",N47="-"),"-",SUM(N149,N98,N47))</f>
        <v>-</v>
      </c>
      <c r="O200" s="103" t="str">
        <f t="shared" si="88"/>
        <v>-</v>
      </c>
      <c r="P200" s="103" t="str">
        <f t="shared" si="88"/>
        <v>-</v>
      </c>
      <c r="Q200" s="103" t="str">
        <f t="shared" si="88"/>
        <v>-</v>
      </c>
      <c r="R200" s="103" t="str">
        <f t="shared" si="88"/>
        <v>-</v>
      </c>
      <c r="S200" s="103" t="str">
        <f t="shared" si="88"/>
        <v>-</v>
      </c>
      <c r="T200" s="103" t="str">
        <f t="shared" si="88"/>
        <v>-</v>
      </c>
      <c r="U200" s="103" t="str">
        <f t="shared" si="88"/>
        <v>-</v>
      </c>
      <c r="V200" s="103" t="str">
        <f t="shared" si="88"/>
        <v>-</v>
      </c>
      <c r="W200" s="103" t="str">
        <f t="shared" si="88"/>
        <v>-</v>
      </c>
      <c r="X200" s="103" t="str">
        <f t="shared" si="88"/>
        <v>-</v>
      </c>
    </row>
    <row r="201" spans="1:24" ht="11.25" customHeight="1">
      <c r="A201" s="68">
        <v>2019</v>
      </c>
      <c r="B201" s="103" t="str">
        <f t="shared" ref="B201:L201" si="89">IF(AND(B150="-",B99="-",B48="-"),"-",SUM(B150,B99,B48))</f>
        <v>-</v>
      </c>
      <c r="C201" s="103">
        <f t="shared" si="89"/>
        <v>162</v>
      </c>
      <c r="D201" s="103">
        <f t="shared" si="89"/>
        <v>71682</v>
      </c>
      <c r="E201" s="103">
        <f t="shared" si="89"/>
        <v>101247</v>
      </c>
      <c r="F201" s="103">
        <f t="shared" si="89"/>
        <v>55645</v>
      </c>
      <c r="G201" s="103">
        <f t="shared" si="89"/>
        <v>62827</v>
      </c>
      <c r="H201" s="103">
        <f t="shared" si="89"/>
        <v>6731</v>
      </c>
      <c r="I201" s="103">
        <f t="shared" si="89"/>
        <v>1671</v>
      </c>
      <c r="J201" s="103" t="str">
        <f t="shared" si="89"/>
        <v>-</v>
      </c>
      <c r="K201" s="103" t="str">
        <f t="shared" si="89"/>
        <v>-</v>
      </c>
      <c r="L201" s="103">
        <f t="shared" si="89"/>
        <v>299965</v>
      </c>
      <c r="M201" s="7"/>
      <c r="N201" s="103" t="str">
        <f t="shared" ref="N201:X201" si="90">IF(AND(N150="-",N99="-",N48="-"),"-",SUM(N150,N99,N48))</f>
        <v>-</v>
      </c>
      <c r="O201" s="103" t="str">
        <f t="shared" si="90"/>
        <v>-</v>
      </c>
      <c r="P201" s="103" t="str">
        <f t="shared" si="90"/>
        <v>-</v>
      </c>
      <c r="Q201" s="103" t="str">
        <f t="shared" si="90"/>
        <v>-</v>
      </c>
      <c r="R201" s="103" t="str">
        <f t="shared" si="90"/>
        <v>-</v>
      </c>
      <c r="S201" s="103" t="str">
        <f t="shared" si="90"/>
        <v>-</v>
      </c>
      <c r="T201" s="103" t="str">
        <f t="shared" si="90"/>
        <v>-</v>
      </c>
      <c r="U201" s="103" t="str">
        <f t="shared" si="90"/>
        <v>-</v>
      </c>
      <c r="V201" s="103" t="str">
        <f t="shared" si="90"/>
        <v>-</v>
      </c>
      <c r="W201" s="103" t="str">
        <f t="shared" si="90"/>
        <v>-</v>
      </c>
      <c r="X201" s="103" t="str">
        <f t="shared" si="90"/>
        <v>-</v>
      </c>
    </row>
    <row r="202" spans="1:24" ht="11.25" customHeight="1">
      <c r="A202" s="68">
        <v>2020</v>
      </c>
      <c r="B202" s="103" t="str">
        <f t="shared" ref="B202:L202" si="91">IF(AND(B151="-",B100="-",B49="-"),"-",SUM(B151,B100,B49))</f>
        <v>-</v>
      </c>
      <c r="C202" s="103">
        <f t="shared" si="91"/>
        <v>800</v>
      </c>
      <c r="D202" s="103">
        <f t="shared" si="91"/>
        <v>33294</v>
      </c>
      <c r="E202" s="103">
        <f t="shared" si="91"/>
        <v>51839</v>
      </c>
      <c r="F202" s="103">
        <f t="shared" si="91"/>
        <v>70541</v>
      </c>
      <c r="G202" s="103">
        <f t="shared" si="91"/>
        <v>21478</v>
      </c>
      <c r="H202" s="103">
        <f t="shared" si="91"/>
        <v>9032</v>
      </c>
      <c r="I202" s="103">
        <f t="shared" si="91"/>
        <v>3438</v>
      </c>
      <c r="J202" s="103" t="str">
        <f t="shared" si="91"/>
        <v>-</v>
      </c>
      <c r="K202" s="103" t="str">
        <f t="shared" si="91"/>
        <v>-</v>
      </c>
      <c r="L202" s="103">
        <f t="shared" si="91"/>
        <v>190422</v>
      </c>
      <c r="M202" s="7"/>
      <c r="N202" s="103" t="str">
        <f t="shared" ref="N202:X202" si="92">IF(AND(N151="-",N100="-",N49="-"),"-",SUM(N151,N100,N49))</f>
        <v>-</v>
      </c>
      <c r="O202" s="103" t="str">
        <f t="shared" si="92"/>
        <v>-</v>
      </c>
      <c r="P202" s="103" t="str">
        <f t="shared" si="92"/>
        <v>-</v>
      </c>
      <c r="Q202" s="103" t="str">
        <f t="shared" si="92"/>
        <v>-</v>
      </c>
      <c r="R202" s="103" t="str">
        <f t="shared" si="92"/>
        <v>-</v>
      </c>
      <c r="S202" s="103" t="str">
        <f t="shared" si="92"/>
        <v>-</v>
      </c>
      <c r="T202" s="103" t="str">
        <f t="shared" si="92"/>
        <v>-</v>
      </c>
      <c r="U202" s="103" t="str">
        <f t="shared" si="92"/>
        <v>-</v>
      </c>
      <c r="V202" s="103" t="str">
        <f t="shared" si="92"/>
        <v>-</v>
      </c>
      <c r="W202" s="103" t="str">
        <f t="shared" si="92"/>
        <v>-</v>
      </c>
      <c r="X202" s="103" t="str">
        <f t="shared" si="92"/>
        <v>-</v>
      </c>
    </row>
    <row r="203" spans="1:24" ht="11.25" customHeight="1">
      <c r="A203" s="68">
        <v>2021</v>
      </c>
      <c r="B203" s="103">
        <f t="shared" ref="B203:L203" si="93">IF(AND(B152="-",B101="-",B50="-"),"-",SUM(B152,B101,B50))</f>
        <v>231</v>
      </c>
      <c r="C203" s="103">
        <f t="shared" si="93"/>
        <v>2384</v>
      </c>
      <c r="D203" s="103">
        <f t="shared" si="93"/>
        <v>48997</v>
      </c>
      <c r="E203" s="103">
        <f t="shared" si="93"/>
        <v>77840</v>
      </c>
      <c r="F203" s="103">
        <f t="shared" si="93"/>
        <v>17422</v>
      </c>
      <c r="G203" s="103">
        <f t="shared" si="93"/>
        <v>62731</v>
      </c>
      <c r="H203" s="103">
        <f t="shared" si="93"/>
        <v>7927</v>
      </c>
      <c r="I203" s="103">
        <f t="shared" si="93"/>
        <v>2283</v>
      </c>
      <c r="J203" s="103" t="str">
        <f t="shared" si="93"/>
        <v>-</v>
      </c>
      <c r="K203" s="103" t="str">
        <f t="shared" si="93"/>
        <v>-</v>
      </c>
      <c r="L203" s="103">
        <f t="shared" si="93"/>
        <v>219815</v>
      </c>
      <c r="M203" s="7"/>
      <c r="N203" s="103" t="str">
        <f t="shared" ref="N203:X203" si="94">IF(AND(N152="-",N101="-",N50="-"),"-",SUM(N152,N101,N50))</f>
        <v>-</v>
      </c>
      <c r="O203" s="103" t="str">
        <f t="shared" si="94"/>
        <v>-</v>
      </c>
      <c r="P203" s="103" t="str">
        <f t="shared" si="94"/>
        <v>-</v>
      </c>
      <c r="Q203" s="103" t="str">
        <f t="shared" si="94"/>
        <v>-</v>
      </c>
      <c r="R203" s="103">
        <f t="shared" si="94"/>
        <v>934</v>
      </c>
      <c r="S203" s="103">
        <f t="shared" si="94"/>
        <v>1154</v>
      </c>
      <c r="T203" s="103" t="str">
        <f t="shared" si="94"/>
        <v>-</v>
      </c>
      <c r="U203" s="103" t="str">
        <f t="shared" si="94"/>
        <v>-</v>
      </c>
      <c r="V203" s="103" t="str">
        <f t="shared" si="94"/>
        <v>-</v>
      </c>
      <c r="W203" s="103" t="str">
        <f t="shared" si="94"/>
        <v>-</v>
      </c>
      <c r="X203" s="103">
        <f t="shared" si="94"/>
        <v>2088</v>
      </c>
    </row>
    <row r="204" spans="1:24" ht="11.25" customHeight="1">
      <c r="A204" s="68">
        <v>2022</v>
      </c>
      <c r="B204" s="103">
        <f t="shared" ref="B204:L204" si="95">IF(AND(B153="-",B102="-",B51="-"),"-",SUM(B153,B102,B51))</f>
        <v>1563</v>
      </c>
      <c r="C204" s="103">
        <f t="shared" si="95"/>
        <v>2786</v>
      </c>
      <c r="D204" s="103">
        <f t="shared" si="95"/>
        <v>56589</v>
      </c>
      <c r="E204" s="103">
        <f t="shared" si="95"/>
        <v>43698</v>
      </c>
      <c r="F204" s="103">
        <f t="shared" si="95"/>
        <v>87612</v>
      </c>
      <c r="G204" s="103">
        <f t="shared" si="95"/>
        <v>39398</v>
      </c>
      <c r="H204" s="103">
        <f t="shared" si="95"/>
        <v>8106</v>
      </c>
      <c r="I204" s="103">
        <f t="shared" si="95"/>
        <v>1960</v>
      </c>
      <c r="J204" s="103" t="str">
        <f t="shared" si="95"/>
        <v>-</v>
      </c>
      <c r="K204" s="103" t="str">
        <f t="shared" si="95"/>
        <v>-</v>
      </c>
      <c r="L204" s="103">
        <f t="shared" si="95"/>
        <v>241712</v>
      </c>
      <c r="M204" s="7"/>
      <c r="N204" s="103" t="str">
        <f t="shared" ref="N204:X204" si="96">IF(AND(N153="-",N102="-",N51="-"),"-",SUM(N153,N102,N51))</f>
        <v>-</v>
      </c>
      <c r="O204" s="103" t="str">
        <f t="shared" si="96"/>
        <v>-</v>
      </c>
      <c r="P204" s="103" t="str">
        <f t="shared" si="96"/>
        <v>-</v>
      </c>
      <c r="Q204" s="103" t="str">
        <f t="shared" si="96"/>
        <v>-</v>
      </c>
      <c r="R204" s="103">
        <f t="shared" si="96"/>
        <v>1410</v>
      </c>
      <c r="S204" s="103">
        <f t="shared" si="96"/>
        <v>745</v>
      </c>
      <c r="T204" s="103" t="str">
        <f t="shared" si="96"/>
        <v>-</v>
      </c>
      <c r="U204" s="103" t="str">
        <f t="shared" si="96"/>
        <v>-</v>
      </c>
      <c r="V204" s="103" t="str">
        <f t="shared" si="96"/>
        <v>-</v>
      </c>
      <c r="W204" s="103" t="str">
        <f t="shared" si="96"/>
        <v>-</v>
      </c>
      <c r="X204" s="103">
        <f t="shared" si="96"/>
        <v>2155</v>
      </c>
    </row>
    <row r="205" spans="1:24" ht="11.25" customHeight="1">
      <c r="A205" s="68">
        <v>2023</v>
      </c>
      <c r="B205" s="103" t="str">
        <f t="shared" ref="B205:K206" si="97">IF(AND(B154="-",B103="-",B52="-"),"-",SUM(B154,B103,B52))</f>
        <v>-</v>
      </c>
      <c r="C205" s="103" t="str">
        <f t="shared" si="97"/>
        <v>-</v>
      </c>
      <c r="D205" s="103" t="str">
        <f t="shared" si="97"/>
        <v>-</v>
      </c>
      <c r="E205" s="103" t="str">
        <f t="shared" si="97"/>
        <v>-</v>
      </c>
      <c r="F205" s="103" t="str">
        <f t="shared" si="97"/>
        <v>-</v>
      </c>
      <c r="G205" s="103" t="str">
        <f t="shared" si="97"/>
        <v>-</v>
      </c>
      <c r="H205" s="103">
        <f t="shared" si="97"/>
        <v>212</v>
      </c>
      <c r="I205" s="103">
        <f t="shared" si="97"/>
        <v>1028</v>
      </c>
      <c r="J205" s="103">
        <f t="shared" si="97"/>
        <v>221</v>
      </c>
      <c r="K205" s="103" t="str">
        <f t="shared" si="97"/>
        <v>-</v>
      </c>
      <c r="L205" s="103">
        <f>IF(AND(L154="-",L103="-",L52="-"),"-",SUM(L154,L103,L52))</f>
        <v>1461</v>
      </c>
      <c r="M205" s="7"/>
      <c r="N205" s="103" t="str">
        <f t="shared" ref="N205:X206" si="98">IF(AND(N154="-",N103="-",N52="-"),"-",SUM(N154,N103,N52))</f>
        <v>-</v>
      </c>
      <c r="O205" s="103" t="str">
        <f t="shared" si="98"/>
        <v>-</v>
      </c>
      <c r="P205" s="103" t="str">
        <f t="shared" si="98"/>
        <v>-</v>
      </c>
      <c r="Q205" s="103" t="str">
        <f t="shared" si="98"/>
        <v>-</v>
      </c>
      <c r="R205" s="103" t="str">
        <f t="shared" si="98"/>
        <v>-</v>
      </c>
      <c r="S205" s="103" t="str">
        <f t="shared" si="98"/>
        <v>-</v>
      </c>
      <c r="T205" s="103">
        <f t="shared" si="98"/>
        <v>3223</v>
      </c>
      <c r="U205" s="103" t="str">
        <f t="shared" si="98"/>
        <v>-</v>
      </c>
      <c r="V205" s="103" t="str">
        <f t="shared" si="98"/>
        <v>-</v>
      </c>
      <c r="W205" s="103" t="str">
        <f t="shared" si="98"/>
        <v>-</v>
      </c>
      <c r="X205" s="103">
        <f t="shared" si="98"/>
        <v>3223</v>
      </c>
    </row>
    <row r="206" spans="1:24" ht="11.25" customHeight="1">
      <c r="A206" s="68" t="s">
        <v>346</v>
      </c>
      <c r="B206" s="103" t="str">
        <f t="shared" si="97"/>
        <v>-</v>
      </c>
      <c r="C206" s="103">
        <f t="shared" si="97"/>
        <v>2975</v>
      </c>
      <c r="D206" s="103">
        <f t="shared" si="97"/>
        <v>5683</v>
      </c>
      <c r="E206" s="103">
        <f t="shared" si="97"/>
        <v>1532</v>
      </c>
      <c r="F206" s="103">
        <f t="shared" si="97"/>
        <v>392</v>
      </c>
      <c r="G206" s="103">
        <f t="shared" si="97"/>
        <v>4210</v>
      </c>
      <c r="H206" s="103">
        <f t="shared" si="97"/>
        <v>160</v>
      </c>
      <c r="I206" s="103">
        <f t="shared" si="97"/>
        <v>934</v>
      </c>
      <c r="J206" s="103" t="str">
        <f t="shared" si="97"/>
        <v>-</v>
      </c>
      <c r="K206" s="103" t="str">
        <f t="shared" si="97"/>
        <v>-</v>
      </c>
      <c r="L206" s="103">
        <f>IF(AND(L155="-",L104="-",L53="-"),"-",SUM(L155,L104,L53))</f>
        <v>15886</v>
      </c>
      <c r="M206" s="7"/>
      <c r="N206" s="103" t="str">
        <f t="shared" si="98"/>
        <v>-</v>
      </c>
      <c r="O206" s="103" t="str">
        <f t="shared" si="98"/>
        <v>-</v>
      </c>
      <c r="P206" s="103" t="str">
        <f t="shared" si="98"/>
        <v>-</v>
      </c>
      <c r="Q206" s="103">
        <f t="shared" si="98"/>
        <v>0</v>
      </c>
      <c r="R206" s="103">
        <f t="shared" si="98"/>
        <v>0</v>
      </c>
      <c r="S206" s="103">
        <f t="shared" si="98"/>
        <v>0</v>
      </c>
      <c r="T206" s="103">
        <f t="shared" si="98"/>
        <v>1328</v>
      </c>
      <c r="U206" s="103">
        <f t="shared" si="98"/>
        <v>25</v>
      </c>
      <c r="V206" s="103" t="str">
        <f t="shared" si="98"/>
        <v>-</v>
      </c>
      <c r="W206" s="103" t="str">
        <f t="shared" si="98"/>
        <v>-</v>
      </c>
      <c r="X206" s="103">
        <f t="shared" si="98"/>
        <v>1353</v>
      </c>
    </row>
    <row r="207" spans="1:24" ht="11.25" customHeight="1">
      <c r="A207" s="333" t="s">
        <v>253</v>
      </c>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row>
    <row r="208" spans="1:24" ht="11.25" customHeight="1">
      <c r="A208" s="334" t="s">
        <v>73</v>
      </c>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row>
    <row r="209" spans="1:24" ht="24.75" customHeight="1">
      <c r="A209" s="334" t="s">
        <v>254</v>
      </c>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row>
    <row r="210" spans="1:24" ht="11.25" customHeight="1">
      <c r="A210" s="68"/>
      <c r="B210" s="103"/>
      <c r="C210" s="103"/>
      <c r="D210" s="103"/>
      <c r="E210" s="103"/>
      <c r="F210" s="103"/>
      <c r="G210" s="103"/>
      <c r="H210" s="103"/>
      <c r="I210" s="103"/>
      <c r="J210" s="103"/>
      <c r="K210" s="103"/>
      <c r="L210" s="103"/>
      <c r="M210" s="1"/>
      <c r="N210" s="103"/>
      <c r="O210" s="103"/>
      <c r="P210" s="103"/>
      <c r="Q210" s="103"/>
      <c r="R210" s="103"/>
      <c r="S210" s="103"/>
      <c r="T210" s="103"/>
      <c r="U210" s="103"/>
      <c r="V210" s="103"/>
      <c r="W210" s="103"/>
      <c r="X210" s="103"/>
    </row>
    <row r="211" spans="1:24" ht="11.25" customHeight="1">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row>
    <row r="212" spans="1:24" ht="11.25" customHeight="1"/>
    <row r="213" spans="1:24" ht="11.25" customHeight="1">
      <c r="A213" s="1" t="s">
        <v>265</v>
      </c>
      <c r="B213" s="1"/>
      <c r="C213" s="1"/>
      <c r="D213" s="1"/>
      <c r="E213" s="1"/>
      <c r="F213" s="1"/>
      <c r="G213" s="1"/>
      <c r="H213" s="1"/>
      <c r="I213" s="1"/>
      <c r="J213" s="1"/>
      <c r="K213" s="1"/>
      <c r="L213" s="1"/>
      <c r="M213" s="1"/>
      <c r="N213" s="1"/>
      <c r="O213" s="1"/>
      <c r="P213" s="1"/>
      <c r="Q213" s="1"/>
      <c r="R213" s="1"/>
      <c r="S213" s="1"/>
      <c r="T213" s="1"/>
      <c r="U213" s="1"/>
      <c r="V213" s="1"/>
      <c r="W213" s="1"/>
      <c r="X213" s="1"/>
    </row>
    <row r="214" spans="1:24" ht="11.25" customHeight="1">
      <c r="A214" s="184" t="s">
        <v>1</v>
      </c>
      <c r="B214" s="36" t="s">
        <v>61</v>
      </c>
      <c r="C214" s="36" t="s">
        <v>20</v>
      </c>
      <c r="D214" s="36" t="s">
        <v>21</v>
      </c>
      <c r="E214" s="36" t="s">
        <v>22</v>
      </c>
      <c r="F214" s="36" t="s">
        <v>23</v>
      </c>
      <c r="G214" s="36" t="s">
        <v>24</v>
      </c>
      <c r="H214" s="36" t="s">
        <v>25</v>
      </c>
      <c r="I214" s="36" t="s">
        <v>26</v>
      </c>
      <c r="J214" s="36" t="s">
        <v>62</v>
      </c>
      <c r="K214" s="36" t="s">
        <v>97</v>
      </c>
      <c r="L214" s="36" t="s">
        <v>8</v>
      </c>
      <c r="M214" s="37"/>
      <c r="N214" s="36" t="s">
        <v>61</v>
      </c>
      <c r="O214" s="36" t="s">
        <v>20</v>
      </c>
      <c r="P214" s="36" t="s">
        <v>21</v>
      </c>
      <c r="Q214" s="36" t="s">
        <v>22</v>
      </c>
      <c r="R214" s="36" t="s">
        <v>23</v>
      </c>
      <c r="S214" s="36" t="s">
        <v>24</v>
      </c>
      <c r="T214" s="36" t="s">
        <v>25</v>
      </c>
      <c r="U214" s="36" t="s">
        <v>26</v>
      </c>
      <c r="V214" s="36" t="s">
        <v>62</v>
      </c>
      <c r="W214" s="36" t="s">
        <v>97</v>
      </c>
      <c r="X214" s="36" t="s">
        <v>8</v>
      </c>
    </row>
    <row r="215" spans="1:24" ht="11.25" customHeight="1">
      <c r="A215" s="68"/>
      <c r="B215" s="311" t="s">
        <v>50</v>
      </c>
      <c r="C215" s="311"/>
      <c r="D215" s="311"/>
      <c r="E215" s="311"/>
      <c r="F215" s="311"/>
      <c r="G215" s="311"/>
      <c r="H215" s="311"/>
      <c r="I215" s="311"/>
      <c r="J215" s="311"/>
      <c r="K215" s="311"/>
      <c r="L215" s="311"/>
      <c r="M215" s="6"/>
      <c r="N215" s="311" t="s">
        <v>51</v>
      </c>
      <c r="O215" s="311"/>
      <c r="P215" s="311"/>
      <c r="Q215" s="311"/>
      <c r="R215" s="311"/>
      <c r="S215" s="311"/>
      <c r="T215" s="311"/>
      <c r="U215" s="311"/>
      <c r="V215" s="311"/>
      <c r="W215" s="311"/>
      <c r="X215" s="311"/>
    </row>
    <row r="216" spans="1:24" ht="12" customHeight="1">
      <c r="A216" s="71" t="s">
        <v>249</v>
      </c>
      <c r="B216" s="103"/>
      <c r="C216" s="103"/>
      <c r="D216" s="103"/>
      <c r="E216" s="103"/>
      <c r="F216" s="103"/>
      <c r="G216" s="103"/>
      <c r="H216" s="103"/>
      <c r="I216" s="103"/>
      <c r="J216" s="103"/>
      <c r="K216" s="103"/>
      <c r="L216" s="103"/>
      <c r="M216" s="27"/>
      <c r="N216" s="103"/>
      <c r="O216" s="103"/>
      <c r="P216" s="103"/>
      <c r="Q216" s="103"/>
      <c r="R216" s="103"/>
      <c r="S216" s="103"/>
      <c r="T216" s="103"/>
      <c r="U216" s="103"/>
      <c r="V216" s="103"/>
      <c r="W216" s="103"/>
      <c r="X216" s="103"/>
    </row>
    <row r="217" spans="1:24" ht="11.25" customHeight="1">
      <c r="A217" s="68" t="s">
        <v>102</v>
      </c>
      <c r="B217" s="103" t="s">
        <v>15</v>
      </c>
      <c r="C217" s="103" t="s">
        <v>15</v>
      </c>
      <c r="D217" s="103">
        <f t="shared" ref="D217:J217" si="99">AVERAGE(D10:D14)</f>
        <v>13353.2</v>
      </c>
      <c r="E217" s="103">
        <f t="shared" si="99"/>
        <v>6839.4</v>
      </c>
      <c r="F217" s="103">
        <f t="shared" si="99"/>
        <v>43988.2</v>
      </c>
      <c r="G217" s="103">
        <f t="shared" si="99"/>
        <v>23644.2</v>
      </c>
      <c r="H217" s="103">
        <f t="shared" si="99"/>
        <v>6659.6</v>
      </c>
      <c r="I217" s="103">
        <f t="shared" si="99"/>
        <v>2804.2</v>
      </c>
      <c r="J217" s="103">
        <f t="shared" si="99"/>
        <v>35.799999999999997</v>
      </c>
      <c r="K217" s="103" t="s">
        <v>15</v>
      </c>
      <c r="L217" s="103">
        <f>SUM(C217:K217)</f>
        <v>97324.6</v>
      </c>
      <c r="M217" s="27"/>
      <c r="N217" s="103" t="s">
        <v>15</v>
      </c>
      <c r="O217" s="103" t="s">
        <v>15</v>
      </c>
      <c r="P217" s="103" t="s">
        <v>15</v>
      </c>
      <c r="Q217" s="103" t="s">
        <v>15</v>
      </c>
      <c r="R217" s="103">
        <f>AVERAGE(R10:R14)</f>
        <v>260126.75</v>
      </c>
      <c r="S217" s="103">
        <f>AVERAGE(S10:S14)</f>
        <v>85249.333333333328</v>
      </c>
      <c r="T217" s="103">
        <f>AVERAGE(T10:T14)</f>
        <v>5803</v>
      </c>
      <c r="U217" s="103" t="s">
        <v>15</v>
      </c>
      <c r="V217" s="103" t="s">
        <v>15</v>
      </c>
      <c r="W217" s="103" t="s">
        <v>15</v>
      </c>
      <c r="X217" s="103">
        <f>SUM(Q217:W217)</f>
        <v>351179.08333333331</v>
      </c>
    </row>
    <row r="218" spans="1:24" ht="11.25" customHeight="1">
      <c r="A218" s="68" t="s">
        <v>10</v>
      </c>
      <c r="B218" s="103" t="s">
        <v>15</v>
      </c>
      <c r="C218" s="103" t="s">
        <v>15</v>
      </c>
      <c r="D218" s="103">
        <f t="shared" ref="D218:J218" si="100">AVERAGE(D15:D19)</f>
        <v>41012.199999999997</v>
      </c>
      <c r="E218" s="103">
        <f t="shared" si="100"/>
        <v>45376.4</v>
      </c>
      <c r="F218" s="103">
        <f t="shared" si="100"/>
        <v>139454.6</v>
      </c>
      <c r="G218" s="103">
        <f t="shared" si="100"/>
        <v>85331.6</v>
      </c>
      <c r="H218" s="103">
        <f t="shared" si="100"/>
        <v>29900.799999999999</v>
      </c>
      <c r="I218" s="103">
        <f t="shared" si="100"/>
        <v>21111.4</v>
      </c>
      <c r="J218" s="103">
        <f t="shared" si="100"/>
        <v>1094.5</v>
      </c>
      <c r="K218" s="103" t="s">
        <v>15</v>
      </c>
      <c r="L218" s="103">
        <f>SUM(C218:K218)</f>
        <v>363281.50000000006</v>
      </c>
      <c r="M218" s="27"/>
      <c r="N218" s="103" t="s">
        <v>15</v>
      </c>
      <c r="O218" s="103" t="s">
        <v>15</v>
      </c>
      <c r="P218" s="103" t="s">
        <v>15</v>
      </c>
      <c r="Q218" s="103">
        <f>AVERAGE(Q15:Q19)</f>
        <v>40.333333333333336</v>
      </c>
      <c r="R218" s="103">
        <f>AVERAGE(R15:R19)</f>
        <v>294074.40000000002</v>
      </c>
      <c r="S218" s="103">
        <f>AVERAGE(S15:S19)</f>
        <v>95998.5</v>
      </c>
      <c r="T218" s="103">
        <f>AVERAGE(T15:T19)</f>
        <v>20776</v>
      </c>
      <c r="U218" s="103" t="s">
        <v>15</v>
      </c>
      <c r="V218" s="103" t="s">
        <v>15</v>
      </c>
      <c r="W218" s="103" t="s">
        <v>15</v>
      </c>
      <c r="X218" s="103">
        <f>SUM(Q218:W218)</f>
        <v>410889.23333333334</v>
      </c>
    </row>
    <row r="219" spans="1:24" ht="11.25" customHeight="1">
      <c r="A219" s="68" t="s">
        <v>11</v>
      </c>
      <c r="B219" s="103" t="s">
        <v>15</v>
      </c>
      <c r="C219" s="103" t="s">
        <v>15</v>
      </c>
      <c r="D219" s="103">
        <f>AVERAGE(D20:D24)</f>
        <v>12498.8</v>
      </c>
      <c r="E219" s="103">
        <f t="shared" ref="E219:U219" si="101">AVERAGE(E20:E24)</f>
        <v>18016.25</v>
      </c>
      <c r="F219" s="103">
        <f t="shared" si="101"/>
        <v>19956</v>
      </c>
      <c r="G219" s="103">
        <f t="shared" si="101"/>
        <v>36499</v>
      </c>
      <c r="H219" s="103">
        <f t="shared" si="101"/>
        <v>16827</v>
      </c>
      <c r="I219" s="103">
        <f t="shared" si="101"/>
        <v>14191.4</v>
      </c>
      <c r="J219" s="103">
        <f t="shared" si="101"/>
        <v>453.33333333333331</v>
      </c>
      <c r="K219" s="103" t="s">
        <v>15</v>
      </c>
      <c r="L219" s="103">
        <f>SUM(C219:K219)</f>
        <v>118441.78333333333</v>
      </c>
      <c r="M219" s="27"/>
      <c r="N219" s="103" t="s">
        <v>15</v>
      </c>
      <c r="O219" s="103" t="s">
        <v>15</v>
      </c>
      <c r="P219" s="103" t="s">
        <v>15</v>
      </c>
      <c r="Q219" s="103">
        <f t="shared" si="101"/>
        <v>91249</v>
      </c>
      <c r="R219" s="103">
        <f t="shared" si="101"/>
        <v>105910.5</v>
      </c>
      <c r="S219" s="103">
        <f t="shared" si="101"/>
        <v>8382</v>
      </c>
      <c r="T219" s="103" t="s">
        <v>15</v>
      </c>
      <c r="U219" s="103">
        <f t="shared" si="101"/>
        <v>18.5</v>
      </c>
      <c r="V219" s="103" t="s">
        <v>15</v>
      </c>
      <c r="W219" s="103" t="s">
        <v>15</v>
      </c>
      <c r="X219" s="103">
        <f>SUM(Q219:W219)</f>
        <v>205560</v>
      </c>
    </row>
    <row r="220" spans="1:24" ht="11.25" customHeight="1">
      <c r="A220" s="68" t="s">
        <v>12</v>
      </c>
      <c r="B220" s="103" t="s">
        <v>15</v>
      </c>
      <c r="C220" s="103" t="s">
        <v>15</v>
      </c>
      <c r="D220" s="103">
        <f>AVERAGE(D25:D29)</f>
        <v>21687</v>
      </c>
      <c r="E220" s="103">
        <f t="shared" ref="E220:Q220" si="102">AVERAGE(E25:E29)</f>
        <v>28657</v>
      </c>
      <c r="F220" s="103">
        <f t="shared" si="102"/>
        <v>13879.5</v>
      </c>
      <c r="G220" s="103">
        <f t="shared" si="102"/>
        <v>38164.400000000001</v>
      </c>
      <c r="H220" s="103">
        <f t="shared" si="102"/>
        <v>17768.8</v>
      </c>
      <c r="I220" s="103">
        <f t="shared" si="102"/>
        <v>7339</v>
      </c>
      <c r="J220" s="103">
        <f t="shared" si="102"/>
        <v>1002.2</v>
      </c>
      <c r="K220" s="103" t="s">
        <v>15</v>
      </c>
      <c r="L220" s="103">
        <f>SUM(C220:K220)</f>
        <v>128497.9</v>
      </c>
      <c r="M220" s="27"/>
      <c r="N220" s="103" t="s">
        <v>15</v>
      </c>
      <c r="O220" s="103" t="s">
        <v>15</v>
      </c>
      <c r="P220" s="103" t="s">
        <v>15</v>
      </c>
      <c r="Q220" s="103">
        <f t="shared" si="102"/>
        <v>8</v>
      </c>
      <c r="R220" s="103" t="s">
        <v>15</v>
      </c>
      <c r="S220" s="103" t="s">
        <v>15</v>
      </c>
      <c r="T220" s="103" t="s">
        <v>15</v>
      </c>
      <c r="U220" s="103" t="s">
        <v>15</v>
      </c>
      <c r="V220" s="103" t="s">
        <v>15</v>
      </c>
      <c r="W220" s="103" t="s">
        <v>15</v>
      </c>
      <c r="X220" s="103">
        <f>SUM(Q220:W220)</f>
        <v>8</v>
      </c>
    </row>
    <row r="221" spans="1:24" ht="11.25" customHeight="1">
      <c r="A221" s="68" t="s">
        <v>13</v>
      </c>
      <c r="B221" s="103">
        <f>AVERAGE(B30:B34)</f>
        <v>14798.5</v>
      </c>
      <c r="C221" s="103">
        <f>AVERAGE(C30:C34)</f>
        <v>25358.400000000001</v>
      </c>
      <c r="D221" s="103">
        <f>AVERAGE(D30:D34)</f>
        <v>50107.4</v>
      </c>
      <c r="E221" s="103">
        <f t="shared" ref="E221:L221" si="103">AVERAGE(E30:E34)</f>
        <v>41488.400000000001</v>
      </c>
      <c r="F221" s="103">
        <f t="shared" si="103"/>
        <v>20876.75</v>
      </c>
      <c r="G221" s="103">
        <f t="shared" si="103"/>
        <v>50745.25</v>
      </c>
      <c r="H221" s="103">
        <f t="shared" si="103"/>
        <v>49102</v>
      </c>
      <c r="I221" s="103">
        <f t="shared" si="103"/>
        <v>32579.599999999999</v>
      </c>
      <c r="J221" s="103">
        <f t="shared" si="103"/>
        <v>1306.8</v>
      </c>
      <c r="K221" s="103">
        <f t="shared" si="103"/>
        <v>148</v>
      </c>
      <c r="L221" s="103">
        <f t="shared" si="103"/>
        <v>269227</v>
      </c>
      <c r="M221" s="27"/>
      <c r="N221" s="103" t="str">
        <f t="shared" ref="N221:X221" si="104">N30</f>
        <v>-</v>
      </c>
      <c r="O221" s="103" t="str">
        <f t="shared" si="104"/>
        <v>-</v>
      </c>
      <c r="P221" s="103" t="str">
        <f t="shared" si="104"/>
        <v>-</v>
      </c>
      <c r="Q221" s="103" t="str">
        <f t="shared" si="104"/>
        <v>-</v>
      </c>
      <c r="R221" s="103" t="str">
        <f t="shared" si="104"/>
        <v>-</v>
      </c>
      <c r="S221" s="103" t="str">
        <f t="shared" si="104"/>
        <v>-</v>
      </c>
      <c r="T221" s="103" t="str">
        <f t="shared" si="104"/>
        <v>-</v>
      </c>
      <c r="U221" s="103" t="str">
        <f t="shared" si="104"/>
        <v>-</v>
      </c>
      <c r="V221" s="103" t="str">
        <f t="shared" si="104"/>
        <v>-</v>
      </c>
      <c r="W221" s="103" t="str">
        <f t="shared" si="104"/>
        <v>-</v>
      </c>
      <c r="X221" s="103" t="str">
        <f t="shared" si="104"/>
        <v>-</v>
      </c>
    </row>
    <row r="222" spans="1:24" ht="11.25" customHeight="1">
      <c r="A222" s="68" t="s">
        <v>14</v>
      </c>
      <c r="B222" s="103" t="str">
        <f>B35</f>
        <v>-</v>
      </c>
      <c r="C222" s="103">
        <f t="shared" ref="C222:X222" si="105">AVERAGE(C35:C39)</f>
        <v>1856</v>
      </c>
      <c r="D222" s="103">
        <f t="shared" si="105"/>
        <v>8173.5</v>
      </c>
      <c r="E222" s="103">
        <f t="shared" si="105"/>
        <v>7659.666666666667</v>
      </c>
      <c r="F222" s="103">
        <f t="shared" si="105"/>
        <v>3217</v>
      </c>
      <c r="G222" s="103">
        <f t="shared" si="105"/>
        <v>5706.333333333333</v>
      </c>
      <c r="H222" s="103">
        <f t="shared" si="105"/>
        <v>1061</v>
      </c>
      <c r="I222" s="103">
        <f t="shared" si="105"/>
        <v>1183.5999999999999</v>
      </c>
      <c r="J222" s="103">
        <f t="shared" si="105"/>
        <v>811</v>
      </c>
      <c r="K222" s="103">
        <f t="shared" si="105"/>
        <v>67</v>
      </c>
      <c r="L222" s="103">
        <f t="shared" si="105"/>
        <v>16348.4</v>
      </c>
      <c r="M222" s="103"/>
      <c r="N222" s="103" t="str">
        <f>N35</f>
        <v>-</v>
      </c>
      <c r="O222" s="103" t="str">
        <f t="shared" ref="O222:R222" si="106">O35</f>
        <v>-</v>
      </c>
      <c r="P222" s="103" t="str">
        <f t="shared" si="106"/>
        <v>-</v>
      </c>
      <c r="Q222" s="103" t="str">
        <f t="shared" si="106"/>
        <v>-</v>
      </c>
      <c r="R222" s="103" t="str">
        <f t="shared" si="106"/>
        <v>-</v>
      </c>
      <c r="S222" s="103">
        <f t="shared" si="105"/>
        <v>5036</v>
      </c>
      <c r="T222" s="103">
        <f t="shared" si="105"/>
        <v>4898.5</v>
      </c>
      <c r="U222" s="103" t="str">
        <f t="shared" ref="U222:W222" si="107">U35</f>
        <v>-</v>
      </c>
      <c r="V222" s="103" t="str">
        <f t="shared" si="107"/>
        <v>-</v>
      </c>
      <c r="W222" s="103" t="str">
        <f t="shared" si="107"/>
        <v>-</v>
      </c>
      <c r="X222" s="103">
        <f t="shared" si="105"/>
        <v>7416.5</v>
      </c>
    </row>
    <row r="223" spans="1:24" ht="11.25" customHeight="1">
      <c r="A223" s="68">
        <v>2011</v>
      </c>
      <c r="B223" s="103" t="str">
        <f t="shared" ref="B223:L223" si="108">B40</f>
        <v>-</v>
      </c>
      <c r="C223" s="103">
        <f t="shared" si="108"/>
        <v>4481</v>
      </c>
      <c r="D223" s="103">
        <f t="shared" si="108"/>
        <v>7900</v>
      </c>
      <c r="E223" s="103">
        <f t="shared" si="108"/>
        <v>10401</v>
      </c>
      <c r="F223" s="103">
        <f t="shared" si="108"/>
        <v>699</v>
      </c>
      <c r="G223" s="103">
        <f t="shared" si="108"/>
        <v>1012</v>
      </c>
      <c r="H223" s="103">
        <f t="shared" si="108"/>
        <v>337</v>
      </c>
      <c r="I223" s="103">
        <f t="shared" si="108"/>
        <v>1093</v>
      </c>
      <c r="J223" s="103">
        <f t="shared" si="108"/>
        <v>1995</v>
      </c>
      <c r="K223" s="103" t="str">
        <f t="shared" si="108"/>
        <v>-</v>
      </c>
      <c r="L223" s="103">
        <f t="shared" si="108"/>
        <v>27918</v>
      </c>
      <c r="M223" s="27"/>
      <c r="N223" s="103" t="str">
        <f t="shared" ref="N223:X223" si="109">N40</f>
        <v>-</v>
      </c>
      <c r="O223" s="103" t="str">
        <f t="shared" si="109"/>
        <v>-</v>
      </c>
      <c r="P223" s="103" t="str">
        <f t="shared" si="109"/>
        <v>-</v>
      </c>
      <c r="Q223" s="103" t="str">
        <f t="shared" si="109"/>
        <v>-</v>
      </c>
      <c r="R223" s="103" t="str">
        <f t="shared" si="109"/>
        <v>-</v>
      </c>
      <c r="S223" s="103" t="str">
        <f t="shared" si="109"/>
        <v>-</v>
      </c>
      <c r="T223" s="103" t="str">
        <f t="shared" si="109"/>
        <v>-</v>
      </c>
      <c r="U223" s="103" t="str">
        <f t="shared" si="109"/>
        <v>-</v>
      </c>
      <c r="V223" s="103" t="str">
        <f t="shared" si="109"/>
        <v>-</v>
      </c>
      <c r="W223" s="103" t="str">
        <f t="shared" si="109"/>
        <v>-</v>
      </c>
      <c r="X223" s="103" t="str">
        <f t="shared" si="109"/>
        <v>-</v>
      </c>
    </row>
    <row r="224" spans="1:24" ht="11.25" customHeight="1">
      <c r="A224" s="68">
        <v>2012</v>
      </c>
      <c r="B224" s="103" t="str">
        <f t="shared" ref="B224:L224" si="110">B41</f>
        <v>-</v>
      </c>
      <c r="C224" s="103">
        <f t="shared" si="110"/>
        <v>3633</v>
      </c>
      <c r="D224" s="103">
        <f t="shared" si="110"/>
        <v>14533</v>
      </c>
      <c r="E224" s="103">
        <f t="shared" si="110"/>
        <v>7357</v>
      </c>
      <c r="F224" s="103">
        <f t="shared" si="110"/>
        <v>1785</v>
      </c>
      <c r="G224" s="103">
        <f t="shared" si="110"/>
        <v>8771</v>
      </c>
      <c r="H224" s="103">
        <f t="shared" si="110"/>
        <v>13677</v>
      </c>
      <c r="I224" s="103">
        <f t="shared" si="110"/>
        <v>8756</v>
      </c>
      <c r="J224" s="103">
        <f t="shared" si="110"/>
        <v>701</v>
      </c>
      <c r="K224" s="103" t="str">
        <f t="shared" si="110"/>
        <v>-</v>
      </c>
      <c r="L224" s="103">
        <f t="shared" si="110"/>
        <v>59213</v>
      </c>
      <c r="M224" s="27"/>
      <c r="N224" s="103" t="str">
        <f t="shared" ref="N224:X224" si="111">N41</f>
        <v>-</v>
      </c>
      <c r="O224" s="103" t="str">
        <f t="shared" si="111"/>
        <v>-</v>
      </c>
      <c r="P224" s="103" t="str">
        <f t="shared" si="111"/>
        <v>-</v>
      </c>
      <c r="Q224" s="103" t="str">
        <f t="shared" si="111"/>
        <v>-</v>
      </c>
      <c r="R224" s="103" t="str">
        <f t="shared" si="111"/>
        <v>-</v>
      </c>
      <c r="S224" s="103" t="str">
        <f t="shared" si="111"/>
        <v>-</v>
      </c>
      <c r="T224" s="103" t="str">
        <f t="shared" si="111"/>
        <v>-</v>
      </c>
      <c r="U224" s="103" t="str">
        <f t="shared" si="111"/>
        <v>-</v>
      </c>
      <c r="V224" s="103" t="str">
        <f t="shared" si="111"/>
        <v>-</v>
      </c>
      <c r="W224" s="103" t="str">
        <f t="shared" si="111"/>
        <v>-</v>
      </c>
      <c r="X224" s="103" t="str">
        <f t="shared" si="111"/>
        <v>-</v>
      </c>
    </row>
    <row r="225" spans="1:24" ht="11.25" customHeight="1">
      <c r="A225" s="68">
        <v>2013</v>
      </c>
      <c r="B225" s="103" t="str">
        <f t="shared" ref="B225:L225" si="112">B42</f>
        <v>-</v>
      </c>
      <c r="C225" s="103">
        <f t="shared" si="112"/>
        <v>7373</v>
      </c>
      <c r="D225" s="103">
        <f t="shared" si="112"/>
        <v>9094</v>
      </c>
      <c r="E225" s="103">
        <f t="shared" si="112"/>
        <v>5975</v>
      </c>
      <c r="F225" s="103">
        <f t="shared" si="112"/>
        <v>5339</v>
      </c>
      <c r="G225" s="103">
        <f t="shared" si="112"/>
        <v>38535</v>
      </c>
      <c r="H225" s="103">
        <f t="shared" si="112"/>
        <v>28252</v>
      </c>
      <c r="I225" s="103">
        <f t="shared" si="112"/>
        <v>8420</v>
      </c>
      <c r="J225" s="103">
        <f t="shared" si="112"/>
        <v>1002</v>
      </c>
      <c r="K225" s="103" t="str">
        <f t="shared" si="112"/>
        <v>-</v>
      </c>
      <c r="L225" s="103">
        <f t="shared" si="112"/>
        <v>103990</v>
      </c>
      <c r="M225" s="27"/>
      <c r="N225" s="103" t="str">
        <f t="shared" ref="N225:X225" si="113">N42</f>
        <v>-</v>
      </c>
      <c r="O225" s="103" t="str">
        <f t="shared" si="113"/>
        <v>-</v>
      </c>
      <c r="P225" s="103" t="str">
        <f t="shared" si="113"/>
        <v>-</v>
      </c>
      <c r="Q225" s="103" t="str">
        <f t="shared" si="113"/>
        <v>-</v>
      </c>
      <c r="R225" s="103" t="str">
        <f t="shared" si="113"/>
        <v>-</v>
      </c>
      <c r="S225" s="103" t="str">
        <f t="shared" si="113"/>
        <v>-</v>
      </c>
      <c r="T225" s="103" t="str">
        <f t="shared" si="113"/>
        <v>-</v>
      </c>
      <c r="U225" s="103" t="str">
        <f t="shared" si="113"/>
        <v>-</v>
      </c>
      <c r="V225" s="103" t="str">
        <f t="shared" si="113"/>
        <v>-</v>
      </c>
      <c r="W225" s="103" t="str">
        <f t="shared" si="113"/>
        <v>-</v>
      </c>
      <c r="X225" s="103" t="str">
        <f t="shared" si="113"/>
        <v>-</v>
      </c>
    </row>
    <row r="226" spans="1:24" ht="11.25" customHeight="1">
      <c r="A226" s="68">
        <v>2014</v>
      </c>
      <c r="B226" s="103" t="str">
        <f t="shared" ref="B226:L226" si="114">B43</f>
        <v>-</v>
      </c>
      <c r="C226" s="103">
        <f t="shared" si="114"/>
        <v>15501</v>
      </c>
      <c r="D226" s="103">
        <f t="shared" si="114"/>
        <v>35467</v>
      </c>
      <c r="E226" s="103">
        <f t="shared" si="114"/>
        <v>28087</v>
      </c>
      <c r="F226" s="103">
        <f t="shared" si="114"/>
        <v>18394</v>
      </c>
      <c r="G226" s="103">
        <f t="shared" si="114"/>
        <v>68008</v>
      </c>
      <c r="H226" s="103">
        <f t="shared" si="114"/>
        <v>8858</v>
      </c>
      <c r="I226" s="103">
        <f t="shared" si="114"/>
        <v>2039</v>
      </c>
      <c r="J226" s="103">
        <f t="shared" si="114"/>
        <v>469</v>
      </c>
      <c r="K226" s="103" t="str">
        <f t="shared" si="114"/>
        <v>-</v>
      </c>
      <c r="L226" s="103">
        <f t="shared" si="114"/>
        <v>176823</v>
      </c>
      <c r="M226" s="27"/>
      <c r="N226" s="103" t="str">
        <f t="shared" ref="N226:X226" si="115">N43</f>
        <v>-</v>
      </c>
      <c r="O226" s="103" t="str">
        <f t="shared" si="115"/>
        <v>-</v>
      </c>
      <c r="P226" s="103" t="str">
        <f t="shared" si="115"/>
        <v>-</v>
      </c>
      <c r="Q226" s="103" t="str">
        <f t="shared" si="115"/>
        <v>-</v>
      </c>
      <c r="R226" s="103" t="str">
        <f t="shared" si="115"/>
        <v>-</v>
      </c>
      <c r="S226" s="103" t="str">
        <f t="shared" si="115"/>
        <v>-</v>
      </c>
      <c r="T226" s="103">
        <f t="shared" si="115"/>
        <v>3295</v>
      </c>
      <c r="U226" s="103" t="str">
        <f t="shared" si="115"/>
        <v>-</v>
      </c>
      <c r="V226" s="103" t="str">
        <f t="shared" si="115"/>
        <v>-</v>
      </c>
      <c r="W226" s="103" t="str">
        <f t="shared" si="115"/>
        <v>-</v>
      </c>
      <c r="X226" s="103">
        <f t="shared" si="115"/>
        <v>3295</v>
      </c>
    </row>
    <row r="227" spans="1:24" ht="11.25" customHeight="1">
      <c r="A227" s="68">
        <v>2015</v>
      </c>
      <c r="B227" s="103" t="str">
        <f t="shared" ref="B227:L227" si="116">B44</f>
        <v>-</v>
      </c>
      <c r="C227" s="103">
        <f t="shared" si="116"/>
        <v>16381</v>
      </c>
      <c r="D227" s="103">
        <f t="shared" si="116"/>
        <v>13140</v>
      </c>
      <c r="E227" s="103">
        <f t="shared" si="116"/>
        <v>19803</v>
      </c>
      <c r="F227" s="103">
        <f t="shared" si="116"/>
        <v>27250</v>
      </c>
      <c r="G227" s="103">
        <f t="shared" si="116"/>
        <v>7457</v>
      </c>
      <c r="H227" s="103">
        <f t="shared" si="116"/>
        <v>2006</v>
      </c>
      <c r="I227" s="103">
        <f t="shared" si="116"/>
        <v>1954</v>
      </c>
      <c r="J227" s="103">
        <f t="shared" si="116"/>
        <v>1163</v>
      </c>
      <c r="K227" s="103" t="str">
        <f t="shared" si="116"/>
        <v>-</v>
      </c>
      <c r="L227" s="103">
        <f t="shared" si="116"/>
        <v>89154</v>
      </c>
      <c r="M227" s="27"/>
      <c r="N227" s="103" t="str">
        <f t="shared" ref="N227:X227" si="117">N44</f>
        <v>-</v>
      </c>
      <c r="O227" s="103" t="str">
        <f t="shared" si="117"/>
        <v>-</v>
      </c>
      <c r="P227" s="103" t="str">
        <f t="shared" si="117"/>
        <v>-</v>
      </c>
      <c r="Q227" s="103" t="str">
        <f t="shared" si="117"/>
        <v>-</v>
      </c>
      <c r="R227" s="103" t="str">
        <f t="shared" si="117"/>
        <v>-</v>
      </c>
      <c r="S227" s="103" t="str">
        <f t="shared" si="117"/>
        <v>-</v>
      </c>
      <c r="T227" s="103" t="str">
        <f t="shared" si="117"/>
        <v>-</v>
      </c>
      <c r="U227" s="103" t="str">
        <f t="shared" si="117"/>
        <v>-</v>
      </c>
      <c r="V227" s="103" t="str">
        <f t="shared" si="117"/>
        <v>-</v>
      </c>
      <c r="W227" s="103" t="str">
        <f t="shared" si="117"/>
        <v>-</v>
      </c>
      <c r="X227" s="103" t="str">
        <f t="shared" si="117"/>
        <v>-</v>
      </c>
    </row>
    <row r="228" spans="1:24" ht="11.25" customHeight="1">
      <c r="A228" s="68">
        <v>2016</v>
      </c>
      <c r="B228" s="103" t="str">
        <f t="shared" ref="B228:L228" si="118">B45</f>
        <v>-</v>
      </c>
      <c r="C228" s="103">
        <f t="shared" si="118"/>
        <v>6585</v>
      </c>
      <c r="D228" s="103">
        <f t="shared" si="118"/>
        <v>5989</v>
      </c>
      <c r="E228" s="103">
        <f t="shared" si="118"/>
        <v>4736</v>
      </c>
      <c r="F228" s="103">
        <f t="shared" si="118"/>
        <v>11243</v>
      </c>
      <c r="G228" s="103">
        <f t="shared" si="118"/>
        <v>8627</v>
      </c>
      <c r="H228" s="103">
        <f t="shared" si="118"/>
        <v>1812</v>
      </c>
      <c r="I228" s="103">
        <f t="shared" si="118"/>
        <v>717</v>
      </c>
      <c r="J228" s="103">
        <f t="shared" si="118"/>
        <v>182</v>
      </c>
      <c r="K228" s="103" t="str">
        <f t="shared" si="118"/>
        <v>-</v>
      </c>
      <c r="L228" s="103">
        <f t="shared" si="118"/>
        <v>39891</v>
      </c>
      <c r="M228" s="27"/>
      <c r="N228" s="103" t="str">
        <f t="shared" ref="N228:X228" si="119">N45</f>
        <v>-</v>
      </c>
      <c r="O228" s="103" t="str">
        <f t="shared" si="119"/>
        <v>-</v>
      </c>
      <c r="P228" s="103" t="str">
        <f t="shared" si="119"/>
        <v>-</v>
      </c>
      <c r="Q228" s="103" t="str">
        <f t="shared" si="119"/>
        <v>-</v>
      </c>
      <c r="R228" s="103" t="str">
        <f t="shared" si="119"/>
        <v>-</v>
      </c>
      <c r="S228" s="103" t="str">
        <f t="shared" si="119"/>
        <v>-</v>
      </c>
      <c r="T228" s="103" t="str">
        <f t="shared" si="119"/>
        <v>-</v>
      </c>
      <c r="U228" s="103" t="str">
        <f t="shared" si="119"/>
        <v>-</v>
      </c>
      <c r="V228" s="103" t="str">
        <f t="shared" si="119"/>
        <v>-</v>
      </c>
      <c r="W228" s="103" t="str">
        <f t="shared" si="119"/>
        <v>-</v>
      </c>
      <c r="X228" s="103" t="str">
        <f t="shared" si="119"/>
        <v>-</v>
      </c>
    </row>
    <row r="229" spans="1:24" ht="11.25" customHeight="1">
      <c r="A229" s="68">
        <v>2017</v>
      </c>
      <c r="B229" s="103" t="str">
        <f t="shared" ref="B229:L229" si="120">B46</f>
        <v>-</v>
      </c>
      <c r="C229" s="103">
        <f t="shared" si="120"/>
        <v>553</v>
      </c>
      <c r="D229" s="103">
        <f t="shared" si="120"/>
        <v>1229</v>
      </c>
      <c r="E229" s="103">
        <f t="shared" si="120"/>
        <v>3174</v>
      </c>
      <c r="F229" s="103">
        <f t="shared" si="120"/>
        <v>13019</v>
      </c>
      <c r="G229" s="103" t="str">
        <f t="shared" si="120"/>
        <v>-</v>
      </c>
      <c r="H229" s="103">
        <f t="shared" si="120"/>
        <v>137</v>
      </c>
      <c r="I229" s="103">
        <f t="shared" si="120"/>
        <v>681</v>
      </c>
      <c r="J229" s="103">
        <f t="shared" si="120"/>
        <v>96</v>
      </c>
      <c r="K229" s="103" t="str">
        <f t="shared" si="120"/>
        <v>-</v>
      </c>
      <c r="L229" s="103">
        <f t="shared" si="120"/>
        <v>18889</v>
      </c>
      <c r="M229" s="27"/>
      <c r="N229" s="103" t="str">
        <f t="shared" ref="N229:X229" si="121">N46</f>
        <v>-</v>
      </c>
      <c r="O229" s="103" t="str">
        <f t="shared" si="121"/>
        <v>-</v>
      </c>
      <c r="P229" s="103" t="str">
        <f t="shared" si="121"/>
        <v>-</v>
      </c>
      <c r="Q229" s="103" t="str">
        <f t="shared" si="121"/>
        <v>-</v>
      </c>
      <c r="R229" s="103" t="str">
        <f t="shared" si="121"/>
        <v>-</v>
      </c>
      <c r="S229" s="103" t="str">
        <f t="shared" si="121"/>
        <v>-</v>
      </c>
      <c r="T229" s="103" t="str">
        <f t="shared" si="121"/>
        <v>-</v>
      </c>
      <c r="U229" s="103" t="str">
        <f t="shared" si="121"/>
        <v>-</v>
      </c>
      <c r="V229" s="103" t="str">
        <f t="shared" si="121"/>
        <v>-</v>
      </c>
      <c r="W229" s="103" t="str">
        <f t="shared" si="121"/>
        <v>-</v>
      </c>
      <c r="X229" s="103" t="str">
        <f t="shared" si="121"/>
        <v>-</v>
      </c>
    </row>
    <row r="230" spans="1:24" ht="11.25" customHeight="1">
      <c r="A230" s="68">
        <v>2018</v>
      </c>
      <c r="B230" s="103" t="str">
        <f t="shared" ref="B230:L230" si="122">B47</f>
        <v>-</v>
      </c>
      <c r="C230" s="103" t="str">
        <f t="shared" si="122"/>
        <v>-</v>
      </c>
      <c r="D230" s="103">
        <f t="shared" si="122"/>
        <v>971</v>
      </c>
      <c r="E230" s="103">
        <f t="shared" si="122"/>
        <v>2878</v>
      </c>
      <c r="F230" s="103">
        <f t="shared" si="122"/>
        <v>2930</v>
      </c>
      <c r="G230" s="103">
        <f t="shared" si="122"/>
        <v>12304</v>
      </c>
      <c r="H230" s="103">
        <f t="shared" si="122"/>
        <v>225</v>
      </c>
      <c r="I230" s="103">
        <f t="shared" si="122"/>
        <v>490</v>
      </c>
      <c r="J230" s="103">
        <f t="shared" si="122"/>
        <v>431</v>
      </c>
      <c r="K230" s="103" t="str">
        <f t="shared" si="122"/>
        <v>-</v>
      </c>
      <c r="L230" s="103">
        <f t="shared" si="122"/>
        <v>20229</v>
      </c>
      <c r="M230" s="27"/>
      <c r="N230" s="103" t="str">
        <f t="shared" ref="N230:X230" si="123">N47</f>
        <v>-</v>
      </c>
      <c r="O230" s="103" t="str">
        <f t="shared" si="123"/>
        <v>-</v>
      </c>
      <c r="P230" s="103" t="str">
        <f t="shared" si="123"/>
        <v>-</v>
      </c>
      <c r="Q230" s="103" t="str">
        <f t="shared" si="123"/>
        <v>-</v>
      </c>
      <c r="R230" s="103" t="str">
        <f t="shared" si="123"/>
        <v>-</v>
      </c>
      <c r="S230" s="103" t="str">
        <f t="shared" si="123"/>
        <v>-</v>
      </c>
      <c r="T230" s="103" t="str">
        <f t="shared" si="123"/>
        <v>-</v>
      </c>
      <c r="U230" s="103" t="str">
        <f t="shared" si="123"/>
        <v>-</v>
      </c>
      <c r="V230" s="103" t="str">
        <f t="shared" si="123"/>
        <v>-</v>
      </c>
      <c r="W230" s="103" t="str">
        <f t="shared" si="123"/>
        <v>-</v>
      </c>
      <c r="X230" s="103" t="str">
        <f t="shared" si="123"/>
        <v>-</v>
      </c>
    </row>
    <row r="231" spans="1:24" ht="11.25" customHeight="1">
      <c r="A231" s="68">
        <v>2019</v>
      </c>
      <c r="B231" s="103" t="str">
        <f t="shared" ref="B231:L231" si="124">B48</f>
        <v>-</v>
      </c>
      <c r="C231" s="103">
        <f t="shared" si="124"/>
        <v>150</v>
      </c>
      <c r="D231" s="103">
        <f t="shared" si="124"/>
        <v>665</v>
      </c>
      <c r="E231" s="103">
        <f t="shared" si="124"/>
        <v>3302</v>
      </c>
      <c r="F231" s="103">
        <f t="shared" si="124"/>
        <v>16337</v>
      </c>
      <c r="G231" s="103">
        <f t="shared" si="124"/>
        <v>4648</v>
      </c>
      <c r="H231" s="103">
        <f t="shared" si="124"/>
        <v>632</v>
      </c>
      <c r="I231" s="103">
        <f t="shared" si="124"/>
        <v>870</v>
      </c>
      <c r="J231" s="103" t="str">
        <f t="shared" si="124"/>
        <v>-</v>
      </c>
      <c r="K231" s="103" t="str">
        <f t="shared" si="124"/>
        <v>-</v>
      </c>
      <c r="L231" s="103">
        <f t="shared" si="124"/>
        <v>26604</v>
      </c>
      <c r="M231" s="27"/>
      <c r="N231" s="103" t="str">
        <f t="shared" ref="N231:X231" si="125">N48</f>
        <v>-</v>
      </c>
      <c r="O231" s="103" t="str">
        <f t="shared" si="125"/>
        <v>-</v>
      </c>
      <c r="P231" s="103" t="str">
        <f t="shared" si="125"/>
        <v>-</v>
      </c>
      <c r="Q231" s="103" t="str">
        <f t="shared" si="125"/>
        <v>-</v>
      </c>
      <c r="R231" s="103" t="str">
        <f t="shared" si="125"/>
        <v>-</v>
      </c>
      <c r="S231" s="103" t="str">
        <f t="shared" si="125"/>
        <v>-</v>
      </c>
      <c r="T231" s="103" t="str">
        <f t="shared" si="125"/>
        <v>-</v>
      </c>
      <c r="U231" s="103" t="str">
        <f t="shared" si="125"/>
        <v>-</v>
      </c>
      <c r="V231" s="103" t="str">
        <f t="shared" si="125"/>
        <v>-</v>
      </c>
      <c r="W231" s="103" t="str">
        <f t="shared" si="125"/>
        <v>-</v>
      </c>
      <c r="X231" s="103" t="str">
        <f t="shared" si="125"/>
        <v>-</v>
      </c>
    </row>
    <row r="232" spans="1:24" ht="11.25" customHeight="1">
      <c r="A232" s="68">
        <v>2020</v>
      </c>
      <c r="B232" s="103" t="str">
        <f t="shared" ref="B232:L232" si="126">B49</f>
        <v>-</v>
      </c>
      <c r="C232" s="103">
        <f t="shared" si="126"/>
        <v>799</v>
      </c>
      <c r="D232" s="103">
        <f t="shared" si="126"/>
        <v>773</v>
      </c>
      <c r="E232" s="103">
        <f t="shared" si="126"/>
        <v>2414</v>
      </c>
      <c r="F232" s="103">
        <f t="shared" si="126"/>
        <v>4385</v>
      </c>
      <c r="G232" s="103">
        <f t="shared" si="126"/>
        <v>1863</v>
      </c>
      <c r="H232" s="103">
        <f t="shared" si="126"/>
        <v>560</v>
      </c>
      <c r="I232" s="103">
        <f t="shared" si="126"/>
        <v>1003</v>
      </c>
      <c r="J232" s="103" t="str">
        <f t="shared" si="126"/>
        <v>-</v>
      </c>
      <c r="K232" s="103" t="str">
        <f t="shared" si="126"/>
        <v>-</v>
      </c>
      <c r="L232" s="103">
        <f t="shared" si="126"/>
        <v>11797</v>
      </c>
      <c r="M232" s="27"/>
      <c r="N232" s="103" t="str">
        <f t="shared" ref="N232:X232" si="127">N49</f>
        <v>-</v>
      </c>
      <c r="O232" s="103" t="str">
        <f t="shared" si="127"/>
        <v>-</v>
      </c>
      <c r="P232" s="103" t="str">
        <f t="shared" si="127"/>
        <v>-</v>
      </c>
      <c r="Q232" s="103" t="str">
        <f t="shared" si="127"/>
        <v>-</v>
      </c>
      <c r="R232" s="103" t="str">
        <f t="shared" si="127"/>
        <v>-</v>
      </c>
      <c r="S232" s="103" t="str">
        <f t="shared" si="127"/>
        <v>-</v>
      </c>
      <c r="T232" s="103" t="str">
        <f t="shared" si="127"/>
        <v>-</v>
      </c>
      <c r="U232" s="103" t="str">
        <f t="shared" si="127"/>
        <v>-</v>
      </c>
      <c r="V232" s="103" t="str">
        <f t="shared" si="127"/>
        <v>-</v>
      </c>
      <c r="W232" s="103" t="str">
        <f t="shared" si="127"/>
        <v>-</v>
      </c>
      <c r="X232" s="103" t="str">
        <f t="shared" si="127"/>
        <v>-</v>
      </c>
    </row>
    <row r="233" spans="1:24" ht="11.25" customHeight="1">
      <c r="A233" s="68">
        <v>2021</v>
      </c>
      <c r="B233" s="103">
        <f t="shared" ref="B233:L233" si="128">B50</f>
        <v>229</v>
      </c>
      <c r="C233" s="103">
        <f t="shared" si="128"/>
        <v>2382</v>
      </c>
      <c r="D233" s="103">
        <f t="shared" si="128"/>
        <v>2103</v>
      </c>
      <c r="E233" s="103">
        <f t="shared" si="128"/>
        <v>842</v>
      </c>
      <c r="F233" s="103">
        <f t="shared" si="128"/>
        <v>4658</v>
      </c>
      <c r="G233" s="103">
        <f t="shared" si="128"/>
        <v>5109</v>
      </c>
      <c r="H233" s="103">
        <f t="shared" si="128"/>
        <v>370</v>
      </c>
      <c r="I233" s="103">
        <f t="shared" si="128"/>
        <v>1243</v>
      </c>
      <c r="J233" s="103" t="str">
        <f t="shared" si="128"/>
        <v>-</v>
      </c>
      <c r="K233" s="103" t="str">
        <f t="shared" si="128"/>
        <v>-</v>
      </c>
      <c r="L233" s="103">
        <f t="shared" si="128"/>
        <v>16936</v>
      </c>
      <c r="M233" s="27"/>
      <c r="N233" s="103" t="str">
        <f t="shared" ref="N233:X233" si="129">N50</f>
        <v>-</v>
      </c>
      <c r="O233" s="103" t="str">
        <f t="shared" si="129"/>
        <v>-</v>
      </c>
      <c r="P233" s="103" t="str">
        <f t="shared" si="129"/>
        <v>-</v>
      </c>
      <c r="Q233" s="103" t="str">
        <f t="shared" si="129"/>
        <v>-</v>
      </c>
      <c r="R233" s="103">
        <f t="shared" si="129"/>
        <v>934</v>
      </c>
      <c r="S233" s="103">
        <f t="shared" si="129"/>
        <v>1154</v>
      </c>
      <c r="T233" s="103" t="str">
        <f t="shared" si="129"/>
        <v>-</v>
      </c>
      <c r="U233" s="103" t="str">
        <f t="shared" si="129"/>
        <v>-</v>
      </c>
      <c r="V233" s="103" t="str">
        <f t="shared" si="129"/>
        <v>-</v>
      </c>
      <c r="W233" s="103" t="str">
        <f t="shared" si="129"/>
        <v>-</v>
      </c>
      <c r="X233" s="103">
        <f t="shared" si="129"/>
        <v>2088</v>
      </c>
    </row>
    <row r="234" spans="1:24" ht="11.25" customHeight="1">
      <c r="A234" s="68">
        <v>2022</v>
      </c>
      <c r="B234" s="103">
        <f t="shared" ref="B234:L234" si="130">B51</f>
        <v>1563</v>
      </c>
      <c r="C234" s="103">
        <f t="shared" si="130"/>
        <v>2779</v>
      </c>
      <c r="D234" s="103">
        <f t="shared" si="130"/>
        <v>3643</v>
      </c>
      <c r="E234" s="103">
        <f t="shared" si="130"/>
        <v>9110</v>
      </c>
      <c r="F234" s="103">
        <f t="shared" si="130"/>
        <v>6499</v>
      </c>
      <c r="G234" s="103">
        <f t="shared" si="130"/>
        <v>5148</v>
      </c>
      <c r="H234" s="103">
        <f t="shared" si="130"/>
        <v>52</v>
      </c>
      <c r="I234" s="103">
        <f t="shared" si="130"/>
        <v>930</v>
      </c>
      <c r="J234" s="103" t="str">
        <f t="shared" si="130"/>
        <v>-</v>
      </c>
      <c r="K234" s="103" t="str">
        <f t="shared" si="130"/>
        <v>-</v>
      </c>
      <c r="L234" s="103">
        <f t="shared" si="130"/>
        <v>29724</v>
      </c>
      <c r="M234" s="27"/>
      <c r="N234" s="103" t="str">
        <f t="shared" ref="N234:X234" si="131">N51</f>
        <v>-</v>
      </c>
      <c r="O234" s="103" t="str">
        <f t="shared" si="131"/>
        <v>-</v>
      </c>
      <c r="P234" s="103" t="str">
        <f t="shared" si="131"/>
        <v>-</v>
      </c>
      <c r="Q234" s="103" t="str">
        <f t="shared" si="131"/>
        <v>-</v>
      </c>
      <c r="R234" s="103">
        <f t="shared" si="131"/>
        <v>1410</v>
      </c>
      <c r="S234" s="103">
        <f t="shared" si="131"/>
        <v>745</v>
      </c>
      <c r="T234" s="103" t="str">
        <f t="shared" si="131"/>
        <v>-</v>
      </c>
      <c r="U234" s="103" t="str">
        <f t="shared" si="131"/>
        <v>-</v>
      </c>
      <c r="V234" s="103" t="str">
        <f t="shared" si="131"/>
        <v>-</v>
      </c>
      <c r="W234" s="103" t="str">
        <f t="shared" si="131"/>
        <v>-</v>
      </c>
      <c r="X234" s="103">
        <f t="shared" si="131"/>
        <v>2155</v>
      </c>
    </row>
    <row r="235" spans="1:24" ht="11.25" customHeight="1">
      <c r="A235" s="68">
        <v>2023</v>
      </c>
      <c r="B235" s="103" t="str">
        <f>B52</f>
        <v>-</v>
      </c>
      <c r="C235" s="103" t="str">
        <f t="shared" ref="C235:L236" si="132">C52</f>
        <v>-</v>
      </c>
      <c r="D235" s="103" t="str">
        <f t="shared" si="132"/>
        <v>-</v>
      </c>
      <c r="E235" s="103" t="str">
        <f t="shared" si="132"/>
        <v>-</v>
      </c>
      <c r="F235" s="103" t="str">
        <f t="shared" si="132"/>
        <v>-</v>
      </c>
      <c r="G235" s="103" t="str">
        <f t="shared" si="132"/>
        <v>-</v>
      </c>
      <c r="H235" s="103">
        <f t="shared" si="132"/>
        <v>212</v>
      </c>
      <c r="I235" s="103">
        <f t="shared" si="132"/>
        <v>1028</v>
      </c>
      <c r="J235" s="103">
        <f t="shared" si="132"/>
        <v>221</v>
      </c>
      <c r="K235" s="103" t="str">
        <f t="shared" si="132"/>
        <v>-</v>
      </c>
      <c r="L235" s="103">
        <f t="shared" si="132"/>
        <v>1461</v>
      </c>
      <c r="M235" s="27"/>
      <c r="N235" s="103" t="str">
        <f t="shared" ref="N235:X236" si="133">N52</f>
        <v>-</v>
      </c>
      <c r="O235" s="103" t="str">
        <f t="shared" si="133"/>
        <v>-</v>
      </c>
      <c r="P235" s="103" t="str">
        <f t="shared" si="133"/>
        <v>-</v>
      </c>
      <c r="Q235" s="103" t="str">
        <f t="shared" si="133"/>
        <v>-</v>
      </c>
      <c r="R235" s="103" t="str">
        <f t="shared" si="133"/>
        <v>-</v>
      </c>
      <c r="S235" s="103" t="str">
        <f t="shared" si="133"/>
        <v>-</v>
      </c>
      <c r="T235" s="103">
        <f t="shared" si="133"/>
        <v>3223</v>
      </c>
      <c r="U235" s="103" t="str">
        <f t="shared" si="133"/>
        <v>-</v>
      </c>
      <c r="V235" s="103" t="str">
        <f t="shared" si="133"/>
        <v>-</v>
      </c>
      <c r="W235" s="103" t="str">
        <f t="shared" si="133"/>
        <v>-</v>
      </c>
      <c r="X235" s="103">
        <f t="shared" si="133"/>
        <v>3223</v>
      </c>
    </row>
    <row r="236" spans="1:24" ht="11.25" customHeight="1">
      <c r="A236" s="68" t="s">
        <v>346</v>
      </c>
      <c r="B236" s="103" t="str">
        <f>B53</f>
        <v>-</v>
      </c>
      <c r="C236" s="103">
        <f t="shared" si="132"/>
        <v>2968</v>
      </c>
      <c r="D236" s="103">
        <f t="shared" si="132"/>
        <v>5683</v>
      </c>
      <c r="E236" s="103">
        <f t="shared" si="132"/>
        <v>1532</v>
      </c>
      <c r="F236" s="103">
        <f t="shared" si="132"/>
        <v>392</v>
      </c>
      <c r="G236" s="103">
        <f t="shared" si="132"/>
        <v>4210</v>
      </c>
      <c r="H236" s="103">
        <f t="shared" si="132"/>
        <v>160</v>
      </c>
      <c r="I236" s="103">
        <f t="shared" si="132"/>
        <v>934</v>
      </c>
      <c r="J236" s="103" t="str">
        <f t="shared" si="132"/>
        <v>-</v>
      </c>
      <c r="K236" s="103" t="str">
        <f t="shared" si="132"/>
        <v>-</v>
      </c>
      <c r="L236" s="103">
        <f t="shared" si="132"/>
        <v>15879</v>
      </c>
      <c r="M236" s="27"/>
      <c r="N236" s="103" t="str">
        <f t="shared" si="133"/>
        <v>-</v>
      </c>
      <c r="O236" s="103" t="str">
        <f t="shared" si="133"/>
        <v>-</v>
      </c>
      <c r="P236" s="103" t="str">
        <f t="shared" si="133"/>
        <v>-</v>
      </c>
      <c r="Q236" s="103">
        <f t="shared" si="133"/>
        <v>0</v>
      </c>
      <c r="R236" s="103">
        <f t="shared" si="133"/>
        <v>0</v>
      </c>
      <c r="S236" s="103">
        <f t="shared" si="133"/>
        <v>0</v>
      </c>
      <c r="T236" s="103">
        <f t="shared" si="133"/>
        <v>1328</v>
      </c>
      <c r="U236" s="103">
        <f t="shared" si="133"/>
        <v>25</v>
      </c>
      <c r="V236" s="103" t="str">
        <f t="shared" si="133"/>
        <v>-</v>
      </c>
      <c r="W236" s="103" t="str">
        <f t="shared" si="133"/>
        <v>-</v>
      </c>
      <c r="X236" s="103">
        <f t="shared" si="133"/>
        <v>1353</v>
      </c>
    </row>
    <row r="237" spans="1:24" ht="11.25" customHeight="1">
      <c r="A237" s="68"/>
      <c r="B237" s="103"/>
      <c r="C237" s="103"/>
      <c r="D237" s="103"/>
      <c r="E237" s="103"/>
      <c r="F237" s="103"/>
      <c r="G237" s="103"/>
      <c r="H237" s="103"/>
      <c r="I237" s="103"/>
      <c r="J237" s="103"/>
      <c r="K237" s="103"/>
      <c r="L237" s="103"/>
      <c r="M237" s="27"/>
      <c r="N237" s="103"/>
      <c r="O237" s="103"/>
      <c r="P237" s="103"/>
      <c r="Q237" s="103"/>
      <c r="R237" s="103"/>
      <c r="S237" s="103"/>
      <c r="T237" s="103"/>
      <c r="U237" s="103"/>
      <c r="V237" s="103"/>
      <c r="W237" s="103"/>
      <c r="X237" s="103"/>
    </row>
    <row r="238" spans="1:24" ht="11.25" customHeight="1">
      <c r="A238" s="87" t="s">
        <v>256</v>
      </c>
      <c r="B238" s="103"/>
      <c r="C238" s="103"/>
      <c r="D238" s="103"/>
      <c r="E238" s="103"/>
      <c r="F238" s="103"/>
      <c r="G238" s="103"/>
      <c r="H238" s="103"/>
      <c r="I238" s="103"/>
      <c r="J238" s="103"/>
      <c r="K238" s="103"/>
      <c r="L238" s="103"/>
      <c r="M238" s="27"/>
      <c r="N238" s="103"/>
      <c r="O238" s="103"/>
      <c r="P238" s="103"/>
      <c r="Q238" s="103"/>
      <c r="R238" s="103"/>
      <c r="S238" s="103"/>
      <c r="T238" s="103"/>
      <c r="U238" s="103"/>
      <c r="V238" s="103"/>
      <c r="W238" s="103"/>
      <c r="X238" s="103"/>
    </row>
    <row r="239" spans="1:24" ht="11.25" customHeight="1">
      <c r="A239" s="68" t="s">
        <v>102</v>
      </c>
      <c r="B239" s="103" t="s">
        <v>15</v>
      </c>
      <c r="C239" s="103" t="s">
        <v>15</v>
      </c>
      <c r="D239" s="103">
        <f t="shared" ref="D239:J239" si="134">AVERAGE(D61:D65)</f>
        <v>31260.6</v>
      </c>
      <c r="E239" s="103">
        <f t="shared" si="134"/>
        <v>13370.2</v>
      </c>
      <c r="F239" s="103">
        <f t="shared" si="134"/>
        <v>26577.200000000001</v>
      </c>
      <c r="G239" s="103">
        <f t="shared" si="134"/>
        <v>44460.4</v>
      </c>
      <c r="H239" s="103">
        <f t="shared" si="134"/>
        <v>10088.799999999999</v>
      </c>
      <c r="I239" s="103">
        <f t="shared" si="134"/>
        <v>3494.6</v>
      </c>
      <c r="J239" s="103">
        <f t="shared" si="134"/>
        <v>1113.2</v>
      </c>
      <c r="K239" s="103" t="s">
        <v>15</v>
      </c>
      <c r="L239" s="103">
        <f>SUM(C239:K239)</f>
        <v>130365</v>
      </c>
      <c r="M239" s="27"/>
      <c r="N239" s="103" t="s">
        <v>15</v>
      </c>
      <c r="O239" s="103" t="s">
        <v>15</v>
      </c>
      <c r="P239" s="103">
        <f t="shared" ref="P239:U239" si="135">AVERAGE(P61:P65)</f>
        <v>3526.6</v>
      </c>
      <c r="Q239" s="103">
        <f t="shared" si="135"/>
        <v>7182.8</v>
      </c>
      <c r="R239" s="103">
        <f t="shared" si="135"/>
        <v>25915.200000000001</v>
      </c>
      <c r="S239" s="103">
        <f t="shared" si="135"/>
        <v>17369.599999999999</v>
      </c>
      <c r="T239" s="103">
        <f t="shared" si="135"/>
        <v>802.8</v>
      </c>
      <c r="U239" s="103">
        <f t="shared" si="135"/>
        <v>0</v>
      </c>
      <c r="V239" s="103" t="s">
        <v>15</v>
      </c>
      <c r="W239" s="103" t="s">
        <v>15</v>
      </c>
      <c r="X239" s="103">
        <f>SUM(Q239:W239)</f>
        <v>51270.400000000001</v>
      </c>
    </row>
    <row r="240" spans="1:24" ht="11.25" customHeight="1">
      <c r="A240" s="68" t="s">
        <v>10</v>
      </c>
      <c r="B240" s="103" t="s">
        <v>15</v>
      </c>
      <c r="C240" s="103" t="s">
        <v>15</v>
      </c>
      <c r="D240" s="103">
        <f t="shared" ref="D240:J240" si="136">AVERAGE(D66:D70)</f>
        <v>5508.6</v>
      </c>
      <c r="E240" s="103">
        <f t="shared" si="136"/>
        <v>55976.08</v>
      </c>
      <c r="F240" s="103">
        <f t="shared" si="136"/>
        <v>9956.02</v>
      </c>
      <c r="G240" s="103">
        <f t="shared" si="136"/>
        <v>17966.420000000002</v>
      </c>
      <c r="H240" s="103">
        <f t="shared" si="136"/>
        <v>8453.4</v>
      </c>
      <c r="I240" s="103">
        <f t="shared" si="136"/>
        <v>769.6</v>
      </c>
      <c r="J240" s="103">
        <f t="shared" si="136"/>
        <v>1460</v>
      </c>
      <c r="K240" s="103" t="s">
        <v>15</v>
      </c>
      <c r="L240" s="103">
        <f>SUM(C240:K240)</f>
        <v>100090.12</v>
      </c>
      <c r="M240" s="27"/>
      <c r="N240" s="103" t="s">
        <v>15</v>
      </c>
      <c r="O240" s="103" t="s">
        <v>15</v>
      </c>
      <c r="P240" s="103" t="s">
        <v>15</v>
      </c>
      <c r="Q240" s="103">
        <f>AVERAGE(Q66:Q70)</f>
        <v>11960.272420299563</v>
      </c>
      <c r="R240" s="103">
        <f>AVERAGE(R66:R70)</f>
        <v>2349.8880377595974</v>
      </c>
      <c r="S240" s="103">
        <f>AVERAGE(S66:S70)</f>
        <v>50.524510894567356</v>
      </c>
      <c r="T240" s="103">
        <f>AVERAGE(T66:T70)</f>
        <v>564.84431154219521</v>
      </c>
      <c r="U240" s="103">
        <f>AVERAGE(U66:U70)</f>
        <v>2.5000000000000001E-2</v>
      </c>
      <c r="V240" s="103" t="s">
        <v>15</v>
      </c>
      <c r="W240" s="103" t="s">
        <v>15</v>
      </c>
      <c r="X240" s="103">
        <f>SUM(Q240:W240)</f>
        <v>14925.554280495924</v>
      </c>
    </row>
    <row r="241" spans="1:24" ht="11.25" customHeight="1">
      <c r="A241" s="68" t="s">
        <v>11</v>
      </c>
      <c r="B241" s="103" t="s">
        <v>15</v>
      </c>
      <c r="C241" s="103" t="s">
        <v>15</v>
      </c>
      <c r="D241" s="103">
        <f>AVERAGE(D71:D75)</f>
        <v>264.5</v>
      </c>
      <c r="E241" s="103" t="s">
        <v>15</v>
      </c>
      <c r="F241" s="103">
        <f>AVERAGE(F71:F75)</f>
        <v>1682</v>
      </c>
      <c r="G241" s="103">
        <f>AVERAGE(G71:G75)</f>
        <v>234</v>
      </c>
      <c r="H241" s="103">
        <f>AVERAGE(H71:H75)</f>
        <v>4510</v>
      </c>
      <c r="I241" s="103">
        <f>AVERAGE(I71:I75)</f>
        <v>927</v>
      </c>
      <c r="J241" s="103" t="s">
        <v>15</v>
      </c>
      <c r="K241" s="103" t="s">
        <v>15</v>
      </c>
      <c r="L241" s="103">
        <f>SUM(C241:K241)</f>
        <v>7617.5</v>
      </c>
      <c r="M241" s="27"/>
      <c r="N241" s="103" t="s">
        <v>15</v>
      </c>
      <c r="O241" s="103" t="s">
        <v>15</v>
      </c>
      <c r="P241" s="103" t="s">
        <v>15</v>
      </c>
      <c r="Q241" s="103" t="s">
        <v>15</v>
      </c>
      <c r="R241" s="103" t="s">
        <v>15</v>
      </c>
      <c r="S241" s="103" t="s">
        <v>15</v>
      </c>
      <c r="T241" s="103">
        <f>AVERAGE(T71:T75)</f>
        <v>3</v>
      </c>
      <c r="U241" s="103">
        <f>AVERAGE(U71:U75)</f>
        <v>0.1</v>
      </c>
      <c r="V241" s="103" t="s">
        <v>15</v>
      </c>
      <c r="W241" s="103" t="s">
        <v>15</v>
      </c>
      <c r="X241" s="103">
        <f>SUM(Q241:W241)</f>
        <v>3.1</v>
      </c>
    </row>
    <row r="242" spans="1:24" ht="11.25" customHeight="1">
      <c r="A242" s="68" t="s">
        <v>12</v>
      </c>
      <c r="B242" s="103" t="s">
        <v>15</v>
      </c>
      <c r="C242" s="103" t="s">
        <v>15</v>
      </c>
      <c r="D242" s="103">
        <f>AVERAGE(D76:D80)</f>
        <v>1063.5999999999999</v>
      </c>
      <c r="E242" s="103" t="s">
        <v>15</v>
      </c>
      <c r="F242" s="103" t="s">
        <v>15</v>
      </c>
      <c r="G242" s="103">
        <f>AVERAGE(G76:G80)</f>
        <v>1588.6</v>
      </c>
      <c r="H242" s="103">
        <f>AVERAGE(H76:H80)</f>
        <v>3231.8</v>
      </c>
      <c r="I242" s="103">
        <f>AVERAGE(I76:I80)</f>
        <v>696.2</v>
      </c>
      <c r="J242" s="103" t="s">
        <v>15</v>
      </c>
      <c r="K242" s="103" t="s">
        <v>15</v>
      </c>
      <c r="L242" s="103">
        <f>SUM(C242:K242)</f>
        <v>6580.2</v>
      </c>
      <c r="M242" s="27"/>
      <c r="N242" s="103" t="s">
        <v>15</v>
      </c>
      <c r="O242" s="103" t="s">
        <v>15</v>
      </c>
      <c r="P242" s="103" t="s">
        <v>15</v>
      </c>
      <c r="Q242" s="103" t="s">
        <v>15</v>
      </c>
      <c r="R242" s="103" t="s">
        <v>15</v>
      </c>
      <c r="S242" s="103" t="s">
        <v>15</v>
      </c>
      <c r="T242" s="103" t="s">
        <v>15</v>
      </c>
      <c r="U242" s="103" t="s">
        <v>15</v>
      </c>
      <c r="V242" s="103" t="s">
        <v>15</v>
      </c>
      <c r="W242" s="103" t="s">
        <v>15</v>
      </c>
      <c r="X242" s="103" t="str">
        <f>X80</f>
        <v>-</v>
      </c>
    </row>
    <row r="243" spans="1:24" ht="11.25" customHeight="1">
      <c r="A243" s="68" t="s">
        <v>13</v>
      </c>
      <c r="B243" s="103">
        <f>AVERAGE(B81:B85)</f>
        <v>24.5</v>
      </c>
      <c r="C243" s="103">
        <f>AVERAGE(C81:C85)</f>
        <v>655.75</v>
      </c>
      <c r="D243" s="103">
        <f>AVERAGE(D81:D85)</f>
        <v>446</v>
      </c>
      <c r="E243" s="103">
        <f t="shared" ref="E243:L243" si="137">AVERAGE(E81:E85)</f>
        <v>1182.25</v>
      </c>
      <c r="F243" s="103">
        <f t="shared" si="137"/>
        <v>3363</v>
      </c>
      <c r="G243" s="103">
        <f t="shared" si="137"/>
        <v>6873.5</v>
      </c>
      <c r="H243" s="103">
        <f t="shared" si="137"/>
        <v>7581.6</v>
      </c>
      <c r="I243" s="103">
        <f t="shared" si="137"/>
        <v>660.6</v>
      </c>
      <c r="J243" s="103">
        <f t="shared" si="137"/>
        <v>66.333333333333329</v>
      </c>
      <c r="K243" s="103" t="str">
        <f>K81</f>
        <v>-</v>
      </c>
      <c r="L243" s="103">
        <f t="shared" si="137"/>
        <v>17645.400000000001</v>
      </c>
      <c r="M243" s="27"/>
      <c r="N243" s="103" t="str">
        <f t="shared" ref="N243:W243" si="138">N81</f>
        <v>-</v>
      </c>
      <c r="O243" s="103" t="str">
        <f t="shared" si="138"/>
        <v>-</v>
      </c>
      <c r="P243" s="103" t="str">
        <f t="shared" si="138"/>
        <v>-</v>
      </c>
      <c r="Q243" s="103" t="str">
        <f t="shared" si="138"/>
        <v>-</v>
      </c>
      <c r="R243" s="103" t="str">
        <f t="shared" si="138"/>
        <v>-</v>
      </c>
      <c r="S243" s="103" t="str">
        <f t="shared" si="138"/>
        <v>-</v>
      </c>
      <c r="T243" s="103" t="str">
        <f t="shared" si="138"/>
        <v>-</v>
      </c>
      <c r="U243" s="103" t="str">
        <f t="shared" si="138"/>
        <v>-</v>
      </c>
      <c r="V243" s="103" t="str">
        <f t="shared" si="138"/>
        <v>-</v>
      </c>
      <c r="W243" s="103" t="str">
        <f t="shared" si="138"/>
        <v>-</v>
      </c>
      <c r="X243" s="103" t="str">
        <f>X81</f>
        <v>-</v>
      </c>
    </row>
    <row r="244" spans="1:24" ht="11.25" customHeight="1">
      <c r="A244" s="68" t="s">
        <v>14</v>
      </c>
      <c r="B244" s="103" t="str">
        <f>B86</f>
        <v>-</v>
      </c>
      <c r="C244" s="103">
        <f t="shared" ref="C244:L244" si="139">AVERAGE(C86:C90)</f>
        <v>15</v>
      </c>
      <c r="D244" s="103">
        <f t="shared" si="139"/>
        <v>94.5</v>
      </c>
      <c r="E244" s="103">
        <f t="shared" si="139"/>
        <v>727</v>
      </c>
      <c r="F244" s="103">
        <f t="shared" si="139"/>
        <v>600.5</v>
      </c>
      <c r="G244" s="103">
        <f t="shared" si="139"/>
        <v>824.5</v>
      </c>
      <c r="H244" s="103">
        <f t="shared" si="139"/>
        <v>4587</v>
      </c>
      <c r="I244" s="103">
        <f t="shared" si="139"/>
        <v>391</v>
      </c>
      <c r="J244" s="103">
        <f t="shared" si="139"/>
        <v>91.5</v>
      </c>
      <c r="K244" s="103" t="str">
        <f>K86</f>
        <v>-</v>
      </c>
      <c r="L244" s="103">
        <f t="shared" si="139"/>
        <v>3675.5</v>
      </c>
      <c r="M244" s="27"/>
      <c r="N244" s="103" t="str">
        <f>N86</f>
        <v>-</v>
      </c>
      <c r="O244" s="103" t="str">
        <f t="shared" ref="O244:X244" si="140">O86</f>
        <v>-</v>
      </c>
      <c r="P244" s="103" t="str">
        <f t="shared" si="140"/>
        <v>-</v>
      </c>
      <c r="Q244" s="103" t="str">
        <f t="shared" si="140"/>
        <v>-</v>
      </c>
      <c r="R244" s="103" t="str">
        <f t="shared" si="140"/>
        <v>-</v>
      </c>
      <c r="S244" s="103" t="str">
        <f t="shared" si="140"/>
        <v>-</v>
      </c>
      <c r="T244" s="103" t="str">
        <f t="shared" si="140"/>
        <v>-</v>
      </c>
      <c r="U244" s="103" t="str">
        <f t="shared" si="140"/>
        <v>-</v>
      </c>
      <c r="V244" s="103" t="str">
        <f t="shared" si="140"/>
        <v>-</v>
      </c>
      <c r="W244" s="103" t="str">
        <f t="shared" si="140"/>
        <v>-</v>
      </c>
      <c r="X244" s="103" t="str">
        <f t="shared" si="140"/>
        <v>-</v>
      </c>
    </row>
    <row r="245" spans="1:24" ht="11.25" customHeight="1">
      <c r="A245" s="68">
        <v>2011</v>
      </c>
      <c r="B245" s="103" t="str">
        <f t="shared" ref="B245:L245" si="141">B91</f>
        <v>-</v>
      </c>
      <c r="C245" s="103" t="str">
        <f t="shared" si="141"/>
        <v>-</v>
      </c>
      <c r="D245" s="103">
        <f t="shared" si="141"/>
        <v>601</v>
      </c>
      <c r="E245" s="103">
        <f t="shared" si="141"/>
        <v>254</v>
      </c>
      <c r="F245" s="103">
        <f t="shared" si="141"/>
        <v>1611</v>
      </c>
      <c r="G245" s="103">
        <f t="shared" si="141"/>
        <v>1144</v>
      </c>
      <c r="H245" s="103" t="str">
        <f t="shared" si="141"/>
        <v>-</v>
      </c>
      <c r="I245" s="103">
        <f t="shared" si="141"/>
        <v>107</v>
      </c>
      <c r="J245" s="103" t="str">
        <f t="shared" si="141"/>
        <v>-</v>
      </c>
      <c r="K245" s="103" t="str">
        <f t="shared" si="141"/>
        <v>-</v>
      </c>
      <c r="L245" s="103">
        <f t="shared" si="141"/>
        <v>3717</v>
      </c>
      <c r="M245" s="27"/>
      <c r="N245" s="103" t="str">
        <f t="shared" ref="N245:X245" si="142">N91</f>
        <v>-</v>
      </c>
      <c r="O245" s="103" t="str">
        <f t="shared" si="142"/>
        <v>-</v>
      </c>
      <c r="P245" s="103" t="str">
        <f t="shared" si="142"/>
        <v>-</v>
      </c>
      <c r="Q245" s="103" t="str">
        <f t="shared" si="142"/>
        <v>-</v>
      </c>
      <c r="R245" s="103" t="str">
        <f t="shared" si="142"/>
        <v>-</v>
      </c>
      <c r="S245" s="103" t="str">
        <f t="shared" si="142"/>
        <v>-</v>
      </c>
      <c r="T245" s="103" t="str">
        <f t="shared" si="142"/>
        <v>-</v>
      </c>
      <c r="U245" s="103" t="str">
        <f t="shared" si="142"/>
        <v>-</v>
      </c>
      <c r="V245" s="103" t="str">
        <f t="shared" si="142"/>
        <v>-</v>
      </c>
      <c r="W245" s="103" t="str">
        <f t="shared" si="142"/>
        <v>-</v>
      </c>
      <c r="X245" s="103" t="str">
        <f t="shared" si="142"/>
        <v>-</v>
      </c>
    </row>
    <row r="246" spans="1:24" ht="11.25" customHeight="1">
      <c r="A246" s="68">
        <v>2012</v>
      </c>
      <c r="B246" s="103" t="str">
        <f t="shared" ref="B246:L246" si="143">B92</f>
        <v>-</v>
      </c>
      <c r="C246" s="103">
        <f t="shared" si="143"/>
        <v>0</v>
      </c>
      <c r="D246" s="103">
        <f t="shared" si="143"/>
        <v>371</v>
      </c>
      <c r="E246" s="103">
        <f t="shared" si="143"/>
        <v>1287</v>
      </c>
      <c r="F246" s="103">
        <f t="shared" si="143"/>
        <v>1456</v>
      </c>
      <c r="G246" s="103">
        <f t="shared" si="143"/>
        <v>1328</v>
      </c>
      <c r="H246" s="103">
        <f t="shared" si="143"/>
        <v>6115</v>
      </c>
      <c r="I246" s="103">
        <f t="shared" si="143"/>
        <v>118</v>
      </c>
      <c r="J246" s="103" t="str">
        <f t="shared" si="143"/>
        <v>-</v>
      </c>
      <c r="K246" s="103" t="str">
        <f t="shared" si="143"/>
        <v>-</v>
      </c>
      <c r="L246" s="103">
        <f t="shared" si="143"/>
        <v>10675</v>
      </c>
      <c r="M246" s="27"/>
      <c r="N246" s="103" t="str">
        <f t="shared" ref="N246:X246" si="144">N92</f>
        <v>-</v>
      </c>
      <c r="O246" s="103" t="str">
        <f t="shared" si="144"/>
        <v>-</v>
      </c>
      <c r="P246" s="103" t="str">
        <f t="shared" si="144"/>
        <v>-</v>
      </c>
      <c r="Q246" s="103" t="str">
        <f t="shared" si="144"/>
        <v>-</v>
      </c>
      <c r="R246" s="103" t="str">
        <f t="shared" si="144"/>
        <v>-</v>
      </c>
      <c r="S246" s="103" t="str">
        <f t="shared" si="144"/>
        <v>-</v>
      </c>
      <c r="T246" s="103" t="str">
        <f t="shared" si="144"/>
        <v>-</v>
      </c>
      <c r="U246" s="103" t="str">
        <f t="shared" si="144"/>
        <v>-</v>
      </c>
      <c r="V246" s="103" t="str">
        <f t="shared" si="144"/>
        <v>-</v>
      </c>
      <c r="W246" s="103" t="str">
        <f t="shared" si="144"/>
        <v>-</v>
      </c>
      <c r="X246" s="103" t="str">
        <f t="shared" si="144"/>
        <v>-</v>
      </c>
    </row>
    <row r="247" spans="1:24" ht="11.25" customHeight="1">
      <c r="A247" s="68">
        <v>2013</v>
      </c>
      <c r="B247" s="103" t="str">
        <f t="shared" ref="B247:L247" si="145">B93</f>
        <v>-</v>
      </c>
      <c r="C247" s="103">
        <f t="shared" si="145"/>
        <v>50</v>
      </c>
      <c r="D247" s="103">
        <f t="shared" si="145"/>
        <v>2695</v>
      </c>
      <c r="E247" s="103">
        <f t="shared" si="145"/>
        <v>4374</v>
      </c>
      <c r="F247" s="103">
        <f t="shared" si="145"/>
        <v>5545</v>
      </c>
      <c r="G247" s="103">
        <f t="shared" si="145"/>
        <v>3856</v>
      </c>
      <c r="H247" s="103">
        <f t="shared" si="145"/>
        <v>319</v>
      </c>
      <c r="I247" s="103">
        <f t="shared" si="145"/>
        <v>155</v>
      </c>
      <c r="J247" s="103" t="str">
        <f t="shared" si="145"/>
        <v>-</v>
      </c>
      <c r="K247" s="103" t="str">
        <f t="shared" si="145"/>
        <v>-</v>
      </c>
      <c r="L247" s="103">
        <f t="shared" si="145"/>
        <v>16994</v>
      </c>
      <c r="M247" s="27"/>
      <c r="N247" s="103" t="str">
        <f t="shared" ref="N247:X247" si="146">N93</f>
        <v>-</v>
      </c>
      <c r="O247" s="103" t="str">
        <f t="shared" si="146"/>
        <v>-</v>
      </c>
      <c r="P247" s="103" t="str">
        <f t="shared" si="146"/>
        <v>-</v>
      </c>
      <c r="Q247" s="103" t="str">
        <f t="shared" si="146"/>
        <v>-</v>
      </c>
      <c r="R247" s="103" t="str">
        <f t="shared" si="146"/>
        <v>-</v>
      </c>
      <c r="S247" s="103" t="str">
        <f t="shared" si="146"/>
        <v>-</v>
      </c>
      <c r="T247" s="103" t="str">
        <f t="shared" si="146"/>
        <v>-</v>
      </c>
      <c r="U247" s="103" t="str">
        <f t="shared" si="146"/>
        <v>-</v>
      </c>
      <c r="V247" s="103" t="str">
        <f t="shared" si="146"/>
        <v>-</v>
      </c>
      <c r="W247" s="103" t="str">
        <f t="shared" si="146"/>
        <v>-</v>
      </c>
      <c r="X247" s="103" t="str">
        <f t="shared" si="146"/>
        <v>-</v>
      </c>
    </row>
    <row r="248" spans="1:24" ht="11.25" customHeight="1">
      <c r="A248" s="68">
        <v>2014</v>
      </c>
      <c r="B248" s="103" t="str">
        <f t="shared" ref="B248:L248" si="147">B94</f>
        <v>-</v>
      </c>
      <c r="C248" s="103">
        <f t="shared" si="147"/>
        <v>53</v>
      </c>
      <c r="D248" s="103">
        <f t="shared" si="147"/>
        <v>13352</v>
      </c>
      <c r="E248" s="103">
        <f t="shared" si="147"/>
        <v>1349</v>
      </c>
      <c r="F248" s="103">
        <f t="shared" si="147"/>
        <v>492</v>
      </c>
      <c r="G248" s="103">
        <f t="shared" si="147"/>
        <v>403</v>
      </c>
      <c r="H248" s="103">
        <f t="shared" si="147"/>
        <v>674</v>
      </c>
      <c r="I248" s="103">
        <f t="shared" si="147"/>
        <v>443</v>
      </c>
      <c r="J248" s="103" t="str">
        <f t="shared" si="147"/>
        <v>-</v>
      </c>
      <c r="K248" s="103" t="str">
        <f t="shared" si="147"/>
        <v>-</v>
      </c>
      <c r="L248" s="103">
        <f t="shared" si="147"/>
        <v>16766</v>
      </c>
      <c r="M248" s="27"/>
      <c r="N248" s="103" t="str">
        <f t="shared" ref="N248:X248" si="148">N94</f>
        <v>-</v>
      </c>
      <c r="O248" s="103" t="str">
        <f t="shared" si="148"/>
        <v>-</v>
      </c>
      <c r="P248" s="103" t="str">
        <f t="shared" si="148"/>
        <v>-</v>
      </c>
      <c r="Q248" s="103" t="str">
        <f t="shared" si="148"/>
        <v>-</v>
      </c>
      <c r="R248" s="103" t="str">
        <f t="shared" si="148"/>
        <v>-</v>
      </c>
      <c r="S248" s="103" t="str">
        <f t="shared" si="148"/>
        <v>-</v>
      </c>
      <c r="T248" s="103" t="str">
        <f t="shared" si="148"/>
        <v>-</v>
      </c>
      <c r="U248" s="103" t="str">
        <f t="shared" si="148"/>
        <v>-</v>
      </c>
      <c r="V248" s="103" t="str">
        <f t="shared" si="148"/>
        <v>-</v>
      </c>
      <c r="W248" s="103" t="str">
        <f t="shared" si="148"/>
        <v>-</v>
      </c>
      <c r="X248" s="103" t="str">
        <f t="shared" si="148"/>
        <v>-</v>
      </c>
    </row>
    <row r="249" spans="1:24" ht="11.25" customHeight="1">
      <c r="A249" s="68">
        <v>2015</v>
      </c>
      <c r="B249" s="103" t="str">
        <f t="shared" ref="B249:L249" si="149">B95</f>
        <v>-</v>
      </c>
      <c r="C249" s="103">
        <f t="shared" si="149"/>
        <v>39</v>
      </c>
      <c r="D249" s="103">
        <f t="shared" si="149"/>
        <v>1146</v>
      </c>
      <c r="E249" s="103">
        <f t="shared" si="149"/>
        <v>1528</v>
      </c>
      <c r="F249" s="103">
        <f t="shared" si="149"/>
        <v>779</v>
      </c>
      <c r="G249" s="103">
        <f t="shared" si="149"/>
        <v>92</v>
      </c>
      <c r="H249" s="103">
        <f t="shared" si="149"/>
        <v>46</v>
      </c>
      <c r="I249" s="103">
        <f t="shared" si="149"/>
        <v>639</v>
      </c>
      <c r="J249" s="103" t="str">
        <f t="shared" si="149"/>
        <v>-</v>
      </c>
      <c r="K249" s="103" t="str">
        <f t="shared" si="149"/>
        <v>-</v>
      </c>
      <c r="L249" s="103">
        <f t="shared" si="149"/>
        <v>4269</v>
      </c>
      <c r="M249" s="27"/>
      <c r="N249" s="103" t="str">
        <f t="shared" ref="N249:X249" si="150">N95</f>
        <v>-</v>
      </c>
      <c r="O249" s="103" t="str">
        <f t="shared" si="150"/>
        <v>-</v>
      </c>
      <c r="P249" s="103" t="str">
        <f t="shared" si="150"/>
        <v>-</v>
      </c>
      <c r="Q249" s="103" t="str">
        <f t="shared" si="150"/>
        <v>-</v>
      </c>
      <c r="R249" s="103" t="str">
        <f t="shared" si="150"/>
        <v>-</v>
      </c>
      <c r="S249" s="103" t="str">
        <f t="shared" si="150"/>
        <v>-</v>
      </c>
      <c r="T249" s="103" t="str">
        <f t="shared" si="150"/>
        <v>-</v>
      </c>
      <c r="U249" s="103" t="str">
        <f t="shared" si="150"/>
        <v>-</v>
      </c>
      <c r="V249" s="103" t="str">
        <f t="shared" si="150"/>
        <v>-</v>
      </c>
      <c r="W249" s="103" t="str">
        <f t="shared" si="150"/>
        <v>-</v>
      </c>
      <c r="X249" s="103" t="str">
        <f t="shared" si="150"/>
        <v>-</v>
      </c>
    </row>
    <row r="250" spans="1:24" ht="11.25" customHeight="1">
      <c r="A250" s="68">
        <v>2016</v>
      </c>
      <c r="B250" s="103" t="str">
        <f t="shared" ref="B250:L250" si="151">B96</f>
        <v>-</v>
      </c>
      <c r="C250" s="103">
        <f t="shared" si="151"/>
        <v>12</v>
      </c>
      <c r="D250" s="103">
        <f t="shared" si="151"/>
        <v>34</v>
      </c>
      <c r="E250" s="103">
        <f t="shared" si="151"/>
        <v>179</v>
      </c>
      <c r="F250" s="103">
        <f t="shared" si="151"/>
        <v>21</v>
      </c>
      <c r="G250" s="103" t="str">
        <f t="shared" si="151"/>
        <v>-</v>
      </c>
      <c r="H250" s="103">
        <f t="shared" si="151"/>
        <v>196</v>
      </c>
      <c r="I250" s="103">
        <f t="shared" si="151"/>
        <v>152</v>
      </c>
      <c r="J250" s="103" t="str">
        <f t="shared" si="151"/>
        <v>-</v>
      </c>
      <c r="K250" s="103" t="str">
        <f t="shared" si="151"/>
        <v>-</v>
      </c>
      <c r="L250" s="103">
        <f t="shared" si="151"/>
        <v>594</v>
      </c>
      <c r="M250" s="27"/>
      <c r="N250" s="103" t="str">
        <f t="shared" ref="N250:X250" si="152">N96</f>
        <v>-</v>
      </c>
      <c r="O250" s="103" t="str">
        <f t="shared" si="152"/>
        <v>-</v>
      </c>
      <c r="P250" s="103" t="str">
        <f t="shared" si="152"/>
        <v>-</v>
      </c>
      <c r="Q250" s="103" t="str">
        <f t="shared" si="152"/>
        <v>-</v>
      </c>
      <c r="R250" s="103" t="str">
        <f t="shared" si="152"/>
        <v>-</v>
      </c>
      <c r="S250" s="103" t="str">
        <f t="shared" si="152"/>
        <v>-</v>
      </c>
      <c r="T250" s="103" t="str">
        <f t="shared" si="152"/>
        <v>-</v>
      </c>
      <c r="U250" s="103" t="str">
        <f t="shared" si="152"/>
        <v>-</v>
      </c>
      <c r="V250" s="103" t="str">
        <f t="shared" si="152"/>
        <v>-</v>
      </c>
      <c r="W250" s="103" t="str">
        <f t="shared" si="152"/>
        <v>-</v>
      </c>
      <c r="X250" s="103" t="str">
        <f t="shared" si="152"/>
        <v>-</v>
      </c>
    </row>
    <row r="251" spans="1:24" ht="11.25" customHeight="1">
      <c r="A251" s="68">
        <v>2017</v>
      </c>
      <c r="B251" s="103" t="str">
        <f t="shared" ref="B251:L251" si="153">B97</f>
        <v>-</v>
      </c>
      <c r="C251" s="103" t="str">
        <f t="shared" si="153"/>
        <v>-</v>
      </c>
      <c r="D251" s="103" t="str">
        <f t="shared" si="153"/>
        <v>-</v>
      </c>
      <c r="E251" s="103" t="str">
        <f t="shared" si="153"/>
        <v>-</v>
      </c>
      <c r="F251" s="103" t="str">
        <f t="shared" si="153"/>
        <v>-</v>
      </c>
      <c r="G251" s="103" t="str">
        <f t="shared" si="153"/>
        <v>-</v>
      </c>
      <c r="H251" s="103" t="str">
        <f t="shared" si="153"/>
        <v>-</v>
      </c>
      <c r="I251" s="103">
        <f t="shared" si="153"/>
        <v>329</v>
      </c>
      <c r="J251" s="103" t="str">
        <f t="shared" si="153"/>
        <v>-</v>
      </c>
      <c r="K251" s="103" t="str">
        <f t="shared" si="153"/>
        <v>-</v>
      </c>
      <c r="L251" s="103">
        <f t="shared" si="153"/>
        <v>329</v>
      </c>
      <c r="M251" s="27"/>
      <c r="N251" s="103" t="str">
        <f t="shared" ref="N251:X251" si="154">N97</f>
        <v>-</v>
      </c>
      <c r="O251" s="103" t="str">
        <f t="shared" si="154"/>
        <v>-</v>
      </c>
      <c r="P251" s="103" t="str">
        <f t="shared" si="154"/>
        <v>-</v>
      </c>
      <c r="Q251" s="103" t="str">
        <f t="shared" si="154"/>
        <v>-</v>
      </c>
      <c r="R251" s="103" t="str">
        <f t="shared" si="154"/>
        <v>-</v>
      </c>
      <c r="S251" s="103" t="str">
        <f t="shared" si="154"/>
        <v>-</v>
      </c>
      <c r="T251" s="103" t="str">
        <f t="shared" si="154"/>
        <v>-</v>
      </c>
      <c r="U251" s="103" t="str">
        <f t="shared" si="154"/>
        <v>-</v>
      </c>
      <c r="V251" s="103" t="str">
        <f t="shared" si="154"/>
        <v>-</v>
      </c>
      <c r="W251" s="103" t="str">
        <f t="shared" si="154"/>
        <v>-</v>
      </c>
      <c r="X251" s="103" t="str">
        <f t="shared" si="154"/>
        <v>-</v>
      </c>
    </row>
    <row r="252" spans="1:24" ht="11.25" customHeight="1">
      <c r="A252" s="68">
        <v>2018</v>
      </c>
      <c r="B252" s="103" t="str">
        <f t="shared" ref="B252:L252" si="155">B98</f>
        <v>-</v>
      </c>
      <c r="C252" s="103" t="str">
        <f t="shared" si="155"/>
        <v>-</v>
      </c>
      <c r="D252" s="103">
        <f t="shared" si="155"/>
        <v>1209</v>
      </c>
      <c r="E252" s="103">
        <f t="shared" si="155"/>
        <v>4006</v>
      </c>
      <c r="F252" s="103">
        <f t="shared" si="155"/>
        <v>2988</v>
      </c>
      <c r="G252" s="103">
        <f t="shared" si="155"/>
        <v>4391</v>
      </c>
      <c r="H252" s="103" t="str">
        <f t="shared" si="155"/>
        <v>-</v>
      </c>
      <c r="I252" s="103">
        <f t="shared" si="155"/>
        <v>316</v>
      </c>
      <c r="J252" s="103" t="str">
        <f t="shared" si="155"/>
        <v>-</v>
      </c>
      <c r="K252" s="103" t="str">
        <f t="shared" si="155"/>
        <v>-</v>
      </c>
      <c r="L252" s="103">
        <f t="shared" si="155"/>
        <v>12910</v>
      </c>
      <c r="M252" s="27"/>
      <c r="N252" s="103" t="str">
        <f t="shared" ref="N252:X252" si="156">N98</f>
        <v>-</v>
      </c>
      <c r="O252" s="103" t="str">
        <f t="shared" si="156"/>
        <v>-</v>
      </c>
      <c r="P252" s="103" t="str">
        <f t="shared" si="156"/>
        <v>-</v>
      </c>
      <c r="Q252" s="103" t="str">
        <f t="shared" si="156"/>
        <v>-</v>
      </c>
      <c r="R252" s="103" t="str">
        <f t="shared" si="156"/>
        <v>-</v>
      </c>
      <c r="S252" s="103" t="str">
        <f t="shared" si="156"/>
        <v>-</v>
      </c>
      <c r="T252" s="103" t="str">
        <f t="shared" si="156"/>
        <v>-</v>
      </c>
      <c r="U252" s="103" t="str">
        <f t="shared" si="156"/>
        <v>-</v>
      </c>
      <c r="V252" s="103" t="str">
        <f t="shared" si="156"/>
        <v>-</v>
      </c>
      <c r="W252" s="103" t="str">
        <f t="shared" si="156"/>
        <v>-</v>
      </c>
      <c r="X252" s="103" t="str">
        <f t="shared" si="156"/>
        <v>-</v>
      </c>
    </row>
    <row r="253" spans="1:24" ht="11.25" customHeight="1">
      <c r="A253" s="68">
        <v>2019</v>
      </c>
      <c r="B253" s="103" t="str">
        <f t="shared" ref="B253:L253" si="157">B99</f>
        <v>-</v>
      </c>
      <c r="C253" s="103">
        <f t="shared" si="157"/>
        <v>12</v>
      </c>
      <c r="D253" s="103">
        <f t="shared" si="157"/>
        <v>16</v>
      </c>
      <c r="E253" s="103">
        <f t="shared" si="157"/>
        <v>799</v>
      </c>
      <c r="F253" s="103">
        <f t="shared" si="157"/>
        <v>1945</v>
      </c>
      <c r="G253" s="103">
        <f t="shared" si="157"/>
        <v>4957</v>
      </c>
      <c r="H253" s="103" t="str">
        <f t="shared" si="157"/>
        <v>-</v>
      </c>
      <c r="I253" s="103" t="str">
        <f t="shared" si="157"/>
        <v>-</v>
      </c>
      <c r="J253" s="103" t="str">
        <f t="shared" si="157"/>
        <v>-</v>
      </c>
      <c r="K253" s="103" t="str">
        <f t="shared" si="157"/>
        <v>-</v>
      </c>
      <c r="L253" s="103">
        <f t="shared" si="157"/>
        <v>7729</v>
      </c>
      <c r="M253" s="27"/>
      <c r="N253" s="103" t="str">
        <f t="shared" ref="N253:X253" si="158">N99</f>
        <v>-</v>
      </c>
      <c r="O253" s="103" t="str">
        <f t="shared" si="158"/>
        <v>-</v>
      </c>
      <c r="P253" s="103" t="str">
        <f t="shared" si="158"/>
        <v>-</v>
      </c>
      <c r="Q253" s="103" t="str">
        <f t="shared" si="158"/>
        <v>-</v>
      </c>
      <c r="R253" s="103" t="str">
        <f t="shared" si="158"/>
        <v>-</v>
      </c>
      <c r="S253" s="103" t="str">
        <f t="shared" si="158"/>
        <v>-</v>
      </c>
      <c r="T253" s="103" t="str">
        <f t="shared" si="158"/>
        <v>-</v>
      </c>
      <c r="U253" s="103" t="str">
        <f t="shared" si="158"/>
        <v>-</v>
      </c>
      <c r="V253" s="103" t="str">
        <f t="shared" si="158"/>
        <v>-</v>
      </c>
      <c r="W253" s="103" t="str">
        <f t="shared" si="158"/>
        <v>-</v>
      </c>
      <c r="X253" s="103" t="str">
        <f t="shared" si="158"/>
        <v>-</v>
      </c>
    </row>
    <row r="254" spans="1:24" ht="11.25" customHeight="1">
      <c r="A254" s="68">
        <v>2020</v>
      </c>
      <c r="B254" s="103" t="str">
        <f t="shared" ref="B254:L254" si="159">B100</f>
        <v>-</v>
      </c>
      <c r="C254" s="103">
        <f t="shared" si="159"/>
        <v>1</v>
      </c>
      <c r="D254" s="103">
        <f t="shared" si="159"/>
        <v>5</v>
      </c>
      <c r="E254" s="103">
        <f t="shared" si="159"/>
        <v>168</v>
      </c>
      <c r="F254" s="103">
        <f t="shared" si="159"/>
        <v>651</v>
      </c>
      <c r="G254" s="103" t="str">
        <f t="shared" si="159"/>
        <v>-</v>
      </c>
      <c r="H254" s="103" t="str">
        <f t="shared" si="159"/>
        <v>-</v>
      </c>
      <c r="I254" s="103" t="str">
        <f t="shared" si="159"/>
        <v>-</v>
      </c>
      <c r="J254" s="103" t="str">
        <f t="shared" si="159"/>
        <v>-</v>
      </c>
      <c r="K254" s="103" t="str">
        <f t="shared" si="159"/>
        <v>-</v>
      </c>
      <c r="L254" s="103">
        <f t="shared" si="159"/>
        <v>825</v>
      </c>
      <c r="M254" s="27"/>
      <c r="N254" s="103" t="str">
        <f t="shared" ref="N254:X254" si="160">N100</f>
        <v>-</v>
      </c>
      <c r="O254" s="103" t="str">
        <f t="shared" si="160"/>
        <v>-</v>
      </c>
      <c r="P254" s="103" t="str">
        <f t="shared" si="160"/>
        <v>-</v>
      </c>
      <c r="Q254" s="103" t="str">
        <f t="shared" si="160"/>
        <v>-</v>
      </c>
      <c r="R254" s="103" t="str">
        <f t="shared" si="160"/>
        <v>-</v>
      </c>
      <c r="S254" s="103" t="str">
        <f t="shared" si="160"/>
        <v>-</v>
      </c>
      <c r="T254" s="103" t="str">
        <f t="shared" si="160"/>
        <v>-</v>
      </c>
      <c r="U254" s="103" t="str">
        <f t="shared" si="160"/>
        <v>-</v>
      </c>
      <c r="V254" s="103" t="str">
        <f t="shared" si="160"/>
        <v>-</v>
      </c>
      <c r="W254" s="103" t="str">
        <f t="shared" si="160"/>
        <v>-</v>
      </c>
      <c r="X254" s="103" t="str">
        <f t="shared" si="160"/>
        <v>-</v>
      </c>
    </row>
    <row r="255" spans="1:24" ht="11.25" customHeight="1">
      <c r="A255" s="68">
        <v>2021</v>
      </c>
      <c r="B255" s="103">
        <f t="shared" ref="B255:L255" si="161">B101</f>
        <v>2</v>
      </c>
      <c r="C255" s="103">
        <f t="shared" si="161"/>
        <v>2</v>
      </c>
      <c r="D255" s="103">
        <f t="shared" si="161"/>
        <v>13</v>
      </c>
      <c r="E255" s="103">
        <f t="shared" si="161"/>
        <v>275</v>
      </c>
      <c r="F255" s="103">
        <f t="shared" si="161"/>
        <v>132</v>
      </c>
      <c r="G255" s="103" t="str">
        <f t="shared" si="161"/>
        <v>-</v>
      </c>
      <c r="H255" s="103" t="str">
        <f t="shared" si="161"/>
        <v>-</v>
      </c>
      <c r="I255" s="103" t="str">
        <f t="shared" si="161"/>
        <v>-</v>
      </c>
      <c r="J255" s="103" t="str">
        <f t="shared" si="161"/>
        <v>-</v>
      </c>
      <c r="K255" s="103" t="str">
        <f t="shared" si="161"/>
        <v>-</v>
      </c>
      <c r="L255" s="103">
        <f t="shared" si="161"/>
        <v>424</v>
      </c>
      <c r="M255" s="27"/>
      <c r="N255" s="103" t="str">
        <f t="shared" ref="N255:X255" si="162">N101</f>
        <v>-</v>
      </c>
      <c r="O255" s="103" t="str">
        <f t="shared" si="162"/>
        <v>-</v>
      </c>
      <c r="P255" s="103" t="str">
        <f t="shared" si="162"/>
        <v>-</v>
      </c>
      <c r="Q255" s="103" t="str">
        <f t="shared" si="162"/>
        <v>-</v>
      </c>
      <c r="R255" s="103" t="str">
        <f t="shared" si="162"/>
        <v>-</v>
      </c>
      <c r="S255" s="103" t="str">
        <f t="shared" si="162"/>
        <v>-</v>
      </c>
      <c r="T255" s="103" t="str">
        <f t="shared" si="162"/>
        <v>-</v>
      </c>
      <c r="U255" s="103" t="str">
        <f t="shared" si="162"/>
        <v>-</v>
      </c>
      <c r="V255" s="103" t="str">
        <f t="shared" si="162"/>
        <v>-</v>
      </c>
      <c r="W255" s="103" t="str">
        <f t="shared" si="162"/>
        <v>-</v>
      </c>
      <c r="X255" s="103" t="str">
        <f t="shared" si="162"/>
        <v>-</v>
      </c>
    </row>
    <row r="256" spans="1:24" ht="11.25" customHeight="1">
      <c r="A256" s="68">
        <v>2022</v>
      </c>
      <c r="B256" s="103" t="str">
        <f t="shared" ref="B256:L256" si="163">B102</f>
        <v>-</v>
      </c>
      <c r="C256" s="103">
        <f t="shared" si="163"/>
        <v>7</v>
      </c>
      <c r="D256" s="103">
        <f t="shared" si="163"/>
        <v>0</v>
      </c>
      <c r="E256" s="103">
        <f t="shared" si="163"/>
        <v>371</v>
      </c>
      <c r="F256" s="103">
        <f t="shared" si="163"/>
        <v>39</v>
      </c>
      <c r="G256" s="103">
        <f t="shared" si="163"/>
        <v>366</v>
      </c>
      <c r="H256" s="103" t="str">
        <f t="shared" si="163"/>
        <v>-</v>
      </c>
      <c r="I256" s="103" t="str">
        <f t="shared" si="163"/>
        <v>-</v>
      </c>
      <c r="J256" s="103" t="str">
        <f t="shared" si="163"/>
        <v>-</v>
      </c>
      <c r="K256" s="103" t="str">
        <f t="shared" si="163"/>
        <v>-</v>
      </c>
      <c r="L256" s="103">
        <f t="shared" si="163"/>
        <v>783</v>
      </c>
      <c r="M256" s="27"/>
      <c r="N256" s="103" t="str">
        <f t="shared" ref="N256:X256" si="164">N102</f>
        <v>-</v>
      </c>
      <c r="O256" s="103" t="str">
        <f t="shared" si="164"/>
        <v>-</v>
      </c>
      <c r="P256" s="103" t="str">
        <f t="shared" si="164"/>
        <v>-</v>
      </c>
      <c r="Q256" s="103" t="str">
        <f t="shared" si="164"/>
        <v>-</v>
      </c>
      <c r="R256" s="103" t="str">
        <f t="shared" si="164"/>
        <v>-</v>
      </c>
      <c r="S256" s="103" t="str">
        <f t="shared" si="164"/>
        <v>-</v>
      </c>
      <c r="T256" s="103" t="str">
        <f t="shared" si="164"/>
        <v>-</v>
      </c>
      <c r="U256" s="103" t="str">
        <f t="shared" si="164"/>
        <v>-</v>
      </c>
      <c r="V256" s="103" t="str">
        <f t="shared" si="164"/>
        <v>-</v>
      </c>
      <c r="W256" s="103" t="str">
        <f t="shared" si="164"/>
        <v>-</v>
      </c>
      <c r="X256" s="103" t="str">
        <f t="shared" si="164"/>
        <v>-</v>
      </c>
    </row>
    <row r="257" spans="1:24" ht="11.25" customHeight="1">
      <c r="A257" s="68">
        <v>2023</v>
      </c>
      <c r="B257" s="103" t="str">
        <f>B103</f>
        <v>-</v>
      </c>
      <c r="C257" s="103" t="str">
        <f t="shared" ref="C257:L258" si="165">C103</f>
        <v>-</v>
      </c>
      <c r="D257" s="103" t="str">
        <f t="shared" si="165"/>
        <v>-</v>
      </c>
      <c r="E257" s="103" t="str">
        <f t="shared" si="165"/>
        <v>-</v>
      </c>
      <c r="F257" s="103" t="str">
        <f t="shared" si="165"/>
        <v>-</v>
      </c>
      <c r="G257" s="103" t="str">
        <f t="shared" si="165"/>
        <v>-</v>
      </c>
      <c r="H257" s="103" t="str">
        <f t="shared" si="165"/>
        <v>-</v>
      </c>
      <c r="I257" s="103" t="str">
        <f t="shared" si="165"/>
        <v>-</v>
      </c>
      <c r="J257" s="103" t="str">
        <f t="shared" si="165"/>
        <v>-</v>
      </c>
      <c r="K257" s="103" t="str">
        <f t="shared" si="165"/>
        <v>-</v>
      </c>
      <c r="L257" s="103">
        <f t="shared" si="165"/>
        <v>0</v>
      </c>
      <c r="M257" s="27"/>
      <c r="N257" s="103" t="str">
        <f t="shared" ref="N257:X258" si="166">N103</f>
        <v>-</v>
      </c>
      <c r="O257" s="103" t="str">
        <f t="shared" si="166"/>
        <v>-</v>
      </c>
      <c r="P257" s="103" t="str">
        <f t="shared" si="166"/>
        <v>-</v>
      </c>
      <c r="Q257" s="103" t="str">
        <f t="shared" si="166"/>
        <v>-</v>
      </c>
      <c r="R257" s="103" t="str">
        <f t="shared" si="166"/>
        <v>-</v>
      </c>
      <c r="S257" s="103" t="str">
        <f t="shared" si="166"/>
        <v>-</v>
      </c>
      <c r="T257" s="103" t="str">
        <f t="shared" si="166"/>
        <v>-</v>
      </c>
      <c r="U257" s="103" t="str">
        <f t="shared" si="166"/>
        <v>-</v>
      </c>
      <c r="V257" s="103" t="str">
        <f t="shared" si="166"/>
        <v>-</v>
      </c>
      <c r="W257" s="103" t="str">
        <f t="shared" si="166"/>
        <v>-</v>
      </c>
      <c r="X257" s="103" t="str">
        <f t="shared" si="166"/>
        <v>-</v>
      </c>
    </row>
    <row r="258" spans="1:24" ht="11.25" customHeight="1">
      <c r="A258" s="68">
        <v>2024</v>
      </c>
      <c r="B258" s="103" t="str">
        <f>B104</f>
        <v>-</v>
      </c>
      <c r="C258" s="103">
        <f t="shared" si="165"/>
        <v>7</v>
      </c>
      <c r="D258" s="103" t="str">
        <f t="shared" si="165"/>
        <v>-</v>
      </c>
      <c r="E258" s="103" t="str">
        <f t="shared" si="165"/>
        <v>-</v>
      </c>
      <c r="F258" s="103" t="str">
        <f t="shared" si="165"/>
        <v>-</v>
      </c>
      <c r="G258" s="103" t="str">
        <f t="shared" si="165"/>
        <v>-</v>
      </c>
      <c r="H258" s="103" t="str">
        <f t="shared" si="165"/>
        <v>-</v>
      </c>
      <c r="I258" s="103" t="str">
        <f t="shared" si="165"/>
        <v>-</v>
      </c>
      <c r="J258" s="103" t="str">
        <f t="shared" si="165"/>
        <v>-</v>
      </c>
      <c r="K258" s="103" t="str">
        <f t="shared" si="165"/>
        <v>-</v>
      </c>
      <c r="L258" s="103">
        <f t="shared" si="165"/>
        <v>7</v>
      </c>
      <c r="M258" s="27"/>
      <c r="N258" s="103" t="str">
        <f t="shared" si="166"/>
        <v>-</v>
      </c>
      <c r="O258" s="103" t="str">
        <f t="shared" si="166"/>
        <v>-</v>
      </c>
      <c r="P258" s="103" t="str">
        <f t="shared" si="166"/>
        <v>-</v>
      </c>
      <c r="Q258" s="103" t="str">
        <f t="shared" si="166"/>
        <v>-</v>
      </c>
      <c r="R258" s="103" t="str">
        <f t="shared" si="166"/>
        <v>-</v>
      </c>
      <c r="S258" s="103" t="str">
        <f t="shared" si="166"/>
        <v>-</v>
      </c>
      <c r="T258" s="103" t="str">
        <f t="shared" si="166"/>
        <v>-</v>
      </c>
      <c r="U258" s="103" t="str">
        <f t="shared" si="166"/>
        <v>-</v>
      </c>
      <c r="V258" s="103" t="str">
        <f t="shared" si="166"/>
        <v>-</v>
      </c>
      <c r="W258" s="103" t="str">
        <f t="shared" si="166"/>
        <v>-</v>
      </c>
      <c r="X258" s="103" t="str">
        <f t="shared" si="166"/>
        <v>-</v>
      </c>
    </row>
    <row r="259" spans="1:24" ht="11.25" customHeight="1">
      <c r="A259" s="68"/>
      <c r="B259" s="103"/>
      <c r="C259" s="103"/>
      <c r="D259" s="103"/>
      <c r="E259" s="103"/>
      <c r="F259" s="103"/>
      <c r="G259" s="103"/>
      <c r="H259" s="103"/>
      <c r="I259" s="103"/>
      <c r="J259" s="103"/>
      <c r="K259" s="103"/>
      <c r="L259" s="103"/>
      <c r="M259" s="27"/>
      <c r="N259" s="103"/>
      <c r="O259" s="103"/>
      <c r="P259" s="103"/>
      <c r="Q259" s="103"/>
      <c r="R259" s="103"/>
      <c r="S259" s="103"/>
      <c r="T259" s="103"/>
      <c r="U259" s="103"/>
      <c r="V259" s="103"/>
      <c r="W259" s="103"/>
      <c r="X259" s="103"/>
    </row>
    <row r="260" spans="1:24" ht="11.25" customHeight="1">
      <c r="A260" s="1" t="s">
        <v>266</v>
      </c>
      <c r="B260" s="1"/>
      <c r="C260" s="1"/>
      <c r="D260" s="1"/>
      <c r="E260" s="1"/>
      <c r="F260" s="1"/>
      <c r="G260" s="1"/>
      <c r="H260" s="1"/>
      <c r="I260" s="1"/>
      <c r="J260" s="1"/>
      <c r="K260" s="1"/>
      <c r="L260" s="1"/>
      <c r="M260" s="1"/>
      <c r="N260" s="1"/>
      <c r="O260" s="1"/>
      <c r="P260" s="1"/>
      <c r="Q260" s="1"/>
      <c r="R260" s="1"/>
      <c r="S260" s="1"/>
      <c r="T260" s="1"/>
      <c r="U260" s="1"/>
      <c r="V260" s="1"/>
      <c r="W260" s="1"/>
      <c r="X260" s="1"/>
    </row>
    <row r="261" spans="1:24" ht="11.25" customHeight="1">
      <c r="A261" s="184" t="s">
        <v>1</v>
      </c>
      <c r="B261" s="36" t="s">
        <v>61</v>
      </c>
      <c r="C261" s="36" t="s">
        <v>20</v>
      </c>
      <c r="D261" s="36" t="s">
        <v>21</v>
      </c>
      <c r="E261" s="36" t="s">
        <v>22</v>
      </c>
      <c r="F261" s="36" t="s">
        <v>23</v>
      </c>
      <c r="G261" s="36" t="s">
        <v>24</v>
      </c>
      <c r="H261" s="36" t="s">
        <v>25</v>
      </c>
      <c r="I261" s="36" t="s">
        <v>26</v>
      </c>
      <c r="J261" s="36" t="s">
        <v>62</v>
      </c>
      <c r="K261" s="36" t="s">
        <v>97</v>
      </c>
      <c r="L261" s="36" t="s">
        <v>8</v>
      </c>
      <c r="M261" s="37"/>
      <c r="N261" s="36" t="s">
        <v>61</v>
      </c>
      <c r="O261" s="36" t="s">
        <v>20</v>
      </c>
      <c r="P261" s="36" t="s">
        <v>21</v>
      </c>
      <c r="Q261" s="36" t="s">
        <v>22</v>
      </c>
      <c r="R261" s="36" t="s">
        <v>23</v>
      </c>
      <c r="S261" s="36" t="s">
        <v>24</v>
      </c>
      <c r="T261" s="36" t="s">
        <v>25</v>
      </c>
      <c r="U261" s="36" t="s">
        <v>26</v>
      </c>
      <c r="V261" s="36" t="s">
        <v>62</v>
      </c>
      <c r="W261" s="36" t="s">
        <v>97</v>
      </c>
      <c r="X261" s="36" t="s">
        <v>8</v>
      </c>
    </row>
    <row r="262" spans="1:24" ht="11.25" customHeight="1">
      <c r="A262" s="311" t="s">
        <v>50</v>
      </c>
      <c r="B262" s="311"/>
      <c r="C262" s="311"/>
      <c r="D262" s="311"/>
      <c r="E262" s="311"/>
      <c r="F262" s="311"/>
      <c r="G262" s="311"/>
      <c r="H262" s="311"/>
      <c r="I262" s="311"/>
      <c r="J262" s="311"/>
      <c r="K262" s="311"/>
      <c r="L262" s="311"/>
      <c r="M262" s="6"/>
      <c r="N262" s="311" t="s">
        <v>51</v>
      </c>
      <c r="O262" s="311"/>
      <c r="P262" s="311"/>
      <c r="Q262" s="311"/>
      <c r="R262" s="311"/>
      <c r="S262" s="311"/>
      <c r="T262" s="311"/>
      <c r="U262" s="311"/>
      <c r="V262" s="311"/>
      <c r="W262" s="311"/>
      <c r="X262" s="311"/>
    </row>
    <row r="263" spans="1:24" ht="11.25" customHeight="1">
      <c r="A263" s="63" t="s">
        <v>259</v>
      </c>
      <c r="B263" s="103"/>
      <c r="C263" s="103"/>
      <c r="D263" s="103"/>
      <c r="E263" s="103"/>
      <c r="F263" s="103"/>
      <c r="G263" s="103"/>
      <c r="H263" s="103"/>
      <c r="I263" s="103"/>
      <c r="J263" s="103"/>
      <c r="K263" s="103"/>
      <c r="L263" s="103"/>
      <c r="M263" s="27"/>
      <c r="N263" s="103"/>
      <c r="O263" s="103"/>
      <c r="P263" s="103"/>
      <c r="Q263" s="103"/>
      <c r="R263" s="103"/>
      <c r="S263" s="103"/>
      <c r="T263" s="103"/>
      <c r="U263" s="103"/>
      <c r="V263" s="103"/>
      <c r="W263" s="103"/>
      <c r="X263" s="103"/>
    </row>
    <row r="264" spans="1:24" ht="11.25" customHeight="1">
      <c r="A264" s="68" t="s">
        <v>102</v>
      </c>
      <c r="B264" s="103" t="s">
        <v>15</v>
      </c>
      <c r="C264" s="103">
        <f t="shared" ref="C264:H264" si="167">AVERAGE(C112:C116)</f>
        <v>31015.5</v>
      </c>
      <c r="D264" s="103">
        <f t="shared" si="167"/>
        <v>95110</v>
      </c>
      <c r="E264" s="103">
        <f t="shared" si="167"/>
        <v>63197.2</v>
      </c>
      <c r="F264" s="103">
        <f t="shared" si="167"/>
        <v>128909.4</v>
      </c>
      <c r="G264" s="103">
        <f t="shared" si="167"/>
        <v>57750.8</v>
      </c>
      <c r="H264" s="103">
        <f t="shared" si="167"/>
        <v>17535.8</v>
      </c>
      <c r="I264" s="103" t="s">
        <v>15</v>
      </c>
      <c r="J264" s="103" t="s">
        <v>15</v>
      </c>
      <c r="K264" s="103" t="s">
        <v>15</v>
      </c>
      <c r="L264" s="103">
        <f>SUM(C264:K264)</f>
        <v>393518.69999999995</v>
      </c>
      <c r="M264" s="27"/>
      <c r="N264" s="103" t="s">
        <v>15</v>
      </c>
      <c r="O264" s="103">
        <f t="shared" ref="O264:U264" si="168">AVERAGE(O112:O116)</f>
        <v>36.6</v>
      </c>
      <c r="P264" s="103">
        <f t="shared" si="168"/>
        <v>502.8</v>
      </c>
      <c r="Q264" s="103">
        <f t="shared" si="168"/>
        <v>5765</v>
      </c>
      <c r="R264" s="103">
        <f t="shared" si="168"/>
        <v>14912.6</v>
      </c>
      <c r="S264" s="103">
        <f t="shared" si="168"/>
        <v>2218.6</v>
      </c>
      <c r="T264" s="103">
        <f t="shared" si="168"/>
        <v>276.39999999999998</v>
      </c>
      <c r="U264" s="103">
        <f t="shared" si="168"/>
        <v>0</v>
      </c>
      <c r="V264" s="103" t="s">
        <v>15</v>
      </c>
      <c r="W264" s="103" t="s">
        <v>15</v>
      </c>
      <c r="X264" s="103">
        <f>SUM(Q264:W264)</f>
        <v>23172.6</v>
      </c>
    </row>
    <row r="265" spans="1:24" ht="11.25" customHeight="1">
      <c r="A265" s="68" t="s">
        <v>10</v>
      </c>
      <c r="B265" s="103" t="s">
        <v>15</v>
      </c>
      <c r="C265" s="103" t="s">
        <v>15</v>
      </c>
      <c r="D265" s="103">
        <f>AVERAGE(D117:D121)</f>
        <v>239713.8</v>
      </c>
      <c r="E265" s="103">
        <f>AVERAGE(E117:E121)</f>
        <v>226495.136</v>
      </c>
      <c r="F265" s="103">
        <f>AVERAGE(F117:F121)</f>
        <v>193067.79199999999</v>
      </c>
      <c r="G265" s="103">
        <f>AVERAGE(G117:G121)</f>
        <v>71734.747999999992</v>
      </c>
      <c r="H265" s="103">
        <f>AVERAGE(H117:H121)</f>
        <v>17365.2</v>
      </c>
      <c r="I265" s="103" t="s">
        <v>15</v>
      </c>
      <c r="J265" s="103" t="s">
        <v>15</v>
      </c>
      <c r="K265" s="103" t="s">
        <v>15</v>
      </c>
      <c r="L265" s="103">
        <f>SUM(C265:K265)</f>
        <v>748376.67599999998</v>
      </c>
      <c r="M265" s="27"/>
      <c r="N265" s="103" t="s">
        <v>15</v>
      </c>
      <c r="O265" s="103" t="s">
        <v>15</v>
      </c>
      <c r="P265" s="103" t="s">
        <v>15</v>
      </c>
      <c r="Q265" s="103">
        <f>AVERAGE(Q117:Q121)</f>
        <v>15505.127579700438</v>
      </c>
      <c r="R265" s="103">
        <f>AVERAGE(R117:R121)</f>
        <v>17801.784256643019</v>
      </c>
      <c r="S265" s="103">
        <f>AVERAGE(S117:S121)</f>
        <v>3427.4269167337538</v>
      </c>
      <c r="T265" s="103">
        <f>AVERAGE(T117:T121)</f>
        <v>162.75568845780481</v>
      </c>
      <c r="U265" s="103">
        <f>AVERAGE(U117:U121)</f>
        <v>0</v>
      </c>
      <c r="V265" s="103" t="s">
        <v>15</v>
      </c>
      <c r="W265" s="103" t="s">
        <v>15</v>
      </c>
      <c r="X265" s="103">
        <f>SUM(Q265:W265)</f>
        <v>36897.094441535017</v>
      </c>
    </row>
    <row r="266" spans="1:24" ht="11.25" customHeight="1">
      <c r="A266" s="68" t="s">
        <v>11</v>
      </c>
      <c r="B266" s="103" t="s">
        <v>15</v>
      </c>
      <c r="C266" s="103" t="s">
        <v>15</v>
      </c>
      <c r="D266" s="103">
        <f>AVERAGE(D122:D126)</f>
        <v>121372.8</v>
      </c>
      <c r="E266" s="103">
        <f>AVERAGE(E122:E126)</f>
        <v>73939.8</v>
      </c>
      <c r="F266" s="103">
        <f>AVERAGE(F122:F126)</f>
        <v>80950.399999999994</v>
      </c>
      <c r="G266" s="103">
        <f>AVERAGE(G122:G126)</f>
        <v>42707.199999999997</v>
      </c>
      <c r="H266" s="103">
        <f>AVERAGE(H122:H126)</f>
        <v>22017.599999999999</v>
      </c>
      <c r="I266" s="103" t="s">
        <v>15</v>
      </c>
      <c r="J266" s="103" t="s">
        <v>15</v>
      </c>
      <c r="K266" s="103" t="s">
        <v>15</v>
      </c>
      <c r="L266" s="103">
        <f>SUM(C266:K266)</f>
        <v>340987.8</v>
      </c>
      <c r="M266" s="27"/>
      <c r="N266" s="103" t="s">
        <v>15</v>
      </c>
      <c r="O266" s="103" t="s">
        <v>15</v>
      </c>
      <c r="P266" s="103" t="s">
        <v>15</v>
      </c>
      <c r="Q266" s="103">
        <f>AVERAGE(Q122:Q126)</f>
        <v>25850</v>
      </c>
      <c r="R266" s="103">
        <f>AVERAGE(R122:R126)</f>
        <v>12250</v>
      </c>
      <c r="S266" s="103">
        <f>AVERAGE(S122:S126)</f>
        <v>2825</v>
      </c>
      <c r="T266" s="103" t="s">
        <v>15</v>
      </c>
      <c r="U266" s="103" t="s">
        <v>15</v>
      </c>
      <c r="V266" s="103" t="s">
        <v>15</v>
      </c>
      <c r="W266" s="103" t="s">
        <v>15</v>
      </c>
      <c r="X266" s="103">
        <f>SUM(Q266:W266)</f>
        <v>40925</v>
      </c>
    </row>
    <row r="267" spans="1:24" ht="11.25" customHeight="1">
      <c r="A267" s="68" t="s">
        <v>12</v>
      </c>
      <c r="B267" s="103" t="s">
        <v>15</v>
      </c>
      <c r="C267" s="103" t="s">
        <v>15</v>
      </c>
      <c r="D267" s="103">
        <f>AVERAGE(D127:D131)</f>
        <v>121717.2</v>
      </c>
      <c r="E267" s="103">
        <f>AVERAGE(E127:E131)</f>
        <v>101679.4</v>
      </c>
      <c r="F267" s="103">
        <f>AVERAGE(F127:F131)</f>
        <v>88632</v>
      </c>
      <c r="G267" s="103">
        <f>AVERAGE(G127:G131)</f>
        <v>24057.200000000001</v>
      </c>
      <c r="H267" s="103">
        <f>AVERAGE(H127:H131)</f>
        <v>25378.2</v>
      </c>
      <c r="I267" s="103" t="s">
        <v>15</v>
      </c>
      <c r="J267" s="103" t="s">
        <v>15</v>
      </c>
      <c r="K267" s="103" t="s">
        <v>15</v>
      </c>
      <c r="L267" s="103">
        <f>SUM(C267:K267)</f>
        <v>361464</v>
      </c>
      <c r="M267" s="27"/>
      <c r="N267" s="103" t="s">
        <v>15</v>
      </c>
      <c r="O267" s="103" t="s">
        <v>15</v>
      </c>
      <c r="P267" s="103" t="s">
        <v>15</v>
      </c>
      <c r="Q267" s="103" t="s">
        <v>15</v>
      </c>
      <c r="R267" s="103" t="s">
        <v>15</v>
      </c>
      <c r="S267" s="103" t="s">
        <v>15</v>
      </c>
      <c r="T267" s="103" t="s">
        <v>15</v>
      </c>
      <c r="U267" s="103" t="s">
        <v>15</v>
      </c>
      <c r="V267" s="103" t="s">
        <v>15</v>
      </c>
      <c r="W267" s="103" t="s">
        <v>15</v>
      </c>
      <c r="X267" s="103" t="s">
        <v>15</v>
      </c>
    </row>
    <row r="268" spans="1:24" ht="11.25" customHeight="1">
      <c r="A268" s="68" t="s">
        <v>13</v>
      </c>
      <c r="B268" s="103" t="str">
        <f>B132</f>
        <v>-</v>
      </c>
      <c r="C268" s="103" t="str">
        <f>C132</f>
        <v>-</v>
      </c>
      <c r="D268" s="103">
        <f t="shared" ref="D268:I268" si="169">AVERAGE(D132:D136)</f>
        <v>81369.8</v>
      </c>
      <c r="E268" s="103">
        <f t="shared" si="169"/>
        <v>73617.600000000006</v>
      </c>
      <c r="F268" s="103">
        <f t="shared" si="169"/>
        <v>122398.6</v>
      </c>
      <c r="G268" s="103">
        <f t="shared" si="169"/>
        <v>52345</v>
      </c>
      <c r="H268" s="103">
        <f t="shared" si="169"/>
        <v>39885.199999999997</v>
      </c>
      <c r="I268" s="103">
        <f t="shared" si="169"/>
        <v>1904.6</v>
      </c>
      <c r="J268" s="103" t="str">
        <f>J132</f>
        <v>-</v>
      </c>
      <c r="K268" s="103" t="str">
        <f>K132</f>
        <v>-</v>
      </c>
      <c r="L268" s="103">
        <f>AVERAGE(L132:L136)</f>
        <v>371520.8</v>
      </c>
      <c r="M268" s="27"/>
      <c r="N268" s="103" t="str">
        <f t="shared" ref="N268:X268" si="170">N132</f>
        <v>-</v>
      </c>
      <c r="O268" s="103" t="str">
        <f t="shared" si="170"/>
        <v>-</v>
      </c>
      <c r="P268" s="103" t="str">
        <f t="shared" si="170"/>
        <v>-</v>
      </c>
      <c r="Q268" s="103" t="str">
        <f t="shared" si="170"/>
        <v>-</v>
      </c>
      <c r="R268" s="103" t="str">
        <f t="shared" si="170"/>
        <v>-</v>
      </c>
      <c r="S268" s="103" t="str">
        <f t="shared" si="170"/>
        <v>-</v>
      </c>
      <c r="T268" s="103" t="str">
        <f t="shared" si="170"/>
        <v>-</v>
      </c>
      <c r="U268" s="103" t="str">
        <f t="shared" si="170"/>
        <v>-</v>
      </c>
      <c r="V268" s="103" t="str">
        <f t="shared" si="170"/>
        <v>-</v>
      </c>
      <c r="W268" s="103" t="str">
        <f t="shared" si="170"/>
        <v>-</v>
      </c>
      <c r="X268" s="103" t="str">
        <f t="shared" si="170"/>
        <v>-</v>
      </c>
    </row>
    <row r="269" spans="1:24" ht="11.25" customHeight="1">
      <c r="A269" s="68" t="s">
        <v>14</v>
      </c>
      <c r="B269" s="103" t="str">
        <f>B137</f>
        <v>-</v>
      </c>
      <c r="C269" s="103">
        <f>AVERAGE(C137:C141)</f>
        <v>748</v>
      </c>
      <c r="D269" s="103">
        <f>AVERAGE(D137:D141)</f>
        <v>23254.5</v>
      </c>
      <c r="E269" s="103">
        <f t="shared" ref="E269:L269" si="171">AVERAGE(E137:E141)</f>
        <v>273.5</v>
      </c>
      <c r="F269" s="103">
        <f t="shared" si="171"/>
        <v>22499</v>
      </c>
      <c r="G269" s="103">
        <f t="shared" si="171"/>
        <v>15994.333333333334</v>
      </c>
      <c r="H269" s="103">
        <f t="shared" si="171"/>
        <v>12743.5</v>
      </c>
      <c r="I269" s="103">
        <f t="shared" si="171"/>
        <v>712</v>
      </c>
      <c r="J269" s="103" t="str">
        <f t="shared" ref="J269:K269" si="172">J137</f>
        <v>-</v>
      </c>
      <c r="K269" s="103" t="str">
        <f t="shared" si="172"/>
        <v>-</v>
      </c>
      <c r="L269" s="103">
        <f t="shared" si="171"/>
        <v>63398.333333333336</v>
      </c>
      <c r="M269" s="27"/>
      <c r="N269" s="103" t="str">
        <f t="shared" ref="N269:X269" si="173">N137</f>
        <v>-</v>
      </c>
      <c r="O269" s="103" t="str">
        <f t="shared" si="173"/>
        <v>-</v>
      </c>
      <c r="P269" s="103" t="str">
        <f t="shared" si="173"/>
        <v>-</v>
      </c>
      <c r="Q269" s="103" t="str">
        <f t="shared" si="173"/>
        <v>-</v>
      </c>
      <c r="R269" s="103" t="str">
        <f t="shared" si="173"/>
        <v>-</v>
      </c>
      <c r="S269" s="103" t="str">
        <f t="shared" si="173"/>
        <v>-</v>
      </c>
      <c r="T269" s="103" t="str">
        <f t="shared" si="173"/>
        <v>-</v>
      </c>
      <c r="U269" s="103" t="str">
        <f t="shared" si="173"/>
        <v>-</v>
      </c>
      <c r="V269" s="103" t="str">
        <f t="shared" si="173"/>
        <v>-</v>
      </c>
      <c r="W269" s="103" t="str">
        <f t="shared" si="173"/>
        <v>-</v>
      </c>
      <c r="X269" s="103" t="str">
        <f t="shared" si="173"/>
        <v>-</v>
      </c>
    </row>
    <row r="270" spans="1:24" ht="11.25" customHeight="1">
      <c r="A270" s="68">
        <v>2011</v>
      </c>
      <c r="B270" s="103" t="str">
        <f t="shared" ref="B270:L270" si="174">B142</f>
        <v>-</v>
      </c>
      <c r="C270" s="103" t="str">
        <f t="shared" si="174"/>
        <v>-</v>
      </c>
      <c r="D270" s="103">
        <f t="shared" si="174"/>
        <v>11732</v>
      </c>
      <c r="E270" s="103">
        <f t="shared" si="174"/>
        <v>4189</v>
      </c>
      <c r="F270" s="103">
        <f t="shared" si="174"/>
        <v>30085</v>
      </c>
      <c r="G270" s="103">
        <f t="shared" si="174"/>
        <v>19494</v>
      </c>
      <c r="H270" s="103">
        <f t="shared" si="174"/>
        <v>1820</v>
      </c>
      <c r="I270" s="103">
        <f t="shared" si="174"/>
        <v>317</v>
      </c>
      <c r="J270" s="103" t="str">
        <f t="shared" si="174"/>
        <v>-</v>
      </c>
      <c r="K270" s="103" t="str">
        <f t="shared" si="174"/>
        <v>-</v>
      </c>
      <c r="L270" s="103">
        <f t="shared" si="174"/>
        <v>67637</v>
      </c>
      <c r="M270" s="27"/>
      <c r="N270" s="103" t="str">
        <f t="shared" ref="N270:X270" si="175">N142</f>
        <v>-</v>
      </c>
      <c r="O270" s="103" t="str">
        <f t="shared" si="175"/>
        <v>-</v>
      </c>
      <c r="P270" s="103" t="str">
        <f t="shared" si="175"/>
        <v>-</v>
      </c>
      <c r="Q270" s="103" t="str">
        <f t="shared" si="175"/>
        <v>-</v>
      </c>
      <c r="R270" s="103" t="str">
        <f t="shared" si="175"/>
        <v>-</v>
      </c>
      <c r="S270" s="103" t="str">
        <f t="shared" si="175"/>
        <v>-</v>
      </c>
      <c r="T270" s="103" t="str">
        <f t="shared" si="175"/>
        <v>-</v>
      </c>
      <c r="U270" s="103" t="str">
        <f t="shared" si="175"/>
        <v>-</v>
      </c>
      <c r="V270" s="103" t="str">
        <f t="shared" si="175"/>
        <v>-</v>
      </c>
      <c r="W270" s="103" t="str">
        <f t="shared" si="175"/>
        <v>-</v>
      </c>
      <c r="X270" s="103" t="str">
        <f t="shared" si="175"/>
        <v>-</v>
      </c>
    </row>
    <row r="271" spans="1:24" ht="11.25" customHeight="1">
      <c r="A271" s="68">
        <v>2012</v>
      </c>
      <c r="B271" s="103" t="str">
        <f t="shared" ref="B271:L271" si="176">B143</f>
        <v>-</v>
      </c>
      <c r="C271" s="103" t="str">
        <f t="shared" si="176"/>
        <v>-</v>
      </c>
      <c r="D271" s="103">
        <f t="shared" si="176"/>
        <v>58857</v>
      </c>
      <c r="E271" s="103">
        <f t="shared" si="176"/>
        <v>19385</v>
      </c>
      <c r="F271" s="103">
        <f t="shared" si="176"/>
        <v>92842</v>
      </c>
      <c r="G271" s="103">
        <f t="shared" si="176"/>
        <v>28266</v>
      </c>
      <c r="H271" s="103">
        <f t="shared" si="176"/>
        <v>7691</v>
      </c>
      <c r="I271" s="103">
        <f t="shared" si="176"/>
        <v>3313</v>
      </c>
      <c r="J271" s="103" t="str">
        <f t="shared" si="176"/>
        <v>-</v>
      </c>
      <c r="K271" s="103" t="str">
        <f t="shared" si="176"/>
        <v>-</v>
      </c>
      <c r="L271" s="103">
        <f t="shared" si="176"/>
        <v>210354</v>
      </c>
      <c r="M271" s="27"/>
      <c r="N271" s="103" t="str">
        <f t="shared" ref="N271:X271" si="177">N143</f>
        <v>-</v>
      </c>
      <c r="O271" s="103" t="str">
        <f t="shared" si="177"/>
        <v>-</v>
      </c>
      <c r="P271" s="103" t="str">
        <f t="shared" si="177"/>
        <v>-</v>
      </c>
      <c r="Q271" s="103" t="str">
        <f t="shared" si="177"/>
        <v>-</v>
      </c>
      <c r="R271" s="103" t="str">
        <f t="shared" si="177"/>
        <v>-</v>
      </c>
      <c r="S271" s="103" t="str">
        <f t="shared" si="177"/>
        <v>-</v>
      </c>
      <c r="T271" s="103" t="str">
        <f t="shared" si="177"/>
        <v>-</v>
      </c>
      <c r="U271" s="103" t="str">
        <f t="shared" si="177"/>
        <v>-</v>
      </c>
      <c r="V271" s="103" t="str">
        <f t="shared" si="177"/>
        <v>-</v>
      </c>
      <c r="W271" s="103" t="str">
        <f t="shared" si="177"/>
        <v>-</v>
      </c>
      <c r="X271" s="103" t="str">
        <f t="shared" si="177"/>
        <v>-</v>
      </c>
    </row>
    <row r="272" spans="1:24" ht="11.25" customHeight="1">
      <c r="A272" s="68">
        <v>2013</v>
      </c>
      <c r="B272" s="103" t="str">
        <f t="shared" ref="B272:L272" si="178">B144</f>
        <v>-</v>
      </c>
      <c r="C272" s="103" t="str">
        <f t="shared" si="178"/>
        <v>-</v>
      </c>
      <c r="D272" s="103">
        <f t="shared" si="178"/>
        <v>74828</v>
      </c>
      <c r="E272" s="103">
        <f t="shared" si="178"/>
        <v>81625</v>
      </c>
      <c r="F272" s="103">
        <f t="shared" si="178"/>
        <v>95896</v>
      </c>
      <c r="G272" s="103">
        <f t="shared" si="178"/>
        <v>23249</v>
      </c>
      <c r="H272" s="103">
        <f t="shared" si="178"/>
        <v>10910</v>
      </c>
      <c r="I272" s="103">
        <f t="shared" si="178"/>
        <v>941</v>
      </c>
      <c r="J272" s="103" t="str">
        <f t="shared" si="178"/>
        <v>-</v>
      </c>
      <c r="K272" s="103" t="str">
        <f t="shared" si="178"/>
        <v>-</v>
      </c>
      <c r="L272" s="103">
        <f t="shared" si="178"/>
        <v>287449</v>
      </c>
      <c r="M272" s="27"/>
      <c r="N272" s="103" t="str">
        <f t="shared" ref="N272:X272" si="179">N144</f>
        <v>-</v>
      </c>
      <c r="O272" s="103" t="str">
        <f t="shared" si="179"/>
        <v>-</v>
      </c>
      <c r="P272" s="103" t="str">
        <f t="shared" si="179"/>
        <v>-</v>
      </c>
      <c r="Q272" s="103" t="str">
        <f t="shared" si="179"/>
        <v>-</v>
      </c>
      <c r="R272" s="103" t="str">
        <f t="shared" si="179"/>
        <v>-</v>
      </c>
      <c r="S272" s="103" t="str">
        <f t="shared" si="179"/>
        <v>-</v>
      </c>
      <c r="T272" s="103" t="str">
        <f t="shared" si="179"/>
        <v>-</v>
      </c>
      <c r="U272" s="103" t="str">
        <f t="shared" si="179"/>
        <v>-</v>
      </c>
      <c r="V272" s="103" t="str">
        <f t="shared" si="179"/>
        <v>-</v>
      </c>
      <c r="W272" s="103" t="str">
        <f t="shared" si="179"/>
        <v>-</v>
      </c>
      <c r="X272" s="103" t="str">
        <f t="shared" si="179"/>
        <v>-</v>
      </c>
    </row>
    <row r="273" spans="1:24" ht="11.25" customHeight="1">
      <c r="A273" s="68">
        <v>2014</v>
      </c>
      <c r="B273" s="103" t="str">
        <f t="shared" ref="B273:L273" si="180">B145</f>
        <v>-</v>
      </c>
      <c r="C273" s="103" t="str">
        <f t="shared" si="180"/>
        <v>-</v>
      </c>
      <c r="D273" s="103">
        <f t="shared" si="180"/>
        <v>34946</v>
      </c>
      <c r="E273" s="103">
        <f t="shared" si="180"/>
        <v>39581</v>
      </c>
      <c r="F273" s="103">
        <f t="shared" si="180"/>
        <v>54568</v>
      </c>
      <c r="G273" s="103">
        <f t="shared" si="180"/>
        <v>24085</v>
      </c>
      <c r="H273" s="103">
        <f t="shared" si="180"/>
        <v>11498</v>
      </c>
      <c r="I273" s="103">
        <f t="shared" si="180"/>
        <v>2985</v>
      </c>
      <c r="J273" s="103" t="str">
        <f t="shared" si="180"/>
        <v>-</v>
      </c>
      <c r="K273" s="103" t="str">
        <f t="shared" si="180"/>
        <v>-</v>
      </c>
      <c r="L273" s="103">
        <f t="shared" si="180"/>
        <v>167663</v>
      </c>
      <c r="M273" s="27"/>
      <c r="N273" s="103" t="str">
        <f t="shared" ref="N273:X273" si="181">N145</f>
        <v>-</v>
      </c>
      <c r="O273" s="103" t="str">
        <f t="shared" si="181"/>
        <v>-</v>
      </c>
      <c r="P273" s="103" t="str">
        <f t="shared" si="181"/>
        <v>-</v>
      </c>
      <c r="Q273" s="103" t="str">
        <f t="shared" si="181"/>
        <v>-</v>
      </c>
      <c r="R273" s="103" t="str">
        <f t="shared" si="181"/>
        <v>-</v>
      </c>
      <c r="S273" s="103" t="str">
        <f t="shared" si="181"/>
        <v>-</v>
      </c>
      <c r="T273" s="103" t="str">
        <f t="shared" si="181"/>
        <v>-</v>
      </c>
      <c r="U273" s="103" t="str">
        <f t="shared" si="181"/>
        <v>-</v>
      </c>
      <c r="V273" s="103" t="str">
        <f t="shared" si="181"/>
        <v>-</v>
      </c>
      <c r="W273" s="103" t="str">
        <f t="shared" si="181"/>
        <v>-</v>
      </c>
      <c r="X273" s="103" t="str">
        <f t="shared" si="181"/>
        <v>-</v>
      </c>
    </row>
    <row r="274" spans="1:24" ht="11.25" customHeight="1">
      <c r="A274" s="68">
        <v>2015</v>
      </c>
      <c r="B274" s="103" t="str">
        <f t="shared" ref="B274:L274" si="182">B146</f>
        <v>-</v>
      </c>
      <c r="C274" s="103" t="str">
        <f t="shared" si="182"/>
        <v>-</v>
      </c>
      <c r="D274" s="103">
        <f t="shared" si="182"/>
        <v>53561</v>
      </c>
      <c r="E274" s="103">
        <f t="shared" si="182"/>
        <v>19489</v>
      </c>
      <c r="F274" s="103">
        <f t="shared" si="182"/>
        <v>12920</v>
      </c>
      <c r="G274" s="103">
        <f t="shared" si="182"/>
        <v>11467</v>
      </c>
      <c r="H274" s="103">
        <f t="shared" si="182"/>
        <v>10407</v>
      </c>
      <c r="I274" s="103">
        <f t="shared" si="182"/>
        <v>2617</v>
      </c>
      <c r="J274" s="103" t="str">
        <f t="shared" si="182"/>
        <v>-</v>
      </c>
      <c r="K274" s="103" t="str">
        <f t="shared" si="182"/>
        <v>-</v>
      </c>
      <c r="L274" s="103">
        <f t="shared" si="182"/>
        <v>110461</v>
      </c>
      <c r="M274" s="27"/>
      <c r="N274" s="103" t="str">
        <f t="shared" ref="N274:X274" si="183">N146</f>
        <v>-</v>
      </c>
      <c r="O274" s="103" t="str">
        <f t="shared" si="183"/>
        <v>-</v>
      </c>
      <c r="P274" s="103" t="str">
        <f t="shared" si="183"/>
        <v>-</v>
      </c>
      <c r="Q274" s="103" t="str">
        <f t="shared" si="183"/>
        <v>-</v>
      </c>
      <c r="R274" s="103" t="str">
        <f t="shared" si="183"/>
        <v>-</v>
      </c>
      <c r="S274" s="103" t="str">
        <f t="shared" si="183"/>
        <v>-</v>
      </c>
      <c r="T274" s="103" t="str">
        <f t="shared" si="183"/>
        <v>-</v>
      </c>
      <c r="U274" s="103" t="str">
        <f t="shared" si="183"/>
        <v>-</v>
      </c>
      <c r="V274" s="103" t="str">
        <f t="shared" si="183"/>
        <v>-</v>
      </c>
      <c r="W274" s="103" t="str">
        <f t="shared" si="183"/>
        <v>-</v>
      </c>
      <c r="X274" s="103" t="str">
        <f t="shared" si="183"/>
        <v>-</v>
      </c>
    </row>
    <row r="275" spans="1:24" ht="11.25" customHeight="1">
      <c r="A275" s="68">
        <v>2016</v>
      </c>
      <c r="B275" s="103" t="str">
        <f t="shared" ref="B275:L275" si="184">B147</f>
        <v>-</v>
      </c>
      <c r="C275" s="103" t="str">
        <f t="shared" si="184"/>
        <v>-</v>
      </c>
      <c r="D275" s="103">
        <f t="shared" si="184"/>
        <v>13367</v>
      </c>
      <c r="E275" s="103">
        <f t="shared" si="184"/>
        <v>13428</v>
      </c>
      <c r="F275" s="103" t="str">
        <f t="shared" si="184"/>
        <v>-</v>
      </c>
      <c r="G275" s="103">
        <f t="shared" si="184"/>
        <v>18334</v>
      </c>
      <c r="H275" s="103">
        <f t="shared" si="184"/>
        <v>9271</v>
      </c>
      <c r="I275" s="103">
        <f t="shared" si="184"/>
        <v>589</v>
      </c>
      <c r="J275" s="103" t="str">
        <f t="shared" si="184"/>
        <v>-</v>
      </c>
      <c r="K275" s="103" t="str">
        <f t="shared" si="184"/>
        <v>-</v>
      </c>
      <c r="L275" s="103">
        <f t="shared" si="184"/>
        <v>54989</v>
      </c>
      <c r="M275" s="27"/>
      <c r="N275" s="103" t="str">
        <f t="shared" ref="N275:X275" si="185">N147</f>
        <v>-</v>
      </c>
      <c r="O275" s="103" t="str">
        <f t="shared" si="185"/>
        <v>-</v>
      </c>
      <c r="P275" s="103" t="str">
        <f t="shared" si="185"/>
        <v>-</v>
      </c>
      <c r="Q275" s="103" t="str">
        <f t="shared" si="185"/>
        <v>-</v>
      </c>
      <c r="R275" s="103" t="str">
        <f t="shared" si="185"/>
        <v>-</v>
      </c>
      <c r="S275" s="103" t="str">
        <f t="shared" si="185"/>
        <v>-</v>
      </c>
      <c r="T275" s="103" t="str">
        <f t="shared" si="185"/>
        <v>-</v>
      </c>
      <c r="U275" s="103" t="str">
        <f t="shared" si="185"/>
        <v>-</v>
      </c>
      <c r="V275" s="103" t="str">
        <f t="shared" si="185"/>
        <v>-</v>
      </c>
      <c r="W275" s="103" t="str">
        <f t="shared" si="185"/>
        <v>-</v>
      </c>
      <c r="X275" s="103" t="str">
        <f t="shared" si="185"/>
        <v>-</v>
      </c>
    </row>
    <row r="276" spans="1:24" ht="11.25" customHeight="1">
      <c r="A276" s="68">
        <v>2017</v>
      </c>
      <c r="B276" s="103" t="str">
        <f t="shared" ref="B276:L276" si="186">B148</f>
        <v>-</v>
      </c>
      <c r="C276" s="103" t="str">
        <f t="shared" si="186"/>
        <v>-</v>
      </c>
      <c r="D276" s="103">
        <f t="shared" si="186"/>
        <v>5588</v>
      </c>
      <c r="E276" s="103">
        <f t="shared" si="186"/>
        <v>6891</v>
      </c>
      <c r="F276" s="103" t="str">
        <f t="shared" si="186"/>
        <v>-</v>
      </c>
      <c r="G276" s="103">
        <f t="shared" si="186"/>
        <v>18336</v>
      </c>
      <c r="H276" s="103">
        <f t="shared" si="186"/>
        <v>10232</v>
      </c>
      <c r="I276" s="103">
        <f t="shared" si="186"/>
        <v>1279</v>
      </c>
      <c r="J276" s="103" t="str">
        <f t="shared" si="186"/>
        <v>-</v>
      </c>
      <c r="K276" s="103" t="str">
        <f t="shared" si="186"/>
        <v>-</v>
      </c>
      <c r="L276" s="103">
        <f t="shared" si="186"/>
        <v>42326</v>
      </c>
      <c r="M276" s="27"/>
      <c r="N276" s="103" t="str">
        <f t="shared" ref="N276:X276" si="187">N148</f>
        <v>-</v>
      </c>
      <c r="O276" s="103" t="str">
        <f t="shared" si="187"/>
        <v>-</v>
      </c>
      <c r="P276" s="103" t="str">
        <f t="shared" si="187"/>
        <v>-</v>
      </c>
      <c r="Q276" s="103" t="str">
        <f t="shared" si="187"/>
        <v>-</v>
      </c>
      <c r="R276" s="103" t="str">
        <f t="shared" si="187"/>
        <v>-</v>
      </c>
      <c r="S276" s="103" t="str">
        <f t="shared" si="187"/>
        <v>-</v>
      </c>
      <c r="T276" s="103" t="str">
        <f t="shared" si="187"/>
        <v>-</v>
      </c>
      <c r="U276" s="103" t="str">
        <f t="shared" si="187"/>
        <v>-</v>
      </c>
      <c r="V276" s="103" t="str">
        <f t="shared" si="187"/>
        <v>-</v>
      </c>
      <c r="W276" s="103" t="str">
        <f t="shared" si="187"/>
        <v>-</v>
      </c>
      <c r="X276" s="103" t="str">
        <f t="shared" si="187"/>
        <v>-</v>
      </c>
    </row>
    <row r="277" spans="1:24" ht="10.5" customHeight="1">
      <c r="A277" s="68">
        <v>2018</v>
      </c>
      <c r="B277" s="103" t="str">
        <f t="shared" ref="B277:L277" si="188">B149</f>
        <v>-</v>
      </c>
      <c r="C277" s="103" t="str">
        <f t="shared" si="188"/>
        <v>-</v>
      </c>
      <c r="D277" s="103">
        <f t="shared" si="188"/>
        <v>4566</v>
      </c>
      <c r="E277" s="103">
        <f t="shared" si="188"/>
        <v>14859</v>
      </c>
      <c r="F277" s="103">
        <f t="shared" si="188"/>
        <v>13096</v>
      </c>
      <c r="G277" s="103">
        <f t="shared" si="188"/>
        <v>23927</v>
      </c>
      <c r="H277" s="103">
        <f t="shared" si="188"/>
        <v>10926</v>
      </c>
      <c r="I277" s="103">
        <f t="shared" si="188"/>
        <v>2031</v>
      </c>
      <c r="J277" s="103" t="str">
        <f t="shared" si="188"/>
        <v>-</v>
      </c>
      <c r="K277" s="103" t="str">
        <f t="shared" si="188"/>
        <v>-</v>
      </c>
      <c r="L277" s="103">
        <f t="shared" si="188"/>
        <v>69405</v>
      </c>
      <c r="M277" s="27"/>
      <c r="N277" s="103" t="str">
        <f t="shared" ref="N277:X277" si="189">N149</f>
        <v>-</v>
      </c>
      <c r="O277" s="103" t="str">
        <f t="shared" si="189"/>
        <v>-</v>
      </c>
      <c r="P277" s="103" t="str">
        <f t="shared" si="189"/>
        <v>-</v>
      </c>
      <c r="Q277" s="103" t="str">
        <f t="shared" si="189"/>
        <v>-</v>
      </c>
      <c r="R277" s="103" t="str">
        <f t="shared" si="189"/>
        <v>-</v>
      </c>
      <c r="S277" s="103" t="str">
        <f t="shared" si="189"/>
        <v>-</v>
      </c>
      <c r="T277" s="103" t="str">
        <f t="shared" si="189"/>
        <v>-</v>
      </c>
      <c r="U277" s="103" t="str">
        <f t="shared" si="189"/>
        <v>-</v>
      </c>
      <c r="V277" s="103" t="str">
        <f t="shared" si="189"/>
        <v>-</v>
      </c>
      <c r="W277" s="103" t="str">
        <f t="shared" si="189"/>
        <v>-</v>
      </c>
      <c r="X277" s="103" t="str">
        <f t="shared" si="189"/>
        <v>-</v>
      </c>
    </row>
    <row r="278" spans="1:24" ht="11.25" customHeight="1">
      <c r="A278" s="68">
        <v>2019</v>
      </c>
      <c r="B278" s="103" t="str">
        <f t="shared" ref="B278:L278" si="190">B150</f>
        <v>-</v>
      </c>
      <c r="C278" s="103" t="str">
        <f t="shared" si="190"/>
        <v>-</v>
      </c>
      <c r="D278" s="103">
        <f t="shared" si="190"/>
        <v>71001</v>
      </c>
      <c r="E278" s="103">
        <f t="shared" si="190"/>
        <v>97146</v>
      </c>
      <c r="F278" s="103">
        <f t="shared" si="190"/>
        <v>37363</v>
      </c>
      <c r="G278" s="103">
        <f t="shared" si="190"/>
        <v>53222</v>
      </c>
      <c r="H278" s="103">
        <f t="shared" si="190"/>
        <v>6099</v>
      </c>
      <c r="I278" s="103">
        <f t="shared" si="190"/>
        <v>801</v>
      </c>
      <c r="J278" s="103" t="str">
        <f t="shared" si="190"/>
        <v>-</v>
      </c>
      <c r="K278" s="103" t="str">
        <f t="shared" si="190"/>
        <v>-</v>
      </c>
      <c r="L278" s="103">
        <f t="shared" si="190"/>
        <v>265632</v>
      </c>
      <c r="M278" s="27"/>
      <c r="N278" s="103" t="str">
        <f t="shared" ref="N278:X278" si="191">N150</f>
        <v>-</v>
      </c>
      <c r="O278" s="103" t="str">
        <f t="shared" si="191"/>
        <v>-</v>
      </c>
      <c r="P278" s="103" t="str">
        <f t="shared" si="191"/>
        <v>-</v>
      </c>
      <c r="Q278" s="103" t="str">
        <f t="shared" si="191"/>
        <v>-</v>
      </c>
      <c r="R278" s="103" t="str">
        <f t="shared" si="191"/>
        <v>-</v>
      </c>
      <c r="S278" s="103" t="str">
        <f t="shared" si="191"/>
        <v>-</v>
      </c>
      <c r="T278" s="103" t="str">
        <f t="shared" si="191"/>
        <v>-</v>
      </c>
      <c r="U278" s="103" t="str">
        <f t="shared" si="191"/>
        <v>-</v>
      </c>
      <c r="V278" s="103" t="str">
        <f t="shared" si="191"/>
        <v>-</v>
      </c>
      <c r="W278" s="103" t="str">
        <f t="shared" si="191"/>
        <v>-</v>
      </c>
      <c r="X278" s="103" t="str">
        <f t="shared" si="191"/>
        <v>-</v>
      </c>
    </row>
    <row r="279" spans="1:24" ht="11.25" customHeight="1">
      <c r="A279" s="68">
        <v>2020</v>
      </c>
      <c r="B279" s="103" t="str">
        <f t="shared" ref="B279:L279" si="192">B151</f>
        <v>-</v>
      </c>
      <c r="C279" s="103" t="str">
        <f t="shared" si="192"/>
        <v>-</v>
      </c>
      <c r="D279" s="103">
        <f t="shared" si="192"/>
        <v>32516</v>
      </c>
      <c r="E279" s="103">
        <f t="shared" si="192"/>
        <v>49257</v>
      </c>
      <c r="F279" s="103">
        <f t="shared" si="192"/>
        <v>65505</v>
      </c>
      <c r="G279" s="103">
        <f t="shared" si="192"/>
        <v>19615</v>
      </c>
      <c r="H279" s="103">
        <f t="shared" si="192"/>
        <v>8472</v>
      </c>
      <c r="I279" s="103">
        <f t="shared" si="192"/>
        <v>2435</v>
      </c>
      <c r="J279" s="103" t="str">
        <f t="shared" si="192"/>
        <v>-</v>
      </c>
      <c r="K279" s="103" t="str">
        <f t="shared" si="192"/>
        <v>-</v>
      </c>
      <c r="L279" s="103">
        <f t="shared" si="192"/>
        <v>177800</v>
      </c>
      <c r="M279" s="27"/>
      <c r="N279" s="103" t="str">
        <f t="shared" ref="N279:X279" si="193">N151</f>
        <v>-</v>
      </c>
      <c r="O279" s="103" t="str">
        <f t="shared" si="193"/>
        <v>-</v>
      </c>
      <c r="P279" s="103" t="str">
        <f t="shared" si="193"/>
        <v>-</v>
      </c>
      <c r="Q279" s="103" t="str">
        <f t="shared" si="193"/>
        <v>-</v>
      </c>
      <c r="R279" s="103" t="str">
        <f t="shared" si="193"/>
        <v>-</v>
      </c>
      <c r="S279" s="103" t="str">
        <f t="shared" si="193"/>
        <v>-</v>
      </c>
      <c r="T279" s="103" t="str">
        <f t="shared" si="193"/>
        <v>-</v>
      </c>
      <c r="U279" s="103" t="str">
        <f t="shared" si="193"/>
        <v>-</v>
      </c>
      <c r="V279" s="103" t="str">
        <f t="shared" si="193"/>
        <v>-</v>
      </c>
      <c r="W279" s="103" t="str">
        <f t="shared" si="193"/>
        <v>-</v>
      </c>
      <c r="X279" s="103" t="str">
        <f t="shared" si="193"/>
        <v>-</v>
      </c>
    </row>
    <row r="280" spans="1:24" ht="11.25" customHeight="1">
      <c r="A280" s="68">
        <v>2021</v>
      </c>
      <c r="B280" s="103" t="str">
        <f t="shared" ref="B280:L280" si="194">B152</f>
        <v>-</v>
      </c>
      <c r="C280" s="103" t="str">
        <f t="shared" si="194"/>
        <v>-</v>
      </c>
      <c r="D280" s="103">
        <f t="shared" si="194"/>
        <v>46881</v>
      </c>
      <c r="E280" s="103">
        <f t="shared" si="194"/>
        <v>76723</v>
      </c>
      <c r="F280" s="103">
        <f t="shared" si="194"/>
        <v>12632</v>
      </c>
      <c r="G280" s="103">
        <f t="shared" si="194"/>
        <v>57622</v>
      </c>
      <c r="H280" s="103">
        <f t="shared" si="194"/>
        <v>7557</v>
      </c>
      <c r="I280" s="103">
        <f t="shared" si="194"/>
        <v>1040</v>
      </c>
      <c r="J280" s="103" t="str">
        <f t="shared" si="194"/>
        <v>-</v>
      </c>
      <c r="K280" s="103" t="str">
        <f t="shared" si="194"/>
        <v>-</v>
      </c>
      <c r="L280" s="103">
        <f t="shared" si="194"/>
        <v>202455</v>
      </c>
      <c r="M280" s="27"/>
      <c r="N280" s="103" t="str">
        <f t="shared" ref="N280:X280" si="195">N152</f>
        <v>-</v>
      </c>
      <c r="O280" s="103" t="str">
        <f t="shared" si="195"/>
        <v>-</v>
      </c>
      <c r="P280" s="103" t="str">
        <f t="shared" si="195"/>
        <v>-</v>
      </c>
      <c r="Q280" s="103" t="str">
        <f t="shared" si="195"/>
        <v>-</v>
      </c>
      <c r="R280" s="103" t="str">
        <f t="shared" si="195"/>
        <v>-</v>
      </c>
      <c r="S280" s="103" t="str">
        <f t="shared" si="195"/>
        <v>-</v>
      </c>
      <c r="T280" s="103" t="str">
        <f t="shared" si="195"/>
        <v>-</v>
      </c>
      <c r="U280" s="103" t="str">
        <f t="shared" si="195"/>
        <v>-</v>
      </c>
      <c r="V280" s="103" t="str">
        <f t="shared" si="195"/>
        <v>-</v>
      </c>
      <c r="W280" s="103" t="str">
        <f t="shared" si="195"/>
        <v>-</v>
      </c>
      <c r="X280" s="103" t="str">
        <f t="shared" si="195"/>
        <v>-</v>
      </c>
    </row>
    <row r="281" spans="1:24" ht="11.25" customHeight="1">
      <c r="A281" s="68">
        <v>2022</v>
      </c>
      <c r="B281" s="103" t="str">
        <f t="shared" ref="B281:L281" si="196">B153</f>
        <v>-</v>
      </c>
      <c r="C281" s="103" t="str">
        <f t="shared" si="196"/>
        <v>-</v>
      </c>
      <c r="D281" s="103">
        <f t="shared" si="196"/>
        <v>52946</v>
      </c>
      <c r="E281" s="103">
        <f t="shared" si="196"/>
        <v>34217</v>
      </c>
      <c r="F281" s="103">
        <f t="shared" si="196"/>
        <v>81074</v>
      </c>
      <c r="G281" s="103">
        <f t="shared" si="196"/>
        <v>33884</v>
      </c>
      <c r="H281" s="103">
        <f t="shared" si="196"/>
        <v>8054</v>
      </c>
      <c r="I281" s="103">
        <f t="shared" si="196"/>
        <v>1030</v>
      </c>
      <c r="J281" s="103" t="str">
        <f t="shared" si="196"/>
        <v>-</v>
      </c>
      <c r="K281" s="103" t="str">
        <f t="shared" si="196"/>
        <v>-</v>
      </c>
      <c r="L281" s="103">
        <f t="shared" si="196"/>
        <v>211205</v>
      </c>
      <c r="M281" s="27"/>
      <c r="N281" s="103" t="str">
        <f t="shared" ref="N281:X281" si="197">N153</f>
        <v>-</v>
      </c>
      <c r="O281" s="103" t="str">
        <f t="shared" si="197"/>
        <v>-</v>
      </c>
      <c r="P281" s="103" t="str">
        <f t="shared" si="197"/>
        <v>-</v>
      </c>
      <c r="Q281" s="103" t="str">
        <f t="shared" si="197"/>
        <v>-</v>
      </c>
      <c r="R281" s="103" t="str">
        <f t="shared" si="197"/>
        <v>-</v>
      </c>
      <c r="S281" s="103" t="str">
        <f t="shared" si="197"/>
        <v>-</v>
      </c>
      <c r="T281" s="103" t="str">
        <f t="shared" si="197"/>
        <v>-</v>
      </c>
      <c r="U281" s="103" t="str">
        <f t="shared" si="197"/>
        <v>-</v>
      </c>
      <c r="V281" s="103" t="str">
        <f t="shared" si="197"/>
        <v>-</v>
      </c>
      <c r="W281" s="103" t="str">
        <f t="shared" si="197"/>
        <v>-</v>
      </c>
      <c r="X281" s="103" t="str">
        <f t="shared" si="197"/>
        <v>-</v>
      </c>
    </row>
    <row r="282" spans="1:24" ht="11.25" customHeight="1">
      <c r="A282" s="68">
        <v>2023</v>
      </c>
      <c r="B282" s="103" t="str">
        <f>B154</f>
        <v>-</v>
      </c>
      <c r="C282" s="103" t="str">
        <f t="shared" ref="C282:L283" si="198">C154</f>
        <v>-</v>
      </c>
      <c r="D282" s="103" t="str">
        <f t="shared" si="198"/>
        <v>-</v>
      </c>
      <c r="E282" s="103" t="str">
        <f t="shared" si="198"/>
        <v>-</v>
      </c>
      <c r="F282" s="103" t="str">
        <f t="shared" si="198"/>
        <v>-</v>
      </c>
      <c r="G282" s="103" t="str">
        <f t="shared" si="198"/>
        <v>-</v>
      </c>
      <c r="H282" s="103" t="str">
        <f t="shared" si="198"/>
        <v>-</v>
      </c>
      <c r="I282" s="103" t="str">
        <f t="shared" si="198"/>
        <v>-</v>
      </c>
      <c r="J282" s="103" t="str">
        <f t="shared" si="198"/>
        <v>-</v>
      </c>
      <c r="K282" s="103" t="str">
        <f t="shared" si="198"/>
        <v>-</v>
      </c>
      <c r="L282" s="103" t="str">
        <f t="shared" si="198"/>
        <v>-</v>
      </c>
      <c r="M282" s="27"/>
      <c r="N282" s="103" t="str">
        <f t="shared" ref="N282:X283" si="199">N154</f>
        <v>-</v>
      </c>
      <c r="O282" s="103" t="str">
        <f t="shared" si="199"/>
        <v>-</v>
      </c>
      <c r="P282" s="103" t="str">
        <f t="shared" si="199"/>
        <v>-</v>
      </c>
      <c r="Q282" s="103" t="str">
        <f t="shared" si="199"/>
        <v>-</v>
      </c>
      <c r="R282" s="103" t="str">
        <f t="shared" si="199"/>
        <v>-</v>
      </c>
      <c r="S282" s="103" t="str">
        <f t="shared" si="199"/>
        <v>-</v>
      </c>
      <c r="T282" s="103" t="str">
        <f t="shared" si="199"/>
        <v>-</v>
      </c>
      <c r="U282" s="103" t="str">
        <f t="shared" si="199"/>
        <v>-</v>
      </c>
      <c r="V282" s="103" t="str">
        <f t="shared" si="199"/>
        <v>-</v>
      </c>
      <c r="W282" s="103" t="str">
        <f t="shared" si="199"/>
        <v>-</v>
      </c>
      <c r="X282" s="103" t="str">
        <f t="shared" si="199"/>
        <v>-</v>
      </c>
    </row>
    <row r="283" spans="1:24" ht="11.25" customHeight="1">
      <c r="A283" s="68">
        <v>2024</v>
      </c>
      <c r="B283" s="103" t="str">
        <f>B155</f>
        <v>-</v>
      </c>
      <c r="C283" s="103" t="str">
        <f t="shared" si="198"/>
        <v>-</v>
      </c>
      <c r="D283" s="103" t="str">
        <f t="shared" si="198"/>
        <v>-</v>
      </c>
      <c r="E283" s="103" t="str">
        <f t="shared" si="198"/>
        <v>-</v>
      </c>
      <c r="F283" s="103" t="str">
        <f t="shared" si="198"/>
        <v>-</v>
      </c>
      <c r="G283" s="103" t="str">
        <f t="shared" si="198"/>
        <v>-</v>
      </c>
      <c r="H283" s="103" t="str">
        <f t="shared" si="198"/>
        <v>-</v>
      </c>
      <c r="I283" s="103" t="str">
        <f t="shared" si="198"/>
        <v>-</v>
      </c>
      <c r="J283" s="103" t="str">
        <f t="shared" si="198"/>
        <v>-</v>
      </c>
      <c r="K283" s="103" t="str">
        <f t="shared" si="198"/>
        <v>-</v>
      </c>
      <c r="L283" s="103" t="str">
        <f t="shared" si="198"/>
        <v>-</v>
      </c>
      <c r="M283" s="27"/>
      <c r="N283" s="103" t="str">
        <f t="shared" si="199"/>
        <v>-</v>
      </c>
      <c r="O283" s="103" t="str">
        <f t="shared" si="199"/>
        <v>-</v>
      </c>
      <c r="P283" s="103" t="str">
        <f t="shared" si="199"/>
        <v>-</v>
      </c>
      <c r="Q283" s="103" t="str">
        <f t="shared" si="199"/>
        <v>-</v>
      </c>
      <c r="R283" s="103" t="str">
        <f t="shared" si="199"/>
        <v>-</v>
      </c>
      <c r="S283" s="103" t="str">
        <f t="shared" si="199"/>
        <v>-</v>
      </c>
      <c r="T283" s="103" t="str">
        <f t="shared" si="199"/>
        <v>-</v>
      </c>
      <c r="U283" s="103" t="str">
        <f t="shared" si="199"/>
        <v>-</v>
      </c>
      <c r="V283" s="103" t="str">
        <f t="shared" si="199"/>
        <v>-</v>
      </c>
      <c r="W283" s="103" t="str">
        <f t="shared" si="199"/>
        <v>-</v>
      </c>
      <c r="X283" s="103" t="str">
        <f t="shared" si="199"/>
        <v>-</v>
      </c>
    </row>
    <row r="284" spans="1:24" ht="11.25" customHeight="1">
      <c r="A284" s="68"/>
      <c r="B284" s="103"/>
      <c r="C284" s="103"/>
      <c r="D284" s="103"/>
      <c r="E284" s="103"/>
      <c r="F284" s="103"/>
      <c r="G284" s="103"/>
      <c r="H284" s="103"/>
      <c r="I284" s="103"/>
      <c r="J284" s="103"/>
      <c r="K284" s="103"/>
      <c r="L284" s="103"/>
      <c r="M284" s="27"/>
      <c r="N284" s="103"/>
      <c r="O284" s="103"/>
      <c r="P284" s="103"/>
      <c r="Q284" s="103"/>
      <c r="R284" s="103"/>
      <c r="S284" s="103"/>
      <c r="T284" s="103"/>
      <c r="U284" s="103"/>
      <c r="V284" s="103"/>
      <c r="W284" s="103"/>
      <c r="X284" s="103"/>
    </row>
    <row r="285" spans="1:24" ht="11.25" customHeight="1">
      <c r="A285" s="66" t="s">
        <v>267</v>
      </c>
      <c r="B285" s="103"/>
      <c r="C285" s="103"/>
      <c r="D285" s="103"/>
      <c r="E285" s="103"/>
      <c r="F285" s="103"/>
      <c r="G285" s="103"/>
      <c r="H285" s="103"/>
      <c r="I285" s="103"/>
      <c r="J285" s="103"/>
      <c r="K285" s="103"/>
      <c r="L285" s="103"/>
      <c r="M285" s="27"/>
      <c r="N285" s="103"/>
      <c r="O285" s="103"/>
      <c r="P285" s="103"/>
      <c r="Q285" s="103"/>
      <c r="R285" s="103"/>
      <c r="S285" s="103"/>
      <c r="T285" s="103"/>
      <c r="U285" s="103"/>
      <c r="V285" s="103"/>
      <c r="W285" s="103"/>
      <c r="X285" s="103"/>
    </row>
    <row r="286" spans="1:24" ht="11.25" customHeight="1">
      <c r="A286" s="68" t="s">
        <v>102</v>
      </c>
      <c r="B286" s="103" t="s">
        <v>15</v>
      </c>
      <c r="C286" s="103">
        <f t="shared" ref="C286:J286" si="200">AVERAGE(C163:C167)</f>
        <v>31015.5</v>
      </c>
      <c r="D286" s="103">
        <f t="shared" si="200"/>
        <v>139723.79999999999</v>
      </c>
      <c r="E286" s="103">
        <f t="shared" si="200"/>
        <v>83406.8</v>
      </c>
      <c r="F286" s="103">
        <f t="shared" si="200"/>
        <v>199474.8</v>
      </c>
      <c r="G286" s="103">
        <f t="shared" si="200"/>
        <v>125855.4</v>
      </c>
      <c r="H286" s="103">
        <f t="shared" si="200"/>
        <v>34284.199999999997</v>
      </c>
      <c r="I286" s="103">
        <f t="shared" si="200"/>
        <v>6298.8</v>
      </c>
      <c r="J286" s="103">
        <f t="shared" si="200"/>
        <v>1149</v>
      </c>
      <c r="K286" s="103" t="s">
        <v>15</v>
      </c>
      <c r="L286" s="103">
        <f>SUM(C286:K286)</f>
        <v>621208.29999999993</v>
      </c>
      <c r="M286" s="27"/>
      <c r="N286" s="103" t="s">
        <v>15</v>
      </c>
      <c r="O286" s="103">
        <f t="shared" ref="O286:U286" si="201">AVERAGE(O163:O167)</f>
        <v>36.6</v>
      </c>
      <c r="P286" s="103">
        <f t="shared" si="201"/>
        <v>4029.4</v>
      </c>
      <c r="Q286" s="103">
        <f t="shared" si="201"/>
        <v>12947.8</v>
      </c>
      <c r="R286" s="103">
        <f t="shared" si="201"/>
        <v>248929.2</v>
      </c>
      <c r="S286" s="103">
        <f t="shared" si="201"/>
        <v>70737.8</v>
      </c>
      <c r="T286" s="103">
        <f t="shared" si="201"/>
        <v>2239.8000000000002</v>
      </c>
      <c r="U286" s="103">
        <f t="shared" si="201"/>
        <v>0</v>
      </c>
      <c r="V286" s="103" t="s">
        <v>15</v>
      </c>
      <c r="W286" s="103" t="s">
        <v>15</v>
      </c>
      <c r="X286" s="103">
        <f>SUM(Q286:W286)</f>
        <v>334854.59999999998</v>
      </c>
    </row>
    <row r="287" spans="1:24" ht="11.25" customHeight="1">
      <c r="A287" s="68" t="s">
        <v>10</v>
      </c>
      <c r="B287" s="103" t="s">
        <v>15</v>
      </c>
      <c r="C287" s="103" t="s">
        <v>15</v>
      </c>
      <c r="D287" s="103">
        <f t="shared" ref="D287:J287" si="202">AVERAGE(D168:D172)</f>
        <v>286234.59999999998</v>
      </c>
      <c r="E287" s="103">
        <f t="shared" si="202"/>
        <v>316652.40000000002</v>
      </c>
      <c r="F287" s="103">
        <f t="shared" si="202"/>
        <v>336504.8</v>
      </c>
      <c r="G287" s="103">
        <f t="shared" si="202"/>
        <v>167846.2</v>
      </c>
      <c r="H287" s="103">
        <f t="shared" si="202"/>
        <v>55719.4</v>
      </c>
      <c r="I287" s="103">
        <f t="shared" si="202"/>
        <v>21881</v>
      </c>
      <c r="J287" s="103">
        <f t="shared" si="202"/>
        <v>1642.25</v>
      </c>
      <c r="K287" s="103" t="s">
        <v>15</v>
      </c>
      <c r="L287" s="103">
        <f>SUM(C287:K287)</f>
        <v>1186480.6499999999</v>
      </c>
      <c r="M287" s="27"/>
      <c r="N287" s="103" t="s">
        <v>15</v>
      </c>
      <c r="O287" s="103" t="s">
        <v>15</v>
      </c>
      <c r="P287" s="103" t="s">
        <v>15</v>
      </c>
      <c r="Q287" s="103">
        <f>AVERAGE(Q168:Q172)</f>
        <v>27489.599999999999</v>
      </c>
      <c r="R287" s="103">
        <f>AVERAGE(R168:R172)</f>
        <v>313756.09468685073</v>
      </c>
      <c r="S287" s="103">
        <f>AVERAGE(S168:S172)</f>
        <v>80276.751427628304</v>
      </c>
      <c r="T287" s="103">
        <f>AVERAGE(T168:T172)</f>
        <v>4882.8</v>
      </c>
      <c r="U287" s="103">
        <f>AVERAGE(U168:U172)</f>
        <v>2.5000000000000001E-2</v>
      </c>
      <c r="V287" s="103" t="s">
        <v>15</v>
      </c>
      <c r="W287" s="103" t="s">
        <v>15</v>
      </c>
      <c r="X287" s="103">
        <f>SUM(Q287:W287)</f>
        <v>426405.27111447899</v>
      </c>
    </row>
    <row r="288" spans="1:24" ht="11.25" customHeight="1">
      <c r="A288" s="68" t="s">
        <v>11</v>
      </c>
      <c r="B288" s="103" t="s">
        <v>15</v>
      </c>
      <c r="C288" s="103" t="s">
        <v>15</v>
      </c>
      <c r="D288" s="103">
        <f>AVERAGE(D173:D177)</f>
        <v>133977.4</v>
      </c>
      <c r="E288" s="103">
        <f t="shared" ref="E288:U288" si="203">AVERAGE(E173:E177)</f>
        <v>88352.8</v>
      </c>
      <c r="F288" s="103">
        <f t="shared" si="203"/>
        <v>93260.4</v>
      </c>
      <c r="G288" s="103">
        <f t="shared" si="203"/>
        <v>71953.2</v>
      </c>
      <c r="H288" s="103">
        <f t="shared" si="203"/>
        <v>39746.6</v>
      </c>
      <c r="I288" s="103">
        <f t="shared" si="203"/>
        <v>14747.6</v>
      </c>
      <c r="J288" s="103">
        <f t="shared" si="203"/>
        <v>453.33333333333331</v>
      </c>
      <c r="K288" s="103" t="s">
        <v>15</v>
      </c>
      <c r="L288" s="103">
        <f>SUM(C288:K288)</f>
        <v>442491.33333333326</v>
      </c>
      <c r="M288" s="27"/>
      <c r="N288" s="103" t="s">
        <v>15</v>
      </c>
      <c r="O288" s="103" t="s">
        <v>15</v>
      </c>
      <c r="P288" s="103" t="s">
        <v>15</v>
      </c>
      <c r="Q288" s="103">
        <f t="shared" si="203"/>
        <v>71474.5</v>
      </c>
      <c r="R288" s="103">
        <f t="shared" si="203"/>
        <v>118160.5</v>
      </c>
      <c r="S288" s="103">
        <f t="shared" si="203"/>
        <v>10265.333333333334</v>
      </c>
      <c r="T288" s="103">
        <f t="shared" si="203"/>
        <v>3</v>
      </c>
      <c r="U288" s="103">
        <f t="shared" si="203"/>
        <v>12.366666666666667</v>
      </c>
      <c r="V288" s="103" t="s">
        <v>15</v>
      </c>
      <c r="W288" s="103" t="s">
        <v>15</v>
      </c>
      <c r="X288" s="103">
        <f>SUM(Q288:W288)</f>
        <v>199915.7</v>
      </c>
    </row>
    <row r="289" spans="1:24" ht="11.25" customHeight="1">
      <c r="A289" s="68" t="s">
        <v>12</v>
      </c>
      <c r="B289" s="103" t="s">
        <v>15</v>
      </c>
      <c r="C289" s="103" t="s">
        <v>15</v>
      </c>
      <c r="D289" s="103">
        <f>AVERAGE(D178:D182)</f>
        <v>144467.79999999999</v>
      </c>
      <c r="E289" s="103">
        <f t="shared" ref="E289:Q289" si="204">AVERAGE(E178:E182)</f>
        <v>130783</v>
      </c>
      <c r="F289" s="103">
        <f t="shared" si="204"/>
        <v>94183.8</v>
      </c>
      <c r="G289" s="103">
        <f t="shared" si="204"/>
        <v>63810.2</v>
      </c>
      <c r="H289" s="103">
        <f t="shared" si="204"/>
        <v>46378.8</v>
      </c>
      <c r="I289" s="103">
        <f t="shared" si="204"/>
        <v>8035.2</v>
      </c>
      <c r="J289" s="103">
        <f t="shared" si="204"/>
        <v>1002.2</v>
      </c>
      <c r="K289" s="103" t="s">
        <v>15</v>
      </c>
      <c r="L289" s="103">
        <f>SUM(C289:K289)</f>
        <v>488661</v>
      </c>
      <c r="M289" s="27"/>
      <c r="N289" s="103" t="s">
        <v>15</v>
      </c>
      <c r="O289" s="103" t="s">
        <v>15</v>
      </c>
      <c r="P289" s="103" t="s">
        <v>15</v>
      </c>
      <c r="Q289" s="103">
        <f t="shared" si="204"/>
        <v>8</v>
      </c>
      <c r="R289" s="103" t="s">
        <v>15</v>
      </c>
      <c r="S289" s="103" t="s">
        <v>15</v>
      </c>
      <c r="T289" s="103" t="s">
        <v>15</v>
      </c>
      <c r="U289" s="103" t="s">
        <v>15</v>
      </c>
      <c r="V289" s="103" t="s">
        <v>15</v>
      </c>
      <c r="W289" s="103" t="s">
        <v>15</v>
      </c>
      <c r="X289" s="103">
        <f>SUM(Q289:W289)</f>
        <v>8</v>
      </c>
    </row>
    <row r="290" spans="1:24" ht="11.25" customHeight="1">
      <c r="A290" s="68" t="s">
        <v>13</v>
      </c>
      <c r="B290" s="103">
        <f>AVERAGE(B183:B187)</f>
        <v>14823</v>
      </c>
      <c r="C290" s="103">
        <f>AVERAGE(C183:C187)</f>
        <v>25883</v>
      </c>
      <c r="D290" s="103">
        <f>AVERAGE(D183:D187)</f>
        <v>131834</v>
      </c>
      <c r="E290" s="103">
        <f t="shared" ref="E290:L290" si="205">AVERAGE(E183:E187)</f>
        <v>116051.8</v>
      </c>
      <c r="F290" s="103">
        <f t="shared" si="205"/>
        <v>141117.79999999999</v>
      </c>
      <c r="G290" s="103">
        <f t="shared" si="205"/>
        <v>98440</v>
      </c>
      <c r="H290" s="103">
        <f t="shared" si="205"/>
        <v>96568.8</v>
      </c>
      <c r="I290" s="103">
        <f t="shared" si="205"/>
        <v>35144.800000000003</v>
      </c>
      <c r="J290" s="103">
        <f t="shared" si="205"/>
        <v>1346.6</v>
      </c>
      <c r="K290" s="103">
        <f t="shared" si="205"/>
        <v>148</v>
      </c>
      <c r="L290" s="103">
        <f t="shared" si="205"/>
        <v>658393.19999999995</v>
      </c>
      <c r="M290" s="27"/>
      <c r="N290" s="103" t="str">
        <f t="shared" ref="N290:X290" si="206">N183</f>
        <v>-</v>
      </c>
      <c r="O290" s="103" t="str">
        <f t="shared" si="206"/>
        <v>-</v>
      </c>
      <c r="P290" s="103" t="str">
        <f t="shared" si="206"/>
        <v>-</v>
      </c>
      <c r="Q290" s="103" t="str">
        <f t="shared" si="206"/>
        <v>-</v>
      </c>
      <c r="R290" s="103" t="str">
        <f t="shared" si="206"/>
        <v>-</v>
      </c>
      <c r="S290" s="103" t="str">
        <f t="shared" si="206"/>
        <v>-</v>
      </c>
      <c r="T290" s="103" t="str">
        <f t="shared" si="206"/>
        <v>-</v>
      </c>
      <c r="U290" s="103" t="str">
        <f t="shared" si="206"/>
        <v>-</v>
      </c>
      <c r="V290" s="103" t="str">
        <f t="shared" si="206"/>
        <v>-</v>
      </c>
      <c r="W290" s="103" t="str">
        <f t="shared" si="206"/>
        <v>-</v>
      </c>
      <c r="X290" s="103" t="str">
        <f t="shared" si="206"/>
        <v>-</v>
      </c>
    </row>
    <row r="291" spans="1:24" ht="11.25" customHeight="1">
      <c r="A291" s="68" t="s">
        <v>14</v>
      </c>
      <c r="B291" s="103" t="str">
        <f>B188</f>
        <v>-</v>
      </c>
      <c r="C291" s="103">
        <f>AVERAGE(C188:C192)</f>
        <v>2619</v>
      </c>
      <c r="D291" s="103">
        <f t="shared" ref="D291:L291" si="207">AVERAGE(D188:D192)</f>
        <v>21015</v>
      </c>
      <c r="E291" s="103">
        <f t="shared" si="207"/>
        <v>8084.333333333333</v>
      </c>
      <c r="F291" s="103">
        <f t="shared" si="207"/>
        <v>26116.333333333332</v>
      </c>
      <c r="G291" s="103">
        <f t="shared" si="207"/>
        <v>22250.333333333332</v>
      </c>
      <c r="H291" s="103">
        <f t="shared" si="207"/>
        <v>7993.2</v>
      </c>
      <c r="I291" s="103">
        <f t="shared" si="207"/>
        <v>1781.2</v>
      </c>
      <c r="J291" s="103">
        <f t="shared" si="207"/>
        <v>872</v>
      </c>
      <c r="K291" s="103">
        <f t="shared" si="207"/>
        <v>67</v>
      </c>
      <c r="L291" s="103">
        <f t="shared" si="207"/>
        <v>57327.8</v>
      </c>
      <c r="M291" s="27"/>
      <c r="N291" s="103" t="str">
        <f t="shared" ref="N291:R291" si="208">N188</f>
        <v>-</v>
      </c>
      <c r="O291" s="103" t="str">
        <f t="shared" si="208"/>
        <v>-</v>
      </c>
      <c r="P291" s="103" t="str">
        <f t="shared" si="208"/>
        <v>-</v>
      </c>
      <c r="Q291" s="103" t="str">
        <f t="shared" si="208"/>
        <v>-</v>
      </c>
      <c r="R291" s="103" t="str">
        <f t="shared" si="208"/>
        <v>-</v>
      </c>
      <c r="S291" s="103">
        <f t="shared" ref="S291:T291" si="209">AVERAGE(S188:S192)</f>
        <v>5036</v>
      </c>
      <c r="T291" s="103">
        <f t="shared" si="209"/>
        <v>4898.5</v>
      </c>
      <c r="U291" s="103" t="str">
        <f t="shared" ref="U291:W291" si="210">U188</f>
        <v>-</v>
      </c>
      <c r="V291" s="103" t="str">
        <f t="shared" si="210"/>
        <v>-</v>
      </c>
      <c r="W291" s="103" t="str">
        <f t="shared" si="210"/>
        <v>-</v>
      </c>
      <c r="X291" s="103">
        <f t="shared" ref="X291" si="211">AVERAGE(X188:X192)</f>
        <v>7416.5</v>
      </c>
    </row>
    <row r="292" spans="1:24" ht="11.25" customHeight="1">
      <c r="A292" s="68">
        <v>2011</v>
      </c>
      <c r="B292" s="103" t="str">
        <f t="shared" ref="B292:L292" si="212">B193</f>
        <v>-</v>
      </c>
      <c r="C292" s="103">
        <f t="shared" si="212"/>
        <v>4481</v>
      </c>
      <c r="D292" s="103">
        <f t="shared" si="212"/>
        <v>20233</v>
      </c>
      <c r="E292" s="103">
        <f t="shared" si="212"/>
        <v>14844</v>
      </c>
      <c r="F292" s="103">
        <f t="shared" si="212"/>
        <v>32395</v>
      </c>
      <c r="G292" s="103">
        <f t="shared" si="212"/>
        <v>21650</v>
      </c>
      <c r="H292" s="103">
        <f t="shared" si="212"/>
        <v>2157</v>
      </c>
      <c r="I292" s="103">
        <f t="shared" si="212"/>
        <v>1517</v>
      </c>
      <c r="J292" s="103">
        <f t="shared" si="212"/>
        <v>1995</v>
      </c>
      <c r="K292" s="103" t="str">
        <f t="shared" si="212"/>
        <v>-</v>
      </c>
      <c r="L292" s="103">
        <f t="shared" si="212"/>
        <v>99272</v>
      </c>
      <c r="M292" s="27"/>
      <c r="N292" s="103" t="str">
        <f t="shared" ref="N292:X292" si="213">N193</f>
        <v>-</v>
      </c>
      <c r="O292" s="103" t="str">
        <f t="shared" si="213"/>
        <v>-</v>
      </c>
      <c r="P292" s="103" t="str">
        <f t="shared" si="213"/>
        <v>-</v>
      </c>
      <c r="Q292" s="103" t="str">
        <f t="shared" si="213"/>
        <v>-</v>
      </c>
      <c r="R292" s="103" t="str">
        <f t="shared" si="213"/>
        <v>-</v>
      </c>
      <c r="S292" s="103" t="str">
        <f t="shared" si="213"/>
        <v>-</v>
      </c>
      <c r="T292" s="103" t="str">
        <f t="shared" si="213"/>
        <v>-</v>
      </c>
      <c r="U292" s="103" t="str">
        <f t="shared" si="213"/>
        <v>-</v>
      </c>
      <c r="V292" s="103" t="str">
        <f t="shared" si="213"/>
        <v>-</v>
      </c>
      <c r="W292" s="103" t="str">
        <f t="shared" si="213"/>
        <v>-</v>
      </c>
      <c r="X292" s="103" t="str">
        <f t="shared" si="213"/>
        <v>-</v>
      </c>
    </row>
    <row r="293" spans="1:24" ht="11.25" customHeight="1">
      <c r="A293" s="68">
        <v>2012</v>
      </c>
      <c r="B293" s="103" t="str">
        <f t="shared" ref="B293:L293" si="214">B194</f>
        <v>-</v>
      </c>
      <c r="C293" s="103">
        <f t="shared" si="214"/>
        <v>3633</v>
      </c>
      <c r="D293" s="103">
        <f t="shared" si="214"/>
        <v>73761</v>
      </c>
      <c r="E293" s="103">
        <f t="shared" si="214"/>
        <v>28029</v>
      </c>
      <c r="F293" s="103">
        <f t="shared" si="214"/>
        <v>96083</v>
      </c>
      <c r="G293" s="103">
        <f t="shared" si="214"/>
        <v>38365</v>
      </c>
      <c r="H293" s="103">
        <f t="shared" si="214"/>
        <v>27483</v>
      </c>
      <c r="I293" s="103">
        <f t="shared" si="214"/>
        <v>12187</v>
      </c>
      <c r="J293" s="103">
        <f t="shared" si="214"/>
        <v>701</v>
      </c>
      <c r="K293" s="103" t="str">
        <f t="shared" si="214"/>
        <v>-</v>
      </c>
      <c r="L293" s="103">
        <f t="shared" si="214"/>
        <v>280242</v>
      </c>
      <c r="M293" s="27"/>
      <c r="N293" s="103" t="str">
        <f t="shared" ref="N293:X293" si="215">N194</f>
        <v>-</v>
      </c>
      <c r="O293" s="103" t="str">
        <f t="shared" si="215"/>
        <v>-</v>
      </c>
      <c r="P293" s="103" t="str">
        <f t="shared" si="215"/>
        <v>-</v>
      </c>
      <c r="Q293" s="103" t="str">
        <f t="shared" si="215"/>
        <v>-</v>
      </c>
      <c r="R293" s="103" t="str">
        <f t="shared" si="215"/>
        <v>-</v>
      </c>
      <c r="S293" s="103" t="str">
        <f t="shared" si="215"/>
        <v>-</v>
      </c>
      <c r="T293" s="103" t="str">
        <f t="shared" si="215"/>
        <v>-</v>
      </c>
      <c r="U293" s="103" t="str">
        <f t="shared" si="215"/>
        <v>-</v>
      </c>
      <c r="V293" s="103" t="str">
        <f t="shared" si="215"/>
        <v>-</v>
      </c>
      <c r="W293" s="103" t="str">
        <f t="shared" si="215"/>
        <v>-</v>
      </c>
      <c r="X293" s="103" t="str">
        <f t="shared" si="215"/>
        <v>-</v>
      </c>
    </row>
    <row r="294" spans="1:24" ht="11.25" customHeight="1">
      <c r="A294" s="68">
        <v>2013</v>
      </c>
      <c r="B294" s="103" t="str">
        <f t="shared" ref="B294:L294" si="216">B195</f>
        <v>-</v>
      </c>
      <c r="C294" s="103">
        <f t="shared" si="216"/>
        <v>7423</v>
      </c>
      <c r="D294" s="103">
        <f t="shared" si="216"/>
        <v>86617</v>
      </c>
      <c r="E294" s="103">
        <f t="shared" si="216"/>
        <v>91974</v>
      </c>
      <c r="F294" s="103">
        <f t="shared" si="216"/>
        <v>106780</v>
      </c>
      <c r="G294" s="103">
        <f t="shared" si="216"/>
        <v>65640</v>
      </c>
      <c r="H294" s="103">
        <f t="shared" si="216"/>
        <v>39481</v>
      </c>
      <c r="I294" s="103">
        <f t="shared" si="216"/>
        <v>9516</v>
      </c>
      <c r="J294" s="103">
        <f t="shared" si="216"/>
        <v>1002</v>
      </c>
      <c r="K294" s="103" t="str">
        <f t="shared" si="216"/>
        <v>-</v>
      </c>
      <c r="L294" s="103">
        <f t="shared" si="216"/>
        <v>408433</v>
      </c>
      <c r="M294" s="27"/>
      <c r="N294" s="103" t="str">
        <f t="shared" ref="N294:X294" si="217">N195</f>
        <v>-</v>
      </c>
      <c r="O294" s="103" t="str">
        <f t="shared" si="217"/>
        <v>-</v>
      </c>
      <c r="P294" s="103" t="str">
        <f t="shared" si="217"/>
        <v>-</v>
      </c>
      <c r="Q294" s="103" t="str">
        <f t="shared" si="217"/>
        <v>-</v>
      </c>
      <c r="R294" s="103" t="str">
        <f t="shared" si="217"/>
        <v>-</v>
      </c>
      <c r="S294" s="103" t="str">
        <f t="shared" si="217"/>
        <v>-</v>
      </c>
      <c r="T294" s="103" t="str">
        <f t="shared" si="217"/>
        <v>-</v>
      </c>
      <c r="U294" s="103" t="str">
        <f t="shared" si="217"/>
        <v>-</v>
      </c>
      <c r="V294" s="103" t="str">
        <f t="shared" si="217"/>
        <v>-</v>
      </c>
      <c r="W294" s="103" t="str">
        <f t="shared" si="217"/>
        <v>-</v>
      </c>
      <c r="X294" s="103" t="str">
        <f t="shared" si="217"/>
        <v>-</v>
      </c>
    </row>
    <row r="295" spans="1:24" ht="11.25" customHeight="1">
      <c r="A295" s="68">
        <v>2014</v>
      </c>
      <c r="B295" s="103" t="str">
        <f t="shared" ref="B295:L295" si="218">B196</f>
        <v>-</v>
      </c>
      <c r="C295" s="103">
        <f t="shared" si="218"/>
        <v>15554</v>
      </c>
      <c r="D295" s="103">
        <f t="shared" si="218"/>
        <v>83765</v>
      </c>
      <c r="E295" s="103">
        <f t="shared" si="218"/>
        <v>69017</v>
      </c>
      <c r="F295" s="103">
        <f t="shared" si="218"/>
        <v>73454</v>
      </c>
      <c r="G295" s="103">
        <f t="shared" si="218"/>
        <v>92496</v>
      </c>
      <c r="H295" s="103">
        <f t="shared" si="218"/>
        <v>21030</v>
      </c>
      <c r="I295" s="103">
        <f t="shared" si="218"/>
        <v>5467</v>
      </c>
      <c r="J295" s="103">
        <f t="shared" si="218"/>
        <v>469</v>
      </c>
      <c r="K295" s="103" t="str">
        <f t="shared" si="218"/>
        <v>-</v>
      </c>
      <c r="L295" s="103">
        <f t="shared" si="218"/>
        <v>361252</v>
      </c>
      <c r="M295" s="27"/>
      <c r="N295" s="103" t="str">
        <f t="shared" ref="N295:X295" si="219">N196</f>
        <v>-</v>
      </c>
      <c r="O295" s="103" t="str">
        <f t="shared" si="219"/>
        <v>-</v>
      </c>
      <c r="P295" s="103" t="str">
        <f t="shared" si="219"/>
        <v>-</v>
      </c>
      <c r="Q295" s="103" t="str">
        <f t="shared" si="219"/>
        <v>-</v>
      </c>
      <c r="R295" s="103" t="str">
        <f t="shared" si="219"/>
        <v>-</v>
      </c>
      <c r="S295" s="103" t="str">
        <f t="shared" si="219"/>
        <v>-</v>
      </c>
      <c r="T295" s="103">
        <f t="shared" si="219"/>
        <v>3295</v>
      </c>
      <c r="U295" s="103" t="str">
        <f t="shared" si="219"/>
        <v>-</v>
      </c>
      <c r="V295" s="103" t="str">
        <f t="shared" si="219"/>
        <v>-</v>
      </c>
      <c r="W295" s="103" t="str">
        <f t="shared" si="219"/>
        <v>-</v>
      </c>
      <c r="X295" s="103">
        <f t="shared" si="219"/>
        <v>3295</v>
      </c>
    </row>
    <row r="296" spans="1:24" ht="11.25" customHeight="1">
      <c r="A296" s="68">
        <v>2015</v>
      </c>
      <c r="B296" s="103" t="str">
        <f t="shared" ref="B296:L296" si="220">B197</f>
        <v>-</v>
      </c>
      <c r="C296" s="103">
        <f t="shared" si="220"/>
        <v>16420</v>
      </c>
      <c r="D296" s="103">
        <f t="shared" si="220"/>
        <v>67847</v>
      </c>
      <c r="E296" s="103">
        <f t="shared" si="220"/>
        <v>40820</v>
      </c>
      <c r="F296" s="103">
        <f t="shared" si="220"/>
        <v>40949</v>
      </c>
      <c r="G296" s="103">
        <f t="shared" si="220"/>
        <v>19016</v>
      </c>
      <c r="H296" s="103">
        <f t="shared" si="220"/>
        <v>12459</v>
      </c>
      <c r="I296" s="103">
        <f t="shared" si="220"/>
        <v>5210</v>
      </c>
      <c r="J296" s="103">
        <f t="shared" si="220"/>
        <v>1163</v>
      </c>
      <c r="K296" s="103" t="str">
        <f t="shared" si="220"/>
        <v>-</v>
      </c>
      <c r="L296" s="103">
        <f t="shared" si="220"/>
        <v>203884</v>
      </c>
      <c r="M296" s="27"/>
      <c r="N296" s="103" t="str">
        <f t="shared" ref="N296:W296" si="221">N197</f>
        <v>-</v>
      </c>
      <c r="O296" s="103" t="str">
        <f t="shared" si="221"/>
        <v>-</v>
      </c>
      <c r="P296" s="103" t="str">
        <f t="shared" si="221"/>
        <v>-</v>
      </c>
      <c r="Q296" s="103" t="str">
        <f t="shared" si="221"/>
        <v>-</v>
      </c>
      <c r="R296" s="103" t="str">
        <f t="shared" si="221"/>
        <v>-</v>
      </c>
      <c r="S296" s="103" t="str">
        <f t="shared" si="221"/>
        <v>-</v>
      </c>
      <c r="T296" s="103" t="str">
        <f t="shared" si="221"/>
        <v>-</v>
      </c>
      <c r="U296" s="103" t="str">
        <f t="shared" si="221"/>
        <v>-</v>
      </c>
      <c r="V296" s="103" t="str">
        <f t="shared" si="221"/>
        <v>-</v>
      </c>
      <c r="W296" s="103" t="str">
        <f t="shared" si="221"/>
        <v>-</v>
      </c>
      <c r="X296" s="103" t="s">
        <v>15</v>
      </c>
    </row>
    <row r="297" spans="1:24" ht="11.25" customHeight="1">
      <c r="A297" s="68">
        <v>2016</v>
      </c>
      <c r="B297" s="103" t="str">
        <f t="shared" ref="B297:L297" si="222">B198</f>
        <v>-</v>
      </c>
      <c r="C297" s="103">
        <f t="shared" si="222"/>
        <v>6597</v>
      </c>
      <c r="D297" s="103">
        <f t="shared" si="222"/>
        <v>19390</v>
      </c>
      <c r="E297" s="103">
        <f t="shared" si="222"/>
        <v>18343</v>
      </c>
      <c r="F297" s="103">
        <f t="shared" si="222"/>
        <v>11264</v>
      </c>
      <c r="G297" s="103">
        <f t="shared" si="222"/>
        <v>26961</v>
      </c>
      <c r="H297" s="103">
        <f t="shared" si="222"/>
        <v>11279</v>
      </c>
      <c r="I297" s="103">
        <f t="shared" si="222"/>
        <v>1458</v>
      </c>
      <c r="J297" s="103">
        <f t="shared" si="222"/>
        <v>182</v>
      </c>
      <c r="K297" s="103" t="str">
        <f t="shared" si="222"/>
        <v>-</v>
      </c>
      <c r="L297" s="103">
        <f t="shared" si="222"/>
        <v>95474</v>
      </c>
      <c r="M297" s="27"/>
      <c r="N297" s="103" t="str">
        <f t="shared" ref="N297:W297" si="223">N198</f>
        <v>-</v>
      </c>
      <c r="O297" s="103" t="str">
        <f t="shared" si="223"/>
        <v>-</v>
      </c>
      <c r="P297" s="103" t="str">
        <f t="shared" si="223"/>
        <v>-</v>
      </c>
      <c r="Q297" s="103" t="str">
        <f t="shared" si="223"/>
        <v>-</v>
      </c>
      <c r="R297" s="103" t="str">
        <f t="shared" si="223"/>
        <v>-</v>
      </c>
      <c r="S297" s="103" t="str">
        <f t="shared" si="223"/>
        <v>-</v>
      </c>
      <c r="T297" s="103" t="str">
        <f t="shared" si="223"/>
        <v>-</v>
      </c>
      <c r="U297" s="103" t="str">
        <f t="shared" si="223"/>
        <v>-</v>
      </c>
      <c r="V297" s="103" t="str">
        <f t="shared" si="223"/>
        <v>-</v>
      </c>
      <c r="W297" s="103" t="str">
        <f t="shared" si="223"/>
        <v>-</v>
      </c>
      <c r="X297" s="103" t="s">
        <v>15</v>
      </c>
    </row>
    <row r="298" spans="1:24" ht="11.25" customHeight="1">
      <c r="A298" s="68">
        <v>2017</v>
      </c>
      <c r="B298" s="103" t="str">
        <f t="shared" ref="B298:L298" si="224">B199</f>
        <v>-</v>
      </c>
      <c r="C298" s="103">
        <f t="shared" si="224"/>
        <v>553</v>
      </c>
      <c r="D298" s="103">
        <f t="shared" si="224"/>
        <v>6817</v>
      </c>
      <c r="E298" s="103">
        <f t="shared" si="224"/>
        <v>10065</v>
      </c>
      <c r="F298" s="103">
        <f t="shared" si="224"/>
        <v>13019</v>
      </c>
      <c r="G298" s="103">
        <f t="shared" si="224"/>
        <v>18336</v>
      </c>
      <c r="H298" s="103">
        <f t="shared" si="224"/>
        <v>10369</v>
      </c>
      <c r="I298" s="103">
        <f t="shared" si="224"/>
        <v>2289</v>
      </c>
      <c r="J298" s="103">
        <f t="shared" si="224"/>
        <v>96</v>
      </c>
      <c r="K298" s="103" t="str">
        <f t="shared" si="224"/>
        <v>-</v>
      </c>
      <c r="L298" s="103">
        <f t="shared" si="224"/>
        <v>61544</v>
      </c>
      <c r="M298" s="27"/>
      <c r="N298" s="103" t="str">
        <f t="shared" ref="N298:W298" si="225">N199</f>
        <v>-</v>
      </c>
      <c r="O298" s="103" t="str">
        <f t="shared" si="225"/>
        <v>-</v>
      </c>
      <c r="P298" s="103" t="str">
        <f t="shared" si="225"/>
        <v>-</v>
      </c>
      <c r="Q298" s="103" t="str">
        <f t="shared" si="225"/>
        <v>-</v>
      </c>
      <c r="R298" s="103" t="str">
        <f t="shared" si="225"/>
        <v>-</v>
      </c>
      <c r="S298" s="103" t="str">
        <f t="shared" si="225"/>
        <v>-</v>
      </c>
      <c r="T298" s="103" t="str">
        <f t="shared" si="225"/>
        <v>-</v>
      </c>
      <c r="U298" s="103" t="str">
        <f t="shared" si="225"/>
        <v>-</v>
      </c>
      <c r="V298" s="103" t="str">
        <f t="shared" si="225"/>
        <v>-</v>
      </c>
      <c r="W298" s="103" t="str">
        <f t="shared" si="225"/>
        <v>-</v>
      </c>
      <c r="X298" s="103" t="s">
        <v>15</v>
      </c>
    </row>
    <row r="299" spans="1:24" ht="11.25" customHeight="1">
      <c r="A299" s="68">
        <v>2018</v>
      </c>
      <c r="B299" s="103" t="str">
        <f t="shared" ref="B299:L299" si="226">B200</f>
        <v>-</v>
      </c>
      <c r="C299" s="103" t="str">
        <f t="shared" si="226"/>
        <v>-</v>
      </c>
      <c r="D299" s="103">
        <f t="shared" si="226"/>
        <v>6746</v>
      </c>
      <c r="E299" s="103">
        <f t="shared" si="226"/>
        <v>21743</v>
      </c>
      <c r="F299" s="103">
        <f t="shared" si="226"/>
        <v>19014</v>
      </c>
      <c r="G299" s="103">
        <f t="shared" si="226"/>
        <v>40622</v>
      </c>
      <c r="H299" s="103">
        <f t="shared" si="226"/>
        <v>11151</v>
      </c>
      <c r="I299" s="103">
        <f t="shared" si="226"/>
        <v>2837</v>
      </c>
      <c r="J299" s="103">
        <f t="shared" si="226"/>
        <v>431</v>
      </c>
      <c r="K299" s="103" t="str">
        <f t="shared" si="226"/>
        <v>-</v>
      </c>
      <c r="L299" s="103">
        <f t="shared" si="226"/>
        <v>102544</v>
      </c>
      <c r="M299" s="27"/>
      <c r="N299" s="103" t="str">
        <f t="shared" ref="N299:W299" si="227">N200</f>
        <v>-</v>
      </c>
      <c r="O299" s="103" t="str">
        <f t="shared" si="227"/>
        <v>-</v>
      </c>
      <c r="P299" s="103" t="str">
        <f t="shared" si="227"/>
        <v>-</v>
      </c>
      <c r="Q299" s="103" t="str">
        <f t="shared" si="227"/>
        <v>-</v>
      </c>
      <c r="R299" s="103" t="str">
        <f t="shared" si="227"/>
        <v>-</v>
      </c>
      <c r="S299" s="103" t="str">
        <f t="shared" si="227"/>
        <v>-</v>
      </c>
      <c r="T299" s="103" t="str">
        <f t="shared" si="227"/>
        <v>-</v>
      </c>
      <c r="U299" s="103" t="str">
        <f t="shared" si="227"/>
        <v>-</v>
      </c>
      <c r="V299" s="103" t="str">
        <f t="shared" si="227"/>
        <v>-</v>
      </c>
      <c r="W299" s="103" t="str">
        <f t="shared" si="227"/>
        <v>-</v>
      </c>
      <c r="X299" s="103" t="s">
        <v>15</v>
      </c>
    </row>
    <row r="300" spans="1:24" ht="11.25" customHeight="1">
      <c r="A300" s="68">
        <v>2019</v>
      </c>
      <c r="B300" s="103" t="str">
        <f t="shared" ref="B300:L300" si="228">B201</f>
        <v>-</v>
      </c>
      <c r="C300" s="103">
        <f t="shared" si="228"/>
        <v>162</v>
      </c>
      <c r="D300" s="103">
        <f t="shared" si="228"/>
        <v>71682</v>
      </c>
      <c r="E300" s="103">
        <f t="shared" si="228"/>
        <v>101247</v>
      </c>
      <c r="F300" s="103">
        <f t="shared" si="228"/>
        <v>55645</v>
      </c>
      <c r="G300" s="103">
        <f t="shared" si="228"/>
        <v>62827</v>
      </c>
      <c r="H300" s="103">
        <f t="shared" si="228"/>
        <v>6731</v>
      </c>
      <c r="I300" s="103">
        <f t="shared" si="228"/>
        <v>1671</v>
      </c>
      <c r="J300" s="103" t="str">
        <f t="shared" si="228"/>
        <v>-</v>
      </c>
      <c r="K300" s="103" t="str">
        <f t="shared" si="228"/>
        <v>-</v>
      </c>
      <c r="L300" s="103">
        <f t="shared" si="228"/>
        <v>299965</v>
      </c>
      <c r="M300" s="27"/>
      <c r="N300" s="103" t="str">
        <f t="shared" ref="N300:W300" si="229">N201</f>
        <v>-</v>
      </c>
      <c r="O300" s="103" t="str">
        <f t="shared" si="229"/>
        <v>-</v>
      </c>
      <c r="P300" s="103" t="str">
        <f t="shared" si="229"/>
        <v>-</v>
      </c>
      <c r="Q300" s="103" t="str">
        <f t="shared" si="229"/>
        <v>-</v>
      </c>
      <c r="R300" s="103" t="str">
        <f t="shared" si="229"/>
        <v>-</v>
      </c>
      <c r="S300" s="103" t="str">
        <f t="shared" si="229"/>
        <v>-</v>
      </c>
      <c r="T300" s="103" t="str">
        <f t="shared" si="229"/>
        <v>-</v>
      </c>
      <c r="U300" s="103" t="str">
        <f t="shared" si="229"/>
        <v>-</v>
      </c>
      <c r="V300" s="103" t="str">
        <f t="shared" si="229"/>
        <v>-</v>
      </c>
      <c r="W300" s="103" t="str">
        <f t="shared" si="229"/>
        <v>-</v>
      </c>
      <c r="X300" s="103" t="s">
        <v>15</v>
      </c>
    </row>
    <row r="301" spans="1:24" ht="11.25" customHeight="1">
      <c r="A301" s="68">
        <v>2020</v>
      </c>
      <c r="B301" s="103" t="str">
        <f t="shared" ref="B301:L301" si="230">B202</f>
        <v>-</v>
      </c>
      <c r="C301" s="103">
        <f t="shared" si="230"/>
        <v>800</v>
      </c>
      <c r="D301" s="103">
        <f t="shared" si="230"/>
        <v>33294</v>
      </c>
      <c r="E301" s="103">
        <f t="shared" si="230"/>
        <v>51839</v>
      </c>
      <c r="F301" s="103">
        <f t="shared" si="230"/>
        <v>70541</v>
      </c>
      <c r="G301" s="103">
        <f t="shared" si="230"/>
        <v>21478</v>
      </c>
      <c r="H301" s="103">
        <f t="shared" si="230"/>
        <v>9032</v>
      </c>
      <c r="I301" s="103">
        <f t="shared" si="230"/>
        <v>3438</v>
      </c>
      <c r="J301" s="103" t="str">
        <f t="shared" si="230"/>
        <v>-</v>
      </c>
      <c r="K301" s="103" t="str">
        <f t="shared" si="230"/>
        <v>-</v>
      </c>
      <c r="L301" s="103">
        <f t="shared" si="230"/>
        <v>190422</v>
      </c>
      <c r="M301" s="27"/>
      <c r="N301" s="103" t="str">
        <f t="shared" ref="N301:W301" si="231">N202</f>
        <v>-</v>
      </c>
      <c r="O301" s="103" t="str">
        <f t="shared" si="231"/>
        <v>-</v>
      </c>
      <c r="P301" s="103" t="str">
        <f t="shared" si="231"/>
        <v>-</v>
      </c>
      <c r="Q301" s="103" t="str">
        <f t="shared" si="231"/>
        <v>-</v>
      </c>
      <c r="R301" s="103" t="str">
        <f t="shared" si="231"/>
        <v>-</v>
      </c>
      <c r="S301" s="103" t="str">
        <f t="shared" si="231"/>
        <v>-</v>
      </c>
      <c r="T301" s="103" t="str">
        <f t="shared" si="231"/>
        <v>-</v>
      </c>
      <c r="U301" s="103" t="str">
        <f t="shared" si="231"/>
        <v>-</v>
      </c>
      <c r="V301" s="103" t="str">
        <f t="shared" si="231"/>
        <v>-</v>
      </c>
      <c r="W301" s="103" t="str">
        <f t="shared" si="231"/>
        <v>-</v>
      </c>
      <c r="X301" s="103" t="s">
        <v>15</v>
      </c>
    </row>
    <row r="302" spans="1:24" ht="11.25" customHeight="1">
      <c r="A302" s="68">
        <v>2021</v>
      </c>
      <c r="B302" s="103">
        <f t="shared" ref="B302:L302" si="232">B203</f>
        <v>231</v>
      </c>
      <c r="C302" s="103">
        <f t="shared" si="232"/>
        <v>2384</v>
      </c>
      <c r="D302" s="103">
        <f t="shared" si="232"/>
        <v>48997</v>
      </c>
      <c r="E302" s="103">
        <f t="shared" si="232"/>
        <v>77840</v>
      </c>
      <c r="F302" s="103">
        <f t="shared" si="232"/>
        <v>17422</v>
      </c>
      <c r="G302" s="103">
        <f t="shared" si="232"/>
        <v>62731</v>
      </c>
      <c r="H302" s="103">
        <f t="shared" si="232"/>
        <v>7927</v>
      </c>
      <c r="I302" s="103">
        <f t="shared" si="232"/>
        <v>2283</v>
      </c>
      <c r="J302" s="103" t="str">
        <f t="shared" si="232"/>
        <v>-</v>
      </c>
      <c r="K302" s="103" t="str">
        <f t="shared" si="232"/>
        <v>-</v>
      </c>
      <c r="L302" s="103">
        <f t="shared" si="232"/>
        <v>219815</v>
      </c>
      <c r="M302" s="27"/>
      <c r="N302" s="103" t="str">
        <f t="shared" ref="N302:W302" si="233">N203</f>
        <v>-</v>
      </c>
      <c r="O302" s="103" t="str">
        <f t="shared" si="233"/>
        <v>-</v>
      </c>
      <c r="P302" s="103" t="str">
        <f t="shared" si="233"/>
        <v>-</v>
      </c>
      <c r="Q302" s="103" t="str">
        <f t="shared" si="233"/>
        <v>-</v>
      </c>
      <c r="R302" s="103">
        <f t="shared" si="233"/>
        <v>934</v>
      </c>
      <c r="S302" s="103">
        <f t="shared" si="233"/>
        <v>1154</v>
      </c>
      <c r="T302" s="103" t="str">
        <f t="shared" si="233"/>
        <v>-</v>
      </c>
      <c r="U302" s="103" t="str">
        <f t="shared" si="233"/>
        <v>-</v>
      </c>
      <c r="V302" s="103" t="str">
        <f t="shared" si="233"/>
        <v>-</v>
      </c>
      <c r="W302" s="103" t="str">
        <f t="shared" si="233"/>
        <v>-</v>
      </c>
      <c r="X302" s="103" t="s">
        <v>15</v>
      </c>
    </row>
    <row r="303" spans="1:24" ht="11.25" customHeight="1">
      <c r="A303" s="68">
        <v>2022</v>
      </c>
      <c r="B303" s="103">
        <f t="shared" ref="B303:L303" si="234">B204</f>
        <v>1563</v>
      </c>
      <c r="C303" s="103">
        <f t="shared" si="234"/>
        <v>2786</v>
      </c>
      <c r="D303" s="103">
        <f t="shared" si="234"/>
        <v>56589</v>
      </c>
      <c r="E303" s="103">
        <f t="shared" si="234"/>
        <v>43698</v>
      </c>
      <c r="F303" s="103">
        <f t="shared" si="234"/>
        <v>87612</v>
      </c>
      <c r="G303" s="103">
        <f t="shared" si="234"/>
        <v>39398</v>
      </c>
      <c r="H303" s="103">
        <f t="shared" si="234"/>
        <v>8106</v>
      </c>
      <c r="I303" s="103">
        <f t="shared" si="234"/>
        <v>1960</v>
      </c>
      <c r="J303" s="103" t="str">
        <f t="shared" si="234"/>
        <v>-</v>
      </c>
      <c r="K303" s="103" t="str">
        <f t="shared" si="234"/>
        <v>-</v>
      </c>
      <c r="L303" s="103">
        <f t="shared" si="234"/>
        <v>241712</v>
      </c>
      <c r="M303" s="27"/>
      <c r="N303" s="103" t="str">
        <f t="shared" ref="N303:W303" si="235">N204</f>
        <v>-</v>
      </c>
      <c r="O303" s="103" t="str">
        <f t="shared" si="235"/>
        <v>-</v>
      </c>
      <c r="P303" s="103" t="str">
        <f t="shared" si="235"/>
        <v>-</v>
      </c>
      <c r="Q303" s="103" t="str">
        <f t="shared" si="235"/>
        <v>-</v>
      </c>
      <c r="R303" s="103">
        <f t="shared" si="235"/>
        <v>1410</v>
      </c>
      <c r="S303" s="103">
        <f t="shared" si="235"/>
        <v>745</v>
      </c>
      <c r="T303" s="103" t="str">
        <f t="shared" si="235"/>
        <v>-</v>
      </c>
      <c r="U303" s="103" t="str">
        <f t="shared" si="235"/>
        <v>-</v>
      </c>
      <c r="V303" s="103" t="str">
        <f t="shared" si="235"/>
        <v>-</v>
      </c>
      <c r="W303" s="103" t="str">
        <f t="shared" si="235"/>
        <v>-</v>
      </c>
      <c r="X303" s="103" t="s">
        <v>15</v>
      </c>
    </row>
    <row r="304" spans="1:24" ht="11.25" customHeight="1">
      <c r="A304" s="68">
        <v>2023</v>
      </c>
      <c r="B304" s="103" t="str">
        <f t="shared" ref="B304:L305" si="236">B205</f>
        <v>-</v>
      </c>
      <c r="C304" s="103" t="str">
        <f t="shared" si="236"/>
        <v>-</v>
      </c>
      <c r="D304" s="103" t="str">
        <f t="shared" si="236"/>
        <v>-</v>
      </c>
      <c r="E304" s="103" t="str">
        <f t="shared" si="236"/>
        <v>-</v>
      </c>
      <c r="F304" s="103" t="str">
        <f t="shared" si="236"/>
        <v>-</v>
      </c>
      <c r="G304" s="103" t="str">
        <f t="shared" si="236"/>
        <v>-</v>
      </c>
      <c r="H304" s="103">
        <f t="shared" si="236"/>
        <v>212</v>
      </c>
      <c r="I304" s="103">
        <f t="shared" si="236"/>
        <v>1028</v>
      </c>
      <c r="J304" s="103">
        <f t="shared" si="236"/>
        <v>221</v>
      </c>
      <c r="K304" s="103" t="str">
        <f t="shared" si="236"/>
        <v>-</v>
      </c>
      <c r="L304" s="103">
        <f t="shared" si="236"/>
        <v>1461</v>
      </c>
      <c r="M304" s="27"/>
      <c r="N304" s="103" t="str">
        <f t="shared" ref="N304:W305" si="237">N205</f>
        <v>-</v>
      </c>
      <c r="O304" s="103" t="str">
        <f t="shared" si="237"/>
        <v>-</v>
      </c>
      <c r="P304" s="103" t="str">
        <f t="shared" si="237"/>
        <v>-</v>
      </c>
      <c r="Q304" s="103" t="str">
        <f t="shared" si="237"/>
        <v>-</v>
      </c>
      <c r="R304" s="103" t="str">
        <f t="shared" si="237"/>
        <v>-</v>
      </c>
      <c r="S304" s="103" t="str">
        <f t="shared" si="237"/>
        <v>-</v>
      </c>
      <c r="T304" s="103">
        <f t="shared" si="237"/>
        <v>3223</v>
      </c>
      <c r="U304" s="103" t="str">
        <f t="shared" si="237"/>
        <v>-</v>
      </c>
      <c r="V304" s="103" t="str">
        <f t="shared" si="237"/>
        <v>-</v>
      </c>
      <c r="W304" s="103" t="str">
        <f t="shared" si="237"/>
        <v>-</v>
      </c>
      <c r="X304" s="103" t="s">
        <v>15</v>
      </c>
    </row>
    <row r="305" spans="1:24" ht="11.25" customHeight="1">
      <c r="A305" s="68" t="s">
        <v>346</v>
      </c>
      <c r="B305" s="103" t="str">
        <f t="shared" si="236"/>
        <v>-</v>
      </c>
      <c r="C305" s="103">
        <f t="shared" si="236"/>
        <v>2975</v>
      </c>
      <c r="D305" s="103">
        <f t="shared" si="236"/>
        <v>5683</v>
      </c>
      <c r="E305" s="103">
        <f t="shared" si="236"/>
        <v>1532</v>
      </c>
      <c r="F305" s="103">
        <f t="shared" si="236"/>
        <v>392</v>
      </c>
      <c r="G305" s="103">
        <f t="shared" si="236"/>
        <v>4210</v>
      </c>
      <c r="H305" s="103">
        <f t="shared" si="236"/>
        <v>160</v>
      </c>
      <c r="I305" s="103">
        <f t="shared" si="236"/>
        <v>934</v>
      </c>
      <c r="J305" s="103" t="str">
        <f t="shared" si="236"/>
        <v>-</v>
      </c>
      <c r="K305" s="103" t="str">
        <f t="shared" si="236"/>
        <v>-</v>
      </c>
      <c r="L305" s="103">
        <f t="shared" si="236"/>
        <v>15886</v>
      </c>
      <c r="M305" s="214"/>
      <c r="N305" s="103" t="str">
        <f t="shared" si="237"/>
        <v>-</v>
      </c>
      <c r="O305" s="103" t="str">
        <f t="shared" si="237"/>
        <v>-</v>
      </c>
      <c r="P305" s="103" t="str">
        <f t="shared" si="237"/>
        <v>-</v>
      </c>
      <c r="Q305" s="103">
        <f t="shared" si="237"/>
        <v>0</v>
      </c>
      <c r="R305" s="103">
        <f t="shared" si="237"/>
        <v>0</v>
      </c>
      <c r="S305" s="103">
        <f t="shared" si="237"/>
        <v>0</v>
      </c>
      <c r="T305" s="103">
        <f t="shared" si="237"/>
        <v>1328</v>
      </c>
      <c r="U305" s="103">
        <f t="shared" si="237"/>
        <v>25</v>
      </c>
      <c r="V305" s="103" t="str">
        <f t="shared" si="237"/>
        <v>-</v>
      </c>
      <c r="W305" s="103" t="str">
        <f t="shared" si="237"/>
        <v>-</v>
      </c>
      <c r="X305" s="103" t="s">
        <v>15</v>
      </c>
    </row>
    <row r="306" spans="1:24" ht="11.25" customHeight="1">
      <c r="A306" s="320" t="str">
        <f>A207</f>
        <v>a/  Monthly totals for Oregon data are the sum of statistical weeks with closest fit to the calendar month.</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row>
    <row r="307" spans="1:24" ht="11.25" customHeight="1">
      <c r="A307" s="262" t="str">
        <f>A208</f>
        <v>b/  Preliminary.</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row>
    <row r="308" spans="1:24" ht="11.25" customHeight="1">
      <c r="A308" s="262" t="str">
        <f>A209</f>
        <v>c/  In 2021, the southern boundary of the KMZ was officially moved five nautical miles north from Horse Mountain to latitude 40°10′ N.</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row>
    <row r="309" spans="1:24" ht="11.25" customHeight="1"/>
    <row r="310" spans="1:24" ht="11.25" customHeight="1"/>
    <row r="311" spans="1:24" ht="11.25" customHeight="1"/>
    <row r="312" spans="1:24" ht="11.25" customHeight="1"/>
    <row r="313" spans="1:24" ht="11.25" customHeight="1"/>
    <row r="314" spans="1:24" ht="11.25" customHeight="1"/>
    <row r="315" spans="1:24" ht="11.25" customHeight="1"/>
    <row r="316" spans="1:24" ht="11.25" customHeight="1"/>
    <row r="317" spans="1:24" ht="11.25" customHeight="1"/>
    <row r="318" spans="1:24" ht="11.25" customHeight="1"/>
    <row r="319" spans="1:24" ht="11.25" customHeight="1"/>
    <row r="320" spans="1:24" ht="11.25" customHeight="1"/>
    <row r="321" ht="11.25" customHeight="1"/>
  </sheetData>
  <mergeCells count="10">
    <mergeCell ref="A306:X306"/>
    <mergeCell ref="A307:X307"/>
    <mergeCell ref="A308:X308"/>
    <mergeCell ref="A207:X207"/>
    <mergeCell ref="A208:X208"/>
    <mergeCell ref="A209:X209"/>
    <mergeCell ref="A262:L262"/>
    <mergeCell ref="N262:X262"/>
    <mergeCell ref="N215:X215"/>
    <mergeCell ref="B215:L215"/>
  </mergeCells>
  <pageMargins left="0.7" right="0.7" top="0.75" bottom="0.75" header="0.3" footer="0.3"/>
  <pageSetup scale="87" orientation="landscape" r:id="rId1"/>
  <rowBreaks count="1" manualBreakCount="1">
    <brk id="259"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A1:L313"/>
  <sheetViews>
    <sheetView showGridLines="0" topLeftCell="A212" zoomScaleNormal="100" zoomScaleSheetLayoutView="90" workbookViewId="0">
      <selection activeCell="R26" sqref="R26"/>
    </sheetView>
  </sheetViews>
  <sheetFormatPr defaultColWidth="9" defaultRowHeight="15.6"/>
  <cols>
    <col min="1" max="1" width="8.69921875" style="173" customWidth="1"/>
    <col min="2" max="11" width="6.3984375" style="173" customWidth="1"/>
    <col min="12" max="12" width="9.19921875" style="173" customWidth="1"/>
    <col min="13" max="16384" width="9" style="173"/>
  </cols>
  <sheetData>
    <row r="1" spans="1:12" ht="11.25" customHeight="1">
      <c r="A1" s="1" t="s">
        <v>268</v>
      </c>
      <c r="B1" s="1"/>
      <c r="C1" s="1"/>
      <c r="D1" s="1"/>
      <c r="E1" s="1"/>
      <c r="F1" s="1"/>
      <c r="G1" s="1"/>
      <c r="H1" s="1"/>
      <c r="I1" s="1"/>
      <c r="J1" s="1"/>
      <c r="K1" s="1"/>
      <c r="L1" s="1"/>
    </row>
    <row r="2" spans="1:12" ht="11.25" customHeight="1">
      <c r="A2" s="2" t="s">
        <v>1</v>
      </c>
      <c r="B2" s="36" t="s">
        <v>60</v>
      </c>
      <c r="C2" s="36" t="s">
        <v>61</v>
      </c>
      <c r="D2" s="36" t="s">
        <v>20</v>
      </c>
      <c r="E2" s="36" t="s">
        <v>21</v>
      </c>
      <c r="F2" s="36" t="s">
        <v>22</v>
      </c>
      <c r="G2" s="36" t="s">
        <v>23</v>
      </c>
      <c r="H2" s="36" t="s">
        <v>24</v>
      </c>
      <c r="I2" s="36" t="s">
        <v>25</v>
      </c>
      <c r="J2" s="36" t="s">
        <v>26</v>
      </c>
      <c r="K2" s="36" t="s">
        <v>62</v>
      </c>
      <c r="L2" s="36" t="s">
        <v>8</v>
      </c>
    </row>
    <row r="3" spans="1:12" ht="11.25" customHeight="1">
      <c r="A3" s="63" t="s">
        <v>249</v>
      </c>
    </row>
    <row r="4" spans="1:12" ht="11.25" customHeight="1">
      <c r="A4" s="68">
        <v>1976</v>
      </c>
      <c r="B4" s="103" t="s">
        <v>15</v>
      </c>
      <c r="C4" s="103" t="str">
        <f>IF(AND('A-9'!B57="-",'A-9'!B108="-",'A-9'!B159="-"),"-",SUM('A-9'!B57,'A-9'!B108,'A-9'!B159))</f>
        <v>-</v>
      </c>
      <c r="D4" s="103">
        <f>IF(AND('A-9'!C57="-",'A-9'!C108="-",'A-9'!C159="-"),"-",SUM('A-9'!C57,'A-9'!C108,'A-9'!C159))</f>
        <v>0</v>
      </c>
      <c r="E4" s="103">
        <f>IF(AND('A-9'!D57="-",'A-9'!D108="-",'A-9'!D159="-"),"-",SUM('A-9'!D57,'A-9'!D108,'A-9'!D159))</f>
        <v>10200</v>
      </c>
      <c r="F4" s="103">
        <f>IF(AND('A-9'!E57="-",'A-9'!E108="-",'A-9'!E159="-"),"-",SUM('A-9'!E57,'A-9'!E108,'A-9'!E159))</f>
        <v>53128</v>
      </c>
      <c r="G4" s="103">
        <f>IF(AND('A-9'!F57="-",'A-9'!F108="-",'A-9'!F159="-"),"-",SUM('A-9'!F57,'A-9'!F108,'A-9'!F159))</f>
        <v>104387</v>
      </c>
      <c r="H4" s="103">
        <f>IF(AND('A-9'!G57="-",'A-9'!G108="-",'A-9'!G159="-"),"-",SUM('A-9'!G57,'A-9'!G108,'A-9'!G159))</f>
        <v>136967</v>
      </c>
      <c r="I4" s="103">
        <f>IF(AND('A-9'!H57="-",'A-9'!H108="-",'A-9'!H159="-"),"-",SUM('A-9'!H57,'A-9'!H108,'A-9'!H159))</f>
        <v>35595</v>
      </c>
      <c r="J4" s="103">
        <f>IF(AND('A-9'!I57="-",'A-9'!I108="-",'A-9'!I159="-"),"-",SUM('A-9'!I57,'A-9'!I108,'A-9'!I159))</f>
        <v>1687</v>
      </c>
      <c r="K4" s="103">
        <f>IF(AND('A-9'!J57="-",'A-9'!J108="-",'A-9'!J159="-"),"-",SUM('A-9'!J57,'A-9'!J108,'A-9'!J159))</f>
        <v>170</v>
      </c>
      <c r="L4" s="103">
        <f>IF(AND('A-9'!K57="-",'A-9'!K108="-",'A-9'!K159="-"),"-",SUM('A-9'!K57,'A-9'!K108,'A-9'!K159))</f>
        <v>342134</v>
      </c>
    </row>
    <row r="5" spans="1:12" ht="11.25" customHeight="1">
      <c r="A5" s="68">
        <v>1977</v>
      </c>
      <c r="B5" s="103" t="s">
        <v>15</v>
      </c>
      <c r="C5" s="103" t="str">
        <f>IF(AND('A-9'!B58="-",'A-9'!B109="-",'A-9'!B160="-"),"-",SUM('A-9'!B58,'A-9'!B109,'A-9'!B160))</f>
        <v>-</v>
      </c>
      <c r="D5" s="103">
        <f>IF(AND('A-9'!C58="-",'A-9'!C109="-",'A-9'!C160="-"),"-",SUM('A-9'!C58,'A-9'!C109,'A-9'!C160))</f>
        <v>0</v>
      </c>
      <c r="E5" s="103">
        <f>IF(AND('A-9'!D58="-",'A-9'!D109="-",'A-9'!D160="-"),"-",SUM('A-9'!D58,'A-9'!D109,'A-9'!D160))</f>
        <v>13374</v>
      </c>
      <c r="F5" s="103">
        <f>IF(AND('A-9'!E58="-",'A-9'!E109="-",'A-9'!E160="-"),"-",SUM('A-9'!E58,'A-9'!E109,'A-9'!E160))</f>
        <v>31937</v>
      </c>
      <c r="G5" s="103">
        <f>IF(AND('A-9'!F58="-",'A-9'!F109="-",'A-9'!F160="-"),"-",SUM('A-9'!F58,'A-9'!F109,'A-9'!F160))</f>
        <v>94028</v>
      </c>
      <c r="H5" s="103">
        <f>IF(AND('A-9'!G58="-",'A-9'!G109="-",'A-9'!G160="-"),"-",SUM('A-9'!G58,'A-9'!G109,'A-9'!G160))</f>
        <v>79358</v>
      </c>
      <c r="I5" s="103">
        <f>IF(AND('A-9'!H58="-",'A-9'!H109="-",'A-9'!H160="-"),"-",SUM('A-9'!H58,'A-9'!H109,'A-9'!H160))</f>
        <v>22164</v>
      </c>
      <c r="J5" s="103">
        <f>IF(AND('A-9'!I58="-",'A-9'!I109="-",'A-9'!I160="-"),"-",SUM('A-9'!I58,'A-9'!I109,'A-9'!I160))</f>
        <v>772</v>
      </c>
      <c r="K5" s="103">
        <f>IF(AND('A-9'!J58="-",'A-9'!J109="-",'A-9'!J160="-"),"-",SUM('A-9'!J58,'A-9'!J109,'A-9'!J160))</f>
        <v>132</v>
      </c>
      <c r="L5" s="103">
        <f>IF(AND('A-9'!K58="-",'A-9'!K109="-",'A-9'!K160="-"),"-",SUM('A-9'!K58,'A-9'!K109,'A-9'!K160))</f>
        <v>241765</v>
      </c>
    </row>
    <row r="6" spans="1:12" ht="11.25" customHeight="1">
      <c r="A6" s="68">
        <v>1978</v>
      </c>
      <c r="B6" s="103" t="s">
        <v>15</v>
      </c>
      <c r="C6" s="103" t="str">
        <f>IF(AND('A-9'!B59="-",'A-9'!B110="-",'A-9'!B161="-"),"-",SUM('A-9'!B59,'A-9'!B110,'A-9'!B161))</f>
        <v>-</v>
      </c>
      <c r="D6" s="103">
        <f>IF(AND('A-9'!C59="-",'A-9'!C110="-",'A-9'!C161="-"),"-",SUM('A-9'!C59,'A-9'!C110,'A-9'!C161))</f>
        <v>0</v>
      </c>
      <c r="E6" s="103">
        <f>IF(AND('A-9'!D59="-",'A-9'!D110="-",'A-9'!D161="-"),"-",SUM('A-9'!D59,'A-9'!D110,'A-9'!D161))</f>
        <v>9437</v>
      </c>
      <c r="F6" s="103">
        <f>IF(AND('A-9'!E59="-",'A-9'!E110="-",'A-9'!E161="-"),"-",SUM('A-9'!E59,'A-9'!E110,'A-9'!E161))</f>
        <v>46509</v>
      </c>
      <c r="G6" s="103">
        <f>IF(AND('A-9'!F59="-",'A-9'!F110="-",'A-9'!F161="-"),"-",SUM('A-9'!F59,'A-9'!F110,'A-9'!F161))</f>
        <v>97360</v>
      </c>
      <c r="H6" s="103">
        <f>IF(AND('A-9'!G59="-",'A-9'!G110="-",'A-9'!G161="-"),"-",SUM('A-9'!G59,'A-9'!G110,'A-9'!G161))</f>
        <v>75326</v>
      </c>
      <c r="I6" s="103">
        <f>IF(AND('A-9'!H59="-",'A-9'!H110="-",'A-9'!H161="-"),"-",SUM('A-9'!H59,'A-9'!H110,'A-9'!H161))</f>
        <v>19096</v>
      </c>
      <c r="J6" s="103">
        <f>IF(AND('A-9'!I59="-",'A-9'!I110="-",'A-9'!I161="-"),"-",SUM('A-9'!I59,'A-9'!I110,'A-9'!I161))</f>
        <v>4291</v>
      </c>
      <c r="K6" s="38" t="s">
        <v>63</v>
      </c>
      <c r="L6" s="103">
        <f>IF(AND('A-9'!K59="-",'A-9'!K110="-",'A-9'!K161="-"),"-",SUM('A-9'!K59,'A-9'!K110,'A-9'!K161))</f>
        <v>252019</v>
      </c>
    </row>
    <row r="7" spans="1:12" ht="11.25" customHeight="1">
      <c r="A7" s="68">
        <v>1979</v>
      </c>
      <c r="B7" s="103" t="s">
        <v>15</v>
      </c>
      <c r="C7" s="103" t="str">
        <f>IF(AND('A-9'!B60="-",'A-9'!B111="-",'A-9'!B162="-"),"-",SUM('A-9'!B60,'A-9'!B111,'A-9'!B162))</f>
        <v>-</v>
      </c>
      <c r="D7" s="103" t="str">
        <f>IF(AND('A-9'!C60="-",'A-9'!C111="-",'A-9'!C162="-"),"-",SUM('A-9'!C60,'A-9'!C111,'A-9'!C162))</f>
        <v>-</v>
      </c>
      <c r="E7" s="103">
        <f>IF(AND('A-9'!D60="-",'A-9'!D111="-",'A-9'!D162="-"),"-",SUM('A-9'!D60,'A-9'!D111,'A-9'!D162))</f>
        <v>7755</v>
      </c>
      <c r="F7" s="103">
        <f>IF(AND('A-9'!E60="-",'A-9'!E111="-",'A-9'!E162="-"),"-",SUM('A-9'!E60,'A-9'!E111,'A-9'!E162))</f>
        <v>32881</v>
      </c>
      <c r="G7" s="103">
        <f>IF(AND('A-9'!F60="-",'A-9'!F111="-",'A-9'!F162="-"),"-",SUM('A-9'!F60,'A-9'!F111,'A-9'!F162))</f>
        <v>87940</v>
      </c>
      <c r="H7" s="103">
        <f>IF(AND('A-9'!G60="-",'A-9'!G111="-",'A-9'!G162="-"),"-",SUM('A-9'!G60,'A-9'!G111,'A-9'!G162))</f>
        <v>68447</v>
      </c>
      <c r="I7" s="103">
        <f>IF(AND('A-9'!H60="-",'A-9'!H111="-",'A-9'!H162="-"),"-",SUM('A-9'!H60,'A-9'!H111,'A-9'!H162))</f>
        <v>1096</v>
      </c>
      <c r="J7" s="103" t="str">
        <f>IF(AND('A-9'!I60="-",'A-9'!I111="-",'A-9'!I162="-"),"-",SUM('A-9'!I60,'A-9'!I111,'A-9'!I162))</f>
        <v>-</v>
      </c>
      <c r="K7" s="38" t="s">
        <v>63</v>
      </c>
      <c r="L7" s="103">
        <f>IF(AND('A-9'!K60="-",'A-9'!K111="-",'A-9'!K162="-"),"-",SUM('A-9'!K60,'A-9'!K111,'A-9'!K162))</f>
        <v>198119</v>
      </c>
    </row>
    <row r="8" spans="1:12" ht="11.25" customHeight="1">
      <c r="A8" s="68">
        <v>1980</v>
      </c>
      <c r="B8" s="103" t="s">
        <v>15</v>
      </c>
      <c r="C8" s="103" t="str">
        <f>IF(AND('A-9'!B61="-",'A-9'!B112="-",'A-9'!B163="-"),"-",SUM('A-9'!B61,'A-9'!B112,'A-9'!B163))</f>
        <v>-</v>
      </c>
      <c r="D8" s="103" t="str">
        <f>IF(AND('A-9'!C61="-",'A-9'!C112="-",'A-9'!C163="-"),"-",SUM('A-9'!C61,'A-9'!C112,'A-9'!C163))</f>
        <v>-</v>
      </c>
      <c r="E8" s="103">
        <f>IF(AND('A-9'!D61="-",'A-9'!D112="-",'A-9'!D163="-"),"-",SUM('A-9'!D61,'A-9'!D112,'A-9'!D163))</f>
        <v>4358</v>
      </c>
      <c r="F8" s="103">
        <f>IF(AND('A-9'!E61="-",'A-9'!E112="-",'A-9'!E163="-"),"-",SUM('A-9'!E61,'A-9'!E112,'A-9'!E163))</f>
        <v>57335</v>
      </c>
      <c r="G8" s="103">
        <f>IF(AND('A-9'!F61="-",'A-9'!F112="-",'A-9'!F163="-"),"-",SUM('A-9'!F61,'A-9'!F112,'A-9'!F163))</f>
        <v>102423</v>
      </c>
      <c r="H8" s="103">
        <f>IF(AND('A-9'!G61="-",'A-9'!G112="-",'A-9'!G163="-"),"-",SUM('A-9'!G61,'A-9'!G112,'A-9'!G163))</f>
        <v>55044</v>
      </c>
      <c r="I8" s="103">
        <f>IF(AND('A-9'!H61="-",'A-9'!H112="-",'A-9'!H163="-"),"-",SUM('A-9'!H61,'A-9'!H112,'A-9'!H163))</f>
        <v>9947</v>
      </c>
      <c r="J8" s="38" t="s">
        <v>63</v>
      </c>
      <c r="K8" s="38" t="s">
        <v>63</v>
      </c>
      <c r="L8" s="103">
        <f>IF(AND('A-9'!K61="-",'A-9'!K112="-",'A-9'!K163="-"),"-",SUM('A-9'!K61,'A-9'!K112,'A-9'!K163))</f>
        <v>229107</v>
      </c>
    </row>
    <row r="9" spans="1:12" ht="11.25" customHeight="1">
      <c r="A9" s="68">
        <v>1981</v>
      </c>
      <c r="B9" s="103" t="s">
        <v>15</v>
      </c>
      <c r="C9" s="103" t="str">
        <f>IF(AND('A-9'!B62="-",'A-9'!B113="-",'A-9'!B164="-"),"-",SUM('A-9'!B62,'A-9'!B113,'A-9'!B164))</f>
        <v>-</v>
      </c>
      <c r="D9" s="103" t="str">
        <f>IF(AND('A-9'!C62="-",'A-9'!C113="-",'A-9'!C164="-"),"-",SUM('A-9'!C62,'A-9'!C113,'A-9'!C164))</f>
        <v>-</v>
      </c>
      <c r="E9" s="103">
        <f>IF(AND('A-9'!D62="-",'A-9'!D113="-",'A-9'!D164="-"),"-",SUM('A-9'!D62,'A-9'!D113,'A-9'!D164))</f>
        <v>10195</v>
      </c>
      <c r="F9" s="103">
        <f>IF(AND('A-9'!E62="-",'A-9'!E113="-",'A-9'!E164="-"),"-",SUM('A-9'!E62,'A-9'!E113,'A-9'!E164))</f>
        <v>24327</v>
      </c>
      <c r="G9" s="103">
        <f>IF(AND('A-9'!F62="-",'A-9'!F113="-",'A-9'!F164="-"),"-",SUM('A-9'!F62,'A-9'!F113,'A-9'!F164))</f>
        <v>74344</v>
      </c>
      <c r="H9" s="103">
        <f>IF(AND('A-9'!G62="-",'A-9'!G113="-",'A-9'!G164="-"),"-",SUM('A-9'!G62,'A-9'!G113,'A-9'!G164))</f>
        <v>70900</v>
      </c>
      <c r="I9" s="103">
        <f>IF(AND('A-9'!H62="-",'A-9'!H113="-",'A-9'!H164="-"),"-",SUM('A-9'!H62,'A-9'!H113,'A-9'!H164))</f>
        <v>19487</v>
      </c>
      <c r="J9" s="38" t="s">
        <v>63</v>
      </c>
      <c r="K9" s="38" t="s">
        <v>63</v>
      </c>
      <c r="L9" s="103">
        <f>IF(AND('A-9'!K62="-",'A-9'!K113="-",'A-9'!K164="-"),"-",SUM('A-9'!K62,'A-9'!K113,'A-9'!K164))</f>
        <v>199253</v>
      </c>
    </row>
    <row r="10" spans="1:12" ht="11.25" customHeight="1">
      <c r="A10" s="68">
        <v>1982</v>
      </c>
      <c r="B10" s="103" t="s">
        <v>15</v>
      </c>
      <c r="C10" s="103" t="str">
        <f>IF(AND('A-9'!B63="-",'A-9'!B114="-",'A-9'!B165="-"),"-",SUM('A-9'!B63,'A-9'!B114,'A-9'!B165))</f>
        <v>-</v>
      </c>
      <c r="D10" s="103" t="str">
        <f>IF(AND('A-9'!C63="-",'A-9'!C114="-",'A-9'!C165="-"),"-",SUM('A-9'!C63,'A-9'!C114,'A-9'!C165))</f>
        <v>-</v>
      </c>
      <c r="E10" s="103">
        <f>IF(AND('A-9'!D63="-",'A-9'!D114="-",'A-9'!D165="-"),"-",SUM('A-9'!D63,'A-9'!D114,'A-9'!D165))</f>
        <v>363</v>
      </c>
      <c r="F10" s="103">
        <f>IF(AND('A-9'!E63="-",'A-9'!E114="-",'A-9'!E165="-"),"-",SUM('A-9'!E63,'A-9'!E114,'A-9'!E165))</f>
        <v>22037</v>
      </c>
      <c r="G10" s="103">
        <f>IF(AND('A-9'!F63="-",'A-9'!F114="-",'A-9'!F165="-"),"-",SUM('A-9'!F63,'A-9'!F114,'A-9'!F165))</f>
        <v>115039</v>
      </c>
      <c r="H10" s="103" t="str">
        <f>IF(AND('A-9'!G63="-",'A-9'!G114="-",'A-9'!G165="-"),"-",SUM('A-9'!G63,'A-9'!G114,'A-9'!G165))</f>
        <v>-</v>
      </c>
      <c r="I10" s="103" t="str">
        <f>IF(AND('A-9'!H63="-",'A-9'!H114="-",'A-9'!H165="-"),"-",SUM('A-9'!H63,'A-9'!H114,'A-9'!H165))</f>
        <v>-</v>
      </c>
      <c r="J10" s="38" t="s">
        <v>63</v>
      </c>
      <c r="K10" s="38" t="s">
        <v>63</v>
      </c>
      <c r="L10" s="103">
        <f>IF(AND('A-9'!K63="-",'A-9'!K114="-",'A-9'!K165="-"),"-",SUM('A-9'!K63,'A-9'!K114,'A-9'!K165))</f>
        <v>137439</v>
      </c>
    </row>
    <row r="11" spans="1:12" ht="11.25" customHeight="1">
      <c r="A11" s="68">
        <v>1983</v>
      </c>
      <c r="B11" s="103" t="s">
        <v>15</v>
      </c>
      <c r="C11" s="103" t="str">
        <f>IF(AND('A-9'!B64="-",'A-9'!B115="-",'A-9'!B166="-"),"-",SUM('A-9'!B64,'A-9'!B115,'A-9'!B166))</f>
        <v>-</v>
      </c>
      <c r="D11" s="103" t="str">
        <f>IF(AND('A-9'!C64="-",'A-9'!C115="-",'A-9'!C166="-"),"-",SUM('A-9'!C64,'A-9'!C115,'A-9'!C166))</f>
        <v>-</v>
      </c>
      <c r="E11" s="103" t="str">
        <f>IF(AND('A-9'!D64="-",'A-9'!D115="-",'A-9'!D166="-"),"-",SUM('A-9'!D64,'A-9'!D115,'A-9'!D166))</f>
        <v>-</v>
      </c>
      <c r="F11" s="103">
        <f>IF(AND('A-9'!E64="-",'A-9'!E115="-",'A-9'!E166="-"),"-",SUM('A-9'!E64,'A-9'!E115,'A-9'!E166))</f>
        <v>19005</v>
      </c>
      <c r="G11" s="103">
        <f>IF(AND('A-9'!F64="-",'A-9'!F115="-",'A-9'!F166="-"),"-",SUM('A-9'!F64,'A-9'!F115,'A-9'!F166))</f>
        <v>72414</v>
      </c>
      <c r="H11" s="103">
        <f>IF(AND('A-9'!G64="-",'A-9'!G115="-",'A-9'!G166="-"),"-",SUM('A-9'!G64,'A-9'!G115,'A-9'!G166))</f>
        <v>32378</v>
      </c>
      <c r="I11" s="103">
        <f>IF(AND('A-9'!H64="-",'A-9'!H115="-",'A-9'!H166="-"),"-",SUM('A-9'!H64,'A-9'!H115,'A-9'!H166))</f>
        <v>15697</v>
      </c>
      <c r="J11" s="38" t="s">
        <v>63</v>
      </c>
      <c r="K11" s="38" t="s">
        <v>63</v>
      </c>
      <c r="L11" s="103">
        <f>IF(AND('A-9'!K64="-",'A-9'!K115="-",'A-9'!K166="-"),"-",SUM('A-9'!K64,'A-9'!K115,'A-9'!K166))</f>
        <v>139494</v>
      </c>
    </row>
    <row r="12" spans="1:12" ht="11.25" customHeight="1">
      <c r="A12" s="68">
        <v>1984</v>
      </c>
      <c r="B12" s="103" t="s">
        <v>15</v>
      </c>
      <c r="C12" s="103" t="str">
        <f>IF(AND('A-9'!B65="-",'A-9'!B116="-",'A-9'!B167="-"),"-",SUM('A-9'!B65,'A-9'!B116,'A-9'!B167))</f>
        <v>-</v>
      </c>
      <c r="D12" s="103" t="str">
        <f>IF(AND('A-9'!C65="-",'A-9'!C116="-",'A-9'!C167="-"),"-",SUM('A-9'!C65,'A-9'!C116,'A-9'!C167))</f>
        <v>-</v>
      </c>
      <c r="E12" s="103" t="str">
        <f>IF(AND('A-9'!D65="-",'A-9'!D116="-",'A-9'!D167="-"),"-",SUM('A-9'!D65,'A-9'!D116,'A-9'!D167))</f>
        <v>-</v>
      </c>
      <c r="F12" s="103" t="str">
        <f>IF(AND('A-9'!E65="-",'A-9'!E116="-",'A-9'!E167="-"),"-",SUM('A-9'!E65,'A-9'!E116,'A-9'!E167))</f>
        <v>-</v>
      </c>
      <c r="G12" s="103">
        <f>IF(AND('A-9'!F65="-",'A-9'!F116="-",'A-9'!F167="-"),"-",SUM('A-9'!F65,'A-9'!F116,'A-9'!F167))</f>
        <v>57824</v>
      </c>
      <c r="H12" s="103">
        <f>IF(AND('A-9'!G65="-",'A-9'!G116="-",'A-9'!G167="-"),"-",SUM('A-9'!G65,'A-9'!G116,'A-9'!G167))</f>
        <v>46640</v>
      </c>
      <c r="I12" s="103">
        <f>IF(AND('A-9'!H65="-",'A-9'!H116="-",'A-9'!H167="-"),"-",SUM('A-9'!H65,'A-9'!H116,'A-9'!H167))</f>
        <v>2318</v>
      </c>
      <c r="J12" s="38" t="s">
        <v>63</v>
      </c>
      <c r="K12" s="38" t="s">
        <v>63</v>
      </c>
      <c r="L12" s="103">
        <f>IF(AND('A-9'!K65="-",'A-9'!K116="-",'A-9'!K167="-"),"-",SUM('A-9'!K65,'A-9'!K116,'A-9'!K167))</f>
        <v>106782</v>
      </c>
    </row>
    <row r="13" spans="1:12" ht="11.25" customHeight="1">
      <c r="A13" s="68">
        <v>1985</v>
      </c>
      <c r="B13" s="103" t="s">
        <v>15</v>
      </c>
      <c r="C13" s="103" t="str">
        <f>IF(AND('A-9'!B66="-",'A-9'!B117="-",'A-9'!B168="-"),"-",SUM('A-9'!B66,'A-9'!B117,'A-9'!B168))</f>
        <v>-</v>
      </c>
      <c r="D13" s="103" t="str">
        <f>IF(AND('A-9'!C66="-",'A-9'!C117="-",'A-9'!C168="-"),"-",SUM('A-9'!C66,'A-9'!C117,'A-9'!C168))</f>
        <v>-</v>
      </c>
      <c r="E13" s="103" t="str">
        <f>IF(AND('A-9'!D66="-",'A-9'!D117="-",'A-9'!D168="-"),"-",SUM('A-9'!D66,'A-9'!D117,'A-9'!D168))</f>
        <v>-</v>
      </c>
      <c r="F13" s="103" t="str">
        <f>IF(AND('A-9'!E66="-",'A-9'!E117="-",'A-9'!E168="-"),"-",SUM('A-9'!E66,'A-9'!E117,'A-9'!E168))</f>
        <v>-</v>
      </c>
      <c r="G13" s="103">
        <f>IF(AND('A-9'!F66="-",'A-9'!F117="-",'A-9'!F168="-"),"-",SUM('A-9'!F66,'A-9'!F117,'A-9'!F168))</f>
        <v>70473</v>
      </c>
      <c r="H13" s="103">
        <f>IF(AND('A-9'!G66="-",'A-9'!G117="-",'A-9'!G168="-"),"-",SUM('A-9'!G66,'A-9'!G117,'A-9'!G168))</f>
        <v>95329</v>
      </c>
      <c r="I13" s="103">
        <f>IF(AND('A-9'!H66="-",'A-9'!H117="-",'A-9'!H168="-"),"-",SUM('A-9'!H66,'A-9'!H117,'A-9'!H168))</f>
        <v>5206</v>
      </c>
      <c r="J13" s="103">
        <f>IF(AND('A-9'!I66="-",'A-9'!I117="-",'A-9'!I168="-"),"-",SUM('A-9'!I66,'A-9'!I117,'A-9'!I168))</f>
        <v>1603</v>
      </c>
      <c r="K13" s="38" t="s">
        <v>63</v>
      </c>
      <c r="L13" s="103">
        <f>IF(AND('A-9'!K66="-",'A-9'!K117="-",'A-9'!K168="-"),"-",SUM('A-9'!K66,'A-9'!K117,'A-9'!K168))</f>
        <v>172611</v>
      </c>
    </row>
    <row r="14" spans="1:12" ht="11.25" customHeight="1">
      <c r="A14" s="68">
        <v>1986</v>
      </c>
      <c r="B14" s="103" t="s">
        <v>15</v>
      </c>
      <c r="C14" s="103" t="str">
        <f>IF(AND('A-9'!B67="-",'A-9'!B118="-",'A-9'!B169="-"),"-",SUM('A-9'!B67,'A-9'!B118,'A-9'!B169))</f>
        <v>-</v>
      </c>
      <c r="D14" s="103" t="str">
        <f>IF(AND('A-9'!C67="-",'A-9'!C118="-",'A-9'!C169="-"),"-",SUM('A-9'!C67,'A-9'!C118,'A-9'!C169))</f>
        <v>-</v>
      </c>
      <c r="E14" s="103">
        <f>IF(AND('A-9'!D67="-",'A-9'!D118="-",'A-9'!D169="-"),"-",SUM('A-9'!D67,'A-9'!D118,'A-9'!D169))</f>
        <v>2168</v>
      </c>
      <c r="F14" s="103">
        <f>IF(AND('A-9'!E67="-",'A-9'!E118="-",'A-9'!E169="-"),"-",SUM('A-9'!E67,'A-9'!E118,'A-9'!E169))</f>
        <v>10741</v>
      </c>
      <c r="G14" s="103">
        <f>IF(AND('A-9'!F67="-",'A-9'!F118="-",'A-9'!F169="-"),"-",SUM('A-9'!F67,'A-9'!F118,'A-9'!F169))</f>
        <v>85444</v>
      </c>
      <c r="H14" s="103">
        <f>IF(AND('A-9'!G67="-",'A-9'!G118="-",'A-9'!G169="-"),"-",SUM('A-9'!G67,'A-9'!G118,'A-9'!G169))</f>
        <v>15333</v>
      </c>
      <c r="I14" s="103">
        <f>IF(AND('A-9'!H67="-",'A-9'!H118="-",'A-9'!H169="-"),"-",SUM('A-9'!H67,'A-9'!H118,'A-9'!H169))</f>
        <v>0</v>
      </c>
      <c r="J14" s="38" t="s">
        <v>63</v>
      </c>
      <c r="K14" s="38" t="s">
        <v>63</v>
      </c>
      <c r="L14" s="103">
        <f>IF(AND('A-9'!K67="-",'A-9'!K118="-",'A-9'!K169="-"),"-",SUM('A-9'!K67,'A-9'!K118,'A-9'!K169))</f>
        <v>113686</v>
      </c>
    </row>
    <row r="15" spans="1:12" ht="11.25" customHeight="1">
      <c r="A15" s="68">
        <v>1987</v>
      </c>
      <c r="B15" s="103" t="s">
        <v>15</v>
      </c>
      <c r="C15" s="103" t="str">
        <f>IF(AND('A-9'!B68="-",'A-9'!B119="-",'A-9'!B170="-"),"-",SUM('A-9'!B68,'A-9'!B119,'A-9'!B170))</f>
        <v>-</v>
      </c>
      <c r="D15" s="103" t="str">
        <f>IF(AND('A-9'!C68="-",'A-9'!C119="-",'A-9'!C170="-"),"-",SUM('A-9'!C68,'A-9'!C119,'A-9'!C170))</f>
        <v>-</v>
      </c>
      <c r="E15" s="103" t="str">
        <f>IF(AND('A-9'!D68="-",'A-9'!D119="-",'A-9'!D170="-"),"-",SUM('A-9'!D68,'A-9'!D119,'A-9'!D170))</f>
        <v>-</v>
      </c>
      <c r="F15" s="103">
        <f>IF(AND('A-9'!E68="-",'A-9'!E119="-",'A-9'!E170="-"),"-",SUM('A-9'!E68,'A-9'!E119,'A-9'!E170))</f>
        <v>10925</v>
      </c>
      <c r="G15" s="103">
        <f>IF(AND('A-9'!F68="-",'A-9'!F119="-",'A-9'!F170="-"),"-",SUM('A-9'!F68,'A-9'!F119,'A-9'!F170))</f>
        <v>93007</v>
      </c>
      <c r="H15" s="103">
        <f>IF(AND('A-9'!G68="-",'A-9'!G119="-",'A-9'!G170="-"),"-",SUM('A-9'!G68,'A-9'!G119,'A-9'!G170))</f>
        <v>46977</v>
      </c>
      <c r="I15" s="103">
        <f>IF(AND('A-9'!H68="-",'A-9'!H119="-",'A-9'!H170="-"),"-",SUM('A-9'!H68,'A-9'!H119,'A-9'!H170))</f>
        <v>17621</v>
      </c>
      <c r="J15" s="38" t="s">
        <v>63</v>
      </c>
      <c r="K15" s="38" t="s">
        <v>63</v>
      </c>
      <c r="L15" s="103">
        <f>IF(AND('A-9'!K68="-",'A-9'!K119="-",'A-9'!K170="-"),"-",SUM('A-9'!K68,'A-9'!K119,'A-9'!K170))</f>
        <v>168530</v>
      </c>
    </row>
    <row r="16" spans="1:12" ht="11.25" customHeight="1">
      <c r="A16" s="68">
        <v>1988</v>
      </c>
      <c r="B16" s="103" t="s">
        <v>15</v>
      </c>
      <c r="C16" s="103" t="str">
        <f>IF(AND('A-9'!B69="-",'A-9'!B120="-",'A-9'!B171="-"),"-",SUM('A-9'!B69,'A-9'!B120,'A-9'!B171))</f>
        <v>-</v>
      </c>
      <c r="D16" s="103" t="str">
        <f>IF(AND('A-9'!C69="-",'A-9'!C120="-",'A-9'!C171="-"),"-",SUM('A-9'!C69,'A-9'!C120,'A-9'!C171))</f>
        <v>-</v>
      </c>
      <c r="E16" s="103">
        <f>IF(AND('A-9'!D69="-",'A-9'!D120="-",'A-9'!D171="-"),"-",SUM('A-9'!D69,'A-9'!D120,'A-9'!D171))</f>
        <v>2640</v>
      </c>
      <c r="F16" s="103">
        <f>IF(AND('A-9'!E69="-",'A-9'!E120="-",'A-9'!E171="-"),"-",SUM('A-9'!E69,'A-9'!E120,'A-9'!E171))</f>
        <v>19033</v>
      </c>
      <c r="G16" s="103">
        <f>IF(AND('A-9'!F69="-",'A-9'!F120="-",'A-9'!F171="-"),"-",SUM('A-9'!F69,'A-9'!F120,'A-9'!F171))</f>
        <v>80627</v>
      </c>
      <c r="H16" s="103">
        <f>IF(AND('A-9'!G69="-",'A-9'!G120="-",'A-9'!G171="-"),"-",SUM('A-9'!G69,'A-9'!G120,'A-9'!G171))</f>
        <v>69040</v>
      </c>
      <c r="I16" s="103">
        <f>IF(AND('A-9'!H69="-",'A-9'!H120="-",'A-9'!H171="-"),"-",SUM('A-9'!H69,'A-9'!H120,'A-9'!H171))</f>
        <v>20492</v>
      </c>
      <c r="J16" s="38" t="s">
        <v>63</v>
      </c>
      <c r="K16" s="38" t="s">
        <v>63</v>
      </c>
      <c r="L16" s="103">
        <f>IF(AND('A-9'!K69="-",'A-9'!K120="-",'A-9'!K171="-"),"-",SUM('A-9'!K69,'A-9'!K120,'A-9'!K171))</f>
        <v>191832</v>
      </c>
    </row>
    <row r="17" spans="1:12" ht="11.25" customHeight="1">
      <c r="A17" s="68">
        <v>1989</v>
      </c>
      <c r="B17" s="103" t="s">
        <v>15</v>
      </c>
      <c r="C17" s="103" t="str">
        <f>IF(AND('A-9'!B70="-",'A-9'!B121="-",'A-9'!B172="-"),"-",SUM('A-9'!B70,'A-9'!B121,'A-9'!B172))</f>
        <v>-</v>
      </c>
      <c r="D17" s="103" t="str">
        <f>IF(AND('A-9'!C70="-",'A-9'!C121="-",'A-9'!C172="-"),"-",SUM('A-9'!C70,'A-9'!C121,'A-9'!C172))</f>
        <v>-</v>
      </c>
      <c r="E17" s="103">
        <f>IF(AND('A-9'!D70="-",'A-9'!D121="-",'A-9'!D172="-"),"-",SUM('A-9'!D70,'A-9'!D121,'A-9'!D172))</f>
        <v>2047</v>
      </c>
      <c r="F17" s="103">
        <f>IF(AND('A-9'!E70="-",'A-9'!E121="-",'A-9'!E172="-"),"-",SUM('A-9'!E70,'A-9'!E121,'A-9'!E172))</f>
        <v>36499</v>
      </c>
      <c r="G17" s="103">
        <f>IF(AND('A-9'!F70="-",'A-9'!F121="-",'A-9'!F172="-"),"-",SUM('A-9'!F70,'A-9'!F121,'A-9'!F172))</f>
        <v>86757</v>
      </c>
      <c r="H17" s="103">
        <f>IF(AND('A-9'!G70="-",'A-9'!G121="-",'A-9'!G172="-"),"-",SUM('A-9'!G70,'A-9'!G121,'A-9'!G172))</f>
        <v>54164</v>
      </c>
      <c r="I17" s="103">
        <f>IF(AND('A-9'!H70="-",'A-9'!H121="-",'A-9'!H172="-"),"-",SUM('A-9'!H70,'A-9'!H121,'A-9'!H172))</f>
        <v>1211</v>
      </c>
      <c r="J17" s="38" t="s">
        <v>63</v>
      </c>
      <c r="K17" s="38" t="s">
        <v>63</v>
      </c>
      <c r="L17" s="103">
        <f>IF(AND('A-9'!K70="-",'A-9'!K121="-",'A-9'!K172="-"),"-",SUM('A-9'!K70,'A-9'!K121,'A-9'!K172))</f>
        <v>180678</v>
      </c>
    </row>
    <row r="18" spans="1:12" ht="11.25" customHeight="1">
      <c r="A18" s="68">
        <v>1990</v>
      </c>
      <c r="B18" s="103" t="s">
        <v>15</v>
      </c>
      <c r="C18" s="103" t="str">
        <f>IF(AND('A-9'!B71="-",'A-9'!B122="-",'A-9'!B173="-"),"-",SUM('A-9'!B71,'A-9'!B122,'A-9'!B173))</f>
        <v>-</v>
      </c>
      <c r="D18" s="103" t="str">
        <f>IF(AND('A-9'!C71="-",'A-9'!C122="-",'A-9'!C173="-"),"-",SUM('A-9'!C71,'A-9'!C122,'A-9'!C173))</f>
        <v>-</v>
      </c>
      <c r="E18" s="103">
        <f>IF(AND('A-9'!D71="-",'A-9'!D122="-",'A-9'!D173="-"),"-",SUM('A-9'!D71,'A-9'!D122,'A-9'!D173))</f>
        <v>1362</v>
      </c>
      <c r="F18" s="103">
        <f>IF(AND('A-9'!E71="-",'A-9'!E122="-",'A-9'!E173="-"),"-",SUM('A-9'!E71,'A-9'!E122,'A-9'!E173))</f>
        <v>15493</v>
      </c>
      <c r="G18" s="103">
        <f>IF(AND('A-9'!F71="-",'A-9'!F122="-",'A-9'!F173="-"),"-",SUM('A-9'!F71,'A-9'!F122,'A-9'!F173))</f>
        <v>66986</v>
      </c>
      <c r="H18" s="103">
        <f>IF(AND('A-9'!G71="-",'A-9'!G122="-",'A-9'!G173="-"),"-",SUM('A-9'!G71,'A-9'!G122,'A-9'!G173))</f>
        <v>69548</v>
      </c>
      <c r="I18" s="103">
        <f>IF(AND('A-9'!H71="-",'A-9'!H122="-",'A-9'!H173="-"),"-",SUM('A-9'!H71,'A-9'!H122,'A-9'!H173))</f>
        <v>16533</v>
      </c>
      <c r="J18" s="38" t="s">
        <v>63</v>
      </c>
      <c r="K18" s="103" t="str">
        <f>IF(AND('A-9'!J71="-",'A-9'!J122="-",'A-9'!J173="-"),"-",SUM('A-9'!J71,'A-9'!J122,'A-9'!J173))</f>
        <v>-</v>
      </c>
      <c r="L18" s="103">
        <f>IF(AND('A-9'!K71="-",'A-9'!K122="-",'A-9'!K173="-"),"-",SUM('A-9'!K71,'A-9'!K122,'A-9'!K173))</f>
        <v>169922</v>
      </c>
    </row>
    <row r="19" spans="1:12" ht="11.25" customHeight="1">
      <c r="A19" s="68">
        <v>1991</v>
      </c>
      <c r="B19" s="103" t="s">
        <v>15</v>
      </c>
      <c r="C19" s="103" t="str">
        <f>IF(AND('A-9'!B72="-",'A-9'!B123="-",'A-9'!B174="-"),"-",SUM('A-9'!B72,'A-9'!B123,'A-9'!B174))</f>
        <v>-</v>
      </c>
      <c r="D19" s="103" t="str">
        <f>IF(AND('A-9'!C72="-",'A-9'!C123="-",'A-9'!C174="-"),"-",SUM('A-9'!C72,'A-9'!C123,'A-9'!C174))</f>
        <v>-</v>
      </c>
      <c r="E19" s="103">
        <f>IF(AND('A-9'!D72="-",'A-9'!D123="-",'A-9'!D174="-"),"-",SUM('A-9'!D72,'A-9'!D123,'A-9'!D174))</f>
        <v>2288</v>
      </c>
      <c r="F19" s="103">
        <f>IF(AND('A-9'!E72="-",'A-9'!E123="-",'A-9'!E174="-"),"-",SUM('A-9'!E72,'A-9'!E123,'A-9'!E174))</f>
        <v>33107</v>
      </c>
      <c r="G19" s="103">
        <f>IF(AND('A-9'!F72="-",'A-9'!F123="-",'A-9'!F174="-"),"-",SUM('A-9'!F72,'A-9'!F123,'A-9'!F174))</f>
        <v>96562</v>
      </c>
      <c r="H19" s="103" t="str">
        <f>IF(AND('A-9'!G72="-",'A-9'!G123="-",'A-9'!G174="-"),"-",SUM('A-9'!G72,'A-9'!G123,'A-9'!G174))</f>
        <v>-</v>
      </c>
      <c r="I19" s="103" t="str">
        <f>IF(AND('A-9'!H72="-",'A-9'!H123="-",'A-9'!H174="-"),"-",SUM('A-9'!H72,'A-9'!H123,'A-9'!H174))</f>
        <v>-</v>
      </c>
      <c r="J19" s="38" t="s">
        <v>63</v>
      </c>
      <c r="K19" s="103" t="str">
        <f>IF(AND('A-9'!J72="-",'A-9'!J123="-",'A-9'!J174="-"),"-",SUM('A-9'!J72,'A-9'!J123,'A-9'!J174))</f>
        <v>-</v>
      </c>
      <c r="L19" s="103">
        <f>IF(AND('A-9'!K72="-",'A-9'!K123="-",'A-9'!K174="-"),"-",SUM('A-9'!K72,'A-9'!K123,'A-9'!K174))</f>
        <v>131957</v>
      </c>
    </row>
    <row r="20" spans="1:12" ht="11.25" customHeight="1">
      <c r="A20" s="68">
        <v>1992</v>
      </c>
      <c r="B20" s="103" t="s">
        <v>15</v>
      </c>
      <c r="C20" s="103" t="str">
        <f>IF(AND('A-9'!B73="-",'A-9'!B124="-",'A-9'!B175="-"),"-",SUM('A-9'!B73,'A-9'!B124,'A-9'!B175))</f>
        <v>-</v>
      </c>
      <c r="D20" s="103" t="str">
        <f>IF(AND('A-9'!C73="-",'A-9'!C124="-",'A-9'!C175="-"),"-",SUM('A-9'!C73,'A-9'!C124,'A-9'!C175))</f>
        <v>-</v>
      </c>
      <c r="E20" s="103">
        <f>IF(AND('A-9'!D73="-",'A-9'!D124="-",'A-9'!D175="-"),"-",SUM('A-9'!D73,'A-9'!D124,'A-9'!D175))</f>
        <v>3692</v>
      </c>
      <c r="F20" s="103">
        <f>IF(AND('A-9'!E73="-",'A-9'!E124="-",'A-9'!E175="-"),"-",SUM('A-9'!E73,'A-9'!E124,'A-9'!E175))</f>
        <v>19921</v>
      </c>
      <c r="G20" s="103">
        <f>IF(AND('A-9'!F73="-",'A-9'!F124="-",'A-9'!F175="-"),"-",SUM('A-9'!F73,'A-9'!F124,'A-9'!F175))</f>
        <v>68180</v>
      </c>
      <c r="H20" s="103">
        <f>IF(AND('A-9'!G73="-",'A-9'!G124="-",'A-9'!G175="-"),"-",SUM('A-9'!G73,'A-9'!G124,'A-9'!G175))</f>
        <v>34446</v>
      </c>
      <c r="I20" s="103">
        <f>IF(AND('A-9'!H73="-",'A-9'!H124="-",'A-9'!H175="-"),"-",SUM('A-9'!H73,'A-9'!H124,'A-9'!H175))</f>
        <v>8503</v>
      </c>
      <c r="J20" s="38" t="s">
        <v>63</v>
      </c>
      <c r="K20" s="103" t="str">
        <f>IF(AND('A-9'!J73="-",'A-9'!J124="-",'A-9'!J175="-"),"-",SUM('A-9'!J73,'A-9'!J124,'A-9'!J175))</f>
        <v>-</v>
      </c>
      <c r="L20" s="103">
        <f>IF(AND('A-9'!K73="-",'A-9'!K124="-",'A-9'!K175="-"),"-",SUM('A-9'!K73,'A-9'!K124,'A-9'!K175))</f>
        <v>134742</v>
      </c>
    </row>
    <row r="21" spans="1:12" ht="11.25" customHeight="1">
      <c r="A21" s="68">
        <v>1993</v>
      </c>
      <c r="B21" s="103" t="s">
        <v>15</v>
      </c>
      <c r="C21" s="103" t="str">
        <f>IF(AND('A-9'!B74="-",'A-9'!B125="-",'A-9'!B176="-"),"-",SUM('A-9'!B74,'A-9'!B125,'A-9'!B176))</f>
        <v>-</v>
      </c>
      <c r="D21" s="103" t="str">
        <f>IF(AND('A-9'!C74="-",'A-9'!C125="-",'A-9'!C176="-"),"-",SUM('A-9'!C74,'A-9'!C125,'A-9'!C176))</f>
        <v>-</v>
      </c>
      <c r="E21" s="103">
        <f>IF(AND('A-9'!D74="-",'A-9'!D125="-",'A-9'!D176="-"),"-",SUM('A-9'!D74,'A-9'!D125,'A-9'!D176))</f>
        <v>1369</v>
      </c>
      <c r="F21" s="103">
        <f>IF(AND('A-9'!E74="-",'A-9'!E125="-",'A-9'!E176="-"),"-",SUM('A-9'!E74,'A-9'!E125,'A-9'!E176))</f>
        <v>1291</v>
      </c>
      <c r="G21" s="103">
        <f>IF(AND('A-9'!F74="-",'A-9'!F125="-",'A-9'!F176="-"),"-",SUM('A-9'!F74,'A-9'!F125,'A-9'!F176))</f>
        <v>24745</v>
      </c>
      <c r="H21" s="103">
        <f>IF(AND('A-9'!G74="-",'A-9'!G125="-",'A-9'!G176="-"),"-",SUM('A-9'!G74,'A-9'!G125,'A-9'!G176))</f>
        <v>10600</v>
      </c>
      <c r="I21" s="38" t="s">
        <v>63</v>
      </c>
      <c r="J21" s="38" t="s">
        <v>63</v>
      </c>
      <c r="K21" s="38" t="s">
        <v>63</v>
      </c>
      <c r="L21" s="103">
        <f>IF(AND('A-9'!K74="-",'A-9'!K125="-",'A-9'!K176="-"),"-",SUM('A-9'!K74,'A-9'!K125,'A-9'!K176))</f>
        <v>38005</v>
      </c>
    </row>
    <row r="22" spans="1:12" ht="11.25" customHeight="1">
      <c r="A22" s="68">
        <v>1994</v>
      </c>
      <c r="B22" s="103" t="s">
        <v>15</v>
      </c>
      <c r="C22" s="103" t="str">
        <f>IF(AND('A-9'!B75="-",'A-9'!B126="-",'A-9'!B177="-"),"-",SUM('A-9'!B75,'A-9'!B126,'A-9'!B177))</f>
        <v>-</v>
      </c>
      <c r="D22" s="103" t="str">
        <f>IF(AND('A-9'!C75="-",'A-9'!C126="-",'A-9'!C177="-"),"-",SUM('A-9'!C75,'A-9'!C126,'A-9'!C177))</f>
        <v>-</v>
      </c>
      <c r="E22" s="103">
        <f>IF(AND('A-9'!D75="-",'A-9'!D126="-",'A-9'!D177="-"),"-",SUM('A-9'!D75,'A-9'!D126,'A-9'!D177))</f>
        <v>891</v>
      </c>
      <c r="F22" s="103">
        <f>IF(AND('A-9'!E75="-",'A-9'!E126="-",'A-9'!E177="-"),"-",SUM('A-9'!E75,'A-9'!E126,'A-9'!E177))</f>
        <v>1096</v>
      </c>
      <c r="G22" s="103" t="str">
        <f>IF(AND('A-9'!F75="-",'A-9'!F126="-",'A-9'!F177="-"),"-",SUM('A-9'!F75,'A-9'!F126,'A-9'!F177))</f>
        <v>-</v>
      </c>
      <c r="H22" s="103" t="str">
        <f>IF(AND('A-9'!G75="-",'A-9'!G126="-",'A-9'!G177="-"),"-",SUM('A-9'!G75,'A-9'!G126,'A-9'!G177))</f>
        <v>-</v>
      </c>
      <c r="I22" s="103" t="str">
        <f>IF(AND('A-9'!H75="-",'A-9'!H126="-",'A-9'!H177="-"),"-",SUM('A-9'!H75,'A-9'!H126,'A-9'!H177))</f>
        <v>-</v>
      </c>
      <c r="J22" s="103">
        <f>IF(AND('A-9'!I75="-",'A-9'!I126="-",'A-9'!I177="-"),"-",SUM('A-9'!I75,'A-9'!I126,'A-9'!I177))</f>
        <v>8749</v>
      </c>
      <c r="K22" s="103">
        <f>IF(AND('A-9'!J75="-",'A-9'!J126="-",'A-9'!J177="-"),"-",SUM('A-9'!J75,'A-9'!J126,'A-9'!J177))</f>
        <v>3</v>
      </c>
      <c r="L22" s="103">
        <f>IF(AND('A-9'!K75="-",'A-9'!K126="-",'A-9'!K177="-"),"-",SUM('A-9'!K75,'A-9'!K126,'A-9'!K177))</f>
        <v>10739</v>
      </c>
    </row>
    <row r="23" spans="1:12" ht="11.25" customHeight="1">
      <c r="A23" s="68">
        <v>1995</v>
      </c>
      <c r="B23" s="103" t="s">
        <v>15</v>
      </c>
      <c r="C23" s="103" t="str">
        <f>IF(AND('A-9'!B76="-",'A-9'!B127="-",'A-9'!B178="-"),"-",SUM('A-9'!B76,'A-9'!B127,'A-9'!B178))</f>
        <v>-</v>
      </c>
      <c r="D23" s="103" t="str">
        <f>IF(AND('A-9'!C76="-",'A-9'!C127="-",'A-9'!C178="-"),"-",SUM('A-9'!C76,'A-9'!C127,'A-9'!C178))</f>
        <v>-</v>
      </c>
      <c r="E23" s="103">
        <f>IF(AND('A-9'!D76="-",'A-9'!D127="-",'A-9'!D178="-"),"-",SUM('A-9'!D76,'A-9'!D127,'A-9'!D178))</f>
        <v>847</v>
      </c>
      <c r="F23" s="103">
        <f>IF(AND('A-9'!E76="-",'A-9'!E127="-",'A-9'!E178="-"),"-",SUM('A-9'!E76,'A-9'!E127,'A-9'!E178))</f>
        <v>830</v>
      </c>
      <c r="G23" s="103" t="str">
        <f>IF(AND('A-9'!F76="-",'A-9'!F127="-",'A-9'!F178="-"),"-",SUM('A-9'!F76,'A-9'!F127,'A-9'!F178))</f>
        <v>-</v>
      </c>
      <c r="H23" s="103" t="str">
        <f>IF(AND('A-9'!G76="-",'A-9'!G127="-",'A-9'!G178="-"),"-",SUM('A-9'!G76,'A-9'!G127,'A-9'!G178))</f>
        <v>-</v>
      </c>
      <c r="I23" s="103">
        <f>IF(AND('A-9'!H76="-",'A-9'!H127="-",'A-9'!H178="-"),"-",SUM('A-9'!H76,'A-9'!H127,'A-9'!H178))</f>
        <v>1879</v>
      </c>
      <c r="J23" s="103">
        <f>IF(AND('A-9'!I76="-",'A-9'!I127="-",'A-9'!I178="-"),"-",SUM('A-9'!I76,'A-9'!I127,'A-9'!I178))</f>
        <v>1146</v>
      </c>
      <c r="K23" s="103">
        <f>IF(AND('A-9'!J76="-",'A-9'!J127="-",'A-9'!J178="-"),"-",SUM('A-9'!J76,'A-9'!J127,'A-9'!J178))</f>
        <v>788</v>
      </c>
      <c r="L23" s="103">
        <f>IF(AND('A-9'!K76="-",'A-9'!K127="-",'A-9'!K178="-"),"-",SUM('A-9'!K76,'A-9'!K127,'A-9'!K178))</f>
        <v>5490</v>
      </c>
    </row>
    <row r="24" spans="1:12" ht="11.25" customHeight="1">
      <c r="A24" s="68">
        <v>1996</v>
      </c>
      <c r="B24" s="103" t="s">
        <v>15</v>
      </c>
      <c r="C24" s="103" t="str">
        <f>IF(AND('A-9'!B77="-",'A-9'!B128="-",'A-9'!B179="-"),"-",SUM('A-9'!B77,'A-9'!B128,'A-9'!B179))</f>
        <v>-</v>
      </c>
      <c r="D24" s="103" t="str">
        <f>IF(AND('A-9'!C77="-",'A-9'!C128="-",'A-9'!C179="-"),"-",SUM('A-9'!C77,'A-9'!C128,'A-9'!C179))</f>
        <v>-</v>
      </c>
      <c r="E24" s="103">
        <f>IF(AND('A-9'!D77="-",'A-9'!D128="-",'A-9'!D179="-"),"-",SUM('A-9'!D77,'A-9'!D128,'A-9'!D179))</f>
        <v>1271</v>
      </c>
      <c r="F24" s="103">
        <f>IF(AND('A-9'!E77="-",'A-9'!E128="-",'A-9'!E179="-"),"-",SUM('A-9'!E77,'A-9'!E128,'A-9'!E179))</f>
        <v>917</v>
      </c>
      <c r="G24" s="103">
        <f>IF(AND('A-9'!F77="-",'A-9'!F128="-",'A-9'!F179="-"),"-",SUM('A-9'!F77,'A-9'!F128,'A-9'!F179))</f>
        <v>643</v>
      </c>
      <c r="H24" s="103">
        <f>IF(AND('A-9'!G77="-",'A-9'!G128="-",'A-9'!G179="-"),"-",SUM('A-9'!G77,'A-9'!G128,'A-9'!G179))</f>
        <v>4134</v>
      </c>
      <c r="I24" s="103">
        <f>IF(AND('A-9'!H77="-",'A-9'!H128="-",'A-9'!H179="-"),"-",SUM('A-9'!H77,'A-9'!H128,'A-9'!H179))</f>
        <v>4766</v>
      </c>
      <c r="J24" s="103">
        <f>IF(AND('A-9'!I77="-",'A-9'!I128="-",'A-9'!I179="-"),"-",SUM('A-9'!I77,'A-9'!I128,'A-9'!I179))</f>
        <v>3255</v>
      </c>
      <c r="K24" s="38" t="s">
        <v>63</v>
      </c>
      <c r="L24" s="103">
        <f>IF(AND('A-9'!K77="-",'A-9'!K128="-",'A-9'!K179="-"),"-",SUM('A-9'!K77,'A-9'!K128,'A-9'!K179))</f>
        <v>14986</v>
      </c>
    </row>
    <row r="25" spans="1:12" ht="11.25" customHeight="1">
      <c r="A25" s="68">
        <v>1997</v>
      </c>
      <c r="B25" s="103" t="s">
        <v>15</v>
      </c>
      <c r="C25" s="103" t="str">
        <f>IF(AND('A-9'!B78="-",'A-9'!B129="-",'A-9'!B180="-"),"-",SUM('A-9'!B78,'A-9'!B129,'A-9'!B180))</f>
        <v>-</v>
      </c>
      <c r="D25" s="103">
        <f>IF(AND('A-9'!C78="-",'A-9'!C129="-",'A-9'!C180="-"),"-",SUM('A-9'!C78,'A-9'!C129,'A-9'!C180))</f>
        <v>29</v>
      </c>
      <c r="E25" s="103">
        <f>IF(AND('A-9'!D78="-",'A-9'!D129="-",'A-9'!D180="-"),"-",SUM('A-9'!D78,'A-9'!D129,'A-9'!D180))</f>
        <v>439</v>
      </c>
      <c r="F25" s="103">
        <f>IF(AND('A-9'!E78="-",'A-9'!E129="-",'A-9'!E180="-"),"-",SUM('A-9'!E78,'A-9'!E129,'A-9'!E180))</f>
        <v>762</v>
      </c>
      <c r="G25" s="103">
        <f>IF(AND('A-9'!F78="-",'A-9'!F129="-",'A-9'!F180="-"),"-",SUM('A-9'!F78,'A-9'!F129,'A-9'!F180))</f>
        <v>873</v>
      </c>
      <c r="H25" s="103">
        <f>IF(AND('A-9'!G78="-",'A-9'!G129="-",'A-9'!G180="-"),"-",SUM('A-9'!G78,'A-9'!G129,'A-9'!G180))</f>
        <v>4044</v>
      </c>
      <c r="I25" s="103">
        <f>IF(AND('A-9'!H78="-",'A-9'!H129="-",'A-9'!H180="-"),"-",SUM('A-9'!H78,'A-9'!H129,'A-9'!H180))</f>
        <v>2142</v>
      </c>
      <c r="J25" s="103">
        <f>IF(AND('A-9'!I78="-",'A-9'!I129="-",'A-9'!I180="-"),"-",SUM('A-9'!I78,'A-9'!I129,'A-9'!I180))</f>
        <v>1673</v>
      </c>
      <c r="K25" s="38" t="s">
        <v>63</v>
      </c>
      <c r="L25" s="103">
        <f>IF(AND('A-9'!K78="-",'A-9'!K129="-",'A-9'!K180="-"),"-",SUM('A-9'!K78,'A-9'!K129,'A-9'!K180))</f>
        <v>9962</v>
      </c>
    </row>
    <row r="26" spans="1:12" ht="11.25" customHeight="1">
      <c r="A26" s="68">
        <v>1998</v>
      </c>
      <c r="B26" s="103" t="s">
        <v>15</v>
      </c>
      <c r="C26" s="103" t="str">
        <f>IF(AND('A-9'!B79="-",'A-9'!B130="-",'A-9'!B181="-"),"-",SUM('A-9'!B79,'A-9'!B130,'A-9'!B181))</f>
        <v>-</v>
      </c>
      <c r="D26" s="103">
        <f>IF(AND('A-9'!C79="-",'A-9'!C130="-",'A-9'!C181="-"),"-",SUM('A-9'!C79,'A-9'!C130,'A-9'!C181))</f>
        <v>0</v>
      </c>
      <c r="E26" s="103">
        <f>IF(AND('A-9'!D79="-",'A-9'!D130="-",'A-9'!D181="-"),"-",SUM('A-9'!D79,'A-9'!D130,'A-9'!D181))</f>
        <v>677</v>
      </c>
      <c r="F26" s="103">
        <f>IF(AND('A-9'!E79="-",'A-9'!E130="-",'A-9'!E181="-"),"-",SUM('A-9'!E79,'A-9'!E130,'A-9'!E181))</f>
        <v>166</v>
      </c>
      <c r="G26" s="103">
        <f>IF(AND('A-9'!F79="-",'A-9'!F130="-",'A-9'!F181="-"),"-",SUM('A-9'!F79,'A-9'!F130,'A-9'!F181))</f>
        <v>375</v>
      </c>
      <c r="H26" s="103">
        <f>IF(AND('A-9'!G79="-",'A-9'!G130="-",'A-9'!G181="-"),"-",SUM('A-9'!G79,'A-9'!G130,'A-9'!G181))</f>
        <v>3082</v>
      </c>
      <c r="I26" s="103">
        <f>IF(AND('A-9'!H79="-",'A-9'!H130="-",'A-9'!H181="-"),"-",SUM('A-9'!H79,'A-9'!H130,'A-9'!H181))</f>
        <v>2531</v>
      </c>
      <c r="J26" s="103">
        <f>IF(AND('A-9'!I79="-",'A-9'!I130="-",'A-9'!I181="-"),"-",SUM('A-9'!I79,'A-9'!I130,'A-9'!I181))</f>
        <v>2912</v>
      </c>
      <c r="K26" s="38" t="s">
        <v>63</v>
      </c>
      <c r="L26" s="103">
        <f>IF(AND('A-9'!K79="-",'A-9'!K130="-",'A-9'!K181="-"),"-",SUM('A-9'!K79,'A-9'!K130,'A-9'!K181))</f>
        <v>9743</v>
      </c>
    </row>
    <row r="27" spans="1:12" ht="11.25" customHeight="1">
      <c r="A27" s="68">
        <v>1999</v>
      </c>
      <c r="B27" s="103" t="s">
        <v>15</v>
      </c>
      <c r="C27" s="103" t="str">
        <f>IF(AND('A-9'!B80="-",'A-9'!B131="-",'A-9'!B182="-"),"-",SUM('A-9'!B80,'A-9'!B131,'A-9'!B182))</f>
        <v>-</v>
      </c>
      <c r="D27" s="103">
        <f>IF(AND('A-9'!C80="-",'A-9'!C131="-",'A-9'!C182="-"),"-",SUM('A-9'!C80,'A-9'!C131,'A-9'!C182))</f>
        <v>12</v>
      </c>
      <c r="E27" s="103">
        <f>IF(AND('A-9'!D80="-",'A-9'!D131="-",'A-9'!D182="-"),"-",SUM('A-9'!D80,'A-9'!D131,'A-9'!D182))</f>
        <v>663</v>
      </c>
      <c r="F27" s="103">
        <f>IF(AND('A-9'!E80="-",'A-9'!E131="-",'A-9'!E182="-"),"-",SUM('A-9'!E80,'A-9'!E131,'A-9'!E182))</f>
        <v>808</v>
      </c>
      <c r="G27" s="103">
        <f>IF(AND('A-9'!F80="-",'A-9'!F131="-",'A-9'!F182="-"),"-",SUM('A-9'!F80,'A-9'!F131,'A-9'!F182))</f>
        <v>15588</v>
      </c>
      <c r="H27" s="103">
        <f>IF(AND('A-9'!G80="-",'A-9'!G131="-",'A-9'!G182="-"),"-",SUM('A-9'!G80,'A-9'!G131,'A-9'!G182))</f>
        <v>2167</v>
      </c>
      <c r="I27" s="103">
        <f>IF(AND('A-9'!H80="-",'A-9'!H131="-",'A-9'!H182="-"),"-",SUM('A-9'!H80,'A-9'!H131,'A-9'!H182))</f>
        <v>3380</v>
      </c>
      <c r="J27" s="103">
        <f>IF(AND('A-9'!I80="-",'A-9'!I131="-",'A-9'!I182="-"),"-",SUM('A-9'!I80,'A-9'!I131,'A-9'!I182))</f>
        <v>3495</v>
      </c>
      <c r="K27" s="103">
        <f>IF(AND('A-9'!J80="-",'A-9'!J131="-",'A-9'!J182="-"),"-",SUM('A-9'!J80,'A-9'!J131,'A-9'!J182))</f>
        <v>104</v>
      </c>
      <c r="L27" s="103">
        <f>IF(AND('A-9'!K80="-",'A-9'!K131="-",'A-9'!K182="-"),"-",SUM('A-9'!K80,'A-9'!K131,'A-9'!K182))</f>
        <v>26217</v>
      </c>
    </row>
    <row r="28" spans="1:12" ht="11.25" customHeight="1">
      <c r="A28" s="68">
        <v>2000</v>
      </c>
      <c r="B28" s="103" t="s">
        <v>15</v>
      </c>
      <c r="C28" s="103" t="str">
        <f>IF(AND('A-9'!B81="-",'A-9'!B132="-",'A-9'!B183="-"),"-",SUM('A-9'!B81,'A-9'!B132,'A-9'!B183))</f>
        <v>-</v>
      </c>
      <c r="D28" s="103">
        <f>IF(AND('A-9'!C81="-",'A-9'!C132="-",'A-9'!C183="-"),"-",SUM('A-9'!C81,'A-9'!C132,'A-9'!C183))</f>
        <v>26</v>
      </c>
      <c r="E28" s="103">
        <f>IF(AND('A-9'!D81="-",'A-9'!D132="-",'A-9'!D183="-"),"-",SUM('A-9'!D81,'A-9'!D132,'A-9'!D183))</f>
        <v>490</v>
      </c>
      <c r="F28" s="103">
        <f>IF(AND('A-9'!E81="-",'A-9'!E132="-",'A-9'!E183="-"),"-",SUM('A-9'!E81,'A-9'!E132,'A-9'!E183))</f>
        <v>328</v>
      </c>
      <c r="G28" s="103">
        <f>IF(AND('A-9'!F81="-",'A-9'!F132="-",'A-9'!F183="-"),"-",SUM('A-9'!F81,'A-9'!F132,'A-9'!F183))</f>
        <v>30371</v>
      </c>
      <c r="H28" s="103">
        <f>IF(AND('A-9'!G81="-",'A-9'!G132="-",'A-9'!G183="-"),"-",SUM('A-9'!G81,'A-9'!G132,'A-9'!G183))</f>
        <v>8514</v>
      </c>
      <c r="I28" s="103">
        <f>IF(AND('A-9'!H81="-",'A-9'!H132="-",'A-9'!H183="-"),"-",SUM('A-9'!H81,'A-9'!H132,'A-9'!H183))</f>
        <v>4817</v>
      </c>
      <c r="J28" s="103">
        <f>IF(AND('A-9'!I81="-",'A-9'!I132="-",'A-9'!I183="-"),"-",SUM('A-9'!I81,'A-9'!I132,'A-9'!I183))</f>
        <v>3332</v>
      </c>
      <c r="K28" s="103">
        <f>IF(AND('A-9'!J81="-",'A-9'!J132="-",'A-9'!J183="-"),"-",SUM('A-9'!J81,'A-9'!J132,'A-9'!J183))</f>
        <v>235</v>
      </c>
      <c r="L28" s="103">
        <f>IF(AND('A-9'!K81="-",'A-9'!K132="-",'A-9'!K183="-"),"-",SUM('A-9'!K81,'A-9'!K132,'A-9'!K183))</f>
        <v>48113</v>
      </c>
    </row>
    <row r="29" spans="1:12" ht="11.25" customHeight="1">
      <c r="A29" s="68">
        <v>2001</v>
      </c>
      <c r="B29" s="103" t="s">
        <v>15</v>
      </c>
      <c r="C29" s="103" t="str">
        <f>IF(AND('A-9'!B82="-",'A-9'!B133="-",'A-9'!B184="-"),"-",SUM('A-9'!B82,'A-9'!B133,'A-9'!B184))</f>
        <v>-</v>
      </c>
      <c r="D29" s="103">
        <f>IF(AND('A-9'!C82="-",'A-9'!C133="-",'A-9'!C184="-"),"-",SUM('A-9'!C82,'A-9'!C133,'A-9'!C184))</f>
        <v>0</v>
      </c>
      <c r="E29" s="103">
        <f>IF(AND('A-9'!D82="-",'A-9'!D133="-",'A-9'!D184="-"),"-",SUM('A-9'!D82,'A-9'!D133,'A-9'!D184))</f>
        <v>1349</v>
      </c>
      <c r="F29" s="103">
        <f>IF(AND('A-9'!E82="-",'A-9'!E133="-",'A-9'!E184="-"),"-",SUM('A-9'!E82,'A-9'!E133,'A-9'!E184))</f>
        <v>17548</v>
      </c>
      <c r="G29" s="103">
        <f>IF(AND('A-9'!F82="-",'A-9'!F133="-",'A-9'!F184="-"),"-",SUM('A-9'!F82,'A-9'!F133,'A-9'!F184))</f>
        <v>35973</v>
      </c>
      <c r="H29" s="103">
        <f>IF(AND('A-9'!G82="-",'A-9'!G133="-",'A-9'!G184="-"),"-",SUM('A-9'!G82,'A-9'!G133,'A-9'!G184))</f>
        <v>9449</v>
      </c>
      <c r="I29" s="103">
        <f>IF(AND('A-9'!H82="-",'A-9'!H133="-",'A-9'!H184="-"),"-",SUM('A-9'!H82,'A-9'!H133,'A-9'!H184))</f>
        <v>4384</v>
      </c>
      <c r="J29" s="103">
        <f>IF(AND('A-9'!I82="-",'A-9'!I133="-",'A-9'!I184="-"),"-",SUM('A-9'!I82,'A-9'!I133,'A-9'!I184))</f>
        <v>2254</v>
      </c>
      <c r="K29" s="103">
        <f>IF(AND('A-9'!J82="-",'A-9'!J133="-",'A-9'!J184="-"),"-",SUM('A-9'!J82,'A-9'!J133,'A-9'!J184))</f>
        <v>162</v>
      </c>
      <c r="L29" s="103">
        <f>IF(AND('A-9'!K82="-",'A-9'!K133="-",'A-9'!K184="-"),"-",SUM('A-9'!K82,'A-9'!K133,'A-9'!K184))</f>
        <v>71119</v>
      </c>
    </row>
    <row r="30" spans="1:12" ht="11.25" customHeight="1">
      <c r="A30" s="68">
        <v>2002</v>
      </c>
      <c r="B30" s="103" t="s">
        <v>15</v>
      </c>
      <c r="C30" s="103" t="str">
        <f>IF(AND('A-9'!B83="-",'A-9'!B134="-",'A-9'!B185="-"),"-",SUM('A-9'!B83,'A-9'!B134,'A-9'!B185))</f>
        <v>-</v>
      </c>
      <c r="D30" s="103">
        <f>IF(AND('A-9'!C83="-",'A-9'!C134="-",'A-9'!C185="-"),"-",SUM('A-9'!C83,'A-9'!C134,'A-9'!C185))</f>
        <v>275</v>
      </c>
      <c r="E30" s="103">
        <f>IF(AND('A-9'!D83="-",'A-9'!D134="-",'A-9'!D185="-"),"-",SUM('A-9'!D83,'A-9'!D134,'A-9'!D185))</f>
        <v>1295</v>
      </c>
      <c r="F30" s="103">
        <f>IF(AND('A-9'!E83="-",'A-9'!E134="-",'A-9'!E185="-"),"-",SUM('A-9'!E83,'A-9'!E134,'A-9'!E185))</f>
        <v>6181</v>
      </c>
      <c r="G30" s="103">
        <f>IF(AND('A-9'!F83="-",'A-9'!F134="-",'A-9'!F185="-"),"-",SUM('A-9'!F83,'A-9'!F134,'A-9'!F185))</f>
        <v>36658</v>
      </c>
      <c r="H30" s="103">
        <f>IF(AND('A-9'!G83="-",'A-9'!G134="-",'A-9'!G185="-"),"-",SUM('A-9'!G83,'A-9'!G134,'A-9'!G185))</f>
        <v>14194</v>
      </c>
      <c r="I30" s="103">
        <f>IF(AND('A-9'!H83="-",'A-9'!H134="-",'A-9'!H185="-"),"-",SUM('A-9'!H83,'A-9'!H134,'A-9'!H185))</f>
        <v>9322</v>
      </c>
      <c r="J30" s="103">
        <f>IF(AND('A-9'!I83="-",'A-9'!I134="-",'A-9'!I185="-"),"-",SUM('A-9'!I83,'A-9'!I134,'A-9'!I185))</f>
        <v>7893</v>
      </c>
      <c r="K30" s="103">
        <f>IF(AND('A-9'!J83="-",'A-9'!J134="-",'A-9'!J185="-"),"-",SUM('A-9'!J83,'A-9'!J134,'A-9'!J185))</f>
        <v>50</v>
      </c>
      <c r="L30" s="103">
        <f>IF(AND('A-9'!K83="-",'A-9'!K134="-",'A-9'!K185="-"),"-",SUM('A-9'!K83,'A-9'!K134,'A-9'!K185))</f>
        <v>75868</v>
      </c>
    </row>
    <row r="31" spans="1:12" ht="11.25" customHeight="1">
      <c r="A31" s="68">
        <v>2003</v>
      </c>
      <c r="B31" s="103" t="s">
        <v>15</v>
      </c>
      <c r="C31" s="103">
        <f>IF(AND('A-9'!B84="-",'A-9'!B135="-",'A-9'!B186="-"),"-",SUM('A-9'!B84,'A-9'!B135,'A-9'!B186))</f>
        <v>81</v>
      </c>
      <c r="D31" s="103">
        <f>IF(AND('A-9'!C84="-",'A-9'!C135="-",'A-9'!C186="-"),"-",SUM('A-9'!C84,'A-9'!C135,'A-9'!C186))</f>
        <v>139</v>
      </c>
      <c r="E31" s="103">
        <f>IF(AND('A-9'!D84="-",'A-9'!D135="-",'A-9'!D186="-"),"-",SUM('A-9'!D84,'A-9'!D135,'A-9'!D186))</f>
        <v>1695</v>
      </c>
      <c r="F31" s="103">
        <f>IF(AND('A-9'!E84="-",'A-9'!E135="-",'A-9'!E186="-"),"-",SUM('A-9'!E84,'A-9'!E135,'A-9'!E186))</f>
        <v>10884</v>
      </c>
      <c r="G31" s="103">
        <f>IF(AND('A-9'!F84="-",'A-9'!F135="-",'A-9'!F186="-"),"-",SUM('A-9'!F84,'A-9'!F135,'A-9'!F186))</f>
        <v>54115</v>
      </c>
      <c r="H31" s="103">
        <f>IF(AND('A-9'!G84="-",'A-9'!G135="-",'A-9'!G186="-"),"-",SUM('A-9'!G84,'A-9'!G135,'A-9'!G186))</f>
        <v>31069</v>
      </c>
      <c r="I31" s="103">
        <f>IF(AND('A-9'!H84="-",'A-9'!H135="-",'A-9'!H186="-"),"-",SUM('A-9'!H84,'A-9'!H135,'A-9'!H186))</f>
        <v>8437</v>
      </c>
      <c r="J31" s="103">
        <f>IF(AND('A-9'!I84="-",'A-9'!I135="-",'A-9'!I186="-"),"-",SUM('A-9'!I84,'A-9'!I135,'A-9'!I186))</f>
        <v>3635</v>
      </c>
      <c r="K31" s="103">
        <f>IF(AND('A-9'!J84="-",'A-9'!J135="-",'A-9'!J186="-"),"-",SUM('A-9'!J84,'A-9'!J135,'A-9'!J186))</f>
        <v>395</v>
      </c>
      <c r="L31" s="103">
        <f>IF(AND('A-9'!K84="-",'A-9'!K135="-",'A-9'!K186="-"),"-",SUM('A-9'!K84,'A-9'!K135,'A-9'!K186))</f>
        <v>110450</v>
      </c>
    </row>
    <row r="32" spans="1:12" ht="11.25" customHeight="1">
      <c r="A32" s="68">
        <v>2004</v>
      </c>
      <c r="B32" s="103" t="s">
        <v>15</v>
      </c>
      <c r="C32" s="103">
        <f>IF(AND('A-9'!B85="-",'A-9'!B136="-",'A-9'!B187="-"),"-",SUM('A-9'!B85,'A-9'!B136,'A-9'!B187))</f>
        <v>78</v>
      </c>
      <c r="D32" s="103">
        <f>IF(AND('A-9'!C85="-",'A-9'!C136="-",'A-9'!C187="-"),"-",SUM('A-9'!C85,'A-9'!C136,'A-9'!C187))</f>
        <v>238</v>
      </c>
      <c r="E32" s="103">
        <f>IF(AND('A-9'!D85="-",'A-9'!D136="-",'A-9'!D187="-"),"-",SUM('A-9'!D85,'A-9'!D136,'A-9'!D187))</f>
        <v>1490</v>
      </c>
      <c r="F32" s="103">
        <f>IF(AND('A-9'!E85="-",'A-9'!E136="-",'A-9'!E187="-"),"-",SUM('A-9'!E85,'A-9'!E136,'A-9'!E187))</f>
        <v>14867</v>
      </c>
      <c r="G32" s="103">
        <f>IF(AND('A-9'!F85="-",'A-9'!F136="-",'A-9'!F187="-"),"-",SUM('A-9'!F85,'A-9'!F136,'A-9'!F187))</f>
        <v>49370</v>
      </c>
      <c r="H32" s="103">
        <f>IF(AND('A-9'!G85="-",'A-9'!G136="-",'A-9'!G187="-"),"-",SUM('A-9'!G85,'A-9'!G136,'A-9'!G187))</f>
        <v>28773</v>
      </c>
      <c r="I32" s="103">
        <f>IF(AND('A-9'!H85="-",'A-9'!H136="-",'A-9'!H187="-"),"-",SUM('A-9'!H85,'A-9'!H136,'A-9'!H187))</f>
        <v>10599</v>
      </c>
      <c r="J32" s="103">
        <f>IF(AND('A-9'!I85="-",'A-9'!I136="-",'A-9'!I187="-"),"-",SUM('A-9'!I85,'A-9'!I136,'A-9'!I187))</f>
        <v>3094</v>
      </c>
      <c r="K32" s="103">
        <f>IF(AND('A-9'!J85="-",'A-9'!J136="-",'A-9'!J187="-"),"-",SUM('A-9'!J85,'A-9'!J136,'A-9'!J187))</f>
        <v>291</v>
      </c>
      <c r="L32" s="103">
        <f>IF(AND('A-9'!K85="-",'A-9'!K136="-",'A-9'!K187="-"),"-",SUM('A-9'!K85,'A-9'!K136,'A-9'!K187))</f>
        <v>108800</v>
      </c>
    </row>
    <row r="33" spans="1:12" ht="11.25" customHeight="1">
      <c r="A33" s="68">
        <v>2005</v>
      </c>
      <c r="B33" s="103" t="s">
        <v>15</v>
      </c>
      <c r="C33" s="103">
        <f>IF(AND('A-9'!B86="-",'A-9'!B137="-",'A-9'!B188="-"),"-",SUM('A-9'!B86,'A-9'!B137,'A-9'!B188))</f>
        <v>30</v>
      </c>
      <c r="D33" s="103">
        <f>IF(AND('A-9'!C86="-",'A-9'!C137="-",'A-9'!C188="-"),"-",SUM('A-9'!C86,'A-9'!C137,'A-9'!C188))</f>
        <v>406</v>
      </c>
      <c r="E33" s="103">
        <f>IF(AND('A-9'!D86="-",'A-9'!D137="-",'A-9'!D188="-"),"-",SUM('A-9'!D86,'A-9'!D137,'A-9'!D188))</f>
        <v>1470</v>
      </c>
      <c r="F33" s="103">
        <f>IF(AND('A-9'!E86="-",'A-9'!E137="-",'A-9'!E188="-"),"-",SUM('A-9'!E86,'A-9'!E137,'A-9'!E188))</f>
        <v>12598</v>
      </c>
      <c r="G33" s="103">
        <f>IF(AND('A-9'!F86="-",'A-9'!F137="-",'A-9'!F188="-"),"-",SUM('A-9'!F86,'A-9'!F137,'A-9'!F188))</f>
        <v>13820</v>
      </c>
      <c r="H33" s="103">
        <f>IF(AND('A-9'!G86="-",'A-9'!G137="-",'A-9'!G188="-"),"-",SUM('A-9'!G86,'A-9'!G137,'A-9'!G188))</f>
        <v>9797</v>
      </c>
      <c r="I33" s="103">
        <f>IF(AND('A-9'!H86="-",'A-9'!H137="-",'A-9'!H188="-"),"-",SUM('A-9'!H86,'A-9'!H137,'A-9'!H188))</f>
        <v>11248</v>
      </c>
      <c r="J33" s="103">
        <f>IF(AND('A-9'!I86="-",'A-9'!I137="-",'A-9'!I188="-"),"-",SUM('A-9'!I86,'A-9'!I137,'A-9'!I188))</f>
        <v>778</v>
      </c>
      <c r="K33" s="103">
        <f>IF(AND('A-9'!J86="-",'A-9'!J137="-",'A-9'!J188="-"),"-",SUM('A-9'!J86,'A-9'!J137,'A-9'!J188))</f>
        <v>12</v>
      </c>
      <c r="L33" s="103">
        <f>IF(AND('A-9'!K86="-",'A-9'!K137="-",'A-9'!K188="-"),"-",SUM('A-9'!K86,'A-9'!K137,'A-9'!K188))</f>
        <v>50159</v>
      </c>
    </row>
    <row r="34" spans="1:12" ht="11.25" customHeight="1">
      <c r="A34" s="68">
        <v>2006</v>
      </c>
      <c r="B34" s="103" t="s">
        <v>15</v>
      </c>
      <c r="C34" s="103">
        <f>IF(AND('A-9'!B87="-",'A-9'!B138="-",'A-9'!B189="-"),"-",SUM('A-9'!B87,'A-9'!B138,'A-9'!B189))</f>
        <v>24</v>
      </c>
      <c r="D34" s="103">
        <f>IF(AND('A-9'!C87="-",'A-9'!C138="-",'A-9'!C189="-"),"-",SUM('A-9'!C87,'A-9'!C138,'A-9'!C189))</f>
        <v>92</v>
      </c>
      <c r="E34" s="103">
        <f>IF(AND('A-9'!D87="-",'A-9'!D138="-",'A-9'!D189="-"),"-",SUM('A-9'!D87,'A-9'!D138,'A-9'!D189))</f>
        <v>807</v>
      </c>
      <c r="F34" s="103">
        <f>IF(AND('A-9'!E87="-",'A-9'!E138="-",'A-9'!E189="-"),"-",SUM('A-9'!E87,'A-9'!E138,'A-9'!E189))</f>
        <v>4950</v>
      </c>
      <c r="G34" s="103">
        <f>IF(AND('A-9'!F87="-",'A-9'!F138="-",'A-9'!F189="-"),"-",SUM('A-9'!F87,'A-9'!F138,'A-9'!F189))</f>
        <v>17355</v>
      </c>
      <c r="H34" s="103">
        <f>IF(AND('A-9'!G87="-",'A-9'!G138="-",'A-9'!G189="-"),"-",SUM('A-9'!G87,'A-9'!G138,'A-9'!G189))</f>
        <v>7756</v>
      </c>
      <c r="I34" s="103">
        <f>IF(AND('A-9'!H87="-",'A-9'!H138="-",'A-9'!H189="-"),"-",SUM('A-9'!H87,'A-9'!H138,'A-9'!H189))</f>
        <v>7008</v>
      </c>
      <c r="J34" s="103">
        <f>IF(AND('A-9'!I87="-",'A-9'!I138="-",'A-9'!I189="-"),"-",SUM('A-9'!I87,'A-9'!I138,'A-9'!I189))</f>
        <v>5368</v>
      </c>
      <c r="K34" s="103">
        <f>IF(AND('A-9'!J87="-",'A-9'!J138="-",'A-9'!J189="-"),"-",SUM('A-9'!J87,'A-9'!J138,'A-9'!J189))</f>
        <v>98</v>
      </c>
      <c r="L34" s="103">
        <f>IF(AND('A-9'!K87="-",'A-9'!K138="-",'A-9'!K189="-"),"-",SUM('A-9'!K87,'A-9'!K138,'A-9'!K189))</f>
        <v>43458</v>
      </c>
    </row>
    <row r="35" spans="1:12" ht="11.25" customHeight="1">
      <c r="A35" s="68">
        <v>2007</v>
      </c>
      <c r="B35" s="103" t="s">
        <v>15</v>
      </c>
      <c r="C35" s="103">
        <f>IF(AND('A-9'!B88="-",'A-9'!B139="-",'A-9'!B190="-"),"-",SUM('A-9'!B88,'A-9'!B139,'A-9'!B190))</f>
        <v>36</v>
      </c>
      <c r="D35" s="103">
        <f>IF(AND('A-9'!C88="-",'A-9'!C139="-",'A-9'!C190="-"),"-",SUM('A-9'!C88,'A-9'!C139,'A-9'!C190))</f>
        <v>75</v>
      </c>
      <c r="E35" s="103">
        <f>IF(AND('A-9'!D88="-",'A-9'!D139="-",'A-9'!D190="-"),"-",SUM('A-9'!D88,'A-9'!D139,'A-9'!D190))</f>
        <v>1248</v>
      </c>
      <c r="F35" s="103">
        <f>IF(AND('A-9'!E88="-",'A-9'!E139="-",'A-9'!E190="-"),"-",SUM('A-9'!E88,'A-9'!E139,'A-9'!E190))</f>
        <v>7826</v>
      </c>
      <c r="G35" s="103">
        <f>IF(AND('A-9'!F88="-",'A-9'!F139="-",'A-9'!F190="-"),"-",SUM('A-9'!F88,'A-9'!F139,'A-9'!F190))</f>
        <v>22010</v>
      </c>
      <c r="H35" s="103">
        <f>IF(AND('A-9'!G88="-",'A-9'!G139="-",'A-9'!G190="-"),"-",SUM('A-9'!G88,'A-9'!G139,'A-9'!G190))</f>
        <v>25838</v>
      </c>
      <c r="I35" s="103">
        <f>IF(AND('A-9'!H88="-",'A-9'!H139="-",'A-9'!H190="-"),"-",SUM('A-9'!H88,'A-9'!H139,'A-9'!H190))</f>
        <v>5251</v>
      </c>
      <c r="J35" s="103">
        <f>IF(AND('A-9'!I88="-",'A-9'!I139="-",'A-9'!I190="-"),"-",SUM('A-9'!I88,'A-9'!I139,'A-9'!I190))</f>
        <v>2341</v>
      </c>
      <c r="K35" s="103">
        <f>IF(AND('A-9'!J88="-",'A-9'!J139="-",'A-9'!J190="-"),"-",SUM('A-9'!J88,'A-9'!J139,'A-9'!J190))</f>
        <v>40</v>
      </c>
      <c r="L35" s="103">
        <f>IF(AND('A-9'!K88="-",'A-9'!K139="-",'A-9'!K190="-"),"-",SUM('A-9'!K88,'A-9'!K139,'A-9'!K190))</f>
        <v>64665</v>
      </c>
    </row>
    <row r="36" spans="1:12" ht="11.25" customHeight="1">
      <c r="A36" s="68">
        <v>2008</v>
      </c>
      <c r="B36" s="103" t="s">
        <v>15</v>
      </c>
      <c r="C36" s="103" t="str">
        <f>IF(AND('A-9'!B89="-",'A-9'!B140="-",'A-9'!B191="-"),"-",SUM('A-9'!B89,'A-9'!B140,'A-9'!B191))</f>
        <v>-</v>
      </c>
      <c r="D36" s="103" t="str">
        <f>IF(AND('A-9'!C89="-",'A-9'!C140="-",'A-9'!C191="-"),"-",SUM('A-9'!C89,'A-9'!C140,'A-9'!C191))</f>
        <v>-</v>
      </c>
      <c r="E36" s="103" t="str">
        <f>IF(AND('A-9'!D89="-",'A-9'!D140="-",'A-9'!D191="-"),"-",SUM('A-9'!D89,'A-9'!D140,'A-9'!D191))</f>
        <v>-</v>
      </c>
      <c r="F36" s="103">
        <f>IF(AND('A-9'!E89="-",'A-9'!E140="-",'A-9'!E191="-"),"-",SUM('A-9'!E89,'A-9'!E140,'A-9'!E191))</f>
        <v>3249</v>
      </c>
      <c r="G36" s="103">
        <f>IF(AND('A-9'!F89="-",'A-9'!F140="-",'A-9'!F191="-"),"-",SUM('A-9'!F89,'A-9'!F140,'A-9'!F191))</f>
        <v>7681</v>
      </c>
      <c r="H36" s="103">
        <f>IF(AND('A-9'!G89="-",'A-9'!G140="-",'A-9'!G191="-"),"-",SUM('A-9'!G89,'A-9'!G140,'A-9'!G191))</f>
        <v>5049</v>
      </c>
      <c r="I36" s="103">
        <f>IF(AND('A-9'!H89="-",'A-9'!H140="-",'A-9'!H191="-"),"-",SUM('A-9'!H89,'A-9'!H140,'A-9'!H191))</f>
        <v>3623</v>
      </c>
      <c r="J36" s="103">
        <f>IF(AND('A-9'!I89="-",'A-9'!I140="-",'A-9'!I191="-"),"-",SUM('A-9'!I89,'A-9'!I140,'A-9'!I191))</f>
        <v>2348</v>
      </c>
      <c r="K36" s="38" t="s">
        <v>63</v>
      </c>
      <c r="L36" s="103">
        <f>IF(AND('A-9'!K89="-",'A-9'!K140="-",'A-9'!K191="-"),"-",SUM('A-9'!K89,'A-9'!K140,'A-9'!K191))</f>
        <v>21950</v>
      </c>
    </row>
    <row r="37" spans="1:12" ht="11.25" customHeight="1">
      <c r="A37" s="68">
        <v>2009</v>
      </c>
      <c r="B37" s="103" t="s">
        <v>15</v>
      </c>
      <c r="C37" s="103" t="str">
        <f>IF(AND('A-9'!B90="-",'A-9'!B141="-",'A-9'!B192="-"),"-",SUM('A-9'!B90,'A-9'!B141,'A-9'!B192))</f>
        <v>-</v>
      </c>
      <c r="D37" s="103" t="str">
        <f>IF(AND('A-9'!C90="-",'A-9'!C141="-",'A-9'!C192="-"),"-",SUM('A-9'!C90,'A-9'!C141,'A-9'!C192))</f>
        <v>-</v>
      </c>
      <c r="E37" s="103" t="str">
        <f>IF(AND('A-9'!D90="-",'A-9'!D141="-",'A-9'!D192="-"),"-",SUM('A-9'!D90,'A-9'!D141,'A-9'!D192))</f>
        <v>-</v>
      </c>
      <c r="F37" s="103">
        <f>IF(AND('A-9'!E90="-",'A-9'!E141="-",'A-9'!E192="-"),"-",SUM('A-9'!E90,'A-9'!E141,'A-9'!E192))</f>
        <v>4150</v>
      </c>
      <c r="G37" s="103">
        <f>IF(AND('A-9'!F90="-",'A-9'!F141="-",'A-9'!F192="-"),"-",SUM('A-9'!F90,'A-9'!F141,'A-9'!F192))</f>
        <v>33012</v>
      </c>
      <c r="H37" s="103">
        <f>IF(AND('A-9'!G90="-",'A-9'!G141="-",'A-9'!G192="-"),"-",SUM('A-9'!G90,'A-9'!G141,'A-9'!G192))</f>
        <v>23285</v>
      </c>
      <c r="I37" s="103">
        <f>IF(AND('A-9'!H90="-",'A-9'!H141="-",'A-9'!H192="-"),"-",SUM('A-9'!H90,'A-9'!H141,'A-9'!H192))</f>
        <v>3747</v>
      </c>
      <c r="J37" s="103">
        <f>IF(AND('A-9'!I90="-",'A-9'!I141="-",'A-9'!I192="-"),"-",SUM('A-9'!I90,'A-9'!I141,'A-9'!I192))</f>
        <v>2009</v>
      </c>
      <c r="K37" s="38" t="s">
        <v>63</v>
      </c>
      <c r="L37" s="103">
        <f>IF(AND('A-9'!K90="-",'A-9'!K141="-",'A-9'!K192="-"),"-",SUM('A-9'!K90,'A-9'!K141,'A-9'!K192))</f>
        <v>66203</v>
      </c>
    </row>
    <row r="38" spans="1:12" ht="11.25" customHeight="1">
      <c r="A38" s="68">
        <v>2010</v>
      </c>
      <c r="B38" s="103" t="s">
        <v>15</v>
      </c>
      <c r="C38" s="103" t="str">
        <f>IF(AND('A-9'!B91="-",'A-9'!B142="-",'A-9'!B193="-"),"-",SUM('A-9'!B91,'A-9'!B142,'A-9'!B193))</f>
        <v>-</v>
      </c>
      <c r="D38" s="103" t="str">
        <f>IF(AND('A-9'!C91="-",'A-9'!C142="-",'A-9'!C193="-"),"-",SUM('A-9'!C91,'A-9'!C142,'A-9'!C193))</f>
        <v>-</v>
      </c>
      <c r="E38" s="103">
        <f>IF(AND('A-9'!D91="-",'A-9'!D142="-",'A-9'!D193="-"),"-",SUM('A-9'!D91,'A-9'!D142,'A-9'!D193))</f>
        <v>863</v>
      </c>
      <c r="F38" s="103">
        <f>IF(AND('A-9'!E91="-",'A-9'!E142="-",'A-9'!E193="-"),"-",SUM('A-9'!E91,'A-9'!E142,'A-9'!E193))</f>
        <v>2952</v>
      </c>
      <c r="G38" s="103">
        <f>IF(AND('A-9'!F91="-",'A-9'!F142="-",'A-9'!F193="-"),"-",SUM('A-9'!F91,'A-9'!F142,'A-9'!F193))</f>
        <v>9069</v>
      </c>
      <c r="H38" s="103">
        <f>IF(AND('A-9'!G91="-",'A-9'!G142="-",'A-9'!G193="-"),"-",SUM('A-9'!G91,'A-9'!G142,'A-9'!G193))</f>
        <v>16784</v>
      </c>
      <c r="I38" s="103">
        <f>IF(AND('A-9'!H91="-",'A-9'!H142="-",'A-9'!H193="-"),"-",SUM('A-9'!H91,'A-9'!H142,'A-9'!H193))</f>
        <v>6329</v>
      </c>
      <c r="J38" s="103">
        <f>IF(AND('A-9'!I91="-",'A-9'!I142="-",'A-9'!I193="-"),"-",SUM('A-9'!I91,'A-9'!I142,'A-9'!I193))</f>
        <v>1048</v>
      </c>
      <c r="K38" s="38" t="s">
        <v>63</v>
      </c>
      <c r="L38" s="103">
        <f>IF(AND('A-9'!K91="-",'A-9'!K142="-",'A-9'!K193="-"),"-",SUM('A-9'!K91,'A-9'!K142,'A-9'!K193))</f>
        <v>37045</v>
      </c>
    </row>
    <row r="39" spans="1:12" ht="11.25" customHeight="1">
      <c r="A39" s="68">
        <v>2011</v>
      </c>
      <c r="B39" s="103" t="s">
        <v>15</v>
      </c>
      <c r="C39" s="103">
        <f>IF(AND('A-9'!B92="-",'A-9'!B143="-",'A-9'!B194="-"),"-",SUM('A-9'!B92,'A-9'!B143,'A-9'!B194))</f>
        <v>22</v>
      </c>
      <c r="D39" s="103">
        <f>IF(AND('A-9'!C92="-",'A-9'!C143="-",'A-9'!C194="-"),"-",SUM('A-9'!C92,'A-9'!C143,'A-9'!C194))</f>
        <v>75</v>
      </c>
      <c r="E39" s="103">
        <f>IF(AND('A-9'!D92="-",'A-9'!D143="-",'A-9'!D194="-"),"-",SUM('A-9'!D92,'A-9'!D143,'A-9'!D194))</f>
        <v>433</v>
      </c>
      <c r="F39" s="103">
        <f>IF(AND('A-9'!E92="-",'A-9'!E143="-",'A-9'!E194="-"),"-",SUM('A-9'!E92,'A-9'!E143,'A-9'!E194))</f>
        <v>2965</v>
      </c>
      <c r="G39" s="103">
        <f>IF(AND('A-9'!F92="-",'A-9'!F143="-",'A-9'!F194="-"),"-",SUM('A-9'!F92,'A-9'!F143,'A-9'!F194))</f>
        <v>10835</v>
      </c>
      <c r="H39" s="103">
        <f>IF(AND('A-9'!G92="-",'A-9'!G143="-",'A-9'!G194="-"),"-",SUM('A-9'!G92,'A-9'!G143,'A-9'!G194))</f>
        <v>10173</v>
      </c>
      <c r="I39" s="103">
        <f>IF(AND('A-9'!H92="-",'A-9'!H143="-",'A-9'!H194="-"),"-",SUM('A-9'!H92,'A-9'!H143,'A-9'!H194))</f>
        <v>9354</v>
      </c>
      <c r="J39" s="103">
        <f>IF(AND('A-9'!I92="-",'A-9'!I143="-",'A-9'!I194="-"),"-",SUM('A-9'!I92,'A-9'!I143,'A-9'!I194))</f>
        <v>1240</v>
      </c>
      <c r="K39" s="103">
        <f>IF(AND('A-9'!J92="-",'A-9'!J143="-",'A-9'!J194="-"),"-",SUM('A-9'!J92,'A-9'!J143,'A-9'!J194))</f>
        <v>16</v>
      </c>
      <c r="L39" s="103">
        <f>IF(AND('A-9'!K92="-",'A-9'!K143="-",'A-9'!K194="-"),"-",SUM('A-9'!K92,'A-9'!K143,'A-9'!K194))</f>
        <v>35113</v>
      </c>
    </row>
    <row r="40" spans="1:12" ht="11.25" customHeight="1">
      <c r="A40" s="68">
        <v>2012</v>
      </c>
      <c r="B40" s="103" t="s">
        <v>15</v>
      </c>
      <c r="C40" s="103">
        <f>IF(AND('A-9'!B93="-",'A-9'!B144="-",'A-9'!B195="-"),"-",SUM('A-9'!B93,'A-9'!B144,'A-9'!B195))</f>
        <v>23</v>
      </c>
      <c r="D40" s="103">
        <f>IF(AND('A-9'!C93="-",'A-9'!C144="-",'A-9'!C195="-"),"-",SUM('A-9'!C93,'A-9'!C144,'A-9'!C195))</f>
        <v>380</v>
      </c>
      <c r="E40" s="103">
        <f>IF(AND('A-9'!D93="-",'A-9'!D144="-",'A-9'!D195="-"),"-",SUM('A-9'!D93,'A-9'!D144,'A-9'!D195))</f>
        <v>1619</v>
      </c>
      <c r="F40" s="103">
        <f>IF(AND('A-9'!E93="-",'A-9'!E144="-",'A-9'!E195="-"),"-",SUM('A-9'!E93,'A-9'!E144,'A-9'!E195))</f>
        <v>3780</v>
      </c>
      <c r="G40" s="103">
        <f>IF(AND('A-9'!F93="-",'A-9'!F144="-",'A-9'!F195="-"),"-",SUM('A-9'!F93,'A-9'!F144,'A-9'!F195))</f>
        <v>9872</v>
      </c>
      <c r="H40" s="103">
        <f>IF(AND('A-9'!G93="-",'A-9'!G144="-",'A-9'!G195="-"),"-",SUM('A-9'!G93,'A-9'!G144,'A-9'!G195))</f>
        <v>12522</v>
      </c>
      <c r="I40" s="103">
        <f>IF(AND('A-9'!H93="-",'A-9'!H144="-",'A-9'!H195="-"),"-",SUM('A-9'!H93,'A-9'!H144,'A-9'!H195))</f>
        <v>13745</v>
      </c>
      <c r="J40" s="103">
        <f>IF(AND('A-9'!I93="-",'A-9'!I144="-",'A-9'!I195="-"),"-",SUM('A-9'!I93,'A-9'!I144,'A-9'!I195))</f>
        <v>1705</v>
      </c>
      <c r="K40" s="103">
        <f>IF(AND('A-9'!J93="-",'A-9'!J144="-",'A-9'!J195="-"),"-",SUM('A-9'!J93,'A-9'!J144,'A-9'!J195))</f>
        <v>18</v>
      </c>
      <c r="L40" s="103">
        <f>IF(AND('A-9'!K93="-",'A-9'!K144="-",'A-9'!K195="-"),"-",SUM('A-9'!K93,'A-9'!K144,'A-9'!K195))</f>
        <v>43664</v>
      </c>
    </row>
    <row r="41" spans="1:12" ht="11.25" customHeight="1">
      <c r="A41" s="68">
        <v>2013</v>
      </c>
      <c r="B41" s="103" t="s">
        <v>15</v>
      </c>
      <c r="C41" s="103">
        <f>IF(AND('A-9'!B94="-",'A-9'!B145="-",'A-9'!B196="-"),"-",SUM('A-9'!B94,'A-9'!B145,'A-9'!B196))</f>
        <v>479</v>
      </c>
      <c r="D41" s="103">
        <f>IF(AND('A-9'!C94="-",'A-9'!C145="-",'A-9'!C196="-"),"-",SUM('A-9'!C94,'A-9'!C145,'A-9'!C196))</f>
        <v>693</v>
      </c>
      <c r="E41" s="103">
        <f>IF(AND('A-9'!D94="-",'A-9'!D145="-",'A-9'!D196="-"),"-",SUM('A-9'!D94,'A-9'!D145,'A-9'!D196))</f>
        <v>917</v>
      </c>
      <c r="F41" s="103">
        <f>IF(AND('A-9'!E94="-",'A-9'!E145="-",'A-9'!E196="-"),"-",SUM('A-9'!E94,'A-9'!E145,'A-9'!E196))</f>
        <v>3976</v>
      </c>
      <c r="G41" s="103">
        <f>IF(AND('A-9'!F94="-",'A-9'!F145="-",'A-9'!F196="-"),"-",SUM('A-9'!F94,'A-9'!F145,'A-9'!F196))</f>
        <v>11222</v>
      </c>
      <c r="H41" s="103">
        <f>IF(AND('A-9'!G94="-",'A-9'!G145="-",'A-9'!G196="-"),"-",SUM('A-9'!G94,'A-9'!G145,'A-9'!G196))</f>
        <v>26027</v>
      </c>
      <c r="I41" s="103">
        <f>IF(AND('A-9'!H94="-",'A-9'!H145="-",'A-9'!H196="-"),"-",SUM('A-9'!H94,'A-9'!H145,'A-9'!H196))</f>
        <v>11824</v>
      </c>
      <c r="J41" s="103">
        <f>IF(AND('A-9'!I94="-",'A-9'!I145="-",'A-9'!I196="-"),"-",SUM('A-9'!I94,'A-9'!I145,'A-9'!I196))</f>
        <v>4214</v>
      </c>
      <c r="K41" s="38" t="s">
        <v>63</v>
      </c>
      <c r="L41" s="103">
        <f>IF(AND('A-9'!K94="-",'A-9'!K145="-",'A-9'!K196="-"),"-",SUM('A-9'!K94,'A-9'!K145,'A-9'!K196))</f>
        <v>59352</v>
      </c>
    </row>
    <row r="42" spans="1:12" ht="11.25" customHeight="1">
      <c r="A42" s="68">
        <v>2014</v>
      </c>
      <c r="B42" s="103" t="s">
        <v>15</v>
      </c>
      <c r="C42" s="103">
        <f>IF(AND('A-9'!B95="-",'A-9'!B146="-",'A-9'!B197="-"),"-",SUM('A-9'!B95,'A-9'!B146,'A-9'!B197))</f>
        <v>87</v>
      </c>
      <c r="D42" s="103">
        <f>IF(AND('A-9'!C95="-",'A-9'!C146="-",'A-9'!C197="-"),"-",SUM('A-9'!C95,'A-9'!C146,'A-9'!C197))</f>
        <v>136</v>
      </c>
      <c r="E42" s="103">
        <f>IF(AND('A-9'!D95="-",'A-9'!D146="-",'A-9'!D197="-"),"-",SUM('A-9'!D95,'A-9'!D146,'A-9'!D197))</f>
        <v>2235</v>
      </c>
      <c r="F42" s="103">
        <f>IF(AND('A-9'!E95="-",'A-9'!E146="-",'A-9'!E197="-"),"-",SUM('A-9'!E95,'A-9'!E146,'A-9'!E197))</f>
        <v>5251</v>
      </c>
      <c r="G42" s="103">
        <f>IF(AND('A-9'!F95="-",'A-9'!F146="-",'A-9'!F197="-"),"-",SUM('A-9'!F95,'A-9'!F146,'A-9'!F197))</f>
        <v>32802</v>
      </c>
      <c r="H42" s="103">
        <f>IF(AND('A-9'!G95="-",'A-9'!G146="-",'A-9'!G197="-"),"-",SUM('A-9'!G95,'A-9'!G146,'A-9'!G197))</f>
        <v>25863</v>
      </c>
      <c r="I42" s="103">
        <f>IF(AND('A-9'!H95="-",'A-9'!H146="-",'A-9'!H197="-"),"-",SUM('A-9'!H95,'A-9'!H146,'A-9'!H197))</f>
        <v>24388</v>
      </c>
      <c r="J42" s="103">
        <f>IF(AND('A-9'!I95="-",'A-9'!I146="-",'A-9'!I197="-"),"-",SUM('A-9'!I95,'A-9'!I146,'A-9'!I197))</f>
        <v>1421</v>
      </c>
      <c r="K42" s="38" t="s">
        <v>63</v>
      </c>
      <c r="L42" s="103">
        <f>IF(AND('A-9'!K95="-",'A-9'!K146="-",'A-9'!K197="-"),"-",SUM('A-9'!K95,'A-9'!K146,'A-9'!K197))</f>
        <v>92183</v>
      </c>
    </row>
    <row r="43" spans="1:12" ht="11.25" customHeight="1">
      <c r="A43" s="68">
        <v>2015</v>
      </c>
      <c r="B43" s="103" t="s">
        <v>15</v>
      </c>
      <c r="C43" s="103">
        <f>IF(AND('A-9'!B96="-",'A-9'!B147="-",'A-9'!B198="-"),"-",SUM('A-9'!B96,'A-9'!B147,'A-9'!B198))</f>
        <v>60</v>
      </c>
      <c r="D43" s="103">
        <f>IF(AND('A-9'!C96="-",'A-9'!C147="-",'A-9'!C198="-"),"-",SUM('A-9'!C96,'A-9'!C147,'A-9'!C198))</f>
        <v>152</v>
      </c>
      <c r="E43" s="103">
        <f>IF(AND('A-9'!D96="-",'A-9'!D147="-",'A-9'!D198="-"),"-",SUM('A-9'!D96,'A-9'!D147,'A-9'!D198))</f>
        <v>1382</v>
      </c>
      <c r="F43" s="103">
        <f>IF(AND('A-9'!E96="-",'A-9'!E147="-",'A-9'!E198="-"),"-",SUM('A-9'!E96,'A-9'!E147,'A-9'!E198))</f>
        <v>2350</v>
      </c>
      <c r="G43" s="103">
        <f>IF(AND('A-9'!F96="-",'A-9'!F147="-",'A-9'!F198="-"),"-",SUM('A-9'!F96,'A-9'!F147,'A-9'!F198))</f>
        <v>18025</v>
      </c>
      <c r="H43" s="103">
        <f>IF(AND('A-9'!G96="-",'A-9'!G147="-",'A-9'!G198="-"),"-",SUM('A-9'!G96,'A-9'!G147,'A-9'!G198))</f>
        <v>7526</v>
      </c>
      <c r="I43" s="103">
        <f>IF(AND('A-9'!H96="-",'A-9'!H147="-",'A-9'!H198="-"),"-",SUM('A-9'!H96,'A-9'!H147,'A-9'!H198))</f>
        <v>16586</v>
      </c>
      <c r="J43" s="103">
        <f>IF(AND('A-9'!I96="-",'A-9'!I147="-",'A-9'!I198="-"),"-",SUM('A-9'!I96,'A-9'!I147,'A-9'!I198))</f>
        <v>2374</v>
      </c>
      <c r="K43" s="38" t="s">
        <v>63</v>
      </c>
      <c r="L43" s="103">
        <f>IF(AND('A-9'!K96="-",'A-9'!K147="-",'A-9'!K198="-"),"-",SUM('A-9'!K96,'A-9'!K147,'A-9'!K198))</f>
        <v>48455</v>
      </c>
    </row>
    <row r="44" spans="1:12" ht="11.25" customHeight="1">
      <c r="A44" s="68">
        <v>2016</v>
      </c>
      <c r="B44" s="103" t="s">
        <v>15</v>
      </c>
      <c r="C44" s="103">
        <f>IF(AND('A-9'!B97="-",'A-9'!B148="-",'A-9'!B199="-"),"-",SUM('A-9'!B97,'A-9'!B148,'A-9'!B199))</f>
        <v>82</v>
      </c>
      <c r="D44" s="103">
        <f>IF(AND('A-9'!C97="-",'A-9'!C148="-",'A-9'!C199="-"),"-",SUM('A-9'!C97,'A-9'!C148,'A-9'!C199))</f>
        <v>18</v>
      </c>
      <c r="E44" s="103">
        <f>IF(AND('A-9'!D97="-",'A-9'!D148="-",'A-9'!D199="-"),"-",SUM('A-9'!D97,'A-9'!D148,'A-9'!D199))</f>
        <v>1037</v>
      </c>
      <c r="F44" s="103">
        <f>IF(AND('A-9'!E97="-",'A-9'!E148="-",'A-9'!E199="-"),"-",SUM('A-9'!E97,'A-9'!E148,'A-9'!E199))</f>
        <v>2799</v>
      </c>
      <c r="G44" s="103">
        <f>IF(AND('A-9'!F97="-",'A-9'!F148="-",'A-9'!F199="-"),"-",SUM('A-9'!F97,'A-9'!F148,'A-9'!F199))</f>
        <v>6382</v>
      </c>
      <c r="H44" s="103">
        <f>IF(AND('A-9'!G97="-",'A-9'!G148="-",'A-9'!G199="-"),"-",SUM('A-9'!G97,'A-9'!G148,'A-9'!G199))</f>
        <v>4835</v>
      </c>
      <c r="I44" s="103">
        <f>IF(AND('A-9'!H97="-",'A-9'!H148="-",'A-9'!H199="-"),"-",SUM('A-9'!H97,'A-9'!H148,'A-9'!H199))</f>
        <v>14579</v>
      </c>
      <c r="J44" s="103">
        <f>IF(AND('A-9'!I97="-",'A-9'!I148="-",'A-9'!I199="-"),"-",SUM('A-9'!I97,'A-9'!I148,'A-9'!I199))</f>
        <v>612</v>
      </c>
      <c r="K44" s="38" t="s">
        <v>63</v>
      </c>
      <c r="L44" s="103">
        <f>IF(AND('A-9'!K97="-",'A-9'!K148="-",'A-9'!K199="-"),"-",SUM('A-9'!K97,'A-9'!K148,'A-9'!K199))</f>
        <v>30344</v>
      </c>
    </row>
    <row r="45" spans="1:12" ht="11.25" customHeight="1">
      <c r="A45" s="68">
        <v>2017</v>
      </c>
      <c r="B45" s="103" t="s">
        <v>15</v>
      </c>
      <c r="C45" s="103">
        <f>IF(AND('A-9'!B98="-",'A-9'!B149="-",'A-9'!B200="-"),"-",SUM('A-9'!B98,'A-9'!B149,'A-9'!B200))</f>
        <v>17</v>
      </c>
      <c r="D45" s="103">
        <f>IF(AND('A-9'!C98="-",'A-9'!C149="-",'A-9'!C200="-"),"-",SUM('A-9'!C98,'A-9'!C149,'A-9'!C200))</f>
        <v>60</v>
      </c>
      <c r="E45" s="103">
        <f>IF(AND('A-9'!D98="-",'A-9'!D149="-",'A-9'!D200="-"),"-",SUM('A-9'!D98,'A-9'!D149,'A-9'!D200))</f>
        <v>500</v>
      </c>
      <c r="F45" s="103">
        <f>IF(AND('A-9'!E98="-",'A-9'!E149="-",'A-9'!E200="-"),"-",SUM('A-9'!E98,'A-9'!E149,'A-9'!E200))</f>
        <v>1916</v>
      </c>
      <c r="G45" s="103">
        <f>IF(AND('A-9'!F98="-",'A-9'!F149="-",'A-9'!F200="-"),"-",SUM('A-9'!F98,'A-9'!F149,'A-9'!F200))</f>
        <v>10057</v>
      </c>
      <c r="H45" s="103">
        <f>IF(AND('A-9'!G98="-",'A-9'!G149="-",'A-9'!G200="-"),"-",SUM('A-9'!G98,'A-9'!G149,'A-9'!G200))</f>
        <v>9383</v>
      </c>
      <c r="I45" s="103">
        <f>IF(AND('A-9'!H98="-",'A-9'!H149="-",'A-9'!H200="-"),"-",SUM('A-9'!H98,'A-9'!H149,'A-9'!H200))</f>
        <v>9343</v>
      </c>
      <c r="J45" s="103">
        <f>IF(AND('A-9'!I98="-",'A-9'!I149="-",'A-9'!I200="-"),"-",SUM('A-9'!I98,'A-9'!I149,'A-9'!I200))</f>
        <v>453</v>
      </c>
      <c r="K45" s="38" t="s">
        <v>63</v>
      </c>
      <c r="L45" s="103">
        <f>IF(AND('A-9'!K98="-",'A-9'!K149="-",'A-9'!K200="-"),"-",SUM('A-9'!K98,'A-9'!K149,'A-9'!K200))</f>
        <v>31729</v>
      </c>
    </row>
    <row r="46" spans="1:12" ht="11.25" customHeight="1">
      <c r="A46" s="68">
        <v>2018</v>
      </c>
      <c r="B46" s="103" t="s">
        <v>15</v>
      </c>
      <c r="C46" s="103">
        <f>IF(AND('A-9'!B99="-",'A-9'!B150="-",'A-9'!B201="-"),"-",SUM('A-9'!B99,'A-9'!B150,'A-9'!B201))</f>
        <v>54</v>
      </c>
      <c r="D46" s="103">
        <f>IF(AND('A-9'!C99="-",'A-9'!C150="-",'A-9'!C201="-"),"-",SUM('A-9'!C99,'A-9'!C150,'A-9'!C201))</f>
        <v>19</v>
      </c>
      <c r="E46" s="103">
        <f>IF(AND('A-9'!D99="-",'A-9'!D150="-",'A-9'!D201="-"),"-",SUM('A-9'!D99,'A-9'!D150,'A-9'!D201))</f>
        <v>657</v>
      </c>
      <c r="F46" s="103">
        <f>IF(AND('A-9'!E99="-",'A-9'!E150="-",'A-9'!E201="-"),"-",SUM('A-9'!E99,'A-9'!E150,'A-9'!E201))</f>
        <v>1122</v>
      </c>
      <c r="G46" s="103">
        <f>IF(AND('A-9'!F99="-",'A-9'!F150="-",'A-9'!F201="-"),"-",SUM('A-9'!F99,'A-9'!F150,'A-9'!F201))</f>
        <v>9566</v>
      </c>
      <c r="H46" s="103">
        <f>IF(AND('A-9'!G99="-",'A-9'!G150="-",'A-9'!G201="-"),"-",SUM('A-9'!G99,'A-9'!G150,'A-9'!G201))</f>
        <v>22219</v>
      </c>
      <c r="I46" s="103">
        <f>IF(AND('A-9'!H99="-",'A-9'!H150="-",'A-9'!H201="-"),"-",SUM('A-9'!H99,'A-9'!H150,'A-9'!H201))</f>
        <v>14596</v>
      </c>
      <c r="J46" s="103">
        <f>IF(AND('A-9'!I99="-",'A-9'!I150="-",'A-9'!I201="-"),"-",SUM('A-9'!I99,'A-9'!I150,'A-9'!I201))</f>
        <v>899</v>
      </c>
      <c r="K46" s="38" t="s">
        <v>63</v>
      </c>
      <c r="L46" s="103">
        <f>IF(AND('A-9'!K99="-",'A-9'!K150="-",'A-9'!K201="-"),"-",SUM('A-9'!K99,'A-9'!K150,'A-9'!K201))</f>
        <v>49132</v>
      </c>
    </row>
    <row r="47" spans="1:12" ht="11.25" customHeight="1">
      <c r="A47" s="68">
        <v>2019</v>
      </c>
      <c r="B47" s="103" t="s">
        <v>15</v>
      </c>
      <c r="C47" s="103">
        <f>IF(AND('A-9'!B100="-",'A-9'!B151="-",'A-9'!B202="-"),"-",SUM('A-9'!B100,'A-9'!B151,'A-9'!B202))</f>
        <v>43</v>
      </c>
      <c r="D47" s="103">
        <f>IF(AND('A-9'!C100="-",'A-9'!C151="-",'A-9'!C202="-"),"-",SUM('A-9'!C100,'A-9'!C151,'A-9'!C202))</f>
        <v>8</v>
      </c>
      <c r="E47" s="103">
        <f>IF(AND('A-9'!D100="-",'A-9'!D151="-",'A-9'!D202="-"),"-",SUM('A-9'!D100,'A-9'!D151,'A-9'!D202))</f>
        <v>410</v>
      </c>
      <c r="F47" s="103">
        <f>IF(AND('A-9'!E100="-",'A-9'!E151="-",'A-9'!E202="-"),"-",SUM('A-9'!E100,'A-9'!E151,'A-9'!E202))</f>
        <v>6273</v>
      </c>
      <c r="G47" s="103">
        <f>IF(AND('A-9'!F100="-",'A-9'!F151="-",'A-9'!F202="-"),"-",SUM('A-9'!F100,'A-9'!F151,'A-9'!F202))</f>
        <v>32385</v>
      </c>
      <c r="H47" s="103">
        <f>IF(AND('A-9'!G100="-",'A-9'!G151="-",'A-9'!G202="-"),"-",SUM('A-9'!G100,'A-9'!G151,'A-9'!G202))</f>
        <v>24824</v>
      </c>
      <c r="I47" s="103">
        <f>IF(AND('A-9'!H100="-",'A-9'!H151="-",'A-9'!H202="-"),"-",SUM('A-9'!H100,'A-9'!H151,'A-9'!H202))</f>
        <v>9660</v>
      </c>
      <c r="J47" s="103">
        <f>IF(AND('A-9'!I100="-",'A-9'!I151="-",'A-9'!I202="-"),"-",SUM('A-9'!I100,'A-9'!I151,'A-9'!I202))</f>
        <v>1581</v>
      </c>
      <c r="K47" s="103" t="str">
        <f>IF(AND('A-9'!J100="-",'A-9'!J151="-",'A-9'!J202="-"),"-",SUM('A-9'!J100,'A-9'!J151,'A-9'!J202))</f>
        <v>-</v>
      </c>
      <c r="L47" s="103">
        <f>IF(AND('A-9'!K100="-",'A-9'!K151="-",'A-9'!K202="-"),"-",SUM('A-9'!K100,'A-9'!K151,'A-9'!K202))</f>
        <v>75184</v>
      </c>
    </row>
    <row r="48" spans="1:12" ht="11.25" customHeight="1">
      <c r="A48" s="68">
        <v>2020</v>
      </c>
      <c r="B48" s="103" t="s">
        <v>15</v>
      </c>
      <c r="C48" s="103">
        <f>IF(AND('A-9'!B101="-",'A-9'!B152="-",'A-9'!B203="-"),"-",SUM('A-9'!B101,'A-9'!B152,'A-9'!B203))</f>
        <v>11</v>
      </c>
      <c r="D48" s="103">
        <f>IF(AND('A-9'!C101="-",'A-9'!C152="-",'A-9'!C203="-"),"-",SUM('A-9'!C101,'A-9'!C152,'A-9'!C203))</f>
        <v>112</v>
      </c>
      <c r="E48" s="103">
        <f>IF(AND('A-9'!D101="-",'A-9'!D152="-",'A-9'!D203="-"),"-",SUM('A-9'!D101,'A-9'!D152,'A-9'!D203))</f>
        <v>292</v>
      </c>
      <c r="F48" s="103">
        <f>IF(AND('A-9'!E101="-",'A-9'!E152="-",'A-9'!E203="-"),"-",SUM('A-9'!E101,'A-9'!E152,'A-9'!E203))</f>
        <v>649</v>
      </c>
      <c r="G48" s="103">
        <f>IF(AND('A-9'!F101="-",'A-9'!F152="-",'A-9'!F203="-"),"-",SUM('A-9'!F101,'A-9'!F152,'A-9'!F203))</f>
        <v>21207</v>
      </c>
      <c r="H48" s="103">
        <f>IF(AND('A-9'!G101="-",'A-9'!G152="-",'A-9'!G203="-"),"-",SUM('A-9'!G101,'A-9'!G152,'A-9'!G203))</f>
        <v>11969</v>
      </c>
      <c r="I48" s="103">
        <f>IF(AND('A-9'!H101="-",'A-9'!H152="-",'A-9'!H203="-"),"-",SUM('A-9'!H101,'A-9'!H152,'A-9'!H203))</f>
        <v>11346</v>
      </c>
      <c r="J48" s="103">
        <f>IF(AND('A-9'!I101="-",'A-9'!I152="-",'A-9'!I203="-"),"-",SUM('A-9'!I101,'A-9'!I152,'A-9'!I203))</f>
        <v>1714</v>
      </c>
      <c r="K48" s="103" t="str">
        <f>IF(AND('A-9'!J101="-",'A-9'!J152="-",'A-9'!J203="-"),"-",SUM('A-9'!J101,'A-9'!J152,'A-9'!J203))</f>
        <v>-</v>
      </c>
      <c r="L48" s="103">
        <f>IF(AND('A-9'!K101="-",'A-9'!K152="-",'A-9'!K203="-"),"-",SUM('A-9'!K101,'A-9'!K152,'A-9'!K203))</f>
        <v>47300</v>
      </c>
    </row>
    <row r="49" spans="1:12" ht="11.25" customHeight="1">
      <c r="A49" s="68">
        <v>2021</v>
      </c>
      <c r="B49" s="103" t="s">
        <v>15</v>
      </c>
      <c r="C49" s="103">
        <f>IF(AND('A-9'!B102="-",'A-9'!B153="-",'A-9'!B204="-"),"-",SUM('A-9'!B102,'A-9'!B153,'A-9'!B204))</f>
        <v>23</v>
      </c>
      <c r="D49" s="103">
        <f>IF(AND('A-9'!C102="-",'A-9'!C153="-",'A-9'!C204="-"),"-",SUM('A-9'!C102,'A-9'!C153,'A-9'!C204))</f>
        <v>571</v>
      </c>
      <c r="E49" s="103">
        <f>IF(AND('A-9'!D102="-",'A-9'!D153="-",'A-9'!D204="-"),"-",SUM('A-9'!D102,'A-9'!D153,'A-9'!D204))</f>
        <v>845</v>
      </c>
      <c r="F49" s="103">
        <f>IF(AND('A-9'!E102="-",'A-9'!E153="-",'A-9'!E204="-"),"-",SUM('A-9'!E102,'A-9'!E153,'A-9'!E204))</f>
        <v>4728</v>
      </c>
      <c r="G49" s="103">
        <f>IF(AND('A-9'!F102="-",'A-9'!F153="-",'A-9'!F204="-"),"-",SUM('A-9'!F102,'A-9'!F153,'A-9'!F204))</f>
        <v>34163</v>
      </c>
      <c r="H49" s="103">
        <f>IF(AND('A-9'!G102="-",'A-9'!G153="-",'A-9'!G204="-"),"-",SUM('A-9'!G102,'A-9'!G153,'A-9'!G204))</f>
        <v>25967</v>
      </c>
      <c r="I49" s="103">
        <f>IF(AND('A-9'!H102="-",'A-9'!H153="-",'A-9'!H204="-"),"-",SUM('A-9'!H102,'A-9'!H153,'A-9'!H204))</f>
        <v>13474</v>
      </c>
      <c r="J49" s="103">
        <f>IF(AND('A-9'!I102="-",'A-9'!I153="-",'A-9'!I204="-"),"-",SUM('A-9'!I102,'A-9'!I153,'A-9'!I204))</f>
        <v>202</v>
      </c>
      <c r="K49" s="103" t="str">
        <f>IF(AND('A-9'!J102="-",'A-9'!J153="-",'A-9'!J204="-"),"-",SUM('A-9'!J102,'A-9'!J153,'A-9'!J204))</f>
        <v>-</v>
      </c>
      <c r="L49" s="103">
        <f>IF(AND('A-9'!K102="-",'A-9'!K153="-",'A-9'!K204="-"),"-",SUM('A-9'!K102,'A-9'!K153,'A-9'!K204))</f>
        <v>79973</v>
      </c>
    </row>
    <row r="50" spans="1:12" ht="11.25" customHeight="1">
      <c r="A50" s="68" t="s">
        <v>264</v>
      </c>
      <c r="B50" s="103" t="s">
        <v>15</v>
      </c>
      <c r="C50" s="103">
        <f>IF(AND('A-9'!B103="-",'A-9'!B154="-",'A-9'!B205="-"),"-",SUM('A-9'!B103,'A-9'!B154,'A-9'!B205))</f>
        <v>93</v>
      </c>
      <c r="D50" s="103">
        <f>IF(AND('A-9'!C103="-",'A-9'!C154="-",'A-9'!C205="-"),"-",SUM('A-9'!C103,'A-9'!C154,'A-9'!C205))</f>
        <v>343</v>
      </c>
      <c r="E50" s="103">
        <f>IF(AND('A-9'!D103="-",'A-9'!D154="-",'A-9'!D205="-"),"-",SUM('A-9'!D103,'A-9'!D154,'A-9'!D205))</f>
        <v>747</v>
      </c>
      <c r="F50" s="103">
        <f>IF(AND('A-9'!E103="-",'A-9'!E154="-",'A-9'!E205="-"),"-",SUM('A-9'!E103,'A-9'!E154,'A-9'!E205))</f>
        <v>7083</v>
      </c>
      <c r="G50" s="103">
        <f>IF(AND('A-9'!F103="-",'A-9'!F154="-",'A-9'!F205="-"),"-",SUM('A-9'!F103,'A-9'!F154,'A-9'!F205))</f>
        <v>27961</v>
      </c>
      <c r="H50" s="103">
        <f>IF(AND('A-9'!G103="-",'A-9'!G154="-",'A-9'!G205="-"),"-",SUM('A-9'!G103,'A-9'!G154,'A-9'!G205))</f>
        <v>17842</v>
      </c>
      <c r="I50" s="103">
        <f>IF(AND('A-9'!H103="-",'A-9'!H154="-",'A-9'!H205="-"),"-",SUM('A-9'!H103,'A-9'!H154,'A-9'!H205))</f>
        <v>21396</v>
      </c>
      <c r="J50" s="103">
        <f>IF(AND('A-9'!I103="-",'A-9'!I154="-",'A-9'!I205="-"),"-",SUM('A-9'!I103,'A-9'!I154,'A-9'!I205))</f>
        <v>859</v>
      </c>
      <c r="K50" s="103" t="str">
        <f>IF(AND('A-9'!J103="-",'A-9'!J154="-",'A-9'!J205="-"),"-",SUM('A-9'!J103,'A-9'!J154,'A-9'!J205))</f>
        <v>-</v>
      </c>
      <c r="L50" s="103">
        <f>IF(AND('A-9'!K103="-",'A-9'!K154="-",'A-9'!K205="-"),"-",SUM('A-9'!K103,'A-9'!K154,'A-9'!K205))</f>
        <v>76324</v>
      </c>
    </row>
    <row r="51" spans="1:12" ht="11.25" customHeight="1">
      <c r="A51" s="68">
        <v>2023</v>
      </c>
      <c r="B51" s="103" t="s">
        <v>15</v>
      </c>
      <c r="C51" s="103" t="str">
        <f>IF(AND('A-9'!B104="-",'A-9'!B155="-",'A-9'!B206="-"),"-",SUM('A-9'!B104,'A-9'!B155,'A-9'!B206))</f>
        <v>-</v>
      </c>
      <c r="D51" s="103" t="str">
        <f>IF(AND('A-9'!C104="-",'A-9'!C155="-",'A-9'!C206="-"),"-",SUM('A-9'!C104,'A-9'!C155,'A-9'!C206))</f>
        <v>-</v>
      </c>
      <c r="E51" s="103">
        <f>IF(AND('A-9'!D104="-",'A-9'!D155="-",'A-9'!D206="-"),"-",SUM('A-9'!D104,'A-9'!D155,'A-9'!D206))</f>
        <v>7</v>
      </c>
      <c r="F51" s="103">
        <f>IF(AND('A-9'!E104="-",'A-9'!E155="-",'A-9'!E206="-"),"-",SUM('A-9'!E104,'A-9'!E155,'A-9'!E206))</f>
        <v>1896</v>
      </c>
      <c r="G51" s="103">
        <f>IF(AND('A-9'!F104="-",'A-9'!F155="-",'A-9'!F206="-"),"-",SUM('A-9'!F104,'A-9'!F155,'A-9'!F206))</f>
        <v>20574</v>
      </c>
      <c r="H51" s="103">
        <f>IF(AND('A-9'!G104="-",'A-9'!G155="-",'A-9'!G206="-"),"-",SUM('A-9'!G104,'A-9'!G155,'A-9'!G206))</f>
        <v>14574</v>
      </c>
      <c r="I51" s="103">
        <f>IF(AND('A-9'!H104="-",'A-9'!H155="-",'A-9'!H206="-"),"-",SUM('A-9'!H104,'A-9'!H155,'A-9'!H206))</f>
        <v>22586</v>
      </c>
      <c r="J51" s="103">
        <f>IF(AND('A-9'!I104="-",'A-9'!I155="-",'A-9'!I206="-"),"-",SUM('A-9'!I104,'A-9'!I155,'A-9'!I206))</f>
        <v>308</v>
      </c>
      <c r="K51" s="103">
        <f>IF(AND('A-9'!J104="-",'A-9'!J155="-",'A-9'!J206="-"),"-",SUM('A-9'!J104,'A-9'!J155,'A-9'!J206))</f>
        <v>0</v>
      </c>
      <c r="L51" s="103">
        <f>IF(AND('A-9'!K104="-",'A-9'!K155="-",'A-9'!K206="-"),"-",SUM('A-9'!K104,'A-9'!K155,'A-9'!K206))</f>
        <v>59945</v>
      </c>
    </row>
    <row r="52" spans="1:12" ht="11.25" customHeight="1">
      <c r="A52" s="68" t="s">
        <v>346</v>
      </c>
      <c r="B52" s="103" t="s">
        <v>15</v>
      </c>
      <c r="C52" s="103">
        <f>IF(AND('A-9'!B105="-",'A-9'!B156="-",'A-9'!B207="-"),"-",SUM('A-9'!B105,'A-9'!B156,'A-9'!B207))</f>
        <v>57</v>
      </c>
      <c r="D52" s="103">
        <f>IF(AND('A-9'!C105="-",'A-9'!C156="-",'A-9'!C207="-"),"-",SUM('A-9'!C105,'A-9'!C156,'A-9'!C207))</f>
        <v>289</v>
      </c>
      <c r="E52" s="103">
        <f>IF(AND('A-9'!D105="-",'A-9'!D156="-",'A-9'!D207="-"),"-",SUM('A-9'!D105,'A-9'!D156,'A-9'!D207))</f>
        <v>1113</v>
      </c>
      <c r="F52" s="103">
        <f>IF(AND('A-9'!E105="-",'A-9'!E156="-",'A-9'!E207="-"),"-",SUM('A-9'!E105,'A-9'!E156,'A-9'!E207))</f>
        <v>3495</v>
      </c>
      <c r="G52" s="103">
        <f>IF(AND('A-9'!F105="-",'A-9'!F156="-",'A-9'!F207="-"),"-",SUM('A-9'!F105,'A-9'!F156,'A-9'!F207))</f>
        <v>11817</v>
      </c>
      <c r="H52" s="103">
        <f>IF(AND('A-9'!G105="-",'A-9'!G156="-",'A-9'!G207="-"),"-",SUM('A-9'!G105,'A-9'!G156,'A-9'!G207))</f>
        <v>24107</v>
      </c>
      <c r="I52" s="103">
        <f>IF(AND('A-9'!H105="-",'A-9'!H156="-",'A-9'!H207="-"),"-",SUM('A-9'!H105,'A-9'!H156,'A-9'!H207))</f>
        <v>19354</v>
      </c>
      <c r="J52" s="103">
        <f>IF(AND('A-9'!I105="-",'A-9'!I156="-",'A-9'!I207="-"),"-",SUM('A-9'!I105,'A-9'!I156,'A-9'!I207))</f>
        <v>796</v>
      </c>
      <c r="K52" s="103" t="str">
        <f>IF(AND('A-9'!J105="-",'A-9'!J156="-",'A-9'!J207="-"),"-",SUM('A-9'!J105,'A-9'!J156,'A-9'!J207))</f>
        <v>-</v>
      </c>
      <c r="L52" s="103">
        <f>IF(AND('A-9'!K105="-",'A-9'!K156="-",'A-9'!K207="-"),"-",SUM('A-9'!K105,'A-9'!K156,'A-9'!K207))</f>
        <v>61028</v>
      </c>
    </row>
    <row r="53" spans="1:12" ht="11.25" customHeight="1"/>
    <row r="54" spans="1:12" ht="11.25" customHeight="1">
      <c r="A54" s="63" t="s">
        <v>256</v>
      </c>
    </row>
    <row r="55" spans="1:12" ht="11.25" customHeight="1">
      <c r="A55" s="68">
        <v>1976</v>
      </c>
      <c r="B55" s="103">
        <f>IF(AND('A-4'!B5="-",'A-4'!B56="-"),"-",SUM('A-4'!B5,'A-4'!B56))</f>
        <v>0</v>
      </c>
      <c r="C55" s="103">
        <f>IF(AND('A-9'!B210="-",'A-4'!C5="-",'A-4'!C56="-"),"-",SUM('A-9'!B210,'A-4'!C5,'A-4'!C56))</f>
        <v>0</v>
      </c>
      <c r="D55" s="103">
        <f>IF(AND('A-9'!C210="-",'A-4'!D5="-",'A-4'!D56="-"),"-",SUM('A-9'!C210,'A-4'!D5,'A-4'!D56))</f>
        <v>0</v>
      </c>
      <c r="E55" s="103">
        <f>IF(AND('A-9'!D210="-",'A-4'!E5="-",'A-4'!E56="-"),"-",SUM('A-9'!D210,'A-4'!E5,'A-4'!E56))</f>
        <v>2186</v>
      </c>
      <c r="F55" s="103">
        <f>IF(AND('A-9'!E210="-",'A-4'!F5="-",'A-4'!F56="-"),"-",SUM('A-9'!E210,'A-4'!F5,'A-4'!F56))</f>
        <v>27110</v>
      </c>
      <c r="G55" s="103">
        <f>IF(AND('A-9'!F210="-",'A-4'!G5="-",'A-4'!G56="-"),"-",SUM('A-9'!F210,'A-4'!G5,'A-4'!G56))</f>
        <v>61976</v>
      </c>
      <c r="H55" s="103">
        <f>IF(AND('A-9'!G210="-",'A-4'!H5="-",'A-4'!H56="-"),"-",SUM('A-9'!G210,'A-4'!H5,'A-4'!H56))</f>
        <v>46504</v>
      </c>
      <c r="I55" s="103">
        <f>IF(AND('A-9'!H210="-",'A-4'!I5="-",'A-4'!I56="-"),"-",SUM('A-9'!H210,'A-4'!I5,'A-4'!I56))</f>
        <v>11113</v>
      </c>
      <c r="J55" s="103">
        <f>IF(AND('A-9'!I210="-",'A-4'!J5="-",'A-4'!J56="-"),"-",SUM('A-9'!I210,'A-4'!J5,'A-4'!J56))</f>
        <v>3519</v>
      </c>
      <c r="K55" s="103">
        <f>IF(AND('A-9'!J210="-",'A-4'!K5="-",'A-4'!K56="-"),"-",SUM('A-9'!J210,'A-4'!K5,'A-4'!K56))</f>
        <v>694</v>
      </c>
      <c r="L55" s="103">
        <f>SUM(B55:K55)</f>
        <v>153102</v>
      </c>
    </row>
    <row r="56" spans="1:12" ht="11.25" customHeight="1">
      <c r="A56" s="68">
        <v>1977</v>
      </c>
      <c r="B56" s="103">
        <f>IF(AND('A-4'!B6="-",'A-4'!B57="-"),"-",SUM('A-4'!B6,'A-4'!B57))</f>
        <v>0</v>
      </c>
      <c r="C56" s="103">
        <f>IF(AND('A-9'!B211="-",'A-4'!C6="-",'A-4'!C57="-"),"-",SUM('A-9'!B211,'A-4'!C6,'A-4'!C57))</f>
        <v>0</v>
      </c>
      <c r="D56" s="103">
        <f>IF(AND('A-9'!C211="-",'A-4'!D6="-",'A-4'!D57="-"),"-",SUM('A-9'!C211,'A-4'!D6,'A-4'!D57))</f>
        <v>0</v>
      </c>
      <c r="E56" s="103">
        <f>IF(AND('A-9'!D211="-",'A-4'!E6="-",'A-4'!E57="-"),"-",SUM('A-9'!D211,'A-4'!E6,'A-4'!E57))</f>
        <v>3084</v>
      </c>
      <c r="F56" s="103">
        <f>IF(AND('A-9'!E211="-",'A-4'!F6="-",'A-4'!F57="-"),"-",SUM('A-9'!E211,'A-4'!F6,'A-4'!F57))</f>
        <v>14785</v>
      </c>
      <c r="G56" s="103">
        <f>IF(AND('A-9'!F211="-",'A-4'!G6="-",'A-4'!G57="-"),"-",SUM('A-9'!F211,'A-4'!G6,'A-4'!G57))</f>
        <v>49030</v>
      </c>
      <c r="H56" s="103">
        <f>IF(AND('A-9'!G211="-",'A-4'!H6="-",'A-4'!H57="-"),"-",SUM('A-9'!G211,'A-4'!H6,'A-4'!H57))</f>
        <v>36784</v>
      </c>
      <c r="I56" s="103">
        <f>IF(AND('A-9'!H211="-",'A-4'!I6="-",'A-4'!I57="-"),"-",SUM('A-9'!H211,'A-4'!I6,'A-4'!I57))</f>
        <v>10549</v>
      </c>
      <c r="J56" s="103">
        <f>IF(AND('A-9'!I211="-",'A-4'!J6="-",'A-4'!J57="-"),"-",SUM('A-9'!I211,'A-4'!J6,'A-4'!J57))</f>
        <v>7966</v>
      </c>
      <c r="K56" s="103">
        <f>IF(AND('A-9'!J211="-",'A-4'!K6="-",'A-4'!K57="-"),"-",SUM('A-9'!J211,'A-4'!K6,'A-4'!K57))</f>
        <v>997</v>
      </c>
      <c r="L56" s="103">
        <f t="shared" ref="L56:L83" si="0">SUM(B56:K56)</f>
        <v>123195</v>
      </c>
    </row>
    <row r="57" spans="1:12" ht="11.25" customHeight="1">
      <c r="A57" s="68">
        <v>1978</v>
      </c>
      <c r="B57" s="103">
        <f>IF(AND('A-4'!B7="-",'A-4'!B58="-"),"-",SUM('A-4'!B7,'A-4'!B58))</f>
        <v>0</v>
      </c>
      <c r="C57" s="103">
        <f>IF(AND('A-9'!B212="-",'A-4'!C7="-",'A-4'!C58="-"),"-",SUM('A-9'!B212,'A-4'!C7,'A-4'!C58))</f>
        <v>0</v>
      </c>
      <c r="D57" s="103">
        <f>IF(AND('A-9'!C212="-",'A-4'!D7="-",'A-4'!D58="-"),"-",SUM('A-9'!C212,'A-4'!D7,'A-4'!D58))</f>
        <v>3</v>
      </c>
      <c r="E57" s="103">
        <f>IF(AND('A-9'!D212="-",'A-4'!E7="-",'A-4'!E58="-"),"-",SUM('A-9'!D212,'A-4'!E7,'A-4'!E58))</f>
        <v>1997</v>
      </c>
      <c r="F57" s="103">
        <f>IF(AND('A-9'!E212="-",'A-4'!F7="-",'A-4'!F58="-"),"-",SUM('A-9'!E212,'A-4'!F7,'A-4'!F58))</f>
        <v>30108</v>
      </c>
      <c r="G57" s="103">
        <f>IF(AND('A-9'!F212="-",'A-4'!G7="-",'A-4'!G58="-"),"-",SUM('A-9'!F212,'A-4'!G7,'A-4'!G58))</f>
        <v>48808</v>
      </c>
      <c r="H57" s="103">
        <f>IF(AND('A-9'!G212="-",'A-4'!H7="-",'A-4'!H58="-"),"-",SUM('A-9'!G212,'A-4'!H7,'A-4'!H58))</f>
        <v>27172</v>
      </c>
      <c r="I57" s="103">
        <f>IF(AND('A-9'!H212="-",'A-4'!I7="-",'A-4'!I58="-"),"-",SUM('A-9'!H212,'A-4'!I7,'A-4'!I58))</f>
        <v>8647</v>
      </c>
      <c r="J57" s="103">
        <f>IF(AND('A-9'!I212="-",'A-4'!J7="-",'A-4'!J58="-"),"-",SUM('A-9'!I212,'A-4'!J7,'A-4'!J58))</f>
        <v>8613</v>
      </c>
      <c r="K57" s="103">
        <f>IF(AND('A-9'!J212="-",'A-4'!K7="-",'A-4'!K58="-"),"-",SUM('A-9'!J212,'A-4'!K7,'A-4'!K58))</f>
        <v>1528</v>
      </c>
      <c r="L57" s="103">
        <f t="shared" si="0"/>
        <v>126876</v>
      </c>
    </row>
    <row r="58" spans="1:12" ht="11.25" customHeight="1">
      <c r="A58" s="68">
        <v>1979</v>
      </c>
      <c r="B58" s="103">
        <f>IF(AND('A-4'!B8="-",'A-4'!B59="-"),"-",SUM('A-4'!B8,'A-4'!B59))</f>
        <v>0</v>
      </c>
      <c r="C58" s="103">
        <f>IF(AND('A-9'!B213="-",'A-4'!C8="-",'A-4'!C59="-"),"-",SUM('A-9'!B213,'A-4'!C8,'A-4'!C59))</f>
        <v>0</v>
      </c>
      <c r="D58" s="103">
        <f>IF(AND('A-9'!C213="-",'A-4'!D8="-",'A-4'!D59="-"),"-",SUM('A-9'!C213,'A-4'!D8,'A-4'!D59))</f>
        <v>15</v>
      </c>
      <c r="E58" s="103">
        <f>IF(AND('A-9'!D213="-",'A-4'!E8="-",'A-4'!E59="-"),"-",SUM('A-9'!D213,'A-4'!E8,'A-4'!E59))</f>
        <v>531</v>
      </c>
      <c r="F58" s="103">
        <f>IF(AND('A-9'!E213="-",'A-4'!F8="-",'A-4'!F59="-"),"-",SUM('A-9'!E213,'A-4'!F8,'A-4'!F59))</f>
        <v>11548</v>
      </c>
      <c r="G58" s="103">
        <f>IF(AND('A-9'!F213="-",'A-4'!G8="-",'A-4'!G59="-"),"-",SUM('A-9'!F213,'A-4'!G8,'A-4'!G59))</f>
        <v>41382</v>
      </c>
      <c r="H58" s="103">
        <f>IF(AND('A-9'!G213="-",'A-4'!H8="-",'A-4'!H59="-"),"-",SUM('A-9'!G213,'A-4'!H8,'A-4'!H59))</f>
        <v>26156</v>
      </c>
      <c r="I58" s="103">
        <f>IF(AND('A-9'!H213="-",'A-4'!I8="-",'A-4'!I59="-"),"-",SUM('A-9'!H213,'A-4'!I8,'A-4'!I59))</f>
        <v>4038</v>
      </c>
      <c r="J58" s="103">
        <f>IF(AND('A-9'!I213="-",'A-4'!J8="-",'A-4'!J59="-"),"-",SUM('A-9'!I213,'A-4'!J8,'A-4'!J59))</f>
        <v>5085</v>
      </c>
      <c r="K58" s="103">
        <f>IF(AND('A-9'!J213="-",'A-4'!K8="-",'A-4'!K59="-"),"-",SUM('A-9'!J213,'A-4'!K8,'A-4'!K59))</f>
        <v>935</v>
      </c>
      <c r="L58" s="103">
        <f t="shared" si="0"/>
        <v>89690</v>
      </c>
    </row>
    <row r="59" spans="1:12" ht="11.25" customHeight="1">
      <c r="A59" s="68">
        <v>1980</v>
      </c>
      <c r="B59" s="103">
        <f>IF(AND('A-4'!B9="-",'A-4'!B60="-"),"-",SUM('A-4'!B9,'A-4'!B60))</f>
        <v>0</v>
      </c>
      <c r="C59" s="103">
        <f>IF(AND('A-9'!B214="-",'A-4'!C9="-",'A-4'!C60="-"),"-",SUM('A-9'!B214,'A-4'!C9,'A-4'!C60))</f>
        <v>0</v>
      </c>
      <c r="D59" s="103">
        <f>IF(AND('A-9'!C214="-",'A-4'!D9="-",'A-4'!D60="-"),"-",SUM('A-9'!C214,'A-4'!D9,'A-4'!D60))</f>
        <v>0</v>
      </c>
      <c r="E59" s="103">
        <f>IF(AND('A-9'!D214="-",'A-4'!E9="-",'A-4'!E60="-"),"-",SUM('A-9'!D214,'A-4'!E9,'A-4'!E60))</f>
        <v>237</v>
      </c>
      <c r="F59" s="103">
        <f>IF(AND('A-9'!E214="-",'A-4'!F9="-",'A-4'!F60="-"),"-",SUM('A-9'!E214,'A-4'!F9,'A-4'!F60))</f>
        <v>20507</v>
      </c>
      <c r="G59" s="103">
        <f>IF(AND('A-9'!F214="-",'A-4'!G9="-",'A-4'!G60="-"),"-",SUM('A-9'!F214,'A-4'!G9,'A-4'!G60))</f>
        <v>49101</v>
      </c>
      <c r="H59" s="103">
        <f>IF(AND('A-9'!G214="-",'A-4'!H9="-",'A-4'!H60="-"),"-",SUM('A-9'!G214,'A-4'!H9,'A-4'!H60))</f>
        <v>17846</v>
      </c>
      <c r="I59" s="103">
        <f>IF(AND('A-9'!H214="-",'A-4'!I9="-",'A-4'!I60="-"),"-",SUM('A-9'!H214,'A-4'!I9,'A-4'!I60))</f>
        <v>7300</v>
      </c>
      <c r="J59" s="103">
        <f>IF(AND('A-9'!I214="-",'A-4'!J9="-",'A-4'!J60="-"),"-",SUM('A-9'!I214,'A-4'!J9,'A-4'!J60))</f>
        <v>2900</v>
      </c>
      <c r="K59" s="103">
        <f>IF(AND('A-9'!J214="-",'A-4'!K9="-",'A-4'!K60="-"),"-",SUM('A-9'!J214,'A-4'!K9,'A-4'!K60))</f>
        <v>412</v>
      </c>
      <c r="L59" s="103">
        <f t="shared" si="0"/>
        <v>98303</v>
      </c>
    </row>
    <row r="60" spans="1:12" ht="11.25" customHeight="1">
      <c r="A60" s="68">
        <v>1981</v>
      </c>
      <c r="B60" s="103">
        <f>IF(AND('A-4'!B10="-",'A-4'!B61="-"),"-",SUM('A-4'!B10,'A-4'!B61))</f>
        <v>0</v>
      </c>
      <c r="C60" s="103">
        <f>IF(AND('A-9'!B215="-",'A-4'!C10="-",'A-4'!C61="-"),"-",SUM('A-9'!B215,'A-4'!C10,'A-4'!C61))</f>
        <v>0</v>
      </c>
      <c r="D60" s="103">
        <f>IF(AND('A-9'!C215="-",'A-4'!D10="-",'A-4'!D61="-"),"-",SUM('A-9'!C215,'A-4'!D10,'A-4'!D61))</f>
        <v>0</v>
      </c>
      <c r="E60" s="103">
        <f>IF(AND('A-9'!D215="-",'A-4'!E10="-",'A-4'!E61="-"),"-",SUM('A-9'!D215,'A-4'!E10,'A-4'!E61))</f>
        <v>2703</v>
      </c>
      <c r="F60" s="103">
        <f>IF(AND('A-9'!E215="-",'A-4'!F10="-",'A-4'!F61="-"),"-",SUM('A-9'!E215,'A-4'!F10,'A-4'!F61))</f>
        <v>22502</v>
      </c>
      <c r="G60" s="103">
        <f>IF(AND('A-9'!F215="-",'A-4'!G10="-",'A-4'!G61="-"),"-",SUM('A-9'!F215,'A-4'!G10,'A-4'!G61))</f>
        <v>38317</v>
      </c>
      <c r="H60" s="103">
        <f>IF(AND('A-9'!G215="-",'A-4'!H10="-",'A-4'!H61="-"),"-",SUM('A-9'!G215,'A-4'!H10,'A-4'!H61))</f>
        <v>28929</v>
      </c>
      <c r="I60" s="103">
        <f>IF(AND('A-9'!H215="-",'A-4'!I10="-",'A-4'!I61="-"),"-",SUM('A-9'!H215,'A-4'!I10,'A-4'!I61))</f>
        <v>2330</v>
      </c>
      <c r="J60" s="103">
        <f>IF(AND('A-9'!I215="-",'A-4'!J10="-",'A-4'!J61="-"),"-",SUM('A-9'!I215,'A-4'!J10,'A-4'!J61))</f>
        <v>2324</v>
      </c>
      <c r="K60" s="103">
        <f>IF(AND('A-9'!J215="-",'A-4'!K10="-",'A-4'!K61="-"),"-",SUM('A-9'!J215,'A-4'!K10,'A-4'!K61))</f>
        <v>313</v>
      </c>
      <c r="L60" s="103">
        <f t="shared" si="0"/>
        <v>97418</v>
      </c>
    </row>
    <row r="61" spans="1:12" ht="11.25" customHeight="1">
      <c r="A61" s="68">
        <v>1982</v>
      </c>
      <c r="B61" s="103">
        <f>IF(AND('A-4'!B11="-",'A-4'!B62="-"),"-",SUM('A-4'!B11,'A-4'!B62))</f>
        <v>0</v>
      </c>
      <c r="C61" s="103">
        <f>IF(AND('A-9'!B216="-",'A-4'!C11="-",'A-4'!C62="-"),"-",SUM('A-9'!B216,'A-4'!C11,'A-4'!C62))</f>
        <v>0</v>
      </c>
      <c r="D61" s="103">
        <f>IF(AND('A-9'!C216="-",'A-4'!D11="-",'A-4'!D62="-"),"-",SUM('A-9'!C216,'A-4'!D11,'A-4'!D62))</f>
        <v>0</v>
      </c>
      <c r="E61" s="103">
        <f>IF(AND('A-9'!D216="-",'A-4'!E11="-",'A-4'!E62="-"),"-",SUM('A-9'!D216,'A-4'!E11,'A-4'!E62))</f>
        <v>388</v>
      </c>
      <c r="F61" s="103">
        <f>IF(AND('A-9'!E216="-",'A-4'!F11="-",'A-4'!F62="-"),"-",SUM('A-9'!E216,'A-4'!F11,'A-4'!F62))</f>
        <v>15728</v>
      </c>
      <c r="G61" s="103">
        <f>IF(AND('A-9'!F216="-",'A-4'!G11="-",'A-4'!G62="-"),"-",SUM('A-9'!F216,'A-4'!G11,'A-4'!G62))</f>
        <v>62743</v>
      </c>
      <c r="H61" s="103">
        <f>IF(AND('A-9'!G216="-",'A-4'!H11="-",'A-4'!H62="-"),"-",SUM('A-9'!G216,'A-4'!H11,'A-4'!H62))</f>
        <v>23610</v>
      </c>
      <c r="I61" s="103">
        <f>IF(AND('A-9'!H216="-",'A-4'!I11="-",'A-4'!I62="-"),"-",SUM('A-9'!H216,'A-4'!I11,'A-4'!I62))</f>
        <v>3855</v>
      </c>
      <c r="J61" s="103">
        <f>IF(AND('A-9'!I216="-",'A-4'!J11="-",'A-4'!J62="-"),"-",SUM('A-9'!I216,'A-4'!J11,'A-4'!J62))</f>
        <v>2606</v>
      </c>
      <c r="K61" s="103">
        <f>IF(AND('A-9'!J216="-",'A-4'!K11="-",'A-4'!K62="-"),"-",SUM('A-9'!J216,'A-4'!K11,'A-4'!K62))</f>
        <v>278</v>
      </c>
      <c r="L61" s="103">
        <f t="shared" si="0"/>
        <v>109208</v>
      </c>
    </row>
    <row r="62" spans="1:12" ht="11.25" customHeight="1">
      <c r="A62" s="68">
        <v>1983</v>
      </c>
      <c r="B62" s="103">
        <f>IF(AND('A-4'!B12="-",'A-4'!B63="-"),"-",SUM('A-4'!B12,'A-4'!B63))</f>
        <v>0</v>
      </c>
      <c r="C62" s="103">
        <f>IF(AND('A-9'!B217="-",'A-4'!C12="-",'A-4'!C63="-"),"-",SUM('A-9'!B217,'A-4'!C12,'A-4'!C63))</f>
        <v>0</v>
      </c>
      <c r="D62" s="103">
        <f>IF(AND('A-9'!C217="-",'A-4'!D12="-",'A-4'!D63="-"),"-",SUM('A-9'!C217,'A-4'!D12,'A-4'!D63))</f>
        <v>0</v>
      </c>
      <c r="E62" s="103">
        <f>IF(AND('A-9'!D217="-",'A-4'!E12="-",'A-4'!E63="-"),"-",SUM('A-9'!D217,'A-4'!E12,'A-4'!E63))</f>
        <v>848</v>
      </c>
      <c r="F62" s="103">
        <f>IF(AND('A-9'!E217="-",'A-4'!F12="-",'A-4'!F63="-"),"-",SUM('A-9'!E217,'A-4'!F12,'A-4'!F63))</f>
        <v>20858</v>
      </c>
      <c r="G62" s="103">
        <f>IF(AND('A-9'!F217="-",'A-4'!G12="-",'A-4'!G63="-"),"-",SUM('A-9'!F217,'A-4'!G12,'A-4'!G63))</f>
        <v>44618</v>
      </c>
      <c r="H62" s="103">
        <f>IF(AND('A-9'!G217="-",'A-4'!H12="-",'A-4'!H63="-"),"-",SUM('A-9'!G217,'A-4'!H12,'A-4'!H63))</f>
        <v>20944</v>
      </c>
      <c r="I62" s="103">
        <f>IF(AND('A-9'!H217="-",'A-4'!I12="-",'A-4'!I63="-"),"-",SUM('A-9'!H217,'A-4'!I12,'A-4'!I63))</f>
        <v>7751</v>
      </c>
      <c r="J62" s="103">
        <f>IF(AND('A-9'!I217="-",'A-4'!J12="-",'A-4'!J63="-"),"-",SUM('A-9'!I217,'A-4'!J12,'A-4'!J63))</f>
        <v>5083</v>
      </c>
      <c r="K62" s="103">
        <f>IF(AND('A-9'!J217="-",'A-4'!K12="-",'A-4'!K63="-"),"-",SUM('A-9'!J217,'A-4'!K12,'A-4'!K63))</f>
        <v>98</v>
      </c>
      <c r="L62" s="103">
        <f t="shared" si="0"/>
        <v>100200</v>
      </c>
    </row>
    <row r="63" spans="1:12" ht="11.25" customHeight="1">
      <c r="A63" s="68">
        <v>1984</v>
      </c>
      <c r="B63" s="103">
        <f>IF(AND('A-4'!B13="-",'A-4'!B64="-"),"-",SUM('A-4'!B13,'A-4'!B64))</f>
        <v>0</v>
      </c>
      <c r="C63" s="103">
        <f>IF(AND('A-9'!B218="-",'A-4'!C13="-",'A-4'!C64="-"),"-",SUM('A-9'!B218,'A-4'!C13,'A-4'!C64))</f>
        <v>0</v>
      </c>
      <c r="D63" s="103">
        <f>IF(AND('A-9'!C218="-",'A-4'!D13="-",'A-4'!D64="-"),"-",SUM('A-9'!C218,'A-4'!D13,'A-4'!D64))</f>
        <v>0</v>
      </c>
      <c r="E63" s="103">
        <f>IF(AND('A-9'!D218="-",'A-4'!E13="-",'A-4'!E64="-"),"-",SUM('A-9'!D218,'A-4'!E13,'A-4'!E64))</f>
        <v>16</v>
      </c>
      <c r="F63" s="103">
        <f>IF(AND('A-9'!E218="-",'A-4'!F13="-",'A-4'!F64="-"),"-",SUM('A-9'!E218,'A-4'!F13,'A-4'!F64))</f>
        <v>1574</v>
      </c>
      <c r="G63" s="103">
        <f>IF(AND('A-9'!F218="-",'A-4'!G13="-",'A-4'!G64="-"),"-",SUM('A-9'!F218,'A-4'!G13,'A-4'!G64))</f>
        <v>43476</v>
      </c>
      <c r="H63" s="103">
        <f>IF(AND('A-9'!G218="-",'A-4'!H13="-",'A-4'!H64="-"),"-",SUM('A-9'!G218,'A-4'!H13,'A-4'!H64))</f>
        <v>28750</v>
      </c>
      <c r="I63" s="103">
        <f>IF(AND('A-9'!H218="-",'A-4'!I13="-",'A-4'!I64="-"),"-",SUM('A-9'!H218,'A-4'!I13,'A-4'!I64))</f>
        <v>3669</v>
      </c>
      <c r="J63" s="103">
        <f>IF(AND('A-9'!I218="-",'A-4'!J13="-",'A-4'!J64="-"),"-",SUM('A-9'!I218,'A-4'!J13,'A-4'!J64))</f>
        <v>3099</v>
      </c>
      <c r="K63" s="103">
        <f>IF(AND('A-9'!J218="-",'A-4'!K13="-",'A-4'!K64="-"),"-",SUM('A-9'!J218,'A-4'!K13,'A-4'!K64))</f>
        <v>0</v>
      </c>
      <c r="L63" s="103">
        <f t="shared" si="0"/>
        <v>80584</v>
      </c>
    </row>
    <row r="64" spans="1:12" ht="11.25" customHeight="1">
      <c r="A64" s="68">
        <v>1985</v>
      </c>
      <c r="B64" s="103">
        <f>IF(AND('A-4'!B14="-",'A-4'!B65="-"),"-",SUM('A-4'!B14,'A-4'!B65))</f>
        <v>0</v>
      </c>
      <c r="C64" s="103">
        <f>IF(AND('A-9'!B219="-",'A-4'!C14="-",'A-4'!C65="-"),"-",SUM('A-9'!B219,'A-4'!C14,'A-4'!C65))</f>
        <v>0</v>
      </c>
      <c r="D64" s="103">
        <f>IF(AND('A-9'!C219="-",'A-4'!D14="-",'A-4'!D65="-"),"-",SUM('A-9'!C219,'A-4'!D14,'A-4'!D65))</f>
        <v>3</v>
      </c>
      <c r="E64" s="103">
        <f>IF(AND('A-9'!D219="-",'A-4'!E14="-",'A-4'!E65="-"),"-",SUM('A-9'!D219,'A-4'!E14,'A-4'!E65))</f>
        <v>13450</v>
      </c>
      <c r="F64" s="103">
        <f>IF(AND('A-9'!E219="-",'A-4'!F14="-",'A-4'!F65="-"),"-",SUM('A-9'!E219,'A-4'!F14,'A-4'!F65))</f>
        <v>14030</v>
      </c>
      <c r="G64" s="103">
        <f>IF(AND('A-9'!F219="-",'A-4'!G14="-",'A-4'!G65="-"),"-",SUM('A-9'!F219,'A-4'!G14,'A-4'!G65))</f>
        <v>56838</v>
      </c>
      <c r="H64" s="103">
        <f>IF(AND('A-9'!G219="-",'A-4'!H14="-",'A-4'!H65="-"),"-",SUM('A-9'!G219,'A-4'!H14,'A-4'!H65))</f>
        <v>32375</v>
      </c>
      <c r="I64" s="103">
        <f>IF(AND('A-9'!H219="-",'A-4'!I14="-",'A-4'!I65="-"),"-",SUM('A-9'!H219,'A-4'!I14,'A-4'!I65))</f>
        <v>4167</v>
      </c>
      <c r="J64" s="103">
        <f>IF(AND('A-9'!I219="-",'A-4'!J14="-",'A-4'!J65="-"),"-",SUM('A-9'!I219,'A-4'!J14,'A-4'!J65))</f>
        <v>3967</v>
      </c>
      <c r="K64" s="103">
        <f>IF(AND('A-9'!J219="-",'A-4'!K14="-",'A-4'!K65="-"),"-",SUM('A-9'!J219,'A-4'!K14,'A-4'!K65))</f>
        <v>0</v>
      </c>
      <c r="L64" s="103">
        <f t="shared" si="0"/>
        <v>124830</v>
      </c>
    </row>
    <row r="65" spans="1:12" ht="11.25" customHeight="1">
      <c r="A65" s="68">
        <v>1986</v>
      </c>
      <c r="B65" s="103">
        <f>IF(AND('A-4'!B15="-",'A-4'!B66="-"),"-",SUM('A-4'!B15,'A-4'!B66))</f>
        <v>0</v>
      </c>
      <c r="C65" s="103">
        <f>IF(AND('A-9'!B220="-",'A-4'!C15="-",'A-4'!C66="-"),"-",SUM('A-9'!B220,'A-4'!C15,'A-4'!C66))</f>
        <v>0</v>
      </c>
      <c r="D65" s="103" t="str">
        <f>IF(AND('A-9'!C220="-",'A-4'!D15="-",'A-4'!D66="-"),"-",SUM('A-9'!C220,'A-4'!D15,'A-4'!D66))</f>
        <v>-</v>
      </c>
      <c r="E65" s="103">
        <f>IF(AND('A-9'!D220="-",'A-4'!E15="-",'A-4'!E66="-"),"-",SUM('A-9'!D220,'A-4'!E15,'A-4'!E66))</f>
        <v>5775</v>
      </c>
      <c r="F65" s="103">
        <f>IF(AND('A-9'!E220="-",'A-4'!F15="-",'A-4'!F66="-"),"-",SUM('A-9'!E220,'A-4'!F15,'A-4'!F66))</f>
        <v>25226</v>
      </c>
      <c r="G65" s="103">
        <f>IF(AND('A-9'!F220="-",'A-4'!G15="-",'A-4'!G66="-"),"-",SUM('A-9'!F220,'A-4'!G15,'A-4'!G66))</f>
        <v>43463</v>
      </c>
      <c r="H65" s="103">
        <f>IF(AND('A-9'!G220="-",'A-4'!H15="-",'A-4'!H66="-"),"-",SUM('A-9'!G220,'A-4'!H15,'A-4'!H66))</f>
        <v>26600</v>
      </c>
      <c r="I65" s="103">
        <f>IF(AND('A-9'!H220="-",'A-4'!I15="-",'A-4'!I66="-"),"-",SUM('A-9'!H220,'A-4'!I15,'A-4'!I66))</f>
        <v>1111</v>
      </c>
      <c r="J65" s="103">
        <f>IF(AND('A-9'!I220="-",'A-4'!J15="-",'A-4'!J66="-"),"-",SUM('A-9'!I220,'A-4'!J15,'A-4'!J66))</f>
        <v>5020</v>
      </c>
      <c r="K65" s="103" t="str">
        <f>IF(AND('A-9'!J220="-",'A-4'!K15="-",'A-4'!K66="-"),"-",SUM('A-9'!J220,'A-4'!K15,'A-4'!K66))</f>
        <v>-</v>
      </c>
      <c r="L65" s="103">
        <f t="shared" si="0"/>
        <v>107195</v>
      </c>
    </row>
    <row r="66" spans="1:12" ht="11.25" customHeight="1">
      <c r="A66" s="68">
        <v>1987</v>
      </c>
      <c r="B66" s="103" t="str">
        <f>IF(AND('A-4'!B16="-",'A-4'!B67="-"),"-",SUM('A-4'!B16,'A-4'!B67))</f>
        <v>-</v>
      </c>
      <c r="C66" s="103" t="str">
        <f>IF(AND('A-9'!B221="-",'A-4'!C16="-",'A-4'!C67="-"),"-",SUM('A-9'!B221,'A-4'!C16,'A-4'!C67))</f>
        <v>-</v>
      </c>
      <c r="D66" s="103" t="str">
        <f>IF(AND('A-9'!C221="-",'A-4'!D16="-",'A-4'!D67="-"),"-",SUM('A-9'!C221,'A-4'!D16,'A-4'!D67))</f>
        <v>-</v>
      </c>
      <c r="E66" s="103">
        <f>IF(AND('A-9'!D221="-",'A-4'!E16="-",'A-4'!E67="-"),"-",SUM('A-9'!D221,'A-4'!E16,'A-4'!E67))</f>
        <v>5964</v>
      </c>
      <c r="F66" s="103">
        <f>IF(AND('A-9'!E221="-",'A-4'!F16="-",'A-4'!F67="-"),"-",SUM('A-9'!E221,'A-4'!F16,'A-4'!F67))</f>
        <v>33258</v>
      </c>
      <c r="G66" s="103">
        <f>IF(AND('A-9'!F221="-",'A-4'!G16="-",'A-4'!G67="-"),"-",SUM('A-9'!F221,'A-4'!G16,'A-4'!G67))</f>
        <v>74798</v>
      </c>
      <c r="H66" s="103">
        <f>IF(AND('A-9'!G221="-",'A-4'!H16="-",'A-4'!H67="-"),"-",SUM('A-9'!G221,'A-4'!H16,'A-4'!H67))</f>
        <v>35724</v>
      </c>
      <c r="I66" s="103">
        <f>IF(AND('A-9'!H221="-",'A-4'!I16="-",'A-4'!I67="-"),"-",SUM('A-9'!H221,'A-4'!I16,'A-4'!I67))</f>
        <v>12841</v>
      </c>
      <c r="J66" s="103">
        <f>IF(AND('A-9'!I221="-",'A-4'!J16="-",'A-4'!J67="-"),"-",SUM('A-9'!I221,'A-4'!J16,'A-4'!J67))</f>
        <v>5040</v>
      </c>
      <c r="K66" s="103" t="str">
        <f>IF(AND('A-9'!J221="-",'A-4'!K16="-",'A-4'!K67="-"),"-",SUM('A-9'!J221,'A-4'!K16,'A-4'!K67))</f>
        <v>-</v>
      </c>
      <c r="L66" s="103">
        <f t="shared" si="0"/>
        <v>167625</v>
      </c>
    </row>
    <row r="67" spans="1:12" ht="11.25" customHeight="1">
      <c r="A67" s="68">
        <v>1988</v>
      </c>
      <c r="B67" s="103" t="str">
        <f>IF(AND('A-4'!B17="-",'A-4'!B68="-"),"-",SUM('A-4'!B17,'A-4'!B68))</f>
        <v>-</v>
      </c>
      <c r="C67" s="103" t="str">
        <f>IF(AND('A-9'!B222="-",'A-4'!C17="-",'A-4'!C68="-"),"-",SUM('A-9'!B222,'A-4'!C17,'A-4'!C68))</f>
        <v>-</v>
      </c>
      <c r="D67" s="103" t="str">
        <f>IF(AND('A-9'!C222="-",'A-4'!D17="-",'A-4'!D68="-"),"-",SUM('A-9'!C222,'A-4'!D17,'A-4'!D68))</f>
        <v>-</v>
      </c>
      <c r="E67" s="103">
        <f>IF(AND('A-9'!D222="-",'A-4'!E17="-",'A-4'!E68="-"),"-",SUM('A-9'!D222,'A-4'!E17,'A-4'!E68))</f>
        <v>4658</v>
      </c>
      <c r="F67" s="103">
        <f>IF(AND('A-9'!E222="-",'A-4'!F17="-",'A-4'!F68="-"),"-",SUM('A-9'!E222,'A-4'!F17,'A-4'!F68))</f>
        <v>34202</v>
      </c>
      <c r="G67" s="103">
        <f>IF(AND('A-9'!F222="-",'A-4'!G17="-",'A-4'!G68="-"),"-",SUM('A-9'!F222,'A-4'!G17,'A-4'!G68))</f>
        <v>62899</v>
      </c>
      <c r="H67" s="103">
        <f>IF(AND('A-9'!G222="-",'A-4'!H17="-",'A-4'!H68="-"),"-",SUM('A-9'!G222,'A-4'!H17,'A-4'!H68))</f>
        <v>24046</v>
      </c>
      <c r="I67" s="103">
        <f>IF(AND('A-9'!H222="-",'A-4'!I17="-",'A-4'!I68="-"),"-",SUM('A-9'!H222,'A-4'!I17,'A-4'!I68))</f>
        <v>3924</v>
      </c>
      <c r="J67" s="103" t="str">
        <f>IF(AND('A-9'!I222="-",'A-4'!J17="-",'A-4'!J68="-"),"-",SUM('A-9'!I222,'A-4'!J17,'A-4'!J68))</f>
        <v>-</v>
      </c>
      <c r="K67" s="103" t="str">
        <f>IF(AND('A-9'!J222="-",'A-4'!K17="-",'A-4'!K68="-"),"-",SUM('A-9'!J222,'A-4'!K17,'A-4'!K68))</f>
        <v>-</v>
      </c>
      <c r="L67" s="103">
        <f t="shared" si="0"/>
        <v>129729</v>
      </c>
    </row>
    <row r="68" spans="1:12" ht="11.25" customHeight="1">
      <c r="A68" s="68">
        <v>1989</v>
      </c>
      <c r="B68" s="103" t="str">
        <f>IF(AND('A-4'!B18="-",'A-4'!B69="-"),"-",SUM('A-4'!B18,'A-4'!B69))</f>
        <v>-</v>
      </c>
      <c r="C68" s="103" t="str">
        <f>IF(AND('A-9'!B223="-",'A-4'!C18="-",'A-4'!C69="-"),"-",SUM('A-9'!B223,'A-4'!C18,'A-4'!C69))</f>
        <v>-</v>
      </c>
      <c r="D68" s="103" t="str">
        <f>IF(AND('A-9'!C223="-",'A-4'!D18="-",'A-4'!D69="-"),"-",SUM('A-9'!C223,'A-4'!D18,'A-4'!D69))</f>
        <v>-</v>
      </c>
      <c r="E68" s="103">
        <f>IF(AND('A-9'!D223="-",'A-4'!E18="-",'A-4'!E69="-"),"-",SUM('A-9'!D223,'A-4'!E18,'A-4'!E69))</f>
        <v>6543</v>
      </c>
      <c r="F68" s="103">
        <f>IF(AND('A-9'!E223="-",'A-4'!F18="-",'A-4'!F69="-"),"-",SUM('A-9'!E223,'A-4'!F18,'A-4'!F69))</f>
        <v>34208</v>
      </c>
      <c r="G68" s="103">
        <f>IF(AND('A-9'!F223="-",'A-4'!G18="-",'A-4'!G69="-"),"-",SUM('A-9'!F223,'A-4'!G18,'A-4'!G69))</f>
        <v>66635</v>
      </c>
      <c r="H68" s="103">
        <f>IF(AND('A-9'!G223="-",'A-4'!H18="-",'A-4'!H69="-"),"-",SUM('A-9'!G223,'A-4'!H18,'A-4'!H69))</f>
        <v>30287</v>
      </c>
      <c r="I68" s="103">
        <f>IF(AND('A-9'!H223="-",'A-4'!I18="-",'A-4'!I69="-"),"-",SUM('A-9'!H223,'A-4'!I18,'A-4'!I69))</f>
        <v>5063</v>
      </c>
      <c r="J68" s="103" t="str">
        <f>IF(AND('A-9'!I223="-",'A-4'!J18="-",'A-4'!J69="-"),"-",SUM('A-9'!I223,'A-4'!J18,'A-4'!J69))</f>
        <v>-</v>
      </c>
      <c r="K68" s="103" t="str">
        <f>IF(AND('A-9'!J223="-",'A-4'!K18="-",'A-4'!K69="-"),"-",SUM('A-9'!J223,'A-4'!K18,'A-4'!K69))</f>
        <v>-</v>
      </c>
      <c r="L68" s="103">
        <f t="shared" si="0"/>
        <v>142736</v>
      </c>
    </row>
    <row r="69" spans="1:12" ht="11.25" customHeight="1">
      <c r="A69" s="68">
        <v>1990</v>
      </c>
      <c r="B69" s="103" t="str">
        <f>IF(AND('A-4'!B19="-",'A-4'!B70="-"),"-",SUM('A-4'!B19,'A-4'!B70))</f>
        <v>-</v>
      </c>
      <c r="C69" s="103" t="str">
        <f>IF(AND('A-9'!B224="-",'A-4'!C19="-",'A-4'!C70="-"),"-",SUM('A-9'!B224,'A-4'!C19,'A-4'!C70))</f>
        <v>-</v>
      </c>
      <c r="D69" s="103" t="str">
        <f>IF(AND('A-9'!C224="-",'A-4'!D19="-",'A-4'!D70="-"),"-",SUM('A-9'!C224,'A-4'!D19,'A-4'!D70))</f>
        <v>-</v>
      </c>
      <c r="E69" s="103">
        <f>IF(AND('A-9'!D224="-",'A-4'!E19="-",'A-4'!E70="-"),"-",SUM('A-9'!D224,'A-4'!E19,'A-4'!E70))</f>
        <v>3514</v>
      </c>
      <c r="F69" s="103">
        <f>IF(AND('A-9'!E224="-",'A-4'!F19="-",'A-4'!F70="-"),"-",SUM('A-9'!E224,'A-4'!F19,'A-4'!F70))</f>
        <v>40801</v>
      </c>
      <c r="G69" s="103">
        <f>IF(AND('A-9'!F224="-",'A-4'!G19="-",'A-4'!G70="-"),"-",SUM('A-9'!F224,'A-4'!G19,'A-4'!G70))</f>
        <v>65795</v>
      </c>
      <c r="H69" s="103">
        <f>IF(AND('A-9'!G224="-",'A-4'!H19="-",'A-4'!H70="-"),"-",SUM('A-9'!G224,'A-4'!H19,'A-4'!H70))</f>
        <v>20078</v>
      </c>
      <c r="I69" s="103">
        <f>IF(AND('A-9'!H224="-",'A-4'!I19="-",'A-4'!I70="-"),"-",SUM('A-9'!H224,'A-4'!I19,'A-4'!I70))</f>
        <v>2273</v>
      </c>
      <c r="J69" s="103">
        <f>IF(AND('A-9'!I224="-",'A-4'!J19="-",'A-4'!J70="-"),"-",SUM('A-9'!I224,'A-4'!J19,'A-4'!J70))</f>
        <v>0</v>
      </c>
      <c r="K69" s="103" t="str">
        <f>IF(AND('A-9'!J224="-",'A-4'!K19="-",'A-4'!K70="-"),"-",SUM('A-9'!J224,'A-4'!K19,'A-4'!K70))</f>
        <v>-</v>
      </c>
      <c r="L69" s="103">
        <f t="shared" si="0"/>
        <v>132461</v>
      </c>
    </row>
    <row r="70" spans="1:12" ht="11.25" customHeight="1">
      <c r="A70" s="68">
        <v>1991</v>
      </c>
      <c r="B70" s="103" t="str">
        <f>IF(AND('A-4'!B20="-",'A-4'!B71="-"),"-",SUM('A-4'!B20,'A-4'!B71))</f>
        <v>-</v>
      </c>
      <c r="C70" s="103" t="str">
        <f>IF(AND('A-9'!B225="-",'A-4'!C20="-",'A-4'!C71="-"),"-",SUM('A-9'!B225,'A-4'!C20,'A-4'!C71))</f>
        <v>-</v>
      </c>
      <c r="D70" s="103" t="str">
        <f>IF(AND('A-9'!C225="-",'A-4'!D20="-",'A-4'!D71="-"),"-",SUM('A-9'!C225,'A-4'!D20,'A-4'!D71))</f>
        <v>-</v>
      </c>
      <c r="E70" s="103">
        <f>IF(AND('A-9'!D225="-",'A-4'!E20="-",'A-4'!E71="-"),"-",SUM('A-9'!D225,'A-4'!E20,'A-4'!E71))</f>
        <v>2080</v>
      </c>
      <c r="F70" s="103">
        <f>IF(AND('A-9'!E225="-",'A-4'!F20="-",'A-4'!F71="-"),"-",SUM('A-9'!E225,'A-4'!F20,'A-4'!F71))</f>
        <v>33291</v>
      </c>
      <c r="G70" s="103">
        <f>IF(AND('A-9'!F225="-",'A-4'!G20="-",'A-4'!G71="-"),"-",SUM('A-9'!F225,'A-4'!G20,'A-4'!G71))</f>
        <v>44855</v>
      </c>
      <c r="H70" s="103">
        <f>IF(AND('A-9'!G225="-",'A-4'!H20="-",'A-4'!H71="-"),"-",SUM('A-9'!G225,'A-4'!H20,'A-4'!H71))</f>
        <v>2928</v>
      </c>
      <c r="I70" s="103">
        <f>IF(AND('A-9'!H225="-",'A-4'!I20="-",'A-4'!I71="-"),"-",SUM('A-9'!H225,'A-4'!I20,'A-4'!I71))</f>
        <v>6290</v>
      </c>
      <c r="J70" s="103">
        <f>IF(AND('A-9'!I225="-",'A-4'!J20="-",'A-4'!J71="-"),"-",SUM('A-9'!I225,'A-4'!J20,'A-4'!J71))</f>
        <v>21</v>
      </c>
      <c r="K70" s="103" t="str">
        <f>IF(AND('A-9'!J225="-",'A-4'!K20="-",'A-4'!K71="-"),"-",SUM('A-9'!J225,'A-4'!K20,'A-4'!K71))</f>
        <v>-</v>
      </c>
      <c r="L70" s="103">
        <f t="shared" si="0"/>
        <v>89465</v>
      </c>
    </row>
    <row r="71" spans="1:12" ht="11.25" customHeight="1">
      <c r="A71" s="68">
        <v>1992</v>
      </c>
      <c r="B71" s="103" t="str">
        <f>IF(AND('A-4'!B21="-",'A-4'!B72="-"),"-",SUM('A-4'!B21,'A-4'!B72))</f>
        <v>-</v>
      </c>
      <c r="C71" s="103" t="str">
        <f>IF(AND('A-9'!B226="-",'A-4'!C21="-",'A-4'!C72="-"),"-",SUM('A-9'!B226,'A-4'!C21,'A-4'!C72))</f>
        <v>-</v>
      </c>
      <c r="D71" s="103" t="str">
        <f>IF(AND('A-9'!C226="-",'A-4'!D21="-",'A-4'!D72="-"),"-",SUM('A-9'!C226,'A-4'!D21,'A-4'!D72))</f>
        <v>-</v>
      </c>
      <c r="E71" s="103" t="str">
        <f>IF(AND('A-9'!D226="-",'A-4'!E21="-",'A-4'!E72="-"),"-",SUM('A-9'!D226,'A-4'!E21,'A-4'!E72))</f>
        <v>-</v>
      </c>
      <c r="F71" s="103" t="str">
        <f>IF(AND('A-9'!E226="-",'A-4'!F21="-",'A-4'!F72="-"),"-",SUM('A-9'!E226,'A-4'!F21,'A-4'!F72))</f>
        <v>-</v>
      </c>
      <c r="G71" s="103">
        <f>IF(AND('A-9'!F226="-",'A-4'!G21="-",'A-4'!G72="-"),"-",SUM('A-9'!F226,'A-4'!G21,'A-4'!G72))</f>
        <v>21902</v>
      </c>
      <c r="H71" s="103" t="str">
        <f>IF(AND('A-9'!G226="-",'A-4'!H21="-",'A-4'!H72="-"),"-",SUM('A-9'!G226,'A-4'!H21,'A-4'!H72))</f>
        <v>-</v>
      </c>
      <c r="I71" s="103">
        <f>IF(AND('A-9'!H226="-",'A-4'!I21="-",'A-4'!I72="-"),"-",SUM('A-9'!H226,'A-4'!I21,'A-4'!I72))</f>
        <v>10052</v>
      </c>
      <c r="J71" s="103">
        <f>IF(AND('A-9'!I226="-",'A-4'!J21="-",'A-4'!J72="-"),"-",SUM('A-9'!I226,'A-4'!J21,'A-4'!J72))</f>
        <v>3862</v>
      </c>
      <c r="K71" s="103" t="str">
        <f>IF(AND('A-9'!J226="-",'A-4'!K21="-",'A-4'!K72="-"),"-",SUM('A-9'!J226,'A-4'!K21,'A-4'!K72))</f>
        <v>-</v>
      </c>
      <c r="L71" s="103">
        <f t="shared" si="0"/>
        <v>35816</v>
      </c>
    </row>
    <row r="72" spans="1:12" ht="11.25" customHeight="1">
      <c r="A72" s="68">
        <v>1993</v>
      </c>
      <c r="B72" s="103" t="str">
        <f>IF(AND('A-4'!B22="-",'A-4'!B73="-"),"-",SUM('A-4'!B22,'A-4'!B73))</f>
        <v>-</v>
      </c>
      <c r="C72" s="103" t="str">
        <f>IF(AND('A-9'!B227="-",'A-4'!C22="-",'A-4'!C73="-"),"-",SUM('A-9'!B227,'A-4'!C22,'A-4'!C73))</f>
        <v>-</v>
      </c>
      <c r="D72" s="103" t="str">
        <f>IF(AND('A-9'!C227="-",'A-4'!D22="-",'A-4'!D73="-"),"-",SUM('A-9'!C227,'A-4'!D22,'A-4'!D73))</f>
        <v>-</v>
      </c>
      <c r="E72" s="103">
        <f>IF(AND('A-9'!D227="-",'A-4'!E22="-",'A-4'!E73="-"),"-",SUM('A-9'!D227,'A-4'!E22,'A-4'!E73))</f>
        <v>4332</v>
      </c>
      <c r="F72" s="103">
        <f>IF(AND('A-9'!E227="-",'A-4'!F22="-",'A-4'!F73="-"),"-",SUM('A-9'!E227,'A-4'!F22,'A-4'!F73))</f>
        <v>7919</v>
      </c>
      <c r="G72" s="103">
        <f>IF(AND('A-9'!F227="-",'A-4'!G22="-",'A-4'!G73="-"),"-",SUM('A-9'!F227,'A-4'!G22,'A-4'!G73))</f>
        <v>19176</v>
      </c>
      <c r="H72" s="103">
        <f>IF(AND('A-9'!G227="-",'A-4'!H22="-",'A-4'!H73="-"),"-",SUM('A-9'!G227,'A-4'!H22,'A-4'!H73))</f>
        <v>19889</v>
      </c>
      <c r="I72" s="103">
        <f>IF(AND('A-9'!H227="-",'A-4'!I22="-",'A-4'!I73="-"),"-",SUM('A-9'!H227,'A-4'!I22,'A-4'!I73))</f>
        <v>6144</v>
      </c>
      <c r="J72" s="103" t="str">
        <f>IF(AND('A-9'!I227="-",'A-4'!J22="-",'A-4'!J73="-"),"-",SUM('A-9'!I227,'A-4'!J22,'A-4'!J73))</f>
        <v>-</v>
      </c>
      <c r="K72" s="103" t="str">
        <f>IF(AND('A-9'!J227="-",'A-4'!K22="-",'A-4'!K73="-"),"-",SUM('A-9'!J227,'A-4'!K22,'A-4'!K73))</f>
        <v>-</v>
      </c>
      <c r="L72" s="103">
        <f t="shared" si="0"/>
        <v>57460</v>
      </c>
    </row>
    <row r="73" spans="1:12" ht="11.25" customHeight="1">
      <c r="A73" s="68">
        <v>1994</v>
      </c>
      <c r="B73" s="103" t="str">
        <f>IF(AND('A-4'!B23="-",'A-4'!B74="-"),"-",SUM('A-4'!B23,'A-4'!B74))</f>
        <v>-</v>
      </c>
      <c r="C73" s="103" t="str">
        <f>IF(AND('A-9'!B228="-",'A-4'!C23="-",'A-4'!C74="-"),"-",SUM('A-9'!B228,'A-4'!C23,'A-4'!C74))</f>
        <v>-</v>
      </c>
      <c r="D73" s="103" t="str">
        <f>IF(AND('A-9'!C228="-",'A-4'!D23="-",'A-4'!D74="-"),"-",SUM('A-9'!C228,'A-4'!D23,'A-4'!D74))</f>
        <v>-</v>
      </c>
      <c r="E73" s="103">
        <f>IF(AND('A-9'!D228="-",'A-4'!E23="-",'A-4'!E74="-"),"-",SUM('A-9'!D228,'A-4'!E23,'A-4'!E74))</f>
        <v>13948</v>
      </c>
      <c r="F73" s="103">
        <f>IF(AND('A-9'!E228="-",'A-4'!F23="-",'A-4'!F74="-"),"-",SUM('A-9'!E228,'A-4'!F23,'A-4'!F74))</f>
        <v>5250</v>
      </c>
      <c r="G73" s="103" t="str">
        <f>IF(AND('A-9'!F228="-",'A-4'!G23="-",'A-4'!G74="-"),"-",SUM('A-9'!F228,'A-4'!G23,'A-4'!G74))</f>
        <v>-</v>
      </c>
      <c r="H73" s="103">
        <f>IF(AND('A-9'!G228="-",'A-4'!H23="-",'A-4'!H74="-"),"-",SUM('A-9'!G228,'A-4'!H23,'A-4'!H74))</f>
        <v>4233</v>
      </c>
      <c r="I73" s="103">
        <f>IF(AND('A-9'!H228="-",'A-4'!I23="-",'A-4'!I74="-"),"-",SUM('A-9'!H228,'A-4'!I23,'A-4'!I74))</f>
        <v>4572</v>
      </c>
      <c r="J73" s="103">
        <f>IF(AND('A-9'!I228="-",'A-4'!J23="-",'A-4'!J74="-"),"-",SUM('A-9'!I228,'A-4'!J23,'A-4'!J74))</f>
        <v>4222</v>
      </c>
      <c r="K73" s="103" t="str">
        <f>IF(AND('A-9'!J228="-",'A-4'!K23="-",'A-4'!K74="-"),"-",SUM('A-9'!J228,'A-4'!K23,'A-4'!K74))</f>
        <v>-</v>
      </c>
      <c r="L73" s="103">
        <f t="shared" si="0"/>
        <v>32225</v>
      </c>
    </row>
    <row r="74" spans="1:12" ht="11.25" customHeight="1">
      <c r="A74" s="68">
        <v>1995</v>
      </c>
      <c r="B74" s="103" t="str">
        <f>IF(AND('A-4'!B24="-",'A-4'!B75="-"),"-",SUM('A-4'!B24,'A-4'!B75))</f>
        <v>-</v>
      </c>
      <c r="C74" s="103" t="str">
        <f>IF(AND('A-9'!B229="-",'A-4'!C24="-",'A-4'!C75="-"),"-",SUM('A-9'!B229,'A-4'!C24,'A-4'!C75))</f>
        <v>-</v>
      </c>
      <c r="D74" s="103" t="str">
        <f>IF(AND('A-9'!C229="-",'A-4'!D24="-",'A-4'!D75="-"),"-",SUM('A-9'!C229,'A-4'!D24,'A-4'!D75))</f>
        <v>-</v>
      </c>
      <c r="E74" s="103">
        <f>IF(AND('A-9'!D229="-",'A-4'!E24="-",'A-4'!E75="-"),"-",SUM('A-9'!D229,'A-4'!E24,'A-4'!E75))</f>
        <v>6526</v>
      </c>
      <c r="F74" s="103">
        <f>IF(AND('A-9'!E229="-",'A-4'!F24="-",'A-4'!F75="-"),"-",SUM('A-9'!E229,'A-4'!F24,'A-4'!F75))</f>
        <v>18047</v>
      </c>
      <c r="G74" s="103" t="str">
        <f>IF(AND('A-9'!F229="-",'A-4'!G24="-",'A-4'!G75="-"),"-",SUM('A-9'!F229,'A-4'!G24,'A-4'!G75))</f>
        <v>-</v>
      </c>
      <c r="H74" s="103">
        <f>IF(AND('A-9'!G229="-",'A-4'!H24="-",'A-4'!H75="-"),"-",SUM('A-9'!G229,'A-4'!H24,'A-4'!H75))</f>
        <v>4553</v>
      </c>
      <c r="I74" s="103">
        <f>IF(AND('A-9'!H229="-",'A-4'!I24="-",'A-4'!I75="-"),"-",SUM('A-9'!H229,'A-4'!I24,'A-4'!I75))</f>
        <v>11579</v>
      </c>
      <c r="J74" s="103">
        <f>IF(AND('A-9'!I229="-",'A-4'!J24="-",'A-4'!J75="-"),"-",SUM('A-9'!I229,'A-4'!J24,'A-4'!J75))</f>
        <v>3410</v>
      </c>
      <c r="K74" s="103" t="str">
        <f>IF(AND('A-9'!J229="-",'A-4'!K24="-",'A-4'!K75="-"),"-",SUM('A-9'!J229,'A-4'!K24,'A-4'!K75))</f>
        <v>-</v>
      </c>
      <c r="L74" s="103">
        <f t="shared" si="0"/>
        <v>44115</v>
      </c>
    </row>
    <row r="75" spans="1:12" ht="11.25" customHeight="1">
      <c r="A75" s="68">
        <v>1996</v>
      </c>
      <c r="B75" s="103" t="str">
        <f>IF(AND('A-4'!B25="-",'A-4'!B76="-"),"-",SUM('A-4'!B25,'A-4'!B76))</f>
        <v>-</v>
      </c>
      <c r="C75" s="103" t="str">
        <f>IF(AND('A-9'!B230="-",'A-4'!C25="-",'A-4'!C76="-"),"-",SUM('A-9'!B230,'A-4'!C25,'A-4'!C76))</f>
        <v>-</v>
      </c>
      <c r="D75" s="103" t="str">
        <f>IF(AND('A-9'!C230="-",'A-4'!D25="-",'A-4'!D76="-"),"-",SUM('A-9'!C230,'A-4'!D25,'A-4'!D76))</f>
        <v>-</v>
      </c>
      <c r="E75" s="103">
        <f>IF(AND('A-9'!D230="-",'A-4'!E25="-",'A-4'!E76="-"),"-",SUM('A-9'!D230,'A-4'!E25,'A-4'!E76))</f>
        <v>5095</v>
      </c>
      <c r="F75" s="103">
        <f>IF(AND('A-9'!E230="-",'A-4'!F25="-",'A-4'!F76="-"),"-",SUM('A-9'!E230,'A-4'!F25,'A-4'!F76))</f>
        <v>17467</v>
      </c>
      <c r="G75" s="103">
        <f>IF(AND('A-9'!F230="-",'A-4'!G25="-",'A-4'!G76="-"),"-",SUM('A-9'!F230,'A-4'!G25,'A-4'!G76))</f>
        <v>5583</v>
      </c>
      <c r="H75" s="103">
        <f>IF(AND('A-9'!G230="-",'A-4'!H25="-",'A-4'!H76="-"),"-",SUM('A-9'!G230,'A-4'!H25,'A-4'!H76))</f>
        <v>10650</v>
      </c>
      <c r="I75" s="103">
        <f>IF(AND('A-9'!H230="-",'A-4'!I25="-",'A-4'!I76="-"),"-",SUM('A-9'!H230,'A-4'!I25,'A-4'!I76))</f>
        <v>5590</v>
      </c>
      <c r="J75" s="103">
        <f>IF(AND('A-9'!I230="-",'A-4'!J25="-",'A-4'!J76="-"),"-",SUM('A-9'!I230,'A-4'!J25,'A-4'!J76))</f>
        <v>4282</v>
      </c>
      <c r="K75" s="103" t="str">
        <f>IF(AND('A-9'!J230="-",'A-4'!K25="-",'A-4'!K76="-"),"-",SUM('A-9'!J230,'A-4'!K25,'A-4'!K76))</f>
        <v>-</v>
      </c>
      <c r="L75" s="103">
        <f t="shared" si="0"/>
        <v>48667</v>
      </c>
    </row>
    <row r="76" spans="1:12" ht="11.25" customHeight="1">
      <c r="A76" s="68">
        <v>1997</v>
      </c>
      <c r="B76" s="103" t="str">
        <f>IF(AND('A-4'!B26="-",'A-4'!B77="-"),"-",SUM('A-4'!B26,'A-4'!B77))</f>
        <v>-</v>
      </c>
      <c r="C76" s="103" t="str">
        <f>IF(AND('A-9'!B231="-",'A-4'!C26="-",'A-4'!C77="-"),"-",SUM('A-9'!B231,'A-4'!C26,'A-4'!C77))</f>
        <v>-</v>
      </c>
      <c r="D76" s="103" t="str">
        <f>IF(AND('A-9'!C231="-",'A-4'!D26="-",'A-4'!D77="-"),"-",SUM('A-9'!C231,'A-4'!D26,'A-4'!D77))</f>
        <v>-</v>
      </c>
      <c r="E76" s="103">
        <f>IF(AND('A-9'!D231="-",'A-4'!E26="-",'A-4'!E77="-"),"-",SUM('A-9'!D231,'A-4'!E26,'A-4'!E77))</f>
        <v>5849</v>
      </c>
      <c r="F76" s="103">
        <f>IF(AND('A-9'!E231="-",'A-4'!F26="-",'A-4'!F77="-"),"-",SUM('A-9'!E231,'A-4'!F26,'A-4'!F77))</f>
        <v>8635</v>
      </c>
      <c r="G76" s="103">
        <f>IF(AND('A-9'!F231="-",'A-4'!G26="-",'A-4'!G77="-"),"-",SUM('A-9'!F231,'A-4'!G26,'A-4'!G77))</f>
        <v>6538</v>
      </c>
      <c r="H76" s="103">
        <f>IF(AND('A-9'!G231="-",'A-4'!H26="-",'A-4'!H77="-"),"-",SUM('A-9'!G231,'A-4'!H26,'A-4'!H77))</f>
        <v>11693</v>
      </c>
      <c r="I76" s="103">
        <f>IF(AND('A-9'!H231="-",'A-4'!I26="-",'A-4'!I77="-"),"-",SUM('A-9'!H231,'A-4'!I26,'A-4'!I77))</f>
        <v>1551</v>
      </c>
      <c r="J76" s="103">
        <f>IF(AND('A-9'!I231="-",'A-4'!J26="-",'A-4'!J77="-"),"-",SUM('A-9'!I231,'A-4'!J26,'A-4'!J77))</f>
        <v>1269</v>
      </c>
      <c r="K76" s="103" t="str">
        <f>IF(AND('A-9'!J231="-",'A-4'!K26="-",'A-4'!K77="-"),"-",SUM('A-9'!J231,'A-4'!K26,'A-4'!K77))</f>
        <v>-</v>
      </c>
      <c r="L76" s="103">
        <f t="shared" si="0"/>
        <v>35535</v>
      </c>
    </row>
    <row r="77" spans="1:12" ht="11.25" customHeight="1">
      <c r="A77" s="68">
        <v>1998</v>
      </c>
      <c r="B77" s="103" t="str">
        <f>IF(AND('A-4'!B27="-",'A-4'!B78="-"),"-",SUM('A-4'!B27,'A-4'!B78))</f>
        <v>-</v>
      </c>
      <c r="C77" s="103" t="str">
        <f>IF(AND('A-9'!B232="-",'A-4'!C27="-",'A-4'!C78="-"),"-",SUM('A-9'!B232,'A-4'!C27,'A-4'!C78))</f>
        <v>-</v>
      </c>
      <c r="D77" s="103" t="str">
        <f>IF(AND('A-9'!C232="-",'A-4'!D27="-",'A-4'!D78="-"),"-",SUM('A-9'!C232,'A-4'!D27,'A-4'!D78))</f>
        <v>-</v>
      </c>
      <c r="E77" s="103">
        <f>IF(AND('A-9'!D232="-",'A-4'!E27="-",'A-4'!E78="-"),"-",SUM('A-9'!D232,'A-4'!E27,'A-4'!E78))</f>
        <v>3974</v>
      </c>
      <c r="F77" s="103">
        <f>IF(AND('A-9'!E232="-",'A-4'!F27="-",'A-4'!F78="-"),"-",SUM('A-9'!E232,'A-4'!F27,'A-4'!F78))</f>
        <v>5537</v>
      </c>
      <c r="G77" s="103">
        <f>IF(AND('A-9'!F232="-",'A-4'!G27="-",'A-4'!G78="-"),"-",SUM('A-9'!F232,'A-4'!G27,'A-4'!G78))</f>
        <v>2571</v>
      </c>
      <c r="H77" s="103">
        <f>IF(AND('A-9'!G232="-",'A-4'!H27="-",'A-4'!H78="-"),"-",SUM('A-9'!G232,'A-4'!H27,'A-4'!H78))</f>
        <v>6784</v>
      </c>
      <c r="I77" s="103">
        <f>IF(AND('A-9'!H232="-",'A-4'!I27="-",'A-4'!I78="-"),"-",SUM('A-9'!H232,'A-4'!I27,'A-4'!I78))</f>
        <v>2508</v>
      </c>
      <c r="J77" s="103">
        <f>IF(AND('A-9'!I232="-",'A-4'!J27="-",'A-4'!J78="-"),"-",SUM('A-9'!I232,'A-4'!J27,'A-4'!J78))</f>
        <v>2755</v>
      </c>
      <c r="K77" s="103" t="str">
        <f>IF(AND('A-9'!J232="-",'A-4'!K27="-",'A-4'!K78="-"),"-",SUM('A-9'!J232,'A-4'!K27,'A-4'!K78))</f>
        <v>-</v>
      </c>
      <c r="L77" s="103">
        <f t="shared" si="0"/>
        <v>24129</v>
      </c>
    </row>
    <row r="78" spans="1:12" ht="11.25" customHeight="1">
      <c r="A78" s="68">
        <v>1999</v>
      </c>
      <c r="B78" s="103" t="str">
        <f>IF(AND('A-4'!B28="-",'A-4'!B79="-"),"-",SUM('A-4'!B28,'A-4'!B79))</f>
        <v>-</v>
      </c>
      <c r="C78" s="103" t="str">
        <f>IF(AND('A-9'!B233="-",'A-4'!C28="-",'A-4'!C79="-"),"-",SUM('A-9'!B233,'A-4'!C28,'A-4'!C79))</f>
        <v>-</v>
      </c>
      <c r="D78" s="103" t="str">
        <f>IF(AND('A-9'!C233="-",'A-4'!D28="-",'A-4'!D79="-"),"-",SUM('A-9'!C233,'A-4'!D28,'A-4'!D79))</f>
        <v>-</v>
      </c>
      <c r="E78" s="103">
        <f>IF(AND('A-9'!D233="-",'A-4'!E28="-",'A-4'!E79="-"),"-",SUM('A-9'!D233,'A-4'!E28,'A-4'!E79))</f>
        <v>268</v>
      </c>
      <c r="F78" s="103">
        <f>IF(AND('A-9'!E233="-",'A-4'!F28="-",'A-4'!F79="-"),"-",SUM('A-9'!E233,'A-4'!F28,'A-4'!F79))</f>
        <v>6579</v>
      </c>
      <c r="G78" s="103">
        <f>IF(AND('A-9'!F233="-",'A-4'!G28="-",'A-4'!G79="-"),"-",SUM('A-9'!F233,'A-4'!G28,'A-4'!G79))</f>
        <v>5413</v>
      </c>
      <c r="H78" s="103">
        <f>IF(AND('A-9'!G233="-",'A-4'!H28="-",'A-4'!H79="-"),"-",SUM('A-9'!G233,'A-4'!H28,'A-4'!H79))</f>
        <v>14905</v>
      </c>
      <c r="I78" s="103">
        <f>IF(AND('A-9'!H233="-",'A-4'!I28="-",'A-4'!I79="-"),"-",SUM('A-9'!H233,'A-4'!I28,'A-4'!I79))</f>
        <v>4129</v>
      </c>
      <c r="J78" s="103">
        <f>IF(AND('A-9'!I233="-",'A-4'!J28="-",'A-4'!J79="-"),"-",SUM('A-9'!I233,'A-4'!J28,'A-4'!J79))</f>
        <v>2318</v>
      </c>
      <c r="K78" s="103" t="str">
        <f>IF(AND('A-9'!J233="-",'A-4'!K28="-",'A-4'!K79="-"),"-",SUM('A-9'!J233,'A-4'!K28,'A-4'!K79))</f>
        <v>-</v>
      </c>
      <c r="L78" s="103">
        <f t="shared" si="0"/>
        <v>33612</v>
      </c>
    </row>
    <row r="79" spans="1:12" ht="11.25" customHeight="1">
      <c r="A79" s="68">
        <v>2000</v>
      </c>
      <c r="B79" s="103" t="str">
        <f>IF(AND('A-4'!B29="-",'A-4'!B80="-"),"-",SUM('A-4'!B29,'A-4'!B80))</f>
        <v>-</v>
      </c>
      <c r="C79" s="103" t="str">
        <f>IF(AND('A-9'!B234="-",'A-4'!C29="-",'A-4'!C80="-"),"-",SUM('A-9'!B234,'A-4'!C29,'A-4'!C80))</f>
        <v>-</v>
      </c>
      <c r="D79" s="103" t="str">
        <f>IF(AND('A-9'!C234="-",'A-4'!D29="-",'A-4'!D80="-"),"-",SUM('A-9'!C234,'A-4'!D29,'A-4'!D80))</f>
        <v>-</v>
      </c>
      <c r="E79" s="103">
        <f>IF(AND('A-9'!D234="-",'A-4'!E29="-",'A-4'!E80="-"),"-",SUM('A-9'!D234,'A-4'!E29,'A-4'!E80))</f>
        <v>1170</v>
      </c>
      <c r="F79" s="103">
        <f>IF(AND('A-9'!E234="-",'A-4'!F29="-",'A-4'!F80="-"),"-",SUM('A-9'!E234,'A-4'!F29,'A-4'!F80))</f>
        <v>7530</v>
      </c>
      <c r="G79" s="103">
        <f>IF(AND('A-9'!F234="-",'A-4'!G29="-",'A-4'!G80="-"),"-",SUM('A-9'!F234,'A-4'!G29,'A-4'!G80))</f>
        <v>7747</v>
      </c>
      <c r="H79" s="103">
        <f>IF(AND('A-9'!G234="-",'A-4'!H29="-",'A-4'!H80="-"),"-",SUM('A-9'!G234,'A-4'!H29,'A-4'!H80))</f>
        <v>20126</v>
      </c>
      <c r="I79" s="103">
        <f>IF(AND('A-9'!H234="-",'A-4'!I29="-",'A-4'!I80="-"),"-",SUM('A-9'!H234,'A-4'!I29,'A-4'!I80))</f>
        <v>2551</v>
      </c>
      <c r="J79" s="103">
        <f>IF(AND('A-9'!I234="-",'A-4'!J29="-",'A-4'!J80="-"),"-",SUM('A-9'!I234,'A-4'!J29,'A-4'!J80))</f>
        <v>3205</v>
      </c>
      <c r="K79" s="103" t="str">
        <f>IF(AND('A-9'!J234="-",'A-4'!K29="-",'A-4'!K80="-"),"-",SUM('A-9'!J234,'A-4'!K29,'A-4'!K80))</f>
        <v>-</v>
      </c>
      <c r="L79" s="103">
        <f t="shared" si="0"/>
        <v>42329</v>
      </c>
    </row>
    <row r="80" spans="1:12" ht="11.25" customHeight="1">
      <c r="A80" s="68">
        <v>2001</v>
      </c>
      <c r="B80" s="103" t="str">
        <f>IF(AND('A-4'!B30="-",'A-4'!B81="-"),"-",SUM('A-4'!B30,'A-4'!B81))</f>
        <v>-</v>
      </c>
      <c r="C80" s="103" t="str">
        <f>IF(AND('A-9'!B235="-",'A-4'!C30="-",'A-4'!C81="-"),"-",SUM('A-9'!B235,'A-4'!C30,'A-4'!C81))</f>
        <v>-</v>
      </c>
      <c r="D80" s="103" t="str">
        <f>IF(AND('A-9'!C235="-",'A-4'!D30="-",'A-4'!D81="-"),"-",SUM('A-9'!C235,'A-4'!D30,'A-4'!D81))</f>
        <v>-</v>
      </c>
      <c r="E80" s="103">
        <f>IF(AND('A-9'!D235="-",'A-4'!E30="-",'A-4'!E81="-"),"-",SUM('A-9'!D235,'A-4'!E30,'A-4'!E81))</f>
        <v>6542</v>
      </c>
      <c r="F80" s="103">
        <f>IF(AND('A-9'!E235="-",'A-4'!F30="-",'A-4'!F81="-"),"-",SUM('A-9'!E235,'A-4'!F30,'A-4'!F81))</f>
        <v>11561</v>
      </c>
      <c r="G80" s="103">
        <f>IF(AND('A-9'!F235="-",'A-4'!G30="-",'A-4'!G81="-"),"-",SUM('A-9'!F235,'A-4'!G30,'A-4'!G81))</f>
        <v>11274</v>
      </c>
      <c r="H80" s="103">
        <f>IF(AND('A-9'!G235="-",'A-4'!H30="-",'A-4'!H81="-"),"-",SUM('A-9'!G235,'A-4'!H30,'A-4'!H81))</f>
        <v>15394</v>
      </c>
      <c r="I80" s="103">
        <f>IF(AND('A-9'!H235="-",'A-4'!I30="-",'A-4'!I81="-"),"-",SUM('A-9'!H235,'A-4'!I30,'A-4'!I81))</f>
        <v>1683</v>
      </c>
      <c r="J80" s="103">
        <f>IF(AND('A-9'!I235="-",'A-4'!J30="-",'A-4'!J81="-"),"-",SUM('A-9'!I235,'A-4'!J30,'A-4'!J81))</f>
        <v>4340</v>
      </c>
      <c r="K80" s="103" t="str">
        <f>IF(AND('A-9'!J235="-",'A-4'!K30="-",'A-4'!K81="-"),"-",SUM('A-9'!J235,'A-4'!K30,'A-4'!K81))</f>
        <v>-</v>
      </c>
      <c r="L80" s="103">
        <f t="shared" si="0"/>
        <v>50794</v>
      </c>
    </row>
    <row r="81" spans="1:12" ht="11.25" customHeight="1">
      <c r="A81" s="68">
        <v>2002</v>
      </c>
      <c r="B81" s="103" t="str">
        <f>IF(AND('A-4'!B31="-",'A-4'!B82="-"),"-",SUM('A-4'!B31,'A-4'!B82))</f>
        <v>-</v>
      </c>
      <c r="C81" s="103" t="str">
        <f>IF(AND('A-9'!B236="-",'A-4'!C31="-",'A-4'!C82="-"),"-",SUM('A-9'!B236,'A-4'!C31,'A-4'!C82))</f>
        <v>-</v>
      </c>
      <c r="D81" s="103" t="str">
        <f>IF(AND('A-9'!C236="-",'A-4'!D31="-",'A-4'!D82="-"),"-",SUM('A-9'!C236,'A-4'!D31,'A-4'!D82))</f>
        <v>-</v>
      </c>
      <c r="E81" s="103">
        <f>IF(AND('A-9'!D236="-",'A-4'!E31="-",'A-4'!E82="-"),"-",SUM('A-9'!D236,'A-4'!E31,'A-4'!E82))</f>
        <v>4989</v>
      </c>
      <c r="F81" s="103">
        <f>IF(AND('A-9'!E236="-",'A-4'!F31="-",'A-4'!F82="-"),"-",SUM('A-9'!E236,'A-4'!F31,'A-4'!F82))</f>
        <v>10558</v>
      </c>
      <c r="G81" s="103">
        <f>IF(AND('A-9'!F236="-",'A-4'!G31="-",'A-4'!G82="-"),"-",SUM('A-9'!F236,'A-4'!G31,'A-4'!G82))</f>
        <v>1259</v>
      </c>
      <c r="H81" s="103">
        <f>IF(AND('A-9'!G236="-",'A-4'!H31="-",'A-4'!H82="-"),"-",SUM('A-9'!G236,'A-4'!H31,'A-4'!H82))</f>
        <v>14412</v>
      </c>
      <c r="I81" s="103">
        <f>IF(AND('A-9'!H236="-",'A-4'!I31="-",'A-4'!I82="-"),"-",SUM('A-9'!H236,'A-4'!I31,'A-4'!I82))</f>
        <v>6074</v>
      </c>
      <c r="J81" s="103">
        <f>IF(AND('A-9'!I236="-",'A-4'!J31="-",'A-4'!J82="-"),"-",SUM('A-9'!I236,'A-4'!J31,'A-4'!J82))</f>
        <v>3973</v>
      </c>
      <c r="K81" s="103" t="str">
        <f>IF(AND('A-9'!J236="-",'A-4'!K31="-",'A-4'!K82="-"),"-",SUM('A-9'!J236,'A-4'!K31,'A-4'!K82))</f>
        <v>-</v>
      </c>
      <c r="L81" s="103">
        <f t="shared" si="0"/>
        <v>41265</v>
      </c>
    </row>
    <row r="82" spans="1:12" ht="11.25" customHeight="1">
      <c r="A82" s="68">
        <v>2003</v>
      </c>
      <c r="B82" s="103" t="str">
        <f>IF(AND('A-4'!B32="-",'A-4'!B83="-"),"-",SUM('A-4'!B32,'A-4'!B83))</f>
        <v>-</v>
      </c>
      <c r="C82" s="103" t="str">
        <f>IF(AND('A-9'!B237="-",'A-4'!C32="-",'A-4'!C83="-"),"-",SUM('A-9'!B237,'A-4'!C32,'A-4'!C83))</f>
        <v>-</v>
      </c>
      <c r="D82" s="103" t="str">
        <f>IF(AND('A-9'!C237="-",'A-4'!D32="-",'A-4'!D83="-"),"-",SUM('A-9'!C237,'A-4'!D32,'A-4'!D83))</f>
        <v>-</v>
      </c>
      <c r="E82" s="103">
        <f>IF(AND('A-9'!D237="-",'A-4'!E32="-",'A-4'!E83="-"),"-",SUM('A-9'!D237,'A-4'!E32,'A-4'!E83))</f>
        <v>3669</v>
      </c>
      <c r="F82" s="103">
        <f>IF(AND('A-9'!E237="-",'A-4'!F32="-",'A-4'!F83="-"),"-",SUM('A-9'!E237,'A-4'!F32,'A-4'!F83))</f>
        <v>5103</v>
      </c>
      <c r="G82" s="103">
        <f>IF(AND('A-9'!F237="-",'A-4'!G32="-",'A-4'!G83="-"),"-",SUM('A-9'!F237,'A-4'!G32,'A-4'!G83))</f>
        <v>7346</v>
      </c>
      <c r="H82" s="103">
        <f>IF(AND('A-9'!G237="-",'A-4'!H32="-",'A-4'!H83="-"),"-",SUM('A-9'!G237,'A-4'!H32,'A-4'!H83))</f>
        <v>8750</v>
      </c>
      <c r="I82" s="103">
        <f>IF(AND('A-9'!H237="-",'A-4'!I32="-",'A-4'!I83="-"),"-",SUM('A-9'!H237,'A-4'!I32,'A-4'!I83))</f>
        <v>3026</v>
      </c>
      <c r="J82" s="103">
        <f>IF(AND('A-9'!I237="-",'A-4'!J32="-",'A-4'!J83="-"),"-",SUM('A-9'!I237,'A-4'!J32,'A-4'!J83))</f>
        <v>2630</v>
      </c>
      <c r="K82" s="103" t="str">
        <f>IF(AND('A-9'!J237="-",'A-4'!K32="-",'A-4'!K83="-"),"-",SUM('A-9'!J237,'A-4'!K32,'A-4'!K83))</f>
        <v>-</v>
      </c>
      <c r="L82" s="103">
        <f t="shared" si="0"/>
        <v>30524</v>
      </c>
    </row>
    <row r="83" spans="1:12" ht="11.25" customHeight="1">
      <c r="A83" s="68">
        <v>2004</v>
      </c>
      <c r="B83" s="103" t="str">
        <f>IF(AND('A-4'!B33="-",'A-4'!B84="-"),"-",SUM('A-4'!B33,'A-4'!B84))</f>
        <v>-</v>
      </c>
      <c r="C83" s="103" t="str">
        <f>IF(AND('A-9'!B238="-",'A-4'!C33="-",'A-4'!C84="-"),"-",SUM('A-9'!B238,'A-4'!C33,'A-4'!C84))</f>
        <v>-</v>
      </c>
      <c r="D83" s="103" t="str">
        <f>IF(AND('A-9'!C238="-",'A-4'!D33="-",'A-4'!D84="-"),"-",SUM('A-9'!C238,'A-4'!D33,'A-4'!D84))</f>
        <v>-</v>
      </c>
      <c r="E83" s="103">
        <f>IF(AND('A-9'!D238="-",'A-4'!E33="-",'A-4'!E84="-"),"-",SUM('A-9'!D238,'A-4'!E33,'A-4'!E84))</f>
        <v>5830</v>
      </c>
      <c r="F83" s="103">
        <f>IF(AND('A-9'!E238="-",'A-4'!F33="-",'A-4'!F84="-"),"-",SUM('A-9'!E238,'A-4'!F33,'A-4'!F84))</f>
        <v>7419</v>
      </c>
      <c r="G83" s="103">
        <f>IF(AND('A-9'!F238="-",'A-4'!G33="-",'A-4'!G84="-"),"-",SUM('A-9'!F238,'A-4'!G33,'A-4'!G84))</f>
        <v>9227</v>
      </c>
      <c r="H83" s="103">
        <f>IF(AND('A-9'!G238="-",'A-4'!H33="-",'A-4'!H84="-"),"-",SUM('A-9'!G238,'A-4'!H33,'A-4'!H84))</f>
        <v>13450</v>
      </c>
      <c r="I83" s="103">
        <f>IF(AND('A-9'!H238="-",'A-4'!I33="-",'A-4'!I84="-"),"-",SUM('A-9'!H238,'A-4'!I33,'A-4'!I84))</f>
        <v>6405</v>
      </c>
      <c r="J83" s="103">
        <f>IF(AND('A-9'!I238="-",'A-4'!J33="-",'A-4'!J84="-"),"-",SUM('A-9'!I238,'A-4'!J33,'A-4'!J84))</f>
        <v>1575</v>
      </c>
      <c r="K83" s="103" t="str">
        <f>IF(AND('A-9'!J238="-",'A-4'!K33="-",'A-4'!K84="-"),"-",SUM('A-9'!J238,'A-4'!K33,'A-4'!K84))</f>
        <v>-</v>
      </c>
      <c r="L83" s="103">
        <f t="shared" si="0"/>
        <v>43906</v>
      </c>
    </row>
    <row r="84" spans="1:12" ht="11.25" customHeight="1">
      <c r="A84" s="68">
        <v>2005</v>
      </c>
      <c r="B84" s="103" t="str">
        <f>IF(AND('A-4'!B34="-",'A-4'!B85="-"),"-",SUM('A-4'!B34,'A-4'!B85))</f>
        <v>-</v>
      </c>
      <c r="C84" s="103" t="str">
        <f>IF(AND('A-9'!B239="-",'A-4'!C34="-",'A-4'!C85="-"),"-",SUM('A-9'!B239,'A-4'!C34,'A-4'!C85))</f>
        <v>-</v>
      </c>
      <c r="D84" s="103" t="str">
        <f>IF(AND('A-9'!C239="-",'A-4'!D34="-",'A-4'!D85="-"),"-",SUM('A-9'!C239,'A-4'!D34,'A-4'!D85))</f>
        <v>-</v>
      </c>
      <c r="E84" s="103">
        <f>IF(AND('A-9'!D239="-",'A-4'!E34="-",'A-4'!E85="-"),"-",SUM('A-9'!D239,'A-4'!E34,'A-4'!E85))</f>
        <v>1799</v>
      </c>
      <c r="F84" s="103">
        <f>IF(AND('A-9'!E239="-",'A-4'!F34="-",'A-4'!F85="-"),"-",SUM('A-9'!E239,'A-4'!F34,'A-4'!F85))</f>
        <v>9099</v>
      </c>
      <c r="G84" s="103">
        <f>IF(AND('A-9'!F239="-",'A-4'!G34="-",'A-4'!G85="-"),"-",SUM('A-9'!F239,'A-4'!G34,'A-4'!G85))</f>
        <v>1932</v>
      </c>
      <c r="H84" s="103">
        <f>IF(AND('A-9'!G239="-",'A-4'!H34="-",'A-4'!H85="-"),"-",SUM('A-9'!G239,'A-4'!H34,'A-4'!H85))</f>
        <v>8781</v>
      </c>
      <c r="I84" s="103">
        <f>IF(AND('A-9'!H239="-",'A-4'!I34="-",'A-4'!I85="-"),"-",SUM('A-9'!H239,'A-4'!I34,'A-4'!I85))</f>
        <v>5898</v>
      </c>
      <c r="J84" s="103">
        <f>IF(AND('A-9'!I239="-",'A-4'!J34="-",'A-4'!J85="-"),"-",SUM('A-9'!I239,'A-4'!J34,'A-4'!J85))</f>
        <v>2398</v>
      </c>
      <c r="K84" s="103" t="str">
        <f>IF(AND('A-9'!J239="-",'A-4'!K34="-",'A-4'!K85="-"),"-",SUM('A-9'!J239,'A-4'!K34,'A-4'!K85))</f>
        <v>-</v>
      </c>
      <c r="L84" s="103">
        <f>SUM(B84:K84)</f>
        <v>29907</v>
      </c>
    </row>
    <row r="85" spans="1:12" ht="11.25" customHeight="1">
      <c r="A85" s="68">
        <v>2006</v>
      </c>
      <c r="B85" s="103" t="str">
        <f>IF(AND('A-4'!B35="-",'A-4'!B86="-"),"-",SUM('A-4'!B35,'A-4'!B86))</f>
        <v>-</v>
      </c>
      <c r="C85" s="103" t="str">
        <f>IF(AND('A-9'!B240="-",'A-4'!C35="-",'A-4'!C86="-"),"-",SUM('A-9'!B240,'A-4'!C35,'A-4'!C86))</f>
        <v>-</v>
      </c>
      <c r="D85" s="103" t="str">
        <f>IF(AND('A-9'!C240="-",'A-4'!D35="-",'A-4'!D86="-"),"-",SUM('A-9'!C240,'A-4'!D35,'A-4'!D86))</f>
        <v>-</v>
      </c>
      <c r="E85" s="103">
        <f>IF(AND('A-9'!D240="-",'A-4'!E35="-",'A-4'!E86="-"),"-",SUM('A-9'!D240,'A-4'!E35,'A-4'!E86))</f>
        <v>4887</v>
      </c>
      <c r="F85" s="103">
        <f>IF(AND('A-9'!E240="-",'A-4'!F35="-",'A-4'!F86="-"),"-",SUM('A-9'!E240,'A-4'!F35,'A-4'!F86))</f>
        <v>8619</v>
      </c>
      <c r="G85" s="103">
        <f>IF(AND('A-9'!F240="-",'A-4'!G35="-",'A-4'!G86="-"),"-",SUM('A-9'!F240,'A-4'!G35,'A-4'!G86))</f>
        <v>3174</v>
      </c>
      <c r="H85" s="103" t="str">
        <f>IF(AND('A-9'!G240="-",'A-4'!H35="-",'A-4'!H86="-"),"-",SUM('A-9'!G240,'A-4'!H35,'A-4'!H86))</f>
        <v>-</v>
      </c>
      <c r="I85" s="103">
        <f>IF(AND('A-9'!H240="-",'A-4'!I35="-",'A-4'!I86="-"),"-",SUM('A-9'!H240,'A-4'!I35,'A-4'!I86))</f>
        <v>7320</v>
      </c>
      <c r="J85" s="103">
        <f>IF(AND('A-9'!I240="-",'A-4'!J35="-",'A-4'!J86="-"),"-",SUM('A-9'!I240,'A-4'!J35,'A-4'!J86))</f>
        <v>3081</v>
      </c>
      <c r="K85" s="103" t="str">
        <f>IF(AND('A-9'!J240="-",'A-4'!K35="-",'A-4'!K86="-"),"-",SUM('A-9'!J240,'A-4'!K35,'A-4'!K86))</f>
        <v>-</v>
      </c>
      <c r="L85" s="103">
        <f>SUM(B85:K85)</f>
        <v>27081</v>
      </c>
    </row>
    <row r="86" spans="1:12" ht="11.25" customHeight="1">
      <c r="A86" s="68">
        <v>2007</v>
      </c>
      <c r="B86" s="103" t="str">
        <f>IF(AND('A-4'!B36="-",'A-4'!B87="-"),"-",SUM('A-4'!B36,'A-4'!B87))</f>
        <v>-</v>
      </c>
      <c r="C86" s="103" t="str">
        <f>IF(AND('A-9'!B241="-",'A-4'!C36="-",'A-4'!C87="-"),"-",SUM('A-9'!B241,'A-4'!C36,'A-4'!C87))</f>
        <v>-</v>
      </c>
      <c r="D86" s="103" t="str">
        <f>IF(AND('A-9'!C241="-",'A-4'!D36="-",'A-4'!D87="-"),"-",SUM('A-9'!C241,'A-4'!D36,'A-4'!D87))</f>
        <v>-</v>
      </c>
      <c r="E86" s="103">
        <f>IF(AND('A-9'!D241="-",'A-4'!E36="-",'A-4'!E87="-"),"-",SUM('A-9'!D241,'A-4'!E36,'A-4'!E87))</f>
        <v>2346</v>
      </c>
      <c r="F86" s="103">
        <f>IF(AND('A-9'!E241="-",'A-4'!F36="-",'A-4'!F87="-"),"-",SUM('A-9'!E241,'A-4'!F36,'A-4'!F87))</f>
        <v>6226</v>
      </c>
      <c r="G86" s="103">
        <f>IF(AND('A-9'!F241="-",'A-4'!G36="-",'A-4'!G87="-"),"-",SUM('A-9'!F241,'A-4'!G36,'A-4'!G87))</f>
        <v>7541</v>
      </c>
      <c r="H86" s="103">
        <f>IF(AND('A-9'!G241="-",'A-4'!H36="-",'A-4'!H87="-"),"-",SUM('A-9'!G241,'A-4'!H36,'A-4'!H87))</f>
        <v>10178</v>
      </c>
      <c r="I86" s="103">
        <f>IF(AND('A-9'!H241="-",'A-4'!I36="-",'A-4'!I87="-"),"-",SUM('A-9'!H241,'A-4'!I36,'A-4'!I87))</f>
        <v>2004</v>
      </c>
      <c r="J86" s="103">
        <f>IF(AND('A-9'!I241="-",'A-4'!J36="-",'A-4'!J87="-"),"-",SUM('A-9'!I241,'A-4'!J36,'A-4'!J87))</f>
        <v>3263</v>
      </c>
      <c r="K86" s="103" t="str">
        <f>IF(AND('A-9'!J241="-",'A-4'!K36="-",'A-4'!K87="-"),"-",SUM('A-9'!J241,'A-4'!K36,'A-4'!K87))</f>
        <v>-</v>
      </c>
      <c r="L86" s="103">
        <f>SUM(B86:K86)</f>
        <v>31558</v>
      </c>
    </row>
    <row r="87" spans="1:12" ht="11.25" customHeight="1">
      <c r="A87" s="68">
        <v>2008</v>
      </c>
      <c r="B87" s="103" t="str">
        <f>IF(AND('A-4'!B37="-",'A-4'!B88="-"),"-",SUM('A-4'!B37,'A-4'!B88))</f>
        <v>-</v>
      </c>
      <c r="C87" s="103" t="str">
        <f>IF(AND('A-9'!B242="-",'A-4'!C37="-",'A-4'!C88="-"),"-",SUM('A-9'!B242,'A-4'!C37,'A-4'!C88))</f>
        <v>-</v>
      </c>
      <c r="D87" s="103" t="str">
        <f>IF(AND('A-9'!C242="-",'A-4'!D37="-",'A-4'!D88="-"),"-",SUM('A-9'!C242,'A-4'!D37,'A-4'!D88))</f>
        <v>-</v>
      </c>
      <c r="E87" s="103" t="str">
        <f>IF(AND('A-9'!D242="-",'A-4'!E37="-",'A-4'!E88="-"),"-",SUM('A-9'!D242,'A-4'!E37,'A-4'!E88))</f>
        <v>-</v>
      </c>
      <c r="F87" s="103">
        <f>IF(AND('A-9'!E242="-",'A-4'!F37="-",'A-4'!F88="-"),"-",SUM('A-9'!E242,'A-4'!F37,'A-4'!F88))</f>
        <v>712</v>
      </c>
      <c r="G87" s="103">
        <f>IF(AND('A-9'!F242="-",'A-4'!G37="-",'A-4'!G88="-"),"-",SUM('A-9'!F242,'A-4'!G37,'A-4'!G88))</f>
        <v>2317</v>
      </c>
      <c r="H87" s="103">
        <f>IF(AND('A-9'!G242="-",'A-4'!H37="-",'A-4'!H88="-"),"-",SUM('A-9'!G242,'A-4'!H37,'A-4'!H88))</f>
        <v>701</v>
      </c>
      <c r="I87" s="103" t="str">
        <f>IF(AND('A-9'!H242="-",'A-4'!I37="-",'A-4'!I88="-"),"-",SUM('A-9'!H242,'A-4'!I37,'A-4'!I88))</f>
        <v>-</v>
      </c>
      <c r="J87" s="103">
        <f>IF(AND('A-9'!I242="-",'A-4'!J37="-",'A-4'!J88="-"),"-",SUM('A-9'!I242,'A-4'!J37,'A-4'!J88))</f>
        <v>1065</v>
      </c>
      <c r="K87" s="103" t="str">
        <f>IF(AND('A-9'!J242="-",'A-4'!K37="-",'A-4'!K88="-"),"-",SUM('A-9'!J242,'A-4'!K37,'A-4'!K88))</f>
        <v>-</v>
      </c>
      <c r="L87" s="103">
        <f>SUM(B87:K87)</f>
        <v>4795</v>
      </c>
    </row>
    <row r="88" spans="1:12" ht="11.25" customHeight="1">
      <c r="A88" s="68">
        <v>2009</v>
      </c>
      <c r="B88" s="103" t="str">
        <f>IF(AND('A-4'!B38="-",'A-4'!B89="-"),"-",SUM('A-4'!B38,'A-4'!B89))</f>
        <v>-</v>
      </c>
      <c r="C88" s="103" t="str">
        <f>IF(AND('A-9'!B243="-",'A-4'!C38="-",'A-4'!C89="-"),"-",SUM('A-9'!B243,'A-4'!C38,'A-4'!C89))</f>
        <v>-</v>
      </c>
      <c r="D88" s="103" t="str">
        <f>IF(AND('A-9'!C243="-",'A-4'!D38="-",'A-4'!D89="-"),"-",SUM('A-9'!C243,'A-4'!D38,'A-4'!D89))</f>
        <v>-</v>
      </c>
      <c r="E88" s="103" t="str">
        <f>IF(AND('A-9'!D243="-",'A-4'!E38="-",'A-4'!E89="-"),"-",SUM('A-9'!D243,'A-4'!E38,'A-4'!E89))</f>
        <v>-</v>
      </c>
      <c r="F88" s="103">
        <f>IF(AND('A-9'!E243="-",'A-4'!F38="-",'A-4'!F89="-"),"-",SUM('A-9'!E243,'A-4'!F38,'A-4'!F89))</f>
        <v>268</v>
      </c>
      <c r="G88" s="103">
        <f>IF(AND('A-9'!F243="-",'A-4'!G38="-",'A-4'!G89="-"),"-",SUM('A-9'!F243,'A-4'!G38,'A-4'!G89))</f>
        <v>2329</v>
      </c>
      <c r="H88" s="103">
        <f>IF(AND('A-9'!G243="-",'A-4'!H38="-",'A-4'!H89="-"),"-",SUM('A-9'!G243,'A-4'!H38,'A-4'!H89))</f>
        <v>3268</v>
      </c>
      <c r="I88" s="103">
        <f>IF(AND('A-9'!H243="-",'A-4'!I38="-",'A-4'!I89="-"),"-",SUM('A-9'!H243,'A-4'!I38,'A-4'!I89))</f>
        <v>5429</v>
      </c>
      <c r="J88" s="103" t="str">
        <f>IF(AND('A-9'!I243="-",'A-4'!J38="-",'A-4'!J89="-"),"-",SUM('A-9'!I243,'A-4'!J38,'A-4'!J89))</f>
        <v>-</v>
      </c>
      <c r="K88" s="103" t="str">
        <f>IF(AND('A-9'!J243="-",'A-4'!K38="-",'A-4'!K89="-"),"-",SUM('A-9'!J243,'A-4'!K38,'A-4'!K89))</f>
        <v>-</v>
      </c>
      <c r="L88" s="103">
        <f>SUM(B88:K88)</f>
        <v>11294</v>
      </c>
    </row>
    <row r="89" spans="1:12" ht="11.25" customHeight="1">
      <c r="A89" s="68">
        <v>2010</v>
      </c>
      <c r="B89" s="103" t="str">
        <f>IF(AND('A-4'!B39="-",'A-4'!B90="-"),"-",SUM('A-4'!B39,'A-4'!B90))</f>
        <v>-</v>
      </c>
      <c r="C89" s="103" t="str">
        <f>IF(AND('A-9'!B244="-",'A-4'!C39="-",'A-4'!C90="-"),"-",SUM('A-9'!B244,'A-4'!C39,'A-4'!C90))</f>
        <v>-</v>
      </c>
      <c r="D89" s="103" t="str">
        <f>IF(AND('A-9'!C244="-",'A-4'!D39="-",'A-4'!D90="-"),"-",SUM('A-9'!C244,'A-4'!D39,'A-4'!D90))</f>
        <v>-</v>
      </c>
      <c r="E89" s="103">
        <f>IF(AND('A-9'!D244="-",'A-4'!E39="-",'A-4'!E90="-"),"-",SUM('A-9'!D244,'A-4'!E39,'A-4'!E90))</f>
        <v>665</v>
      </c>
      <c r="F89" s="103">
        <f>IF(AND('A-9'!E244="-",'A-4'!F39="-",'A-4'!F90="-"),"-",SUM('A-9'!E244,'A-4'!F39,'A-4'!F90))</f>
        <v>770</v>
      </c>
      <c r="G89" s="103">
        <f>IF(AND('A-9'!F244="-",'A-4'!G39="-",'A-4'!G90="-"),"-",SUM('A-9'!F244,'A-4'!G39,'A-4'!G90))</f>
        <v>1280</v>
      </c>
      <c r="H89" s="103">
        <f>IF(AND('A-9'!G244="-",'A-4'!H39="-",'A-4'!H90="-"),"-",SUM('A-9'!G244,'A-4'!H39,'A-4'!H90))</f>
        <v>2493</v>
      </c>
      <c r="I89" s="103">
        <f>IF(AND('A-9'!H244="-",'A-4'!I39="-",'A-4'!I90="-"),"-",SUM('A-9'!H244,'A-4'!I39,'A-4'!I90))</f>
        <v>2700</v>
      </c>
      <c r="J89" s="103">
        <f>IF(AND('A-9'!I244="-",'A-4'!J39="-",'A-4'!J90="-"),"-",SUM('A-9'!I244,'A-4'!J39,'A-4'!J90))</f>
        <v>2270</v>
      </c>
      <c r="K89" s="103" t="str">
        <f>IF(AND('A-9'!J244="-",'A-4'!K39="-",'A-4'!K90="-"),"-",SUM('A-9'!J244,'A-4'!K39,'A-4'!K90))</f>
        <v>-</v>
      </c>
      <c r="L89" s="103">
        <f t="shared" ref="L89:L94" si="1">SUM(B89:K89)</f>
        <v>10178</v>
      </c>
    </row>
    <row r="90" spans="1:12" ht="11.25" customHeight="1">
      <c r="A90" s="68">
        <v>2011</v>
      </c>
      <c r="B90" s="103" t="str">
        <f>IF(AND('A-4'!B40="-",'A-4'!B91="-"),"-",SUM('A-4'!B40,'A-4'!B91))</f>
        <v>-</v>
      </c>
      <c r="C90" s="103" t="str">
        <f>IF(AND('A-9'!B245="-",'A-4'!C40="-",'A-4'!C91="-"),"-",SUM('A-9'!B245,'A-4'!C40,'A-4'!C91))</f>
        <v>-</v>
      </c>
      <c r="D90" s="103" t="str">
        <f>IF(AND('A-9'!C245="-",'A-4'!D40="-",'A-4'!D91="-"),"-",SUM('A-9'!C245,'A-4'!D40,'A-4'!D91))</f>
        <v>-</v>
      </c>
      <c r="E90" s="103">
        <f>IF(AND('A-9'!D245="-",'A-4'!E40="-",'A-4'!E91="-"),"-",SUM('A-9'!D245,'A-4'!E40,'A-4'!E91))</f>
        <v>2244</v>
      </c>
      <c r="F90" s="103">
        <f>IF(AND('A-9'!E245="-",'A-4'!F40="-",'A-4'!F91="-"),"-",SUM('A-9'!E245,'A-4'!F40,'A-4'!F91))</f>
        <v>2974</v>
      </c>
      <c r="G90" s="103">
        <f>IF(AND('A-9'!F245="-",'A-4'!G40="-",'A-4'!G91="-"),"-",SUM('A-9'!F245,'A-4'!G40,'A-4'!G91))</f>
        <v>5059</v>
      </c>
      <c r="H90" s="103">
        <f>IF(AND('A-9'!G245="-",'A-4'!H40="-",'A-4'!H91="-"),"-",SUM('A-9'!G245,'A-4'!H40,'A-4'!H91))</f>
        <v>6554</v>
      </c>
      <c r="I90" s="103">
        <f>IF(AND('A-9'!H245="-",'A-4'!I40="-",'A-4'!I91="-"),"-",SUM('A-9'!H245,'A-4'!I40,'A-4'!I91))</f>
        <v>2621</v>
      </c>
      <c r="J90" s="103">
        <f>IF(AND('A-9'!I245="-",'A-4'!J40="-",'A-4'!J91="-"),"-",SUM('A-9'!I245,'A-4'!J40,'A-4'!J91))</f>
        <v>1757</v>
      </c>
      <c r="K90" s="103" t="str">
        <f>IF(AND('A-9'!J245="-",'A-4'!K40="-",'A-4'!K91="-"),"-",SUM('A-9'!J245,'A-4'!K40,'A-4'!K91))</f>
        <v>-</v>
      </c>
      <c r="L90" s="103">
        <f t="shared" si="1"/>
        <v>21209</v>
      </c>
    </row>
    <row r="91" spans="1:12" ht="11.25" customHeight="1">
      <c r="A91" s="68">
        <v>2012</v>
      </c>
      <c r="B91" s="103" t="str">
        <f>IF(AND('A-4'!B41="-",'A-4'!B92="-"),"-",SUM('A-4'!B41,'A-4'!B92))</f>
        <v>-</v>
      </c>
      <c r="C91" s="103" t="str">
        <f>IF(AND('A-9'!B246="-",'A-4'!C41="-",'A-4'!C92="-"),"-",SUM('A-9'!B246,'A-4'!C41,'A-4'!C92))</f>
        <v>-</v>
      </c>
      <c r="D91" s="103" t="str">
        <f>IF(AND('A-9'!C246="-",'A-4'!D41="-",'A-4'!D92="-"),"-",SUM('A-9'!C246,'A-4'!D41,'A-4'!D92))</f>
        <v>-</v>
      </c>
      <c r="E91" s="103">
        <f>IF(AND('A-9'!D246="-",'A-4'!E41="-",'A-4'!E92="-"),"-",SUM('A-9'!D246,'A-4'!E41,'A-4'!E92))</f>
        <v>3619</v>
      </c>
      <c r="F91" s="103">
        <f>IF(AND('A-9'!E246="-",'A-4'!F41="-",'A-4'!F92="-"),"-",SUM('A-9'!E246,'A-4'!F41,'A-4'!F92))</f>
        <v>9509</v>
      </c>
      <c r="G91" s="103">
        <f>IF(AND('A-9'!F246="-",'A-4'!G41="-",'A-4'!G92="-"),"-",SUM('A-9'!F246,'A-4'!G41,'A-4'!G92))</f>
        <v>14645</v>
      </c>
      <c r="H91" s="103">
        <f>IF(AND('A-9'!G246="-",'A-4'!H41="-",'A-4'!H92="-"),"-",SUM('A-9'!G246,'A-4'!H41,'A-4'!H92))</f>
        <v>15182</v>
      </c>
      <c r="I91" s="103">
        <f>IF(AND('A-9'!H246="-",'A-4'!I41="-",'A-4'!I92="-"),"-",SUM('A-9'!H246,'A-4'!I41,'A-4'!I92))</f>
        <v>3576</v>
      </c>
      <c r="J91" s="103">
        <f>IF(AND('A-9'!I246="-",'A-4'!J41="-",'A-4'!J92="-"),"-",SUM('A-9'!I246,'A-4'!J41,'A-4'!J92))</f>
        <v>3666</v>
      </c>
      <c r="K91" s="103" t="str">
        <f>IF(AND('A-9'!J246="-",'A-4'!K41="-",'A-4'!K92="-"),"-",SUM('A-9'!J246,'A-4'!K41,'A-4'!K92))</f>
        <v>-</v>
      </c>
      <c r="L91" s="103">
        <f t="shared" si="1"/>
        <v>50197</v>
      </c>
    </row>
    <row r="92" spans="1:12" ht="11.25" customHeight="1">
      <c r="A92" s="68">
        <v>2013</v>
      </c>
      <c r="B92" s="103" t="str">
        <f>IF(AND('A-4'!B42="-",'A-4'!B93="-"),"-",SUM('A-4'!B42,'A-4'!B93))</f>
        <v>-</v>
      </c>
      <c r="C92" s="103" t="str">
        <f>IF(AND('A-9'!B247="-",'A-4'!C42="-",'A-4'!C93="-"),"-",SUM('A-9'!B247,'A-4'!C42,'A-4'!C93))</f>
        <v>-</v>
      </c>
      <c r="D92" s="103" t="str">
        <f>IF(AND('A-9'!C247="-",'A-4'!D42="-",'A-4'!D93="-"),"-",SUM('A-9'!C247,'A-4'!D42,'A-4'!D93))</f>
        <v>-</v>
      </c>
      <c r="E92" s="103">
        <f>IF(AND('A-9'!D247="-",'A-4'!E42="-",'A-4'!E93="-"),"-",SUM('A-9'!D247,'A-4'!E42,'A-4'!E93))</f>
        <v>3501</v>
      </c>
      <c r="F92" s="103">
        <f>IF(AND('A-9'!E247="-",'A-4'!F42="-",'A-4'!F93="-"),"-",SUM('A-9'!E247,'A-4'!F42,'A-4'!F93))</f>
        <v>10773</v>
      </c>
      <c r="G92" s="103">
        <f>IF(AND('A-9'!F247="-",'A-4'!G42="-",'A-4'!G93="-"),"-",SUM('A-9'!F247,'A-4'!G42,'A-4'!G93))</f>
        <v>15914</v>
      </c>
      <c r="H92" s="103">
        <f>IF(AND('A-9'!G247="-",'A-4'!H42="-",'A-4'!H93="-"),"-",SUM('A-9'!G247,'A-4'!H42,'A-4'!H93))</f>
        <v>15324</v>
      </c>
      <c r="I92" s="103">
        <f>IF(AND('A-9'!H247="-",'A-4'!I42="-",'A-4'!I93="-"),"-",SUM('A-9'!H247,'A-4'!I42,'A-4'!I93))</f>
        <v>822</v>
      </c>
      <c r="J92" s="103">
        <f>IF(AND('A-9'!I247="-",'A-4'!J42="-",'A-4'!J93="-"),"-",SUM('A-9'!I247,'A-4'!J42,'A-4'!J93))</f>
        <v>3547</v>
      </c>
      <c r="K92" s="103" t="str">
        <f>IF(AND('A-9'!J247="-",'A-4'!K42="-",'A-4'!K93="-"),"-",SUM('A-9'!J247,'A-4'!K42,'A-4'!K93))</f>
        <v>-</v>
      </c>
      <c r="L92" s="103">
        <f t="shared" si="1"/>
        <v>49881</v>
      </c>
    </row>
    <row r="93" spans="1:12" ht="11.25" customHeight="1">
      <c r="A93" s="68">
        <v>2014</v>
      </c>
      <c r="B93" s="103" t="str">
        <f>IF(AND('A-4'!B43="-",'A-4'!B94="-"),"-",SUM('A-4'!B43,'A-4'!B94))</f>
        <v>-</v>
      </c>
      <c r="C93" s="103" t="str">
        <f>IF(AND('A-9'!B248="-",'A-4'!C43="-",'A-4'!C94="-"),"-",SUM('A-9'!B248,'A-4'!C43,'A-4'!C94))</f>
        <v>-</v>
      </c>
      <c r="D93" s="103" t="str">
        <f>IF(AND('A-9'!C248="-",'A-4'!D43="-",'A-4'!D94="-"),"-",SUM('A-9'!C248,'A-4'!D43,'A-4'!D94))</f>
        <v>-</v>
      </c>
      <c r="E93" s="103">
        <f>IF(AND('A-9'!D248="-",'A-4'!E43="-",'A-4'!E94="-"),"-",SUM('A-9'!D248,'A-4'!E43,'A-4'!E94))</f>
        <v>5588</v>
      </c>
      <c r="F93" s="103">
        <f>IF(AND('A-9'!E248="-",'A-4'!F43="-",'A-4'!F94="-"),"-",SUM('A-9'!E248,'A-4'!F43,'A-4'!F94))</f>
        <v>6409</v>
      </c>
      <c r="G93" s="103">
        <f>IF(AND('A-9'!F248="-",'A-4'!G43="-",'A-4'!G94="-"),"-",SUM('A-9'!F248,'A-4'!G43,'A-4'!G94))</f>
        <v>12723</v>
      </c>
      <c r="H93" s="103">
        <f>IF(AND('A-9'!G248="-",'A-4'!H43="-",'A-4'!H94="-"),"-",SUM('A-9'!G248,'A-4'!H43,'A-4'!H94))</f>
        <v>7475</v>
      </c>
      <c r="I93" s="103">
        <f>IF(AND('A-9'!H248="-",'A-4'!I43="-",'A-4'!I94="-"),"-",SUM('A-9'!H248,'A-4'!I43,'A-4'!I94))</f>
        <v>868</v>
      </c>
      <c r="J93" s="103">
        <f>IF(AND('A-9'!I248="-",'A-4'!J43="-",'A-4'!J94="-"),"-",SUM('A-9'!I248,'A-4'!J43,'A-4'!J94))</f>
        <v>4639</v>
      </c>
      <c r="K93" s="103" t="str">
        <f>IF(AND('A-9'!J248="-",'A-4'!K43="-",'A-4'!K94="-"),"-",SUM('A-9'!J248,'A-4'!K43,'A-4'!K94))</f>
        <v>-</v>
      </c>
      <c r="L93" s="103">
        <f t="shared" si="1"/>
        <v>37702</v>
      </c>
    </row>
    <row r="94" spans="1:12" ht="11.25" customHeight="1">
      <c r="A94" s="68" t="s">
        <v>269</v>
      </c>
      <c r="B94" s="103" t="str">
        <f>IF(AND('A-4'!B44="-",'A-4'!B95="-"),"-",SUM('A-4'!B44,'A-4'!B95))</f>
        <v>-</v>
      </c>
      <c r="C94" s="103" t="str">
        <f>IF(AND('A-9'!B249="-",'A-4'!C44="-",'A-4'!C95="-"),"-",SUM('A-9'!B249,'A-4'!C44,'A-4'!C95))</f>
        <v>-</v>
      </c>
      <c r="D94" s="103" t="str">
        <f>IF(AND('A-9'!C249="-",'A-4'!D44="-",'A-4'!D95="-"),"-",SUM('A-9'!C249,'A-4'!D44,'A-4'!D95))</f>
        <v>-</v>
      </c>
      <c r="E94" s="103">
        <f>IF(AND('A-9'!D249="-",'A-4'!E44="-",'A-4'!E95="-"),"-",SUM('A-9'!D249,'A-4'!E44,'A-4'!E95))</f>
        <v>2946</v>
      </c>
      <c r="F94" s="103">
        <f>IF(AND('A-9'!E249="-",'A-4'!F44="-",'A-4'!F95="-"),"-",SUM('A-9'!E249,'A-4'!F44,'A-4'!F95))</f>
        <v>1679</v>
      </c>
      <c r="G94" s="103">
        <f>IF(AND('A-9'!F249="-",'A-4'!G44="-",'A-4'!G95="-"),"-",SUM('A-9'!F249,'A-4'!G44,'A-4'!G95))</f>
        <v>3974</v>
      </c>
      <c r="H94" s="103">
        <f>IF(AND('A-9'!G249="-",'A-4'!H44="-",'A-4'!H95="-"),"-",SUM('A-9'!G249,'A-4'!H44,'A-4'!H95))</f>
        <v>2927</v>
      </c>
      <c r="I94" s="103">
        <f>IF(AND('A-9'!H249="-",'A-4'!I44="-",'A-4'!I95="-"),"-",SUM('A-9'!H249,'A-4'!I44,'A-4'!I95))</f>
        <v>1328</v>
      </c>
      <c r="J94" s="103">
        <f>IF(AND('A-9'!I249="-",'A-4'!J44="-",'A-4'!J95="-"),"-",SUM('A-9'!I249,'A-4'!J44,'A-4'!J95))</f>
        <v>5040</v>
      </c>
      <c r="K94" s="103" t="str">
        <f>IF(AND('A-9'!J249="-",'A-4'!K44="-",'A-4'!K95="-"),"-",SUM('A-9'!J249,'A-4'!K44,'A-4'!K95))</f>
        <v>-</v>
      </c>
      <c r="L94" s="103">
        <f t="shared" si="1"/>
        <v>17894</v>
      </c>
    </row>
    <row r="95" spans="1:12" ht="11.25" customHeight="1">
      <c r="A95" s="68">
        <v>2016</v>
      </c>
      <c r="B95" s="103" t="str">
        <f>IF(AND('A-4'!B45="-",'A-4'!B96="-"),"-",SUM('A-4'!B45,'A-4'!B96))</f>
        <v>-</v>
      </c>
      <c r="C95" s="103" t="str">
        <f>IF(AND('A-9'!B250="-",'A-4'!C45="-",'A-4'!C96="-"),"-",SUM('A-9'!B250,'A-4'!C45,'A-4'!C96))</f>
        <v>-</v>
      </c>
      <c r="D95" s="103" t="str">
        <f>IF(AND('A-9'!C250="-",'A-4'!D45="-",'A-4'!D96="-"),"-",SUM('A-9'!C250,'A-4'!D45,'A-4'!D96))</f>
        <v>-</v>
      </c>
      <c r="E95" s="103">
        <f>IF(AND('A-9'!D250="-",'A-4'!E45="-",'A-4'!E96="-"),"-",SUM('A-9'!D250,'A-4'!E45,'A-4'!E96))</f>
        <v>1682</v>
      </c>
      <c r="F95" s="103">
        <f>IF(AND('A-9'!E250="-",'A-4'!F45="-",'A-4'!F96="-"),"-",SUM('A-9'!E250,'A-4'!F45,'A-4'!F96))</f>
        <v>2622</v>
      </c>
      <c r="G95" s="103">
        <f>IF(AND('A-9'!F250="-",'A-4'!G45="-",'A-4'!G96="-"),"-",SUM('A-9'!F250,'A-4'!G45,'A-4'!G96))</f>
        <v>3273</v>
      </c>
      <c r="H95" s="103">
        <f>IF(AND('A-9'!G250="-",'A-4'!H45="-",'A-4'!H96="-"),"-",SUM('A-9'!G250,'A-4'!H45,'A-4'!H96))</f>
        <v>2134</v>
      </c>
      <c r="I95" s="103">
        <f>IF(AND('A-9'!H250="-",'A-4'!I45="-",'A-4'!I96="-"),"-",SUM('A-9'!H250,'A-4'!I45,'A-4'!I96))</f>
        <v>1558</v>
      </c>
      <c r="J95" s="103">
        <f>IF(AND('A-9'!I250="-",'A-4'!J45="-",'A-4'!J96="-"),"-",SUM('A-9'!I250,'A-4'!J45,'A-4'!J96))</f>
        <v>1872</v>
      </c>
      <c r="K95" s="103" t="str">
        <f>IF(AND('A-9'!J250="-",'A-4'!K45="-",'A-4'!K96="-"),"-",SUM('A-9'!J250,'A-4'!K45,'A-4'!K96))</f>
        <v>-</v>
      </c>
      <c r="L95" s="103">
        <f t="shared" ref="L95:L103" si="2">SUM(B95:K95)</f>
        <v>13141</v>
      </c>
    </row>
    <row r="96" spans="1:12" ht="11.25" customHeight="1">
      <c r="A96" s="68">
        <v>2017</v>
      </c>
      <c r="B96" s="103" t="str">
        <f>IF(AND('A-4'!B46="-",'A-4'!B97="-"),"-",SUM('A-4'!B46,'A-4'!B97))</f>
        <v>-</v>
      </c>
      <c r="C96" s="103" t="str">
        <f>IF(AND('A-9'!B251="-",'A-4'!C46="-",'A-4'!C97="-"),"-",SUM('A-9'!B251,'A-4'!C46,'A-4'!C97))</f>
        <v>-</v>
      </c>
      <c r="D96" s="103" t="str">
        <f>IF(AND('A-9'!C251="-",'A-4'!D46="-",'A-4'!D97="-"),"-",SUM('A-9'!C251,'A-4'!D46,'A-4'!D97))</f>
        <v>-</v>
      </c>
      <c r="E96" s="103" t="str">
        <f>IF(AND('A-9'!D251="-",'A-4'!E46="-",'A-4'!E97="-"),"-",SUM('A-9'!D251,'A-4'!E46,'A-4'!E97))</f>
        <v>-</v>
      </c>
      <c r="F96" s="103" t="str">
        <f>IF(AND('A-9'!E251="-",'A-4'!F46="-",'A-4'!F97="-"),"-",SUM('A-9'!E251,'A-4'!F46,'A-4'!F97))</f>
        <v>-</v>
      </c>
      <c r="G96" s="103" t="str">
        <f>IF(AND('A-9'!F251="-",'A-4'!G46="-",'A-4'!G97="-"),"-",SUM('A-9'!F251,'A-4'!G46,'A-4'!G97))</f>
        <v>-</v>
      </c>
      <c r="H96" s="103" t="str">
        <f>IF(AND('A-9'!G251="-",'A-4'!H46="-",'A-4'!H97="-"),"-",SUM('A-9'!G251,'A-4'!H46,'A-4'!H97))</f>
        <v>-</v>
      </c>
      <c r="I96" s="103" t="str">
        <f>IF(AND('A-9'!H251="-",'A-4'!I46="-",'A-4'!I97="-"),"-",SUM('A-9'!H251,'A-4'!I46,'A-4'!I97))</f>
        <v>-</v>
      </c>
      <c r="J96" s="103">
        <f>IF(AND('A-9'!I251="-",'A-4'!J46="-",'A-4'!J97="-"),"-",SUM('A-9'!I251,'A-4'!J46,'A-4'!J97))</f>
        <v>2012</v>
      </c>
      <c r="K96" s="103" t="str">
        <f>IF(AND('A-9'!J251="-",'A-4'!K46="-",'A-4'!K97="-"),"-",SUM('A-9'!J251,'A-4'!K46,'A-4'!K97))</f>
        <v>-</v>
      </c>
      <c r="L96" s="103">
        <f t="shared" si="2"/>
        <v>2012</v>
      </c>
    </row>
    <row r="97" spans="1:12" ht="11.25" customHeight="1">
      <c r="A97" s="68">
        <v>2018</v>
      </c>
      <c r="B97" s="103" t="str">
        <f>IF(AND('A-4'!B47="-",'A-4'!B98="-"),"-",SUM('A-4'!B47,'A-4'!B98))</f>
        <v>-</v>
      </c>
      <c r="C97" s="103" t="str">
        <f>IF(AND('A-9'!B252="-",'A-4'!C47="-",'A-4'!C98="-"),"-",SUM('A-9'!B252,'A-4'!C47,'A-4'!C98))</f>
        <v>-</v>
      </c>
      <c r="D97" s="103" t="str">
        <f>IF(AND('A-9'!C252="-",'A-4'!D47="-",'A-4'!D98="-"),"-",SUM('A-9'!C252,'A-4'!D47,'A-4'!D98))</f>
        <v>-</v>
      </c>
      <c r="E97" s="103">
        <f>IF(AND('A-9'!D252="-",'A-4'!E47="-",'A-4'!E98="-"),"-",SUM('A-9'!D252,'A-4'!E47,'A-4'!E98))</f>
        <v>508</v>
      </c>
      <c r="F97" s="103">
        <f>IF(AND('A-9'!E252="-",'A-4'!F47="-",'A-4'!F98="-"),"-",SUM('A-9'!E252,'A-4'!F47,'A-4'!F98))</f>
        <v>3715</v>
      </c>
      <c r="G97" s="103">
        <f>IF(AND('A-9'!F252="-",'A-4'!G47="-",'A-4'!G98="-"),"-",SUM('A-9'!F252,'A-4'!G47,'A-4'!G98))</f>
        <v>4138</v>
      </c>
      <c r="H97" s="103">
        <f>IF(AND('A-9'!G252="-",'A-4'!H47="-",'A-4'!H98="-"),"-",SUM('A-9'!G252,'A-4'!H47,'A-4'!H98))</f>
        <v>3855</v>
      </c>
      <c r="I97" s="103">
        <f>IF(AND('A-9'!H252="-",'A-4'!I47="-",'A-4'!I98="-"),"-",SUM('A-9'!H252,'A-4'!I47,'A-4'!I98))</f>
        <v>51</v>
      </c>
      <c r="J97" s="103">
        <f>IF(AND('A-9'!I252="-",'A-4'!J47="-",'A-4'!J98="-"),"-",SUM('A-9'!I252,'A-4'!J47,'A-4'!J98))</f>
        <v>2102</v>
      </c>
      <c r="K97" s="103" t="str">
        <f>IF(AND('A-9'!J252="-",'A-4'!K47="-",'A-4'!K98="-"),"-",SUM('A-9'!J252,'A-4'!K47,'A-4'!K98))</f>
        <v>-</v>
      </c>
      <c r="L97" s="103">
        <f t="shared" si="2"/>
        <v>14369</v>
      </c>
    </row>
    <row r="98" spans="1:12" ht="11.25" customHeight="1">
      <c r="A98" s="68">
        <v>2019</v>
      </c>
      <c r="B98" s="103" t="str">
        <f>IF(AND('A-4'!B48="-",'A-4'!B99="-"),"-",SUM('A-4'!B48,'A-4'!B99))</f>
        <v>-</v>
      </c>
      <c r="C98" s="103" t="str">
        <f>IF(AND('A-9'!B253="-",'A-4'!C48="-",'A-4'!C99="-"),"-",SUM('A-9'!B253,'A-4'!C48,'A-4'!C99))</f>
        <v>-</v>
      </c>
      <c r="D98" s="103" t="str">
        <f>IF(AND('A-9'!C253="-",'A-4'!D48="-",'A-4'!D99="-"),"-",SUM('A-9'!C253,'A-4'!D48,'A-4'!D99))</f>
        <v>-</v>
      </c>
      <c r="E98" s="103">
        <f>IF(AND('A-9'!D253="-",'A-4'!E48="-",'A-4'!E99="-"),"-",SUM('A-9'!D253,'A-4'!E48,'A-4'!E99))</f>
        <v>496</v>
      </c>
      <c r="F98" s="103">
        <f>IF(AND('A-9'!E253="-",'A-4'!F48="-",'A-4'!F99="-"),"-",SUM('A-9'!E253,'A-4'!F48,'A-4'!F99))</f>
        <v>3507</v>
      </c>
      <c r="G98" s="103">
        <f>IF(AND('A-9'!F253="-",'A-4'!G48="-",'A-4'!G99="-"),"-",SUM('A-9'!F253,'A-4'!G48,'A-4'!G99))</f>
        <v>4611</v>
      </c>
      <c r="H98" s="103">
        <f>IF(AND('A-9'!G253="-",'A-4'!H48="-",'A-4'!H99="-"),"-",SUM('A-9'!G253,'A-4'!H48,'A-4'!H99))</f>
        <v>3308</v>
      </c>
      <c r="I98" s="103">
        <f>IF(AND('A-9'!H253="-",'A-4'!I48="-",'A-4'!I99="-"),"-",SUM('A-9'!H253,'A-4'!I48,'A-4'!I99))</f>
        <v>147</v>
      </c>
      <c r="J98" s="103" t="str">
        <f>IF(AND('A-9'!I253="-",'A-4'!J48="-",'A-4'!J99="-"),"-",SUM('A-9'!I253,'A-4'!J48,'A-4'!J99))</f>
        <v>-</v>
      </c>
      <c r="K98" s="103" t="str">
        <f>IF(AND('A-9'!J253="-",'A-4'!K48="-",'A-4'!K99="-"),"-",SUM('A-9'!J253,'A-4'!K48,'A-4'!K99))</f>
        <v>-</v>
      </c>
      <c r="L98" s="103">
        <f t="shared" si="2"/>
        <v>12069</v>
      </c>
    </row>
    <row r="99" spans="1:12" ht="11.25" customHeight="1">
      <c r="A99" s="68" t="s">
        <v>215</v>
      </c>
      <c r="B99" s="103" t="str">
        <f>IF(AND('A-4'!B49="-",'A-4'!B100="-"),"-",SUM('A-4'!B49,'A-4'!B100))</f>
        <v>-</v>
      </c>
      <c r="C99" s="103" t="str">
        <f>IF(AND('A-9'!B254="-",'A-4'!C49="-",'A-4'!C100="-"),"-",SUM('A-9'!B254,'A-4'!C49,'A-4'!C100))</f>
        <v>-</v>
      </c>
      <c r="D99" s="103" t="str">
        <f>IF(AND('A-9'!C254="-",'A-4'!D49="-",'A-4'!D100="-"),"-",SUM('A-9'!C254,'A-4'!D49,'A-4'!D100))</f>
        <v>-</v>
      </c>
      <c r="E99" s="103" t="str">
        <f>IF(AND('A-9'!D254="-",'A-4'!E49="-",'A-4'!E100="-"),"-",SUM('A-9'!D254,'A-4'!E49,'A-4'!E100))</f>
        <v>-</v>
      </c>
      <c r="F99" s="103">
        <f>IF(AND('A-9'!E254="-",'A-4'!F49="-",'A-4'!F100="-"),"-",SUM('A-9'!E254,'A-4'!F49,'A-4'!F100))</f>
        <v>1624</v>
      </c>
      <c r="G99" s="103">
        <f>IF(AND('A-9'!F254="-",'A-4'!G49="-",'A-4'!G100="-"),"-",SUM('A-9'!F254,'A-4'!G49,'A-4'!G100))</f>
        <v>7786</v>
      </c>
      <c r="H99" s="103">
        <f>IF(AND('A-9'!G254="-",'A-4'!H49="-",'A-4'!H100="-"),"-",SUM('A-9'!G254,'A-4'!H49,'A-4'!H100))</f>
        <v>1820</v>
      </c>
      <c r="I99" s="103" t="str">
        <f>IF(AND('A-9'!H254="-",'A-4'!I49="-",'A-4'!I100="-"),"-",SUM('A-9'!H254,'A-4'!I49,'A-4'!I100))</f>
        <v>-</v>
      </c>
      <c r="J99" s="103" t="str">
        <f>IF(AND('A-9'!I254="-",'A-4'!J49="-",'A-4'!J100="-"),"-",SUM('A-9'!I254,'A-4'!J49,'A-4'!J100))</f>
        <v>-</v>
      </c>
      <c r="K99" s="103" t="str">
        <f>IF(AND('A-9'!J254="-",'A-4'!K49="-",'A-4'!K100="-"),"-",SUM('A-9'!J254,'A-4'!K49,'A-4'!K100))</f>
        <v>-</v>
      </c>
      <c r="L99" s="103">
        <f t="shared" si="2"/>
        <v>11230</v>
      </c>
    </row>
    <row r="100" spans="1:12" ht="11.25" customHeight="1">
      <c r="A100" s="68" t="s">
        <v>270</v>
      </c>
      <c r="B100" s="103" t="str">
        <f>IF(AND('A-4'!B50="-",'A-4'!B101="-"),"-",SUM('A-4'!B50,'A-4'!B101))</f>
        <v>-</v>
      </c>
      <c r="C100" s="103" t="str">
        <f>IF(AND('A-9'!B255="-",'A-4'!C50="-",'A-4'!C101="-"),"-",SUM('A-9'!B255,'A-4'!C50,'A-4'!C101))</f>
        <v>-</v>
      </c>
      <c r="D100" s="103" t="str">
        <f>IF(AND('A-9'!C255="-",'A-4'!D50="-",'A-4'!D101="-"),"-",SUM('A-9'!C255,'A-4'!D50,'A-4'!D101))</f>
        <v>-</v>
      </c>
      <c r="E100" s="103" t="str">
        <f>IF(AND('A-9'!D255="-",'A-4'!E50="-",'A-4'!E101="-"),"-",SUM('A-9'!D255,'A-4'!E50,'A-4'!E101))</f>
        <v>-</v>
      </c>
      <c r="F100" s="103">
        <f>IF(AND('A-9'!E255="-",'A-4'!F50="-",'A-4'!F101="-"),"-",SUM('A-9'!E255,'A-4'!F50,'A-4'!F101))</f>
        <v>2336</v>
      </c>
      <c r="G100" s="103">
        <f>IF(AND('A-9'!F255="-",'A-4'!G50="-",'A-4'!G101="-"),"-",SUM('A-9'!F255,'A-4'!G50,'A-4'!G101))</f>
        <v>4567</v>
      </c>
      <c r="H100" s="103">
        <f>IF(AND('A-9'!G255="-",'A-4'!H50="-",'A-4'!H101="-"),"-",SUM('A-9'!G255,'A-4'!H50,'A-4'!H101))</f>
        <v>1221</v>
      </c>
      <c r="I100" s="103" t="str">
        <f>IF(AND('A-9'!H255="-",'A-4'!I50="-",'A-4'!I101="-"),"-",SUM('A-9'!H255,'A-4'!I50,'A-4'!I101))</f>
        <v>-</v>
      </c>
      <c r="J100" s="103" t="str">
        <f>IF(AND('A-9'!I255="-",'A-4'!J50="-",'A-4'!J101="-"),"-",SUM('A-9'!I255,'A-4'!J50,'A-4'!J101))</f>
        <v>-</v>
      </c>
      <c r="K100" s="103" t="str">
        <f>IF(AND('A-9'!J255="-",'A-4'!K50="-",'A-4'!K101="-"),"-",SUM('A-9'!J255,'A-4'!K50,'A-4'!K101))</f>
        <v>-</v>
      </c>
      <c r="L100" s="103">
        <f t="shared" ref="L100:L102" si="3">SUM(B100:K100)</f>
        <v>8124</v>
      </c>
    </row>
    <row r="101" spans="1:12" ht="11.25" customHeight="1">
      <c r="A101" s="68" t="s">
        <v>264</v>
      </c>
      <c r="B101" s="103" t="str">
        <f>IF(AND('A-4'!B51="-",'A-4'!B102="-"),"-",SUM('A-4'!B51,'A-4'!B102))</f>
        <v>-</v>
      </c>
      <c r="C101" s="103" t="str">
        <f>IF(AND('A-9'!B256="-",'A-4'!C51="-",'A-4'!C102="-"),"-",SUM('A-9'!B256,'A-4'!C51,'A-4'!C102))</f>
        <v>-</v>
      </c>
      <c r="D101" s="103" t="str">
        <f>IF(AND('A-9'!C256="-",'A-4'!D51="-",'A-4'!D102="-"),"-",SUM('A-9'!C256,'A-4'!D51,'A-4'!D102))</f>
        <v>-</v>
      </c>
      <c r="E101" s="103">
        <f>IF(AND('A-9'!D256="-",'A-4'!E51="-",'A-4'!E102="-"),"-",SUM('A-9'!D256,'A-4'!E51,'A-4'!E102))</f>
        <v>3672</v>
      </c>
      <c r="F101" s="103">
        <f>IF(AND('A-9'!E256="-",'A-4'!F51="-",'A-4'!F102="-"),"-",SUM('A-9'!E256,'A-4'!F51,'A-4'!F102))</f>
        <v>1376</v>
      </c>
      <c r="G101" s="103">
        <f>IF(AND('A-9'!F256="-",'A-4'!G51="-",'A-4'!G102="-"),"-",SUM('A-9'!F256,'A-4'!G51,'A-4'!G102))</f>
        <v>1215</v>
      </c>
      <c r="H101" s="103">
        <f>IF(AND('A-9'!G256="-",'A-4'!H51="-",'A-4'!H102="-"),"-",SUM('A-9'!G256,'A-4'!H51,'A-4'!H102))</f>
        <v>1532</v>
      </c>
      <c r="I101" s="103">
        <f>IF(AND('A-9'!H256="-",'A-4'!I51="-",'A-4'!I102="-"),"-",SUM('A-9'!H256,'A-4'!I51,'A-4'!I102))</f>
        <v>636</v>
      </c>
      <c r="J101" s="103" t="str">
        <f>IF(AND('A-9'!I256="-",'A-4'!J51="-",'A-4'!J102="-"),"-",SUM('A-9'!I256,'A-4'!J51,'A-4'!J102))</f>
        <v>-</v>
      </c>
      <c r="K101" s="103" t="str">
        <f>IF(AND('A-9'!J256="-",'A-4'!K51="-",'A-4'!K102="-"),"-",SUM('A-9'!J256,'A-4'!K51,'A-4'!K102))</f>
        <v>-</v>
      </c>
      <c r="L101" s="103">
        <f t="shared" si="3"/>
        <v>8431</v>
      </c>
    </row>
    <row r="102" spans="1:12" ht="11.25" customHeight="1">
      <c r="A102" s="68">
        <v>2023</v>
      </c>
      <c r="B102" s="103" t="str">
        <f>IF(AND('A-4'!B52="-",'A-4'!B103="-"),"-",SUM('A-4'!B52,'A-4'!B103))</f>
        <v>-</v>
      </c>
      <c r="C102" s="103" t="str">
        <f>IF(AND('A-9'!B257="-",'A-4'!C52="-",'A-4'!C103="-"),"-",SUM('A-9'!B257,'A-4'!C52,'A-4'!C103))</f>
        <v>-</v>
      </c>
      <c r="D102" s="103" t="str">
        <f>IF(AND('A-9'!C257="-",'A-4'!D52="-",'A-4'!D103="-"),"-",SUM('A-9'!C257,'A-4'!D52,'A-4'!D103))</f>
        <v>-</v>
      </c>
      <c r="E102" s="103" t="str">
        <f>IF(AND('A-9'!D257="-",'A-4'!E52="-",'A-4'!E103="-"),"-",SUM('A-9'!D257,'A-4'!E52,'A-4'!E103))</f>
        <v>-</v>
      </c>
      <c r="F102" s="103">
        <f>IF(AND('A-9'!E257="-",'A-4'!F52="-",'A-4'!F103="-"),"-",SUM('A-9'!E257,'A-4'!F52,'A-4'!F103))</f>
        <v>172</v>
      </c>
      <c r="G102" s="103">
        <f>IF(AND('A-9'!F257="-",'A-4'!G52="-",'A-4'!G103="-"),"-",SUM('A-9'!F257,'A-4'!G52,'A-4'!G103))</f>
        <v>126</v>
      </c>
      <c r="H102" s="103">
        <f>IF(AND('A-9'!G257="-",'A-4'!H52="-",'A-4'!H103="-"),"-",SUM('A-9'!G257,'A-4'!H52,'A-4'!H103))</f>
        <v>50</v>
      </c>
      <c r="I102" s="103" t="str">
        <f>IF(AND('A-9'!H257="-",'A-4'!I52="-",'A-4'!I103="-"),"-",SUM('A-9'!H257,'A-4'!I52,'A-4'!I103))</f>
        <v>-</v>
      </c>
      <c r="J102" s="103" t="str">
        <f>IF(AND('A-9'!I257="-",'A-4'!J52="-",'A-4'!J103="-"),"-",SUM('A-9'!I257,'A-4'!J52,'A-4'!J103))</f>
        <v>-</v>
      </c>
      <c r="K102" s="103" t="str">
        <f>IF(AND('A-9'!J257="-",'A-4'!K52="-",'A-4'!K103="-"),"-",SUM('A-9'!J257,'A-4'!K52,'A-4'!K103))</f>
        <v>-</v>
      </c>
      <c r="L102" s="103">
        <f t="shared" si="3"/>
        <v>348</v>
      </c>
    </row>
    <row r="103" spans="1:12" ht="11.25" customHeight="1">
      <c r="A103" s="68" t="s">
        <v>346</v>
      </c>
      <c r="B103" s="103" t="str">
        <f>IF(AND('A-4'!B53="-",'A-4'!B104="-"),"-",SUM('A-4'!B53,'A-4'!B104))</f>
        <v>-</v>
      </c>
      <c r="C103" s="103" t="str">
        <f>IF(AND('A-9'!B258="-",'A-4'!C53="-",'A-4'!C104="-"),"-",SUM('A-9'!B258,'A-4'!C53,'A-4'!C104))</f>
        <v>-</v>
      </c>
      <c r="D103" s="103" t="str">
        <f>IF(AND('A-9'!C258="-",'A-4'!D53="-",'A-4'!D104="-"),"-",SUM('A-9'!C258,'A-4'!D53,'A-4'!D104))</f>
        <v>-</v>
      </c>
      <c r="E103" s="103">
        <f>IF(AND('A-9'!D258="-",'A-4'!E53="-",'A-4'!E104="-"),"-",SUM('A-9'!D258,'A-4'!E53,'A-4'!E104))</f>
        <v>158</v>
      </c>
      <c r="F103" s="103">
        <f>IF(AND('A-9'!E258="-",'A-4'!F53="-",'A-4'!F104="-"),"-",SUM('A-9'!E258,'A-4'!F53,'A-4'!F104))</f>
        <v>1080</v>
      </c>
      <c r="G103" s="103">
        <f>IF(AND('A-9'!F258="-",'A-4'!G53="-",'A-4'!G104="-"),"-",SUM('A-9'!F258,'A-4'!G53,'A-4'!G104))</f>
        <v>1475</v>
      </c>
      <c r="H103" s="103">
        <f>IF(AND('A-9'!G258="-",'A-4'!H53="-",'A-4'!H104="-"),"-",SUM('A-9'!G258,'A-4'!H53,'A-4'!H104))</f>
        <v>913</v>
      </c>
      <c r="I103" s="103" t="str">
        <f>IF(AND('A-9'!H258="-",'A-4'!I53="-",'A-4'!I104="-"),"-",SUM('A-9'!H258,'A-4'!I53,'A-4'!I104))</f>
        <v>-</v>
      </c>
      <c r="J103" s="103" t="str">
        <f>IF(AND('A-9'!I258="-",'A-4'!J53="-",'A-4'!J104="-"),"-",SUM('A-9'!I258,'A-4'!J53,'A-4'!J104))</f>
        <v>-</v>
      </c>
      <c r="K103" s="103" t="str">
        <f>IF(AND('A-9'!J258="-",'A-4'!K53="-",'A-4'!K104="-"),"-",SUM('A-9'!J258,'A-4'!K53,'A-4'!K104))</f>
        <v>-</v>
      </c>
      <c r="L103" s="103">
        <f t="shared" si="2"/>
        <v>3626</v>
      </c>
    </row>
    <row r="104" spans="1:12" ht="11.25" customHeight="1"/>
    <row r="105" spans="1:12" ht="11.25" customHeight="1">
      <c r="A105" s="63" t="s">
        <v>271</v>
      </c>
    </row>
    <row r="106" spans="1:12" ht="11.25" customHeight="1">
      <c r="A106" s="68">
        <v>1976</v>
      </c>
      <c r="B106" s="103">
        <f>IF(AND('A-4'!B107="-",'A-4'!B158="-",'A-4'!B209="-"),"-",SUM('A-4'!B107,'A-4'!B158,'A-4'!B209))</f>
        <v>8194</v>
      </c>
      <c r="C106" s="103">
        <f>IF(AND('A-4'!C107="-",'A-4'!C158="-",'A-4'!C209="-"),"-",SUM('A-4'!C107,'A-4'!C158,'A-4'!C209))</f>
        <v>7412</v>
      </c>
      <c r="D106" s="103">
        <f>IF(AND('A-4'!D107="-",'A-4'!D158="-",'A-4'!D209="-"),"-",SUM('A-4'!D107,'A-4'!D158,'A-4'!D209))</f>
        <v>7916</v>
      </c>
      <c r="E106" s="103">
        <f>IF(AND('A-4'!E107="-",'A-4'!E158="-",'A-4'!E209="-"),"-",SUM('A-4'!E107,'A-4'!E158,'A-4'!E209))</f>
        <v>17015</v>
      </c>
      <c r="F106" s="103">
        <f>IF(AND('A-4'!F107="-",'A-4'!F158="-",'A-4'!F209="-"),"-",SUM('A-4'!F107,'A-4'!F158,'A-4'!F209))</f>
        <v>14516</v>
      </c>
      <c r="G106" s="103">
        <f>IF(AND('A-4'!G107="-",'A-4'!G158="-",'A-4'!G209="-"),"-",SUM('A-4'!G107,'A-4'!G158,'A-4'!G209))</f>
        <v>24919</v>
      </c>
      <c r="H106" s="103">
        <f>IF(AND('A-4'!H107="-",'A-4'!H158="-",'A-4'!H209="-"),"-",SUM('A-4'!H107,'A-4'!H158,'A-4'!H209))</f>
        <v>21945</v>
      </c>
      <c r="I106" s="103">
        <f>IF(AND('A-4'!I107="-",'A-4'!I158="-",'A-4'!I209="-"),"-",SUM('A-4'!I107,'A-4'!I158,'A-4'!I209))</f>
        <v>10057</v>
      </c>
      <c r="J106" s="103">
        <f>IF(AND('A-4'!J107="-",'A-4'!J158="-",'A-4'!J209="-"),"-",SUM('A-4'!J107,'A-4'!J158,'A-4'!J209))</f>
        <v>12608</v>
      </c>
      <c r="K106" s="103">
        <f>IF(AND('A-4'!K107="-",'A-4'!K158="-",'A-4'!K209="-"),"-",SUM('A-4'!K107,'A-4'!K158,'A-4'!K209))</f>
        <v>3382</v>
      </c>
      <c r="L106" s="103">
        <f>IF(AND('A-4'!L107="-",'A-4'!L158="-",'A-4'!L209="-"),"-",SUM('A-4'!L107,'A-4'!L158,'A-4'!L209))</f>
        <v>127964</v>
      </c>
    </row>
    <row r="107" spans="1:12" ht="11.25" customHeight="1">
      <c r="A107" s="68">
        <v>1977</v>
      </c>
      <c r="B107" s="103">
        <f>IF(AND('A-4'!B108="-",'A-4'!B159="-",'A-4'!B210="-"),"-",SUM('A-4'!B108,'A-4'!B159,'A-4'!B210))</f>
        <v>9832</v>
      </c>
      <c r="C107" s="103">
        <f>IF(AND('A-4'!C108="-",'A-4'!C159="-",'A-4'!C210="-"),"-",SUM('A-4'!C108,'A-4'!C159,'A-4'!C210))</f>
        <v>9729</v>
      </c>
      <c r="D107" s="103">
        <f>IF(AND('A-4'!D108="-",'A-4'!D159="-",'A-4'!D210="-"),"-",SUM('A-4'!D108,'A-4'!D159,'A-4'!D210))</f>
        <v>13632</v>
      </c>
      <c r="E107" s="103">
        <f>IF(AND('A-4'!E108="-",'A-4'!E159="-",'A-4'!E210="-"),"-",SUM('A-4'!E108,'A-4'!E159,'A-4'!E210))</f>
        <v>11947</v>
      </c>
      <c r="F107" s="103">
        <f>IF(AND('A-4'!F108="-",'A-4'!F159="-",'A-4'!F210="-"),"-",SUM('A-4'!F108,'A-4'!F159,'A-4'!F210))</f>
        <v>10446</v>
      </c>
      <c r="G107" s="103">
        <f>IF(AND('A-4'!G108="-",'A-4'!G159="-",'A-4'!G210="-"),"-",SUM('A-4'!G108,'A-4'!G159,'A-4'!G210))</f>
        <v>23341</v>
      </c>
      <c r="H107" s="103">
        <f>IF(AND('A-4'!H108="-",'A-4'!H159="-",'A-4'!H210="-"),"-",SUM('A-4'!H108,'A-4'!H159,'A-4'!H210))</f>
        <v>23357</v>
      </c>
      <c r="I107" s="103">
        <f>IF(AND('A-4'!I108="-",'A-4'!I159="-",'A-4'!I210="-"),"-",SUM('A-4'!I108,'A-4'!I159,'A-4'!I210))</f>
        <v>16103</v>
      </c>
      <c r="J107" s="103">
        <f>IF(AND('A-4'!J108="-",'A-4'!J159="-",'A-4'!J210="-"),"-",SUM('A-4'!J108,'A-4'!J159,'A-4'!J210))</f>
        <v>10415</v>
      </c>
      <c r="K107" s="103">
        <f>IF(AND('A-4'!K108="-",'A-4'!K159="-",'A-4'!K210="-"),"-",SUM('A-4'!K108,'A-4'!K159,'A-4'!K210))</f>
        <v>3025</v>
      </c>
      <c r="L107" s="103">
        <f>IF(AND('A-4'!L108="-",'A-4'!L159="-",'A-4'!L210="-"),"-",SUM('A-4'!L108,'A-4'!L159,'A-4'!L210))</f>
        <v>131827</v>
      </c>
    </row>
    <row r="108" spans="1:12" ht="11.25" customHeight="1">
      <c r="A108" s="68">
        <v>1978</v>
      </c>
      <c r="B108" s="103">
        <f>IF(AND('A-4'!B109="-",'A-4'!B160="-",'A-4'!B211="-"),"-",SUM('A-4'!B109,'A-4'!B160,'A-4'!B211))</f>
        <v>19152</v>
      </c>
      <c r="C108" s="103">
        <f>IF(AND('A-4'!C109="-",'A-4'!C160="-",'A-4'!C211="-"),"-",SUM('A-4'!C109,'A-4'!C160,'A-4'!C211))</f>
        <v>13387</v>
      </c>
      <c r="D108" s="103">
        <f>IF(AND('A-4'!D109="-",'A-4'!D160="-",'A-4'!D211="-"),"-",SUM('A-4'!D109,'A-4'!D160,'A-4'!D211))</f>
        <v>2911</v>
      </c>
      <c r="E108" s="103">
        <f>IF(AND('A-4'!E109="-",'A-4'!E160="-",'A-4'!E211="-"),"-",SUM('A-4'!E109,'A-4'!E160,'A-4'!E211))</f>
        <v>2249</v>
      </c>
      <c r="F108" s="103">
        <f>IF(AND('A-4'!F109="-",'A-4'!F160="-",'A-4'!F211="-"),"-",SUM('A-4'!F109,'A-4'!F160,'A-4'!F211))</f>
        <v>7628</v>
      </c>
      <c r="G108" s="103">
        <f>IF(AND('A-4'!G109="-",'A-4'!G160="-",'A-4'!G211="-"),"-",SUM('A-4'!G109,'A-4'!G160,'A-4'!G211))</f>
        <v>20990</v>
      </c>
      <c r="H108" s="103">
        <f>IF(AND('A-4'!H109="-",'A-4'!H160="-",'A-4'!H211="-"),"-",SUM('A-4'!H109,'A-4'!H160,'A-4'!H211))</f>
        <v>15416</v>
      </c>
      <c r="I108" s="103">
        <f>IF(AND('A-4'!I109="-",'A-4'!I160="-",'A-4'!I211="-"),"-",SUM('A-4'!I109,'A-4'!I160,'A-4'!I211))</f>
        <v>16290</v>
      </c>
      <c r="J108" s="103">
        <f>IF(AND('A-4'!J109="-",'A-4'!J160="-",'A-4'!J211="-"),"-",SUM('A-4'!J109,'A-4'!J160,'A-4'!J211))</f>
        <v>8314</v>
      </c>
      <c r="K108" s="103">
        <f>IF(AND('A-4'!K109="-",'A-4'!K160="-",'A-4'!K211="-"),"-",SUM('A-4'!K109,'A-4'!K160,'A-4'!K211))</f>
        <v>5827</v>
      </c>
      <c r="L108" s="103">
        <f>IF(AND('A-4'!L109="-",'A-4'!L160="-",'A-4'!L211="-"),"-",SUM('A-4'!L109,'A-4'!L160,'A-4'!L211))</f>
        <v>112164</v>
      </c>
    </row>
    <row r="109" spans="1:12" ht="11.25" customHeight="1">
      <c r="A109" s="68">
        <v>1979</v>
      </c>
      <c r="B109" s="103">
        <f>IF(AND('A-4'!B110="-",'A-4'!B161="-",'A-4'!B212="-"),"-",SUM('A-4'!B110,'A-4'!B161,'A-4'!B212))</f>
        <v>8685</v>
      </c>
      <c r="C109" s="103">
        <f>IF(AND('A-4'!C110="-",'A-4'!C161="-",'A-4'!C212="-"),"-",SUM('A-4'!C110,'A-4'!C161,'A-4'!C212))</f>
        <v>14396</v>
      </c>
      <c r="D109" s="103">
        <f>IF(AND('A-4'!D110="-",'A-4'!D161="-",'A-4'!D212="-"),"-",SUM('A-4'!D110,'A-4'!D161,'A-4'!D212))</f>
        <v>11641</v>
      </c>
      <c r="E109" s="103">
        <f>IF(AND('A-4'!E110="-",'A-4'!E161="-",'A-4'!E212="-"),"-",SUM('A-4'!E110,'A-4'!E161,'A-4'!E212))</f>
        <v>8574</v>
      </c>
      <c r="F109" s="103">
        <f>IF(AND('A-4'!F110="-",'A-4'!F161="-",'A-4'!F212="-"),"-",SUM('A-4'!F110,'A-4'!F161,'A-4'!F212))</f>
        <v>16894</v>
      </c>
      <c r="G109" s="103">
        <f>IF(AND('A-4'!G110="-",'A-4'!G161="-",'A-4'!G212="-"),"-",SUM('A-4'!G110,'A-4'!G161,'A-4'!G212))</f>
        <v>21343</v>
      </c>
      <c r="H109" s="103">
        <f>IF(AND('A-4'!H110="-",'A-4'!H161="-",'A-4'!H212="-"),"-",SUM('A-4'!H110,'A-4'!H161,'A-4'!H212))</f>
        <v>22587</v>
      </c>
      <c r="I109" s="103">
        <f>IF(AND('A-4'!I110="-",'A-4'!I161="-",'A-4'!I212="-"),"-",SUM('A-4'!I110,'A-4'!I161,'A-4'!I212))</f>
        <v>14397</v>
      </c>
      <c r="J109" s="103">
        <f>IF(AND('A-4'!J110="-",'A-4'!J161="-",'A-4'!J212="-"),"-",SUM('A-4'!J110,'A-4'!J161,'A-4'!J212))</f>
        <v>5470</v>
      </c>
      <c r="K109" s="103" t="str">
        <f>IF(AND('A-4'!K110="-",'A-4'!K161="-",'A-4'!K212="-"),"-",SUM('A-4'!K110,'A-4'!K161,'A-4'!K212))</f>
        <v>-</v>
      </c>
      <c r="L109" s="103">
        <f>IF(AND('A-4'!L110="-",'A-4'!L161="-",'A-4'!L212="-"),"-",SUM('A-4'!L110,'A-4'!L161,'A-4'!L212))</f>
        <v>123987</v>
      </c>
    </row>
    <row r="110" spans="1:12" ht="11.25" customHeight="1">
      <c r="A110" s="68">
        <v>1980</v>
      </c>
      <c r="B110" s="103">
        <f>IF(AND('A-4'!B111="-",'A-4'!B162="-",'A-4'!B213="-"),"-",SUM('A-4'!B111,'A-4'!B162,'A-4'!B213))</f>
        <v>3464</v>
      </c>
      <c r="C110" s="103">
        <f>IF(AND('A-4'!C111="-",'A-4'!C162="-",'A-4'!C213="-"),"-",SUM('A-4'!C111,'A-4'!C162,'A-4'!C213))</f>
        <v>17417</v>
      </c>
      <c r="D110" s="103">
        <f>IF(AND('A-4'!D111="-",'A-4'!D162="-",'A-4'!D213="-"),"-",SUM('A-4'!D111,'A-4'!D162,'A-4'!D213))</f>
        <v>10048</v>
      </c>
      <c r="E110" s="103">
        <f>IF(AND('A-4'!E111="-",'A-4'!E162="-",'A-4'!E213="-"),"-",SUM('A-4'!E111,'A-4'!E162,'A-4'!E213))</f>
        <v>9859</v>
      </c>
      <c r="F110" s="103">
        <f>IF(AND('A-4'!F111="-",'A-4'!F162="-",'A-4'!F213="-"),"-",SUM('A-4'!F111,'A-4'!F162,'A-4'!F213))</f>
        <v>15504</v>
      </c>
      <c r="G110" s="103">
        <f>IF(AND('A-4'!G111="-",'A-4'!G162="-",'A-4'!G213="-"),"-",SUM('A-4'!G111,'A-4'!G162,'A-4'!G213))</f>
        <v>19676</v>
      </c>
      <c r="H110" s="103">
        <f>IF(AND('A-4'!H111="-",'A-4'!H162="-",'A-4'!H213="-"),"-",SUM('A-4'!H111,'A-4'!H162,'A-4'!H213))</f>
        <v>13694</v>
      </c>
      <c r="I110" s="103">
        <f>IF(AND('A-4'!I111="-",'A-4'!I162="-",'A-4'!I213="-"),"-",SUM('A-4'!I111,'A-4'!I162,'A-4'!I213))</f>
        <v>9378</v>
      </c>
      <c r="J110" s="103">
        <f>IF(AND('A-4'!J111="-",'A-4'!J162="-",'A-4'!J213="-"),"-",SUM('A-4'!J111,'A-4'!J162,'A-4'!J213))</f>
        <v>3035</v>
      </c>
      <c r="K110" s="103" t="str">
        <f>IF(AND('A-4'!K111="-",'A-4'!K162="-",'A-4'!K213="-"),"-",SUM('A-4'!K111,'A-4'!K162,'A-4'!K213))</f>
        <v>-</v>
      </c>
      <c r="L110" s="103">
        <f>IF(AND('A-4'!L111="-",'A-4'!L162="-",'A-4'!L213="-"),"-",SUM('A-4'!L111,'A-4'!L162,'A-4'!L213))</f>
        <v>102075</v>
      </c>
    </row>
    <row r="111" spans="1:12" ht="11.25" customHeight="1">
      <c r="A111" s="68">
        <v>1981</v>
      </c>
      <c r="B111" s="103">
        <f>IF(AND('A-4'!B112="-",'A-4'!B163="-",'A-4'!B214="-"),"-",SUM('A-4'!B112,'A-4'!B163,'A-4'!B214))</f>
        <v>5159</v>
      </c>
      <c r="C111" s="103">
        <f>IF(AND('A-4'!C112="-",'A-4'!C163="-",'A-4'!C214="-"),"-",SUM('A-4'!C112,'A-4'!C163,'A-4'!C214))</f>
        <v>5954</v>
      </c>
      <c r="D111" s="103">
        <f>IF(AND('A-4'!D112="-",'A-4'!D163="-",'A-4'!D214="-"),"-",SUM('A-4'!D112,'A-4'!D163,'A-4'!D214))</f>
        <v>10609</v>
      </c>
      <c r="E111" s="103">
        <f>IF(AND('A-4'!E112="-",'A-4'!E163="-",'A-4'!E214="-"),"-",SUM('A-4'!E112,'A-4'!E163,'A-4'!E214))</f>
        <v>5270</v>
      </c>
      <c r="F111" s="103">
        <f>IF(AND('A-4'!F112="-",'A-4'!F163="-",'A-4'!F214="-"),"-",SUM('A-4'!F112,'A-4'!F163,'A-4'!F214))</f>
        <v>12409</v>
      </c>
      <c r="G111" s="103">
        <f>IF(AND('A-4'!G112="-",'A-4'!G163="-",'A-4'!G214="-"),"-",SUM('A-4'!G112,'A-4'!G163,'A-4'!G214))</f>
        <v>20169</v>
      </c>
      <c r="H111" s="103">
        <f>IF(AND('A-4'!H112="-",'A-4'!H163="-",'A-4'!H214="-"),"-",SUM('A-4'!H112,'A-4'!H163,'A-4'!H214))</f>
        <v>16115</v>
      </c>
      <c r="I111" s="103">
        <f>IF(AND('A-4'!I112="-",'A-4'!I163="-",'A-4'!I214="-"),"-",SUM('A-4'!I112,'A-4'!I163,'A-4'!I214))</f>
        <v>8592</v>
      </c>
      <c r="J111" s="103">
        <f>IF(AND('A-4'!J112="-",'A-4'!J163="-",'A-4'!J214="-"),"-",SUM('A-4'!J112,'A-4'!J163,'A-4'!J214))</f>
        <v>5677</v>
      </c>
      <c r="K111" s="103">
        <f>IF(AND('A-4'!K112="-",'A-4'!K163="-",'A-4'!K214="-"),"-",SUM('A-4'!K112,'A-4'!K163,'A-4'!K214))</f>
        <v>1660</v>
      </c>
      <c r="L111" s="103">
        <f>IF(AND('A-4'!L112="-",'A-4'!L163="-",'A-4'!L214="-"),"-",SUM('A-4'!L112,'A-4'!L163,'A-4'!L214))</f>
        <v>91614</v>
      </c>
    </row>
    <row r="112" spans="1:12" ht="11.25" customHeight="1">
      <c r="A112" s="68">
        <v>1982</v>
      </c>
      <c r="B112" s="103">
        <f>IF(AND('A-4'!B113="-",'A-4'!B164="-",'A-4'!B215="-"),"-",SUM('A-4'!B113,'A-4'!B164,'A-4'!B215))</f>
        <v>7355</v>
      </c>
      <c r="C112" s="103">
        <f>IF(AND('A-4'!C113="-",'A-4'!C164="-",'A-4'!C215="-"),"-",SUM('A-4'!C113,'A-4'!C164,'A-4'!C215))</f>
        <v>12371</v>
      </c>
      <c r="D112" s="103">
        <f>IF(AND('A-4'!D113="-",'A-4'!D164="-",'A-4'!D215="-"),"-",SUM('A-4'!D113,'A-4'!D164,'A-4'!D215))</f>
        <v>8257</v>
      </c>
      <c r="E112" s="103">
        <f>IF(AND('A-4'!E113="-",'A-4'!E164="-",'A-4'!E215="-"),"-",SUM('A-4'!E113,'A-4'!E164,'A-4'!E215))</f>
        <v>9849</v>
      </c>
      <c r="F112" s="103">
        <f>IF(AND('A-4'!F113="-",'A-4'!F164="-",'A-4'!F215="-"),"-",SUM('A-4'!F113,'A-4'!F164,'A-4'!F215))</f>
        <v>13786</v>
      </c>
      <c r="G112" s="103">
        <f>IF(AND('A-4'!G113="-",'A-4'!G164="-",'A-4'!G215="-"),"-",SUM('A-4'!G113,'A-4'!G164,'A-4'!G215))</f>
        <v>23887</v>
      </c>
      <c r="H112" s="103">
        <f>IF(AND('A-4'!H113="-",'A-4'!H164="-",'A-4'!H215="-"),"-",SUM('A-4'!H113,'A-4'!H164,'A-4'!H215))</f>
        <v>22612</v>
      </c>
      <c r="I112" s="103">
        <f>IF(AND('A-4'!I113="-",'A-4'!I164="-",'A-4'!I215="-"),"-",SUM('A-4'!I113,'A-4'!I164,'A-4'!I215))</f>
        <v>13071</v>
      </c>
      <c r="J112" s="103">
        <f>IF(AND('A-4'!J113="-",'A-4'!J164="-",'A-4'!J215="-"),"-",SUM('A-4'!J113,'A-4'!J164,'A-4'!J215))</f>
        <v>9544</v>
      </c>
      <c r="K112" s="103">
        <f>IF(AND('A-4'!K113="-",'A-4'!K164="-",'A-4'!K215="-"),"-",SUM('A-4'!K113,'A-4'!K164,'A-4'!K215))</f>
        <v>2675</v>
      </c>
      <c r="L112" s="103">
        <f>IF(AND('A-4'!L113="-",'A-4'!L164="-",'A-4'!L215="-"),"-",SUM('A-4'!L113,'A-4'!L164,'A-4'!L215))</f>
        <v>123407</v>
      </c>
    </row>
    <row r="113" spans="1:12" ht="11.25" customHeight="1">
      <c r="A113" s="68">
        <v>1983</v>
      </c>
      <c r="B113" s="103">
        <f>IF(AND('A-4'!B114="-",'A-4'!B165="-",'A-4'!B216="-"),"-",SUM('A-4'!B114,'A-4'!B165,'A-4'!B216))</f>
        <v>2091</v>
      </c>
      <c r="C113" s="103">
        <f>IF(AND('A-4'!C114="-",'A-4'!C165="-",'A-4'!C216="-"),"-",SUM('A-4'!C114,'A-4'!C165,'A-4'!C216))</f>
        <v>2354</v>
      </c>
      <c r="D113" s="103">
        <f>IF(AND('A-4'!D114="-",'A-4'!D165="-",'A-4'!D216="-"),"-",SUM('A-4'!D114,'A-4'!D165,'A-4'!D216))</f>
        <v>6579</v>
      </c>
      <c r="E113" s="103">
        <f>IF(AND('A-4'!E114="-",'A-4'!E165="-",'A-4'!E216="-"),"-",SUM('A-4'!E114,'A-4'!E165,'A-4'!E216))</f>
        <v>10387</v>
      </c>
      <c r="F113" s="103">
        <f>IF(AND('A-4'!F114="-",'A-4'!F165="-",'A-4'!F216="-"),"-",SUM('A-4'!F114,'A-4'!F165,'A-4'!F216))</f>
        <v>12143</v>
      </c>
      <c r="G113" s="103">
        <f>IF(AND('A-4'!G114="-",'A-4'!G165="-",'A-4'!G216="-"),"-",SUM('A-4'!G114,'A-4'!G165,'A-4'!G216))</f>
        <v>20591</v>
      </c>
      <c r="H113" s="103">
        <f>IF(AND('A-4'!H114="-",'A-4'!H165="-",'A-4'!H216="-"),"-",SUM('A-4'!H114,'A-4'!H165,'A-4'!H216))</f>
        <v>11405</v>
      </c>
      <c r="I113" s="103">
        <f>IF(AND('A-4'!I114="-",'A-4'!I165="-",'A-4'!I216="-"),"-",SUM('A-4'!I114,'A-4'!I165,'A-4'!I216))</f>
        <v>7171</v>
      </c>
      <c r="J113" s="103">
        <f>IF(AND('A-4'!J114="-",'A-4'!J165="-",'A-4'!J216="-"),"-",SUM('A-4'!J114,'A-4'!J165,'A-4'!J216))</f>
        <v>5330</v>
      </c>
      <c r="K113" s="103">
        <f>IF(AND('A-4'!K114="-",'A-4'!K165="-",'A-4'!K216="-"),"-",SUM('A-4'!K114,'A-4'!K165,'A-4'!K216))</f>
        <v>101</v>
      </c>
      <c r="L113" s="103">
        <f>IF(AND('A-4'!L114="-",'A-4'!L165="-",'A-4'!L216="-"),"-",SUM('A-4'!L114,'A-4'!L165,'A-4'!L216))</f>
        <v>78152</v>
      </c>
    </row>
    <row r="114" spans="1:12" ht="11.25" customHeight="1">
      <c r="A114" s="68">
        <v>1984</v>
      </c>
      <c r="B114" s="103">
        <f>IF(AND('A-4'!B115="-",'A-4'!B166="-",'A-4'!B217="-"),"-",SUM('A-4'!B115,'A-4'!B166,'A-4'!B217))</f>
        <v>1916</v>
      </c>
      <c r="C114" s="103">
        <f>IF(AND('A-4'!C115="-",'A-4'!C166="-",'A-4'!C217="-"),"-",SUM('A-4'!C115,'A-4'!C166,'A-4'!C217))</f>
        <v>2166</v>
      </c>
      <c r="D114" s="103">
        <f>IF(AND('A-4'!D115="-",'A-4'!D166="-",'A-4'!D217="-"),"-",SUM('A-4'!D115,'A-4'!D166,'A-4'!D217))</f>
        <v>6475</v>
      </c>
      <c r="E114" s="103">
        <f>IF(AND('A-4'!E115="-",'A-4'!E166="-",'A-4'!E217="-"),"-",SUM('A-4'!E115,'A-4'!E166,'A-4'!E217))</f>
        <v>9369</v>
      </c>
      <c r="F114" s="103">
        <f>IF(AND('A-4'!F115="-",'A-4'!F166="-",'A-4'!F217="-"),"-",SUM('A-4'!F115,'A-4'!F166,'A-4'!F217))</f>
        <v>13845</v>
      </c>
      <c r="G114" s="103">
        <f>IF(AND('A-4'!G115="-",'A-4'!G166="-",'A-4'!G217="-"),"-",SUM('A-4'!G115,'A-4'!G166,'A-4'!G217))</f>
        <v>21292</v>
      </c>
      <c r="H114" s="103">
        <f>IF(AND('A-4'!H115="-",'A-4'!H166="-",'A-4'!H217="-"),"-",SUM('A-4'!H115,'A-4'!H166,'A-4'!H217))</f>
        <v>16078</v>
      </c>
      <c r="I114" s="103">
        <f>IF(AND('A-4'!I115="-",'A-4'!I166="-",'A-4'!I217="-"),"-",SUM('A-4'!I115,'A-4'!I166,'A-4'!I217))</f>
        <v>8978</v>
      </c>
      <c r="J114" s="103">
        <f>IF(AND('A-4'!J115="-",'A-4'!J166="-",'A-4'!J217="-"),"-",SUM('A-4'!J115,'A-4'!J166,'A-4'!J217))</f>
        <v>3461</v>
      </c>
      <c r="K114" s="103">
        <f>IF(AND('A-4'!K115="-",'A-4'!K166="-",'A-4'!K217="-"),"-",SUM('A-4'!K115,'A-4'!K166,'A-4'!K217))</f>
        <v>772</v>
      </c>
      <c r="L114" s="103">
        <f>IF(AND('A-4'!L115="-",'A-4'!L166="-",'A-4'!L217="-"),"-",SUM('A-4'!L115,'A-4'!L166,'A-4'!L217))</f>
        <v>84352</v>
      </c>
    </row>
    <row r="115" spans="1:12" ht="11.25" customHeight="1">
      <c r="A115" s="68">
        <v>1985</v>
      </c>
      <c r="B115" s="103">
        <f>IF(AND('A-4'!B116="-",'A-4'!B167="-",'A-4'!B218="-"),"-",SUM('A-4'!B116,'A-4'!B167,'A-4'!B218))</f>
        <v>9012</v>
      </c>
      <c r="C115" s="103">
        <f>IF(AND('A-4'!C116="-",'A-4'!C167="-",'A-4'!C218="-"),"-",SUM('A-4'!C116,'A-4'!C167,'A-4'!C218))</f>
        <v>16882</v>
      </c>
      <c r="D115" s="103">
        <f>IF(AND('A-4'!D116="-",'A-4'!D167="-",'A-4'!D218="-"),"-",SUM('A-4'!D116,'A-4'!D167,'A-4'!D218))</f>
        <v>11936</v>
      </c>
      <c r="E115" s="103">
        <f>IF(AND('A-4'!E116="-",'A-4'!E167="-",'A-4'!E218="-"),"-",SUM('A-4'!E116,'A-4'!E167,'A-4'!E218))</f>
        <v>9615</v>
      </c>
      <c r="F115" s="103">
        <f>IF(AND('A-4'!F116="-",'A-4'!F167="-",'A-4'!F218="-"),"-",SUM('A-4'!F116,'A-4'!F167,'A-4'!F218))</f>
        <v>19523</v>
      </c>
      <c r="G115" s="103">
        <f>IF(AND('A-4'!G116="-",'A-4'!G167="-",'A-4'!G218="-"),"-",SUM('A-4'!G116,'A-4'!G167,'A-4'!G218))</f>
        <v>24250</v>
      </c>
      <c r="H115" s="103">
        <f>IF(AND('A-4'!H116="-",'A-4'!H167="-",'A-4'!H218="-"),"-",SUM('A-4'!H116,'A-4'!H167,'A-4'!H218))</f>
        <v>18493</v>
      </c>
      <c r="I115" s="103">
        <f>IF(AND('A-4'!I116="-",'A-4'!I167="-",'A-4'!I218="-"),"-",SUM('A-4'!I116,'A-4'!I167,'A-4'!I218))</f>
        <v>10153</v>
      </c>
      <c r="J115" s="103">
        <f>IF(AND('A-4'!J116="-",'A-4'!J167="-",'A-4'!J218="-"),"-",SUM('A-4'!J116,'A-4'!J167,'A-4'!J218))</f>
        <v>4230</v>
      </c>
      <c r="K115" s="103">
        <f>IF(AND('A-4'!K116="-",'A-4'!K167="-",'A-4'!K218="-"),"-",SUM('A-4'!K116,'A-4'!K167,'A-4'!K218))</f>
        <v>1924</v>
      </c>
      <c r="L115" s="103">
        <f>IF(AND('A-4'!L116="-",'A-4'!L167="-",'A-4'!L218="-"),"-",SUM('A-4'!L116,'A-4'!L167,'A-4'!L218))</f>
        <v>126018</v>
      </c>
    </row>
    <row r="116" spans="1:12" ht="11.25" customHeight="1">
      <c r="A116" s="68">
        <v>1986</v>
      </c>
      <c r="B116" s="103">
        <f>IF(AND('A-4'!B117="-",'A-4'!B168="-",'A-4'!B219="-"),"-",SUM('A-4'!B117,'A-4'!B168,'A-4'!B219))</f>
        <v>2129</v>
      </c>
      <c r="C116" s="103">
        <f>IF(AND('A-4'!C117="-",'A-4'!C168="-",'A-4'!C219="-"),"-",SUM('A-4'!C117,'A-4'!C168,'A-4'!C219))</f>
        <v>13939</v>
      </c>
      <c r="D116" s="103">
        <f>IF(AND('A-4'!D117="-",'A-4'!D168="-",'A-4'!D219="-"),"-",SUM('A-4'!D117,'A-4'!D168,'A-4'!D219))</f>
        <v>18354</v>
      </c>
      <c r="E116" s="103">
        <f>IF(AND('A-4'!E117="-",'A-4'!E168="-",'A-4'!E219="-"),"-",SUM('A-4'!E117,'A-4'!E168,'A-4'!E219))</f>
        <v>12764</v>
      </c>
      <c r="F116" s="103">
        <f>IF(AND('A-4'!F117="-",'A-4'!F168="-",'A-4'!F219="-"),"-",SUM('A-4'!F117,'A-4'!F168,'A-4'!F219))</f>
        <v>22498</v>
      </c>
      <c r="G116" s="103">
        <f>IF(AND('A-4'!G117="-",'A-4'!G168="-",'A-4'!G219="-"),"-",SUM('A-4'!G117,'A-4'!G168,'A-4'!G219))</f>
        <v>34860</v>
      </c>
      <c r="H116" s="103">
        <f>IF(AND('A-4'!H117="-",'A-4'!H168="-",'A-4'!H219="-"),"-",SUM('A-4'!H117,'A-4'!H168,'A-4'!H219))</f>
        <v>23236</v>
      </c>
      <c r="I116" s="103">
        <f>IF(AND('A-4'!I117="-",'A-4'!I168="-",'A-4'!I219="-"),"-",SUM('A-4'!I117,'A-4'!I168,'A-4'!I219))</f>
        <v>7674</v>
      </c>
      <c r="J116" s="103">
        <f>IF(AND('A-4'!J117="-",'A-4'!J168="-",'A-4'!J219="-"),"-",SUM('A-4'!J117,'A-4'!J168,'A-4'!J219))</f>
        <v>4807</v>
      </c>
      <c r="K116" s="103">
        <f>IF(AND('A-4'!K117="-",'A-4'!K168="-",'A-4'!K219="-"),"-",SUM('A-4'!K117,'A-4'!K168,'A-4'!K219))</f>
        <v>885</v>
      </c>
      <c r="L116" s="103">
        <f>IF(AND('A-4'!L117="-",'A-4'!L168="-",'A-4'!L219="-"),"-",SUM('A-4'!L117,'A-4'!L168,'A-4'!L219))</f>
        <v>141146</v>
      </c>
    </row>
    <row r="117" spans="1:12" ht="11.25" customHeight="1">
      <c r="A117" s="68">
        <v>1987</v>
      </c>
      <c r="B117" s="103">
        <f>IF(AND('A-4'!B118="-",'A-4'!B169="-",'A-4'!B220="-"),"-",SUM('A-4'!B118,'A-4'!B169,'A-4'!B220))</f>
        <v>8638</v>
      </c>
      <c r="C117" s="103">
        <f>IF(AND('A-4'!C118="-",'A-4'!C169="-",'A-4'!C220="-"),"-",SUM('A-4'!C118,'A-4'!C169,'A-4'!C220))</f>
        <v>18933</v>
      </c>
      <c r="D117" s="103">
        <f>IF(AND('A-4'!D118="-",'A-4'!D169="-",'A-4'!D220="-"),"-",SUM('A-4'!D118,'A-4'!D169,'A-4'!D220))</f>
        <v>17577</v>
      </c>
      <c r="E117" s="103">
        <f>IF(AND('A-4'!E118="-",'A-4'!E169="-",'A-4'!E220="-"),"-",SUM('A-4'!E118,'A-4'!E169,'A-4'!E220))</f>
        <v>13597</v>
      </c>
      <c r="F117" s="103">
        <f>IF(AND('A-4'!F118="-",'A-4'!F169="-",'A-4'!F220="-"),"-",SUM('A-4'!F118,'A-4'!F169,'A-4'!F220))</f>
        <v>17782</v>
      </c>
      <c r="G117" s="103">
        <f>IF(AND('A-4'!G118="-",'A-4'!G169="-",'A-4'!G220="-"),"-",SUM('A-4'!G118,'A-4'!G169,'A-4'!G220))</f>
        <v>38125</v>
      </c>
      <c r="H117" s="103">
        <f>IF(AND('A-4'!H118="-",'A-4'!H169="-",'A-4'!H220="-"),"-",SUM('A-4'!H118,'A-4'!H169,'A-4'!H220))</f>
        <v>31688</v>
      </c>
      <c r="I117" s="103">
        <f>IF(AND('A-4'!I118="-",'A-4'!I169="-",'A-4'!I220="-"),"-",SUM('A-4'!I118,'A-4'!I169,'A-4'!I220))</f>
        <v>14718</v>
      </c>
      <c r="J117" s="103">
        <f>IF(AND('A-4'!J118="-",'A-4'!J169="-",'A-4'!J220="-"),"-",SUM('A-4'!J118,'A-4'!J169,'A-4'!J220))</f>
        <v>7342</v>
      </c>
      <c r="K117" s="103">
        <f>IF(AND('A-4'!K118="-",'A-4'!K169="-",'A-4'!K220="-"),"-",SUM('A-4'!K118,'A-4'!K169,'A-4'!K220))</f>
        <v>1662</v>
      </c>
      <c r="L117" s="103">
        <f>IF(AND('A-4'!L118="-",'A-4'!L169="-",'A-4'!L220="-"),"-",SUM('A-4'!L118,'A-4'!L169,'A-4'!L220))</f>
        <v>170062</v>
      </c>
    </row>
    <row r="118" spans="1:12" ht="11.25" customHeight="1">
      <c r="A118" s="68">
        <v>1988</v>
      </c>
      <c r="B118" s="103">
        <f>IF(AND('A-4'!B119="-",'A-4'!B170="-",'A-4'!B221="-"),"-",SUM('A-4'!B119,'A-4'!B170,'A-4'!B221))</f>
        <v>10596</v>
      </c>
      <c r="C118" s="103">
        <f>IF(AND('A-4'!C119="-",'A-4'!C170="-",'A-4'!C221="-"),"-",SUM('A-4'!C119,'A-4'!C170,'A-4'!C221))</f>
        <v>16108</v>
      </c>
      <c r="D118" s="103">
        <f>IF(AND('A-4'!D119="-",'A-4'!D170="-",'A-4'!D221="-"),"-",SUM('A-4'!D119,'A-4'!D170,'A-4'!D221))</f>
        <v>18934</v>
      </c>
      <c r="E118" s="103">
        <f>IF(AND('A-4'!E119="-",'A-4'!E170="-",'A-4'!E221="-"),"-",SUM('A-4'!E119,'A-4'!E170,'A-4'!E221))</f>
        <v>19947</v>
      </c>
      <c r="F118" s="103">
        <f>IF(AND('A-4'!F119="-",'A-4'!F170="-",'A-4'!F221="-"),"-",SUM('A-4'!F119,'A-4'!F170,'A-4'!F221))</f>
        <v>27525</v>
      </c>
      <c r="G118" s="103">
        <f>IF(AND('A-4'!G119="-",'A-4'!G170="-",'A-4'!G221="-"),"-",SUM('A-4'!G119,'A-4'!G170,'A-4'!G221))</f>
        <v>38347</v>
      </c>
      <c r="H118" s="103">
        <f>IF(AND('A-4'!H119="-",'A-4'!H170="-",'A-4'!H221="-"),"-",SUM('A-4'!H119,'A-4'!H170,'A-4'!H221))</f>
        <v>20667</v>
      </c>
      <c r="I118" s="103">
        <f>IF(AND('A-4'!I119="-",'A-4'!I170="-",'A-4'!I221="-"),"-",SUM('A-4'!I119,'A-4'!I170,'A-4'!I221))</f>
        <v>9751</v>
      </c>
      <c r="J118" s="103">
        <f>IF(AND('A-4'!J119="-",'A-4'!J170="-",'A-4'!J221="-"),"-",SUM('A-4'!J119,'A-4'!J170,'A-4'!J221))</f>
        <v>3826</v>
      </c>
      <c r="K118" s="103">
        <f>IF(AND('A-4'!K119="-",'A-4'!K170="-",'A-4'!K221="-"),"-",SUM('A-4'!K119,'A-4'!K170,'A-4'!K221))</f>
        <v>42</v>
      </c>
      <c r="L118" s="103">
        <f>IF(AND('A-4'!L119="-",'A-4'!L170="-",'A-4'!L221="-"),"-",SUM('A-4'!L119,'A-4'!L170,'A-4'!L221))</f>
        <v>165743</v>
      </c>
    </row>
    <row r="119" spans="1:12" ht="11.25" customHeight="1">
      <c r="A119" s="68">
        <v>1989</v>
      </c>
      <c r="B119" s="103">
        <f>IF(AND('A-4'!B120="-",'A-4'!B171="-",'A-4'!B222="-"),"-",SUM('A-4'!B120,'A-4'!B171,'A-4'!B222))</f>
        <v>9830</v>
      </c>
      <c r="C119" s="103">
        <f>IF(AND('A-4'!C120="-",'A-4'!C171="-",'A-4'!C222="-"),"-",SUM('A-4'!C120,'A-4'!C171,'A-4'!C222))</f>
        <v>15912</v>
      </c>
      <c r="D119" s="103">
        <f>IF(AND('A-4'!D120="-",'A-4'!D171="-",'A-4'!D222="-"),"-",SUM('A-4'!D120,'A-4'!D171,'A-4'!D222))</f>
        <v>35010</v>
      </c>
      <c r="E119" s="103">
        <f>IF(AND('A-4'!E120="-",'A-4'!E171="-",'A-4'!E222="-"),"-",SUM('A-4'!E120,'A-4'!E171,'A-4'!E222))</f>
        <v>14205</v>
      </c>
      <c r="F119" s="103">
        <f>IF(AND('A-4'!F120="-",'A-4'!F171="-",'A-4'!F222="-"),"-",SUM('A-4'!F120,'A-4'!F171,'A-4'!F222))</f>
        <v>22909</v>
      </c>
      <c r="G119" s="103">
        <f>IF(AND('A-4'!G120="-",'A-4'!G171="-",'A-4'!G222="-"),"-",SUM('A-4'!G120,'A-4'!G171,'A-4'!G222))</f>
        <v>30363</v>
      </c>
      <c r="H119" s="103">
        <f>IF(AND('A-4'!H120="-",'A-4'!H171="-",'A-4'!H222="-"),"-",SUM('A-4'!H120,'A-4'!H171,'A-4'!H222))</f>
        <v>22221</v>
      </c>
      <c r="I119" s="103">
        <f>IF(AND('A-4'!I120="-",'A-4'!I171="-",'A-4'!I222="-"),"-",SUM('A-4'!I120,'A-4'!I171,'A-4'!I222))</f>
        <v>11945</v>
      </c>
      <c r="J119" s="103">
        <f>IF(AND('A-4'!J120="-",'A-4'!J171="-",'A-4'!J222="-"),"-",SUM('A-4'!J120,'A-4'!J171,'A-4'!J222))</f>
        <v>4046</v>
      </c>
      <c r="K119" s="103">
        <f>IF(AND('A-4'!K120="-",'A-4'!K171="-",'A-4'!K222="-"),"-",SUM('A-4'!K120,'A-4'!K171,'A-4'!K222))</f>
        <v>1870</v>
      </c>
      <c r="L119" s="103">
        <f>IF(AND('A-4'!L120="-",'A-4'!L171="-",'A-4'!L222="-"),"-",SUM('A-4'!L120,'A-4'!L171,'A-4'!L222))</f>
        <v>168311</v>
      </c>
    </row>
    <row r="120" spans="1:12" ht="11.25" customHeight="1">
      <c r="A120" s="68">
        <v>1990</v>
      </c>
      <c r="B120" s="103">
        <f>IF(AND('A-4'!B121="-",'A-4'!B172="-",'A-4'!B223="-"),"-",SUM('A-4'!B121,'A-4'!B172,'A-4'!B223))</f>
        <v>10169</v>
      </c>
      <c r="C120" s="103">
        <f>IF(AND('A-4'!C121="-",'A-4'!C172="-",'A-4'!C223="-"),"-",SUM('A-4'!C121,'A-4'!C172,'A-4'!C223))</f>
        <v>20580</v>
      </c>
      <c r="D120" s="103">
        <f>IF(AND('A-4'!D121="-",'A-4'!D172="-",'A-4'!D223="-"),"-",SUM('A-4'!D121,'A-4'!D172,'A-4'!D223))</f>
        <v>30293</v>
      </c>
      <c r="E120" s="103">
        <f>IF(AND('A-4'!E121="-",'A-4'!E172="-",'A-4'!E223="-"),"-",SUM('A-4'!E121,'A-4'!E172,'A-4'!E223))</f>
        <v>8643</v>
      </c>
      <c r="F120" s="103">
        <f>IF(AND('A-4'!F121="-",'A-4'!F172="-",'A-4'!F223="-"),"-",SUM('A-4'!F121,'A-4'!F172,'A-4'!F223))</f>
        <v>27749</v>
      </c>
      <c r="G120" s="103">
        <f>IF(AND('A-4'!G121="-",'A-4'!G172="-",'A-4'!G223="-"),"-",SUM('A-4'!G121,'A-4'!G172,'A-4'!G223))</f>
        <v>39153</v>
      </c>
      <c r="H120" s="103">
        <f>IF(AND('A-4'!H121="-",'A-4'!H172="-",'A-4'!H223="-"),"-",SUM('A-4'!H121,'A-4'!H172,'A-4'!H223))</f>
        <v>15341</v>
      </c>
      <c r="I120" s="103">
        <f>IF(AND('A-4'!I121="-",'A-4'!I172="-",'A-4'!I223="-"),"-",SUM('A-4'!I121,'A-4'!I172,'A-4'!I223))</f>
        <v>10377</v>
      </c>
      <c r="J120" s="103">
        <f>IF(AND('A-4'!J121="-",'A-4'!J172="-",'A-4'!J223="-"),"-",SUM('A-4'!J121,'A-4'!J172,'A-4'!J223))</f>
        <v>5123</v>
      </c>
      <c r="K120" s="103">
        <f>IF(AND('A-4'!K121="-",'A-4'!K172="-",'A-4'!K223="-"),"-",SUM('A-4'!K121,'A-4'!K172,'A-4'!K223))</f>
        <v>3355</v>
      </c>
      <c r="L120" s="103">
        <f>IF(AND('A-4'!L121="-",'A-4'!L172="-",'A-4'!L223="-"),"-",SUM('A-4'!L121,'A-4'!L172,'A-4'!L223))</f>
        <v>170783</v>
      </c>
    </row>
    <row r="121" spans="1:12" ht="11.25" customHeight="1">
      <c r="A121" s="68">
        <v>1991</v>
      </c>
      <c r="B121" s="103">
        <f>IF(AND('A-4'!B122="-",'A-4'!B173="-",'A-4'!B224="-"),"-",SUM('A-4'!B122,'A-4'!B173,'A-4'!B224))</f>
        <v>55</v>
      </c>
      <c r="C121" s="103">
        <f>IF(AND('A-4'!C122="-",'A-4'!C173="-",'A-4'!C224="-"),"-",SUM('A-4'!C122,'A-4'!C173,'A-4'!C224))</f>
        <v>12216</v>
      </c>
      <c r="D121" s="103">
        <f>IF(AND('A-4'!D122="-",'A-4'!D173="-",'A-4'!D224="-"),"-",SUM('A-4'!D122,'A-4'!D173,'A-4'!D224))</f>
        <v>18217</v>
      </c>
      <c r="E121" s="103">
        <f>IF(AND('A-4'!E122="-",'A-4'!E173="-",'A-4'!E224="-"),"-",SUM('A-4'!E122,'A-4'!E173,'A-4'!E224))</f>
        <v>11031</v>
      </c>
      <c r="F121" s="103">
        <f>IF(AND('A-4'!F122="-",'A-4'!F173="-",'A-4'!F224="-"),"-",SUM('A-4'!F122,'A-4'!F173,'A-4'!F224))</f>
        <v>27892</v>
      </c>
      <c r="G121" s="103">
        <f>IF(AND('A-4'!G122="-",'A-4'!G173="-",'A-4'!G224="-"),"-",SUM('A-4'!G122,'A-4'!G173,'A-4'!G224))</f>
        <v>44228</v>
      </c>
      <c r="H121" s="103">
        <f>IF(AND('A-4'!H122="-",'A-4'!H173="-",'A-4'!H224="-"),"-",SUM('A-4'!H122,'A-4'!H173,'A-4'!H224))</f>
        <v>19673</v>
      </c>
      <c r="I121" s="103">
        <f>IF(AND('A-4'!I122="-",'A-4'!I173="-",'A-4'!I224="-"),"-",SUM('A-4'!I122,'A-4'!I173,'A-4'!I224))</f>
        <v>5809</v>
      </c>
      <c r="J121" s="103">
        <f>IF(AND('A-4'!J122="-",'A-4'!J173="-",'A-4'!J224="-"),"-",SUM('A-4'!J122,'A-4'!J173,'A-4'!J224))</f>
        <v>4433</v>
      </c>
      <c r="K121" s="103">
        <f>IF(AND('A-4'!K122="-",'A-4'!K173="-",'A-4'!K224="-"),"-",SUM('A-4'!K122,'A-4'!K173,'A-4'!K224))</f>
        <v>58</v>
      </c>
      <c r="L121" s="103">
        <f>IF(AND('A-4'!L122="-",'A-4'!L173="-",'A-4'!L224="-"),"-",SUM('A-4'!L122,'A-4'!L173,'A-4'!L224))</f>
        <v>143612</v>
      </c>
    </row>
    <row r="122" spans="1:12" ht="11.25" customHeight="1">
      <c r="A122" s="68">
        <v>1992</v>
      </c>
      <c r="B122" s="103">
        <f>IF(AND('A-4'!B123="-",'A-4'!B174="-",'A-4'!B225="-"),"-",SUM('A-4'!B123,'A-4'!B174,'A-4'!B225))</f>
        <v>2006</v>
      </c>
      <c r="C122" s="103">
        <f>IF(AND('A-4'!C123="-",'A-4'!C174="-",'A-4'!C225="-"),"-",SUM('A-4'!C123,'A-4'!C174,'A-4'!C225))</f>
        <v>9713</v>
      </c>
      <c r="D122" s="103">
        <f>IF(AND('A-4'!D123="-",'A-4'!D174="-",'A-4'!D225="-"),"-",SUM('A-4'!D123,'A-4'!D174,'A-4'!D225))</f>
        <v>9877</v>
      </c>
      <c r="E122" s="103">
        <f>IF(AND('A-4'!E123="-",'A-4'!E174="-",'A-4'!E225="-"),"-",SUM('A-4'!E123,'A-4'!E174,'A-4'!E225))</f>
        <v>11543</v>
      </c>
      <c r="F122" s="103">
        <f>IF(AND('A-4'!F123="-",'A-4'!F174="-",'A-4'!F225="-"),"-",SUM('A-4'!F123,'A-4'!F174,'A-4'!F225))</f>
        <v>13636</v>
      </c>
      <c r="G122" s="103">
        <f>IF(AND('A-4'!G123="-",'A-4'!G174="-",'A-4'!G225="-"),"-",SUM('A-4'!G123,'A-4'!G174,'A-4'!G225))</f>
        <v>28930</v>
      </c>
      <c r="H122" s="103">
        <f>IF(AND('A-4'!H123="-",'A-4'!H174="-",'A-4'!H225="-"),"-",SUM('A-4'!H123,'A-4'!H174,'A-4'!H225))</f>
        <v>15063</v>
      </c>
      <c r="I122" s="103">
        <f>IF(AND('A-4'!I123="-",'A-4'!I174="-",'A-4'!I225="-"),"-",SUM('A-4'!I123,'A-4'!I174,'A-4'!I225))</f>
        <v>12325</v>
      </c>
      <c r="J122" s="103">
        <f>IF(AND('A-4'!J123="-",'A-4'!J174="-",'A-4'!J225="-"),"-",SUM('A-4'!J123,'A-4'!J174,'A-4'!J225))</f>
        <v>5759</v>
      </c>
      <c r="K122" s="103">
        <f>IF(AND('A-4'!K123="-",'A-4'!K174="-",'A-4'!K225="-"),"-",SUM('A-4'!K123,'A-4'!K174,'A-4'!K225))</f>
        <v>849</v>
      </c>
      <c r="L122" s="103">
        <f>IF(AND('A-4'!L123="-",'A-4'!L174="-",'A-4'!L225="-"),"-",SUM('A-4'!L123,'A-4'!L174,'A-4'!L225))</f>
        <v>109701</v>
      </c>
    </row>
    <row r="123" spans="1:12" ht="11.25" customHeight="1">
      <c r="A123" s="68">
        <v>1993</v>
      </c>
      <c r="B123" s="103">
        <f>IF(AND('A-4'!B124="-",'A-4'!B175="-",'A-4'!B226="-"),"-",SUM('A-4'!B124,'A-4'!B175,'A-4'!B226))</f>
        <v>879</v>
      </c>
      <c r="C123" s="103">
        <f>IF(AND('A-4'!C124="-",'A-4'!C175="-",'A-4'!C226="-"),"-",SUM('A-4'!C124,'A-4'!C175,'A-4'!C226))</f>
        <v>15036</v>
      </c>
      <c r="D123" s="103">
        <f>IF(AND('A-4'!D124="-",'A-4'!D175="-",'A-4'!D226="-"),"-",SUM('A-4'!D124,'A-4'!D175,'A-4'!D226))</f>
        <v>17597</v>
      </c>
      <c r="E123" s="103">
        <f>IF(AND('A-4'!E124="-",'A-4'!E175="-",'A-4'!E226="-"),"-",SUM('A-4'!E124,'A-4'!E175,'A-4'!E226))</f>
        <v>15209</v>
      </c>
      <c r="F123" s="103">
        <f>IF(AND('A-4'!F124="-",'A-4'!F175="-",'A-4'!F226="-"),"-",SUM('A-4'!F124,'A-4'!F175,'A-4'!F226))</f>
        <v>12272</v>
      </c>
      <c r="G123" s="103">
        <f>IF(AND('A-4'!G124="-",'A-4'!G175="-",'A-4'!G226="-"),"-",SUM('A-4'!G124,'A-4'!G175,'A-4'!G226))</f>
        <v>42303</v>
      </c>
      <c r="H123" s="103">
        <f>IF(AND('A-4'!H124="-",'A-4'!H175="-",'A-4'!H226="-"),"-",SUM('A-4'!H124,'A-4'!H175,'A-4'!H226))</f>
        <v>25119</v>
      </c>
      <c r="I123" s="103">
        <f>IF(AND('A-4'!I124="-",'A-4'!I175="-",'A-4'!I226="-"),"-",SUM('A-4'!I124,'A-4'!I175,'A-4'!I226))</f>
        <v>8059</v>
      </c>
      <c r="J123" s="103">
        <f>IF(AND('A-4'!J124="-",'A-4'!J175="-",'A-4'!J226="-"),"-",SUM('A-4'!J124,'A-4'!J175,'A-4'!J226))</f>
        <v>4744</v>
      </c>
      <c r="K123" s="103">
        <f>IF(AND('A-4'!K124="-",'A-4'!K175="-",'A-4'!K226="-"),"-",SUM('A-4'!K124,'A-4'!K175,'A-4'!K226))</f>
        <v>0</v>
      </c>
      <c r="L123" s="103">
        <f>IF(AND('A-4'!L124="-",'A-4'!L175="-",'A-4'!L226="-"),"-",SUM('A-4'!L124,'A-4'!L175,'A-4'!L226))</f>
        <v>141218</v>
      </c>
    </row>
    <row r="124" spans="1:12" ht="11.25" customHeight="1">
      <c r="A124" s="68">
        <v>1994</v>
      </c>
      <c r="B124" s="103">
        <f>IF(AND('A-4'!B125="-",'A-4'!B176="-",'A-4'!B227="-"),"-",SUM('A-4'!B125,'A-4'!B176,'A-4'!B227))</f>
        <v>3013</v>
      </c>
      <c r="C124" s="103">
        <f>IF(AND('A-4'!C125="-",'A-4'!C176="-",'A-4'!C227="-"),"-",SUM('A-4'!C125,'A-4'!C176,'A-4'!C227))</f>
        <v>15387</v>
      </c>
      <c r="D124" s="103">
        <f>IF(AND('A-4'!D125="-",'A-4'!D176="-",'A-4'!D227="-"),"-",SUM('A-4'!D125,'A-4'!D176,'A-4'!D227))</f>
        <v>19540</v>
      </c>
      <c r="E124" s="103">
        <f>IF(AND('A-4'!E125="-",'A-4'!E176="-",'A-4'!E227="-"),"-",SUM('A-4'!E125,'A-4'!E176,'A-4'!E227))</f>
        <v>17766</v>
      </c>
      <c r="F124" s="103">
        <f>IF(AND('A-4'!F125="-",'A-4'!F176="-",'A-4'!F227="-"),"-",SUM('A-4'!F125,'A-4'!F176,'A-4'!F227))</f>
        <v>34020</v>
      </c>
      <c r="G124" s="103">
        <f>IF(AND('A-4'!G125="-",'A-4'!G176="-",'A-4'!G227="-"),"-",SUM('A-4'!G125,'A-4'!G176,'A-4'!G227))</f>
        <v>44976</v>
      </c>
      <c r="H124" s="103">
        <f>IF(AND('A-4'!H125="-",'A-4'!H176="-",'A-4'!H227="-"),"-",SUM('A-4'!H125,'A-4'!H176,'A-4'!H227))</f>
        <v>28148</v>
      </c>
      <c r="I124" s="103">
        <f>IF(AND('A-4'!I125="-",'A-4'!I176="-",'A-4'!I227="-"),"-",SUM('A-4'!I125,'A-4'!I176,'A-4'!I227))</f>
        <v>13326</v>
      </c>
      <c r="J124" s="103">
        <f>IF(AND('A-4'!J125="-",'A-4'!J176="-",'A-4'!J227="-"),"-",SUM('A-4'!J125,'A-4'!J176,'A-4'!J227))</f>
        <v>9848</v>
      </c>
      <c r="K124" s="38" t="s">
        <v>63</v>
      </c>
      <c r="L124" s="103">
        <f>IF(AND('A-4'!L125="-",'A-4'!L176="-",'A-4'!L227="-"),"-",SUM('A-4'!L125,'A-4'!L176,'A-4'!L227))</f>
        <v>186024</v>
      </c>
    </row>
    <row r="125" spans="1:12" ht="11.25" customHeight="1">
      <c r="A125" s="68">
        <v>1995</v>
      </c>
      <c r="B125" s="103">
        <f>IF(AND('A-4'!B126="-",'A-4'!B177="-",'A-4'!B228="-"),"-",SUM('A-4'!B126,'A-4'!B177,'A-4'!B228))</f>
        <v>360</v>
      </c>
      <c r="C125" s="103">
        <f>IF(AND('A-4'!C126="-",'A-4'!C177="-",'A-4'!C228="-"),"-",SUM('A-4'!C126,'A-4'!C177,'A-4'!C228))</f>
        <v>22917</v>
      </c>
      <c r="D125" s="103">
        <f>IF(AND('A-4'!D126="-",'A-4'!D177="-",'A-4'!D228="-"),"-",SUM('A-4'!D126,'A-4'!D177,'A-4'!D228))</f>
        <v>50164</v>
      </c>
      <c r="E125" s="103">
        <f>IF(AND('A-4'!E126="-",'A-4'!E177="-",'A-4'!E228="-"),"-",SUM('A-4'!E126,'A-4'!E177,'A-4'!E228))</f>
        <v>55349</v>
      </c>
      <c r="F125" s="103">
        <f>IF(AND('A-4'!F126="-",'A-4'!F177="-",'A-4'!F228="-"),"-",SUM('A-4'!F126,'A-4'!F177,'A-4'!F228))</f>
        <v>62214</v>
      </c>
      <c r="G125" s="103">
        <f>IF(AND('A-4'!G126="-",'A-4'!G177="-",'A-4'!G228="-"),"-",SUM('A-4'!G126,'A-4'!G177,'A-4'!G228))</f>
        <v>97536</v>
      </c>
      <c r="H125" s="103">
        <f>IF(AND('A-4'!H126="-",'A-4'!H177="-",'A-4'!H228="-"),"-",SUM('A-4'!H126,'A-4'!H177,'A-4'!H228))</f>
        <v>44412</v>
      </c>
      <c r="I125" s="103">
        <f>IF(AND('A-4'!I126="-",'A-4'!I177="-",'A-4'!I228="-"),"-",SUM('A-4'!I126,'A-4'!I177,'A-4'!I228))</f>
        <v>15948</v>
      </c>
      <c r="J125" s="103">
        <f>IF(AND('A-4'!J126="-",'A-4'!J177="-",'A-4'!J228="-"),"-",SUM('A-4'!J126,'A-4'!J177,'A-4'!J228))</f>
        <v>4911</v>
      </c>
      <c r="K125" s="38" t="s">
        <v>63</v>
      </c>
      <c r="L125" s="103">
        <f>IF(AND('A-4'!L126="-",'A-4'!L177="-",'A-4'!L228="-"),"-",SUM('A-4'!L126,'A-4'!L177,'A-4'!L228))</f>
        <v>353811</v>
      </c>
    </row>
    <row r="126" spans="1:12" ht="11.25" customHeight="1">
      <c r="A126" s="68">
        <v>1996</v>
      </c>
      <c r="B126" s="103">
        <f>IF(AND('A-4'!B127="-",'A-4'!B178="-",'A-4'!B229="-"),"-",SUM('A-4'!B127,'A-4'!B178,'A-4'!B229))</f>
        <v>49</v>
      </c>
      <c r="C126" s="103">
        <f>IF(AND('A-4'!C127="-",'A-4'!C178="-",'A-4'!C229="-"),"-",SUM('A-4'!C127,'A-4'!C178,'A-4'!C229))</f>
        <v>35215</v>
      </c>
      <c r="D126" s="103">
        <f>IF(AND('A-4'!D127="-",'A-4'!D178="-",'A-4'!D229="-"),"-",SUM('A-4'!D127,'A-4'!D178,'A-4'!D229))</f>
        <v>30349</v>
      </c>
      <c r="E126" s="103">
        <f>IF(AND('A-4'!E127="-",'A-4'!E178="-",'A-4'!E229="-"),"-",SUM('A-4'!E127,'A-4'!E178,'A-4'!E229))</f>
        <v>21778</v>
      </c>
      <c r="F126" s="103">
        <f>IF(AND('A-4'!F127="-",'A-4'!F178="-",'A-4'!F229="-"),"-",SUM('A-4'!F127,'A-4'!F178,'A-4'!F229))</f>
        <v>31697</v>
      </c>
      <c r="G126" s="103">
        <f>IF(AND('A-4'!G127="-",'A-4'!G178="-",'A-4'!G229="-"),"-",SUM('A-4'!G127,'A-4'!G178,'A-4'!G229))</f>
        <v>43378</v>
      </c>
      <c r="H126" s="103">
        <f>IF(AND('A-4'!H127="-",'A-4'!H178="-",'A-4'!H229="-"),"-",SUM('A-4'!H127,'A-4'!H178,'A-4'!H229))</f>
        <v>26313</v>
      </c>
      <c r="I126" s="103">
        <f>IF(AND('A-4'!I127="-",'A-4'!I178="-",'A-4'!I229="-"),"-",SUM('A-4'!I127,'A-4'!I178,'A-4'!I229))</f>
        <v>8060</v>
      </c>
      <c r="J126" s="103">
        <f>IF(AND('A-4'!J127="-",'A-4'!J178="-",'A-4'!J229="-"),"-",SUM('A-4'!J127,'A-4'!J178,'A-4'!J229))</f>
        <v>3141</v>
      </c>
      <c r="K126" s="103">
        <f>IF(AND('A-4'!K127="-",'A-4'!K178="-",'A-4'!K229="-"),"-",SUM('A-4'!K127,'A-4'!K178,'A-4'!K229))</f>
        <v>0</v>
      </c>
      <c r="L126" s="103">
        <f>IF(AND('A-4'!L127="-",'A-4'!L178="-",'A-4'!L229="-"),"-",SUM('A-4'!L127,'A-4'!L178,'A-4'!L229))</f>
        <v>199980</v>
      </c>
    </row>
    <row r="127" spans="1:12" ht="11.25" customHeight="1">
      <c r="A127" s="68">
        <v>1997</v>
      </c>
      <c r="B127" s="38" t="s">
        <v>63</v>
      </c>
      <c r="C127" s="103">
        <f>IF(AND('A-4'!C128="-",'A-4'!C179="-",'A-4'!C230="-"),"-",SUM('A-4'!C128,'A-4'!C179,'A-4'!C230))</f>
        <v>21546</v>
      </c>
      <c r="D127" s="103">
        <f>IF(AND('A-4'!D128="-",'A-4'!D179="-",'A-4'!D230="-"),"-",SUM('A-4'!D128,'A-4'!D179,'A-4'!D230))</f>
        <v>29711</v>
      </c>
      <c r="E127" s="103">
        <f>IF(AND('A-4'!E128="-",'A-4'!E179="-",'A-4'!E230="-"),"-",SUM('A-4'!E128,'A-4'!E179,'A-4'!E230))</f>
        <v>29897</v>
      </c>
      <c r="F127" s="103">
        <f>IF(AND('A-4'!F128="-",'A-4'!F179="-",'A-4'!F230="-"),"-",SUM('A-4'!F128,'A-4'!F179,'A-4'!F230))</f>
        <v>39076</v>
      </c>
      <c r="G127" s="103">
        <f>IF(AND('A-4'!G128="-",'A-4'!G179="-",'A-4'!G230="-"),"-",SUM('A-4'!G128,'A-4'!G179,'A-4'!G230))</f>
        <v>56577</v>
      </c>
      <c r="H127" s="103">
        <f>IF(AND('A-4'!H128="-",'A-4'!H179="-",'A-4'!H230="-"),"-",SUM('A-4'!H128,'A-4'!H179,'A-4'!H230))</f>
        <v>29058</v>
      </c>
      <c r="I127" s="103">
        <f>IF(AND('A-4'!I128="-",'A-4'!I179="-",'A-4'!I230="-"),"-",SUM('A-4'!I128,'A-4'!I179,'A-4'!I230))</f>
        <v>5961</v>
      </c>
      <c r="J127" s="103">
        <f>IF(AND('A-4'!J128="-",'A-4'!J179="-",'A-4'!J230="-"),"-",SUM('A-4'!J128,'A-4'!J179,'A-4'!J230))</f>
        <v>3212</v>
      </c>
      <c r="K127" s="103">
        <f>IF(AND('A-4'!K128="-",'A-4'!K179="-",'A-4'!K230="-"),"-",SUM('A-4'!K128,'A-4'!K179,'A-4'!K230))</f>
        <v>380</v>
      </c>
      <c r="L127" s="103">
        <f>IF(AND('A-4'!L128="-",'A-4'!L179="-",'A-4'!L230="-"),"-",SUM('A-4'!L128,'A-4'!L179,'A-4'!L230))</f>
        <v>215418</v>
      </c>
    </row>
    <row r="128" spans="1:12" ht="11.25" customHeight="1">
      <c r="A128" s="68">
        <v>1998</v>
      </c>
      <c r="B128" s="38" t="s">
        <v>63</v>
      </c>
      <c r="C128" s="103">
        <f>IF(AND('A-4'!C129="-",'A-4'!C180="-",'A-4'!C231="-"),"-",SUM('A-4'!C129,'A-4'!C180,'A-4'!C231))</f>
        <v>6225</v>
      </c>
      <c r="D128" s="103">
        <f>IF(AND('A-4'!D129="-",'A-4'!D180="-",'A-4'!D231="-"),"-",SUM('A-4'!D129,'A-4'!D180,'A-4'!D231))</f>
        <v>17692</v>
      </c>
      <c r="E128" s="103">
        <f>IF(AND('A-4'!E129="-",'A-4'!E180="-",'A-4'!E231="-"),"-",SUM('A-4'!E129,'A-4'!E180,'A-4'!E231))</f>
        <v>18052</v>
      </c>
      <c r="F128" s="103">
        <f>IF(AND('A-4'!F129="-",'A-4'!F180="-",'A-4'!F231="-"),"-",SUM('A-4'!F129,'A-4'!F180,'A-4'!F231))</f>
        <v>28228</v>
      </c>
      <c r="G128" s="103">
        <f>IF(AND('A-4'!G129="-",'A-4'!G180="-",'A-4'!G231="-"),"-",SUM('A-4'!G129,'A-4'!G180,'A-4'!G231))</f>
        <v>33732</v>
      </c>
      <c r="H128" s="103">
        <f>IF(AND('A-4'!H129="-",'A-4'!H180="-",'A-4'!H231="-"),"-",SUM('A-4'!H129,'A-4'!H180,'A-4'!H231))</f>
        <v>25998</v>
      </c>
      <c r="I128" s="103">
        <f>IF(AND('A-4'!I129="-",'A-4'!I180="-",'A-4'!I231="-"),"-",SUM('A-4'!I129,'A-4'!I180,'A-4'!I231))</f>
        <v>8385</v>
      </c>
      <c r="J128" s="103">
        <f>IF(AND('A-4'!J129="-",'A-4'!J180="-",'A-4'!J231="-"),"-",SUM('A-4'!J129,'A-4'!J180,'A-4'!J231))</f>
        <v>3480</v>
      </c>
      <c r="K128" s="38" t="s">
        <v>63</v>
      </c>
      <c r="L128" s="103">
        <f>IF(AND('A-4'!L129="-",'A-4'!L180="-",'A-4'!L231="-"),"-",SUM('A-4'!L129,'A-4'!L180,'A-4'!L231))</f>
        <v>141792</v>
      </c>
    </row>
    <row r="129" spans="1:12" ht="11.25" customHeight="1">
      <c r="A129" s="68">
        <v>1999</v>
      </c>
      <c r="B129" s="103">
        <f>IF(AND('A-4'!B130="-",'A-4'!B181="-",'A-4'!B232="-"),"-",SUM('A-4'!B130,'A-4'!B181,'A-4'!B232))</f>
        <v>14</v>
      </c>
      <c r="C129" s="103">
        <f>IF(AND('A-4'!C130="-",'A-4'!C181="-",'A-4'!C232="-"),"-",SUM('A-4'!C130,'A-4'!C181,'A-4'!C232))</f>
        <v>8721</v>
      </c>
      <c r="D129" s="103">
        <f>IF(AND('A-4'!D130="-",'A-4'!D181="-",'A-4'!D232="-"),"-",SUM('A-4'!D130,'A-4'!D181,'A-4'!D232))</f>
        <v>11785</v>
      </c>
      <c r="E129" s="103">
        <f>IF(AND('A-4'!E130="-",'A-4'!E181="-",'A-4'!E232="-"),"-",SUM('A-4'!E130,'A-4'!E181,'A-4'!E232))</f>
        <v>6475</v>
      </c>
      <c r="F129" s="103">
        <f>IF(AND('A-4'!F130="-",'A-4'!F181="-",'A-4'!F232="-"),"-",SUM('A-4'!F130,'A-4'!F181,'A-4'!F232))</f>
        <v>22087</v>
      </c>
      <c r="G129" s="103">
        <f>IF(AND('A-4'!G130="-",'A-4'!G181="-",'A-4'!G232="-"),"-",SUM('A-4'!G130,'A-4'!G181,'A-4'!G232))</f>
        <v>41263</v>
      </c>
      <c r="H129" s="103">
        <f>IF(AND('A-4'!H130="-",'A-4'!H181="-",'A-4'!H232="-"),"-",SUM('A-4'!H130,'A-4'!H181,'A-4'!H232))</f>
        <v>23824</v>
      </c>
      <c r="I129" s="103">
        <f>IF(AND('A-4'!I130="-",'A-4'!I181="-",'A-4'!I232="-"),"-",SUM('A-4'!I130,'A-4'!I181,'A-4'!I232))</f>
        <v>9638</v>
      </c>
      <c r="J129" s="103">
        <f>IF(AND('A-4'!J130="-",'A-4'!J181="-",'A-4'!J232="-"),"-",SUM('A-4'!J130,'A-4'!J181,'A-4'!J232))</f>
        <v>5421</v>
      </c>
      <c r="K129" s="38" t="s">
        <v>63</v>
      </c>
      <c r="L129" s="103">
        <f>IF(AND('A-4'!L130="-",'A-4'!L181="-",'A-4'!L232="-"),"-",SUM('A-4'!L130,'A-4'!L181,'A-4'!L232))</f>
        <v>129228</v>
      </c>
    </row>
    <row r="130" spans="1:12" ht="11.25" customHeight="1">
      <c r="A130" s="68">
        <v>2000</v>
      </c>
      <c r="B130" s="38" t="s">
        <v>63</v>
      </c>
      <c r="C130" s="103">
        <f>IF(AND('A-4'!C131="-",'A-4'!C182="-",'A-4'!C233="-"),"-",SUM('A-4'!C131,'A-4'!C182,'A-4'!C233))</f>
        <v>0</v>
      </c>
      <c r="D130" s="103">
        <f>IF(AND('A-4'!D131="-",'A-4'!D182="-",'A-4'!D233="-"),"-",SUM('A-4'!D131,'A-4'!D182,'A-4'!D233))</f>
        <v>36688</v>
      </c>
      <c r="E130" s="103">
        <f>IF(AND('A-4'!E131="-",'A-4'!E182="-",'A-4'!E233="-"),"-",SUM('A-4'!E131,'A-4'!E182,'A-4'!E233))</f>
        <v>32716</v>
      </c>
      <c r="F130" s="103">
        <f>IF(AND('A-4'!F131="-",'A-4'!F182="-",'A-4'!F233="-"),"-",SUM('A-4'!F131,'A-4'!F182,'A-4'!F233))</f>
        <v>38284</v>
      </c>
      <c r="G130" s="103">
        <f>IF(AND('A-4'!G131="-",'A-4'!G182="-",'A-4'!G233="-"),"-",SUM('A-4'!G131,'A-4'!G182,'A-4'!G233))</f>
        <v>39383</v>
      </c>
      <c r="H130" s="103">
        <f>IF(AND('A-4'!H131="-",'A-4'!H182="-",'A-4'!H233="-"),"-",SUM('A-4'!H131,'A-4'!H182,'A-4'!H233))</f>
        <v>24792</v>
      </c>
      <c r="I130" s="103">
        <f>IF(AND('A-4'!I131="-",'A-4'!I182="-",'A-4'!I233="-"),"-",SUM('A-4'!I131,'A-4'!I182,'A-4'!I233))</f>
        <v>15273</v>
      </c>
      <c r="J130" s="103">
        <f>IF(AND('A-4'!J131="-",'A-4'!J182="-",'A-4'!J233="-"),"-",SUM('A-4'!J131,'A-4'!J182,'A-4'!J233))</f>
        <v>5466</v>
      </c>
      <c r="K130" s="103">
        <f>IF(AND('A-4'!K131="-",'A-4'!K182="-",'A-4'!K233="-"),"-",SUM('A-4'!K131,'A-4'!K182,'A-4'!K233))</f>
        <v>1451</v>
      </c>
      <c r="L130" s="103">
        <f>IF(AND('A-4'!L131="-",'A-4'!L182="-",'A-4'!L233="-"),"-",SUM('A-4'!L131,'A-4'!L182,'A-4'!L233))</f>
        <v>194053</v>
      </c>
    </row>
    <row r="131" spans="1:12" ht="11.25" customHeight="1">
      <c r="A131" s="68">
        <v>2001</v>
      </c>
      <c r="B131" s="103">
        <f>IF(AND('A-4'!B132="-",'A-4'!B183="-",'A-4'!B234="-"),"-",SUM('A-4'!B132,'A-4'!B183,'A-4'!B234))</f>
        <v>0</v>
      </c>
      <c r="C131" s="103">
        <f>IF(AND('A-4'!C132="-",'A-4'!C183="-",'A-4'!C234="-"),"-",SUM('A-4'!C132,'A-4'!C183,'A-4'!C234))</f>
        <v>1573</v>
      </c>
      <c r="D131" s="103">
        <f>IF(AND('A-4'!D132="-",'A-4'!D183="-",'A-4'!D234="-"),"-",SUM('A-4'!D132,'A-4'!D183,'A-4'!D234))</f>
        <v>26353</v>
      </c>
      <c r="E131" s="103">
        <f>IF(AND('A-4'!E132="-",'A-4'!E183="-",'A-4'!E234="-"),"-",SUM('A-4'!E132,'A-4'!E183,'A-4'!E234))</f>
        <v>23014</v>
      </c>
      <c r="F131" s="103">
        <f>IF(AND('A-4'!F132="-",'A-4'!F183="-",'A-4'!F234="-"),"-",SUM('A-4'!F132,'A-4'!F183,'A-4'!F234))</f>
        <v>14267</v>
      </c>
      <c r="G131" s="103">
        <f>IF(AND('A-4'!G132="-",'A-4'!G183="-",'A-4'!G234="-"),"-",SUM('A-4'!G132,'A-4'!G183,'A-4'!G234))</f>
        <v>30775</v>
      </c>
      <c r="H131" s="103">
        <f>IF(AND('A-4'!H132="-",'A-4'!H183="-",'A-4'!H234="-"),"-",SUM('A-4'!H132,'A-4'!H183,'A-4'!H234))</f>
        <v>23004</v>
      </c>
      <c r="I131" s="103">
        <f>IF(AND('A-4'!I132="-",'A-4'!I183="-",'A-4'!I234="-"),"-",SUM('A-4'!I132,'A-4'!I183,'A-4'!I234))</f>
        <v>12782</v>
      </c>
      <c r="J131" s="103">
        <f>IF(AND('A-4'!J132="-",'A-4'!J183="-",'A-4'!J234="-"),"-",SUM('A-4'!J132,'A-4'!J183,'A-4'!J234))</f>
        <v>6081</v>
      </c>
      <c r="K131" s="103">
        <f>IF(AND('A-4'!K132="-",'A-4'!K183="-",'A-4'!K234="-"),"-",SUM('A-4'!K132,'A-4'!K183,'A-4'!K234))</f>
        <v>2593</v>
      </c>
      <c r="L131" s="103">
        <f>IF(AND('A-4'!L132="-",'A-4'!L183="-",'A-4'!L234="-"),"-",SUM('A-4'!L132,'A-4'!L183,'A-4'!L234))</f>
        <v>140442</v>
      </c>
    </row>
    <row r="132" spans="1:12" ht="11.25" customHeight="1">
      <c r="A132" s="68">
        <v>2002</v>
      </c>
      <c r="B132" s="103">
        <f>IF(AND('A-4'!B133="-",'A-4'!B184="-",'A-4'!B235="-"),"-",SUM('A-4'!B133,'A-4'!B184,'A-4'!B235))</f>
        <v>194</v>
      </c>
      <c r="C132" s="103">
        <f>IF(AND('A-4'!C133="-",'A-4'!C184="-",'A-4'!C235="-"),"-",SUM('A-4'!C133,'A-4'!C184,'A-4'!C235))</f>
        <v>3760</v>
      </c>
      <c r="D132" s="103">
        <f>IF(AND('A-4'!D133="-",'A-4'!D184="-",'A-4'!D235="-"),"-",SUM('A-4'!D133,'A-4'!D184,'A-4'!D235))</f>
        <v>40477</v>
      </c>
      <c r="E132" s="103">
        <f>IF(AND('A-4'!E133="-",'A-4'!E184="-",'A-4'!E235="-"),"-",SUM('A-4'!E133,'A-4'!E184,'A-4'!E235))</f>
        <v>27539</v>
      </c>
      <c r="F132" s="103">
        <f>IF(AND('A-4'!F133="-",'A-4'!F184="-",'A-4'!F235="-"),"-",SUM('A-4'!F133,'A-4'!F184,'A-4'!F235))</f>
        <v>30025</v>
      </c>
      <c r="G132" s="103">
        <f>IF(AND('A-4'!G133="-",'A-4'!G184="-",'A-4'!G235="-"),"-",SUM('A-4'!G133,'A-4'!G184,'A-4'!G235))</f>
        <v>45831</v>
      </c>
      <c r="H132" s="103">
        <f>IF(AND('A-4'!H133="-",'A-4'!H184="-",'A-4'!H235="-"),"-",SUM('A-4'!H133,'A-4'!H184,'A-4'!H235))</f>
        <v>30791</v>
      </c>
      <c r="I132" s="103">
        <f>IF(AND('A-4'!I133="-",'A-4'!I184="-",'A-4'!I235="-"),"-",SUM('A-4'!I133,'A-4'!I184,'A-4'!I235))</f>
        <v>7688</v>
      </c>
      <c r="J132" s="103">
        <f>IF(AND('A-4'!J133="-",'A-4'!J184="-",'A-4'!J235="-"),"-",SUM('A-4'!J133,'A-4'!J184,'A-4'!J235))</f>
        <v>1823</v>
      </c>
      <c r="K132" s="103">
        <f>IF(AND('A-4'!K133="-",'A-4'!K184="-",'A-4'!K235="-"),"-",SUM('A-4'!K133,'A-4'!K184,'A-4'!K235))</f>
        <v>381</v>
      </c>
      <c r="L132" s="103">
        <f>IF(AND('A-4'!L133="-",'A-4'!L184="-",'A-4'!L235="-"),"-",SUM('A-4'!L133,'A-4'!L184,'A-4'!L235))</f>
        <v>188509</v>
      </c>
    </row>
    <row r="133" spans="1:12" ht="11.25" customHeight="1">
      <c r="A133" s="68">
        <v>2003</v>
      </c>
      <c r="B133" s="103">
        <f>IF(AND('A-4'!B134="-",'A-4'!B185="-",'A-4'!B236="-"),"-",SUM('A-4'!B134,'A-4'!B185,'A-4'!B236))</f>
        <v>607</v>
      </c>
      <c r="C133" s="103">
        <f>IF(AND('A-4'!C134="-",'A-4'!C185="-",'A-4'!C236="-"),"-",SUM('A-4'!C134,'A-4'!C185,'A-4'!C236))</f>
        <v>6374</v>
      </c>
      <c r="D133" s="103">
        <f>IF(AND('A-4'!D134="-",'A-4'!D185="-",'A-4'!D236="-"),"-",SUM('A-4'!D134,'A-4'!D185,'A-4'!D236))</f>
        <v>15069</v>
      </c>
      <c r="E133" s="103">
        <f>IF(AND('A-4'!E134="-",'A-4'!E185="-",'A-4'!E236="-"),"-",SUM('A-4'!E134,'A-4'!E185,'A-4'!E236))</f>
        <v>17055</v>
      </c>
      <c r="F133" s="103">
        <f>IF(AND('A-4'!F134="-",'A-4'!F185="-",'A-4'!F236="-"),"-",SUM('A-4'!F134,'A-4'!F185,'A-4'!F236))</f>
        <v>20779</v>
      </c>
      <c r="G133" s="103">
        <f>IF(AND('A-4'!G134="-",'A-4'!G185="-",'A-4'!G236="-"),"-",SUM('A-4'!G134,'A-4'!G185,'A-4'!G236))</f>
        <v>34536</v>
      </c>
      <c r="H133" s="103">
        <f>IF(AND('A-4'!H134="-",'A-4'!H185="-",'A-4'!H236="-"),"-",SUM('A-4'!H134,'A-4'!H185,'A-4'!H236))</f>
        <v>14786</v>
      </c>
      <c r="I133" s="103">
        <f>IF(AND('A-4'!I134="-",'A-4'!I185="-",'A-4'!I236="-"),"-",SUM('A-4'!I134,'A-4'!I185,'A-4'!I236))</f>
        <v>6713</v>
      </c>
      <c r="J133" s="103">
        <f>IF(AND('A-4'!J134="-",'A-4'!J185="-",'A-4'!J236="-"),"-",SUM('A-4'!J134,'A-4'!J185,'A-4'!J236))</f>
        <v>2667</v>
      </c>
      <c r="K133" s="103">
        <f>IF(AND('A-4'!K134="-",'A-4'!K185="-",'A-4'!K236="-"),"-",SUM('A-4'!K134,'A-4'!K185,'A-4'!K236))</f>
        <v>264</v>
      </c>
      <c r="L133" s="103">
        <f>IF(AND('A-4'!L134="-",'A-4'!L185="-",'A-4'!L236="-"),"-",SUM('A-4'!L134,'A-4'!L185,'A-4'!L236))</f>
        <v>118850</v>
      </c>
    </row>
    <row r="134" spans="1:12" ht="11.25" customHeight="1">
      <c r="A134" s="68">
        <v>2004</v>
      </c>
      <c r="B134" s="103">
        <f>IF(AND('A-4'!B135="-",'A-4'!B186="-",'A-4'!B237="-"),"-",SUM('A-4'!B135,'A-4'!B186,'A-4'!B237))</f>
        <v>183</v>
      </c>
      <c r="C134" s="103">
        <f>IF(AND('A-4'!C135="-",'A-4'!C186="-",'A-4'!C237="-"),"-",SUM('A-4'!C135,'A-4'!C186,'A-4'!C237))</f>
        <v>999</v>
      </c>
      <c r="D134" s="103">
        <f>IF(AND('A-4'!D135="-",'A-4'!D186="-",'A-4'!D237="-"),"-",SUM('A-4'!D135,'A-4'!D186,'A-4'!D237))</f>
        <v>32865</v>
      </c>
      <c r="E134" s="103">
        <f>IF(AND('A-4'!E135="-",'A-4'!E186="-",'A-4'!E237="-"),"-",SUM('A-4'!E135,'A-4'!E186,'A-4'!E237))</f>
        <v>28873</v>
      </c>
      <c r="F134" s="103">
        <f>IF(AND('A-4'!F135="-",'A-4'!F186="-",'A-4'!F237="-"),"-",SUM('A-4'!F135,'A-4'!F186,'A-4'!F237))</f>
        <v>29067</v>
      </c>
      <c r="G134" s="103">
        <f>IF(AND('A-4'!G135="-",'A-4'!G186="-",'A-4'!G237="-"),"-",SUM('A-4'!G135,'A-4'!G186,'A-4'!G237))</f>
        <v>57641</v>
      </c>
      <c r="H134" s="103">
        <f>IF(AND('A-4'!H135="-",'A-4'!H186="-",'A-4'!H237="-"),"-",SUM('A-4'!H135,'A-4'!H186,'A-4'!H237))</f>
        <v>27768</v>
      </c>
      <c r="I134" s="103">
        <f>IF(AND('A-4'!I135="-",'A-4'!I186="-",'A-4'!I237="-"),"-",SUM('A-4'!I135,'A-4'!I186,'A-4'!I237))</f>
        <v>9908</v>
      </c>
      <c r="J134" s="103">
        <f>IF(AND('A-4'!J135="-",'A-4'!J186="-",'A-4'!J237="-"),"-",SUM('A-4'!J135,'A-4'!J186,'A-4'!J237))</f>
        <v>4303</v>
      </c>
      <c r="K134" s="103">
        <f>IF(AND('A-4'!K135="-",'A-4'!K186="-",'A-4'!K237="-"),"-",SUM('A-4'!K135,'A-4'!K186,'A-4'!K237))</f>
        <v>1539</v>
      </c>
      <c r="L134" s="103">
        <f>IF(AND('A-4'!L135="-",'A-4'!L186="-",'A-4'!L237="-"),"-",SUM('A-4'!L135,'A-4'!L186,'A-4'!L237))</f>
        <v>193146</v>
      </c>
    </row>
    <row r="135" spans="1:12" ht="11.25" customHeight="1">
      <c r="A135" s="68">
        <v>2005</v>
      </c>
      <c r="B135" s="103">
        <f>IF(AND('A-4'!B136="-",'A-4'!B187="-",'A-4'!B238="-"),"-",SUM('A-4'!B136,'A-4'!B187,'A-4'!B238))</f>
        <v>869</v>
      </c>
      <c r="C135" s="103">
        <f>IF(AND('A-4'!C136="-",'A-4'!C187="-",'A-4'!C238="-"),"-",SUM('A-4'!C136,'A-4'!C187,'A-4'!C238))</f>
        <v>521</v>
      </c>
      <c r="D135" s="103">
        <f>IF(AND('A-4'!D136="-",'A-4'!D187="-",'A-4'!D238="-"),"-",SUM('A-4'!D136,'A-4'!D187,'A-4'!D238))</f>
        <v>24631</v>
      </c>
      <c r="E135" s="103">
        <f>IF(AND('A-4'!E136="-",'A-4'!E187="-",'A-4'!E238="-"),"-",SUM('A-4'!E136,'A-4'!E187,'A-4'!E238))</f>
        <v>19797</v>
      </c>
      <c r="F135" s="103">
        <f>IF(AND('A-4'!F136="-",'A-4'!F187="-",'A-4'!F238="-"),"-",SUM('A-4'!F136,'A-4'!F187,'A-4'!F238))</f>
        <v>27711</v>
      </c>
      <c r="G135" s="103">
        <f>IF(AND('A-4'!G136="-",'A-4'!G187="-",'A-4'!G238="-"),"-",SUM('A-4'!G136,'A-4'!G187,'A-4'!G238))</f>
        <v>38248</v>
      </c>
      <c r="H135" s="103">
        <f>IF(AND('A-4'!H136="-",'A-4'!H187="-",'A-4'!H238="-"),"-",SUM('A-4'!H136,'A-4'!H187,'A-4'!H238))</f>
        <v>22891</v>
      </c>
      <c r="I135" s="103">
        <f>IF(AND('A-4'!I136="-",'A-4'!I187="-",'A-4'!I238="-"),"-",SUM('A-4'!I136,'A-4'!I187,'A-4'!I238))</f>
        <v>13250</v>
      </c>
      <c r="J135" s="103">
        <f>IF(AND('A-4'!J136="-",'A-4'!J187="-",'A-4'!J238="-"),"-",SUM('A-4'!J136,'A-4'!J187,'A-4'!J238))</f>
        <v>5868</v>
      </c>
      <c r="K135" s="103">
        <f>IF(AND('A-4'!K136="-",'A-4'!K187="-",'A-4'!K238="-"),"-",SUM('A-4'!K136,'A-4'!K187,'A-4'!K238))</f>
        <v>965</v>
      </c>
      <c r="L135" s="103">
        <f>IF(AND('A-4'!L136="-",'A-4'!L187="-",'A-4'!L238="-"),"-",SUM('A-4'!L136,'A-4'!L187,'A-4'!L238))</f>
        <v>154751</v>
      </c>
    </row>
    <row r="136" spans="1:12" ht="11.25" customHeight="1">
      <c r="A136" s="68">
        <v>2006</v>
      </c>
      <c r="B136" s="103">
        <f>IF(AND('A-4'!B137="-",'A-4'!B188="-",'A-4'!B239="-"),"-",SUM('A-4'!B137,'A-4'!B188,'A-4'!B239))</f>
        <v>289</v>
      </c>
      <c r="C136" s="103">
        <f>IF(AND('A-4'!C137="-",'A-4'!C188="-",'A-4'!C239="-"),"-",SUM('A-4'!C137,'A-4'!C188,'A-4'!C239))</f>
        <v>298</v>
      </c>
      <c r="D136" s="103">
        <f>IF(AND('A-4'!D137="-",'A-4'!D188="-",'A-4'!D239="-"),"-",SUM('A-4'!D137,'A-4'!D188,'A-4'!D239))</f>
        <v>19198</v>
      </c>
      <c r="E136" s="103">
        <f>IF(AND('A-4'!E137="-",'A-4'!E188="-",'A-4'!E239="-"),"-",SUM('A-4'!E137,'A-4'!E188,'A-4'!E239))</f>
        <v>17128</v>
      </c>
      <c r="F136" s="103">
        <f>IF(AND('A-4'!F137="-",'A-4'!F188="-",'A-4'!F239="-"),"-",SUM('A-4'!F137,'A-4'!F188,'A-4'!F239))</f>
        <v>25376</v>
      </c>
      <c r="G136" s="103">
        <f>IF(AND('A-4'!G137="-",'A-4'!G188="-",'A-4'!G239="-"),"-",SUM('A-4'!G137,'A-4'!G188,'A-4'!G239))</f>
        <v>31705</v>
      </c>
      <c r="H136" s="103">
        <f>IF(AND('A-4'!H137="-",'A-4'!H188="-",'A-4'!H239="-"),"-",SUM('A-4'!H137,'A-4'!H188,'A-4'!H239))</f>
        <v>9684</v>
      </c>
      <c r="I136" s="103">
        <f>IF(AND('A-4'!I137="-",'A-4'!I188="-",'A-4'!I239="-"),"-",SUM('A-4'!I137,'A-4'!I188,'A-4'!I239))</f>
        <v>4102</v>
      </c>
      <c r="J136" s="103">
        <f>IF(AND('A-4'!J137="-",'A-4'!J188="-",'A-4'!J239="-"),"-",SUM('A-4'!J137,'A-4'!J188,'A-4'!J239))</f>
        <v>1827</v>
      </c>
      <c r="K136" s="103">
        <f>IF(AND('A-4'!K137="-",'A-4'!K188="-",'A-4'!K239="-"),"-",SUM('A-4'!K137,'A-4'!K188,'A-4'!K239))</f>
        <v>448</v>
      </c>
      <c r="L136" s="103">
        <f>IF(AND('A-4'!L137="-",'A-4'!L188="-",'A-4'!L239="-"),"-",SUM('A-4'!L137,'A-4'!L188,'A-4'!L239))</f>
        <v>110055</v>
      </c>
    </row>
    <row r="137" spans="1:12" ht="11.25" customHeight="1">
      <c r="A137" s="68">
        <v>2007</v>
      </c>
      <c r="B137" s="103">
        <f>IF(AND('A-4'!B138="-",'A-4'!B189="-",'A-4'!B240="-"),"-",SUM('A-4'!B138,'A-4'!B189,'A-4'!B240))</f>
        <v>249</v>
      </c>
      <c r="C137" s="103">
        <f>IF(AND('A-4'!C138="-",'A-4'!C189="-",'A-4'!C240="-"),"-",SUM('A-4'!C138,'A-4'!C189,'A-4'!C240))</f>
        <v>855</v>
      </c>
      <c r="D137" s="103">
        <f>IF(AND('A-4'!D138="-",'A-4'!D189="-",'A-4'!D240="-"),"-",SUM('A-4'!D138,'A-4'!D189,'A-4'!D240))</f>
        <v>15043</v>
      </c>
      <c r="E137" s="103">
        <f>IF(AND('A-4'!E138="-",'A-4'!E189="-",'A-4'!E240="-"),"-",SUM('A-4'!E138,'A-4'!E189,'A-4'!E240))</f>
        <v>13297</v>
      </c>
      <c r="F137" s="103">
        <f>IF(AND('A-4'!F138="-",'A-4'!F189="-",'A-4'!F240="-"),"-",SUM('A-4'!F138,'A-4'!F189,'A-4'!F240))</f>
        <v>19620</v>
      </c>
      <c r="G137" s="103">
        <f>IF(AND('A-4'!G138="-",'A-4'!G189="-",'A-4'!G240="-"),"-",SUM('A-4'!G138,'A-4'!G189,'A-4'!G240))</f>
        <v>21548</v>
      </c>
      <c r="H137" s="103">
        <f>IF(AND('A-4'!H138="-",'A-4'!H189="-",'A-4'!H240="-"),"-",SUM('A-4'!H138,'A-4'!H189,'A-4'!H240))</f>
        <v>8532</v>
      </c>
      <c r="I137" s="103">
        <f>IF(AND('A-4'!I138="-",'A-4'!I189="-",'A-4'!I240="-"),"-",SUM('A-4'!I138,'A-4'!I189,'A-4'!I240))</f>
        <v>3091</v>
      </c>
      <c r="J137" s="103">
        <f>IF(AND('A-4'!J138="-",'A-4'!J189="-",'A-4'!J240="-"),"-",SUM('A-4'!J138,'A-4'!J189,'A-4'!J240))</f>
        <v>1817</v>
      </c>
      <c r="K137" s="103">
        <f>IF(AND('A-4'!K138="-",'A-4'!K189="-",'A-4'!K240="-"),"-",SUM('A-4'!K138,'A-4'!K189,'A-4'!K240))</f>
        <v>1394</v>
      </c>
      <c r="L137" s="103">
        <f>IF(AND('A-4'!L138="-",'A-4'!L189="-",'A-4'!L240="-"),"-",SUM('A-4'!L138,'A-4'!L189,'A-4'!L240))</f>
        <v>85446</v>
      </c>
    </row>
    <row r="138" spans="1:12" ht="11.25" customHeight="1">
      <c r="A138" s="68">
        <v>2008</v>
      </c>
      <c r="B138" s="103">
        <f>IF(AND('A-4'!B139="-",'A-4'!B190="-",'A-4'!B241="-"),"-",SUM('A-4'!B139,'A-4'!B190,'A-4'!B241))</f>
        <v>206</v>
      </c>
      <c r="C138" s="103">
        <f>IF(AND('A-4'!C139="-",'A-4'!C190="-",'A-4'!C241="-"),"-",SUM('A-4'!C139,'A-4'!C190,'A-4'!C241))</f>
        <v>185</v>
      </c>
      <c r="D138" s="103" t="str">
        <f>IF(AND('A-4'!D139="-",'A-4'!D190="-",'A-4'!D241="-"),"-",SUM('A-4'!D139,'A-4'!D190,'A-4'!D241))</f>
        <v>-</v>
      </c>
      <c r="E138" s="103" t="str">
        <f>IF(AND('A-4'!E139="-",'A-4'!E190="-",'A-4'!E241="-"),"-",SUM('A-4'!E139,'A-4'!E190,'A-4'!E241))</f>
        <v>-</v>
      </c>
      <c r="F138" s="103" t="str">
        <f>IF(AND('A-4'!F139="-",'A-4'!F190="-",'A-4'!F241="-"),"-",SUM('A-4'!F139,'A-4'!F190,'A-4'!F241))</f>
        <v>-</v>
      </c>
      <c r="G138" s="103" t="str">
        <f>IF(AND('A-4'!G139="-",'A-4'!G190="-",'A-4'!G241="-"),"-",SUM('A-4'!G139,'A-4'!G190,'A-4'!G241))</f>
        <v>-</v>
      </c>
      <c r="H138" s="103" t="str">
        <f>IF(AND('A-4'!H139="-",'A-4'!H190="-",'A-4'!H241="-"),"-",SUM('A-4'!H139,'A-4'!H190,'A-4'!H241))</f>
        <v>-</v>
      </c>
      <c r="I138" s="103" t="str">
        <f>IF(AND('A-4'!I139="-",'A-4'!I190="-",'A-4'!I241="-"),"-",SUM('A-4'!I139,'A-4'!I190,'A-4'!I241))</f>
        <v>-</v>
      </c>
      <c r="J138" s="103" t="str">
        <f>IF(AND('A-4'!J139="-",'A-4'!J190="-",'A-4'!J241="-"),"-",SUM('A-4'!J139,'A-4'!J190,'A-4'!J241))</f>
        <v>-</v>
      </c>
      <c r="K138" s="103" t="str">
        <f>IF(AND('A-4'!K139="-",'A-4'!K190="-",'A-4'!K241="-"),"-",SUM('A-4'!K139,'A-4'!K190,'A-4'!K241))</f>
        <v>-</v>
      </c>
      <c r="L138" s="103">
        <f>IF(AND('A-4'!L139="-",'A-4'!L190="-",'A-4'!L241="-"),"-",SUM('A-4'!L139,'A-4'!L190,'A-4'!L241))</f>
        <v>391</v>
      </c>
    </row>
    <row r="139" spans="1:12" ht="11.25" customHeight="1">
      <c r="A139" s="68">
        <v>2009</v>
      </c>
      <c r="B139" s="103" t="str">
        <f>IF(AND('A-4'!B140="-",'A-4'!B191="-",'A-4'!B242="-"),"-",SUM('A-4'!B140,'A-4'!B191,'A-4'!B242))</f>
        <v>-</v>
      </c>
      <c r="C139" s="103" t="str">
        <f>IF(AND('A-4'!C140="-",'A-4'!C191="-",'A-4'!C242="-"),"-",SUM('A-4'!C140,'A-4'!C191,'A-4'!C242))</f>
        <v>-</v>
      </c>
      <c r="D139" s="103" t="str">
        <f>IF(AND('A-4'!D140="-",'A-4'!D191="-",'A-4'!D242="-"),"-",SUM('A-4'!D140,'A-4'!D191,'A-4'!D242))</f>
        <v>-</v>
      </c>
      <c r="E139" s="103" t="str">
        <f>IF(AND('A-4'!E140="-",'A-4'!E191="-",'A-4'!E242="-"),"-",SUM('A-4'!E140,'A-4'!E191,'A-4'!E242))</f>
        <v>-</v>
      </c>
      <c r="F139" s="103" t="str">
        <f>IF(AND('A-4'!F140="-",'A-4'!F191="-",'A-4'!F242="-"),"-",SUM('A-4'!F140,'A-4'!F191,'A-4'!F242))</f>
        <v>-</v>
      </c>
      <c r="G139" s="103" t="str">
        <f>IF(AND('A-4'!G140="-",'A-4'!G191="-",'A-4'!G242="-"),"-",SUM('A-4'!G140,'A-4'!G191,'A-4'!G242))</f>
        <v>-</v>
      </c>
      <c r="H139" s="103" t="str">
        <f>IF(AND('A-4'!H140="-",'A-4'!H191="-",'A-4'!H242="-"),"-",SUM('A-4'!H140,'A-4'!H191,'A-4'!H242))</f>
        <v>-</v>
      </c>
      <c r="I139" s="103" t="str">
        <f>IF(AND('A-4'!I140="-",'A-4'!I191="-",'A-4'!I242="-"),"-",SUM('A-4'!I140,'A-4'!I191,'A-4'!I242))</f>
        <v>-</v>
      </c>
      <c r="J139" s="103" t="str">
        <f>IF(AND('A-4'!J140="-",'A-4'!J191="-",'A-4'!J242="-"),"-",SUM('A-4'!J140,'A-4'!J191,'A-4'!J242))</f>
        <v>-</v>
      </c>
      <c r="K139" s="103" t="str">
        <f>IF(AND('A-4'!K140="-",'A-4'!K191="-",'A-4'!K242="-"),"-",SUM('A-4'!K140,'A-4'!K191,'A-4'!K242))</f>
        <v>-</v>
      </c>
      <c r="L139" s="103" t="str">
        <f>IF(AND('A-4'!L140="-",'A-4'!L191="-",'A-4'!L242="-"),"-",SUM('A-4'!L140,'A-4'!L191,'A-4'!L242))</f>
        <v>-</v>
      </c>
    </row>
    <row r="140" spans="1:12" ht="11.25" customHeight="1">
      <c r="A140" s="68">
        <v>2010</v>
      </c>
      <c r="B140" s="103" t="str">
        <f>IF(AND('A-4'!B141="-",'A-4'!B192="-",'A-4'!B243="-"),"-",SUM('A-4'!B141,'A-4'!B192,'A-4'!B243))</f>
        <v>-</v>
      </c>
      <c r="C140" s="103" t="str">
        <f>IF(AND('A-4'!C141="-",'A-4'!C192="-",'A-4'!C243="-"),"-",SUM('A-4'!C141,'A-4'!C192,'A-4'!C243))</f>
        <v>-</v>
      </c>
      <c r="D140" s="103">
        <f>IF(AND('A-4'!D141="-",'A-4'!D192="-",'A-4'!D243="-"),"-",SUM('A-4'!D141,'A-4'!D192,'A-4'!D243))</f>
        <v>16774</v>
      </c>
      <c r="E140" s="103">
        <f>IF(AND('A-4'!E141="-",'A-4'!E192="-",'A-4'!E243="-"),"-",SUM('A-4'!E141,'A-4'!E192,'A-4'!E243))</f>
        <v>6770</v>
      </c>
      <c r="F140" s="103">
        <f>IF(AND('A-4'!F141="-",'A-4'!F192="-",'A-4'!F243="-"),"-",SUM('A-4'!F141,'A-4'!F192,'A-4'!F243))</f>
        <v>2736</v>
      </c>
      <c r="G140" s="103">
        <f>IF(AND('A-4'!G141="-",'A-4'!G192="-",'A-4'!G243="-"),"-",SUM('A-4'!G141,'A-4'!G192,'A-4'!G243))</f>
        <v>8310</v>
      </c>
      <c r="H140" s="103">
        <f>IF(AND('A-4'!H141="-",'A-4'!H192="-",'A-4'!H243="-"),"-",SUM('A-4'!H141,'A-4'!H192,'A-4'!H243))</f>
        <v>7883</v>
      </c>
      <c r="I140" s="103">
        <f>IF(AND('A-4'!I141="-",'A-4'!I192="-",'A-4'!I243="-"),"-",SUM('A-4'!I141,'A-4'!I192,'A-4'!I243))</f>
        <v>1965</v>
      </c>
      <c r="J140" s="103" t="str">
        <f>IF(AND('A-4'!J141="-",'A-4'!J192="-",'A-4'!J243="-"),"-",SUM('A-4'!J141,'A-4'!J192,'A-4'!J243))</f>
        <v>-</v>
      </c>
      <c r="K140" s="103" t="str">
        <f>IF(AND('A-4'!K141="-",'A-4'!K192="-",'A-4'!K243="-"),"-",SUM('A-4'!K141,'A-4'!K192,'A-4'!K243))</f>
        <v>-</v>
      </c>
      <c r="L140" s="103">
        <f>IF(AND('A-4'!L141="-",'A-4'!L192="-",'A-4'!L243="-"),"-",SUM('A-4'!L141,'A-4'!L192,'A-4'!L243))</f>
        <v>44438</v>
      </c>
    </row>
    <row r="141" spans="1:12" ht="11.25" customHeight="1">
      <c r="A141" s="68">
        <v>2011</v>
      </c>
      <c r="B141" s="103" t="str">
        <f>IF(AND('A-4'!B142="-",'A-4'!B193="-",'A-4'!B244="-"),"-",SUM('A-4'!B142,'A-4'!B193,'A-4'!B244))</f>
        <v>-</v>
      </c>
      <c r="C141" s="103" t="str">
        <f>IF(AND('A-4'!C142="-",'A-4'!C193="-",'A-4'!C244="-"),"-",SUM('A-4'!C142,'A-4'!C193,'A-4'!C244))</f>
        <v>-</v>
      </c>
      <c r="D141" s="103">
        <f>IF(AND('A-4'!D142="-",'A-4'!D193="-",'A-4'!D244="-"),"-",SUM('A-4'!D142,'A-4'!D193,'A-4'!D244))</f>
        <v>15565</v>
      </c>
      <c r="E141" s="103">
        <f>IF(AND('A-4'!E142="-",'A-4'!E193="-",'A-4'!E244="-"),"-",SUM('A-4'!E142,'A-4'!E193,'A-4'!E244))</f>
        <v>5943</v>
      </c>
      <c r="F141" s="103">
        <f>IF(AND('A-4'!F142="-",'A-4'!F193="-",'A-4'!F244="-"),"-",SUM('A-4'!F142,'A-4'!F193,'A-4'!F244))</f>
        <v>6937</v>
      </c>
      <c r="G141" s="103">
        <f>IF(AND('A-4'!G142="-",'A-4'!G193="-",'A-4'!G244="-"),"-",SUM('A-4'!G142,'A-4'!G193,'A-4'!G244))</f>
        <v>20300</v>
      </c>
      <c r="H141" s="103">
        <f>IF(AND('A-4'!H142="-",'A-4'!H193="-",'A-4'!H244="-"),"-",SUM('A-4'!H142,'A-4'!H193,'A-4'!H244))</f>
        <v>14387</v>
      </c>
      <c r="I141" s="103">
        <f>IF(AND('A-4'!I142="-",'A-4'!I193="-",'A-4'!I244="-"),"-",SUM('A-4'!I142,'A-4'!I193,'A-4'!I244))</f>
        <v>10164</v>
      </c>
      <c r="J141" s="103">
        <f>IF(AND('A-4'!J142="-",'A-4'!J193="-",'A-4'!J244="-"),"-",SUM('A-4'!J142,'A-4'!J193,'A-4'!J244))</f>
        <v>3431</v>
      </c>
      <c r="K141" s="103" t="str">
        <f>IF(AND('A-4'!K142="-",'A-4'!K193="-",'A-4'!K244="-"),"-",SUM('A-4'!K142,'A-4'!K193,'A-4'!K244))</f>
        <v>-</v>
      </c>
      <c r="L141" s="103">
        <f>IF(AND('A-4'!L142="-",'A-4'!L193="-",'A-4'!L244="-"),"-",SUM('A-4'!L142,'A-4'!L193,'A-4'!L244))</f>
        <v>76727</v>
      </c>
    </row>
    <row r="142" spans="1:12" ht="11.25" customHeight="1">
      <c r="A142" s="68">
        <v>2012</v>
      </c>
      <c r="B142" s="103" t="str">
        <f>IF(AND('A-4'!B143="-",'A-4'!B194="-",'A-4'!B245="-"),"-",SUM('A-4'!B143,'A-4'!B194,'A-4'!B245))</f>
        <v>-</v>
      </c>
      <c r="C142" s="103" t="str">
        <f>IF(AND('A-4'!C143="-",'A-4'!C194="-",'A-4'!C245="-"),"-",SUM('A-4'!C143,'A-4'!C194,'A-4'!C245))</f>
        <v>-</v>
      </c>
      <c r="D142" s="103">
        <f>IF(AND('A-4'!D143="-",'A-4'!D194="-",'A-4'!D245="-"),"-",SUM('A-4'!D143,'A-4'!D194,'A-4'!D245))</f>
        <v>21466</v>
      </c>
      <c r="E142" s="103">
        <f>IF(AND('A-4'!E143="-",'A-4'!E194="-",'A-4'!E245="-"),"-",SUM('A-4'!E143,'A-4'!E194,'A-4'!E245))</f>
        <v>18077</v>
      </c>
      <c r="F142" s="103">
        <f>IF(AND('A-4'!F143="-",'A-4'!F194="-",'A-4'!F245="-"),"-",SUM('A-4'!F143,'A-4'!F194,'A-4'!F245))</f>
        <v>21974</v>
      </c>
      <c r="G142" s="103">
        <f>IF(AND('A-4'!G143="-",'A-4'!G194="-",'A-4'!G245="-"),"-",SUM('A-4'!G143,'A-4'!G194,'A-4'!G245))</f>
        <v>28417</v>
      </c>
      <c r="H142" s="103">
        <f>IF(AND('A-4'!H143="-",'A-4'!H194="-",'A-4'!H245="-"),"-",SUM('A-4'!H143,'A-4'!H194,'A-4'!H245))</f>
        <v>14620</v>
      </c>
      <c r="I142" s="103">
        <f>IF(AND('A-4'!I143="-",'A-4'!I194="-",'A-4'!I245="-"),"-",SUM('A-4'!I143,'A-4'!I194,'A-4'!I245))</f>
        <v>7914</v>
      </c>
      <c r="J142" s="103">
        <f>IF(AND('A-4'!J143="-",'A-4'!J194="-",'A-4'!J245="-"),"-",SUM('A-4'!J143,'A-4'!J194,'A-4'!J245))</f>
        <v>3588</v>
      </c>
      <c r="K142" s="103">
        <f>IF(AND('A-4'!K143="-",'A-4'!K194="-",'A-4'!K245="-"),"-",SUM('A-4'!K143,'A-4'!K194,'A-4'!K245))</f>
        <v>569</v>
      </c>
      <c r="L142" s="103">
        <f>IF(AND('A-4'!L143="-",'A-4'!L194="-",'A-4'!L245="-"),"-",SUM('A-4'!L143,'A-4'!L194,'A-4'!L245))</f>
        <v>116625</v>
      </c>
    </row>
    <row r="143" spans="1:12" ht="11.25" customHeight="1">
      <c r="A143" s="68">
        <v>2013</v>
      </c>
      <c r="B143" s="103" t="str">
        <f>IF(AND('A-4'!B144="-",'A-4'!B195="-",'A-4'!B246="-"),"-",SUM('A-4'!B144,'A-4'!B195,'A-4'!B246))</f>
        <v>-</v>
      </c>
      <c r="C143" s="103" t="str">
        <f>IF(AND('A-4'!C144="-",'A-4'!C195="-",'A-4'!C246="-"),"-",SUM('A-4'!C144,'A-4'!C195,'A-4'!C246))</f>
        <v>-</v>
      </c>
      <c r="D143" s="103">
        <f>IF(AND('A-4'!D144="-",'A-4'!D195="-",'A-4'!D246="-"),"-",SUM('A-4'!D144,'A-4'!D195,'A-4'!D246))</f>
        <v>19602</v>
      </c>
      <c r="E143" s="103">
        <f>IF(AND('A-4'!E144="-",'A-4'!E195="-",'A-4'!E246="-"),"-",SUM('A-4'!E144,'A-4'!E195,'A-4'!E246))</f>
        <v>15187</v>
      </c>
      <c r="F143" s="103">
        <f>IF(AND('A-4'!F144="-",'A-4'!F195="-",'A-4'!F246="-"),"-",SUM('A-4'!F144,'A-4'!F195,'A-4'!F246))</f>
        <v>18315</v>
      </c>
      <c r="G143" s="103">
        <f>IF(AND('A-4'!G144="-",'A-4'!G195="-",'A-4'!G246="-"),"-",SUM('A-4'!G144,'A-4'!G195,'A-4'!G246))</f>
        <v>36160</v>
      </c>
      <c r="H143" s="103">
        <f>IF(AND('A-4'!H144="-",'A-4'!H195="-",'A-4'!H246="-"),"-",SUM('A-4'!H144,'A-4'!H195,'A-4'!H246))</f>
        <v>20012</v>
      </c>
      <c r="I143" s="103">
        <f>IF(AND('A-4'!I144="-",'A-4'!I195="-",'A-4'!I246="-"),"-",SUM('A-4'!I144,'A-4'!I195,'A-4'!I246))</f>
        <v>5521</v>
      </c>
      <c r="J143" s="103">
        <f>IF(AND('A-4'!J144="-",'A-4'!J195="-",'A-4'!J246="-"),"-",SUM('A-4'!J144,'A-4'!J195,'A-4'!J246))</f>
        <v>2245</v>
      </c>
      <c r="K143" s="103">
        <f>IF(AND('A-4'!K144="-",'A-4'!K195="-",'A-4'!K246="-"),"-",SUM('A-4'!K144,'A-4'!K195,'A-4'!K246))</f>
        <v>426</v>
      </c>
      <c r="L143" s="103">
        <f>IF(AND('A-4'!L144="-",'A-4'!L195="-",'A-4'!L246="-"),"-",SUM('A-4'!L144,'A-4'!L195,'A-4'!L246))</f>
        <v>117468</v>
      </c>
    </row>
    <row r="144" spans="1:12" ht="11.25" customHeight="1">
      <c r="A144" s="68">
        <v>2014</v>
      </c>
      <c r="B144" s="103" t="str">
        <f>IF(AND('A-4'!B145="-",'A-4'!B196="-",'A-4'!B247="-"),"-",SUM('A-4'!B145,'A-4'!B196,'A-4'!B247))</f>
        <v>-</v>
      </c>
      <c r="C144" s="103" t="str">
        <f>IF(AND('A-4'!C145="-",'A-4'!C196="-",'A-4'!C247="-"),"-",SUM('A-4'!C145,'A-4'!C196,'A-4'!C247))</f>
        <v>-</v>
      </c>
      <c r="D144" s="103">
        <f>IF(AND('A-4'!D145="-",'A-4'!D196="-",'A-4'!D247="-"),"-",SUM('A-4'!D145,'A-4'!D196,'A-4'!D247))</f>
        <v>20226</v>
      </c>
      <c r="E144" s="103">
        <f>IF(AND('A-4'!E145="-",'A-4'!E196="-",'A-4'!E247="-"),"-",SUM('A-4'!E145,'A-4'!E196,'A-4'!E247))</f>
        <v>8522</v>
      </c>
      <c r="F144" s="103">
        <f>IF(AND('A-4'!F145="-",'A-4'!F196="-",'A-4'!F247="-"),"-",SUM('A-4'!F145,'A-4'!F196,'A-4'!F247))</f>
        <v>7675</v>
      </c>
      <c r="G144" s="103">
        <f>IF(AND('A-4'!G145="-",'A-4'!G196="-",'A-4'!G247="-"),"-",SUM('A-4'!G145,'A-4'!G196,'A-4'!G247))</f>
        <v>23892</v>
      </c>
      <c r="H144" s="103">
        <f>IF(AND('A-4'!H145="-",'A-4'!H196="-",'A-4'!H247="-"),"-",SUM('A-4'!H145,'A-4'!H196,'A-4'!H247))</f>
        <v>22999</v>
      </c>
      <c r="I144" s="103">
        <f>IF(AND('A-4'!I145="-",'A-4'!I196="-",'A-4'!I247="-"),"-",SUM('A-4'!I145,'A-4'!I196,'A-4'!I247))</f>
        <v>10443</v>
      </c>
      <c r="J144" s="103">
        <f>IF(AND('A-4'!J145="-",'A-4'!J196="-",'A-4'!J247="-"),"-",SUM('A-4'!J145,'A-4'!J196,'A-4'!J247))</f>
        <v>5193</v>
      </c>
      <c r="K144" s="103">
        <f>IF(AND('A-4'!K145="-",'A-4'!K196="-",'A-4'!K247="-"),"-",SUM('A-4'!K145,'A-4'!K196,'A-4'!K247))</f>
        <v>723</v>
      </c>
      <c r="L144" s="103">
        <f>IF(AND('A-4'!L145="-",'A-4'!L196="-",'A-4'!L247="-"),"-",SUM('A-4'!L145,'A-4'!L196,'A-4'!L247))</f>
        <v>99673</v>
      </c>
    </row>
    <row r="145" spans="1:12" ht="11.25" customHeight="1">
      <c r="A145" s="68" t="s">
        <v>269</v>
      </c>
      <c r="B145" s="103" t="str">
        <f>IF(AND('A-4'!B146="-",'A-4'!B197="-",'A-4'!B248="-"),"-",SUM('A-4'!B146,'A-4'!B197,'A-4'!B248))</f>
        <v>-</v>
      </c>
      <c r="C145" s="103" t="str">
        <f>IF(AND('A-4'!C146="-",'A-4'!C197="-",'A-4'!C248="-"),"-",SUM('A-4'!C146,'A-4'!C197,'A-4'!C248))</f>
        <v>-</v>
      </c>
      <c r="D145" s="103">
        <f>IF(AND('A-4'!D146="-",'A-4'!D197="-",'A-4'!D248="-"),"-",SUM('A-4'!D146,'A-4'!D197,'A-4'!D248))</f>
        <v>11085</v>
      </c>
      <c r="E145" s="103">
        <f>IF(AND('A-4'!E146="-",'A-4'!E197="-",'A-4'!E248="-"),"-",SUM('A-4'!E146,'A-4'!E197,'A-4'!E248))</f>
        <v>7401</v>
      </c>
      <c r="F145" s="103">
        <f>IF(AND('A-4'!F146="-",'A-4'!F197="-",'A-4'!F248="-"),"-",SUM('A-4'!F146,'A-4'!F197,'A-4'!F248))</f>
        <v>9210</v>
      </c>
      <c r="G145" s="103">
        <f>IF(AND('A-4'!G146="-",'A-4'!G197="-",'A-4'!G248="-"),"-",SUM('A-4'!G146,'A-4'!G197,'A-4'!G248))</f>
        <v>16244</v>
      </c>
      <c r="H145" s="103">
        <f>IF(AND('A-4'!H146="-",'A-4'!H197="-",'A-4'!H248="-"),"-",SUM('A-4'!H146,'A-4'!H197,'A-4'!H248))</f>
        <v>15118</v>
      </c>
      <c r="I145" s="103">
        <f>IF(AND('A-4'!I146="-",'A-4'!I197="-",'A-4'!I248="-"),"-",SUM('A-4'!I146,'A-4'!I197,'A-4'!I248))</f>
        <v>10293</v>
      </c>
      <c r="J145" s="103">
        <f>IF(AND('A-4'!J146="-",'A-4'!J197="-",'A-4'!J248="-"),"-",SUM('A-4'!J146,'A-4'!J197,'A-4'!J248))</f>
        <v>3483</v>
      </c>
      <c r="K145" s="103">
        <f>IF(AND('A-4'!K146="-",'A-4'!K197="-",'A-4'!K248="-"),"-",SUM('A-4'!K146,'A-4'!K197,'A-4'!K248))</f>
        <v>5</v>
      </c>
      <c r="L145" s="103">
        <f>IF(AND('A-4'!L146="-",'A-4'!L197="-",'A-4'!L248="-"),"-",SUM('A-4'!L146,'A-4'!L197,'A-4'!L248))</f>
        <v>72839</v>
      </c>
    </row>
    <row r="146" spans="1:12" ht="11.25" customHeight="1">
      <c r="A146" s="68">
        <v>2016</v>
      </c>
      <c r="B146" s="103" t="str">
        <f>IF(AND('A-4'!B147="-",'A-4'!B198="-",'A-4'!B249="-"),"-",SUM('A-4'!B147,'A-4'!B198,'A-4'!B249))</f>
        <v>-</v>
      </c>
      <c r="C146" s="103" t="str">
        <f>IF(AND('A-4'!C147="-",'A-4'!C198="-",'A-4'!C249="-"),"-",SUM('A-4'!C147,'A-4'!C198,'A-4'!C249))</f>
        <v>-</v>
      </c>
      <c r="D146" s="103">
        <f>IF(AND('A-4'!D147="-",'A-4'!D198="-",'A-4'!D249="-"),"-",SUM('A-4'!D147,'A-4'!D198,'A-4'!D249))</f>
        <v>8006</v>
      </c>
      <c r="E146" s="103">
        <f>IF(AND('A-4'!E147="-",'A-4'!E198="-",'A-4'!E249="-"),"-",SUM('A-4'!E147,'A-4'!E198,'A-4'!E249))</f>
        <v>8281</v>
      </c>
      <c r="F146" s="103">
        <f>IF(AND('A-4'!F147="-",'A-4'!F198="-",'A-4'!F249="-"),"-",SUM('A-4'!F147,'A-4'!F198,'A-4'!F249))</f>
        <v>4284</v>
      </c>
      <c r="G146" s="103">
        <f>IF(AND('A-4'!G147="-",'A-4'!G198="-",'A-4'!G249="-"),"-",SUM('A-4'!G147,'A-4'!G198,'A-4'!G249))</f>
        <v>16521</v>
      </c>
      <c r="H146" s="103">
        <f>IF(AND('A-4'!H147="-",'A-4'!H198="-",'A-4'!H249="-"),"-",SUM('A-4'!H147,'A-4'!H198,'A-4'!H249))</f>
        <v>13188</v>
      </c>
      <c r="I146" s="103">
        <f>IF(AND('A-4'!I147="-",'A-4'!I198="-",'A-4'!I249="-"),"-",SUM('A-4'!I147,'A-4'!I198,'A-4'!I249))</f>
        <v>8500</v>
      </c>
      <c r="J146" s="103">
        <f>IF(AND('A-4'!J147="-",'A-4'!J198="-",'A-4'!J249="-"),"-",SUM('A-4'!J147,'A-4'!J198,'A-4'!J249))</f>
        <v>2366</v>
      </c>
      <c r="K146" s="103">
        <f>IF(AND('A-4'!K147="-",'A-4'!K198="-",'A-4'!K249="-"),"-",SUM('A-4'!K147,'A-4'!K198,'A-4'!K249))</f>
        <v>0</v>
      </c>
      <c r="L146" s="103">
        <f>IF(AND('A-4'!L147="-",'A-4'!L198="-",'A-4'!L249="-"),"-",SUM('A-4'!L147,'A-4'!L198,'A-4'!L249))</f>
        <v>61146</v>
      </c>
    </row>
    <row r="147" spans="1:12" ht="11.25" customHeight="1">
      <c r="A147" s="68">
        <v>2017</v>
      </c>
      <c r="B147" s="103" t="str">
        <f>IF(AND('A-4'!B148="-",'A-4'!B199="-",'A-4'!B250="-"),"-",SUM('A-4'!B148,'A-4'!B199,'A-4'!B250))</f>
        <v>-</v>
      </c>
      <c r="C147" s="103" t="str">
        <f>IF(AND('A-4'!C148="-",'A-4'!C199="-",'A-4'!C250="-"),"-",SUM('A-4'!C148,'A-4'!C199,'A-4'!C250))</f>
        <v>-</v>
      </c>
      <c r="D147" s="103">
        <f>IF(AND('A-4'!D148="-",'A-4'!D199="-",'A-4'!D250="-"),"-",SUM('A-4'!D148,'A-4'!D199,'A-4'!D250))</f>
        <v>10105</v>
      </c>
      <c r="E147" s="103">
        <f>IF(AND('A-4'!E148="-",'A-4'!E199="-",'A-4'!E250="-"),"-",SUM('A-4'!E148,'A-4'!E199,'A-4'!E250))</f>
        <v>5000</v>
      </c>
      <c r="F147" s="103">
        <f>IF(AND('A-4'!F148="-",'A-4'!F199="-",'A-4'!F250="-"),"-",SUM('A-4'!F148,'A-4'!F199,'A-4'!F250))</f>
        <v>6574</v>
      </c>
      <c r="G147" s="103">
        <f>IF(AND('A-4'!G148="-",'A-4'!G199="-",'A-4'!G250="-"),"-",SUM('A-4'!G148,'A-4'!G199,'A-4'!G250))</f>
        <v>22590</v>
      </c>
      <c r="H147" s="103">
        <f>IF(AND('A-4'!H148="-",'A-4'!H199="-",'A-4'!H250="-"),"-",SUM('A-4'!H148,'A-4'!H199,'A-4'!H250))</f>
        <v>19358</v>
      </c>
      <c r="I147" s="103">
        <f>IF(AND('A-4'!I148="-",'A-4'!I199="-",'A-4'!I250="-"),"-",SUM('A-4'!I148,'A-4'!I199,'A-4'!I250))</f>
        <v>8496</v>
      </c>
      <c r="J147" s="103">
        <f>IF(AND('A-4'!J148="-",'A-4'!J199="-",'A-4'!J250="-"),"-",SUM('A-4'!J148,'A-4'!J199,'A-4'!J250))</f>
        <v>1851</v>
      </c>
      <c r="K147" s="103">
        <f>IF(AND('A-4'!K148="-",'A-4'!K199="-",'A-4'!K250="-"),"-",SUM('A-4'!K148,'A-4'!K199,'A-4'!K250))</f>
        <v>0</v>
      </c>
      <c r="L147" s="103">
        <f>IF(AND('A-4'!L148="-",'A-4'!L199="-",'A-4'!L250="-"),"-",SUM('A-4'!L148,'A-4'!L199,'A-4'!L250))</f>
        <v>73974</v>
      </c>
    </row>
    <row r="148" spans="1:12" ht="11.25" customHeight="1">
      <c r="A148" s="68">
        <v>2018</v>
      </c>
      <c r="B148" s="103" t="str">
        <f>IF(AND('A-4'!B149="-",'A-4'!B200="-",'A-4'!B251="-"),"-",SUM('A-4'!B149,'A-4'!B200,'A-4'!B251))</f>
        <v>-</v>
      </c>
      <c r="C148" s="103" t="str">
        <f>IF(AND('A-4'!C149="-",'A-4'!C200="-",'A-4'!C251="-"),"-",SUM('A-4'!C149,'A-4'!C200,'A-4'!C251))</f>
        <v>-</v>
      </c>
      <c r="D148" s="103">
        <f>IF(AND('A-4'!D149="-",'A-4'!D200="-",'A-4'!D251="-"),"-",SUM('A-4'!D149,'A-4'!D200,'A-4'!D251))</f>
        <v>8140</v>
      </c>
      <c r="E148" s="103">
        <f>IF(AND('A-4'!E149="-",'A-4'!E200="-",'A-4'!E251="-"),"-",SUM('A-4'!E149,'A-4'!E200,'A-4'!E251))</f>
        <v>2021</v>
      </c>
      <c r="F148" s="103">
        <f>IF(AND('A-4'!F149="-",'A-4'!F200="-",'A-4'!F251="-"),"-",SUM('A-4'!F149,'A-4'!F200,'A-4'!F251))</f>
        <v>12296</v>
      </c>
      <c r="G148" s="103">
        <f>IF(AND('A-4'!G149="-",'A-4'!G200="-",'A-4'!G251="-"),"-",SUM('A-4'!G149,'A-4'!G200,'A-4'!G251))</f>
        <v>34271</v>
      </c>
      <c r="H148" s="103">
        <f>IF(AND('A-4'!H149="-",'A-4'!H200="-",'A-4'!H251="-"),"-",SUM('A-4'!H149,'A-4'!H200,'A-4'!H251))</f>
        <v>18472</v>
      </c>
      <c r="I148" s="103">
        <f>IF(AND('A-4'!I149="-",'A-4'!I200="-",'A-4'!I251="-"),"-",SUM('A-4'!I149,'A-4'!I200,'A-4'!I251))</f>
        <v>8984</v>
      </c>
      <c r="J148" s="103">
        <f>IF(AND('A-4'!J149="-",'A-4'!J200="-",'A-4'!J251="-"),"-",SUM('A-4'!J149,'A-4'!J200,'A-4'!J251))</f>
        <v>5072</v>
      </c>
      <c r="K148" s="103" t="str">
        <f>IF(AND('A-4'!K149="-",'A-4'!K200="-",'A-4'!K251="-"),"-",SUM('A-4'!K149,'A-4'!K200,'A-4'!K251))</f>
        <v>-</v>
      </c>
      <c r="L148" s="103">
        <f>IF(AND('A-4'!L149="-",'A-4'!L200="-",'A-4'!L251="-"),"-",SUM('A-4'!L149,'A-4'!L200,'A-4'!L251))</f>
        <v>89256</v>
      </c>
    </row>
    <row r="149" spans="1:12" ht="11.25" customHeight="1">
      <c r="A149" s="68">
        <v>2019</v>
      </c>
      <c r="B149" s="103" t="str">
        <f>IF(AND('A-4'!B150="-",'A-4'!B201="-",'A-4'!B252="-"),"-",SUM('A-4'!B150,'A-4'!B201,'A-4'!B252))</f>
        <v>-</v>
      </c>
      <c r="C149" s="103" t="str">
        <f>IF(AND('A-4'!C150="-",'A-4'!C201="-",'A-4'!C252="-"),"-",SUM('A-4'!C150,'A-4'!C201,'A-4'!C252))</f>
        <v>-</v>
      </c>
      <c r="D149" s="103">
        <f>IF(AND('A-4'!D150="-",'A-4'!D201="-",'A-4'!D252="-"),"-",SUM('A-4'!D150,'A-4'!D201,'A-4'!D252))</f>
        <v>17350</v>
      </c>
      <c r="E149" s="103">
        <f>IF(AND('A-4'!E150="-",'A-4'!E201="-",'A-4'!E252="-"),"-",SUM('A-4'!E150,'A-4'!E201,'A-4'!E252))</f>
        <v>5579</v>
      </c>
      <c r="F149" s="103">
        <f>IF(AND('A-4'!F150="-",'A-4'!F201="-",'A-4'!F252="-"),"-",SUM('A-4'!F150,'A-4'!F201,'A-4'!F252))</f>
        <v>18173</v>
      </c>
      <c r="G149" s="103">
        <f>IF(AND('A-4'!G150="-",'A-4'!G201="-",'A-4'!G252="-"),"-",SUM('A-4'!G150,'A-4'!G201,'A-4'!G252))</f>
        <v>22923</v>
      </c>
      <c r="H149" s="103">
        <f>IF(AND('A-4'!H150="-",'A-4'!H201="-",'A-4'!H252="-"),"-",SUM('A-4'!H150,'A-4'!H201,'A-4'!H252))</f>
        <v>23219</v>
      </c>
      <c r="I149" s="103">
        <f>IF(AND('A-4'!I150="-",'A-4'!I201="-",'A-4'!I252="-"),"-",SUM('A-4'!I150,'A-4'!I201,'A-4'!I252))</f>
        <v>6925</v>
      </c>
      <c r="J149" s="103">
        <f>IF(AND('A-4'!J150="-",'A-4'!J201="-",'A-4'!J252="-"),"-",SUM('A-4'!J150,'A-4'!J201,'A-4'!J252))</f>
        <v>1821</v>
      </c>
      <c r="K149" s="103" t="str">
        <f>IF(AND('A-4'!K150="-",'A-4'!K201="-",'A-4'!K252="-"),"-",SUM('A-4'!K150,'A-4'!K201,'A-4'!K252))</f>
        <v>-</v>
      </c>
      <c r="L149" s="103">
        <f>IF(AND('A-4'!L150="-",'A-4'!L201="-",'A-4'!L252="-"),"-",SUM('A-4'!L150,'A-4'!L201,'A-4'!L252))</f>
        <v>95990</v>
      </c>
    </row>
    <row r="150" spans="1:12" ht="11.25" customHeight="1">
      <c r="A150" s="68" t="s">
        <v>193</v>
      </c>
      <c r="B150" s="103" t="str">
        <f>IF(AND('A-4'!B151="-",'A-4'!B202="-",'A-4'!B253="-"),"-",SUM('A-4'!B151,'A-4'!B202,'A-4'!B253))</f>
        <v>-</v>
      </c>
      <c r="C150" s="103" t="str">
        <f>IF(AND('A-4'!C151="-",'A-4'!C202="-",'A-4'!C253="-"),"-",SUM('A-4'!C151,'A-4'!C202,'A-4'!C253))</f>
        <v>-</v>
      </c>
      <c r="D150" s="103" t="str">
        <f>IF(AND('A-4'!D151="-",'A-4'!D202="-",'A-4'!D253="-"),"-",SUM('A-4'!D151,'A-4'!D202,'A-4'!D253))</f>
        <v>-</v>
      </c>
      <c r="E150" s="38" t="s">
        <v>63</v>
      </c>
      <c r="F150" s="38" t="s">
        <v>63</v>
      </c>
      <c r="G150" s="103">
        <f>IF(AND('A-4'!G151="-",'A-4'!G202="-",'A-4'!G253="-"),"-",SUM('A-4'!G151,'A-4'!G202,'A-4'!G253))</f>
        <v>25967</v>
      </c>
      <c r="H150" s="103">
        <f>IF(AND('A-4'!H151="-",'A-4'!H202="-",'A-4'!H253="-"),"-",SUM('A-4'!H151,'A-4'!H202,'A-4'!H253))</f>
        <v>16753</v>
      </c>
      <c r="I150" s="103">
        <f>IF(AND('A-4'!I151="-",'A-4'!I202="-",'A-4'!I253="-"),"-",SUM('A-4'!I151,'A-4'!I202,'A-4'!I253))</f>
        <v>7739</v>
      </c>
      <c r="J150" s="103">
        <f>IF(AND('A-4'!J151="-",'A-4'!J202="-",'A-4'!J253="-"),"-",SUM('A-4'!J151,'A-4'!J202,'A-4'!J253))</f>
        <v>4264</v>
      </c>
      <c r="K150" s="103">
        <f>IF(AND('A-4'!K151="-",'A-4'!K202="-",'A-4'!K253="-"),"-",SUM('A-4'!K151,'A-4'!K202,'A-4'!K253))</f>
        <v>147</v>
      </c>
      <c r="L150" s="103">
        <f>IF(AND('A-4'!L151="-",'A-4'!L202="-",'A-4'!L253="-"),"-",SUM('A-4'!L151,'A-4'!L202,'A-4'!L253))</f>
        <v>54870</v>
      </c>
    </row>
    <row r="151" spans="1:12" ht="11.25" customHeight="1">
      <c r="A151" s="68" t="s">
        <v>270</v>
      </c>
      <c r="B151" s="103" t="str">
        <f>IF(AND('A-4'!B152="-",'A-4'!B203="-",'A-4'!B254="-"),"-",SUM('A-4'!B152,'A-4'!B203,'A-4'!B254))</f>
        <v>-</v>
      </c>
      <c r="C151" s="103" t="str">
        <f>IF(AND('A-4'!C152="-",'A-4'!C203="-",'A-4'!C254="-"),"-",SUM('A-4'!C152,'A-4'!C203,'A-4'!C254))</f>
        <v>-</v>
      </c>
      <c r="D151" s="103">
        <f>IF(AND('A-4'!D152="-",'A-4'!D203="-",'A-4'!D254="-"),"-",SUM('A-4'!D152,'A-4'!D203,'A-4'!D254))</f>
        <v>12287</v>
      </c>
      <c r="E151" s="103">
        <f>IF(AND('A-4'!E152="-",'A-4'!E203="-",'A-4'!E254="-"),"-",SUM('A-4'!E152,'A-4'!E203,'A-4'!E254))</f>
        <v>8838</v>
      </c>
      <c r="F151" s="103">
        <f>IF(AND('A-4'!F152="-",'A-4'!F203="-",'A-4'!F254="-"),"-",SUM('A-4'!F152,'A-4'!F203,'A-4'!F254))</f>
        <v>10052</v>
      </c>
      <c r="G151" s="103">
        <f>IF(AND('A-4'!G152="-",'A-4'!G203="-",'A-4'!G254="-"),"-",SUM('A-4'!G152,'A-4'!G203,'A-4'!G254))</f>
        <v>27845</v>
      </c>
      <c r="H151" s="103">
        <f>IF(AND('A-4'!H152="-",'A-4'!H203="-",'A-4'!H254="-"),"-",SUM('A-4'!H152,'A-4'!H203,'A-4'!H254))</f>
        <v>16334</v>
      </c>
      <c r="I151" s="103">
        <f>IF(AND('A-4'!I152="-",'A-4'!I203="-",'A-4'!I254="-"),"-",SUM('A-4'!I152,'A-4'!I203,'A-4'!I254))</f>
        <v>8361</v>
      </c>
      <c r="J151" s="103">
        <f>IF(AND('A-4'!J152="-",'A-4'!J203="-",'A-4'!J254="-"),"-",SUM('A-4'!J152,'A-4'!J203,'A-4'!J254))</f>
        <v>2565</v>
      </c>
      <c r="K151" s="103" t="str">
        <f>IF(AND('A-4'!K152="-",'A-4'!K203="-",'A-4'!K254="-"),"-",SUM('A-4'!K152,'A-4'!K203,'A-4'!K254))</f>
        <v>-</v>
      </c>
      <c r="L151" s="103">
        <f>IF(AND('A-4'!L152="-",'A-4'!L203="-",'A-4'!L254="-"),"-",SUM('A-4'!L152,'A-4'!L203,'A-4'!L254))</f>
        <v>86282</v>
      </c>
    </row>
    <row r="152" spans="1:12" ht="11.25" customHeight="1">
      <c r="A152" s="68" t="s">
        <v>264</v>
      </c>
      <c r="B152" s="103" t="str">
        <f>IF(AND('A-4'!B153="-",'A-4'!B204="-",'A-4'!B255="-"),"-",SUM('A-4'!B153,'A-4'!B204,'A-4'!B255))</f>
        <v>-</v>
      </c>
      <c r="C152" s="103" t="str">
        <f>IF(AND('A-4'!C153="-",'A-4'!C204="-",'A-4'!C255="-"),"-",SUM('A-4'!C153,'A-4'!C204,'A-4'!C255))</f>
        <v>-</v>
      </c>
      <c r="D152" s="103">
        <f>IF(AND('A-4'!D153="-",'A-4'!D204="-",'A-4'!D255="-"),"-",SUM('A-4'!D153,'A-4'!D204,'A-4'!D255))</f>
        <v>13665</v>
      </c>
      <c r="E152" s="103">
        <f>IF(AND('A-4'!E153="-",'A-4'!E204="-",'A-4'!E255="-"),"-",SUM('A-4'!E153,'A-4'!E204,'A-4'!E255))</f>
        <v>11527</v>
      </c>
      <c r="F152" s="103">
        <f>IF(AND('A-4'!F153="-",'A-4'!F204="-",'A-4'!F255="-"),"-",SUM('A-4'!F153,'A-4'!F204,'A-4'!F255))</f>
        <v>11601</v>
      </c>
      <c r="G152" s="103">
        <f>IF(AND('A-4'!G153="-",'A-4'!G204="-",'A-4'!G255="-"),"-",SUM('A-4'!G153,'A-4'!G204,'A-4'!G255))</f>
        <v>30546</v>
      </c>
      <c r="H152" s="103">
        <f>IF(AND('A-4'!H153="-",'A-4'!H204="-",'A-4'!H255="-"),"-",SUM('A-4'!H153,'A-4'!H204,'A-4'!H255))</f>
        <v>18443</v>
      </c>
      <c r="I152" s="103">
        <f>IF(AND('A-4'!I153="-",'A-4'!I204="-",'A-4'!I255="-"),"-",SUM('A-4'!I153,'A-4'!I204,'A-4'!I255))</f>
        <v>6584</v>
      </c>
      <c r="J152" s="103">
        <f>IF(AND('A-4'!J153="-",'A-4'!J204="-",'A-4'!J255="-"),"-",SUM('A-4'!J153,'A-4'!J204,'A-4'!J255))</f>
        <v>1294</v>
      </c>
      <c r="K152" s="103" t="str">
        <f>IF(AND('A-4'!K153="-",'A-4'!K204="-",'A-4'!K255="-"),"-",SUM('A-4'!K153,'A-4'!K204,'A-4'!K255))</f>
        <v>-</v>
      </c>
      <c r="L152" s="103">
        <f>IF(AND('A-4'!L153="-",'A-4'!L204="-",'A-4'!L255="-"),"-",SUM('A-4'!L153,'A-4'!L204,'A-4'!L255))</f>
        <v>93660</v>
      </c>
    </row>
    <row r="153" spans="1:12" ht="11.25" customHeight="1">
      <c r="A153" s="68">
        <v>2023</v>
      </c>
      <c r="B153" s="103" t="str">
        <f>IF(AND('A-4'!B154="-",'A-4'!B205="-",'A-4'!B256="-"),"-",SUM('A-4'!B154,'A-4'!B205,'A-4'!B256))</f>
        <v>-</v>
      </c>
      <c r="C153" s="103" t="str">
        <f>IF(AND('A-4'!C154="-",'A-4'!C205="-",'A-4'!C256="-"),"-",SUM('A-4'!C154,'A-4'!C205,'A-4'!C256))</f>
        <v>-</v>
      </c>
      <c r="D153" s="103" t="str">
        <f>IF(AND('A-4'!D154="-",'A-4'!D205="-",'A-4'!D256="-"),"-",SUM('A-4'!D154,'A-4'!D205,'A-4'!D256))</f>
        <v>-</v>
      </c>
      <c r="E153" s="103" t="str">
        <f>IF(AND('A-4'!E154="-",'A-4'!E205="-",'A-4'!E256="-"),"-",SUM('A-4'!E154,'A-4'!E205,'A-4'!E256))</f>
        <v>-</v>
      </c>
      <c r="F153" s="103" t="str">
        <f>IF(AND('A-4'!F154="-",'A-4'!F205="-",'A-4'!F256="-"),"-",SUM('A-4'!F154,'A-4'!F205,'A-4'!F256))</f>
        <v>-</v>
      </c>
      <c r="G153" s="103" t="str">
        <f>IF(AND('A-4'!G154="-",'A-4'!G205="-",'A-4'!G256="-"),"-",SUM('A-4'!G154,'A-4'!G205,'A-4'!G256))</f>
        <v>-</v>
      </c>
      <c r="H153" s="103" t="str">
        <f>IF(AND('A-4'!H154="-",'A-4'!H205="-",'A-4'!H256="-"),"-",SUM('A-4'!H154,'A-4'!H205,'A-4'!H256))</f>
        <v>-</v>
      </c>
      <c r="I153" s="103" t="str">
        <f>IF(AND('A-4'!I154="-",'A-4'!I205="-",'A-4'!I256="-"),"-",SUM('A-4'!I154,'A-4'!I205,'A-4'!I256))</f>
        <v>-</v>
      </c>
      <c r="J153" s="103" t="str">
        <f>IF(AND('A-4'!J154="-",'A-4'!J205="-",'A-4'!J256="-"),"-",SUM('A-4'!J154,'A-4'!J205,'A-4'!J256))</f>
        <v>-</v>
      </c>
      <c r="K153" s="103" t="str">
        <f>IF(AND('A-4'!K154="-",'A-4'!K205="-",'A-4'!K256="-"),"-",SUM('A-4'!K154,'A-4'!K205,'A-4'!K256))</f>
        <v>-</v>
      </c>
      <c r="L153" s="103" t="str">
        <f>IF(AND('A-4'!L154="-",'A-4'!L205="-",'A-4'!L256="-"),"-",SUM('A-4'!L154,'A-4'!L205,'A-4'!L256))</f>
        <v>-</v>
      </c>
    </row>
    <row r="154" spans="1:12" ht="11.25" customHeight="1">
      <c r="A154" s="68" t="s">
        <v>346</v>
      </c>
      <c r="B154" s="103" t="str">
        <f>IF(AND('A-4'!B155="-",'A-4'!B206="-",'A-4'!B257="-"),"-",SUM('A-4'!B155,'A-4'!B206,'A-4'!B257))</f>
        <v>-</v>
      </c>
      <c r="C154" s="103" t="str">
        <f>IF(AND('A-4'!C155="-",'A-4'!C206="-",'A-4'!C257="-"),"-",SUM('A-4'!C155,'A-4'!C206,'A-4'!C257))</f>
        <v>-</v>
      </c>
      <c r="D154" s="103" t="str">
        <f>IF(AND('A-4'!D155="-",'A-4'!D206="-",'A-4'!D257="-"),"-",SUM('A-4'!D155,'A-4'!D206,'A-4'!D257))</f>
        <v>-</v>
      </c>
      <c r="E154" s="103" t="str">
        <f>IF(AND('A-4'!E155="-",'A-4'!E206="-",'A-4'!E257="-"),"-",SUM('A-4'!E155,'A-4'!E206,'A-4'!E257))</f>
        <v>-</v>
      </c>
      <c r="F154" s="103" t="str">
        <f>IF(AND('A-4'!F155="-",'A-4'!F206="-",'A-4'!F257="-"),"-",SUM('A-4'!F155,'A-4'!F206,'A-4'!F257))</f>
        <v>-</v>
      </c>
      <c r="G154" s="103" t="str">
        <f>IF(AND('A-4'!G155="-",'A-4'!G206="-",'A-4'!G257="-"),"-",SUM('A-4'!G155,'A-4'!G206,'A-4'!G257))</f>
        <v>-</v>
      </c>
      <c r="H154" s="103" t="str">
        <f>IF(AND('A-4'!H155="-",'A-4'!H206="-",'A-4'!H257="-"),"-",SUM('A-4'!H155,'A-4'!H206,'A-4'!H257))</f>
        <v>-</v>
      </c>
      <c r="I154" s="103" t="str">
        <f>IF(AND('A-4'!I155="-",'A-4'!I206="-",'A-4'!I257="-"),"-",SUM('A-4'!I155,'A-4'!I206,'A-4'!I257))</f>
        <v>-</v>
      </c>
      <c r="J154" s="103" t="str">
        <f>IF(AND('A-4'!J155="-",'A-4'!J206="-",'A-4'!J257="-"),"-",SUM('A-4'!J155,'A-4'!J206,'A-4'!J257))</f>
        <v>-</v>
      </c>
      <c r="K154" s="103" t="str">
        <f>IF(AND('A-4'!K155="-",'A-4'!K206="-",'A-4'!K257="-"),"-",SUM('A-4'!K155,'A-4'!K206,'A-4'!K257))</f>
        <v>-</v>
      </c>
      <c r="L154" s="103" t="str">
        <f>IF(AND('A-4'!L155="-",'A-4'!L206="-",'A-4'!L257="-"),"-",SUM('A-4'!L155,'A-4'!L206,'A-4'!L257))</f>
        <v>-</v>
      </c>
    </row>
    <row r="155" spans="1:12" ht="11.25" customHeight="1"/>
    <row r="156" spans="1:12" ht="11.25" customHeight="1">
      <c r="A156" s="63" t="s">
        <v>272</v>
      </c>
    </row>
    <row r="157" spans="1:12" ht="11.25" customHeight="1">
      <c r="A157" s="68">
        <v>1976</v>
      </c>
      <c r="B157" s="103">
        <f>IF(AND(B106="-",B55="-",B4="-"),"-",SUM(B106,B55,B4))</f>
        <v>8194</v>
      </c>
      <c r="C157" s="103">
        <f t="shared" ref="C157:L157" si="4">IF(AND(C106="-",C55="-",C4="-"),"-",SUM(C106,C55,C4))</f>
        <v>7412</v>
      </c>
      <c r="D157" s="103">
        <f t="shared" si="4"/>
        <v>7916</v>
      </c>
      <c r="E157" s="103">
        <f t="shared" si="4"/>
        <v>29401</v>
      </c>
      <c r="F157" s="103">
        <f t="shared" si="4"/>
        <v>94754</v>
      </c>
      <c r="G157" s="103">
        <f t="shared" si="4"/>
        <v>191282</v>
      </c>
      <c r="H157" s="103">
        <f t="shared" si="4"/>
        <v>205416</v>
      </c>
      <c r="I157" s="103">
        <f t="shared" si="4"/>
        <v>56765</v>
      </c>
      <c r="J157" s="103">
        <f t="shared" si="4"/>
        <v>17814</v>
      </c>
      <c r="K157" s="103">
        <f t="shared" si="4"/>
        <v>4246</v>
      </c>
      <c r="L157" s="103">
        <f t="shared" si="4"/>
        <v>623200</v>
      </c>
    </row>
    <row r="158" spans="1:12" ht="11.25" customHeight="1">
      <c r="A158" s="68">
        <v>1977</v>
      </c>
      <c r="B158" s="103">
        <f t="shared" ref="B158:L158" si="5">IF(AND(B107="-",B56="-",B5="-"),"-",SUM(B107,B56,B5))</f>
        <v>9832</v>
      </c>
      <c r="C158" s="103">
        <f t="shared" si="5"/>
        <v>9729</v>
      </c>
      <c r="D158" s="103">
        <f t="shared" si="5"/>
        <v>13632</v>
      </c>
      <c r="E158" s="103">
        <f t="shared" si="5"/>
        <v>28405</v>
      </c>
      <c r="F158" s="103">
        <f t="shared" si="5"/>
        <v>57168</v>
      </c>
      <c r="G158" s="103">
        <f t="shared" si="5"/>
        <v>166399</v>
      </c>
      <c r="H158" s="103">
        <f t="shared" si="5"/>
        <v>139499</v>
      </c>
      <c r="I158" s="103">
        <f t="shared" si="5"/>
        <v>48816</v>
      </c>
      <c r="J158" s="103">
        <f t="shared" si="5"/>
        <v>19153</v>
      </c>
      <c r="K158" s="103">
        <f t="shared" si="5"/>
        <v>4154</v>
      </c>
      <c r="L158" s="103">
        <f t="shared" si="5"/>
        <v>496787</v>
      </c>
    </row>
    <row r="159" spans="1:12" ht="11.25" customHeight="1">
      <c r="A159" s="68">
        <v>1978</v>
      </c>
      <c r="B159" s="103">
        <f t="shared" ref="B159:L159" si="6">IF(AND(B108="-",B57="-",B6="-"),"-",SUM(B108,B57,B6))</f>
        <v>19152</v>
      </c>
      <c r="C159" s="103">
        <f t="shared" si="6"/>
        <v>13387</v>
      </c>
      <c r="D159" s="103">
        <f t="shared" si="6"/>
        <v>2914</v>
      </c>
      <c r="E159" s="103">
        <f t="shared" si="6"/>
        <v>13683</v>
      </c>
      <c r="F159" s="103">
        <f t="shared" si="6"/>
        <v>84245</v>
      </c>
      <c r="G159" s="103">
        <f t="shared" si="6"/>
        <v>167158</v>
      </c>
      <c r="H159" s="103">
        <f t="shared" si="6"/>
        <v>117914</v>
      </c>
      <c r="I159" s="103">
        <f t="shared" si="6"/>
        <v>44033</v>
      </c>
      <c r="J159" s="103">
        <f t="shared" si="6"/>
        <v>21218</v>
      </c>
      <c r="K159" s="103">
        <f t="shared" si="6"/>
        <v>7355</v>
      </c>
      <c r="L159" s="103">
        <f t="shared" si="6"/>
        <v>491059</v>
      </c>
    </row>
    <row r="160" spans="1:12" ht="11.25" customHeight="1">
      <c r="A160" s="68">
        <v>1979</v>
      </c>
      <c r="B160" s="103">
        <f t="shared" ref="B160:L160" si="7">IF(AND(B109="-",B58="-",B7="-"),"-",SUM(B109,B58,B7))</f>
        <v>8685</v>
      </c>
      <c r="C160" s="103">
        <f t="shared" si="7"/>
        <v>14396</v>
      </c>
      <c r="D160" s="103">
        <f t="shared" si="7"/>
        <v>11656</v>
      </c>
      <c r="E160" s="103">
        <f t="shared" si="7"/>
        <v>16860</v>
      </c>
      <c r="F160" s="103">
        <f t="shared" si="7"/>
        <v>61323</v>
      </c>
      <c r="G160" s="103">
        <f t="shared" si="7"/>
        <v>150665</v>
      </c>
      <c r="H160" s="103">
        <f t="shared" si="7"/>
        <v>117190</v>
      </c>
      <c r="I160" s="103">
        <f t="shared" si="7"/>
        <v>19531</v>
      </c>
      <c r="J160" s="103">
        <f t="shared" si="7"/>
        <v>10555</v>
      </c>
      <c r="K160" s="103">
        <f t="shared" si="7"/>
        <v>935</v>
      </c>
      <c r="L160" s="103">
        <f t="shared" si="7"/>
        <v>411796</v>
      </c>
    </row>
    <row r="161" spans="1:12" ht="11.25" customHeight="1">
      <c r="A161" s="68">
        <v>1980</v>
      </c>
      <c r="B161" s="103">
        <f t="shared" ref="B161:L161" si="8">IF(AND(B110="-",B59="-",B8="-"),"-",SUM(B110,B59,B8))</f>
        <v>3464</v>
      </c>
      <c r="C161" s="103">
        <f t="shared" si="8"/>
        <v>17417</v>
      </c>
      <c r="D161" s="103">
        <f t="shared" si="8"/>
        <v>10048</v>
      </c>
      <c r="E161" s="103">
        <f t="shared" si="8"/>
        <v>14454</v>
      </c>
      <c r="F161" s="103">
        <f t="shared" si="8"/>
        <v>93346</v>
      </c>
      <c r="G161" s="103">
        <f t="shared" si="8"/>
        <v>171200</v>
      </c>
      <c r="H161" s="103">
        <f t="shared" si="8"/>
        <v>86584</v>
      </c>
      <c r="I161" s="103">
        <f t="shared" si="8"/>
        <v>26625</v>
      </c>
      <c r="J161" s="103">
        <f t="shared" si="8"/>
        <v>5935</v>
      </c>
      <c r="K161" s="103">
        <f t="shared" si="8"/>
        <v>412</v>
      </c>
      <c r="L161" s="103">
        <f t="shared" si="8"/>
        <v>429485</v>
      </c>
    </row>
    <row r="162" spans="1:12" ht="11.25" customHeight="1">
      <c r="A162" s="68">
        <v>1981</v>
      </c>
      <c r="B162" s="103">
        <f t="shared" ref="B162:L162" si="9">IF(AND(B111="-",B60="-",B9="-"),"-",SUM(B111,B60,B9))</f>
        <v>5159</v>
      </c>
      <c r="C162" s="103">
        <f t="shared" si="9"/>
        <v>5954</v>
      </c>
      <c r="D162" s="103">
        <f t="shared" si="9"/>
        <v>10609</v>
      </c>
      <c r="E162" s="103">
        <f t="shared" si="9"/>
        <v>18168</v>
      </c>
      <c r="F162" s="103">
        <f t="shared" si="9"/>
        <v>59238</v>
      </c>
      <c r="G162" s="103">
        <f t="shared" si="9"/>
        <v>132830</v>
      </c>
      <c r="H162" s="103">
        <f t="shared" si="9"/>
        <v>115944</v>
      </c>
      <c r="I162" s="103">
        <f t="shared" si="9"/>
        <v>30409</v>
      </c>
      <c r="J162" s="103">
        <f t="shared" si="9"/>
        <v>8001</v>
      </c>
      <c r="K162" s="103">
        <f t="shared" si="9"/>
        <v>1973</v>
      </c>
      <c r="L162" s="103">
        <f t="shared" si="9"/>
        <v>388285</v>
      </c>
    </row>
    <row r="163" spans="1:12" ht="11.25" customHeight="1">
      <c r="A163" s="68">
        <v>1982</v>
      </c>
      <c r="B163" s="103">
        <f t="shared" ref="B163:L163" si="10">IF(AND(B112="-",B61="-",B10="-"),"-",SUM(B112,B61,B10))</f>
        <v>7355</v>
      </c>
      <c r="C163" s="103">
        <f t="shared" si="10"/>
        <v>12371</v>
      </c>
      <c r="D163" s="103">
        <f t="shared" si="10"/>
        <v>8257</v>
      </c>
      <c r="E163" s="103">
        <f t="shared" si="10"/>
        <v>10600</v>
      </c>
      <c r="F163" s="103">
        <f t="shared" si="10"/>
        <v>51551</v>
      </c>
      <c r="G163" s="103">
        <f t="shared" si="10"/>
        <v>201669</v>
      </c>
      <c r="H163" s="103">
        <f t="shared" si="10"/>
        <v>46222</v>
      </c>
      <c r="I163" s="103">
        <f t="shared" si="10"/>
        <v>16926</v>
      </c>
      <c r="J163" s="103">
        <f t="shared" si="10"/>
        <v>12150</v>
      </c>
      <c r="K163" s="103">
        <f t="shared" si="10"/>
        <v>2953</v>
      </c>
      <c r="L163" s="103">
        <f t="shared" si="10"/>
        <v>370054</v>
      </c>
    </row>
    <row r="164" spans="1:12" ht="11.25" customHeight="1">
      <c r="A164" s="68">
        <v>1983</v>
      </c>
      <c r="B164" s="103">
        <f t="shared" ref="B164:L164" si="11">IF(AND(B113="-",B62="-",B11="-"),"-",SUM(B113,B62,B11))</f>
        <v>2091</v>
      </c>
      <c r="C164" s="103">
        <f t="shared" si="11"/>
        <v>2354</v>
      </c>
      <c r="D164" s="103">
        <f t="shared" si="11"/>
        <v>6579</v>
      </c>
      <c r="E164" s="103">
        <f t="shared" si="11"/>
        <v>11235</v>
      </c>
      <c r="F164" s="103">
        <f t="shared" si="11"/>
        <v>52006</v>
      </c>
      <c r="G164" s="103">
        <f t="shared" si="11"/>
        <v>137623</v>
      </c>
      <c r="H164" s="103">
        <f t="shared" si="11"/>
        <v>64727</v>
      </c>
      <c r="I164" s="103">
        <f t="shared" si="11"/>
        <v>30619</v>
      </c>
      <c r="J164" s="103">
        <f t="shared" si="11"/>
        <v>10413</v>
      </c>
      <c r="K164" s="103">
        <f t="shared" si="11"/>
        <v>199</v>
      </c>
      <c r="L164" s="103">
        <f t="shared" si="11"/>
        <v>317846</v>
      </c>
    </row>
    <row r="165" spans="1:12" ht="11.25" customHeight="1">
      <c r="A165" s="68">
        <v>1984</v>
      </c>
      <c r="B165" s="103">
        <f t="shared" ref="B165:L165" si="12">IF(AND(B114="-",B63="-",B12="-"),"-",SUM(B114,B63,B12))</f>
        <v>1916</v>
      </c>
      <c r="C165" s="103">
        <f t="shared" si="12"/>
        <v>2166</v>
      </c>
      <c r="D165" s="103">
        <f t="shared" si="12"/>
        <v>6475</v>
      </c>
      <c r="E165" s="103">
        <f t="shared" si="12"/>
        <v>9385</v>
      </c>
      <c r="F165" s="103">
        <f t="shared" si="12"/>
        <v>15419</v>
      </c>
      <c r="G165" s="103">
        <f t="shared" si="12"/>
        <v>122592</v>
      </c>
      <c r="H165" s="103">
        <f t="shared" si="12"/>
        <v>91468</v>
      </c>
      <c r="I165" s="103">
        <f t="shared" si="12"/>
        <v>14965</v>
      </c>
      <c r="J165" s="103">
        <f t="shared" si="12"/>
        <v>6560</v>
      </c>
      <c r="K165" s="103">
        <f t="shared" si="12"/>
        <v>772</v>
      </c>
      <c r="L165" s="103">
        <f t="shared" si="12"/>
        <v>271718</v>
      </c>
    </row>
    <row r="166" spans="1:12" ht="11.25" customHeight="1">
      <c r="A166" s="68">
        <v>1985</v>
      </c>
      <c r="B166" s="103">
        <f t="shared" ref="B166:L166" si="13">IF(AND(B115="-",B64="-",B13="-"),"-",SUM(B115,B64,B13))</f>
        <v>9012</v>
      </c>
      <c r="C166" s="103">
        <f t="shared" si="13"/>
        <v>16882</v>
      </c>
      <c r="D166" s="103">
        <f t="shared" si="13"/>
        <v>11939</v>
      </c>
      <c r="E166" s="103">
        <f t="shared" si="13"/>
        <v>23065</v>
      </c>
      <c r="F166" s="103">
        <f t="shared" si="13"/>
        <v>33553</v>
      </c>
      <c r="G166" s="103">
        <f t="shared" si="13"/>
        <v>151561</v>
      </c>
      <c r="H166" s="103">
        <f t="shared" si="13"/>
        <v>146197</v>
      </c>
      <c r="I166" s="103">
        <f t="shared" si="13"/>
        <v>19526</v>
      </c>
      <c r="J166" s="103">
        <f t="shared" si="13"/>
        <v>9800</v>
      </c>
      <c r="K166" s="103">
        <f t="shared" si="13"/>
        <v>1924</v>
      </c>
      <c r="L166" s="103">
        <f t="shared" si="13"/>
        <v>423459</v>
      </c>
    </row>
    <row r="167" spans="1:12" ht="11.25" customHeight="1">
      <c r="A167" s="68">
        <v>1986</v>
      </c>
      <c r="B167" s="103">
        <f t="shared" ref="B167:L167" si="14">IF(AND(B116="-",B65="-",B14="-"),"-",SUM(B116,B65,B14))</f>
        <v>2129</v>
      </c>
      <c r="C167" s="103">
        <f t="shared" si="14"/>
        <v>13939</v>
      </c>
      <c r="D167" s="103">
        <f t="shared" si="14"/>
        <v>18354</v>
      </c>
      <c r="E167" s="103">
        <f t="shared" si="14"/>
        <v>20707</v>
      </c>
      <c r="F167" s="103">
        <f t="shared" si="14"/>
        <v>58465</v>
      </c>
      <c r="G167" s="103">
        <f t="shared" si="14"/>
        <v>163767</v>
      </c>
      <c r="H167" s="103">
        <f t="shared" si="14"/>
        <v>65169</v>
      </c>
      <c r="I167" s="103">
        <f t="shared" si="14"/>
        <v>8785</v>
      </c>
      <c r="J167" s="103">
        <f t="shared" si="14"/>
        <v>9827</v>
      </c>
      <c r="K167" s="103">
        <f t="shared" si="14"/>
        <v>885</v>
      </c>
      <c r="L167" s="103">
        <f t="shared" si="14"/>
        <v>362027</v>
      </c>
    </row>
    <row r="168" spans="1:12" ht="11.25" customHeight="1">
      <c r="A168" s="68">
        <v>1987</v>
      </c>
      <c r="B168" s="103">
        <f t="shared" ref="B168:L168" si="15">IF(AND(B117="-",B66="-",B15="-"),"-",SUM(B117,B66,B15))</f>
        <v>8638</v>
      </c>
      <c r="C168" s="103">
        <f t="shared" si="15"/>
        <v>18933</v>
      </c>
      <c r="D168" s="103">
        <f t="shared" si="15"/>
        <v>17577</v>
      </c>
      <c r="E168" s="103">
        <f t="shared" si="15"/>
        <v>19561</v>
      </c>
      <c r="F168" s="103">
        <f t="shared" si="15"/>
        <v>61965</v>
      </c>
      <c r="G168" s="103">
        <f t="shared" si="15"/>
        <v>205930</v>
      </c>
      <c r="H168" s="103">
        <f t="shared" si="15"/>
        <v>114389</v>
      </c>
      <c r="I168" s="103">
        <f t="shared" si="15"/>
        <v>45180</v>
      </c>
      <c r="J168" s="103">
        <f t="shared" si="15"/>
        <v>12382</v>
      </c>
      <c r="K168" s="103">
        <f t="shared" si="15"/>
        <v>1662</v>
      </c>
      <c r="L168" s="103">
        <f t="shared" si="15"/>
        <v>506217</v>
      </c>
    </row>
    <row r="169" spans="1:12" ht="11.25" customHeight="1">
      <c r="A169" s="68">
        <v>1988</v>
      </c>
      <c r="B169" s="103">
        <f t="shared" ref="B169:L169" si="16">IF(AND(B118="-",B67="-",B16="-"),"-",SUM(B118,B67,B16))</f>
        <v>10596</v>
      </c>
      <c r="C169" s="103">
        <f t="shared" si="16"/>
        <v>16108</v>
      </c>
      <c r="D169" s="103">
        <f t="shared" si="16"/>
        <v>18934</v>
      </c>
      <c r="E169" s="103">
        <f t="shared" si="16"/>
        <v>27245</v>
      </c>
      <c r="F169" s="103">
        <f t="shared" si="16"/>
        <v>80760</v>
      </c>
      <c r="G169" s="103">
        <f t="shared" si="16"/>
        <v>181873</v>
      </c>
      <c r="H169" s="103">
        <f t="shared" si="16"/>
        <v>113753</v>
      </c>
      <c r="I169" s="103">
        <f t="shared" si="16"/>
        <v>34167</v>
      </c>
      <c r="J169" s="103">
        <f t="shared" si="16"/>
        <v>3826</v>
      </c>
      <c r="K169" s="103">
        <f t="shared" si="16"/>
        <v>42</v>
      </c>
      <c r="L169" s="103">
        <f t="shared" si="16"/>
        <v>487304</v>
      </c>
    </row>
    <row r="170" spans="1:12" ht="11.25" customHeight="1">
      <c r="A170" s="68">
        <v>1989</v>
      </c>
      <c r="B170" s="103">
        <f t="shared" ref="B170:L170" si="17">IF(AND(B119="-",B68="-",B17="-"),"-",SUM(B119,B68,B17))</f>
        <v>9830</v>
      </c>
      <c r="C170" s="103">
        <f t="shared" si="17"/>
        <v>15912</v>
      </c>
      <c r="D170" s="103">
        <f t="shared" si="17"/>
        <v>35010</v>
      </c>
      <c r="E170" s="103">
        <f t="shared" si="17"/>
        <v>22795</v>
      </c>
      <c r="F170" s="103">
        <f t="shared" si="17"/>
        <v>93616</v>
      </c>
      <c r="G170" s="103">
        <f t="shared" si="17"/>
        <v>183755</v>
      </c>
      <c r="H170" s="103">
        <f t="shared" si="17"/>
        <v>106672</v>
      </c>
      <c r="I170" s="103">
        <f t="shared" si="17"/>
        <v>18219</v>
      </c>
      <c r="J170" s="103">
        <f t="shared" si="17"/>
        <v>4046</v>
      </c>
      <c r="K170" s="103">
        <f t="shared" si="17"/>
        <v>1870</v>
      </c>
      <c r="L170" s="103">
        <f t="shared" si="17"/>
        <v>491725</v>
      </c>
    </row>
    <row r="171" spans="1:12" ht="11.25" customHeight="1">
      <c r="A171" s="68">
        <v>1990</v>
      </c>
      <c r="B171" s="103">
        <f t="shared" ref="B171:L171" si="18">IF(AND(B120="-",B69="-",B18="-"),"-",SUM(B120,B69,B18))</f>
        <v>10169</v>
      </c>
      <c r="C171" s="103">
        <f t="shared" si="18"/>
        <v>20580</v>
      </c>
      <c r="D171" s="103">
        <f t="shared" si="18"/>
        <v>30293</v>
      </c>
      <c r="E171" s="103">
        <f t="shared" si="18"/>
        <v>13519</v>
      </c>
      <c r="F171" s="103">
        <f t="shared" si="18"/>
        <v>84043</v>
      </c>
      <c r="G171" s="103">
        <f t="shared" si="18"/>
        <v>171934</v>
      </c>
      <c r="H171" s="103">
        <f t="shared" si="18"/>
        <v>104967</v>
      </c>
      <c r="I171" s="103">
        <f t="shared" si="18"/>
        <v>29183</v>
      </c>
      <c r="J171" s="103">
        <f t="shared" si="18"/>
        <v>5123</v>
      </c>
      <c r="K171" s="103">
        <f t="shared" si="18"/>
        <v>3355</v>
      </c>
      <c r="L171" s="103">
        <f t="shared" si="18"/>
        <v>473166</v>
      </c>
    </row>
    <row r="172" spans="1:12" ht="11.25" customHeight="1">
      <c r="A172" s="68">
        <v>1991</v>
      </c>
      <c r="B172" s="103">
        <f t="shared" ref="B172:L172" si="19">IF(AND(B121="-",B70="-",B19="-"),"-",SUM(B121,B70,B19))</f>
        <v>55</v>
      </c>
      <c r="C172" s="103">
        <f t="shared" si="19"/>
        <v>12216</v>
      </c>
      <c r="D172" s="103">
        <f t="shared" si="19"/>
        <v>18217</v>
      </c>
      <c r="E172" s="103">
        <f t="shared" si="19"/>
        <v>15399</v>
      </c>
      <c r="F172" s="103">
        <f t="shared" si="19"/>
        <v>94290</v>
      </c>
      <c r="G172" s="103">
        <f t="shared" si="19"/>
        <v>185645</v>
      </c>
      <c r="H172" s="103">
        <f t="shared" si="19"/>
        <v>22601</v>
      </c>
      <c r="I172" s="103">
        <f t="shared" si="19"/>
        <v>12099</v>
      </c>
      <c r="J172" s="103">
        <f t="shared" si="19"/>
        <v>4454</v>
      </c>
      <c r="K172" s="103">
        <f t="shared" si="19"/>
        <v>58</v>
      </c>
      <c r="L172" s="103">
        <f t="shared" si="19"/>
        <v>365034</v>
      </c>
    </row>
    <row r="173" spans="1:12" ht="11.25" customHeight="1">
      <c r="A173" s="68">
        <v>1992</v>
      </c>
      <c r="B173" s="103">
        <f t="shared" ref="B173:L173" si="20">IF(AND(B122="-",B71="-",B20="-"),"-",SUM(B122,B71,B20))</f>
        <v>2006</v>
      </c>
      <c r="C173" s="103">
        <f t="shared" si="20"/>
        <v>9713</v>
      </c>
      <c r="D173" s="103">
        <f t="shared" si="20"/>
        <v>9877</v>
      </c>
      <c r="E173" s="103">
        <f t="shared" si="20"/>
        <v>15235</v>
      </c>
      <c r="F173" s="103">
        <f t="shared" si="20"/>
        <v>33557</v>
      </c>
      <c r="G173" s="103">
        <f t="shared" si="20"/>
        <v>119012</v>
      </c>
      <c r="H173" s="103">
        <f t="shared" si="20"/>
        <v>49509</v>
      </c>
      <c r="I173" s="103">
        <f t="shared" si="20"/>
        <v>30880</v>
      </c>
      <c r="J173" s="103">
        <f t="shared" si="20"/>
        <v>9621</v>
      </c>
      <c r="K173" s="103">
        <f t="shared" si="20"/>
        <v>849</v>
      </c>
      <c r="L173" s="103">
        <f t="shared" si="20"/>
        <v>280259</v>
      </c>
    </row>
    <row r="174" spans="1:12" ht="11.25" customHeight="1">
      <c r="A174" s="68">
        <v>1993</v>
      </c>
      <c r="B174" s="103">
        <f t="shared" ref="B174:L174" si="21">IF(AND(B123="-",B72="-",B21="-"),"-",SUM(B123,B72,B21))</f>
        <v>879</v>
      </c>
      <c r="C174" s="103">
        <f t="shared" si="21"/>
        <v>15036</v>
      </c>
      <c r="D174" s="103">
        <f t="shared" si="21"/>
        <v>17597</v>
      </c>
      <c r="E174" s="103">
        <f t="shared" si="21"/>
        <v>20910</v>
      </c>
      <c r="F174" s="103">
        <f t="shared" si="21"/>
        <v>21482</v>
      </c>
      <c r="G174" s="103">
        <f t="shared" si="21"/>
        <v>86224</v>
      </c>
      <c r="H174" s="103">
        <f t="shared" si="21"/>
        <v>55608</v>
      </c>
      <c r="I174" s="103">
        <f t="shared" si="21"/>
        <v>14203</v>
      </c>
      <c r="J174" s="103">
        <f t="shared" si="21"/>
        <v>4744</v>
      </c>
      <c r="K174" s="38" t="s">
        <v>63</v>
      </c>
      <c r="L174" s="103">
        <f t="shared" si="21"/>
        <v>236683</v>
      </c>
    </row>
    <row r="175" spans="1:12" ht="11.25" customHeight="1">
      <c r="A175" s="68">
        <v>1994</v>
      </c>
      <c r="B175" s="103">
        <f t="shared" ref="B175:L175" si="22">IF(AND(B124="-",B73="-",B22="-"),"-",SUM(B124,B73,B22))</f>
        <v>3013</v>
      </c>
      <c r="C175" s="103">
        <f t="shared" si="22"/>
        <v>15387</v>
      </c>
      <c r="D175" s="103">
        <f t="shared" si="22"/>
        <v>19540</v>
      </c>
      <c r="E175" s="103">
        <f t="shared" si="22"/>
        <v>32605</v>
      </c>
      <c r="F175" s="103">
        <f t="shared" si="22"/>
        <v>40366</v>
      </c>
      <c r="G175" s="103">
        <f t="shared" si="22"/>
        <v>44976</v>
      </c>
      <c r="H175" s="103">
        <f t="shared" si="22"/>
        <v>32381</v>
      </c>
      <c r="I175" s="103">
        <f t="shared" si="22"/>
        <v>17898</v>
      </c>
      <c r="J175" s="103">
        <f t="shared" si="22"/>
        <v>22819</v>
      </c>
      <c r="K175" s="103">
        <f t="shared" si="22"/>
        <v>3</v>
      </c>
      <c r="L175" s="103">
        <f t="shared" si="22"/>
        <v>228988</v>
      </c>
    </row>
    <row r="176" spans="1:12" ht="11.25" customHeight="1">
      <c r="A176" s="68">
        <v>1995</v>
      </c>
      <c r="B176" s="103">
        <f t="shared" ref="B176:L176" si="23">IF(AND(B125="-",B74="-",B23="-"),"-",SUM(B125,B74,B23))</f>
        <v>360</v>
      </c>
      <c r="C176" s="103">
        <f t="shared" si="23"/>
        <v>22917</v>
      </c>
      <c r="D176" s="103">
        <f t="shared" si="23"/>
        <v>50164</v>
      </c>
      <c r="E176" s="103">
        <f t="shared" si="23"/>
        <v>62722</v>
      </c>
      <c r="F176" s="103">
        <f t="shared" si="23"/>
        <v>81091</v>
      </c>
      <c r="G176" s="103">
        <f t="shared" si="23"/>
        <v>97536</v>
      </c>
      <c r="H176" s="103">
        <f t="shared" si="23"/>
        <v>48965</v>
      </c>
      <c r="I176" s="103">
        <f t="shared" si="23"/>
        <v>29406</v>
      </c>
      <c r="J176" s="103">
        <f t="shared" si="23"/>
        <v>9467</v>
      </c>
      <c r="K176" s="103">
        <f t="shared" si="23"/>
        <v>788</v>
      </c>
      <c r="L176" s="103">
        <f t="shared" si="23"/>
        <v>403416</v>
      </c>
    </row>
    <row r="177" spans="1:12" ht="11.25" customHeight="1">
      <c r="A177" s="68">
        <v>1996</v>
      </c>
      <c r="B177" s="103">
        <f t="shared" ref="B177:L177" si="24">IF(AND(B126="-",B75="-",B24="-"),"-",SUM(B126,B75,B24))</f>
        <v>49</v>
      </c>
      <c r="C177" s="103">
        <f t="shared" si="24"/>
        <v>35215</v>
      </c>
      <c r="D177" s="103">
        <f t="shared" si="24"/>
        <v>30349</v>
      </c>
      <c r="E177" s="103">
        <f t="shared" si="24"/>
        <v>28144</v>
      </c>
      <c r="F177" s="103">
        <f t="shared" si="24"/>
        <v>50081</v>
      </c>
      <c r="G177" s="103">
        <f t="shared" si="24"/>
        <v>49604</v>
      </c>
      <c r="H177" s="103">
        <f t="shared" si="24"/>
        <v>41097</v>
      </c>
      <c r="I177" s="103">
        <f t="shared" si="24"/>
        <v>18416</v>
      </c>
      <c r="J177" s="103">
        <f t="shared" si="24"/>
        <v>10678</v>
      </c>
      <c r="K177" s="38" t="s">
        <v>63</v>
      </c>
      <c r="L177" s="103">
        <f t="shared" si="24"/>
        <v>263633</v>
      </c>
    </row>
    <row r="178" spans="1:12" ht="11.25" customHeight="1">
      <c r="A178" s="68">
        <v>1997</v>
      </c>
      <c r="B178" s="38" t="s">
        <v>63</v>
      </c>
      <c r="C178" s="103">
        <f t="shared" ref="C178:L178" si="25">IF(AND(C127="-",C76="-",C25="-"),"-",SUM(C127,C76,C25))</f>
        <v>21546</v>
      </c>
      <c r="D178" s="103">
        <f t="shared" si="25"/>
        <v>29740</v>
      </c>
      <c r="E178" s="103">
        <f t="shared" si="25"/>
        <v>36185</v>
      </c>
      <c r="F178" s="103">
        <f t="shared" si="25"/>
        <v>48473</v>
      </c>
      <c r="G178" s="103">
        <f t="shared" si="25"/>
        <v>63988</v>
      </c>
      <c r="H178" s="103">
        <f t="shared" si="25"/>
        <v>44795</v>
      </c>
      <c r="I178" s="103">
        <f t="shared" si="25"/>
        <v>9654</v>
      </c>
      <c r="J178" s="103">
        <f t="shared" si="25"/>
        <v>6154</v>
      </c>
      <c r="K178" s="103">
        <f t="shared" si="25"/>
        <v>380</v>
      </c>
      <c r="L178" s="103">
        <f t="shared" si="25"/>
        <v>260915</v>
      </c>
    </row>
    <row r="179" spans="1:12" ht="11.25" customHeight="1">
      <c r="A179" s="68">
        <v>1998</v>
      </c>
      <c r="B179" s="38" t="s">
        <v>63</v>
      </c>
      <c r="C179" s="103">
        <f t="shared" ref="C179:L179" si="26">IF(AND(C128="-",C77="-",C26="-"),"-",SUM(C128,C77,C26))</f>
        <v>6225</v>
      </c>
      <c r="D179" s="103">
        <f t="shared" si="26"/>
        <v>17692</v>
      </c>
      <c r="E179" s="103">
        <f t="shared" si="26"/>
        <v>22703</v>
      </c>
      <c r="F179" s="103">
        <f t="shared" si="26"/>
        <v>33931</v>
      </c>
      <c r="G179" s="103">
        <f t="shared" si="26"/>
        <v>36678</v>
      </c>
      <c r="H179" s="103">
        <f t="shared" si="26"/>
        <v>35864</v>
      </c>
      <c r="I179" s="103">
        <f t="shared" si="26"/>
        <v>13424</v>
      </c>
      <c r="J179" s="103">
        <f t="shared" si="26"/>
        <v>9147</v>
      </c>
      <c r="K179" s="38" t="s">
        <v>63</v>
      </c>
      <c r="L179" s="103">
        <f t="shared" si="26"/>
        <v>175664</v>
      </c>
    </row>
    <row r="180" spans="1:12" ht="11.25" customHeight="1">
      <c r="A180" s="68">
        <v>1999</v>
      </c>
      <c r="B180" s="103">
        <f t="shared" ref="B180:L180" si="27">IF(AND(B129="-",B78="-",B27="-"),"-",SUM(B129,B78,B27))</f>
        <v>14</v>
      </c>
      <c r="C180" s="103">
        <f t="shared" si="27"/>
        <v>8721</v>
      </c>
      <c r="D180" s="103">
        <f t="shared" si="27"/>
        <v>11797</v>
      </c>
      <c r="E180" s="103">
        <f t="shared" si="27"/>
        <v>7406</v>
      </c>
      <c r="F180" s="103">
        <f t="shared" si="27"/>
        <v>29474</v>
      </c>
      <c r="G180" s="103">
        <f t="shared" si="27"/>
        <v>62264</v>
      </c>
      <c r="H180" s="103">
        <f t="shared" si="27"/>
        <v>40896</v>
      </c>
      <c r="I180" s="103">
        <f t="shared" si="27"/>
        <v>17147</v>
      </c>
      <c r="J180" s="103">
        <f t="shared" si="27"/>
        <v>11234</v>
      </c>
      <c r="K180" s="103">
        <f t="shared" si="27"/>
        <v>104</v>
      </c>
      <c r="L180" s="103">
        <f t="shared" si="27"/>
        <v>189057</v>
      </c>
    </row>
    <row r="181" spans="1:12" ht="11.25" customHeight="1">
      <c r="A181" s="68">
        <v>2000</v>
      </c>
      <c r="B181" s="38" t="s">
        <v>63</v>
      </c>
      <c r="C181" s="103">
        <f t="shared" ref="C181:L181" si="28">IF(AND(C130="-",C79="-",C28="-"),"-",SUM(C130,C79,C28))</f>
        <v>0</v>
      </c>
      <c r="D181" s="103">
        <f t="shared" si="28"/>
        <v>36714</v>
      </c>
      <c r="E181" s="103">
        <f t="shared" si="28"/>
        <v>34376</v>
      </c>
      <c r="F181" s="103">
        <f t="shared" si="28"/>
        <v>46142</v>
      </c>
      <c r="G181" s="103">
        <f t="shared" si="28"/>
        <v>77501</v>
      </c>
      <c r="H181" s="103">
        <f t="shared" si="28"/>
        <v>53432</v>
      </c>
      <c r="I181" s="103">
        <f t="shared" si="28"/>
        <v>22641</v>
      </c>
      <c r="J181" s="103">
        <f t="shared" si="28"/>
        <v>12003</v>
      </c>
      <c r="K181" s="103">
        <f t="shared" si="28"/>
        <v>1686</v>
      </c>
      <c r="L181" s="103">
        <f t="shared" si="28"/>
        <v>284495</v>
      </c>
    </row>
    <row r="182" spans="1:12" ht="11.25" customHeight="1">
      <c r="A182" s="68">
        <v>2001</v>
      </c>
      <c r="B182" s="103">
        <f t="shared" ref="B182:L182" si="29">IF(AND(B131="-",B80="-",B29="-"),"-",SUM(B131,B80,B29))</f>
        <v>0</v>
      </c>
      <c r="C182" s="103">
        <f t="shared" si="29"/>
        <v>1573</v>
      </c>
      <c r="D182" s="103">
        <f t="shared" si="29"/>
        <v>26353</v>
      </c>
      <c r="E182" s="103">
        <f t="shared" si="29"/>
        <v>30905</v>
      </c>
      <c r="F182" s="103">
        <f t="shared" si="29"/>
        <v>43376</v>
      </c>
      <c r="G182" s="103">
        <f t="shared" si="29"/>
        <v>78022</v>
      </c>
      <c r="H182" s="103">
        <f t="shared" si="29"/>
        <v>47847</v>
      </c>
      <c r="I182" s="103">
        <f t="shared" si="29"/>
        <v>18849</v>
      </c>
      <c r="J182" s="103">
        <f t="shared" si="29"/>
        <v>12675</v>
      </c>
      <c r="K182" s="103">
        <f t="shared" si="29"/>
        <v>2755</v>
      </c>
      <c r="L182" s="103">
        <f t="shared" si="29"/>
        <v>262355</v>
      </c>
    </row>
    <row r="183" spans="1:12" ht="11.25" customHeight="1">
      <c r="A183" s="68">
        <v>2002</v>
      </c>
      <c r="B183" s="103">
        <f t="shared" ref="B183:L183" si="30">IF(AND(B132="-",B81="-",B30="-"),"-",SUM(B132,B81,B30))</f>
        <v>194</v>
      </c>
      <c r="C183" s="103">
        <f t="shared" si="30"/>
        <v>3760</v>
      </c>
      <c r="D183" s="103">
        <f t="shared" si="30"/>
        <v>40752</v>
      </c>
      <c r="E183" s="103">
        <f t="shared" si="30"/>
        <v>33823</v>
      </c>
      <c r="F183" s="103">
        <f t="shared" si="30"/>
        <v>46764</v>
      </c>
      <c r="G183" s="103">
        <f t="shared" si="30"/>
        <v>83748</v>
      </c>
      <c r="H183" s="103">
        <f t="shared" si="30"/>
        <v>59397</v>
      </c>
      <c r="I183" s="103">
        <f t="shared" si="30"/>
        <v>23084</v>
      </c>
      <c r="J183" s="103">
        <f t="shared" si="30"/>
        <v>13689</v>
      </c>
      <c r="K183" s="103">
        <f t="shared" si="30"/>
        <v>431</v>
      </c>
      <c r="L183" s="103">
        <f t="shared" si="30"/>
        <v>305642</v>
      </c>
    </row>
    <row r="184" spans="1:12" ht="11.25" customHeight="1">
      <c r="A184" s="68">
        <v>2003</v>
      </c>
      <c r="B184" s="103">
        <f t="shared" ref="B184:L184" si="31">IF(AND(B133="-",B82="-",B31="-"),"-",SUM(B133,B82,B31))</f>
        <v>607</v>
      </c>
      <c r="C184" s="103">
        <f t="shared" si="31"/>
        <v>6455</v>
      </c>
      <c r="D184" s="103">
        <f t="shared" si="31"/>
        <v>15208</v>
      </c>
      <c r="E184" s="103">
        <f t="shared" si="31"/>
        <v>22419</v>
      </c>
      <c r="F184" s="103">
        <f t="shared" si="31"/>
        <v>36766</v>
      </c>
      <c r="G184" s="103">
        <f t="shared" si="31"/>
        <v>95997</v>
      </c>
      <c r="H184" s="103">
        <f t="shared" si="31"/>
        <v>54605</v>
      </c>
      <c r="I184" s="103">
        <f t="shared" si="31"/>
        <v>18176</v>
      </c>
      <c r="J184" s="103">
        <f t="shared" si="31"/>
        <v>8932</v>
      </c>
      <c r="K184" s="103">
        <f t="shared" si="31"/>
        <v>659</v>
      </c>
      <c r="L184" s="103">
        <f t="shared" si="31"/>
        <v>259824</v>
      </c>
    </row>
    <row r="185" spans="1:12" ht="11.25" customHeight="1">
      <c r="A185" s="68">
        <v>2004</v>
      </c>
      <c r="B185" s="103">
        <f t="shared" ref="B185:L185" si="32">IF(AND(B134="-",B83="-",B32="-"),"-",SUM(B134,B83,B32))</f>
        <v>183</v>
      </c>
      <c r="C185" s="103">
        <f t="shared" si="32"/>
        <v>1077</v>
      </c>
      <c r="D185" s="103">
        <f t="shared" si="32"/>
        <v>33103</v>
      </c>
      <c r="E185" s="103">
        <f t="shared" si="32"/>
        <v>36193</v>
      </c>
      <c r="F185" s="103">
        <f t="shared" si="32"/>
        <v>51353</v>
      </c>
      <c r="G185" s="103">
        <f t="shared" si="32"/>
        <v>116238</v>
      </c>
      <c r="H185" s="103">
        <f t="shared" si="32"/>
        <v>69991</v>
      </c>
      <c r="I185" s="103">
        <f t="shared" si="32"/>
        <v>26912</v>
      </c>
      <c r="J185" s="103">
        <f t="shared" si="32"/>
        <v>8972</v>
      </c>
      <c r="K185" s="103">
        <f t="shared" si="32"/>
        <v>1830</v>
      </c>
      <c r="L185" s="103">
        <f t="shared" si="32"/>
        <v>345852</v>
      </c>
    </row>
    <row r="186" spans="1:12" ht="11.25" customHeight="1">
      <c r="A186" s="68">
        <v>2005</v>
      </c>
      <c r="B186" s="103">
        <f t="shared" ref="B186:L186" si="33">IF(AND(B135="-",B84="-",B33="-"),"-",SUM(B135,B84,B33))</f>
        <v>869</v>
      </c>
      <c r="C186" s="103">
        <f t="shared" si="33"/>
        <v>551</v>
      </c>
      <c r="D186" s="103">
        <f t="shared" si="33"/>
        <v>25037</v>
      </c>
      <c r="E186" s="103">
        <f t="shared" si="33"/>
        <v>23066</v>
      </c>
      <c r="F186" s="103">
        <f t="shared" si="33"/>
        <v>49408</v>
      </c>
      <c r="G186" s="103">
        <f t="shared" si="33"/>
        <v>54000</v>
      </c>
      <c r="H186" s="103">
        <f t="shared" si="33"/>
        <v>41469</v>
      </c>
      <c r="I186" s="103">
        <f t="shared" si="33"/>
        <v>30396</v>
      </c>
      <c r="J186" s="103">
        <f t="shared" si="33"/>
        <v>9044</v>
      </c>
      <c r="K186" s="103">
        <f t="shared" si="33"/>
        <v>977</v>
      </c>
      <c r="L186" s="103">
        <f t="shared" si="33"/>
        <v>234817</v>
      </c>
    </row>
    <row r="187" spans="1:12" ht="11.25" customHeight="1">
      <c r="A187" s="68">
        <v>2006</v>
      </c>
      <c r="B187" s="103">
        <f t="shared" ref="B187:L187" si="34">IF(AND(B136="-",B85="-",B34="-"),"-",SUM(B136,B85,B34))</f>
        <v>289</v>
      </c>
      <c r="C187" s="103">
        <f t="shared" si="34"/>
        <v>322</v>
      </c>
      <c r="D187" s="103">
        <f t="shared" si="34"/>
        <v>19290</v>
      </c>
      <c r="E187" s="103">
        <f t="shared" si="34"/>
        <v>22822</v>
      </c>
      <c r="F187" s="103">
        <f t="shared" si="34"/>
        <v>38945</v>
      </c>
      <c r="G187" s="103">
        <f t="shared" si="34"/>
        <v>52234</v>
      </c>
      <c r="H187" s="103">
        <f t="shared" si="34"/>
        <v>17440</v>
      </c>
      <c r="I187" s="103">
        <f t="shared" si="34"/>
        <v>18430</v>
      </c>
      <c r="J187" s="103">
        <f t="shared" si="34"/>
        <v>10276</v>
      </c>
      <c r="K187" s="103">
        <f t="shared" si="34"/>
        <v>546</v>
      </c>
      <c r="L187" s="103">
        <f t="shared" si="34"/>
        <v>180594</v>
      </c>
    </row>
    <row r="188" spans="1:12" ht="11.25" customHeight="1">
      <c r="A188" s="68">
        <v>2007</v>
      </c>
      <c r="B188" s="103">
        <f t="shared" ref="B188:L188" si="35">IF(AND(B137="-",B86="-",B35="-"),"-",SUM(B137,B86,B35))</f>
        <v>249</v>
      </c>
      <c r="C188" s="103">
        <f t="shared" si="35"/>
        <v>891</v>
      </c>
      <c r="D188" s="103">
        <f t="shared" si="35"/>
        <v>15118</v>
      </c>
      <c r="E188" s="103">
        <f t="shared" si="35"/>
        <v>16891</v>
      </c>
      <c r="F188" s="103">
        <f t="shared" si="35"/>
        <v>33672</v>
      </c>
      <c r="G188" s="103">
        <f t="shared" si="35"/>
        <v>51099</v>
      </c>
      <c r="H188" s="103">
        <f t="shared" si="35"/>
        <v>44548</v>
      </c>
      <c r="I188" s="103">
        <f t="shared" si="35"/>
        <v>10346</v>
      </c>
      <c r="J188" s="103">
        <f t="shared" si="35"/>
        <v>7421</v>
      </c>
      <c r="K188" s="103">
        <f t="shared" si="35"/>
        <v>1434</v>
      </c>
      <c r="L188" s="103">
        <f t="shared" si="35"/>
        <v>181669</v>
      </c>
    </row>
    <row r="189" spans="1:12" ht="11.25" customHeight="1">
      <c r="A189" s="68">
        <v>2008</v>
      </c>
      <c r="B189" s="103">
        <f t="shared" ref="B189:J189" si="36">IF(AND(B138="-",B87="-",B36="-"),"-",SUM(B138,B87,B36))</f>
        <v>206</v>
      </c>
      <c r="C189" s="103">
        <f t="shared" si="36"/>
        <v>185</v>
      </c>
      <c r="D189" s="103" t="str">
        <f t="shared" si="36"/>
        <v>-</v>
      </c>
      <c r="E189" s="103" t="str">
        <f t="shared" si="36"/>
        <v>-</v>
      </c>
      <c r="F189" s="103">
        <f t="shared" si="36"/>
        <v>3961</v>
      </c>
      <c r="G189" s="103">
        <f t="shared" si="36"/>
        <v>9998</v>
      </c>
      <c r="H189" s="103">
        <f t="shared" si="36"/>
        <v>5750</v>
      </c>
      <c r="I189" s="103">
        <f t="shared" si="36"/>
        <v>3623</v>
      </c>
      <c r="J189" s="103">
        <f t="shared" si="36"/>
        <v>3413</v>
      </c>
      <c r="K189" s="38" t="s">
        <v>63</v>
      </c>
      <c r="L189" s="103">
        <f t="shared" ref="L189:L203" si="37">IF(AND(L138="-",L87="-",L36="-"),"-",SUM(L138,L87,L36))</f>
        <v>27136</v>
      </c>
    </row>
    <row r="190" spans="1:12" ht="11.25" customHeight="1">
      <c r="A190" s="68">
        <v>2009</v>
      </c>
      <c r="B190" s="103" t="str">
        <f t="shared" ref="B190:J190" si="38">IF(AND(B139="-",B88="-",B37="-"),"-",SUM(B139,B88,B37))</f>
        <v>-</v>
      </c>
      <c r="C190" s="103" t="str">
        <f t="shared" si="38"/>
        <v>-</v>
      </c>
      <c r="D190" s="103" t="str">
        <f t="shared" si="38"/>
        <v>-</v>
      </c>
      <c r="E190" s="103" t="str">
        <f t="shared" si="38"/>
        <v>-</v>
      </c>
      <c r="F190" s="103">
        <f t="shared" si="38"/>
        <v>4418</v>
      </c>
      <c r="G190" s="103">
        <f t="shared" si="38"/>
        <v>35341</v>
      </c>
      <c r="H190" s="103">
        <f t="shared" si="38"/>
        <v>26553</v>
      </c>
      <c r="I190" s="103">
        <f t="shared" si="38"/>
        <v>9176</v>
      </c>
      <c r="J190" s="103">
        <f t="shared" si="38"/>
        <v>2009</v>
      </c>
      <c r="K190" s="38" t="s">
        <v>63</v>
      </c>
      <c r="L190" s="103">
        <f t="shared" si="37"/>
        <v>77497</v>
      </c>
    </row>
    <row r="191" spans="1:12" ht="11.25" customHeight="1">
      <c r="A191" s="68">
        <v>2010</v>
      </c>
      <c r="B191" s="103" t="str">
        <f t="shared" ref="B191:J191" si="39">IF(AND(B140="-",B89="-",B38="-"),"-",SUM(B140,B89,B38))</f>
        <v>-</v>
      </c>
      <c r="C191" s="103" t="str">
        <f t="shared" si="39"/>
        <v>-</v>
      </c>
      <c r="D191" s="103">
        <f t="shared" si="39"/>
        <v>16774</v>
      </c>
      <c r="E191" s="103">
        <f t="shared" si="39"/>
        <v>8298</v>
      </c>
      <c r="F191" s="103">
        <f t="shared" si="39"/>
        <v>6458</v>
      </c>
      <c r="G191" s="103">
        <f t="shared" si="39"/>
        <v>18659</v>
      </c>
      <c r="H191" s="103">
        <f t="shared" si="39"/>
        <v>27160</v>
      </c>
      <c r="I191" s="103">
        <f t="shared" si="39"/>
        <v>10994</v>
      </c>
      <c r="J191" s="103">
        <f t="shared" si="39"/>
        <v>3318</v>
      </c>
      <c r="K191" s="38" t="s">
        <v>63</v>
      </c>
      <c r="L191" s="103">
        <f t="shared" si="37"/>
        <v>91661</v>
      </c>
    </row>
    <row r="192" spans="1:12" ht="11.25" customHeight="1">
      <c r="A192" s="68">
        <v>2011</v>
      </c>
      <c r="B192" s="103" t="str">
        <f t="shared" ref="B192:K192" si="40">IF(AND(B141="-",B90="-",B39="-"),"-",SUM(B141,B90,B39))</f>
        <v>-</v>
      </c>
      <c r="C192" s="103">
        <f t="shared" si="40"/>
        <v>22</v>
      </c>
      <c r="D192" s="103">
        <f t="shared" si="40"/>
        <v>15640</v>
      </c>
      <c r="E192" s="103">
        <f t="shared" si="40"/>
        <v>8620</v>
      </c>
      <c r="F192" s="103">
        <f t="shared" si="40"/>
        <v>12876</v>
      </c>
      <c r="G192" s="103">
        <f t="shared" si="40"/>
        <v>36194</v>
      </c>
      <c r="H192" s="103">
        <f t="shared" si="40"/>
        <v>31114</v>
      </c>
      <c r="I192" s="103">
        <f t="shared" si="40"/>
        <v>22139</v>
      </c>
      <c r="J192" s="103">
        <f t="shared" si="40"/>
        <v>6428</v>
      </c>
      <c r="K192" s="103">
        <f t="shared" si="40"/>
        <v>16</v>
      </c>
      <c r="L192" s="103">
        <f t="shared" si="37"/>
        <v>133049</v>
      </c>
    </row>
    <row r="193" spans="1:12" ht="11.25" customHeight="1">
      <c r="A193" s="68">
        <v>2012</v>
      </c>
      <c r="B193" s="103" t="str">
        <f t="shared" ref="B193:K193" si="41">IF(AND(B142="-",B91="-",B40="-"),"-",SUM(B142,B91,B40))</f>
        <v>-</v>
      </c>
      <c r="C193" s="103">
        <f t="shared" si="41"/>
        <v>23</v>
      </c>
      <c r="D193" s="103">
        <f t="shared" si="41"/>
        <v>21846</v>
      </c>
      <c r="E193" s="103">
        <f t="shared" si="41"/>
        <v>23315</v>
      </c>
      <c r="F193" s="103">
        <f t="shared" si="41"/>
        <v>35263</v>
      </c>
      <c r="G193" s="103">
        <f t="shared" si="41"/>
        <v>52934</v>
      </c>
      <c r="H193" s="103">
        <f t="shared" si="41"/>
        <v>42324</v>
      </c>
      <c r="I193" s="103">
        <f t="shared" si="41"/>
        <v>25235</v>
      </c>
      <c r="J193" s="103">
        <f t="shared" si="41"/>
        <v>8959</v>
      </c>
      <c r="K193" s="103">
        <f t="shared" si="41"/>
        <v>587</v>
      </c>
      <c r="L193" s="103">
        <f t="shared" si="37"/>
        <v>210486</v>
      </c>
    </row>
    <row r="194" spans="1:12" ht="11.25" customHeight="1">
      <c r="A194" s="68">
        <v>2013</v>
      </c>
      <c r="B194" s="103" t="str">
        <f t="shared" ref="B194:K194" si="42">IF(AND(B143="-",B92="-",B41="-"),"-",SUM(B143,B92,B41))</f>
        <v>-</v>
      </c>
      <c r="C194" s="103">
        <f t="shared" si="42"/>
        <v>479</v>
      </c>
      <c r="D194" s="103">
        <f t="shared" si="42"/>
        <v>20295</v>
      </c>
      <c r="E194" s="103">
        <f t="shared" si="42"/>
        <v>19605</v>
      </c>
      <c r="F194" s="103">
        <f t="shared" si="42"/>
        <v>33064</v>
      </c>
      <c r="G194" s="103">
        <f t="shared" si="42"/>
        <v>63296</v>
      </c>
      <c r="H194" s="103">
        <f t="shared" si="42"/>
        <v>61363</v>
      </c>
      <c r="I194" s="103">
        <f t="shared" si="42"/>
        <v>18167</v>
      </c>
      <c r="J194" s="103">
        <f t="shared" si="42"/>
        <v>10006</v>
      </c>
      <c r="K194" s="103">
        <f t="shared" si="42"/>
        <v>426</v>
      </c>
      <c r="L194" s="103">
        <f t="shared" si="37"/>
        <v>226701</v>
      </c>
    </row>
    <row r="195" spans="1:12" ht="11.25" customHeight="1">
      <c r="A195" s="68">
        <v>2014</v>
      </c>
      <c r="B195" s="103" t="str">
        <f t="shared" ref="B195:K195" si="43">IF(AND(B144="-",B93="-",B42="-"),"-",SUM(B144,B93,B42))</f>
        <v>-</v>
      </c>
      <c r="C195" s="103">
        <f t="shared" si="43"/>
        <v>87</v>
      </c>
      <c r="D195" s="103">
        <f t="shared" si="43"/>
        <v>20362</v>
      </c>
      <c r="E195" s="103">
        <f t="shared" si="43"/>
        <v>16345</v>
      </c>
      <c r="F195" s="103">
        <f t="shared" si="43"/>
        <v>19335</v>
      </c>
      <c r="G195" s="103">
        <f t="shared" si="43"/>
        <v>69417</v>
      </c>
      <c r="H195" s="103">
        <f t="shared" si="43"/>
        <v>56337</v>
      </c>
      <c r="I195" s="103">
        <f t="shared" si="43"/>
        <v>35699</v>
      </c>
      <c r="J195" s="103">
        <f t="shared" si="43"/>
        <v>11253</v>
      </c>
      <c r="K195" s="103">
        <f t="shared" si="43"/>
        <v>723</v>
      </c>
      <c r="L195" s="103">
        <f t="shared" si="37"/>
        <v>229558</v>
      </c>
    </row>
    <row r="196" spans="1:12" ht="11.25" customHeight="1">
      <c r="A196" s="68" t="s">
        <v>269</v>
      </c>
      <c r="B196" s="103" t="str">
        <f t="shared" ref="B196:K196" si="44">IF(AND(B145="-",B94="-",B43="-"),"-",SUM(B145,B94,B43))</f>
        <v>-</v>
      </c>
      <c r="C196" s="103">
        <f t="shared" si="44"/>
        <v>60</v>
      </c>
      <c r="D196" s="103">
        <f t="shared" si="44"/>
        <v>11237</v>
      </c>
      <c r="E196" s="103">
        <f t="shared" si="44"/>
        <v>11729</v>
      </c>
      <c r="F196" s="103">
        <f t="shared" si="44"/>
        <v>13239</v>
      </c>
      <c r="G196" s="103">
        <f t="shared" si="44"/>
        <v>38243</v>
      </c>
      <c r="H196" s="103">
        <f t="shared" si="44"/>
        <v>25571</v>
      </c>
      <c r="I196" s="103">
        <f t="shared" si="44"/>
        <v>28207</v>
      </c>
      <c r="J196" s="103">
        <f t="shared" si="44"/>
        <v>10897</v>
      </c>
      <c r="K196" s="103">
        <f t="shared" si="44"/>
        <v>5</v>
      </c>
      <c r="L196" s="103">
        <f t="shared" si="37"/>
        <v>139188</v>
      </c>
    </row>
    <row r="197" spans="1:12" ht="11.25" customHeight="1">
      <c r="A197" s="68">
        <v>2016</v>
      </c>
      <c r="B197" s="103" t="str">
        <f t="shared" ref="B197:J197" si="45">IF(AND(B146="-",B95="-",B44="-"),"-",SUM(B146,B95,B44))</f>
        <v>-</v>
      </c>
      <c r="C197" s="103">
        <f t="shared" si="45"/>
        <v>82</v>
      </c>
      <c r="D197" s="103">
        <f t="shared" si="45"/>
        <v>8024</v>
      </c>
      <c r="E197" s="103">
        <f t="shared" si="45"/>
        <v>11000</v>
      </c>
      <c r="F197" s="103">
        <f t="shared" si="45"/>
        <v>9705</v>
      </c>
      <c r="G197" s="103">
        <f t="shared" si="45"/>
        <v>26176</v>
      </c>
      <c r="H197" s="103">
        <f t="shared" si="45"/>
        <v>20157</v>
      </c>
      <c r="I197" s="103">
        <f t="shared" si="45"/>
        <v>24637</v>
      </c>
      <c r="J197" s="103">
        <f t="shared" si="45"/>
        <v>4850</v>
      </c>
      <c r="K197" s="103" t="s">
        <v>63</v>
      </c>
      <c r="L197" s="103">
        <f t="shared" si="37"/>
        <v>104631</v>
      </c>
    </row>
    <row r="198" spans="1:12" ht="11.25" customHeight="1">
      <c r="A198" s="68">
        <v>2017</v>
      </c>
      <c r="B198" s="103" t="str">
        <f t="shared" ref="B198:J198" si="46">IF(AND(B147="-",B96="-",B45="-"),"-",SUM(B147,B96,B45))</f>
        <v>-</v>
      </c>
      <c r="C198" s="103">
        <f t="shared" si="46"/>
        <v>17</v>
      </c>
      <c r="D198" s="103">
        <f t="shared" si="46"/>
        <v>10165</v>
      </c>
      <c r="E198" s="103">
        <f t="shared" si="46"/>
        <v>5500</v>
      </c>
      <c r="F198" s="103">
        <f t="shared" si="46"/>
        <v>8490</v>
      </c>
      <c r="G198" s="103">
        <f t="shared" si="46"/>
        <v>32647</v>
      </c>
      <c r="H198" s="103">
        <f t="shared" si="46"/>
        <v>28741</v>
      </c>
      <c r="I198" s="103">
        <f t="shared" si="46"/>
        <v>17839</v>
      </c>
      <c r="J198" s="103">
        <f t="shared" si="46"/>
        <v>4316</v>
      </c>
      <c r="K198" s="103" t="s">
        <v>63</v>
      </c>
      <c r="L198" s="103">
        <f t="shared" si="37"/>
        <v>107715</v>
      </c>
    </row>
    <row r="199" spans="1:12" ht="11.25" customHeight="1">
      <c r="A199" s="68">
        <v>2018</v>
      </c>
      <c r="B199" s="103" t="str">
        <f t="shared" ref="B199:J199" si="47">IF(AND(B148="-",B97="-",B46="-"),"-",SUM(B148,B97,B46))</f>
        <v>-</v>
      </c>
      <c r="C199" s="103">
        <f t="shared" si="47"/>
        <v>54</v>
      </c>
      <c r="D199" s="103">
        <f t="shared" si="47"/>
        <v>8159</v>
      </c>
      <c r="E199" s="103">
        <f t="shared" si="47"/>
        <v>3186</v>
      </c>
      <c r="F199" s="103">
        <f t="shared" si="47"/>
        <v>17133</v>
      </c>
      <c r="G199" s="103">
        <f t="shared" si="47"/>
        <v>47975</v>
      </c>
      <c r="H199" s="103">
        <f t="shared" si="47"/>
        <v>44546</v>
      </c>
      <c r="I199" s="103">
        <f t="shared" si="47"/>
        <v>23631</v>
      </c>
      <c r="J199" s="103">
        <f t="shared" si="47"/>
        <v>8073</v>
      </c>
      <c r="K199" s="103" t="s">
        <v>63</v>
      </c>
      <c r="L199" s="103">
        <f t="shared" si="37"/>
        <v>152757</v>
      </c>
    </row>
    <row r="200" spans="1:12" ht="11.25" customHeight="1">
      <c r="A200" s="68">
        <v>2019</v>
      </c>
      <c r="B200" s="103" t="str">
        <f t="shared" ref="B200:K200" si="48">IF(AND(B149="-",B98="-",B47="-"),"-",SUM(B149,B98,B47))</f>
        <v>-</v>
      </c>
      <c r="C200" s="103">
        <f t="shared" si="48"/>
        <v>43</v>
      </c>
      <c r="D200" s="103">
        <f t="shared" si="48"/>
        <v>17358</v>
      </c>
      <c r="E200" s="103">
        <f t="shared" si="48"/>
        <v>6485</v>
      </c>
      <c r="F200" s="103">
        <f t="shared" si="48"/>
        <v>27953</v>
      </c>
      <c r="G200" s="103">
        <f t="shared" si="48"/>
        <v>59919</v>
      </c>
      <c r="H200" s="103">
        <f t="shared" si="48"/>
        <v>51351</v>
      </c>
      <c r="I200" s="103">
        <f t="shared" si="48"/>
        <v>16732</v>
      </c>
      <c r="J200" s="103">
        <f t="shared" si="48"/>
        <v>3402</v>
      </c>
      <c r="K200" s="103" t="str">
        <f t="shared" si="48"/>
        <v>-</v>
      </c>
      <c r="L200" s="103">
        <f t="shared" si="37"/>
        <v>183243</v>
      </c>
    </row>
    <row r="201" spans="1:12" ht="11.25" customHeight="1">
      <c r="A201" s="68" t="s">
        <v>193</v>
      </c>
      <c r="B201" s="103" t="str">
        <f t="shared" ref="B201:K201" si="49">IF(AND(B150="-",B99="-",B48="-"),"-",SUM(B150,B99,B48))</f>
        <v>-</v>
      </c>
      <c r="C201" s="103">
        <f t="shared" si="49"/>
        <v>11</v>
      </c>
      <c r="D201" s="103">
        <f t="shared" si="49"/>
        <v>112</v>
      </c>
      <c r="E201" s="103">
        <f t="shared" si="49"/>
        <v>292</v>
      </c>
      <c r="F201" s="103">
        <f t="shared" si="49"/>
        <v>2273</v>
      </c>
      <c r="G201" s="103">
        <f t="shared" si="49"/>
        <v>54960</v>
      </c>
      <c r="H201" s="103">
        <f t="shared" si="49"/>
        <v>30542</v>
      </c>
      <c r="I201" s="103">
        <f t="shared" si="49"/>
        <v>19085</v>
      </c>
      <c r="J201" s="103">
        <f t="shared" si="49"/>
        <v>5978</v>
      </c>
      <c r="K201" s="103">
        <f t="shared" si="49"/>
        <v>147</v>
      </c>
      <c r="L201" s="103">
        <f t="shared" si="37"/>
        <v>113400</v>
      </c>
    </row>
    <row r="202" spans="1:12" ht="11.25" customHeight="1">
      <c r="A202" s="68" t="s">
        <v>270</v>
      </c>
      <c r="B202" s="103" t="str">
        <f t="shared" ref="B202:K202" si="50">IF(AND(B151="-",B100="-",B49="-"),"-",SUM(B151,B100,B49))</f>
        <v>-</v>
      </c>
      <c r="C202" s="103">
        <f t="shared" si="50"/>
        <v>23</v>
      </c>
      <c r="D202" s="103">
        <f t="shared" si="50"/>
        <v>12858</v>
      </c>
      <c r="E202" s="103">
        <f t="shared" si="50"/>
        <v>9683</v>
      </c>
      <c r="F202" s="103">
        <f t="shared" si="50"/>
        <v>17116</v>
      </c>
      <c r="G202" s="103">
        <f t="shared" si="50"/>
        <v>66575</v>
      </c>
      <c r="H202" s="103">
        <f t="shared" si="50"/>
        <v>43522</v>
      </c>
      <c r="I202" s="103">
        <f t="shared" si="50"/>
        <v>21835</v>
      </c>
      <c r="J202" s="103">
        <f t="shared" si="50"/>
        <v>2767</v>
      </c>
      <c r="K202" s="103" t="str">
        <f t="shared" si="50"/>
        <v>-</v>
      </c>
      <c r="L202" s="103">
        <f t="shared" si="37"/>
        <v>174379</v>
      </c>
    </row>
    <row r="203" spans="1:12" ht="11.25" customHeight="1">
      <c r="A203" s="68" t="s">
        <v>264</v>
      </c>
      <c r="B203" s="103" t="str">
        <f t="shared" ref="B203:K203" si="51">IF(AND(B152="-",B101="-",B50="-"),"-",SUM(B152,B101,B50))</f>
        <v>-</v>
      </c>
      <c r="C203" s="103">
        <f t="shared" si="51"/>
        <v>93</v>
      </c>
      <c r="D203" s="103">
        <f t="shared" si="51"/>
        <v>14008</v>
      </c>
      <c r="E203" s="103">
        <f t="shared" si="51"/>
        <v>15946</v>
      </c>
      <c r="F203" s="103">
        <f t="shared" si="51"/>
        <v>20060</v>
      </c>
      <c r="G203" s="103">
        <f t="shared" si="51"/>
        <v>59722</v>
      </c>
      <c r="H203" s="103">
        <f t="shared" si="51"/>
        <v>37817</v>
      </c>
      <c r="I203" s="103">
        <f t="shared" si="51"/>
        <v>28616</v>
      </c>
      <c r="J203" s="103">
        <f t="shared" si="51"/>
        <v>2153</v>
      </c>
      <c r="K203" s="103" t="str">
        <f t="shared" si="51"/>
        <v>-</v>
      </c>
      <c r="L203" s="103">
        <f t="shared" si="37"/>
        <v>178415</v>
      </c>
    </row>
    <row r="204" spans="1:12" ht="11.25" customHeight="1">
      <c r="A204" s="68">
        <v>2023</v>
      </c>
      <c r="B204" s="103" t="str">
        <f t="shared" ref="B204:L205" si="52">IF(AND(B153="-",B102="-",B51="-"),"-",SUM(B153,B102,B51))</f>
        <v>-</v>
      </c>
      <c r="C204" s="103" t="str">
        <f t="shared" si="52"/>
        <v>-</v>
      </c>
      <c r="D204" s="103" t="str">
        <f t="shared" si="52"/>
        <v>-</v>
      </c>
      <c r="E204" s="103">
        <f t="shared" si="52"/>
        <v>7</v>
      </c>
      <c r="F204" s="103">
        <f t="shared" si="52"/>
        <v>2068</v>
      </c>
      <c r="G204" s="103">
        <f t="shared" si="52"/>
        <v>20700</v>
      </c>
      <c r="H204" s="103">
        <f t="shared" si="52"/>
        <v>14624</v>
      </c>
      <c r="I204" s="103">
        <f t="shared" si="52"/>
        <v>22586</v>
      </c>
      <c r="J204" s="103">
        <f>IF(AND(J153="-",J102="-",J51="-"),"-",SUM(J153,J102,J51))</f>
        <v>308</v>
      </c>
      <c r="K204" s="103">
        <f>IF(AND(K153="-",K102="-",K51="-"),"-",SUM(K153,K102,K51))</f>
        <v>0</v>
      </c>
      <c r="L204" s="103">
        <f t="shared" si="52"/>
        <v>60293</v>
      </c>
    </row>
    <row r="205" spans="1:12" ht="11.25" customHeight="1">
      <c r="A205" s="68" t="s">
        <v>346</v>
      </c>
      <c r="B205" s="12" t="str">
        <f t="shared" si="52"/>
        <v>-</v>
      </c>
      <c r="C205" s="12">
        <f t="shared" si="52"/>
        <v>57</v>
      </c>
      <c r="D205" s="12">
        <f t="shared" si="52"/>
        <v>289</v>
      </c>
      <c r="E205" s="12">
        <f t="shared" si="52"/>
        <v>1271</v>
      </c>
      <c r="F205" s="12">
        <f t="shared" si="52"/>
        <v>4575</v>
      </c>
      <c r="G205" s="12">
        <f t="shared" si="52"/>
        <v>13292</v>
      </c>
      <c r="H205" s="12">
        <f t="shared" si="52"/>
        <v>25020</v>
      </c>
      <c r="I205" s="12">
        <f t="shared" si="52"/>
        <v>19354</v>
      </c>
      <c r="J205" s="12">
        <f>IF(AND(J154="-",J103="-",J52="-"),"-",SUM(J154,J103,J52))</f>
        <v>796</v>
      </c>
      <c r="K205" s="12" t="str">
        <f>IF(AND(K154="-",K103="-",K52="-"),"-",SUM(K154,K103,K52))</f>
        <v>-</v>
      </c>
      <c r="L205" s="12">
        <f t="shared" si="52"/>
        <v>64654</v>
      </c>
    </row>
    <row r="206" spans="1:12" ht="11.25" customHeight="1">
      <c r="A206" s="320" t="s">
        <v>253</v>
      </c>
      <c r="B206" s="320"/>
      <c r="C206" s="320"/>
      <c r="D206" s="320"/>
      <c r="E206" s="320"/>
      <c r="F206" s="320"/>
      <c r="G206" s="320"/>
      <c r="H206" s="320"/>
      <c r="I206" s="320"/>
      <c r="J206" s="320"/>
      <c r="K206" s="320"/>
      <c r="L206" s="320"/>
    </row>
    <row r="207" spans="1:12" ht="11.25" customHeight="1">
      <c r="A207" s="262" t="s">
        <v>73</v>
      </c>
      <c r="B207" s="262"/>
      <c r="C207" s="262"/>
      <c r="D207" s="262"/>
      <c r="E207" s="262"/>
      <c r="F207" s="262"/>
      <c r="G207" s="262"/>
      <c r="H207" s="262"/>
      <c r="I207" s="262"/>
      <c r="J207" s="262"/>
      <c r="K207" s="262"/>
      <c r="L207" s="262"/>
    </row>
    <row r="208" spans="1:12" ht="11.25" customHeight="1">
      <c r="A208" s="262" t="s">
        <v>254</v>
      </c>
      <c r="B208" s="262"/>
      <c r="C208" s="262"/>
      <c r="D208" s="262"/>
      <c r="E208" s="262"/>
      <c r="F208" s="262"/>
      <c r="G208" s="262"/>
      <c r="H208" s="262"/>
      <c r="I208" s="262"/>
      <c r="J208" s="262"/>
      <c r="K208" s="262"/>
      <c r="L208" s="262"/>
    </row>
    <row r="209" spans="1:12" ht="11.25" customHeight="1">
      <c r="A209" s="262" t="s">
        <v>273</v>
      </c>
      <c r="B209" s="262"/>
      <c r="C209" s="262"/>
      <c r="D209" s="262"/>
      <c r="E209" s="262"/>
      <c r="F209" s="262"/>
      <c r="G209" s="262"/>
      <c r="H209" s="262"/>
      <c r="I209" s="262"/>
      <c r="J209" s="262"/>
      <c r="K209" s="262"/>
      <c r="L209" s="262"/>
    </row>
    <row r="210" spans="1:12" ht="11.25" customHeight="1"/>
    <row r="211" spans="1:12" ht="11.25" customHeight="1">
      <c r="A211" s="181"/>
      <c r="B211" s="181"/>
      <c r="C211" s="181"/>
      <c r="D211" s="181"/>
      <c r="E211" s="181"/>
      <c r="F211" s="181"/>
      <c r="G211" s="181"/>
      <c r="H211" s="181"/>
      <c r="I211" s="181"/>
      <c r="J211" s="181"/>
      <c r="K211" s="181"/>
      <c r="L211" s="181"/>
    </row>
    <row r="212" spans="1:12" ht="11.25" customHeight="1"/>
    <row r="213" spans="1:12" ht="11.25" customHeight="1">
      <c r="A213" s="152"/>
      <c r="B213" s="152"/>
      <c r="C213" s="152"/>
      <c r="D213" s="152"/>
      <c r="E213" s="152"/>
      <c r="F213" s="152"/>
      <c r="G213" s="152"/>
      <c r="H213" s="152"/>
      <c r="I213" s="152"/>
      <c r="J213" s="152"/>
      <c r="K213" s="152"/>
      <c r="L213" s="152"/>
    </row>
    <row r="214" spans="1:12" ht="11.25" customHeight="1">
      <c r="A214" s="129"/>
      <c r="B214" s="129"/>
      <c r="C214" s="129"/>
      <c r="D214" s="129"/>
      <c r="E214" s="129"/>
      <c r="F214" s="129"/>
      <c r="G214" s="129"/>
      <c r="H214" s="129"/>
      <c r="I214" s="129"/>
      <c r="J214" s="129"/>
      <c r="K214" s="129"/>
      <c r="L214" s="129"/>
    </row>
    <row r="215" spans="1:12" ht="11.25" customHeight="1">
      <c r="A215" s="152"/>
      <c r="B215" s="152"/>
      <c r="C215" s="152"/>
      <c r="D215" s="152"/>
      <c r="E215" s="152"/>
      <c r="F215" s="152"/>
      <c r="G215" s="152"/>
      <c r="H215" s="152"/>
      <c r="I215" s="152"/>
      <c r="J215" s="152"/>
      <c r="K215" s="152"/>
      <c r="L215" s="152"/>
    </row>
    <row r="216" spans="1:12" ht="11.25" customHeight="1"/>
    <row r="217" spans="1:12" ht="11.25" customHeight="1">
      <c r="A217" s="296" t="s">
        <v>274</v>
      </c>
      <c r="B217" s="296"/>
      <c r="C217" s="296"/>
      <c r="D217" s="296"/>
      <c r="E217" s="296"/>
      <c r="F217" s="296"/>
      <c r="G217" s="296"/>
      <c r="H217" s="296"/>
      <c r="I217" s="296"/>
      <c r="J217" s="296"/>
      <c r="K217" s="296"/>
      <c r="L217" s="296"/>
    </row>
    <row r="218" spans="1:12" ht="11.25" customHeight="1">
      <c r="A218" s="296"/>
      <c r="B218" s="296"/>
      <c r="C218" s="296"/>
      <c r="D218" s="296"/>
      <c r="E218" s="296"/>
      <c r="F218" s="296"/>
      <c r="G218" s="296"/>
      <c r="H218" s="296"/>
      <c r="I218" s="296"/>
      <c r="J218" s="296"/>
      <c r="K218" s="296"/>
      <c r="L218" s="296"/>
    </row>
    <row r="219" spans="1:12" ht="11.25" customHeight="1">
      <c r="A219" s="67" t="s">
        <v>1</v>
      </c>
      <c r="B219" s="36" t="s">
        <v>60</v>
      </c>
      <c r="C219" s="36" t="s">
        <v>61</v>
      </c>
      <c r="D219" s="36" t="s">
        <v>20</v>
      </c>
      <c r="E219" s="36" t="s">
        <v>21</v>
      </c>
      <c r="F219" s="36" t="s">
        <v>22</v>
      </c>
      <c r="G219" s="36" t="s">
        <v>23</v>
      </c>
      <c r="H219" s="36" t="s">
        <v>24</v>
      </c>
      <c r="I219" s="36" t="s">
        <v>25</v>
      </c>
      <c r="J219" s="36" t="s">
        <v>26</v>
      </c>
      <c r="K219" s="36" t="s">
        <v>62</v>
      </c>
      <c r="L219" s="36" t="s">
        <v>8</v>
      </c>
    </row>
    <row r="220" spans="1:12">
      <c r="A220" s="71" t="s">
        <v>249</v>
      </c>
      <c r="B220" s="103"/>
      <c r="C220" s="103"/>
      <c r="D220" s="103"/>
      <c r="E220" s="103"/>
      <c r="F220" s="103"/>
      <c r="G220" s="103"/>
      <c r="H220" s="103"/>
      <c r="I220" s="103"/>
      <c r="J220" s="103"/>
      <c r="K220" s="103"/>
      <c r="L220" s="103"/>
    </row>
    <row r="221" spans="1:12" ht="11.25" customHeight="1">
      <c r="A221" s="68" t="s">
        <v>102</v>
      </c>
      <c r="B221" s="103" t="s">
        <v>15</v>
      </c>
      <c r="C221" s="103" t="s">
        <v>15</v>
      </c>
      <c r="D221" s="103" t="s">
        <v>15</v>
      </c>
      <c r="E221" s="103">
        <f t="shared" ref="E221:L221" si="53">AVERAGE(E9:E13)</f>
        <v>5279</v>
      </c>
      <c r="F221" s="103">
        <f t="shared" si="53"/>
        <v>21789.666666666668</v>
      </c>
      <c r="G221" s="103">
        <f t="shared" si="53"/>
        <v>78018.8</v>
      </c>
      <c r="H221" s="103">
        <f t="shared" si="53"/>
        <v>61311.75</v>
      </c>
      <c r="I221" s="103">
        <f t="shared" si="53"/>
        <v>10677</v>
      </c>
      <c r="J221" s="103">
        <f t="shared" si="53"/>
        <v>1603</v>
      </c>
      <c r="K221" s="38" t="s">
        <v>63</v>
      </c>
      <c r="L221" s="103">
        <f t="shared" si="53"/>
        <v>151115.79999999999</v>
      </c>
    </row>
    <row r="222" spans="1:12" ht="11.25" customHeight="1">
      <c r="A222" s="68" t="s">
        <v>10</v>
      </c>
      <c r="B222" s="103" t="s">
        <v>15</v>
      </c>
      <c r="C222" s="103" t="s">
        <v>15</v>
      </c>
      <c r="D222" s="103" t="s">
        <v>15</v>
      </c>
      <c r="E222" s="103">
        <f t="shared" ref="E222:L222" si="54">AVERAGE(E14:E18)</f>
        <v>2054.25</v>
      </c>
      <c r="F222" s="103">
        <f t="shared" si="54"/>
        <v>18538.2</v>
      </c>
      <c r="G222" s="103">
        <f t="shared" si="54"/>
        <v>82564.2</v>
      </c>
      <c r="H222" s="103">
        <f t="shared" si="54"/>
        <v>51012.4</v>
      </c>
      <c r="I222" s="103">
        <f t="shared" si="54"/>
        <v>11171.4</v>
      </c>
      <c r="J222" s="38" t="s">
        <v>63</v>
      </c>
      <c r="K222" s="38" t="s">
        <v>63</v>
      </c>
      <c r="L222" s="103">
        <f t="shared" si="54"/>
        <v>164929.60000000001</v>
      </c>
    </row>
    <row r="223" spans="1:12" ht="11.25" customHeight="1">
      <c r="A223" s="68" t="s">
        <v>11</v>
      </c>
      <c r="B223" s="103" t="s">
        <v>15</v>
      </c>
      <c r="C223" s="103" t="s">
        <v>15</v>
      </c>
      <c r="D223" s="103" t="s">
        <v>15</v>
      </c>
      <c r="E223" s="103">
        <f>AVERAGE(E19:E23)</f>
        <v>1817.4</v>
      </c>
      <c r="F223" s="103">
        <f t="shared" ref="F223:K223" si="55">AVERAGE(F19:F23)</f>
        <v>11249</v>
      </c>
      <c r="G223" s="103">
        <f t="shared" si="55"/>
        <v>63162.333333333336</v>
      </c>
      <c r="H223" s="103">
        <f t="shared" si="55"/>
        <v>22523</v>
      </c>
      <c r="I223" s="103">
        <f t="shared" si="55"/>
        <v>5191</v>
      </c>
      <c r="J223" s="103">
        <f t="shared" si="55"/>
        <v>4947.5</v>
      </c>
      <c r="K223" s="103">
        <f t="shared" si="55"/>
        <v>395.5</v>
      </c>
      <c r="L223" s="103">
        <f>AVERAGE(L19:L23)</f>
        <v>64186.6</v>
      </c>
    </row>
    <row r="224" spans="1:12" ht="11.25" customHeight="1">
      <c r="A224" s="68" t="s">
        <v>12</v>
      </c>
      <c r="B224" s="103" t="s">
        <v>15</v>
      </c>
      <c r="C224" s="103" t="s">
        <v>15</v>
      </c>
      <c r="D224" s="103" t="s">
        <v>15</v>
      </c>
      <c r="E224" s="103">
        <f>AVERAGE(E24:E28)</f>
        <v>708</v>
      </c>
      <c r="F224" s="103">
        <f t="shared" ref="F224:K224" si="56">AVERAGE(F24:F28)</f>
        <v>596.20000000000005</v>
      </c>
      <c r="G224" s="103">
        <f t="shared" si="56"/>
        <v>9570</v>
      </c>
      <c r="H224" s="103">
        <f t="shared" si="56"/>
        <v>4388.2</v>
      </c>
      <c r="I224" s="103">
        <f t="shared" si="56"/>
        <v>3527.2</v>
      </c>
      <c r="J224" s="103">
        <f t="shared" si="56"/>
        <v>2933.4</v>
      </c>
      <c r="K224" s="103">
        <f t="shared" si="56"/>
        <v>169.5</v>
      </c>
      <c r="L224" s="103">
        <f>AVERAGE(L24:L28)</f>
        <v>21804.2</v>
      </c>
    </row>
    <row r="225" spans="1:12" ht="11.25" customHeight="1">
      <c r="A225" s="68" t="s">
        <v>13</v>
      </c>
      <c r="B225" s="103" t="str">
        <f>B29</f>
        <v>-</v>
      </c>
      <c r="C225" s="103">
        <f>AVERAGE(C29:C33)</f>
        <v>63</v>
      </c>
      <c r="D225" s="103">
        <f>AVERAGE(D29:D33)</f>
        <v>211.6</v>
      </c>
      <c r="E225" s="103">
        <f>AVERAGE(E29:E33)</f>
        <v>1459.8</v>
      </c>
      <c r="F225" s="103">
        <f t="shared" ref="F225:L225" si="57">AVERAGE(F29:F33)</f>
        <v>12415.6</v>
      </c>
      <c r="G225" s="103">
        <f t="shared" si="57"/>
        <v>37987.199999999997</v>
      </c>
      <c r="H225" s="103">
        <f t="shared" si="57"/>
        <v>18656.400000000001</v>
      </c>
      <c r="I225" s="103">
        <f t="shared" si="57"/>
        <v>8798</v>
      </c>
      <c r="J225" s="103">
        <f t="shared" si="57"/>
        <v>3530.8</v>
      </c>
      <c r="K225" s="103">
        <f t="shared" si="57"/>
        <v>182</v>
      </c>
      <c r="L225" s="103">
        <f t="shared" si="57"/>
        <v>83279.199999999997</v>
      </c>
    </row>
    <row r="226" spans="1:12" ht="11.25" customHeight="1">
      <c r="A226" s="68" t="s">
        <v>14</v>
      </c>
      <c r="B226" s="103" t="str">
        <f>B34</f>
        <v>-</v>
      </c>
      <c r="C226" s="103">
        <f>AVERAGE(C34:C38)</f>
        <v>30</v>
      </c>
      <c r="D226" s="103">
        <f t="shared" ref="D226:L226" si="58">AVERAGE(D34:D38)</f>
        <v>83.5</v>
      </c>
      <c r="E226" s="103">
        <f t="shared" si="58"/>
        <v>972.66666666666663</v>
      </c>
      <c r="F226" s="103">
        <f t="shared" si="58"/>
        <v>4625.3999999999996</v>
      </c>
      <c r="G226" s="103">
        <f t="shared" si="58"/>
        <v>17825.400000000001</v>
      </c>
      <c r="H226" s="103">
        <f t="shared" si="58"/>
        <v>15742.4</v>
      </c>
      <c r="I226" s="103">
        <f t="shared" si="58"/>
        <v>5191.6000000000004</v>
      </c>
      <c r="J226" s="103">
        <f t="shared" si="58"/>
        <v>2622.8</v>
      </c>
      <c r="K226" s="103">
        <f t="shared" si="58"/>
        <v>69</v>
      </c>
      <c r="L226" s="103">
        <f t="shared" si="58"/>
        <v>46664.2</v>
      </c>
    </row>
    <row r="227" spans="1:12" ht="11.25" customHeight="1">
      <c r="A227" s="68">
        <v>2011</v>
      </c>
      <c r="B227" s="103" t="str">
        <f t="shared" ref="B227:L227" si="59">B39</f>
        <v>-</v>
      </c>
      <c r="C227" s="103">
        <f t="shared" si="59"/>
        <v>22</v>
      </c>
      <c r="D227" s="103">
        <f t="shared" si="59"/>
        <v>75</v>
      </c>
      <c r="E227" s="103">
        <f t="shared" si="59"/>
        <v>433</v>
      </c>
      <c r="F227" s="103">
        <f t="shared" si="59"/>
        <v>2965</v>
      </c>
      <c r="G227" s="103">
        <f t="shared" si="59"/>
        <v>10835</v>
      </c>
      <c r="H227" s="103">
        <f t="shared" si="59"/>
        <v>10173</v>
      </c>
      <c r="I227" s="103">
        <f t="shared" si="59"/>
        <v>9354</v>
      </c>
      <c r="J227" s="103">
        <f t="shared" si="59"/>
        <v>1240</v>
      </c>
      <c r="K227" s="103">
        <f t="shared" si="59"/>
        <v>16</v>
      </c>
      <c r="L227" s="103">
        <f t="shared" si="59"/>
        <v>35113</v>
      </c>
    </row>
    <row r="228" spans="1:12" ht="11.25" customHeight="1">
      <c r="A228" s="68">
        <v>2012</v>
      </c>
      <c r="B228" s="103" t="str">
        <f t="shared" ref="B228:L228" si="60">B40</f>
        <v>-</v>
      </c>
      <c r="C228" s="103">
        <f t="shared" si="60"/>
        <v>23</v>
      </c>
      <c r="D228" s="103">
        <f t="shared" si="60"/>
        <v>380</v>
      </c>
      <c r="E228" s="103">
        <f t="shared" si="60"/>
        <v>1619</v>
      </c>
      <c r="F228" s="103">
        <f t="shared" si="60"/>
        <v>3780</v>
      </c>
      <c r="G228" s="103">
        <f t="shared" si="60"/>
        <v>9872</v>
      </c>
      <c r="H228" s="103">
        <f t="shared" si="60"/>
        <v>12522</v>
      </c>
      <c r="I228" s="103">
        <f t="shared" si="60"/>
        <v>13745</v>
      </c>
      <c r="J228" s="103">
        <f t="shared" si="60"/>
        <v>1705</v>
      </c>
      <c r="K228" s="103">
        <f t="shared" si="60"/>
        <v>18</v>
      </c>
      <c r="L228" s="103">
        <f t="shared" si="60"/>
        <v>43664</v>
      </c>
    </row>
    <row r="229" spans="1:12" ht="11.25" customHeight="1">
      <c r="A229" s="68">
        <v>2013</v>
      </c>
      <c r="B229" s="103" t="str">
        <f t="shared" ref="B229:L229" si="61">B41</f>
        <v>-</v>
      </c>
      <c r="C229" s="103">
        <f t="shared" si="61"/>
        <v>479</v>
      </c>
      <c r="D229" s="103">
        <f t="shared" si="61"/>
        <v>693</v>
      </c>
      <c r="E229" s="103">
        <f t="shared" si="61"/>
        <v>917</v>
      </c>
      <c r="F229" s="103">
        <f t="shared" si="61"/>
        <v>3976</v>
      </c>
      <c r="G229" s="103">
        <f t="shared" si="61"/>
        <v>11222</v>
      </c>
      <c r="H229" s="103">
        <f t="shared" si="61"/>
        <v>26027</v>
      </c>
      <c r="I229" s="103">
        <f t="shared" si="61"/>
        <v>11824</v>
      </c>
      <c r="J229" s="103">
        <f t="shared" si="61"/>
        <v>4214</v>
      </c>
      <c r="K229" s="103" t="str">
        <f t="shared" si="61"/>
        <v>--</v>
      </c>
      <c r="L229" s="103">
        <f t="shared" si="61"/>
        <v>59352</v>
      </c>
    </row>
    <row r="230" spans="1:12" ht="11.25" customHeight="1">
      <c r="A230" s="68">
        <v>2014</v>
      </c>
      <c r="B230" s="103" t="str">
        <f t="shared" ref="B230:L230" si="62">B42</f>
        <v>-</v>
      </c>
      <c r="C230" s="103">
        <f t="shared" si="62"/>
        <v>87</v>
      </c>
      <c r="D230" s="103">
        <f t="shared" si="62"/>
        <v>136</v>
      </c>
      <c r="E230" s="103">
        <f t="shared" si="62"/>
        <v>2235</v>
      </c>
      <c r="F230" s="103">
        <f t="shared" si="62"/>
        <v>5251</v>
      </c>
      <c r="G230" s="103">
        <f t="shared" si="62"/>
        <v>32802</v>
      </c>
      <c r="H230" s="103">
        <f t="shared" si="62"/>
        <v>25863</v>
      </c>
      <c r="I230" s="103">
        <f t="shared" si="62"/>
        <v>24388</v>
      </c>
      <c r="J230" s="103">
        <f t="shared" si="62"/>
        <v>1421</v>
      </c>
      <c r="K230" s="103" t="str">
        <f t="shared" si="62"/>
        <v>--</v>
      </c>
      <c r="L230" s="103">
        <f t="shared" si="62"/>
        <v>92183</v>
      </c>
    </row>
    <row r="231" spans="1:12" ht="11.25" customHeight="1">
      <c r="A231" s="68">
        <v>2015</v>
      </c>
      <c r="B231" s="103" t="str">
        <f t="shared" ref="B231:L231" si="63">B43</f>
        <v>-</v>
      </c>
      <c r="C231" s="103">
        <f t="shared" si="63"/>
        <v>60</v>
      </c>
      <c r="D231" s="103">
        <f t="shared" si="63"/>
        <v>152</v>
      </c>
      <c r="E231" s="103">
        <f t="shared" si="63"/>
        <v>1382</v>
      </c>
      <c r="F231" s="103">
        <f t="shared" si="63"/>
        <v>2350</v>
      </c>
      <c r="G231" s="103">
        <f t="shared" si="63"/>
        <v>18025</v>
      </c>
      <c r="H231" s="103">
        <f t="shared" si="63"/>
        <v>7526</v>
      </c>
      <c r="I231" s="103">
        <f t="shared" si="63"/>
        <v>16586</v>
      </c>
      <c r="J231" s="103">
        <f t="shared" si="63"/>
        <v>2374</v>
      </c>
      <c r="K231" s="103" t="str">
        <f t="shared" si="63"/>
        <v>--</v>
      </c>
      <c r="L231" s="103">
        <f t="shared" si="63"/>
        <v>48455</v>
      </c>
    </row>
    <row r="232" spans="1:12" ht="11.25" customHeight="1">
      <c r="A232" s="68">
        <v>2016</v>
      </c>
      <c r="B232" s="103" t="str">
        <f t="shared" ref="B232:L232" si="64">B44</f>
        <v>-</v>
      </c>
      <c r="C232" s="103">
        <f t="shared" si="64"/>
        <v>82</v>
      </c>
      <c r="D232" s="103">
        <f t="shared" si="64"/>
        <v>18</v>
      </c>
      <c r="E232" s="103">
        <f t="shared" si="64"/>
        <v>1037</v>
      </c>
      <c r="F232" s="103">
        <f t="shared" si="64"/>
        <v>2799</v>
      </c>
      <c r="G232" s="103">
        <f t="shared" si="64"/>
        <v>6382</v>
      </c>
      <c r="H232" s="103">
        <f t="shared" si="64"/>
        <v>4835</v>
      </c>
      <c r="I232" s="103">
        <f t="shared" si="64"/>
        <v>14579</v>
      </c>
      <c r="J232" s="103">
        <f t="shared" si="64"/>
        <v>612</v>
      </c>
      <c r="K232" s="103" t="str">
        <f t="shared" si="64"/>
        <v>--</v>
      </c>
      <c r="L232" s="103">
        <f t="shared" si="64"/>
        <v>30344</v>
      </c>
    </row>
    <row r="233" spans="1:12" ht="11.25" customHeight="1">
      <c r="A233" s="68">
        <v>2017</v>
      </c>
      <c r="B233" s="103" t="str">
        <f t="shared" ref="B233:L233" si="65">B45</f>
        <v>-</v>
      </c>
      <c r="C233" s="103">
        <f t="shared" si="65"/>
        <v>17</v>
      </c>
      <c r="D233" s="103">
        <f t="shared" si="65"/>
        <v>60</v>
      </c>
      <c r="E233" s="103">
        <f t="shared" si="65"/>
        <v>500</v>
      </c>
      <c r="F233" s="103">
        <f t="shared" si="65"/>
        <v>1916</v>
      </c>
      <c r="G233" s="103">
        <f t="shared" si="65"/>
        <v>10057</v>
      </c>
      <c r="H233" s="103">
        <f t="shared" si="65"/>
        <v>9383</v>
      </c>
      <c r="I233" s="103">
        <f t="shared" si="65"/>
        <v>9343</v>
      </c>
      <c r="J233" s="103">
        <f t="shared" si="65"/>
        <v>453</v>
      </c>
      <c r="K233" s="103" t="str">
        <f t="shared" si="65"/>
        <v>--</v>
      </c>
      <c r="L233" s="103">
        <f t="shared" si="65"/>
        <v>31729</v>
      </c>
    </row>
    <row r="234" spans="1:12" ht="11.25" customHeight="1">
      <c r="A234" s="68">
        <v>2018</v>
      </c>
      <c r="B234" s="103" t="str">
        <f t="shared" ref="B234:L234" si="66">B46</f>
        <v>-</v>
      </c>
      <c r="C234" s="103">
        <f t="shared" si="66"/>
        <v>54</v>
      </c>
      <c r="D234" s="103">
        <f t="shared" si="66"/>
        <v>19</v>
      </c>
      <c r="E234" s="103">
        <f t="shared" si="66"/>
        <v>657</v>
      </c>
      <c r="F234" s="103">
        <f t="shared" si="66"/>
        <v>1122</v>
      </c>
      <c r="G234" s="103">
        <f t="shared" si="66"/>
        <v>9566</v>
      </c>
      <c r="H234" s="103">
        <f t="shared" si="66"/>
        <v>22219</v>
      </c>
      <c r="I234" s="103">
        <f t="shared" si="66"/>
        <v>14596</v>
      </c>
      <c r="J234" s="103">
        <f t="shared" si="66"/>
        <v>899</v>
      </c>
      <c r="K234" s="103" t="str">
        <f t="shared" si="66"/>
        <v>--</v>
      </c>
      <c r="L234" s="103">
        <f t="shared" si="66"/>
        <v>49132</v>
      </c>
    </row>
    <row r="235" spans="1:12" ht="11.25" customHeight="1">
      <c r="A235" s="68">
        <v>2019</v>
      </c>
      <c r="B235" s="103" t="str">
        <f t="shared" ref="B235:L235" si="67">B47</f>
        <v>-</v>
      </c>
      <c r="C235" s="103">
        <f t="shared" si="67"/>
        <v>43</v>
      </c>
      <c r="D235" s="103">
        <f t="shared" si="67"/>
        <v>8</v>
      </c>
      <c r="E235" s="103">
        <f t="shared" si="67"/>
        <v>410</v>
      </c>
      <c r="F235" s="103">
        <f t="shared" si="67"/>
        <v>6273</v>
      </c>
      <c r="G235" s="103">
        <f t="shared" si="67"/>
        <v>32385</v>
      </c>
      <c r="H235" s="103">
        <f t="shared" si="67"/>
        <v>24824</v>
      </c>
      <c r="I235" s="103">
        <f t="shared" si="67"/>
        <v>9660</v>
      </c>
      <c r="J235" s="103">
        <f t="shared" si="67"/>
        <v>1581</v>
      </c>
      <c r="K235" s="103" t="str">
        <f t="shared" si="67"/>
        <v>-</v>
      </c>
      <c r="L235" s="103">
        <f t="shared" si="67"/>
        <v>75184</v>
      </c>
    </row>
    <row r="236" spans="1:12" ht="11.25" customHeight="1">
      <c r="A236" s="68">
        <v>2020</v>
      </c>
      <c r="B236" s="103" t="str">
        <f t="shared" ref="B236:L236" si="68">B48</f>
        <v>-</v>
      </c>
      <c r="C236" s="103">
        <f t="shared" si="68"/>
        <v>11</v>
      </c>
      <c r="D236" s="103">
        <f t="shared" si="68"/>
        <v>112</v>
      </c>
      <c r="E236" s="103">
        <f t="shared" si="68"/>
        <v>292</v>
      </c>
      <c r="F236" s="103">
        <f t="shared" si="68"/>
        <v>649</v>
      </c>
      <c r="G236" s="103">
        <f t="shared" si="68"/>
        <v>21207</v>
      </c>
      <c r="H236" s="103">
        <f t="shared" si="68"/>
        <v>11969</v>
      </c>
      <c r="I236" s="103">
        <f t="shared" si="68"/>
        <v>11346</v>
      </c>
      <c r="J236" s="103">
        <f t="shared" si="68"/>
        <v>1714</v>
      </c>
      <c r="K236" s="103" t="str">
        <f t="shared" si="68"/>
        <v>-</v>
      </c>
      <c r="L236" s="103">
        <f t="shared" si="68"/>
        <v>47300</v>
      </c>
    </row>
    <row r="237" spans="1:12" ht="11.25" customHeight="1">
      <c r="A237" s="68">
        <v>2021</v>
      </c>
      <c r="B237" s="103" t="str">
        <f t="shared" ref="B237:L237" si="69">B49</f>
        <v>-</v>
      </c>
      <c r="C237" s="103">
        <f t="shared" si="69"/>
        <v>23</v>
      </c>
      <c r="D237" s="103">
        <f t="shared" si="69"/>
        <v>571</v>
      </c>
      <c r="E237" s="103">
        <f t="shared" si="69"/>
        <v>845</v>
      </c>
      <c r="F237" s="103">
        <f t="shared" si="69"/>
        <v>4728</v>
      </c>
      <c r="G237" s="103">
        <f t="shared" si="69"/>
        <v>34163</v>
      </c>
      <c r="H237" s="103">
        <f t="shared" si="69"/>
        <v>25967</v>
      </c>
      <c r="I237" s="103">
        <f t="shared" si="69"/>
        <v>13474</v>
      </c>
      <c r="J237" s="103">
        <f t="shared" si="69"/>
        <v>202</v>
      </c>
      <c r="K237" s="103" t="str">
        <f t="shared" si="69"/>
        <v>-</v>
      </c>
      <c r="L237" s="103">
        <f t="shared" si="69"/>
        <v>79973</v>
      </c>
    </row>
    <row r="238" spans="1:12" ht="11.25" customHeight="1">
      <c r="A238" s="68">
        <v>2022</v>
      </c>
      <c r="B238" s="103" t="str">
        <f t="shared" ref="B238:L238" si="70">B50</f>
        <v>-</v>
      </c>
      <c r="C238" s="103">
        <f t="shared" si="70"/>
        <v>93</v>
      </c>
      <c r="D238" s="103">
        <f t="shared" si="70"/>
        <v>343</v>
      </c>
      <c r="E238" s="103">
        <f t="shared" si="70"/>
        <v>747</v>
      </c>
      <c r="F238" s="103">
        <f t="shared" si="70"/>
        <v>7083</v>
      </c>
      <c r="G238" s="103">
        <f t="shared" si="70"/>
        <v>27961</v>
      </c>
      <c r="H238" s="103">
        <f t="shared" si="70"/>
        <v>17842</v>
      </c>
      <c r="I238" s="103">
        <f t="shared" si="70"/>
        <v>21396</v>
      </c>
      <c r="J238" s="103">
        <f t="shared" si="70"/>
        <v>859</v>
      </c>
      <c r="K238" s="103" t="str">
        <f t="shared" si="70"/>
        <v>-</v>
      </c>
      <c r="L238" s="103">
        <f t="shared" si="70"/>
        <v>76324</v>
      </c>
    </row>
    <row r="239" spans="1:12" ht="11.25" customHeight="1">
      <c r="A239" s="68">
        <v>2023</v>
      </c>
      <c r="B239" s="103" t="str">
        <f>B51</f>
        <v>-</v>
      </c>
      <c r="C239" s="103" t="str">
        <f t="shared" ref="C239:L240" si="71">C51</f>
        <v>-</v>
      </c>
      <c r="D239" s="103" t="str">
        <f t="shared" si="71"/>
        <v>-</v>
      </c>
      <c r="E239" s="103">
        <f t="shared" si="71"/>
        <v>7</v>
      </c>
      <c r="F239" s="103">
        <f t="shared" si="71"/>
        <v>1896</v>
      </c>
      <c r="G239" s="103">
        <f t="shared" si="71"/>
        <v>20574</v>
      </c>
      <c r="H239" s="103">
        <f t="shared" si="71"/>
        <v>14574</v>
      </c>
      <c r="I239" s="103">
        <f t="shared" si="71"/>
        <v>22586</v>
      </c>
      <c r="J239" s="103">
        <f t="shared" si="71"/>
        <v>308</v>
      </c>
      <c r="K239" s="103">
        <f t="shared" si="71"/>
        <v>0</v>
      </c>
      <c r="L239" s="103">
        <f t="shared" si="71"/>
        <v>59945</v>
      </c>
    </row>
    <row r="240" spans="1:12" ht="11.25" customHeight="1">
      <c r="A240" s="68" t="s">
        <v>346</v>
      </c>
      <c r="B240" s="103" t="str">
        <f>B52</f>
        <v>-</v>
      </c>
      <c r="C240" s="103">
        <f t="shared" si="71"/>
        <v>57</v>
      </c>
      <c r="D240" s="103">
        <f t="shared" si="71"/>
        <v>289</v>
      </c>
      <c r="E240" s="103">
        <f t="shared" si="71"/>
        <v>1113</v>
      </c>
      <c r="F240" s="103">
        <f t="shared" si="71"/>
        <v>3495</v>
      </c>
      <c r="G240" s="103">
        <f t="shared" si="71"/>
        <v>11817</v>
      </c>
      <c r="H240" s="103">
        <f t="shared" si="71"/>
        <v>24107</v>
      </c>
      <c r="I240" s="103">
        <f t="shared" si="71"/>
        <v>19354</v>
      </c>
      <c r="J240" s="103">
        <f t="shared" si="71"/>
        <v>796</v>
      </c>
      <c r="K240" s="103" t="str">
        <f t="shared" si="71"/>
        <v>-</v>
      </c>
      <c r="L240" s="103">
        <f t="shared" si="71"/>
        <v>61028</v>
      </c>
    </row>
    <row r="241" spans="1:12" ht="11.25" customHeight="1">
      <c r="A241" s="68"/>
      <c r="B241" s="103"/>
      <c r="C241" s="103"/>
      <c r="D241" s="103"/>
      <c r="E241" s="103"/>
      <c r="F241" s="103"/>
      <c r="G241" s="103"/>
      <c r="H241" s="103"/>
      <c r="I241" s="103"/>
      <c r="J241" s="103"/>
      <c r="K241" s="103"/>
      <c r="L241" s="103"/>
    </row>
    <row r="242" spans="1:12" ht="11.25" customHeight="1">
      <c r="A242" s="87" t="s">
        <v>256</v>
      </c>
      <c r="B242" s="103"/>
      <c r="C242" s="103"/>
      <c r="D242" s="103"/>
      <c r="E242" s="103"/>
      <c r="F242" s="103"/>
      <c r="G242" s="103"/>
      <c r="H242" s="103"/>
      <c r="I242" s="103"/>
      <c r="J242" s="103"/>
      <c r="K242" s="103"/>
      <c r="L242" s="103"/>
    </row>
    <row r="243" spans="1:12" ht="11.25" customHeight="1">
      <c r="A243" s="68" t="s">
        <v>102</v>
      </c>
      <c r="B243" s="103">
        <f>AVERAGE(B60:B64)</f>
        <v>0</v>
      </c>
      <c r="C243" s="103">
        <f t="shared" ref="C243:L243" si="72">AVERAGE(C60:C64)</f>
        <v>0</v>
      </c>
      <c r="D243" s="103">
        <f t="shared" si="72"/>
        <v>0.6</v>
      </c>
      <c r="E243" s="103">
        <f t="shared" si="72"/>
        <v>3481</v>
      </c>
      <c r="F243" s="103">
        <f t="shared" si="72"/>
        <v>14938.4</v>
      </c>
      <c r="G243" s="103">
        <f t="shared" si="72"/>
        <v>49198.400000000001</v>
      </c>
      <c r="H243" s="103">
        <f t="shared" si="72"/>
        <v>26921.599999999999</v>
      </c>
      <c r="I243" s="103">
        <f t="shared" si="72"/>
        <v>4354.3999999999996</v>
      </c>
      <c r="J243" s="103">
        <f t="shared" si="72"/>
        <v>3415.8</v>
      </c>
      <c r="K243" s="103">
        <f t="shared" si="72"/>
        <v>137.80000000000001</v>
      </c>
      <c r="L243" s="103">
        <f t="shared" si="72"/>
        <v>102448</v>
      </c>
    </row>
    <row r="244" spans="1:12" ht="11.25" customHeight="1">
      <c r="A244" s="68" t="s">
        <v>10</v>
      </c>
      <c r="B244" s="103">
        <f>AVERAGE(B65:B69)</f>
        <v>0</v>
      </c>
      <c r="C244" s="103">
        <f t="shared" ref="C244:L244" si="73">AVERAGE(C65:C69)</f>
        <v>0</v>
      </c>
      <c r="D244" s="103" t="s">
        <v>15</v>
      </c>
      <c r="E244" s="103">
        <f t="shared" si="73"/>
        <v>5290.8</v>
      </c>
      <c r="F244" s="103">
        <f t="shared" si="73"/>
        <v>33539</v>
      </c>
      <c r="G244" s="103">
        <f t="shared" si="73"/>
        <v>62718</v>
      </c>
      <c r="H244" s="103">
        <f t="shared" si="73"/>
        <v>27347</v>
      </c>
      <c r="I244" s="103">
        <f t="shared" si="73"/>
        <v>5042.3999999999996</v>
      </c>
      <c r="J244" s="103">
        <f t="shared" si="73"/>
        <v>3353.3333333333335</v>
      </c>
      <c r="K244" s="103" t="s">
        <v>15</v>
      </c>
      <c r="L244" s="103">
        <f t="shared" si="73"/>
        <v>135949.20000000001</v>
      </c>
    </row>
    <row r="245" spans="1:12" ht="11.25" customHeight="1">
      <c r="A245" s="68" t="s">
        <v>11</v>
      </c>
      <c r="B245" s="103" t="s">
        <v>15</v>
      </c>
      <c r="C245" s="103" t="s">
        <v>15</v>
      </c>
      <c r="D245" s="103" t="s">
        <v>15</v>
      </c>
      <c r="E245" s="103">
        <f>AVERAGE(E70:E74)</f>
        <v>6721.5</v>
      </c>
      <c r="F245" s="103">
        <f t="shared" ref="F245:L245" si="74">AVERAGE(F70:F74)</f>
        <v>16126.75</v>
      </c>
      <c r="G245" s="103">
        <f t="shared" si="74"/>
        <v>28644.333333333332</v>
      </c>
      <c r="H245" s="103">
        <f t="shared" si="74"/>
        <v>7900.75</v>
      </c>
      <c r="I245" s="103">
        <f t="shared" si="74"/>
        <v>7727.4</v>
      </c>
      <c r="J245" s="103">
        <f t="shared" si="74"/>
        <v>2878.75</v>
      </c>
      <c r="K245" s="103" t="s">
        <v>15</v>
      </c>
      <c r="L245" s="103">
        <f t="shared" si="74"/>
        <v>51816.2</v>
      </c>
    </row>
    <row r="246" spans="1:12" ht="11.25" customHeight="1">
      <c r="A246" s="68" t="s">
        <v>12</v>
      </c>
      <c r="B246" s="103" t="s">
        <v>15</v>
      </c>
      <c r="C246" s="103" t="s">
        <v>15</v>
      </c>
      <c r="D246" s="103" t="s">
        <v>15</v>
      </c>
      <c r="E246" s="103">
        <f>AVERAGE(E75:E79)</f>
        <v>3271.2</v>
      </c>
      <c r="F246" s="103">
        <f t="shared" ref="F246:L246" si="75">AVERAGE(F75:F79)</f>
        <v>9149.6</v>
      </c>
      <c r="G246" s="103">
        <f t="shared" si="75"/>
        <v>5570.4</v>
      </c>
      <c r="H246" s="103">
        <f t="shared" si="75"/>
        <v>12831.6</v>
      </c>
      <c r="I246" s="103">
        <f t="shared" si="75"/>
        <v>3265.8</v>
      </c>
      <c r="J246" s="103">
        <f t="shared" si="75"/>
        <v>2765.8</v>
      </c>
      <c r="K246" s="103" t="s">
        <v>15</v>
      </c>
      <c r="L246" s="103">
        <f t="shared" si="75"/>
        <v>36854.400000000001</v>
      </c>
    </row>
    <row r="247" spans="1:12" ht="11.25" customHeight="1">
      <c r="A247" s="68" t="s">
        <v>13</v>
      </c>
      <c r="B247" s="103" t="str">
        <f>B80</f>
        <v>-</v>
      </c>
      <c r="C247" s="103" t="str">
        <f>C80</f>
        <v>-</v>
      </c>
      <c r="D247" s="103" t="str">
        <f>D80</f>
        <v>-</v>
      </c>
      <c r="E247" s="103">
        <f t="shared" ref="E247:J247" si="76">AVERAGE(E80:E84)</f>
        <v>4565.8</v>
      </c>
      <c r="F247" s="103">
        <f t="shared" si="76"/>
        <v>8748</v>
      </c>
      <c r="G247" s="103">
        <f t="shared" si="76"/>
        <v>6207.6</v>
      </c>
      <c r="H247" s="103">
        <f t="shared" si="76"/>
        <v>12157.4</v>
      </c>
      <c r="I247" s="103">
        <f t="shared" si="76"/>
        <v>4617.2</v>
      </c>
      <c r="J247" s="103">
        <f t="shared" si="76"/>
        <v>2983.2</v>
      </c>
      <c r="K247" s="103" t="str">
        <f>K80</f>
        <v>-</v>
      </c>
      <c r="L247" s="103">
        <f>AVERAGE(L80:L84)</f>
        <v>39279.199999999997</v>
      </c>
    </row>
    <row r="248" spans="1:12" ht="11.25" customHeight="1">
      <c r="A248" s="68" t="s">
        <v>14</v>
      </c>
      <c r="B248" s="103" t="str">
        <f>B85</f>
        <v>-</v>
      </c>
      <c r="C248" s="103" t="str">
        <f t="shared" ref="C248:D248" si="77">C85</f>
        <v>-</v>
      </c>
      <c r="D248" s="103" t="str">
        <f t="shared" si="77"/>
        <v>-</v>
      </c>
      <c r="E248" s="103">
        <f>AVERAGE(E85:E89)</f>
        <v>2632.6666666666665</v>
      </c>
      <c r="F248" s="103">
        <f t="shared" ref="F248:L248" si="78">AVERAGE(F85:F89)</f>
        <v>3319</v>
      </c>
      <c r="G248" s="103">
        <f t="shared" si="78"/>
        <v>3328.2</v>
      </c>
      <c r="H248" s="103">
        <f t="shared" si="78"/>
        <v>4160</v>
      </c>
      <c r="I248" s="103">
        <f t="shared" si="78"/>
        <v>4363.25</v>
      </c>
      <c r="J248" s="103">
        <f t="shared" si="78"/>
        <v>2419.75</v>
      </c>
      <c r="K248" s="103" t="str">
        <f t="shared" ref="K248" si="79">K85</f>
        <v>-</v>
      </c>
      <c r="L248" s="103">
        <f t="shared" si="78"/>
        <v>16981.2</v>
      </c>
    </row>
    <row r="249" spans="1:12" ht="11.25" customHeight="1">
      <c r="A249" s="68">
        <v>2011</v>
      </c>
      <c r="B249" s="103" t="str">
        <f t="shared" ref="B249:L249" si="80">B90</f>
        <v>-</v>
      </c>
      <c r="C249" s="103" t="str">
        <f t="shared" si="80"/>
        <v>-</v>
      </c>
      <c r="D249" s="103" t="str">
        <f t="shared" si="80"/>
        <v>-</v>
      </c>
      <c r="E249" s="103">
        <f t="shared" si="80"/>
        <v>2244</v>
      </c>
      <c r="F249" s="103">
        <f t="shared" si="80"/>
        <v>2974</v>
      </c>
      <c r="G249" s="103">
        <f t="shared" si="80"/>
        <v>5059</v>
      </c>
      <c r="H249" s="103">
        <f t="shared" si="80"/>
        <v>6554</v>
      </c>
      <c r="I249" s="103">
        <f t="shared" si="80"/>
        <v>2621</v>
      </c>
      <c r="J249" s="103">
        <f t="shared" si="80"/>
        <v>1757</v>
      </c>
      <c r="K249" s="103" t="str">
        <f t="shared" si="80"/>
        <v>-</v>
      </c>
      <c r="L249" s="103">
        <f t="shared" si="80"/>
        <v>21209</v>
      </c>
    </row>
    <row r="250" spans="1:12" ht="11.25" customHeight="1">
      <c r="A250" s="68">
        <v>2012</v>
      </c>
      <c r="B250" s="103" t="str">
        <f t="shared" ref="B250:L250" si="81">B91</f>
        <v>-</v>
      </c>
      <c r="C250" s="103" t="str">
        <f t="shared" si="81"/>
        <v>-</v>
      </c>
      <c r="D250" s="103" t="str">
        <f t="shared" si="81"/>
        <v>-</v>
      </c>
      <c r="E250" s="103">
        <f t="shared" si="81"/>
        <v>3619</v>
      </c>
      <c r="F250" s="103">
        <f t="shared" si="81"/>
        <v>9509</v>
      </c>
      <c r="G250" s="103">
        <f t="shared" si="81"/>
        <v>14645</v>
      </c>
      <c r="H250" s="103">
        <f t="shared" si="81"/>
        <v>15182</v>
      </c>
      <c r="I250" s="103">
        <f t="shared" si="81"/>
        <v>3576</v>
      </c>
      <c r="J250" s="103">
        <f t="shared" si="81"/>
        <v>3666</v>
      </c>
      <c r="K250" s="103" t="str">
        <f t="shared" si="81"/>
        <v>-</v>
      </c>
      <c r="L250" s="103">
        <f t="shared" si="81"/>
        <v>50197</v>
      </c>
    </row>
    <row r="251" spans="1:12" ht="11.25" customHeight="1">
      <c r="A251" s="68">
        <v>2013</v>
      </c>
      <c r="B251" s="103" t="str">
        <f t="shared" ref="B251:L251" si="82">B92</f>
        <v>-</v>
      </c>
      <c r="C251" s="103" t="str">
        <f t="shared" si="82"/>
        <v>-</v>
      </c>
      <c r="D251" s="103" t="str">
        <f t="shared" si="82"/>
        <v>-</v>
      </c>
      <c r="E251" s="103">
        <f t="shared" si="82"/>
        <v>3501</v>
      </c>
      <c r="F251" s="103">
        <f t="shared" si="82"/>
        <v>10773</v>
      </c>
      <c r="G251" s="103">
        <f t="shared" si="82"/>
        <v>15914</v>
      </c>
      <c r="H251" s="103">
        <f t="shared" si="82"/>
        <v>15324</v>
      </c>
      <c r="I251" s="103">
        <f t="shared" si="82"/>
        <v>822</v>
      </c>
      <c r="J251" s="103">
        <f t="shared" si="82"/>
        <v>3547</v>
      </c>
      <c r="K251" s="103" t="str">
        <f t="shared" si="82"/>
        <v>-</v>
      </c>
      <c r="L251" s="103">
        <f t="shared" si="82"/>
        <v>49881</v>
      </c>
    </row>
    <row r="252" spans="1:12" ht="11.25" customHeight="1">
      <c r="A252" s="68">
        <v>2014</v>
      </c>
      <c r="B252" s="103" t="str">
        <f t="shared" ref="B252:L252" si="83">B93</f>
        <v>-</v>
      </c>
      <c r="C252" s="103" t="str">
        <f t="shared" si="83"/>
        <v>-</v>
      </c>
      <c r="D252" s="103" t="str">
        <f t="shared" si="83"/>
        <v>-</v>
      </c>
      <c r="E252" s="103">
        <f t="shared" si="83"/>
        <v>5588</v>
      </c>
      <c r="F252" s="103">
        <f t="shared" si="83"/>
        <v>6409</v>
      </c>
      <c r="G252" s="103">
        <f t="shared" si="83"/>
        <v>12723</v>
      </c>
      <c r="H252" s="103">
        <f t="shared" si="83"/>
        <v>7475</v>
      </c>
      <c r="I252" s="103">
        <f t="shared" si="83"/>
        <v>868</v>
      </c>
      <c r="J252" s="103">
        <f t="shared" si="83"/>
        <v>4639</v>
      </c>
      <c r="K252" s="103" t="str">
        <f t="shared" si="83"/>
        <v>-</v>
      </c>
      <c r="L252" s="103">
        <f t="shared" si="83"/>
        <v>37702</v>
      </c>
    </row>
    <row r="253" spans="1:12" ht="11.25" customHeight="1">
      <c r="A253" s="68">
        <v>2015</v>
      </c>
      <c r="B253" s="103" t="str">
        <f t="shared" ref="B253:L253" si="84">B94</f>
        <v>-</v>
      </c>
      <c r="C253" s="103" t="str">
        <f t="shared" si="84"/>
        <v>-</v>
      </c>
      <c r="D253" s="103" t="str">
        <f t="shared" si="84"/>
        <v>-</v>
      </c>
      <c r="E253" s="103">
        <f t="shared" si="84"/>
        <v>2946</v>
      </c>
      <c r="F253" s="103">
        <f t="shared" si="84"/>
        <v>1679</v>
      </c>
      <c r="G253" s="103">
        <f t="shared" si="84"/>
        <v>3974</v>
      </c>
      <c r="H253" s="103">
        <f t="shared" si="84"/>
        <v>2927</v>
      </c>
      <c r="I253" s="103">
        <f t="shared" si="84"/>
        <v>1328</v>
      </c>
      <c r="J253" s="103">
        <f t="shared" si="84"/>
        <v>5040</v>
      </c>
      <c r="K253" s="103" t="str">
        <f t="shared" si="84"/>
        <v>-</v>
      </c>
      <c r="L253" s="103">
        <f t="shared" si="84"/>
        <v>17894</v>
      </c>
    </row>
    <row r="254" spans="1:12" ht="11.25" customHeight="1">
      <c r="A254" s="68">
        <v>2016</v>
      </c>
      <c r="B254" s="103" t="str">
        <f t="shared" ref="B254:L254" si="85">B95</f>
        <v>-</v>
      </c>
      <c r="C254" s="103" t="str">
        <f t="shared" si="85"/>
        <v>-</v>
      </c>
      <c r="D254" s="103" t="str">
        <f t="shared" si="85"/>
        <v>-</v>
      </c>
      <c r="E254" s="103">
        <f t="shared" si="85"/>
        <v>1682</v>
      </c>
      <c r="F254" s="103">
        <f t="shared" si="85"/>
        <v>2622</v>
      </c>
      <c r="G254" s="103">
        <f t="shared" si="85"/>
        <v>3273</v>
      </c>
      <c r="H254" s="103">
        <f t="shared" si="85"/>
        <v>2134</v>
      </c>
      <c r="I254" s="103">
        <f t="shared" si="85"/>
        <v>1558</v>
      </c>
      <c r="J254" s="103">
        <f t="shared" si="85"/>
        <v>1872</v>
      </c>
      <c r="K254" s="103" t="str">
        <f t="shared" si="85"/>
        <v>-</v>
      </c>
      <c r="L254" s="103">
        <f t="shared" si="85"/>
        <v>13141</v>
      </c>
    </row>
    <row r="255" spans="1:12" ht="11.25" customHeight="1">
      <c r="A255" s="68">
        <v>2017</v>
      </c>
      <c r="B255" s="103" t="str">
        <f t="shared" ref="B255:L255" si="86">B96</f>
        <v>-</v>
      </c>
      <c r="C255" s="103" t="str">
        <f t="shared" si="86"/>
        <v>-</v>
      </c>
      <c r="D255" s="103" t="str">
        <f t="shared" si="86"/>
        <v>-</v>
      </c>
      <c r="E255" s="103" t="str">
        <f t="shared" si="86"/>
        <v>-</v>
      </c>
      <c r="F255" s="103" t="str">
        <f t="shared" si="86"/>
        <v>-</v>
      </c>
      <c r="G255" s="103" t="str">
        <f t="shared" si="86"/>
        <v>-</v>
      </c>
      <c r="H255" s="103" t="str">
        <f t="shared" si="86"/>
        <v>-</v>
      </c>
      <c r="I255" s="103" t="str">
        <f t="shared" si="86"/>
        <v>-</v>
      </c>
      <c r="J255" s="103">
        <f t="shared" si="86"/>
        <v>2012</v>
      </c>
      <c r="K255" s="103" t="str">
        <f t="shared" si="86"/>
        <v>-</v>
      </c>
      <c r="L255" s="103">
        <f t="shared" si="86"/>
        <v>2012</v>
      </c>
    </row>
    <row r="256" spans="1:12" ht="11.25" customHeight="1">
      <c r="A256" s="68">
        <v>2018</v>
      </c>
      <c r="B256" s="103" t="str">
        <f t="shared" ref="B256:L256" si="87">B97</f>
        <v>-</v>
      </c>
      <c r="C256" s="103" t="str">
        <f t="shared" si="87"/>
        <v>-</v>
      </c>
      <c r="D256" s="103" t="str">
        <f t="shared" si="87"/>
        <v>-</v>
      </c>
      <c r="E256" s="103">
        <f t="shared" si="87"/>
        <v>508</v>
      </c>
      <c r="F256" s="103">
        <f t="shared" si="87"/>
        <v>3715</v>
      </c>
      <c r="G256" s="103">
        <f t="shared" si="87"/>
        <v>4138</v>
      </c>
      <c r="H256" s="103">
        <f t="shared" si="87"/>
        <v>3855</v>
      </c>
      <c r="I256" s="103">
        <f t="shared" si="87"/>
        <v>51</v>
      </c>
      <c r="J256" s="103">
        <f t="shared" si="87"/>
        <v>2102</v>
      </c>
      <c r="K256" s="103" t="str">
        <f t="shared" si="87"/>
        <v>-</v>
      </c>
      <c r="L256" s="103">
        <f t="shared" si="87"/>
        <v>14369</v>
      </c>
    </row>
    <row r="257" spans="1:12" ht="11.25" customHeight="1">
      <c r="A257" s="68">
        <v>2019</v>
      </c>
      <c r="B257" s="103" t="str">
        <f t="shared" ref="B257:L257" si="88">B98</f>
        <v>-</v>
      </c>
      <c r="C257" s="103" t="str">
        <f t="shared" si="88"/>
        <v>-</v>
      </c>
      <c r="D257" s="103" t="str">
        <f t="shared" si="88"/>
        <v>-</v>
      </c>
      <c r="E257" s="103">
        <f t="shared" si="88"/>
        <v>496</v>
      </c>
      <c r="F257" s="103">
        <f t="shared" si="88"/>
        <v>3507</v>
      </c>
      <c r="G257" s="103">
        <f t="shared" si="88"/>
        <v>4611</v>
      </c>
      <c r="H257" s="103">
        <f t="shared" si="88"/>
        <v>3308</v>
      </c>
      <c r="I257" s="103">
        <f t="shared" si="88"/>
        <v>147</v>
      </c>
      <c r="J257" s="103" t="str">
        <f t="shared" si="88"/>
        <v>-</v>
      </c>
      <c r="K257" s="103" t="str">
        <f t="shared" si="88"/>
        <v>-</v>
      </c>
      <c r="L257" s="103">
        <f t="shared" si="88"/>
        <v>12069</v>
      </c>
    </row>
    <row r="258" spans="1:12" ht="11.25" customHeight="1">
      <c r="A258" s="68" t="s">
        <v>193</v>
      </c>
      <c r="B258" s="103" t="str">
        <f t="shared" ref="B258:L258" si="89">B99</f>
        <v>-</v>
      </c>
      <c r="C258" s="103" t="str">
        <f t="shared" si="89"/>
        <v>-</v>
      </c>
      <c r="D258" s="103" t="str">
        <f t="shared" si="89"/>
        <v>-</v>
      </c>
      <c r="E258" s="103" t="str">
        <f t="shared" si="89"/>
        <v>-</v>
      </c>
      <c r="F258" s="103">
        <f t="shared" si="89"/>
        <v>1624</v>
      </c>
      <c r="G258" s="103">
        <f t="shared" si="89"/>
        <v>7786</v>
      </c>
      <c r="H258" s="103">
        <f t="shared" si="89"/>
        <v>1820</v>
      </c>
      <c r="I258" s="103" t="str">
        <f t="shared" si="89"/>
        <v>-</v>
      </c>
      <c r="J258" s="103" t="str">
        <f t="shared" si="89"/>
        <v>-</v>
      </c>
      <c r="K258" s="103" t="str">
        <f t="shared" si="89"/>
        <v>-</v>
      </c>
      <c r="L258" s="103">
        <f t="shared" si="89"/>
        <v>11230</v>
      </c>
    </row>
    <row r="259" spans="1:12" ht="11.25" customHeight="1">
      <c r="A259" s="68">
        <v>2021</v>
      </c>
      <c r="B259" s="103" t="str">
        <f t="shared" ref="B259:L259" si="90">B100</f>
        <v>-</v>
      </c>
      <c r="C259" s="103" t="str">
        <f t="shared" si="90"/>
        <v>-</v>
      </c>
      <c r="D259" s="103" t="str">
        <f t="shared" si="90"/>
        <v>-</v>
      </c>
      <c r="E259" s="103" t="str">
        <f t="shared" si="90"/>
        <v>-</v>
      </c>
      <c r="F259" s="103">
        <f t="shared" si="90"/>
        <v>2336</v>
      </c>
      <c r="G259" s="103">
        <f t="shared" si="90"/>
        <v>4567</v>
      </c>
      <c r="H259" s="103">
        <f t="shared" si="90"/>
        <v>1221</v>
      </c>
      <c r="I259" s="103" t="str">
        <f t="shared" si="90"/>
        <v>-</v>
      </c>
      <c r="J259" s="103" t="str">
        <f t="shared" si="90"/>
        <v>-</v>
      </c>
      <c r="K259" s="103" t="str">
        <f t="shared" si="90"/>
        <v>-</v>
      </c>
      <c r="L259" s="103">
        <f t="shared" si="90"/>
        <v>8124</v>
      </c>
    </row>
    <row r="260" spans="1:12" ht="11.25" customHeight="1">
      <c r="A260" s="68">
        <v>2022</v>
      </c>
      <c r="B260" s="103" t="str">
        <f t="shared" ref="B260:L260" si="91">B101</f>
        <v>-</v>
      </c>
      <c r="C260" s="103" t="str">
        <f t="shared" si="91"/>
        <v>-</v>
      </c>
      <c r="D260" s="103" t="str">
        <f t="shared" si="91"/>
        <v>-</v>
      </c>
      <c r="E260" s="103">
        <f t="shared" si="91"/>
        <v>3672</v>
      </c>
      <c r="F260" s="103">
        <f t="shared" si="91"/>
        <v>1376</v>
      </c>
      <c r="G260" s="103">
        <f t="shared" si="91"/>
        <v>1215</v>
      </c>
      <c r="H260" s="103">
        <f t="shared" si="91"/>
        <v>1532</v>
      </c>
      <c r="I260" s="103">
        <f t="shared" si="91"/>
        <v>636</v>
      </c>
      <c r="J260" s="103" t="str">
        <f t="shared" si="91"/>
        <v>-</v>
      </c>
      <c r="K260" s="103" t="str">
        <f t="shared" si="91"/>
        <v>-</v>
      </c>
      <c r="L260" s="103">
        <f t="shared" si="91"/>
        <v>8431</v>
      </c>
    </row>
    <row r="261" spans="1:12" ht="11.25" customHeight="1">
      <c r="A261" s="68">
        <v>2023</v>
      </c>
      <c r="B261" s="103" t="str">
        <f>B102</f>
        <v>-</v>
      </c>
      <c r="C261" s="103" t="str">
        <f t="shared" ref="C261:L262" si="92">C102</f>
        <v>-</v>
      </c>
      <c r="D261" s="103" t="str">
        <f t="shared" si="92"/>
        <v>-</v>
      </c>
      <c r="E261" s="103" t="str">
        <f t="shared" si="92"/>
        <v>-</v>
      </c>
      <c r="F261" s="103">
        <f t="shared" si="92"/>
        <v>172</v>
      </c>
      <c r="G261" s="103">
        <f t="shared" si="92"/>
        <v>126</v>
      </c>
      <c r="H261" s="103">
        <f t="shared" si="92"/>
        <v>50</v>
      </c>
      <c r="I261" s="103" t="str">
        <f t="shared" si="92"/>
        <v>-</v>
      </c>
      <c r="J261" s="103" t="str">
        <f t="shared" si="92"/>
        <v>-</v>
      </c>
      <c r="K261" s="103" t="str">
        <f t="shared" si="92"/>
        <v>-</v>
      </c>
      <c r="L261" s="103">
        <f t="shared" si="92"/>
        <v>348</v>
      </c>
    </row>
    <row r="262" spans="1:12" ht="11.25" customHeight="1">
      <c r="A262" s="68" t="s">
        <v>346</v>
      </c>
      <c r="B262" s="103" t="str">
        <f>B103</f>
        <v>-</v>
      </c>
      <c r="C262" s="103" t="str">
        <f t="shared" si="92"/>
        <v>-</v>
      </c>
      <c r="D262" s="103" t="str">
        <f t="shared" si="92"/>
        <v>-</v>
      </c>
      <c r="E262" s="103">
        <f t="shared" si="92"/>
        <v>158</v>
      </c>
      <c r="F262" s="103">
        <f t="shared" si="92"/>
        <v>1080</v>
      </c>
      <c r="G262" s="103">
        <f t="shared" si="92"/>
        <v>1475</v>
      </c>
      <c r="H262" s="103">
        <f t="shared" si="92"/>
        <v>913</v>
      </c>
      <c r="I262" s="103" t="str">
        <f t="shared" si="92"/>
        <v>-</v>
      </c>
      <c r="J262" s="103" t="str">
        <f t="shared" si="92"/>
        <v>-</v>
      </c>
      <c r="K262" s="103" t="str">
        <f t="shared" si="92"/>
        <v>-</v>
      </c>
      <c r="L262" s="103">
        <f t="shared" si="92"/>
        <v>3626</v>
      </c>
    </row>
    <row r="263" spans="1:12" ht="11.25" customHeight="1">
      <c r="A263" s="68"/>
      <c r="B263" s="103"/>
      <c r="C263" s="103"/>
      <c r="D263" s="103"/>
      <c r="E263" s="103"/>
      <c r="F263" s="103"/>
      <c r="G263" s="103"/>
      <c r="H263" s="103"/>
      <c r="I263" s="103"/>
      <c r="J263" s="103"/>
      <c r="K263" s="103"/>
      <c r="L263" s="103"/>
    </row>
    <row r="264" spans="1:12" ht="11.25" customHeight="1">
      <c r="A264" s="296" t="s">
        <v>275</v>
      </c>
      <c r="B264" s="296"/>
      <c r="C264" s="296"/>
      <c r="D264" s="296"/>
      <c r="E264" s="296"/>
      <c r="F264" s="296"/>
      <c r="G264" s="296"/>
      <c r="H264" s="296"/>
      <c r="I264" s="296"/>
      <c r="J264" s="296"/>
      <c r="K264" s="296"/>
      <c r="L264" s="296"/>
    </row>
    <row r="265" spans="1:12" ht="11.25" customHeight="1">
      <c r="A265" s="335"/>
      <c r="B265" s="335"/>
      <c r="C265" s="335"/>
      <c r="D265" s="335"/>
      <c r="E265" s="335"/>
      <c r="F265" s="335"/>
      <c r="G265" s="335"/>
      <c r="H265" s="335"/>
      <c r="I265" s="335"/>
      <c r="J265" s="335"/>
      <c r="K265" s="335"/>
      <c r="L265" s="335"/>
    </row>
    <row r="266" spans="1:12" ht="11.25" customHeight="1">
      <c r="A266" s="67" t="s">
        <v>1</v>
      </c>
      <c r="B266" s="36" t="s">
        <v>60</v>
      </c>
      <c r="C266" s="36" t="s">
        <v>61</v>
      </c>
      <c r="D266" s="36" t="s">
        <v>20</v>
      </c>
      <c r="E266" s="36" t="s">
        <v>21</v>
      </c>
      <c r="F266" s="36" t="s">
        <v>22</v>
      </c>
      <c r="G266" s="36" t="s">
        <v>23</v>
      </c>
      <c r="H266" s="36" t="s">
        <v>24</v>
      </c>
      <c r="I266" s="36" t="s">
        <v>25</v>
      </c>
      <c r="J266" s="36" t="s">
        <v>26</v>
      </c>
      <c r="K266" s="36" t="s">
        <v>62</v>
      </c>
      <c r="L266" s="36" t="s">
        <v>8</v>
      </c>
    </row>
    <row r="267" spans="1:12" ht="11.25" customHeight="1">
      <c r="A267" s="63" t="s">
        <v>276</v>
      </c>
      <c r="B267" s="103"/>
      <c r="C267" s="103"/>
      <c r="D267" s="103"/>
      <c r="E267" s="103"/>
      <c r="F267" s="103"/>
      <c r="G267" s="103"/>
      <c r="H267" s="103"/>
      <c r="I267" s="103"/>
      <c r="J267" s="103"/>
      <c r="K267" s="103"/>
      <c r="L267" s="103"/>
    </row>
    <row r="268" spans="1:12" ht="11.25" customHeight="1">
      <c r="A268" s="68" t="s">
        <v>102</v>
      </c>
      <c r="B268" s="103">
        <f>AVERAGE(B111:B115)</f>
        <v>5106.6000000000004</v>
      </c>
      <c r="C268" s="103">
        <f t="shared" ref="C268:L268" si="93">AVERAGE(C111:C115)</f>
        <v>7945.4</v>
      </c>
      <c r="D268" s="103">
        <f t="shared" si="93"/>
        <v>8771.2000000000007</v>
      </c>
      <c r="E268" s="103">
        <f t="shared" si="93"/>
        <v>8898</v>
      </c>
      <c r="F268" s="103">
        <f t="shared" si="93"/>
        <v>14341.2</v>
      </c>
      <c r="G268" s="103">
        <f t="shared" si="93"/>
        <v>22037.8</v>
      </c>
      <c r="H268" s="103">
        <f t="shared" si="93"/>
        <v>16940.599999999999</v>
      </c>
      <c r="I268" s="103">
        <f t="shared" si="93"/>
        <v>9593</v>
      </c>
      <c r="J268" s="103">
        <f t="shared" si="93"/>
        <v>5648.4</v>
      </c>
      <c r="K268" s="103">
        <f t="shared" si="93"/>
        <v>1426.4</v>
      </c>
      <c r="L268" s="103">
        <f t="shared" si="93"/>
        <v>100708.6</v>
      </c>
    </row>
    <row r="269" spans="1:12" ht="11.25" customHeight="1">
      <c r="A269" s="68" t="s">
        <v>10</v>
      </c>
      <c r="B269" s="103">
        <f>AVERAGE(B116:B120)</f>
        <v>8272.4</v>
      </c>
      <c r="C269" s="103">
        <f t="shared" ref="C269:L269" si="94">AVERAGE(C116:C120)</f>
        <v>17094.400000000001</v>
      </c>
      <c r="D269" s="103">
        <f t="shared" si="94"/>
        <v>24033.599999999999</v>
      </c>
      <c r="E269" s="103">
        <f t="shared" si="94"/>
        <v>13831.2</v>
      </c>
      <c r="F269" s="103">
        <f t="shared" si="94"/>
        <v>23692.6</v>
      </c>
      <c r="G269" s="103">
        <f t="shared" si="94"/>
        <v>36169.599999999999</v>
      </c>
      <c r="H269" s="103">
        <f t="shared" si="94"/>
        <v>22630.6</v>
      </c>
      <c r="I269" s="103">
        <f t="shared" si="94"/>
        <v>10893</v>
      </c>
      <c r="J269" s="103">
        <f t="shared" si="94"/>
        <v>5028.8</v>
      </c>
      <c r="K269" s="103">
        <f t="shared" si="94"/>
        <v>1562.8</v>
      </c>
      <c r="L269" s="103">
        <f t="shared" si="94"/>
        <v>163209</v>
      </c>
    </row>
    <row r="270" spans="1:12" ht="11.25" customHeight="1">
      <c r="A270" s="68" t="s">
        <v>11</v>
      </c>
      <c r="B270" s="103">
        <f>AVERAGE(B121:B125)</f>
        <v>1262.5999999999999</v>
      </c>
      <c r="C270" s="103">
        <f t="shared" ref="C270:L270" si="95">AVERAGE(C121:C125)</f>
        <v>15053.8</v>
      </c>
      <c r="D270" s="103">
        <f t="shared" si="95"/>
        <v>23079</v>
      </c>
      <c r="E270" s="103">
        <f t="shared" si="95"/>
        <v>22179.599999999999</v>
      </c>
      <c r="F270" s="103">
        <f t="shared" si="95"/>
        <v>30006.799999999999</v>
      </c>
      <c r="G270" s="103">
        <f t="shared" si="95"/>
        <v>51594.6</v>
      </c>
      <c r="H270" s="103">
        <f t="shared" si="95"/>
        <v>26483</v>
      </c>
      <c r="I270" s="103">
        <f t="shared" si="95"/>
        <v>11093.4</v>
      </c>
      <c r="J270" s="103">
        <f t="shared" si="95"/>
        <v>5939</v>
      </c>
      <c r="K270" s="103">
        <f t="shared" si="95"/>
        <v>302.33333333333331</v>
      </c>
      <c r="L270" s="103">
        <f t="shared" si="95"/>
        <v>186873.2</v>
      </c>
    </row>
    <row r="271" spans="1:12" ht="11.25" customHeight="1">
      <c r="A271" s="68" t="s">
        <v>12</v>
      </c>
      <c r="B271" s="103">
        <f>AVERAGE(B126:B130)</f>
        <v>31.5</v>
      </c>
      <c r="C271" s="103">
        <f t="shared" ref="C271:L271" si="96">AVERAGE(C126:C130)</f>
        <v>14341.4</v>
      </c>
      <c r="D271" s="103">
        <f t="shared" si="96"/>
        <v>25245</v>
      </c>
      <c r="E271" s="103">
        <f t="shared" si="96"/>
        <v>21783.599999999999</v>
      </c>
      <c r="F271" s="103">
        <f t="shared" si="96"/>
        <v>31874.400000000001</v>
      </c>
      <c r="G271" s="103">
        <f t="shared" si="96"/>
        <v>42866.6</v>
      </c>
      <c r="H271" s="103">
        <f t="shared" si="96"/>
        <v>25997</v>
      </c>
      <c r="I271" s="103">
        <f t="shared" si="96"/>
        <v>9463.4</v>
      </c>
      <c r="J271" s="103">
        <f t="shared" si="96"/>
        <v>4144</v>
      </c>
      <c r="K271" s="103">
        <f t="shared" si="96"/>
        <v>610.33333333333337</v>
      </c>
      <c r="L271" s="103">
        <f t="shared" si="96"/>
        <v>176094.2</v>
      </c>
    </row>
    <row r="272" spans="1:12" ht="11.25" customHeight="1">
      <c r="A272" s="68" t="s">
        <v>13</v>
      </c>
      <c r="B272" s="103">
        <f>AVERAGE(B131:B135)</f>
        <v>370.6</v>
      </c>
      <c r="C272" s="103">
        <f>AVERAGE(C131:C135)</f>
        <v>2645.4</v>
      </c>
      <c r="D272" s="103">
        <f>AVERAGE(D131:D135)</f>
        <v>27879</v>
      </c>
      <c r="E272" s="103">
        <f t="shared" ref="E272:L272" si="97">AVERAGE(E131:E135)</f>
        <v>23255.599999999999</v>
      </c>
      <c r="F272" s="103">
        <f t="shared" si="97"/>
        <v>24369.8</v>
      </c>
      <c r="G272" s="103">
        <f t="shared" si="97"/>
        <v>41406.199999999997</v>
      </c>
      <c r="H272" s="103">
        <f t="shared" si="97"/>
        <v>23848</v>
      </c>
      <c r="I272" s="103">
        <f t="shared" si="97"/>
        <v>10068.200000000001</v>
      </c>
      <c r="J272" s="103">
        <f t="shared" si="97"/>
        <v>4148.3999999999996</v>
      </c>
      <c r="K272" s="103">
        <f t="shared" si="97"/>
        <v>1148.4000000000001</v>
      </c>
      <c r="L272" s="103">
        <f t="shared" si="97"/>
        <v>159139.6</v>
      </c>
    </row>
    <row r="273" spans="1:12" ht="11.25" customHeight="1">
      <c r="A273" s="68" t="s">
        <v>14</v>
      </c>
      <c r="B273" s="103">
        <f>AVERAGE(B136:B140)</f>
        <v>248</v>
      </c>
      <c r="C273" s="103">
        <f t="shared" ref="C273:L273" si="98">AVERAGE(C136:C140)</f>
        <v>446</v>
      </c>
      <c r="D273" s="103">
        <f t="shared" si="98"/>
        <v>17005</v>
      </c>
      <c r="E273" s="103">
        <f t="shared" si="98"/>
        <v>12398.333333333334</v>
      </c>
      <c r="F273" s="103">
        <f t="shared" si="98"/>
        <v>15910.666666666666</v>
      </c>
      <c r="G273" s="103">
        <f t="shared" si="98"/>
        <v>20521</v>
      </c>
      <c r="H273" s="103">
        <f t="shared" si="98"/>
        <v>8699.6666666666661</v>
      </c>
      <c r="I273" s="103">
        <f t="shared" si="98"/>
        <v>3052.6666666666665</v>
      </c>
      <c r="J273" s="103">
        <f t="shared" si="98"/>
        <v>1822</v>
      </c>
      <c r="K273" s="103">
        <f t="shared" si="98"/>
        <v>921</v>
      </c>
      <c r="L273" s="103">
        <f t="shared" si="98"/>
        <v>60082.5</v>
      </c>
    </row>
    <row r="274" spans="1:12" ht="11.25" customHeight="1">
      <c r="A274" s="68">
        <v>2011</v>
      </c>
      <c r="B274" s="103" t="str">
        <f t="shared" ref="B274:L274" si="99">B141</f>
        <v>-</v>
      </c>
      <c r="C274" s="103" t="str">
        <f t="shared" si="99"/>
        <v>-</v>
      </c>
      <c r="D274" s="103">
        <f t="shared" si="99"/>
        <v>15565</v>
      </c>
      <c r="E274" s="103">
        <f t="shared" si="99"/>
        <v>5943</v>
      </c>
      <c r="F274" s="103">
        <f t="shared" si="99"/>
        <v>6937</v>
      </c>
      <c r="G274" s="103">
        <f t="shared" si="99"/>
        <v>20300</v>
      </c>
      <c r="H274" s="103">
        <f t="shared" si="99"/>
        <v>14387</v>
      </c>
      <c r="I274" s="103">
        <f t="shared" si="99"/>
        <v>10164</v>
      </c>
      <c r="J274" s="103">
        <f t="shared" si="99"/>
        <v>3431</v>
      </c>
      <c r="K274" s="103" t="str">
        <f t="shared" si="99"/>
        <v>-</v>
      </c>
      <c r="L274" s="103">
        <f t="shared" si="99"/>
        <v>76727</v>
      </c>
    </row>
    <row r="275" spans="1:12" ht="11.25" customHeight="1">
      <c r="A275" s="68">
        <v>2012</v>
      </c>
      <c r="B275" s="103" t="str">
        <f t="shared" ref="B275:L275" si="100">B142</f>
        <v>-</v>
      </c>
      <c r="C275" s="103" t="str">
        <f t="shared" si="100"/>
        <v>-</v>
      </c>
      <c r="D275" s="103">
        <f t="shared" si="100"/>
        <v>21466</v>
      </c>
      <c r="E275" s="103">
        <f t="shared" si="100"/>
        <v>18077</v>
      </c>
      <c r="F275" s="103">
        <f t="shared" si="100"/>
        <v>21974</v>
      </c>
      <c r="G275" s="103">
        <f t="shared" si="100"/>
        <v>28417</v>
      </c>
      <c r="H275" s="103">
        <f t="shared" si="100"/>
        <v>14620</v>
      </c>
      <c r="I275" s="103">
        <f t="shared" si="100"/>
        <v>7914</v>
      </c>
      <c r="J275" s="103">
        <f t="shared" si="100"/>
        <v>3588</v>
      </c>
      <c r="K275" s="103">
        <f t="shared" si="100"/>
        <v>569</v>
      </c>
      <c r="L275" s="103">
        <f t="shared" si="100"/>
        <v>116625</v>
      </c>
    </row>
    <row r="276" spans="1:12" ht="11.25" customHeight="1">
      <c r="A276" s="68">
        <v>2013</v>
      </c>
      <c r="B276" s="103" t="str">
        <f t="shared" ref="B276:L276" si="101">B143</f>
        <v>-</v>
      </c>
      <c r="C276" s="103" t="str">
        <f t="shared" si="101"/>
        <v>-</v>
      </c>
      <c r="D276" s="103">
        <f t="shared" si="101"/>
        <v>19602</v>
      </c>
      <c r="E276" s="103">
        <f t="shared" si="101"/>
        <v>15187</v>
      </c>
      <c r="F276" s="103">
        <f t="shared" si="101"/>
        <v>18315</v>
      </c>
      <c r="G276" s="103">
        <f t="shared" si="101"/>
        <v>36160</v>
      </c>
      <c r="H276" s="103">
        <f t="shared" si="101"/>
        <v>20012</v>
      </c>
      <c r="I276" s="103">
        <f t="shared" si="101"/>
        <v>5521</v>
      </c>
      <c r="J276" s="103">
        <f t="shared" si="101"/>
        <v>2245</v>
      </c>
      <c r="K276" s="103">
        <f t="shared" si="101"/>
        <v>426</v>
      </c>
      <c r="L276" s="103">
        <f t="shared" si="101"/>
        <v>117468</v>
      </c>
    </row>
    <row r="277" spans="1:12" ht="11.25" customHeight="1">
      <c r="A277" s="68">
        <v>2014</v>
      </c>
      <c r="B277" s="103" t="str">
        <f t="shared" ref="B277:L277" si="102">B144</f>
        <v>-</v>
      </c>
      <c r="C277" s="103" t="str">
        <f t="shared" si="102"/>
        <v>-</v>
      </c>
      <c r="D277" s="103">
        <f t="shared" si="102"/>
        <v>20226</v>
      </c>
      <c r="E277" s="103">
        <f t="shared" si="102"/>
        <v>8522</v>
      </c>
      <c r="F277" s="103">
        <f t="shared" si="102"/>
        <v>7675</v>
      </c>
      <c r="G277" s="103">
        <f t="shared" si="102"/>
        <v>23892</v>
      </c>
      <c r="H277" s="103">
        <f t="shared" si="102"/>
        <v>22999</v>
      </c>
      <c r="I277" s="103">
        <f t="shared" si="102"/>
        <v>10443</v>
      </c>
      <c r="J277" s="103">
        <f t="shared" si="102"/>
        <v>5193</v>
      </c>
      <c r="K277" s="103">
        <f t="shared" si="102"/>
        <v>723</v>
      </c>
      <c r="L277" s="103">
        <f t="shared" si="102"/>
        <v>99673</v>
      </c>
    </row>
    <row r="278" spans="1:12" ht="11.25" customHeight="1">
      <c r="A278" s="68">
        <v>2015</v>
      </c>
      <c r="B278" s="103" t="str">
        <f t="shared" ref="B278:L278" si="103">B145</f>
        <v>-</v>
      </c>
      <c r="C278" s="103" t="str">
        <f t="shared" si="103"/>
        <v>-</v>
      </c>
      <c r="D278" s="103">
        <f t="shared" si="103"/>
        <v>11085</v>
      </c>
      <c r="E278" s="103">
        <f t="shared" si="103"/>
        <v>7401</v>
      </c>
      <c r="F278" s="103">
        <f t="shared" si="103"/>
        <v>9210</v>
      </c>
      <c r="G278" s="103">
        <f t="shared" si="103"/>
        <v>16244</v>
      </c>
      <c r="H278" s="103">
        <f t="shared" si="103"/>
        <v>15118</v>
      </c>
      <c r="I278" s="103">
        <f t="shared" si="103"/>
        <v>10293</v>
      </c>
      <c r="J278" s="103">
        <f t="shared" si="103"/>
        <v>3483</v>
      </c>
      <c r="K278" s="103">
        <f t="shared" si="103"/>
        <v>5</v>
      </c>
      <c r="L278" s="103">
        <f t="shared" si="103"/>
        <v>72839</v>
      </c>
    </row>
    <row r="279" spans="1:12" ht="11.25" customHeight="1">
      <c r="A279" s="68">
        <v>2016</v>
      </c>
      <c r="B279" s="103" t="str">
        <f t="shared" ref="B279:L279" si="104">B146</f>
        <v>-</v>
      </c>
      <c r="C279" s="103" t="str">
        <f t="shared" si="104"/>
        <v>-</v>
      </c>
      <c r="D279" s="103">
        <f t="shared" si="104"/>
        <v>8006</v>
      </c>
      <c r="E279" s="103">
        <f t="shared" si="104"/>
        <v>8281</v>
      </c>
      <c r="F279" s="103">
        <f t="shared" si="104"/>
        <v>4284</v>
      </c>
      <c r="G279" s="103">
        <f t="shared" si="104"/>
        <v>16521</v>
      </c>
      <c r="H279" s="103">
        <f t="shared" si="104"/>
        <v>13188</v>
      </c>
      <c r="I279" s="103">
        <f t="shared" si="104"/>
        <v>8500</v>
      </c>
      <c r="J279" s="103">
        <f t="shared" si="104"/>
        <v>2366</v>
      </c>
      <c r="K279" s="103">
        <f>K146</f>
        <v>0</v>
      </c>
      <c r="L279" s="103">
        <f t="shared" si="104"/>
        <v>61146</v>
      </c>
    </row>
    <row r="280" spans="1:12" ht="11.25" customHeight="1">
      <c r="A280" s="68">
        <v>2017</v>
      </c>
      <c r="B280" s="103" t="str">
        <f t="shared" ref="B280:L280" si="105">B147</f>
        <v>-</v>
      </c>
      <c r="C280" s="103" t="str">
        <f t="shared" si="105"/>
        <v>-</v>
      </c>
      <c r="D280" s="103">
        <f t="shared" si="105"/>
        <v>10105</v>
      </c>
      <c r="E280" s="103">
        <f t="shared" si="105"/>
        <v>5000</v>
      </c>
      <c r="F280" s="103">
        <f t="shared" si="105"/>
        <v>6574</v>
      </c>
      <c r="G280" s="103">
        <f t="shared" si="105"/>
        <v>22590</v>
      </c>
      <c r="H280" s="103">
        <f t="shared" si="105"/>
        <v>19358</v>
      </c>
      <c r="I280" s="103">
        <f t="shared" si="105"/>
        <v>8496</v>
      </c>
      <c r="J280" s="103">
        <f t="shared" si="105"/>
        <v>1851</v>
      </c>
      <c r="K280" s="103">
        <f t="shared" si="105"/>
        <v>0</v>
      </c>
      <c r="L280" s="103">
        <f t="shared" si="105"/>
        <v>73974</v>
      </c>
    </row>
    <row r="281" spans="1:12" ht="11.25" customHeight="1">
      <c r="A281" s="68">
        <v>2018</v>
      </c>
      <c r="B281" s="103" t="str">
        <f t="shared" ref="B281:L281" si="106">B148</f>
        <v>-</v>
      </c>
      <c r="C281" s="103" t="str">
        <f t="shared" si="106"/>
        <v>-</v>
      </c>
      <c r="D281" s="103">
        <f t="shared" si="106"/>
        <v>8140</v>
      </c>
      <c r="E281" s="103">
        <f t="shared" si="106"/>
        <v>2021</v>
      </c>
      <c r="F281" s="103">
        <f t="shared" si="106"/>
        <v>12296</v>
      </c>
      <c r="G281" s="103">
        <f t="shared" si="106"/>
        <v>34271</v>
      </c>
      <c r="H281" s="103">
        <f t="shared" si="106"/>
        <v>18472</v>
      </c>
      <c r="I281" s="103">
        <f t="shared" si="106"/>
        <v>8984</v>
      </c>
      <c r="J281" s="103">
        <f t="shared" si="106"/>
        <v>5072</v>
      </c>
      <c r="K281" s="103" t="str">
        <f t="shared" si="106"/>
        <v>-</v>
      </c>
      <c r="L281" s="103">
        <f t="shared" si="106"/>
        <v>89256</v>
      </c>
    </row>
    <row r="282" spans="1:12" ht="11.25" customHeight="1">
      <c r="A282" s="68">
        <v>2019</v>
      </c>
      <c r="B282" s="103" t="str">
        <f t="shared" ref="B282:L282" si="107">B149</f>
        <v>-</v>
      </c>
      <c r="C282" s="103" t="str">
        <f t="shared" si="107"/>
        <v>-</v>
      </c>
      <c r="D282" s="103">
        <f t="shared" si="107"/>
        <v>17350</v>
      </c>
      <c r="E282" s="103">
        <f t="shared" si="107"/>
        <v>5579</v>
      </c>
      <c r="F282" s="103">
        <f t="shared" si="107"/>
        <v>18173</v>
      </c>
      <c r="G282" s="103">
        <f t="shared" si="107"/>
        <v>22923</v>
      </c>
      <c r="H282" s="103">
        <f t="shared" si="107"/>
        <v>23219</v>
      </c>
      <c r="I282" s="103">
        <f t="shared" si="107"/>
        <v>6925</v>
      </c>
      <c r="J282" s="103">
        <f t="shared" si="107"/>
        <v>1821</v>
      </c>
      <c r="K282" s="103" t="str">
        <f t="shared" si="107"/>
        <v>-</v>
      </c>
      <c r="L282" s="103">
        <f t="shared" si="107"/>
        <v>95990</v>
      </c>
    </row>
    <row r="283" spans="1:12" ht="11.25" customHeight="1">
      <c r="A283" s="68" t="s">
        <v>193</v>
      </c>
      <c r="B283" s="103" t="str">
        <f t="shared" ref="B283:L283" si="108">B150</f>
        <v>-</v>
      </c>
      <c r="C283" s="103" t="str">
        <f t="shared" si="108"/>
        <v>-</v>
      </c>
      <c r="D283" s="103" t="str">
        <f t="shared" si="108"/>
        <v>-</v>
      </c>
      <c r="E283" s="103" t="str">
        <f t="shared" si="108"/>
        <v>--</v>
      </c>
      <c r="F283" s="103" t="str">
        <f t="shared" si="108"/>
        <v>--</v>
      </c>
      <c r="G283" s="103">
        <f t="shared" si="108"/>
        <v>25967</v>
      </c>
      <c r="H283" s="103">
        <f t="shared" si="108"/>
        <v>16753</v>
      </c>
      <c r="I283" s="103">
        <f t="shared" si="108"/>
        <v>7739</v>
      </c>
      <c r="J283" s="103">
        <f t="shared" si="108"/>
        <v>4264</v>
      </c>
      <c r="K283" s="103">
        <f t="shared" si="108"/>
        <v>147</v>
      </c>
      <c r="L283" s="103">
        <f t="shared" si="108"/>
        <v>54870</v>
      </c>
    </row>
    <row r="284" spans="1:12" ht="11.25" customHeight="1">
      <c r="A284" s="68">
        <v>2021</v>
      </c>
      <c r="B284" s="103" t="str">
        <f t="shared" ref="B284:L284" si="109">B151</f>
        <v>-</v>
      </c>
      <c r="C284" s="103" t="str">
        <f t="shared" si="109"/>
        <v>-</v>
      </c>
      <c r="D284" s="103">
        <f t="shared" si="109"/>
        <v>12287</v>
      </c>
      <c r="E284" s="103">
        <f t="shared" si="109"/>
        <v>8838</v>
      </c>
      <c r="F284" s="103">
        <f t="shared" si="109"/>
        <v>10052</v>
      </c>
      <c r="G284" s="103">
        <f t="shared" si="109"/>
        <v>27845</v>
      </c>
      <c r="H284" s="103">
        <f t="shared" si="109"/>
        <v>16334</v>
      </c>
      <c r="I284" s="103">
        <f t="shared" si="109"/>
        <v>8361</v>
      </c>
      <c r="J284" s="103">
        <f t="shared" si="109"/>
        <v>2565</v>
      </c>
      <c r="K284" s="103" t="str">
        <f t="shared" si="109"/>
        <v>-</v>
      </c>
      <c r="L284" s="103">
        <f t="shared" si="109"/>
        <v>86282</v>
      </c>
    </row>
    <row r="285" spans="1:12" ht="11.25" customHeight="1">
      <c r="A285" s="68">
        <v>2022</v>
      </c>
      <c r="B285" s="103" t="str">
        <f t="shared" ref="B285:L285" si="110">B152</f>
        <v>-</v>
      </c>
      <c r="C285" s="103" t="str">
        <f t="shared" si="110"/>
        <v>-</v>
      </c>
      <c r="D285" s="103">
        <f t="shared" si="110"/>
        <v>13665</v>
      </c>
      <c r="E285" s="103">
        <f t="shared" si="110"/>
        <v>11527</v>
      </c>
      <c r="F285" s="103">
        <f t="shared" si="110"/>
        <v>11601</v>
      </c>
      <c r="G285" s="103">
        <f t="shared" si="110"/>
        <v>30546</v>
      </c>
      <c r="H285" s="103">
        <f t="shared" si="110"/>
        <v>18443</v>
      </c>
      <c r="I285" s="103">
        <f t="shared" si="110"/>
        <v>6584</v>
      </c>
      <c r="J285" s="103">
        <f t="shared" si="110"/>
        <v>1294</v>
      </c>
      <c r="K285" s="103" t="str">
        <f t="shared" si="110"/>
        <v>-</v>
      </c>
      <c r="L285" s="103">
        <f t="shared" si="110"/>
        <v>93660</v>
      </c>
    </row>
    <row r="286" spans="1:12" ht="11.25" customHeight="1">
      <c r="A286" s="68">
        <v>2023</v>
      </c>
      <c r="B286" s="103" t="str">
        <f>B153</f>
        <v>-</v>
      </c>
      <c r="C286" s="103" t="str">
        <f>C153</f>
        <v>-</v>
      </c>
      <c r="D286" s="103" t="str">
        <f t="shared" ref="D286:L287" si="111">D153</f>
        <v>-</v>
      </c>
      <c r="E286" s="103" t="str">
        <f t="shared" si="111"/>
        <v>-</v>
      </c>
      <c r="F286" s="103" t="str">
        <f t="shared" si="111"/>
        <v>-</v>
      </c>
      <c r="G286" s="103" t="str">
        <f t="shared" si="111"/>
        <v>-</v>
      </c>
      <c r="H286" s="103" t="str">
        <f t="shared" si="111"/>
        <v>-</v>
      </c>
      <c r="I286" s="103" t="str">
        <f t="shared" si="111"/>
        <v>-</v>
      </c>
      <c r="J286" s="103" t="str">
        <f t="shared" si="111"/>
        <v>-</v>
      </c>
      <c r="K286" s="103" t="str">
        <f t="shared" si="111"/>
        <v>-</v>
      </c>
      <c r="L286" s="103" t="str">
        <f t="shared" si="111"/>
        <v>-</v>
      </c>
    </row>
    <row r="287" spans="1:12" ht="11.25" customHeight="1">
      <c r="A287" s="68" t="s">
        <v>346</v>
      </c>
      <c r="B287" s="103" t="str">
        <f>B154</f>
        <v>-</v>
      </c>
      <c r="C287" s="103" t="str">
        <f>C154</f>
        <v>-</v>
      </c>
      <c r="D287" s="103" t="str">
        <f t="shared" si="111"/>
        <v>-</v>
      </c>
      <c r="E287" s="103" t="str">
        <f t="shared" si="111"/>
        <v>-</v>
      </c>
      <c r="F287" s="103" t="str">
        <f t="shared" si="111"/>
        <v>-</v>
      </c>
      <c r="G287" s="103" t="str">
        <f t="shared" si="111"/>
        <v>-</v>
      </c>
      <c r="H287" s="103" t="str">
        <f t="shared" si="111"/>
        <v>-</v>
      </c>
      <c r="I287" s="103" t="str">
        <f t="shared" si="111"/>
        <v>-</v>
      </c>
      <c r="J287" s="103" t="str">
        <f t="shared" si="111"/>
        <v>-</v>
      </c>
      <c r="K287" s="103" t="str">
        <f t="shared" si="111"/>
        <v>-</v>
      </c>
      <c r="L287" s="103" t="str">
        <f t="shared" si="111"/>
        <v>-</v>
      </c>
    </row>
    <row r="288" spans="1:12" ht="11.25" customHeight="1">
      <c r="A288" s="68"/>
      <c r="B288" s="103"/>
      <c r="C288" s="103"/>
      <c r="D288" s="103"/>
      <c r="E288" s="103"/>
      <c r="F288" s="103"/>
      <c r="G288" s="103"/>
      <c r="H288" s="103"/>
      <c r="I288" s="103"/>
      <c r="J288" s="103"/>
      <c r="K288" s="103"/>
      <c r="L288" s="103"/>
    </row>
    <row r="289" spans="1:12" ht="11.25" customHeight="1">
      <c r="A289" s="66" t="s">
        <v>267</v>
      </c>
      <c r="B289" s="103"/>
      <c r="C289" s="103"/>
      <c r="D289" s="103"/>
      <c r="E289" s="103"/>
      <c r="F289" s="103"/>
      <c r="G289" s="103"/>
      <c r="H289" s="103"/>
      <c r="I289" s="103"/>
      <c r="J289" s="103"/>
      <c r="K289" s="103"/>
      <c r="L289" s="103"/>
    </row>
    <row r="290" spans="1:12" ht="11.25" customHeight="1">
      <c r="A290" s="68" t="s">
        <v>102</v>
      </c>
      <c r="B290" s="103">
        <f>AVERAGE(B162:B166)</f>
        <v>5106.6000000000004</v>
      </c>
      <c r="C290" s="103">
        <f t="shared" ref="C290:L290" si="112">AVERAGE(C162:C166)</f>
        <v>7945.4</v>
      </c>
      <c r="D290" s="103">
        <f t="shared" si="112"/>
        <v>8771.7999999999993</v>
      </c>
      <c r="E290" s="103">
        <f t="shared" si="112"/>
        <v>14490.6</v>
      </c>
      <c r="F290" s="103">
        <f t="shared" si="112"/>
        <v>42353.4</v>
      </c>
      <c r="G290" s="103">
        <f t="shared" si="112"/>
        <v>149255</v>
      </c>
      <c r="H290" s="103">
        <f t="shared" si="112"/>
        <v>92911.6</v>
      </c>
      <c r="I290" s="103">
        <f t="shared" si="112"/>
        <v>22489</v>
      </c>
      <c r="J290" s="103">
        <f t="shared" si="112"/>
        <v>9384.7999999999993</v>
      </c>
      <c r="K290" s="103">
        <f t="shared" si="112"/>
        <v>1564.2</v>
      </c>
      <c r="L290" s="103">
        <f t="shared" si="112"/>
        <v>354272.4</v>
      </c>
    </row>
    <row r="291" spans="1:12" ht="11.25" customHeight="1">
      <c r="A291" s="68" t="s">
        <v>10</v>
      </c>
      <c r="B291" s="103">
        <f>AVERAGE(B167:B171)</f>
        <v>8272.4</v>
      </c>
      <c r="C291" s="103">
        <f t="shared" ref="C291:L291" si="113">AVERAGE(C167:C171)</f>
        <v>17094.400000000001</v>
      </c>
      <c r="D291" s="103">
        <f t="shared" si="113"/>
        <v>24033.599999999999</v>
      </c>
      <c r="E291" s="103">
        <f t="shared" si="113"/>
        <v>20765.400000000001</v>
      </c>
      <c r="F291" s="103">
        <f t="shared" si="113"/>
        <v>75769.8</v>
      </c>
      <c r="G291" s="103">
        <f t="shared" si="113"/>
        <v>181451.8</v>
      </c>
      <c r="H291" s="103">
        <f t="shared" si="113"/>
        <v>100990</v>
      </c>
      <c r="I291" s="103">
        <f t="shared" si="113"/>
        <v>27106.799999999999</v>
      </c>
      <c r="J291" s="103">
        <f t="shared" si="113"/>
        <v>7040.8</v>
      </c>
      <c r="K291" s="103">
        <f t="shared" si="113"/>
        <v>1562.8</v>
      </c>
      <c r="L291" s="103">
        <f t="shared" si="113"/>
        <v>464087.8</v>
      </c>
    </row>
    <row r="292" spans="1:12" ht="11.25" customHeight="1">
      <c r="A292" s="68" t="s">
        <v>11</v>
      </c>
      <c r="B292" s="103">
        <f>AVERAGE(B172:B176)</f>
        <v>1262.5999999999999</v>
      </c>
      <c r="C292" s="103">
        <f t="shared" ref="C292:L292" si="114">AVERAGE(C172:C176)</f>
        <v>15053.8</v>
      </c>
      <c r="D292" s="103">
        <f t="shared" si="114"/>
        <v>23079</v>
      </c>
      <c r="E292" s="103">
        <f t="shared" si="114"/>
        <v>29374.2</v>
      </c>
      <c r="F292" s="103">
        <f t="shared" si="114"/>
        <v>54157.2</v>
      </c>
      <c r="G292" s="103">
        <f t="shared" si="114"/>
        <v>106678.6</v>
      </c>
      <c r="H292" s="103">
        <f t="shared" si="114"/>
        <v>41812.800000000003</v>
      </c>
      <c r="I292" s="103">
        <f t="shared" si="114"/>
        <v>20897.2</v>
      </c>
      <c r="J292" s="103">
        <f t="shared" si="114"/>
        <v>10221</v>
      </c>
      <c r="K292" s="103">
        <f t="shared" si="114"/>
        <v>424.5</v>
      </c>
      <c r="L292" s="103">
        <f t="shared" si="114"/>
        <v>302876</v>
      </c>
    </row>
    <row r="293" spans="1:12" ht="11.25" customHeight="1">
      <c r="A293" s="68" t="s">
        <v>12</v>
      </c>
      <c r="B293" s="103">
        <f>AVERAGE(B177:B181)</f>
        <v>31.5</v>
      </c>
      <c r="C293" s="103">
        <f t="shared" ref="C293:L293" si="115">AVERAGE(C177:C181)</f>
        <v>14341.4</v>
      </c>
      <c r="D293" s="103">
        <f t="shared" si="115"/>
        <v>25258.400000000001</v>
      </c>
      <c r="E293" s="103">
        <f t="shared" si="115"/>
        <v>25762.799999999999</v>
      </c>
      <c r="F293" s="103">
        <f t="shared" si="115"/>
        <v>41620.199999999997</v>
      </c>
      <c r="G293" s="103">
        <f t="shared" si="115"/>
        <v>58007</v>
      </c>
      <c r="H293" s="103">
        <f t="shared" si="115"/>
        <v>43216.800000000003</v>
      </c>
      <c r="I293" s="103">
        <f t="shared" si="115"/>
        <v>16256.4</v>
      </c>
      <c r="J293" s="103">
        <f t="shared" si="115"/>
        <v>9843.2000000000007</v>
      </c>
      <c r="K293" s="103">
        <f t="shared" si="115"/>
        <v>723.33333333333337</v>
      </c>
      <c r="L293" s="103">
        <f t="shared" si="115"/>
        <v>234752.8</v>
      </c>
    </row>
    <row r="294" spans="1:12" ht="11.25" customHeight="1">
      <c r="A294" s="68" t="s">
        <v>13</v>
      </c>
      <c r="B294" s="103">
        <f>AVERAGE(B182:B186)</f>
        <v>370.6</v>
      </c>
      <c r="C294" s="103">
        <f>AVERAGE(C182:C186)</f>
        <v>2683.2</v>
      </c>
      <c r="D294" s="103">
        <f>AVERAGE(D182:D186)</f>
        <v>28090.6</v>
      </c>
      <c r="E294" s="103">
        <f t="shared" ref="E294:L294" si="116">AVERAGE(E182:E186)</f>
        <v>29281.200000000001</v>
      </c>
      <c r="F294" s="103">
        <f t="shared" si="116"/>
        <v>45533.4</v>
      </c>
      <c r="G294" s="103">
        <f t="shared" si="116"/>
        <v>85601</v>
      </c>
      <c r="H294" s="103">
        <f t="shared" si="116"/>
        <v>54661.8</v>
      </c>
      <c r="I294" s="103">
        <f t="shared" si="116"/>
        <v>23483.4</v>
      </c>
      <c r="J294" s="103">
        <f t="shared" si="116"/>
        <v>10662.4</v>
      </c>
      <c r="K294" s="103">
        <f t="shared" si="116"/>
        <v>1330.4</v>
      </c>
      <c r="L294" s="103">
        <f t="shared" si="116"/>
        <v>281698</v>
      </c>
    </row>
    <row r="295" spans="1:12" ht="11.25" customHeight="1">
      <c r="A295" s="68" t="s">
        <v>14</v>
      </c>
      <c r="B295" s="103">
        <f>AVERAGE(B187:B191)</f>
        <v>248</v>
      </c>
      <c r="C295" s="103">
        <f t="shared" ref="C295:L295" si="117">AVERAGE(C187:C191)</f>
        <v>466</v>
      </c>
      <c r="D295" s="103">
        <f t="shared" si="117"/>
        <v>17060.666666666668</v>
      </c>
      <c r="E295" s="103">
        <f t="shared" si="117"/>
        <v>16003.666666666666</v>
      </c>
      <c r="F295" s="103">
        <f t="shared" si="117"/>
        <v>17490.8</v>
      </c>
      <c r="G295" s="103">
        <f t="shared" si="117"/>
        <v>33466.199999999997</v>
      </c>
      <c r="H295" s="103">
        <f t="shared" si="117"/>
        <v>24290.2</v>
      </c>
      <c r="I295" s="103">
        <f t="shared" si="117"/>
        <v>10513.8</v>
      </c>
      <c r="J295" s="103">
        <f t="shared" si="117"/>
        <v>5287.4</v>
      </c>
      <c r="K295" s="103">
        <f t="shared" si="117"/>
        <v>990</v>
      </c>
      <c r="L295" s="103">
        <f t="shared" si="117"/>
        <v>111711.4</v>
      </c>
    </row>
    <row r="296" spans="1:12" ht="11.25" customHeight="1">
      <c r="A296" s="68">
        <v>2011</v>
      </c>
      <c r="B296" s="103" t="str">
        <f t="shared" ref="B296:L296" si="118">B192</f>
        <v>-</v>
      </c>
      <c r="C296" s="103">
        <f t="shared" si="118"/>
        <v>22</v>
      </c>
      <c r="D296" s="103">
        <f t="shared" si="118"/>
        <v>15640</v>
      </c>
      <c r="E296" s="103">
        <f t="shared" si="118"/>
        <v>8620</v>
      </c>
      <c r="F296" s="103">
        <f t="shared" si="118"/>
        <v>12876</v>
      </c>
      <c r="G296" s="103">
        <f t="shared" si="118"/>
        <v>36194</v>
      </c>
      <c r="H296" s="103">
        <f t="shared" si="118"/>
        <v>31114</v>
      </c>
      <c r="I296" s="103">
        <f t="shared" si="118"/>
        <v>22139</v>
      </c>
      <c r="J296" s="103">
        <f t="shared" si="118"/>
        <v>6428</v>
      </c>
      <c r="K296" s="103">
        <f t="shared" si="118"/>
        <v>16</v>
      </c>
      <c r="L296" s="103">
        <f t="shared" si="118"/>
        <v>133049</v>
      </c>
    </row>
    <row r="297" spans="1:12" ht="11.25" customHeight="1">
      <c r="A297" s="68">
        <v>2012</v>
      </c>
      <c r="B297" s="103" t="str">
        <f t="shared" ref="B297:L297" si="119">B193</f>
        <v>-</v>
      </c>
      <c r="C297" s="103">
        <f t="shared" si="119"/>
        <v>23</v>
      </c>
      <c r="D297" s="103">
        <f t="shared" si="119"/>
        <v>21846</v>
      </c>
      <c r="E297" s="103">
        <f t="shared" si="119"/>
        <v>23315</v>
      </c>
      <c r="F297" s="103">
        <f t="shared" si="119"/>
        <v>35263</v>
      </c>
      <c r="G297" s="103">
        <f t="shared" si="119"/>
        <v>52934</v>
      </c>
      <c r="H297" s="103">
        <f t="shared" si="119"/>
        <v>42324</v>
      </c>
      <c r="I297" s="103">
        <f t="shared" si="119"/>
        <v>25235</v>
      </c>
      <c r="J297" s="103">
        <f t="shared" si="119"/>
        <v>8959</v>
      </c>
      <c r="K297" s="103">
        <f t="shared" si="119"/>
        <v>587</v>
      </c>
      <c r="L297" s="103">
        <f t="shared" si="119"/>
        <v>210486</v>
      </c>
    </row>
    <row r="298" spans="1:12" ht="11.25" customHeight="1">
      <c r="A298" s="68">
        <v>2013</v>
      </c>
      <c r="B298" s="103" t="str">
        <f t="shared" ref="B298:L298" si="120">B194</f>
        <v>-</v>
      </c>
      <c r="C298" s="103">
        <f t="shared" si="120"/>
        <v>479</v>
      </c>
      <c r="D298" s="103">
        <f t="shared" si="120"/>
        <v>20295</v>
      </c>
      <c r="E298" s="103">
        <f t="shared" si="120"/>
        <v>19605</v>
      </c>
      <c r="F298" s="103">
        <f t="shared" si="120"/>
        <v>33064</v>
      </c>
      <c r="G298" s="103">
        <f t="shared" si="120"/>
        <v>63296</v>
      </c>
      <c r="H298" s="103">
        <f t="shared" si="120"/>
        <v>61363</v>
      </c>
      <c r="I298" s="103">
        <f t="shared" si="120"/>
        <v>18167</v>
      </c>
      <c r="J298" s="103">
        <f t="shared" si="120"/>
        <v>10006</v>
      </c>
      <c r="K298" s="103">
        <f t="shared" si="120"/>
        <v>426</v>
      </c>
      <c r="L298" s="103">
        <f t="shared" si="120"/>
        <v>226701</v>
      </c>
    </row>
    <row r="299" spans="1:12" ht="11.25" customHeight="1">
      <c r="A299" s="68">
        <v>2014</v>
      </c>
      <c r="B299" s="103" t="str">
        <f t="shared" ref="B299:L299" si="121">B195</f>
        <v>-</v>
      </c>
      <c r="C299" s="103">
        <f t="shared" si="121"/>
        <v>87</v>
      </c>
      <c r="D299" s="103">
        <f t="shared" si="121"/>
        <v>20362</v>
      </c>
      <c r="E299" s="103">
        <f t="shared" si="121"/>
        <v>16345</v>
      </c>
      <c r="F299" s="103">
        <f t="shared" si="121"/>
        <v>19335</v>
      </c>
      <c r="G299" s="103">
        <f t="shared" si="121"/>
        <v>69417</v>
      </c>
      <c r="H299" s="103">
        <f t="shared" si="121"/>
        <v>56337</v>
      </c>
      <c r="I299" s="103">
        <f t="shared" si="121"/>
        <v>35699</v>
      </c>
      <c r="J299" s="103">
        <f t="shared" si="121"/>
        <v>11253</v>
      </c>
      <c r="K299" s="103">
        <f t="shared" si="121"/>
        <v>723</v>
      </c>
      <c r="L299" s="103">
        <f t="shared" si="121"/>
        <v>229558</v>
      </c>
    </row>
    <row r="300" spans="1:12" ht="11.25" customHeight="1">
      <c r="A300" s="68">
        <v>2015</v>
      </c>
      <c r="B300" s="103" t="str">
        <f t="shared" ref="B300:L300" si="122">B196</f>
        <v>-</v>
      </c>
      <c r="C300" s="103">
        <f t="shared" si="122"/>
        <v>60</v>
      </c>
      <c r="D300" s="103">
        <f t="shared" si="122"/>
        <v>11237</v>
      </c>
      <c r="E300" s="103">
        <f t="shared" si="122"/>
        <v>11729</v>
      </c>
      <c r="F300" s="103">
        <f t="shared" si="122"/>
        <v>13239</v>
      </c>
      <c r="G300" s="103">
        <f t="shared" si="122"/>
        <v>38243</v>
      </c>
      <c r="H300" s="103">
        <f t="shared" si="122"/>
        <v>25571</v>
      </c>
      <c r="I300" s="103">
        <f t="shared" si="122"/>
        <v>28207</v>
      </c>
      <c r="J300" s="103">
        <f t="shared" si="122"/>
        <v>10897</v>
      </c>
      <c r="K300" s="103">
        <f t="shared" si="122"/>
        <v>5</v>
      </c>
      <c r="L300" s="103">
        <f t="shared" si="122"/>
        <v>139188</v>
      </c>
    </row>
    <row r="301" spans="1:12" ht="11.25" customHeight="1">
      <c r="A301" s="68">
        <v>2016</v>
      </c>
      <c r="B301" s="103" t="str">
        <f t="shared" ref="B301:L301" si="123">B197</f>
        <v>-</v>
      </c>
      <c r="C301" s="103">
        <f t="shared" si="123"/>
        <v>82</v>
      </c>
      <c r="D301" s="103">
        <f t="shared" si="123"/>
        <v>8024</v>
      </c>
      <c r="E301" s="103">
        <f t="shared" si="123"/>
        <v>11000</v>
      </c>
      <c r="F301" s="103">
        <f t="shared" si="123"/>
        <v>9705</v>
      </c>
      <c r="G301" s="103">
        <f t="shared" si="123"/>
        <v>26176</v>
      </c>
      <c r="H301" s="103">
        <f t="shared" si="123"/>
        <v>20157</v>
      </c>
      <c r="I301" s="103">
        <f t="shared" si="123"/>
        <v>24637</v>
      </c>
      <c r="J301" s="103">
        <f t="shared" si="123"/>
        <v>4850</v>
      </c>
      <c r="K301" s="103" t="str">
        <f t="shared" si="123"/>
        <v>--</v>
      </c>
      <c r="L301" s="103">
        <f t="shared" si="123"/>
        <v>104631</v>
      </c>
    </row>
    <row r="302" spans="1:12" ht="11.25" customHeight="1">
      <c r="A302" s="68">
        <v>2017</v>
      </c>
      <c r="B302" s="103" t="str">
        <f t="shared" ref="B302:L302" si="124">B198</f>
        <v>-</v>
      </c>
      <c r="C302" s="103">
        <f t="shared" si="124"/>
        <v>17</v>
      </c>
      <c r="D302" s="103">
        <f t="shared" si="124"/>
        <v>10165</v>
      </c>
      <c r="E302" s="103">
        <f t="shared" si="124"/>
        <v>5500</v>
      </c>
      <c r="F302" s="103">
        <f t="shared" si="124"/>
        <v>8490</v>
      </c>
      <c r="G302" s="103">
        <f t="shared" si="124"/>
        <v>32647</v>
      </c>
      <c r="H302" s="103">
        <f t="shared" si="124"/>
        <v>28741</v>
      </c>
      <c r="I302" s="103">
        <f t="shared" si="124"/>
        <v>17839</v>
      </c>
      <c r="J302" s="103">
        <f t="shared" si="124"/>
        <v>4316</v>
      </c>
      <c r="K302" s="103" t="str">
        <f t="shared" si="124"/>
        <v>--</v>
      </c>
      <c r="L302" s="103">
        <f t="shared" si="124"/>
        <v>107715</v>
      </c>
    </row>
    <row r="303" spans="1:12" ht="11.25" customHeight="1">
      <c r="A303" s="68">
        <v>2018</v>
      </c>
      <c r="B303" s="103" t="str">
        <f t="shared" ref="B303:L303" si="125">B199</f>
        <v>-</v>
      </c>
      <c r="C303" s="103">
        <f t="shared" si="125"/>
        <v>54</v>
      </c>
      <c r="D303" s="103">
        <f t="shared" si="125"/>
        <v>8159</v>
      </c>
      <c r="E303" s="103">
        <f t="shared" si="125"/>
        <v>3186</v>
      </c>
      <c r="F303" s="103">
        <f t="shared" si="125"/>
        <v>17133</v>
      </c>
      <c r="G303" s="103">
        <f t="shared" si="125"/>
        <v>47975</v>
      </c>
      <c r="H303" s="103">
        <f t="shared" si="125"/>
        <v>44546</v>
      </c>
      <c r="I303" s="103">
        <f t="shared" si="125"/>
        <v>23631</v>
      </c>
      <c r="J303" s="103">
        <f t="shared" si="125"/>
        <v>8073</v>
      </c>
      <c r="K303" s="103" t="str">
        <f t="shared" si="125"/>
        <v>--</v>
      </c>
      <c r="L303" s="103">
        <f t="shared" si="125"/>
        <v>152757</v>
      </c>
    </row>
    <row r="304" spans="1:12" ht="11.25" customHeight="1">
      <c r="A304" s="68">
        <v>2019</v>
      </c>
      <c r="B304" s="103" t="str">
        <f t="shared" ref="B304:L304" si="126">B200</f>
        <v>-</v>
      </c>
      <c r="C304" s="103">
        <f t="shared" si="126"/>
        <v>43</v>
      </c>
      <c r="D304" s="103">
        <f t="shared" si="126"/>
        <v>17358</v>
      </c>
      <c r="E304" s="103">
        <f t="shared" si="126"/>
        <v>6485</v>
      </c>
      <c r="F304" s="103">
        <f t="shared" si="126"/>
        <v>27953</v>
      </c>
      <c r="G304" s="103">
        <f t="shared" si="126"/>
        <v>59919</v>
      </c>
      <c r="H304" s="103">
        <f t="shared" si="126"/>
        <v>51351</v>
      </c>
      <c r="I304" s="103">
        <f t="shared" si="126"/>
        <v>16732</v>
      </c>
      <c r="J304" s="103">
        <f t="shared" si="126"/>
        <v>3402</v>
      </c>
      <c r="K304" s="103" t="str">
        <f t="shared" si="126"/>
        <v>-</v>
      </c>
      <c r="L304" s="103">
        <f t="shared" si="126"/>
        <v>183243</v>
      </c>
    </row>
    <row r="305" spans="1:12" ht="11.25" customHeight="1">
      <c r="A305" s="68" t="s">
        <v>193</v>
      </c>
      <c r="B305" s="103" t="str">
        <f t="shared" ref="B305:L305" si="127">B201</f>
        <v>-</v>
      </c>
      <c r="C305" s="103">
        <f t="shared" si="127"/>
        <v>11</v>
      </c>
      <c r="D305" s="103">
        <f t="shared" si="127"/>
        <v>112</v>
      </c>
      <c r="E305" s="103">
        <f t="shared" si="127"/>
        <v>292</v>
      </c>
      <c r="F305" s="103">
        <f t="shared" si="127"/>
        <v>2273</v>
      </c>
      <c r="G305" s="103">
        <f t="shared" si="127"/>
        <v>54960</v>
      </c>
      <c r="H305" s="103">
        <f t="shared" si="127"/>
        <v>30542</v>
      </c>
      <c r="I305" s="103">
        <f t="shared" si="127"/>
        <v>19085</v>
      </c>
      <c r="J305" s="103">
        <f t="shared" si="127"/>
        <v>5978</v>
      </c>
      <c r="K305" s="103">
        <f t="shared" si="127"/>
        <v>147</v>
      </c>
      <c r="L305" s="103">
        <f t="shared" si="127"/>
        <v>113400</v>
      </c>
    </row>
    <row r="306" spans="1:12" ht="11.25" customHeight="1">
      <c r="A306" s="68">
        <v>2021</v>
      </c>
      <c r="B306" s="103" t="str">
        <f t="shared" ref="B306:L306" si="128">B202</f>
        <v>-</v>
      </c>
      <c r="C306" s="103">
        <f t="shared" si="128"/>
        <v>23</v>
      </c>
      <c r="D306" s="103">
        <f t="shared" si="128"/>
        <v>12858</v>
      </c>
      <c r="E306" s="103">
        <f t="shared" si="128"/>
        <v>9683</v>
      </c>
      <c r="F306" s="103">
        <f t="shared" si="128"/>
        <v>17116</v>
      </c>
      <c r="G306" s="103">
        <f t="shared" si="128"/>
        <v>66575</v>
      </c>
      <c r="H306" s="103">
        <f t="shared" si="128"/>
        <v>43522</v>
      </c>
      <c r="I306" s="103">
        <f t="shared" si="128"/>
        <v>21835</v>
      </c>
      <c r="J306" s="103">
        <f t="shared" si="128"/>
        <v>2767</v>
      </c>
      <c r="K306" s="103" t="str">
        <f t="shared" si="128"/>
        <v>-</v>
      </c>
      <c r="L306" s="103">
        <f t="shared" si="128"/>
        <v>174379</v>
      </c>
    </row>
    <row r="307" spans="1:12" ht="11.25" customHeight="1">
      <c r="A307" s="68">
        <v>2022</v>
      </c>
      <c r="B307" s="103" t="str">
        <f t="shared" ref="B307:L307" si="129">B203</f>
        <v>-</v>
      </c>
      <c r="C307" s="103">
        <f t="shared" si="129"/>
        <v>93</v>
      </c>
      <c r="D307" s="103">
        <f t="shared" si="129"/>
        <v>14008</v>
      </c>
      <c r="E307" s="103">
        <f t="shared" si="129"/>
        <v>15946</v>
      </c>
      <c r="F307" s="103">
        <f t="shared" si="129"/>
        <v>20060</v>
      </c>
      <c r="G307" s="103">
        <f t="shared" si="129"/>
        <v>59722</v>
      </c>
      <c r="H307" s="103">
        <f t="shared" si="129"/>
        <v>37817</v>
      </c>
      <c r="I307" s="103">
        <f t="shared" si="129"/>
        <v>28616</v>
      </c>
      <c r="J307" s="103">
        <f t="shared" si="129"/>
        <v>2153</v>
      </c>
      <c r="K307" s="103" t="str">
        <f t="shared" si="129"/>
        <v>-</v>
      </c>
      <c r="L307" s="103">
        <f t="shared" si="129"/>
        <v>178415</v>
      </c>
    </row>
    <row r="308" spans="1:12" ht="11.25" customHeight="1">
      <c r="A308" s="68">
        <v>2023</v>
      </c>
      <c r="B308" s="103" t="str">
        <f t="shared" ref="B308:L309" si="130">B204</f>
        <v>-</v>
      </c>
      <c r="C308" s="103" t="str">
        <f t="shared" si="130"/>
        <v>-</v>
      </c>
      <c r="D308" s="103" t="str">
        <f t="shared" si="130"/>
        <v>-</v>
      </c>
      <c r="E308" s="103">
        <f t="shared" si="130"/>
        <v>7</v>
      </c>
      <c r="F308" s="103">
        <f t="shared" si="130"/>
        <v>2068</v>
      </c>
      <c r="G308" s="103">
        <f t="shared" si="130"/>
        <v>20700</v>
      </c>
      <c r="H308" s="103">
        <f t="shared" si="130"/>
        <v>14624</v>
      </c>
      <c r="I308" s="103">
        <f t="shared" si="130"/>
        <v>22586</v>
      </c>
      <c r="J308" s="103">
        <f t="shared" si="130"/>
        <v>308</v>
      </c>
      <c r="K308" s="103">
        <f t="shared" si="130"/>
        <v>0</v>
      </c>
      <c r="L308" s="103">
        <f t="shared" si="130"/>
        <v>60293</v>
      </c>
    </row>
    <row r="309" spans="1:12" ht="11.25" customHeight="1">
      <c r="A309" s="68" t="s">
        <v>346</v>
      </c>
      <c r="B309" s="103" t="str">
        <f t="shared" si="130"/>
        <v>-</v>
      </c>
      <c r="C309" s="103">
        <f t="shared" si="130"/>
        <v>57</v>
      </c>
      <c r="D309" s="103">
        <f t="shared" si="130"/>
        <v>289</v>
      </c>
      <c r="E309" s="103">
        <f t="shared" si="130"/>
        <v>1271</v>
      </c>
      <c r="F309" s="103">
        <f t="shared" si="130"/>
        <v>4575</v>
      </c>
      <c r="G309" s="103">
        <f t="shared" si="130"/>
        <v>13292</v>
      </c>
      <c r="H309" s="103">
        <f t="shared" si="130"/>
        <v>25020</v>
      </c>
      <c r="I309" s="103">
        <f t="shared" si="130"/>
        <v>19354</v>
      </c>
      <c r="J309" s="103">
        <f t="shared" si="130"/>
        <v>796</v>
      </c>
      <c r="K309" s="103" t="str">
        <f t="shared" si="130"/>
        <v>-</v>
      </c>
      <c r="L309" s="103">
        <f t="shared" si="130"/>
        <v>64654</v>
      </c>
    </row>
    <row r="310" spans="1:12" ht="11.25" customHeight="1">
      <c r="A310" s="320" t="str">
        <f>A206</f>
        <v>a/  Monthly totals for Oregon data are the sum of statistical weeks with closest fit to the calendar month.</v>
      </c>
      <c r="B310" s="320"/>
      <c r="C310" s="320"/>
      <c r="D310" s="320"/>
      <c r="E310" s="320"/>
      <c r="F310" s="320"/>
      <c r="G310" s="320"/>
      <c r="H310" s="320"/>
      <c r="I310" s="320"/>
      <c r="J310" s="320"/>
      <c r="K310" s="320"/>
      <c r="L310" s="320"/>
    </row>
    <row r="311" spans="1:12" ht="11.25" customHeight="1">
      <c r="A311" s="262" t="str">
        <f t="shared" ref="A311:A313" si="131">A207</f>
        <v>b/  Preliminary.</v>
      </c>
      <c r="B311" s="262"/>
      <c r="C311" s="262"/>
      <c r="D311" s="262"/>
      <c r="E311" s="262"/>
      <c r="F311" s="262"/>
      <c r="G311" s="262"/>
      <c r="H311" s="262"/>
      <c r="I311" s="262"/>
      <c r="J311" s="262"/>
      <c r="K311" s="262"/>
      <c r="L311" s="262"/>
    </row>
    <row r="312" spans="1:12" ht="11.25" customHeight="1">
      <c r="A312" s="262" t="str">
        <f t="shared" si="131"/>
        <v>c/  In 2021, the southern boundary of the KMZ was officially moved five nautical miles north from Horse Mountain to latitude 40°10′ N.</v>
      </c>
      <c r="B312" s="262"/>
      <c r="C312" s="262"/>
      <c r="D312" s="262"/>
      <c r="E312" s="262"/>
      <c r="F312" s="262"/>
      <c r="G312" s="262"/>
      <c r="H312" s="262"/>
      <c r="I312" s="262"/>
      <c r="J312" s="262"/>
      <c r="K312" s="262"/>
      <c r="L312" s="262"/>
    </row>
    <row r="313" spans="1:12" ht="22.5" customHeight="1">
      <c r="A313" s="262" t="str">
        <f t="shared" si="131"/>
        <v>d/  Recreational estimates for California do not include May and June due to restrictions on sampling caused by the COVID-19 pandemic.</v>
      </c>
      <c r="B313" s="262"/>
      <c r="C313" s="262"/>
      <c r="D313" s="262"/>
      <c r="E313" s="262"/>
      <c r="F313" s="262"/>
      <c r="G313" s="262"/>
      <c r="H313" s="262"/>
      <c r="I313" s="262"/>
      <c r="J313" s="262"/>
      <c r="K313" s="262"/>
      <c r="L313" s="262"/>
    </row>
  </sheetData>
  <mergeCells count="10">
    <mergeCell ref="A313:L313"/>
    <mergeCell ref="A312:L312"/>
    <mergeCell ref="A217:L218"/>
    <mergeCell ref="A264:L265"/>
    <mergeCell ref="A206:L206"/>
    <mergeCell ref="A207:L207"/>
    <mergeCell ref="A209:L209"/>
    <mergeCell ref="A310:L310"/>
    <mergeCell ref="A311:L311"/>
    <mergeCell ref="A208:L208"/>
  </mergeCells>
  <pageMargins left="0.7" right="0.7" top="0.75" bottom="0.75" header="0.3" footer="0.3"/>
  <pageSetup orientation="portrait" r:id="rId1"/>
  <rowBreaks count="2" manualBreakCount="2">
    <brk id="216" max="16383" man="1"/>
    <brk id="263"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6"/>
  <dimension ref="A1:IV309"/>
  <sheetViews>
    <sheetView showGridLines="0" zoomScale="90" zoomScaleNormal="90" workbookViewId="0">
      <pane xSplit="3" ySplit="3" topLeftCell="D211" activePane="bottomRight" state="frozen"/>
      <selection activeCell="A2" sqref="A1:XFD1048576"/>
      <selection pane="topRight" activeCell="A2" sqref="A1:XFD1048576"/>
      <selection pane="bottomLeft" activeCell="A2" sqref="A1:XFD1048576"/>
      <selection pane="bottomRight" activeCell="Z143" sqref="Z143"/>
    </sheetView>
  </sheetViews>
  <sheetFormatPr defaultColWidth="9" defaultRowHeight="15.6"/>
  <cols>
    <col min="1" max="1" width="9" style="173" customWidth="1"/>
    <col min="2" max="3" width="5" style="173" bestFit="1" customWidth="1"/>
    <col min="4" max="4" width="5.5" style="173" bestFit="1" customWidth="1"/>
    <col min="5" max="5" width="5" style="173" bestFit="1" customWidth="1"/>
    <col min="6" max="6" width="5.5" style="173" bestFit="1" customWidth="1"/>
    <col min="7" max="7" width="5.69921875" style="173" bestFit="1" customWidth="1"/>
    <col min="8" max="10" width="5" style="173" bestFit="1" customWidth="1"/>
    <col min="11" max="11" width="4.19921875" style="173" bestFit="1" customWidth="1"/>
    <col min="12" max="12" width="6.3984375" style="173" bestFit="1" customWidth="1"/>
    <col min="13" max="13" width="1" style="173" customWidth="1"/>
    <col min="14" max="16" width="3.5" style="173" bestFit="1" customWidth="1"/>
    <col min="17" max="17" width="5" style="173" bestFit="1" customWidth="1"/>
    <col min="18" max="20" width="5.69921875" style="173" bestFit="1" customWidth="1"/>
    <col min="21" max="21" width="5" style="173" bestFit="1" customWidth="1"/>
    <col min="22" max="22" width="4.19921875" style="173" bestFit="1" customWidth="1"/>
    <col min="23" max="23" width="3.59765625" style="173" bestFit="1" customWidth="1"/>
    <col min="24" max="24" width="5.69921875" style="173" bestFit="1" customWidth="1"/>
    <col min="25" max="16384" width="9" style="173"/>
  </cols>
  <sheetData>
    <row r="1" spans="1:24" ht="11.25" customHeight="1">
      <c r="A1" s="1" t="s">
        <v>277</v>
      </c>
      <c r="B1" s="1"/>
      <c r="C1" s="1"/>
      <c r="D1" s="1"/>
      <c r="E1" s="1"/>
      <c r="F1" s="1"/>
      <c r="G1" s="1"/>
      <c r="H1" s="1"/>
      <c r="I1" s="1"/>
      <c r="J1" s="1"/>
      <c r="K1" s="1"/>
      <c r="L1" s="1"/>
      <c r="M1" s="1"/>
      <c r="N1" s="1"/>
      <c r="O1" s="1"/>
      <c r="P1" s="1"/>
      <c r="Q1" s="1"/>
      <c r="R1" s="1"/>
      <c r="S1" s="1"/>
      <c r="T1" s="1"/>
      <c r="U1" s="1"/>
      <c r="V1" s="1"/>
      <c r="W1" s="1"/>
      <c r="X1" s="1"/>
    </row>
    <row r="2" spans="1:24" ht="11.25" customHeight="1">
      <c r="A2" s="2" t="s">
        <v>1</v>
      </c>
      <c r="B2" s="36" t="s">
        <v>60</v>
      </c>
      <c r="C2" s="36" t="s">
        <v>61</v>
      </c>
      <c r="D2" s="36" t="s">
        <v>20</v>
      </c>
      <c r="E2" s="36" t="s">
        <v>21</v>
      </c>
      <c r="F2" s="36" t="s">
        <v>22</v>
      </c>
      <c r="G2" s="36" t="s">
        <v>23</v>
      </c>
      <c r="H2" s="36" t="s">
        <v>24</v>
      </c>
      <c r="I2" s="36" t="s">
        <v>25</v>
      </c>
      <c r="J2" s="36" t="s">
        <v>26</v>
      </c>
      <c r="K2" s="36" t="s">
        <v>62</v>
      </c>
      <c r="L2" s="36" t="s">
        <v>8</v>
      </c>
      <c r="M2" s="151"/>
      <c r="N2" s="36" t="s">
        <v>60</v>
      </c>
      <c r="O2" s="36" t="s">
        <v>61</v>
      </c>
      <c r="P2" s="36" t="s">
        <v>20</v>
      </c>
      <c r="Q2" s="36" t="s">
        <v>21</v>
      </c>
      <c r="R2" s="36" t="s">
        <v>22</v>
      </c>
      <c r="S2" s="36" t="s">
        <v>23</v>
      </c>
      <c r="T2" s="36" t="s">
        <v>24</v>
      </c>
      <c r="U2" s="36" t="s">
        <v>25</v>
      </c>
      <c r="V2" s="36" t="s">
        <v>26</v>
      </c>
      <c r="W2" s="36" t="s">
        <v>62</v>
      </c>
      <c r="X2" s="36" t="s">
        <v>8</v>
      </c>
    </row>
    <row r="3" spans="1:24" ht="11.25" customHeight="1">
      <c r="B3" s="311" t="s">
        <v>50</v>
      </c>
      <c r="C3" s="311"/>
      <c r="D3" s="311"/>
      <c r="E3" s="311"/>
      <c r="F3" s="311"/>
      <c r="G3" s="311"/>
      <c r="H3" s="311"/>
      <c r="I3" s="311"/>
      <c r="J3" s="311"/>
      <c r="K3" s="311"/>
      <c r="L3" s="311"/>
      <c r="M3" s="11"/>
      <c r="N3" s="311" t="s">
        <v>51</v>
      </c>
      <c r="O3" s="311"/>
      <c r="P3" s="311"/>
      <c r="Q3" s="311"/>
      <c r="R3" s="311"/>
      <c r="S3" s="311"/>
      <c r="T3" s="311"/>
      <c r="U3" s="311"/>
      <c r="V3" s="311"/>
      <c r="W3" s="311"/>
      <c r="X3" s="311"/>
    </row>
    <row r="4" spans="1:24" ht="11.25" customHeight="1">
      <c r="A4" s="63" t="s">
        <v>249</v>
      </c>
    </row>
    <row r="5" spans="1:24" ht="11.25" customHeight="1">
      <c r="A5" s="68">
        <v>1976</v>
      </c>
      <c r="B5" s="103" t="s">
        <v>15</v>
      </c>
      <c r="C5" s="103" t="str">
        <f>IF(AND('A-10'!B57="-",'A-10'!B108="-",'A-10'!B159="-"),"-",SUM('A-10'!B57,'A-10'!B108,'A-10'!B159))</f>
        <v>-</v>
      </c>
      <c r="D5" s="103">
        <f>IF(AND('A-10'!C57="-",'A-10'!C108="-",'A-10'!C159="-"),"-",SUM('A-10'!C57,'A-10'!C108,'A-10'!C159))</f>
        <v>0</v>
      </c>
      <c r="E5" s="103">
        <f>IF(AND('A-10'!D57="-",'A-10'!D108="-",'A-10'!D159="-"),"-",SUM('A-10'!D57,'A-10'!D108,'A-10'!D159))</f>
        <v>1568</v>
      </c>
      <c r="F5" s="103">
        <f>IF(AND('A-10'!E57="-",'A-10'!E108="-",'A-10'!E159="-"),"-",SUM('A-10'!E57,'A-10'!E108,'A-10'!E159))</f>
        <v>3406</v>
      </c>
      <c r="G5" s="103">
        <f>IF(AND('A-10'!F57="-",'A-10'!F108="-",'A-10'!F159="-"),"-",SUM('A-10'!F57,'A-10'!F108,'A-10'!F159))</f>
        <v>4483</v>
      </c>
      <c r="H5" s="103">
        <f>IF(AND('A-10'!G57="-",'A-10'!G108="-",'A-10'!G159="-"),"-",SUM('A-10'!G57,'A-10'!G108,'A-10'!G159))</f>
        <v>9449</v>
      </c>
      <c r="I5" s="103">
        <f>IF(AND('A-10'!H57="-",'A-10'!H108="-",'A-10'!H159="-"),"-",SUM('A-10'!H57,'A-10'!H108,'A-10'!H159))</f>
        <v>2298</v>
      </c>
      <c r="J5" s="103">
        <f>IF(AND('A-10'!I57="-",'A-10'!I108="-",'A-10'!I159="-"),"-",SUM('A-10'!I57,'A-10'!I108,'A-10'!I159))</f>
        <v>86</v>
      </c>
      <c r="K5" s="103">
        <f>IF(AND('A-10'!J57="-",'A-10'!J108="-",'A-10'!J159="-"),"-",SUM('A-10'!J57,'A-10'!J108,'A-10'!J159))</f>
        <v>36</v>
      </c>
      <c r="L5" s="103">
        <f>IF(AND('A-10'!K57="-",'A-10'!K108="-",'A-10'!K159="-"),"-",SUM('A-10'!K57,'A-10'!K108,'A-10'!K159))</f>
        <v>21326</v>
      </c>
      <c r="N5" s="103" t="s">
        <v>15</v>
      </c>
      <c r="O5" s="103" t="s">
        <v>15</v>
      </c>
      <c r="P5" s="103" t="s">
        <v>15</v>
      </c>
      <c r="Q5" s="103">
        <f>IF(AND('A-10'!M57="-",'A-10'!M108="-",'A-10'!M159="-"),"-",SUM('A-10'!M57,'A-10'!M108,'A-10'!M159))</f>
        <v>17116</v>
      </c>
      <c r="R5" s="103">
        <f>IF(AND('A-10'!N57="-",'A-10'!N108="-",'A-10'!N159="-"),"-",SUM('A-10'!N57,'A-10'!N108,'A-10'!N159))</f>
        <v>58622</v>
      </c>
      <c r="S5" s="103">
        <f>IF(AND('A-10'!O57="-",'A-10'!O108="-",'A-10'!O159="-"),"-",SUM('A-10'!O57,'A-10'!O108,'A-10'!O159))</f>
        <v>106779</v>
      </c>
      <c r="T5" s="103">
        <f>IF(AND('A-10'!P57="-",'A-10'!P108="-",'A-10'!P159="-"),"-",SUM('A-10'!P57,'A-10'!P108,'A-10'!P159))</f>
        <v>134485</v>
      </c>
      <c r="U5" s="103">
        <f>IF(AND('A-10'!Q57="-",'A-10'!Q108="-",'A-10'!Q159="-"),"-",SUM('A-10'!Q57,'A-10'!Q108,'A-10'!Q159))</f>
        <v>13441</v>
      </c>
      <c r="V5" s="103">
        <f>IF(AND('A-10'!R57="-",'A-10'!R108="-",'A-10'!R159="-"),"-",SUM('A-10'!R57,'A-10'!R108,'A-10'!R159))</f>
        <v>1443</v>
      </c>
      <c r="X5" s="103">
        <f>IF(AND('A-10'!S57="-",'A-10'!S108="-",'A-10'!S159="-"),"-",SUM('A-10'!S57,'A-10'!S108,'A-10'!S159))</f>
        <v>331886</v>
      </c>
    </row>
    <row r="6" spans="1:24" ht="11.25" customHeight="1">
      <c r="A6" s="68">
        <v>1977</v>
      </c>
      <c r="B6" s="103" t="s">
        <v>15</v>
      </c>
      <c r="C6" s="103" t="str">
        <f>IF(AND('A-10'!B58="-",'A-10'!B109="-",'A-10'!B160="-"),"-",SUM('A-10'!B58,'A-10'!B109,'A-10'!B160))</f>
        <v>-</v>
      </c>
      <c r="D6" s="103">
        <f>IF(AND('A-10'!C58="-",'A-10'!C109="-",'A-10'!C160="-"),"-",SUM('A-10'!C58,'A-10'!C109,'A-10'!C160))</f>
        <v>0</v>
      </c>
      <c r="E6" s="103">
        <f>IF(AND('A-10'!D58="-",'A-10'!D109="-",'A-10'!D160="-"),"-",SUM('A-10'!D58,'A-10'!D109,'A-10'!D160))</f>
        <v>700</v>
      </c>
      <c r="F6" s="103">
        <f>IF(AND('A-10'!E58="-",'A-10'!E109="-",'A-10'!E160="-"),"-",SUM('A-10'!E58,'A-10'!E109,'A-10'!E160))</f>
        <v>4388</v>
      </c>
      <c r="G6" s="103">
        <f>IF(AND('A-10'!F58="-",'A-10'!F109="-",'A-10'!F160="-"),"-",SUM('A-10'!F58,'A-10'!F109,'A-10'!F160))</f>
        <v>7438</v>
      </c>
      <c r="H6" s="103">
        <f>IF(AND('A-10'!G58="-",'A-10'!G109="-",'A-10'!G160="-"),"-",SUM('A-10'!G58,'A-10'!G109,'A-10'!G160))</f>
        <v>9728</v>
      </c>
      <c r="I6" s="103">
        <f>IF(AND('A-10'!H58="-",'A-10'!H109="-",'A-10'!H160="-"),"-",SUM('A-10'!H58,'A-10'!H109,'A-10'!H160))</f>
        <v>3946</v>
      </c>
      <c r="J6" s="103">
        <f>IF(AND('A-10'!I58="-",'A-10'!I109="-",'A-10'!I160="-"),"-",SUM('A-10'!I58,'A-10'!I109,'A-10'!I160))</f>
        <v>242</v>
      </c>
      <c r="K6" s="103">
        <f>IF(AND('A-10'!J58="-",'A-10'!J109="-",'A-10'!J160="-"),"-",SUM('A-10'!J58,'A-10'!J109,'A-10'!J160))</f>
        <v>41</v>
      </c>
      <c r="L6" s="103">
        <f>IF(AND('A-10'!K58="-",'A-10'!K109="-",'A-10'!K160="-"),"-",SUM('A-10'!K58,'A-10'!K109,'A-10'!K160))</f>
        <v>26483</v>
      </c>
      <c r="N6" s="103" t="s">
        <v>15</v>
      </c>
      <c r="O6" s="103" t="s">
        <v>15</v>
      </c>
      <c r="P6" s="103" t="s">
        <v>15</v>
      </c>
      <c r="Q6" s="103">
        <f>IF(AND('A-10'!M58="-",'A-10'!M109="-",'A-10'!M160="-"),"-",SUM('A-10'!M58,'A-10'!M109,'A-10'!M160))</f>
        <v>14793</v>
      </c>
      <c r="R6" s="103">
        <f>IF(AND('A-10'!N58="-",'A-10'!N109="-",'A-10'!N160="-"),"-",SUM('A-10'!N58,'A-10'!N109,'A-10'!N160))</f>
        <v>19358</v>
      </c>
      <c r="S6" s="103">
        <f>IF(AND('A-10'!O58="-",'A-10'!O109="-",'A-10'!O160="-"),"-",SUM('A-10'!O58,'A-10'!O109,'A-10'!O160))</f>
        <v>47803</v>
      </c>
      <c r="T6" s="103">
        <f>IF(AND('A-10'!P58="-",'A-10'!P109="-",'A-10'!P160="-"),"-",SUM('A-10'!P58,'A-10'!P109,'A-10'!P160))</f>
        <v>31515</v>
      </c>
      <c r="U6" s="103">
        <f>IF(AND('A-10'!Q58="-",'A-10'!Q109="-",'A-10'!Q160="-"),"-",SUM('A-10'!Q58,'A-10'!Q109,'A-10'!Q160))</f>
        <v>5484</v>
      </c>
      <c r="V6" s="103">
        <f>IF(AND('A-10'!R58="-",'A-10'!R109="-",'A-10'!R160="-"),"-",SUM('A-10'!R58,'A-10'!R109,'A-10'!R160))</f>
        <v>289</v>
      </c>
      <c r="X6" s="103">
        <f>IF(AND('A-10'!S58="-",'A-10'!S109="-",'A-10'!S160="-"),"-",SUM('A-10'!S58,'A-10'!S109,'A-10'!S160))</f>
        <v>119242</v>
      </c>
    </row>
    <row r="7" spans="1:24" ht="11.25" customHeight="1">
      <c r="A7" s="68">
        <v>1978</v>
      </c>
      <c r="B7" s="103" t="s">
        <v>15</v>
      </c>
      <c r="C7" s="103" t="str">
        <f>IF(AND('A-10'!B59="-",'A-10'!B110="-",'A-10'!B161="-"),"-",SUM('A-10'!B59,'A-10'!B110,'A-10'!B161))</f>
        <v>-</v>
      </c>
      <c r="D7" s="103">
        <f>IF(AND('A-10'!C59="-",'A-10'!C110="-",'A-10'!C161="-"),"-",SUM('A-10'!C59,'A-10'!C110,'A-10'!C161))</f>
        <v>0</v>
      </c>
      <c r="E7" s="103">
        <f>IF(AND('A-10'!D59="-",'A-10'!D110="-",'A-10'!D161="-"),"-",SUM('A-10'!D59,'A-10'!D110,'A-10'!D161))</f>
        <v>709</v>
      </c>
      <c r="F7" s="103">
        <f>IF(AND('A-10'!E59="-",'A-10'!E110="-",'A-10'!E161="-"),"-",SUM('A-10'!E59,'A-10'!E110,'A-10'!E161))</f>
        <v>1125</v>
      </c>
      <c r="G7" s="103">
        <f>IF(AND('A-10'!F59="-",'A-10'!F110="-",'A-10'!F161="-"),"-",SUM('A-10'!F59,'A-10'!F110,'A-10'!F161))</f>
        <v>2199</v>
      </c>
      <c r="H7" s="103">
        <f>IF(AND('A-10'!G59="-",'A-10'!G110="-",'A-10'!G161="-"),"-",SUM('A-10'!G59,'A-10'!G110,'A-10'!G161))</f>
        <v>3118</v>
      </c>
      <c r="I7" s="103">
        <f>IF(AND('A-10'!H59="-",'A-10'!H110="-",'A-10'!H161="-"),"-",SUM('A-10'!H59,'A-10'!H110,'A-10'!H161))</f>
        <v>471</v>
      </c>
      <c r="J7" s="103">
        <f>IF(AND('A-10'!I59="-",'A-10'!I110="-",'A-10'!I161="-"),"-",SUM('A-10'!I59,'A-10'!I110,'A-10'!I161))</f>
        <v>105</v>
      </c>
      <c r="K7" s="38" t="s">
        <v>63</v>
      </c>
      <c r="L7" s="103">
        <f>IF(AND('A-10'!K59="-",'A-10'!K110="-",'A-10'!K161="-"),"-",SUM('A-10'!K59,'A-10'!K110,'A-10'!K161))</f>
        <v>7727</v>
      </c>
      <c r="N7" s="103" t="s">
        <v>15</v>
      </c>
      <c r="O7" s="103" t="s">
        <v>15</v>
      </c>
      <c r="P7" s="103" t="s">
        <v>15</v>
      </c>
      <c r="Q7" s="103">
        <f>IF(AND('A-10'!M59="-",'A-10'!M110="-",'A-10'!M161="-"),"-",SUM('A-10'!M59,'A-10'!M110,'A-10'!M161))</f>
        <v>4208</v>
      </c>
      <c r="R7" s="103">
        <f>IF(AND('A-10'!N59="-",'A-10'!N110="-",'A-10'!N161="-"),"-",SUM('A-10'!N59,'A-10'!N110,'A-10'!N161))</f>
        <v>49917</v>
      </c>
      <c r="S7" s="103">
        <f>IF(AND('A-10'!O59="-",'A-10'!O110="-",'A-10'!O161="-"),"-",SUM('A-10'!O59,'A-10'!O110,'A-10'!O161))</f>
        <v>45421</v>
      </c>
      <c r="T7" s="103">
        <f>IF(AND('A-10'!P59="-",'A-10'!P110="-",'A-10'!P161="-"),"-",SUM('A-10'!P59,'A-10'!P110,'A-10'!P161))</f>
        <v>46436</v>
      </c>
      <c r="U7" s="103">
        <f>IF(AND('A-10'!Q59="-",'A-10'!Q110="-",'A-10'!Q161="-"),"-",SUM('A-10'!Q59,'A-10'!Q110,'A-10'!Q161))</f>
        <v>6370</v>
      </c>
      <c r="V7" s="103">
        <f>IF(AND('A-10'!R59="-",'A-10'!R110="-",'A-10'!R161="-"),"-",SUM('A-10'!R59,'A-10'!R110,'A-10'!R161))</f>
        <v>280</v>
      </c>
      <c r="W7" s="103" t="s">
        <v>15</v>
      </c>
      <c r="X7" s="103">
        <f>IF(AND('A-10'!S59="-",'A-10'!S110="-",'A-10'!S161="-"),"-",SUM('A-10'!S59,'A-10'!S110,'A-10'!S161))</f>
        <v>152632</v>
      </c>
    </row>
    <row r="8" spans="1:24" ht="11.25" customHeight="1">
      <c r="A8" s="68">
        <v>1979</v>
      </c>
      <c r="B8" s="103" t="s">
        <v>15</v>
      </c>
      <c r="C8" s="103" t="str">
        <f>IF(AND('A-10'!B60="-",'A-10'!B111="-",'A-10'!B162="-"),"-",SUM('A-10'!B60,'A-10'!B111,'A-10'!B162))</f>
        <v>-</v>
      </c>
      <c r="D8" s="103" t="str">
        <f>IF(AND('A-10'!C60="-",'A-10'!C111="-",'A-10'!C162="-"),"-",SUM('A-10'!C60,'A-10'!C111,'A-10'!C162))</f>
        <v>-</v>
      </c>
      <c r="E8" s="103">
        <f>IF(AND('A-10'!D60="-",'A-10'!D111="-",'A-10'!D162="-"),"-",SUM('A-10'!D60,'A-10'!D111,'A-10'!D162))</f>
        <v>351</v>
      </c>
      <c r="F8" s="103">
        <f>IF(AND('A-10'!E60="-",'A-10'!E111="-",'A-10'!E162="-"),"-",SUM('A-10'!E60,'A-10'!E111,'A-10'!E162))</f>
        <v>2737</v>
      </c>
      <c r="G8" s="103">
        <f>IF(AND('A-10'!F60="-",'A-10'!F111="-",'A-10'!F162="-"),"-",SUM('A-10'!F60,'A-10'!F111,'A-10'!F162))</f>
        <v>2587</v>
      </c>
      <c r="H8" s="103">
        <f>IF(AND('A-10'!G60="-",'A-10'!G111="-",'A-10'!G162="-"),"-",SUM('A-10'!G60,'A-10'!G111,'A-10'!G162))</f>
        <v>1208</v>
      </c>
      <c r="I8" s="103">
        <f>IF(AND('A-10'!H60="-",'A-10'!H111="-",'A-10'!H162="-"),"-",SUM('A-10'!H60,'A-10'!H111,'A-10'!H162))</f>
        <v>66</v>
      </c>
      <c r="J8" s="103" t="str">
        <f>IF(AND('A-10'!I60="-",'A-10'!I111="-",'A-10'!I162="-"),"-",SUM('A-10'!I60,'A-10'!I111,'A-10'!I162))</f>
        <v>-</v>
      </c>
      <c r="K8" s="38" t="s">
        <v>63</v>
      </c>
      <c r="L8" s="103">
        <f>IF(AND('A-10'!K60="-",'A-10'!K111="-",'A-10'!K162="-"),"-",SUM('A-10'!K60,'A-10'!K111,'A-10'!K162))</f>
        <v>6949</v>
      </c>
      <c r="N8" s="103" t="s">
        <v>15</v>
      </c>
      <c r="O8" s="103" t="s">
        <v>15</v>
      </c>
      <c r="P8" s="103" t="s">
        <v>15</v>
      </c>
      <c r="Q8" s="103">
        <f>IF(AND('A-10'!M60="-",'A-10'!M111="-",'A-10'!M162="-"),"-",SUM('A-10'!M60,'A-10'!M111,'A-10'!M162))</f>
        <v>5238</v>
      </c>
      <c r="R8" s="103">
        <f>IF(AND('A-10'!N60="-",'A-10'!N111="-",'A-10'!N162="-"),"-",SUM('A-10'!N60,'A-10'!N111,'A-10'!N162))</f>
        <v>27507</v>
      </c>
      <c r="S8" s="103">
        <f>IF(AND('A-10'!O60="-",'A-10'!O111="-",'A-10'!O162="-"),"-",SUM('A-10'!O60,'A-10'!O111,'A-10'!O162))</f>
        <v>58019</v>
      </c>
      <c r="T8" s="103">
        <f>IF(AND('A-10'!P60="-",'A-10'!P111="-",'A-10'!P162="-"),"-",SUM('A-10'!P60,'A-10'!P111,'A-10'!P162))</f>
        <v>33800</v>
      </c>
      <c r="U8" s="103">
        <f>IF(AND('A-10'!Q60="-",'A-10'!Q111="-",'A-10'!Q162="-"),"-",SUM('A-10'!Q60,'A-10'!Q111,'A-10'!Q162))</f>
        <v>85</v>
      </c>
      <c r="V8" s="103" t="str">
        <f>IF(AND('A-10'!R60="-",'A-10'!R111="-",'A-10'!R162="-"),"-",SUM('A-10'!R60,'A-10'!R111,'A-10'!R162))</f>
        <v>-</v>
      </c>
      <c r="W8" s="103" t="s">
        <v>15</v>
      </c>
      <c r="X8" s="103">
        <f>IF(AND('A-10'!S60="-",'A-10'!S111="-",'A-10'!S162="-"),"-",SUM('A-10'!S60,'A-10'!S111,'A-10'!S162))</f>
        <v>124649</v>
      </c>
    </row>
    <row r="9" spans="1:24" ht="11.25" customHeight="1">
      <c r="A9" s="68">
        <v>1980</v>
      </c>
      <c r="B9" s="103" t="s">
        <v>15</v>
      </c>
      <c r="C9" s="103" t="str">
        <f>IF(AND('A-10'!B61="-",'A-10'!B112="-",'A-10'!B163="-"),"-",SUM('A-10'!B61,'A-10'!B112,'A-10'!B163))</f>
        <v>-</v>
      </c>
      <c r="D9" s="103" t="str">
        <f>IF(AND('A-10'!C61="-",'A-10'!C112="-",'A-10'!C163="-"),"-",SUM('A-10'!C61,'A-10'!C112,'A-10'!C163))</f>
        <v>-</v>
      </c>
      <c r="E9" s="103">
        <f>IF(AND('A-10'!D61="-",'A-10'!D112="-",'A-10'!D163="-"),"-",SUM('A-10'!D61,'A-10'!D112,'A-10'!D163))</f>
        <v>173</v>
      </c>
      <c r="F9" s="103">
        <f>IF(AND('A-10'!E61="-",'A-10'!E112="-",'A-10'!E163="-"),"-",SUM('A-10'!E61,'A-10'!E112,'A-10'!E163))</f>
        <v>2245</v>
      </c>
      <c r="G9" s="103">
        <f>IF(AND('A-10'!F61="-",'A-10'!F112="-",'A-10'!F163="-"),"-",SUM('A-10'!F61,'A-10'!F112,'A-10'!F163))</f>
        <v>3863</v>
      </c>
      <c r="H9" s="103">
        <f>IF(AND('A-10'!G61="-",'A-10'!G112="-",'A-10'!G163="-"),"-",SUM('A-10'!G61,'A-10'!G112,'A-10'!G163))</f>
        <v>1894</v>
      </c>
      <c r="I9" s="103">
        <f>IF(AND('A-10'!H61="-",'A-10'!H112="-",'A-10'!H163="-"),"-",SUM('A-10'!H61,'A-10'!H112,'A-10'!H163))</f>
        <v>535</v>
      </c>
      <c r="J9" s="38" t="s">
        <v>63</v>
      </c>
      <c r="K9" s="38" t="s">
        <v>63</v>
      </c>
      <c r="L9" s="103">
        <f>IF(AND('A-10'!K61="-",'A-10'!K112="-",'A-10'!K163="-"),"-",SUM('A-10'!K61,'A-10'!K112,'A-10'!K163))</f>
        <v>8710</v>
      </c>
      <c r="N9" s="103" t="s">
        <v>15</v>
      </c>
      <c r="O9" s="103" t="s">
        <v>15</v>
      </c>
      <c r="P9" s="103" t="s">
        <v>15</v>
      </c>
      <c r="Q9" s="103">
        <f>IF(AND('A-10'!M61="-",'A-10'!M112="-",'A-10'!M163="-"),"-",SUM('A-10'!M61,'A-10'!M112,'A-10'!M163))</f>
        <v>4138</v>
      </c>
      <c r="R9" s="103">
        <f>IF(AND('A-10'!N61="-",'A-10'!N112="-",'A-10'!N163="-"),"-",SUM('A-10'!N61,'A-10'!N112,'A-10'!N163))</f>
        <v>79194</v>
      </c>
      <c r="S9" s="103">
        <f>IF(AND('A-10'!O61="-",'A-10'!O112="-",'A-10'!O163="-"),"-",SUM('A-10'!O61,'A-10'!O112,'A-10'!O163))</f>
        <v>122911</v>
      </c>
      <c r="T9" s="103">
        <f>IF(AND('A-10'!P61="-",'A-10'!P112="-",'A-10'!P163="-"),"-",SUM('A-10'!P61,'A-10'!P112,'A-10'!P163))</f>
        <v>28235</v>
      </c>
      <c r="U9" s="103">
        <f>IF(AND('A-10'!Q61="-",'A-10'!Q112="-",'A-10'!Q163="-"),"-",SUM('A-10'!Q61,'A-10'!Q112,'A-10'!Q163))</f>
        <v>2705</v>
      </c>
      <c r="V9" s="103" t="str">
        <f>IF(AND('A-10'!R61="-",'A-10'!R112="-",'A-10'!R163="-"),"-",SUM('A-10'!R61,'A-10'!R112,'A-10'!R163))</f>
        <v>-</v>
      </c>
      <c r="W9" s="103" t="s">
        <v>15</v>
      </c>
      <c r="X9" s="103">
        <f>IF(AND('A-10'!S61="-",'A-10'!S112="-",'A-10'!S163="-"),"-",SUM('A-10'!S61,'A-10'!S112,'A-10'!S163))</f>
        <v>237183</v>
      </c>
    </row>
    <row r="10" spans="1:24" ht="11.25" customHeight="1">
      <c r="A10" s="68">
        <v>1981</v>
      </c>
      <c r="B10" s="103" t="s">
        <v>15</v>
      </c>
      <c r="C10" s="103" t="str">
        <f>IF(AND('A-10'!B62="-",'A-10'!B113="-",'A-10'!B164="-"),"-",SUM('A-10'!B62,'A-10'!B113,'A-10'!B164))</f>
        <v>-</v>
      </c>
      <c r="D10" s="103" t="str">
        <f>IF(AND('A-10'!C62="-",'A-10'!C113="-",'A-10'!C164="-"),"-",SUM('A-10'!C62,'A-10'!C113,'A-10'!C164))</f>
        <v>-</v>
      </c>
      <c r="E10" s="103">
        <f>IF(AND('A-10'!D62="-",'A-10'!D113="-",'A-10'!D164="-"),"-",SUM('A-10'!D62,'A-10'!D113,'A-10'!D164))</f>
        <v>214</v>
      </c>
      <c r="F10" s="103">
        <f>IF(AND('A-10'!E62="-",'A-10'!E113="-",'A-10'!E164="-"),"-",SUM('A-10'!E62,'A-10'!E113,'A-10'!E164))</f>
        <v>553</v>
      </c>
      <c r="G10" s="103">
        <f>IF(AND('A-10'!F62="-",'A-10'!F113="-",'A-10'!F164="-"),"-",SUM('A-10'!F62,'A-10'!F113,'A-10'!F164))</f>
        <v>3962</v>
      </c>
      <c r="H10" s="103">
        <f>IF(AND('A-10'!G62="-",'A-10'!G113="-",'A-10'!G164="-"),"-",SUM('A-10'!G62,'A-10'!G113,'A-10'!G164))</f>
        <v>3135</v>
      </c>
      <c r="I10" s="103">
        <f>IF(AND('A-10'!H62="-",'A-10'!H113="-",'A-10'!H164="-"),"-",SUM('A-10'!H62,'A-10'!H113,'A-10'!H164))</f>
        <v>898</v>
      </c>
      <c r="J10" s="38" t="s">
        <v>63</v>
      </c>
      <c r="K10" s="38" t="s">
        <v>63</v>
      </c>
      <c r="L10" s="103">
        <f>IF(AND('A-10'!K62="-",'A-10'!K113="-",'A-10'!K164="-"),"-",SUM('A-10'!K62,'A-10'!K113,'A-10'!K164))</f>
        <v>8762</v>
      </c>
      <c r="N10" s="103" t="s">
        <v>15</v>
      </c>
      <c r="O10" s="103" t="s">
        <v>15</v>
      </c>
      <c r="P10" s="103" t="s">
        <v>15</v>
      </c>
      <c r="Q10" s="103">
        <f>IF(AND('A-10'!M62="-",'A-10'!M113="-",'A-10'!M164="-"),"-",SUM('A-10'!M62,'A-10'!M113,'A-10'!M164))</f>
        <v>6962</v>
      </c>
      <c r="R10" s="103">
        <f>IF(AND('A-10'!N62="-",'A-10'!N113="-",'A-10'!N164="-"),"-",SUM('A-10'!N62,'A-10'!N113,'A-10'!N164))</f>
        <v>15393</v>
      </c>
      <c r="S10" s="103">
        <f>IF(AND('A-10'!O62="-",'A-10'!O113="-",'A-10'!O164="-"),"-",SUM('A-10'!O62,'A-10'!O113,'A-10'!O164))</f>
        <v>51310</v>
      </c>
      <c r="T10" s="103">
        <f>IF(AND('A-10'!P62="-",'A-10'!P113="-",'A-10'!P164="-"),"-",SUM('A-10'!P62,'A-10'!P113,'A-10'!P164))</f>
        <v>56592</v>
      </c>
      <c r="U10" s="103">
        <f>IF(AND('A-10'!Q62="-",'A-10'!Q113="-",'A-10'!Q164="-"),"-",SUM('A-10'!Q62,'A-10'!Q113,'A-10'!Q164))</f>
        <v>6937</v>
      </c>
      <c r="V10" s="103" t="str">
        <f>IF(AND('A-10'!R62="-",'A-10'!R113="-",'A-10'!R164="-"),"-",SUM('A-10'!R62,'A-10'!R113,'A-10'!R164))</f>
        <v>-</v>
      </c>
      <c r="W10" s="103" t="s">
        <v>15</v>
      </c>
      <c r="X10" s="103">
        <f>IF(AND('A-10'!S62="-",'A-10'!S113="-",'A-10'!S164="-"),"-",SUM('A-10'!S62,'A-10'!S113,'A-10'!S164))</f>
        <v>137194</v>
      </c>
    </row>
    <row r="11" spans="1:24" ht="11.25" customHeight="1">
      <c r="A11" s="68">
        <v>1982</v>
      </c>
      <c r="B11" s="103" t="s">
        <v>15</v>
      </c>
      <c r="C11" s="103" t="str">
        <f>IF(AND('A-10'!B63="-",'A-10'!B114="-",'A-10'!B165="-"),"-",SUM('A-10'!B63,'A-10'!B114,'A-10'!B165))</f>
        <v>-</v>
      </c>
      <c r="D11" s="103" t="str">
        <f>IF(AND('A-10'!C63="-",'A-10'!C114="-",'A-10'!C165="-"),"-",SUM('A-10'!C63,'A-10'!C114,'A-10'!C165))</f>
        <v>-</v>
      </c>
      <c r="E11" s="103">
        <f>IF(AND('A-10'!D63="-",'A-10'!D114="-",'A-10'!D165="-"),"-",SUM('A-10'!D63,'A-10'!D114,'A-10'!D165))</f>
        <v>5</v>
      </c>
      <c r="F11" s="103">
        <f>IF(AND('A-10'!E63="-",'A-10'!E114="-",'A-10'!E165="-"),"-",SUM('A-10'!E63,'A-10'!E114,'A-10'!E165))</f>
        <v>1704</v>
      </c>
      <c r="G11" s="103">
        <f>IF(AND('A-10'!F63="-",'A-10'!F114="-",'A-10'!F165="-"),"-",SUM('A-10'!F63,'A-10'!F114,'A-10'!F165))</f>
        <v>13234</v>
      </c>
      <c r="H11" s="103">
        <f>IF(AND('A-10'!G63="-",'A-10'!G114="-",'A-10'!G165="-"),"-",SUM('A-10'!G63,'A-10'!G114,'A-10'!G165))</f>
        <v>0</v>
      </c>
      <c r="I11" s="103">
        <f>IF(AND('A-10'!H63="-",'A-10'!H114="-",'A-10'!H165="-"),"-",SUM('A-10'!H63,'A-10'!H114,'A-10'!H165))</f>
        <v>0</v>
      </c>
      <c r="J11" s="38" t="s">
        <v>63</v>
      </c>
      <c r="K11" s="38" t="s">
        <v>63</v>
      </c>
      <c r="L11" s="103">
        <f>IF(AND('A-10'!K63="-",'A-10'!K114="-",'A-10'!K165="-"),"-",SUM('A-10'!K63,'A-10'!K114,'A-10'!K165))</f>
        <v>14943</v>
      </c>
      <c r="N11" s="103" t="s">
        <v>15</v>
      </c>
      <c r="O11" s="103" t="s">
        <v>15</v>
      </c>
      <c r="P11" s="103" t="s">
        <v>15</v>
      </c>
      <c r="Q11" s="103">
        <f>IF(AND('A-10'!M63="-",'A-10'!M114="-",'A-10'!M165="-"),"-",SUM('A-10'!M63,'A-10'!M114,'A-10'!M165))</f>
        <v>0</v>
      </c>
      <c r="R11" s="103">
        <f>IF(AND('A-10'!N63="-",'A-10'!N114="-",'A-10'!N165="-"),"-",SUM('A-10'!N63,'A-10'!N114,'A-10'!N165))</f>
        <v>17129</v>
      </c>
      <c r="S11" s="103">
        <f>IF(AND('A-10'!O63="-",'A-10'!O114="-",'A-10'!O165="-"),"-",SUM('A-10'!O63,'A-10'!O114,'A-10'!O165))</f>
        <v>105612</v>
      </c>
      <c r="T11" s="103">
        <f>IF(AND('A-10'!P63="-",'A-10'!P114="-",'A-10'!P165="-"),"-",SUM('A-10'!P63,'A-10'!P114,'A-10'!P165))</f>
        <v>0</v>
      </c>
      <c r="U11" s="103" t="str">
        <f>IF(AND('A-10'!Q63="-",'A-10'!Q114="-",'A-10'!Q165="-"),"-",SUM('A-10'!Q63,'A-10'!Q114,'A-10'!Q165))</f>
        <v>-</v>
      </c>
      <c r="V11" s="103" t="str">
        <f>IF(AND('A-10'!R63="-",'A-10'!R114="-",'A-10'!R165="-"),"-",SUM('A-10'!R63,'A-10'!R114,'A-10'!R165))</f>
        <v>-</v>
      </c>
      <c r="W11" s="103" t="s">
        <v>15</v>
      </c>
      <c r="X11" s="103">
        <f>IF(AND('A-10'!S63="-",'A-10'!S114="-",'A-10'!S165="-"),"-",SUM('A-10'!S63,'A-10'!S114,'A-10'!S165))</f>
        <v>122741</v>
      </c>
    </row>
    <row r="12" spans="1:24" ht="11.25" customHeight="1">
      <c r="A12" s="68">
        <v>1983</v>
      </c>
      <c r="B12" s="103" t="s">
        <v>15</v>
      </c>
      <c r="C12" s="103" t="str">
        <f>IF(AND('A-10'!B64="-",'A-10'!B115="-",'A-10'!B166="-"),"-",SUM('A-10'!B64,'A-10'!B115,'A-10'!B166))</f>
        <v>-</v>
      </c>
      <c r="D12" s="103" t="str">
        <f>IF(AND('A-10'!C64="-",'A-10'!C115="-",'A-10'!C166="-"),"-",SUM('A-10'!C64,'A-10'!C115,'A-10'!C166))</f>
        <v>-</v>
      </c>
      <c r="E12" s="103">
        <f>IF(AND('A-10'!D64="-",'A-10'!D115="-",'A-10'!D166="-"),"-",SUM('A-10'!D64,'A-10'!D115,'A-10'!D166))</f>
        <v>0</v>
      </c>
      <c r="F12" s="103">
        <f>IF(AND('A-10'!E64="-",'A-10'!E115="-",'A-10'!E166="-"),"-",SUM('A-10'!E64,'A-10'!E115,'A-10'!E166))</f>
        <v>1678</v>
      </c>
      <c r="G12" s="103">
        <f>IF(AND('A-10'!F64="-",'A-10'!F115="-",'A-10'!F166="-"),"-",SUM('A-10'!F64,'A-10'!F115,'A-10'!F166))</f>
        <v>3569</v>
      </c>
      <c r="H12" s="103">
        <f>IF(AND('A-10'!G64="-",'A-10'!G115="-",'A-10'!G166="-"),"-",SUM('A-10'!G64,'A-10'!G115,'A-10'!G166))</f>
        <v>1642</v>
      </c>
      <c r="I12" s="103">
        <f>IF(AND('A-10'!H64="-",'A-10'!H115="-",'A-10'!H166="-"),"-",SUM('A-10'!H64,'A-10'!H115,'A-10'!H166))</f>
        <v>1994</v>
      </c>
      <c r="J12" s="38" t="s">
        <v>63</v>
      </c>
      <c r="K12" s="38" t="s">
        <v>63</v>
      </c>
      <c r="L12" s="103">
        <f>IF(AND('A-10'!K64="-",'A-10'!K115="-",'A-10'!K166="-"),"-",SUM('A-10'!K64,'A-10'!K115,'A-10'!K166))</f>
        <v>8883</v>
      </c>
      <c r="N12" s="103" t="s">
        <v>15</v>
      </c>
      <c r="O12" s="103" t="s">
        <v>15</v>
      </c>
      <c r="P12" s="103" t="s">
        <v>15</v>
      </c>
      <c r="Q12" s="103" t="str">
        <f>IF(AND('A-10'!M64="-",'A-10'!M115="-",'A-10'!M166="-"),"-",SUM('A-10'!M64,'A-10'!M115,'A-10'!M166))</f>
        <v>-</v>
      </c>
      <c r="R12" s="103">
        <f>IF(AND('A-10'!N64="-",'A-10'!N115="-",'A-10'!N166="-"),"-",SUM('A-10'!N64,'A-10'!N115,'A-10'!N166))</f>
        <v>21507</v>
      </c>
      <c r="S12" s="103">
        <f>IF(AND('A-10'!O64="-",'A-10'!O115="-",'A-10'!O166="-"),"-",SUM('A-10'!O64,'A-10'!O115,'A-10'!O166))</f>
        <v>47891</v>
      </c>
      <c r="T12" s="103">
        <f>IF(AND('A-10'!P64="-",'A-10'!P115="-",'A-10'!P166="-"),"-",SUM('A-10'!P64,'A-10'!P115,'A-10'!P166))</f>
        <v>15074</v>
      </c>
      <c r="U12" s="103">
        <f>IF(AND('A-10'!Q64="-",'A-10'!Q115="-",'A-10'!Q166="-"),"-",SUM('A-10'!Q64,'A-10'!Q115,'A-10'!Q166))</f>
        <v>8838</v>
      </c>
      <c r="V12" s="103" t="str">
        <f>IF(AND('A-10'!R64="-",'A-10'!R115="-",'A-10'!R166="-"),"-",SUM('A-10'!R64,'A-10'!R115,'A-10'!R166))</f>
        <v>-</v>
      </c>
      <c r="W12" s="103" t="s">
        <v>15</v>
      </c>
      <c r="X12" s="103">
        <f>IF(AND('A-10'!S64="-",'A-10'!S115="-",'A-10'!S166="-"),"-",SUM('A-10'!S64,'A-10'!S115,'A-10'!S166))</f>
        <v>93310</v>
      </c>
    </row>
    <row r="13" spans="1:24" ht="11.25" customHeight="1">
      <c r="A13" s="68">
        <v>1984</v>
      </c>
      <c r="B13" s="103" t="s">
        <v>15</v>
      </c>
      <c r="C13" s="103" t="str">
        <f>IF(AND('A-10'!B65="-",'A-10'!B116="-",'A-10'!B167="-"),"-",SUM('A-10'!B65,'A-10'!B116,'A-10'!B167))</f>
        <v>-</v>
      </c>
      <c r="D13" s="103" t="str">
        <f>IF(AND('A-10'!C65="-",'A-10'!C116="-",'A-10'!C167="-"),"-",SUM('A-10'!C65,'A-10'!C116,'A-10'!C167))</f>
        <v>-</v>
      </c>
      <c r="E13" s="103" t="str">
        <f>IF(AND('A-10'!D65="-",'A-10'!D116="-",'A-10'!D167="-"),"-",SUM('A-10'!D65,'A-10'!D116,'A-10'!D167))</f>
        <v>-</v>
      </c>
      <c r="F13" s="103">
        <f>IF(AND('A-10'!E65="-",'A-10'!E116="-",'A-10'!E167="-"),"-",SUM('A-10'!E65,'A-10'!E116,'A-10'!E167))</f>
        <v>0</v>
      </c>
      <c r="G13" s="103">
        <f>IF(AND('A-10'!F65="-",'A-10'!F116="-",'A-10'!F167="-"),"-",SUM('A-10'!F65,'A-10'!F116,'A-10'!F167))</f>
        <v>3877</v>
      </c>
      <c r="H13" s="103">
        <f>IF(AND('A-10'!G65="-",'A-10'!G116="-",'A-10'!G167="-"),"-",SUM('A-10'!G65,'A-10'!G116,'A-10'!G167))</f>
        <v>3903</v>
      </c>
      <c r="I13" s="103">
        <f>IF(AND('A-10'!H65="-",'A-10'!H116="-",'A-10'!H167="-"),"-",SUM('A-10'!H65,'A-10'!H116,'A-10'!H167))</f>
        <v>106</v>
      </c>
      <c r="J13" s="38" t="s">
        <v>63</v>
      </c>
      <c r="K13" s="38" t="s">
        <v>63</v>
      </c>
      <c r="L13" s="103">
        <f>IF(AND('A-10'!K65="-",'A-10'!K116="-",'A-10'!K167="-"),"-",SUM('A-10'!K65,'A-10'!K116,'A-10'!K167))</f>
        <v>7886</v>
      </c>
      <c r="N13" s="103" t="s">
        <v>15</v>
      </c>
      <c r="O13" s="103" t="s">
        <v>15</v>
      </c>
      <c r="P13" s="103" t="s">
        <v>15</v>
      </c>
      <c r="Q13" s="103" t="str">
        <f>IF(AND('A-10'!M65="-",'A-10'!M116="-",'A-10'!M167="-"),"-",SUM('A-10'!M65,'A-10'!M116,'A-10'!M167))</f>
        <v>-</v>
      </c>
      <c r="R13" s="103" t="str">
        <f>IF(AND('A-10'!N65="-",'A-10'!N116="-",'A-10'!N167="-"),"-",SUM('A-10'!N65,'A-10'!N116,'A-10'!N167))</f>
        <v>-</v>
      </c>
      <c r="S13" s="103">
        <f>IF(AND('A-10'!O65="-",'A-10'!O116="-",'A-10'!O167="-"),"-",SUM('A-10'!O65,'A-10'!O116,'A-10'!O167))</f>
        <v>53616</v>
      </c>
      <c r="T13" s="103">
        <f>IF(AND('A-10'!P65="-",'A-10'!P116="-",'A-10'!P167="-"),"-",SUM('A-10'!P65,'A-10'!P116,'A-10'!P167))</f>
        <v>45909</v>
      </c>
      <c r="U13" s="103">
        <f>IF(AND('A-10'!Q65="-",'A-10'!Q116="-",'A-10'!Q167="-"),"-",SUM('A-10'!Q65,'A-10'!Q116,'A-10'!Q167))</f>
        <v>743</v>
      </c>
      <c r="V13" s="103" t="str">
        <f>IF(AND('A-10'!R65="-",'A-10'!R116="-",'A-10'!R167="-"),"-",SUM('A-10'!R65,'A-10'!R116,'A-10'!R167))</f>
        <v>-</v>
      </c>
      <c r="W13" s="103" t="s">
        <v>15</v>
      </c>
      <c r="X13" s="103">
        <f>IF(AND('A-10'!S65="-",'A-10'!S116="-",'A-10'!S167="-"),"-",SUM('A-10'!S65,'A-10'!S116,'A-10'!S167))</f>
        <v>100268</v>
      </c>
    </row>
    <row r="14" spans="1:24" ht="11.25" customHeight="1">
      <c r="A14" s="68">
        <v>1985</v>
      </c>
      <c r="B14" s="103" t="s">
        <v>15</v>
      </c>
      <c r="C14" s="103" t="str">
        <f>IF(AND('A-10'!B66="-",'A-10'!B117="-",'A-10'!B168="-"),"-",SUM('A-10'!B66,'A-10'!B117,'A-10'!B168))</f>
        <v>-</v>
      </c>
      <c r="D14" s="103" t="str">
        <f>IF(AND('A-10'!C66="-",'A-10'!C117="-",'A-10'!C168="-"),"-",SUM('A-10'!C66,'A-10'!C117,'A-10'!C168))</f>
        <v>-</v>
      </c>
      <c r="E14" s="103">
        <f>IF(AND('A-10'!D66="-",'A-10'!D117="-",'A-10'!D168="-"),"-",SUM('A-10'!D66,'A-10'!D117,'A-10'!D168))</f>
        <v>0</v>
      </c>
      <c r="F14" s="103">
        <f>IF(AND('A-10'!E66="-",'A-10'!E117="-",'A-10'!E168="-"),"-",SUM('A-10'!E66,'A-10'!E117,'A-10'!E168))</f>
        <v>0</v>
      </c>
      <c r="G14" s="103">
        <f>IF(AND('A-10'!F66="-",'A-10'!F117="-",'A-10'!F168="-"),"-",SUM('A-10'!F66,'A-10'!F117,'A-10'!F168))</f>
        <v>6994</v>
      </c>
      <c r="H14" s="103">
        <f>IF(AND('A-10'!G66="-",'A-10'!G117="-",'A-10'!G168="-"),"-",SUM('A-10'!G66,'A-10'!G117,'A-10'!G168))</f>
        <v>8910</v>
      </c>
      <c r="I14" s="103">
        <f>IF(AND('A-10'!H66="-",'A-10'!H117="-",'A-10'!H168="-"),"-",SUM('A-10'!H66,'A-10'!H117,'A-10'!H168))</f>
        <v>212</v>
      </c>
      <c r="J14" s="103">
        <f>IF(AND('A-10'!I66="-",'A-10'!I117="-",'A-10'!I168="-"),"-",SUM('A-10'!I66,'A-10'!I117,'A-10'!I168))</f>
        <v>42</v>
      </c>
      <c r="K14" s="38" t="s">
        <v>63</v>
      </c>
      <c r="L14" s="103">
        <f>IF(AND('A-10'!K66="-",'A-10'!K117="-",'A-10'!K168="-"),"-",SUM('A-10'!K66,'A-10'!K117,'A-10'!K168))</f>
        <v>16158</v>
      </c>
      <c r="N14" s="103" t="s">
        <v>15</v>
      </c>
      <c r="O14" s="103" t="s">
        <v>15</v>
      </c>
      <c r="P14" s="103" t="s">
        <v>15</v>
      </c>
      <c r="Q14" s="103">
        <f>IF(AND('A-10'!M66="-",'A-10'!M117="-",'A-10'!M168="-"),"-",SUM('A-10'!M66,'A-10'!M117,'A-10'!M168))</f>
        <v>0</v>
      </c>
      <c r="R14" s="103" t="str">
        <f>IF(AND('A-10'!N66="-",'A-10'!N117="-",'A-10'!N168="-"),"-",SUM('A-10'!N66,'A-10'!N117,'A-10'!N168))</f>
        <v>-</v>
      </c>
      <c r="S14" s="103">
        <f>IF(AND('A-10'!O66="-",'A-10'!O117="-",'A-10'!O168="-"),"-",SUM('A-10'!O66,'A-10'!O117,'A-10'!O168))</f>
        <v>54700</v>
      </c>
      <c r="T14" s="103">
        <f>IF(AND('A-10'!P66="-",'A-10'!P117="-",'A-10'!P168="-"),"-",SUM('A-10'!P66,'A-10'!P117,'A-10'!P168))</f>
        <v>87037</v>
      </c>
      <c r="U14" s="103">
        <f>IF(AND('A-10'!Q66="-",'A-10'!Q117="-",'A-10'!Q168="-"),"-",SUM('A-10'!Q66,'A-10'!Q117,'A-10'!Q168))</f>
        <v>2305</v>
      </c>
      <c r="V14" s="103" t="str">
        <f>IF(AND('A-10'!R66="-",'A-10'!R117="-",'A-10'!R168="-"),"-",SUM('A-10'!R66,'A-10'!R117,'A-10'!R168))</f>
        <v>-</v>
      </c>
      <c r="W14" s="103" t="s">
        <v>15</v>
      </c>
      <c r="X14" s="103">
        <f>IF(AND('A-10'!S66="-",'A-10'!S117="-",'A-10'!S168="-"),"-",SUM('A-10'!S66,'A-10'!S117,'A-10'!S168))</f>
        <v>144042</v>
      </c>
    </row>
    <row r="15" spans="1:24" ht="11.25" customHeight="1">
      <c r="A15" s="68">
        <v>1986</v>
      </c>
      <c r="B15" s="103" t="s">
        <v>15</v>
      </c>
      <c r="C15" s="103" t="str">
        <f>IF(AND('A-10'!B67="-",'A-10'!B118="-",'A-10'!B169="-"),"-",SUM('A-10'!B67,'A-10'!B118,'A-10'!B169))</f>
        <v>-</v>
      </c>
      <c r="D15" s="103" t="str">
        <f>IF(AND('A-10'!C67="-",'A-10'!C118="-",'A-10'!C169="-"),"-",SUM('A-10'!C67,'A-10'!C118,'A-10'!C169))</f>
        <v>-</v>
      </c>
      <c r="E15" s="103">
        <f>IF(AND('A-10'!D67="-",'A-10'!D118="-",'A-10'!D169="-"),"-",SUM('A-10'!D67,'A-10'!D118,'A-10'!D169))</f>
        <v>128</v>
      </c>
      <c r="F15" s="103">
        <f>IF(AND('A-10'!E67="-",'A-10'!E118="-",'A-10'!E169="-"),"-",SUM('A-10'!E67,'A-10'!E118,'A-10'!E169))</f>
        <v>1202</v>
      </c>
      <c r="G15" s="103">
        <f>IF(AND('A-10'!F67="-",'A-10'!F118="-",'A-10'!F169="-"),"-",SUM('A-10'!F67,'A-10'!F118,'A-10'!F169))</f>
        <v>6480</v>
      </c>
      <c r="H15" s="103">
        <f>IF(AND('A-10'!G67="-",'A-10'!G118="-",'A-10'!G169="-"),"-",SUM('A-10'!G67,'A-10'!G118,'A-10'!G169))</f>
        <v>774</v>
      </c>
      <c r="I15" s="103">
        <f>IF(AND('A-10'!H67="-",'A-10'!H118="-",'A-10'!H169="-"),"-",SUM('A-10'!H67,'A-10'!H118,'A-10'!H169))</f>
        <v>0</v>
      </c>
      <c r="J15" s="38" t="s">
        <v>63</v>
      </c>
      <c r="K15" s="38" t="s">
        <v>63</v>
      </c>
      <c r="L15" s="103">
        <f>IF(AND('A-10'!K67="-",'A-10'!K118="-",'A-10'!K169="-"),"-",SUM('A-10'!K67,'A-10'!K118,'A-10'!K169))</f>
        <v>8584</v>
      </c>
      <c r="N15" s="103" t="s">
        <v>15</v>
      </c>
      <c r="O15" s="103" t="s">
        <v>15</v>
      </c>
      <c r="P15" s="103" t="s">
        <v>15</v>
      </c>
      <c r="Q15" s="103">
        <f>IF(AND('A-10'!M67="-",'A-10'!M118="-",'A-10'!M169="-"),"-",SUM('A-10'!M67,'A-10'!M118,'A-10'!M169))</f>
        <v>2559</v>
      </c>
      <c r="R15" s="103">
        <f>IF(AND('A-10'!N67="-",'A-10'!N118="-",'A-10'!N169="-"),"-",SUM('A-10'!N67,'A-10'!N118,'A-10'!N169))</f>
        <v>18307</v>
      </c>
      <c r="S15" s="103">
        <f>IF(AND('A-10'!O67="-",'A-10'!O118="-",'A-10'!O169="-"),"-",SUM('A-10'!O67,'A-10'!O118,'A-10'!O169))</f>
        <v>117649</v>
      </c>
      <c r="T15" s="103">
        <f>IF(AND('A-10'!P67="-",'A-10'!P118="-",'A-10'!P169="-"),"-",SUM('A-10'!P67,'A-10'!P118,'A-10'!P169))</f>
        <v>24811</v>
      </c>
      <c r="U15" s="103" t="str">
        <f>IF(AND('A-10'!Q67="-",'A-10'!Q118="-",'A-10'!Q169="-"),"-",SUM('A-10'!Q67,'A-10'!Q118,'A-10'!Q169))</f>
        <v>-</v>
      </c>
      <c r="V15" s="103" t="str">
        <f>IF(AND('A-10'!R67="-",'A-10'!R118="-",'A-10'!R169="-"),"-",SUM('A-10'!R67,'A-10'!R118,'A-10'!R169))</f>
        <v>-</v>
      </c>
      <c r="W15" s="103" t="s">
        <v>15</v>
      </c>
      <c r="X15" s="103">
        <f>IF(AND('A-10'!S67="-",'A-10'!S118="-",'A-10'!S169="-"),"-",SUM('A-10'!S67,'A-10'!S118,'A-10'!S169))</f>
        <v>163326</v>
      </c>
    </row>
    <row r="16" spans="1:24" ht="11.25" customHeight="1">
      <c r="A16" s="68">
        <v>1987</v>
      </c>
      <c r="B16" s="103" t="s">
        <v>15</v>
      </c>
      <c r="C16" s="103" t="str">
        <f>IF(AND('A-10'!B68="-",'A-10'!B119="-",'A-10'!B170="-"),"-",SUM('A-10'!B68,'A-10'!B119,'A-10'!B170))</f>
        <v>-</v>
      </c>
      <c r="D16" s="103" t="str">
        <f>IF(AND('A-10'!C68="-",'A-10'!C119="-",'A-10'!C170="-"),"-",SUM('A-10'!C68,'A-10'!C119,'A-10'!C170))</f>
        <v>-</v>
      </c>
      <c r="E16" s="103" t="str">
        <f>IF(AND('A-10'!D68="-",'A-10'!D119="-",'A-10'!D170="-"),"-",SUM('A-10'!D68,'A-10'!D119,'A-10'!D170))</f>
        <v>-</v>
      </c>
      <c r="F16" s="103">
        <f>IF(AND('A-10'!E68="-",'A-10'!E119="-",'A-10'!E170="-"),"-",SUM('A-10'!E68,'A-10'!E119,'A-10'!E170))</f>
        <v>1014</v>
      </c>
      <c r="G16" s="103">
        <f>IF(AND('A-10'!F68="-",'A-10'!F119="-",'A-10'!F170="-"),"-",SUM('A-10'!F68,'A-10'!F119,'A-10'!F170))</f>
        <v>13905</v>
      </c>
      <c r="H16" s="103">
        <f>IF(AND('A-10'!G68="-",'A-10'!G119="-",'A-10'!G170="-"),"-",SUM('A-10'!G68,'A-10'!G119,'A-10'!G170))</f>
        <v>8699</v>
      </c>
      <c r="I16" s="103">
        <f>IF(AND('A-10'!H68="-",'A-10'!H119="-",'A-10'!H170="-"),"-",SUM('A-10'!H68,'A-10'!H119,'A-10'!H170))</f>
        <v>5110</v>
      </c>
      <c r="J16" s="38" t="s">
        <v>63</v>
      </c>
      <c r="K16" s="38" t="s">
        <v>63</v>
      </c>
      <c r="L16" s="103">
        <f>IF(AND('A-10'!K68="-",'A-10'!K119="-",'A-10'!K170="-"),"-",SUM('A-10'!K68,'A-10'!K119,'A-10'!K170))</f>
        <v>28728</v>
      </c>
      <c r="N16" s="103" t="s">
        <v>15</v>
      </c>
      <c r="O16" s="103" t="s">
        <v>15</v>
      </c>
      <c r="P16" s="103" t="s">
        <v>15</v>
      </c>
      <c r="Q16" s="103" t="str">
        <f>IF(AND('A-10'!M68="-",'A-10'!M119="-",'A-10'!M170="-"),"-",SUM('A-10'!M68,'A-10'!M119,'A-10'!M170))</f>
        <v>-</v>
      </c>
      <c r="R16" s="103">
        <f>IF(AND('A-10'!N68="-",'A-10'!N119="-",'A-10'!N170="-"),"-",SUM('A-10'!N68,'A-10'!N119,'A-10'!N170))</f>
        <v>2936</v>
      </c>
      <c r="S16" s="103">
        <f>IF(AND('A-10'!O68="-",'A-10'!O119="-",'A-10'!O170="-"),"-",SUM('A-10'!O68,'A-10'!O119,'A-10'!O170))</f>
        <v>97971</v>
      </c>
      <c r="T16" s="103">
        <f>IF(AND('A-10'!P68="-",'A-10'!P119="-",'A-10'!P170="-"),"-",SUM('A-10'!P68,'A-10'!P119,'A-10'!P170))</f>
        <v>25810</v>
      </c>
      <c r="U16" s="103">
        <f>IF(AND('A-10'!Q68="-",'A-10'!Q119="-",'A-10'!Q170="-"),"-",SUM('A-10'!Q68,'A-10'!Q119,'A-10'!Q170))</f>
        <v>9126</v>
      </c>
      <c r="V16" s="103" t="str">
        <f>IF(AND('A-10'!R68="-",'A-10'!R119="-",'A-10'!R170="-"),"-",SUM('A-10'!R68,'A-10'!R119,'A-10'!R170))</f>
        <v>-</v>
      </c>
      <c r="W16" s="103" t="s">
        <v>15</v>
      </c>
      <c r="X16" s="103">
        <f>IF(AND('A-10'!S68="-",'A-10'!S119="-",'A-10'!S170="-"),"-",SUM('A-10'!S68,'A-10'!S119,'A-10'!S170))</f>
        <v>135843</v>
      </c>
    </row>
    <row r="17" spans="1:24" ht="11.25" customHeight="1">
      <c r="A17" s="68">
        <v>1988</v>
      </c>
      <c r="B17" s="103" t="s">
        <v>15</v>
      </c>
      <c r="C17" s="103" t="str">
        <f>IF(AND('A-10'!B69="-",'A-10'!B120="-",'A-10'!B171="-"),"-",SUM('A-10'!B69,'A-10'!B120,'A-10'!B171))</f>
        <v>-</v>
      </c>
      <c r="D17" s="103" t="str">
        <f>IF(AND('A-10'!C69="-",'A-10'!C120="-",'A-10'!C171="-"),"-",SUM('A-10'!C69,'A-10'!C120,'A-10'!C171))</f>
        <v>-</v>
      </c>
      <c r="E17" s="103">
        <f>IF(AND('A-10'!D69="-",'A-10'!D120="-",'A-10'!D171="-"),"-",SUM('A-10'!D69,'A-10'!D120,'A-10'!D171))</f>
        <v>255</v>
      </c>
      <c r="F17" s="103">
        <f>IF(AND('A-10'!E69="-",'A-10'!E120="-",'A-10'!E171="-"),"-",SUM('A-10'!E69,'A-10'!E120,'A-10'!E171))</f>
        <v>2587</v>
      </c>
      <c r="G17" s="103">
        <f>IF(AND('A-10'!F69="-",'A-10'!F120="-",'A-10'!F171="-"),"-",SUM('A-10'!F69,'A-10'!F120,'A-10'!F171))</f>
        <v>5410</v>
      </c>
      <c r="H17" s="103">
        <f>IF(AND('A-10'!G69="-",'A-10'!G120="-",'A-10'!G171="-"),"-",SUM('A-10'!G69,'A-10'!G120,'A-10'!G171))</f>
        <v>6099</v>
      </c>
      <c r="I17" s="103">
        <f>IF(AND('A-10'!H69="-",'A-10'!H120="-",'A-10'!H171="-"),"-",SUM('A-10'!H69,'A-10'!H120,'A-10'!H171))</f>
        <v>1776</v>
      </c>
      <c r="J17" s="38" t="s">
        <v>63</v>
      </c>
      <c r="K17" s="38" t="s">
        <v>63</v>
      </c>
      <c r="L17" s="103">
        <f>IF(AND('A-10'!K69="-",'A-10'!K120="-",'A-10'!K171="-"),"-",SUM('A-10'!K69,'A-10'!K120,'A-10'!K171))</f>
        <v>16127</v>
      </c>
      <c r="N17" s="103" t="s">
        <v>15</v>
      </c>
      <c r="O17" s="103" t="s">
        <v>15</v>
      </c>
      <c r="P17" s="103" t="s">
        <v>15</v>
      </c>
      <c r="Q17" s="103">
        <f>IF(AND('A-10'!M69="-",'A-10'!M120="-",'A-10'!M171="-"),"-",SUM('A-10'!M69,'A-10'!M120,'A-10'!M171))</f>
        <v>318</v>
      </c>
      <c r="R17" s="103">
        <f>IF(AND('A-10'!N69="-",'A-10'!N120="-",'A-10'!N171="-"),"-",SUM('A-10'!N69,'A-10'!N120,'A-10'!N171))</f>
        <v>18929</v>
      </c>
      <c r="S17" s="103">
        <f>IF(AND('A-10'!O69="-",'A-10'!O120="-",'A-10'!O171="-"),"-",SUM('A-10'!O69,'A-10'!O120,'A-10'!O171))</f>
        <v>96188</v>
      </c>
      <c r="T17" s="103">
        <f>IF(AND('A-10'!P69="-",'A-10'!P120="-",'A-10'!P171="-"),"-",SUM('A-10'!P69,'A-10'!P120,'A-10'!P171))</f>
        <v>74313</v>
      </c>
      <c r="U17" s="103">
        <f>IF(AND('A-10'!Q69="-",'A-10'!Q120="-",'A-10'!Q171="-"),"-",SUM('A-10'!Q69,'A-10'!Q120,'A-10'!Q171))</f>
        <v>12265</v>
      </c>
      <c r="V17" s="103" t="str">
        <f>IF(AND('A-10'!R69="-",'A-10'!R120="-",'A-10'!R171="-"),"-",SUM('A-10'!R69,'A-10'!R120,'A-10'!R171))</f>
        <v>-</v>
      </c>
      <c r="W17" s="103" t="s">
        <v>15</v>
      </c>
      <c r="X17" s="103">
        <f>IF(AND('A-10'!S69="-",'A-10'!S120="-",'A-10'!S171="-"),"-",SUM('A-10'!S69,'A-10'!S120,'A-10'!S171))</f>
        <v>202013</v>
      </c>
    </row>
    <row r="18" spans="1:24" ht="11.25" customHeight="1">
      <c r="A18" s="68">
        <v>1989</v>
      </c>
      <c r="B18" s="103" t="s">
        <v>15</v>
      </c>
      <c r="C18" s="103" t="str">
        <f>IF(AND('A-10'!B70="-",'A-10'!B121="-",'A-10'!B172="-"),"-",SUM('A-10'!B70,'A-10'!B121,'A-10'!B172))</f>
        <v>-</v>
      </c>
      <c r="D18" s="103" t="str">
        <f>IF(AND('A-10'!C70="-",'A-10'!C121="-",'A-10'!C172="-"),"-",SUM('A-10'!C70,'A-10'!C121,'A-10'!C172))</f>
        <v>-</v>
      </c>
      <c r="E18" s="103">
        <f>IF(AND('A-10'!D70="-",'A-10'!D121="-",'A-10'!D172="-"),"-",SUM('A-10'!D70,'A-10'!D121,'A-10'!D172))</f>
        <v>189</v>
      </c>
      <c r="F18" s="103">
        <f>IF(AND('A-10'!E70="-",'A-10'!E121="-",'A-10'!E172="-"),"-",SUM('A-10'!E70,'A-10'!E121,'A-10'!E172))</f>
        <v>2578</v>
      </c>
      <c r="G18" s="103">
        <f>IF(AND('A-10'!F70="-",'A-10'!F121="-",'A-10'!F172="-"),"-",SUM('A-10'!F70,'A-10'!F121,'A-10'!F172))</f>
        <v>5137</v>
      </c>
      <c r="H18" s="103">
        <f>IF(AND('A-10'!G70="-",'A-10'!G121="-",'A-10'!G172="-"),"-",SUM('A-10'!G70,'A-10'!G121,'A-10'!G172))</f>
        <v>1427</v>
      </c>
      <c r="I18" s="103">
        <f>IF(AND('A-10'!H70="-",'A-10'!H121="-",'A-10'!H172="-"),"-",SUM('A-10'!H70,'A-10'!H121,'A-10'!H172))</f>
        <v>53</v>
      </c>
      <c r="J18" s="38" t="s">
        <v>63</v>
      </c>
      <c r="K18" s="38" t="s">
        <v>63</v>
      </c>
      <c r="L18" s="103">
        <f>IF(AND('A-10'!K70="-",'A-10'!K121="-",'A-10'!K172="-"),"-",SUM('A-10'!K70,'A-10'!K121,'A-10'!K172))</f>
        <v>9384</v>
      </c>
      <c r="N18" s="103" t="s">
        <v>15</v>
      </c>
      <c r="O18" s="103" t="s">
        <v>15</v>
      </c>
      <c r="P18" s="103" t="s">
        <v>15</v>
      </c>
      <c r="Q18" s="103">
        <f>IF(AND('A-10'!M70="-",'A-10'!M121="-",'A-10'!M172="-"),"-",SUM('A-10'!M70,'A-10'!M121,'A-10'!M172))</f>
        <v>1474</v>
      </c>
      <c r="R18" s="103">
        <f>IF(AND('A-10'!N70="-",'A-10'!N121="-",'A-10'!N172="-"),"-",SUM('A-10'!N70,'A-10'!N121,'A-10'!N172))</f>
        <v>49983</v>
      </c>
      <c r="S18" s="103">
        <f>IF(AND('A-10'!O70="-",'A-10'!O121="-",'A-10'!O172="-"),"-",SUM('A-10'!O70,'A-10'!O121,'A-10'!O172))</f>
        <v>105615</v>
      </c>
      <c r="T18" s="103">
        <f>IF(AND('A-10'!P70="-",'A-10'!P121="-",'A-10'!P172="-"),"-",SUM('A-10'!P70,'A-10'!P121,'A-10'!P172))</f>
        <v>48155</v>
      </c>
      <c r="U18" s="103">
        <f>IF(AND('A-10'!Q70="-",'A-10'!Q121="-",'A-10'!Q172="-"),"-",SUM('A-10'!Q70,'A-10'!Q121,'A-10'!Q172))</f>
        <v>712</v>
      </c>
      <c r="V18" s="103" t="str">
        <f>IF(AND('A-10'!R70="-",'A-10'!R121="-",'A-10'!R172="-"),"-",SUM('A-10'!R70,'A-10'!R121,'A-10'!R172))</f>
        <v>-</v>
      </c>
      <c r="W18" s="103" t="s">
        <v>15</v>
      </c>
      <c r="X18" s="103">
        <f>IF(AND('A-10'!S70="-",'A-10'!S121="-",'A-10'!S172="-"),"-",SUM('A-10'!S70,'A-10'!S121,'A-10'!S172))</f>
        <v>205939</v>
      </c>
    </row>
    <row r="19" spans="1:24" ht="11.25" customHeight="1">
      <c r="A19" s="68">
        <v>1990</v>
      </c>
      <c r="B19" s="103" t="s">
        <v>15</v>
      </c>
      <c r="C19" s="103" t="str">
        <f>IF(AND('A-10'!B71="-",'A-10'!B122="-",'A-10'!B173="-"),"-",SUM('A-10'!B71,'A-10'!B122,'A-10'!B173))</f>
        <v>-</v>
      </c>
      <c r="D19" s="103" t="str">
        <f>IF(AND('A-10'!C71="-",'A-10'!C122="-",'A-10'!C173="-"),"-",SUM('A-10'!C71,'A-10'!C122,'A-10'!C173))</f>
        <v>-</v>
      </c>
      <c r="E19" s="103">
        <f>IF(AND('A-10'!D71="-",'A-10'!D122="-",'A-10'!D173="-"),"-",SUM('A-10'!D71,'A-10'!D122,'A-10'!D173))</f>
        <v>29</v>
      </c>
      <c r="F19" s="103">
        <f>IF(AND('A-10'!E71="-",'A-10'!E122="-",'A-10'!E173="-"),"-",SUM('A-10'!E71,'A-10'!E122,'A-10'!E173))</f>
        <v>1009</v>
      </c>
      <c r="G19" s="103">
        <f>IF(AND('A-10'!F71="-",'A-10'!F122="-",'A-10'!F173="-"),"-",SUM('A-10'!F71,'A-10'!F122,'A-10'!F173))</f>
        <v>4707</v>
      </c>
      <c r="H19" s="103">
        <f>IF(AND('A-10'!G71="-",'A-10'!G122="-",'A-10'!G173="-"),"-",SUM('A-10'!G71,'A-10'!G122,'A-10'!G173))</f>
        <v>3495</v>
      </c>
      <c r="I19" s="103">
        <f>IF(AND('A-10'!H71="-",'A-10'!H122="-",'A-10'!H173="-"),"-",SUM('A-10'!H71,'A-10'!H122,'A-10'!H173))</f>
        <v>1256</v>
      </c>
      <c r="J19" s="38" t="s">
        <v>63</v>
      </c>
      <c r="K19" s="103" t="str">
        <f>IF(AND('A-10'!J71="-",'A-10'!J122="-",'A-10'!J173="-"),"-",SUM('A-10'!J71,'A-10'!J122,'A-10'!J173))</f>
        <v>-</v>
      </c>
      <c r="L19" s="103">
        <f>IF(AND('A-10'!K71="-",'A-10'!K122="-",'A-10'!K173="-"),"-",SUM('A-10'!K71,'A-10'!K122,'A-10'!K173))</f>
        <v>10496</v>
      </c>
      <c r="N19" s="103" t="s">
        <v>15</v>
      </c>
      <c r="O19" s="103" t="s">
        <v>15</v>
      </c>
      <c r="P19" s="103" t="s">
        <v>15</v>
      </c>
      <c r="Q19" s="103">
        <f>IF(AND('A-10'!M71="-",'A-10'!M122="-",'A-10'!M173="-"),"-",SUM('A-10'!M71,'A-10'!M122,'A-10'!M173))</f>
        <v>194</v>
      </c>
      <c r="R19" s="103">
        <f>IF(AND('A-10'!N71="-",'A-10'!N122="-",'A-10'!N173="-"),"-",SUM('A-10'!N71,'A-10'!N122,'A-10'!N173))</f>
        <v>19169</v>
      </c>
      <c r="S19" s="103">
        <f>IF(AND('A-10'!O71="-",'A-10'!O122="-",'A-10'!O173="-"),"-",SUM('A-10'!O71,'A-10'!O122,'A-10'!O173))</f>
        <v>70100</v>
      </c>
      <c r="T19" s="103">
        <f>IF(AND('A-10'!P71="-",'A-10'!P122="-",'A-10'!P173="-"),"-",SUM('A-10'!P71,'A-10'!P122,'A-10'!P173))</f>
        <v>54563</v>
      </c>
      <c r="U19" s="103">
        <f>IF(AND('A-10'!Q71="-",'A-10'!Q122="-",'A-10'!Q173="-"),"-",SUM('A-10'!Q71,'A-10'!Q122,'A-10'!Q173))</f>
        <v>5191</v>
      </c>
      <c r="V19" s="103" t="str">
        <f>IF(AND('A-10'!R71="-",'A-10'!R122="-",'A-10'!R173="-"),"-",SUM('A-10'!R71,'A-10'!R122,'A-10'!R173))</f>
        <v>-</v>
      </c>
      <c r="W19" s="103" t="s">
        <v>15</v>
      </c>
      <c r="X19" s="103">
        <f>IF(AND('A-10'!S71="-",'A-10'!S122="-",'A-10'!S173="-"),"-",SUM('A-10'!S71,'A-10'!S122,'A-10'!S173))</f>
        <v>149217</v>
      </c>
    </row>
    <row r="20" spans="1:24" ht="11.25" customHeight="1">
      <c r="A20" s="68">
        <v>1991</v>
      </c>
      <c r="B20" s="103" t="s">
        <v>15</v>
      </c>
      <c r="C20" s="103" t="str">
        <f>IF(AND('A-10'!B72="-",'A-10'!B123="-",'A-10'!B174="-"),"-",SUM('A-10'!B72,'A-10'!B123,'A-10'!B174))</f>
        <v>-</v>
      </c>
      <c r="D20" s="103" t="str">
        <f>IF(AND('A-10'!C72="-",'A-10'!C123="-",'A-10'!C174="-"),"-",SUM('A-10'!C72,'A-10'!C123,'A-10'!C174))</f>
        <v>-</v>
      </c>
      <c r="E20" s="103">
        <f>IF(AND('A-10'!D72="-",'A-10'!D123="-",'A-10'!D174="-"),"-",SUM('A-10'!D72,'A-10'!D123,'A-10'!D174))</f>
        <v>155</v>
      </c>
      <c r="F20" s="103">
        <f>IF(AND('A-10'!E72="-",'A-10'!E123="-",'A-10'!E174="-"),"-",SUM('A-10'!E72,'A-10'!E123,'A-10'!E174))</f>
        <v>2815</v>
      </c>
      <c r="G20" s="103">
        <f>IF(AND('A-10'!F72="-",'A-10'!F123="-",'A-10'!F174="-"),"-",SUM('A-10'!F72,'A-10'!F123,'A-10'!F174))</f>
        <v>3652</v>
      </c>
      <c r="H20" s="103" t="str">
        <f>IF(AND('A-10'!G72="-",'A-10'!G123="-",'A-10'!G174="-"),"-",SUM('A-10'!G72,'A-10'!G123,'A-10'!G174))</f>
        <v>-</v>
      </c>
      <c r="I20" s="103" t="str">
        <f>IF(AND('A-10'!H72="-",'A-10'!H123="-",'A-10'!H174="-"),"-",SUM('A-10'!H72,'A-10'!H123,'A-10'!H174))</f>
        <v>-</v>
      </c>
      <c r="J20" s="38" t="s">
        <v>63</v>
      </c>
      <c r="K20" s="103" t="str">
        <f>IF(AND('A-10'!J72="-",'A-10'!J123="-",'A-10'!J174="-"),"-",SUM('A-10'!J72,'A-10'!J123,'A-10'!J174))</f>
        <v>-</v>
      </c>
      <c r="L20" s="103">
        <f>IF(AND('A-10'!K72="-",'A-10'!K123="-",'A-10'!K174="-"),"-",SUM('A-10'!K72,'A-10'!K123,'A-10'!K174))</f>
        <v>6622</v>
      </c>
      <c r="N20" s="103" t="s">
        <v>15</v>
      </c>
      <c r="O20" s="103" t="s">
        <v>15</v>
      </c>
      <c r="P20" s="103" t="s">
        <v>15</v>
      </c>
      <c r="Q20" s="103">
        <f>IF(AND('A-10'!M72="-",'A-10'!M123="-",'A-10'!M174="-"),"-",SUM('A-10'!M72,'A-10'!M123,'A-10'!M174))</f>
        <v>866</v>
      </c>
      <c r="R20" s="103">
        <f>IF(AND('A-10'!N72="-",'A-10'!N123="-",'A-10'!N174="-"),"-",SUM('A-10'!N72,'A-10'!N123,'A-10'!N174))</f>
        <v>41180</v>
      </c>
      <c r="S20" s="103">
        <f>IF(AND('A-10'!O72="-",'A-10'!O123="-",'A-10'!O174="-"),"-",SUM('A-10'!O72,'A-10'!O123,'A-10'!O174))</f>
        <v>155451</v>
      </c>
      <c r="T20" s="103" t="str">
        <f>IF(AND('A-10'!P72="-",'A-10'!P123="-",'A-10'!P174="-"),"-",SUM('A-10'!P72,'A-10'!P123,'A-10'!P174))</f>
        <v>-</v>
      </c>
      <c r="U20" s="103" t="str">
        <f>IF(AND('A-10'!Q72="-",'A-10'!Q123="-",'A-10'!Q174="-"),"-",SUM('A-10'!Q72,'A-10'!Q123,'A-10'!Q174))</f>
        <v>-</v>
      </c>
      <c r="V20" s="103" t="str">
        <f>IF(AND('A-10'!R72="-",'A-10'!R123="-",'A-10'!R174="-"),"-",SUM('A-10'!R72,'A-10'!R123,'A-10'!R174))</f>
        <v>-</v>
      </c>
      <c r="W20" s="103" t="s">
        <v>15</v>
      </c>
      <c r="X20" s="103">
        <f>IF(AND('A-10'!S72="-",'A-10'!S123="-",'A-10'!S174="-"),"-",SUM('A-10'!S72,'A-10'!S123,'A-10'!S174))</f>
        <v>197497</v>
      </c>
    </row>
    <row r="21" spans="1:24" ht="11.25" customHeight="1">
      <c r="A21" s="68">
        <v>1992</v>
      </c>
      <c r="B21" s="103" t="s">
        <v>15</v>
      </c>
      <c r="C21" s="103" t="str">
        <f>IF(AND('A-10'!B73="-",'A-10'!B124="-",'A-10'!B175="-"),"-",SUM('A-10'!B73,'A-10'!B124,'A-10'!B175))</f>
        <v>-</v>
      </c>
      <c r="D21" s="103" t="str">
        <f>IF(AND('A-10'!C73="-",'A-10'!C124="-",'A-10'!C175="-"),"-",SUM('A-10'!C73,'A-10'!C124,'A-10'!C175))</f>
        <v>-</v>
      </c>
      <c r="E21" s="103">
        <f>IF(AND('A-10'!D73="-",'A-10'!D124="-",'A-10'!D175="-"),"-",SUM('A-10'!D73,'A-10'!D124,'A-10'!D175))</f>
        <v>248</v>
      </c>
      <c r="F21" s="103">
        <f>IF(AND('A-10'!E73="-",'A-10'!E124="-",'A-10'!E175="-"),"-",SUM('A-10'!E73,'A-10'!E124,'A-10'!E175))</f>
        <v>2531</v>
      </c>
      <c r="G21" s="103">
        <f>IF(AND('A-10'!F73="-",'A-10'!F124="-",'A-10'!F175="-"),"-",SUM('A-10'!F73,'A-10'!F124,'A-10'!F175))</f>
        <v>4385</v>
      </c>
      <c r="H21" s="103">
        <f>IF(AND('A-10'!G73="-",'A-10'!G124="-",'A-10'!G175="-"),"-",SUM('A-10'!G73,'A-10'!G124,'A-10'!G175))</f>
        <v>1506</v>
      </c>
      <c r="I21" s="103">
        <f>IF(AND('A-10'!H73="-",'A-10'!H124="-",'A-10'!H175="-"),"-",SUM('A-10'!H73,'A-10'!H124,'A-10'!H175))</f>
        <v>733</v>
      </c>
      <c r="J21" s="38" t="s">
        <v>63</v>
      </c>
      <c r="K21" s="103" t="str">
        <f>IF(AND('A-10'!J73="-",'A-10'!J124="-",'A-10'!J175="-"),"-",SUM('A-10'!J73,'A-10'!J124,'A-10'!J175))</f>
        <v>-</v>
      </c>
      <c r="L21" s="103">
        <f>IF(AND('A-10'!K73="-",'A-10'!K124="-",'A-10'!K175="-"),"-",SUM('A-10'!K73,'A-10'!K124,'A-10'!K175))</f>
        <v>9403</v>
      </c>
      <c r="N21" s="103" t="s">
        <v>15</v>
      </c>
      <c r="O21" s="103" t="s">
        <v>15</v>
      </c>
      <c r="P21" s="103" t="s">
        <v>15</v>
      </c>
      <c r="Q21" s="103">
        <f>IF(AND('A-10'!M73="-",'A-10'!M124="-",'A-10'!M175="-"),"-",SUM('A-10'!M73,'A-10'!M124,'A-10'!M175))</f>
        <v>615</v>
      </c>
      <c r="R21" s="103">
        <f>IF(AND('A-10'!N73="-",'A-10'!N124="-",'A-10'!N175="-"),"-",SUM('A-10'!N73,'A-10'!N124,'A-10'!N175))</f>
        <v>24685</v>
      </c>
      <c r="S21" s="103">
        <f>IF(AND('A-10'!O73="-",'A-10'!O124="-",'A-10'!O175="-"),"-",SUM('A-10'!O73,'A-10'!O124,'A-10'!O175))</f>
        <v>89858</v>
      </c>
      <c r="T21" s="103">
        <f>IF(AND('A-10'!P73="-",'A-10'!P124="-",'A-10'!P175="-"),"-",SUM('A-10'!P73,'A-10'!P124,'A-10'!P175))</f>
        <v>38737</v>
      </c>
      <c r="U21" s="103">
        <f>IF(AND('A-10'!Q73="-",'A-10'!Q124="-",'A-10'!Q175="-"),"-",SUM('A-10'!Q73,'A-10'!Q124,'A-10'!Q175))</f>
        <v>6374</v>
      </c>
      <c r="V21" s="103" t="str">
        <f>IF(AND('A-10'!R73="-",'A-10'!R124="-",'A-10'!R175="-"),"-",SUM('A-10'!R73,'A-10'!R124,'A-10'!R175))</f>
        <v>-</v>
      </c>
      <c r="W21" s="103" t="s">
        <v>15</v>
      </c>
      <c r="X21" s="103">
        <f>IF(AND('A-10'!S73="-",'A-10'!S124="-",'A-10'!S175="-"),"-",SUM('A-10'!S73,'A-10'!S124,'A-10'!S175))</f>
        <v>160269</v>
      </c>
    </row>
    <row r="22" spans="1:24" ht="11.25" customHeight="1">
      <c r="A22" s="68">
        <v>1993</v>
      </c>
      <c r="B22" s="103" t="s">
        <v>15</v>
      </c>
      <c r="C22" s="103" t="str">
        <f>IF(AND('A-10'!B74="-",'A-10'!B125="-",'A-10'!B176="-"),"-",SUM('A-10'!B74,'A-10'!B125,'A-10'!B176))</f>
        <v>-</v>
      </c>
      <c r="D22" s="103" t="str">
        <f>IF(AND('A-10'!C74="-",'A-10'!C125="-",'A-10'!C176="-"),"-",SUM('A-10'!C74,'A-10'!C125,'A-10'!C176))</f>
        <v>-</v>
      </c>
      <c r="E22" s="103">
        <f>IF(AND('A-10'!D74="-",'A-10'!D125="-",'A-10'!D176="-"),"-",SUM('A-10'!D74,'A-10'!D125,'A-10'!D176))</f>
        <v>169</v>
      </c>
      <c r="F22" s="103">
        <f>IF(AND('A-10'!E74="-",'A-10'!E125="-",'A-10'!E176="-"),"-",SUM('A-10'!E74,'A-10'!E125,'A-10'!E176))</f>
        <v>15</v>
      </c>
      <c r="G22" s="103">
        <f>IF(AND('A-10'!F74="-",'A-10'!F125="-",'A-10'!F176="-"),"-",SUM('A-10'!F74,'A-10'!F125,'A-10'!F176))</f>
        <v>1052</v>
      </c>
      <c r="H22" s="103">
        <f>IF(AND('A-10'!G74="-",'A-10'!G125="-",'A-10'!G176="-"),"-",SUM('A-10'!G74,'A-10'!G125,'A-10'!G176))</f>
        <v>581</v>
      </c>
      <c r="I22" s="38" t="s">
        <v>63</v>
      </c>
      <c r="J22" s="38" t="s">
        <v>63</v>
      </c>
      <c r="K22" s="38" t="s">
        <v>63</v>
      </c>
      <c r="L22" s="103">
        <f>IF(AND('A-10'!K74="-",'A-10'!K125="-",'A-10'!K176="-"),"-",SUM('A-10'!K74,'A-10'!K125,'A-10'!K176))</f>
        <v>1817</v>
      </c>
      <c r="N22" s="103" t="s">
        <v>15</v>
      </c>
      <c r="O22" s="103" t="s">
        <v>15</v>
      </c>
      <c r="P22" s="103" t="s">
        <v>15</v>
      </c>
      <c r="Q22" s="103">
        <f>IF(AND('A-10'!M74="-",'A-10'!M125="-",'A-10'!M176="-"),"-",SUM('A-10'!M74,'A-10'!M125,'A-10'!M176))</f>
        <v>85</v>
      </c>
      <c r="R22" s="103">
        <f>IF(AND('A-10'!N74="-",'A-10'!N125="-",'A-10'!N176="-"),"-",SUM('A-10'!N74,'A-10'!N125,'A-10'!N176))</f>
        <v>90</v>
      </c>
      <c r="S22" s="103">
        <f>IF(AND('A-10'!O74="-",'A-10'!O125="-",'A-10'!O176="-"),"-",SUM('A-10'!O74,'A-10'!O125,'A-10'!O176))</f>
        <v>17993</v>
      </c>
      <c r="T22" s="103">
        <f>IF(AND('A-10'!P74="-",'A-10'!P125="-",'A-10'!P176="-"),"-",SUM('A-10'!P74,'A-10'!P125,'A-10'!P176))</f>
        <v>12730</v>
      </c>
      <c r="U22" s="103" t="str">
        <f>IF(AND('A-10'!Q74="-",'A-10'!Q125="-",'A-10'!Q176="-"),"-",SUM('A-10'!Q74,'A-10'!Q125,'A-10'!Q176))</f>
        <v>-</v>
      </c>
      <c r="V22" s="103" t="str">
        <f>IF(AND('A-10'!R74="-",'A-10'!R125="-",'A-10'!R176="-"),"-",SUM('A-10'!R74,'A-10'!R125,'A-10'!R176))</f>
        <v>-</v>
      </c>
      <c r="W22" s="103" t="s">
        <v>15</v>
      </c>
      <c r="X22" s="103">
        <f>IF(AND('A-10'!S74="-",'A-10'!S125="-",'A-10'!S176="-"),"-",SUM('A-10'!S74,'A-10'!S125,'A-10'!S176))</f>
        <v>30898</v>
      </c>
    </row>
    <row r="23" spans="1:24" ht="11.25" customHeight="1">
      <c r="A23" s="68">
        <v>1994</v>
      </c>
      <c r="B23" s="103" t="s">
        <v>15</v>
      </c>
      <c r="C23" s="103" t="str">
        <f>IF(AND('A-10'!B75="-",'A-10'!B126="-",'A-10'!B177="-"),"-",SUM('A-10'!B75,'A-10'!B126,'A-10'!B177))</f>
        <v>-</v>
      </c>
      <c r="D23" s="103" t="str">
        <f>IF(AND('A-10'!C75="-",'A-10'!C126="-",'A-10'!C177="-"),"-",SUM('A-10'!C75,'A-10'!C126,'A-10'!C177))</f>
        <v>-</v>
      </c>
      <c r="E23" s="103">
        <f>IF(AND('A-10'!D75="-",'A-10'!D126="-",'A-10'!D177="-"),"-",SUM('A-10'!D75,'A-10'!D126,'A-10'!D177))</f>
        <v>70</v>
      </c>
      <c r="F23" s="103">
        <f>IF(AND('A-10'!E75="-",'A-10'!E126="-",'A-10'!E177="-"),"-",SUM('A-10'!E75,'A-10'!E126,'A-10'!E177))</f>
        <v>147</v>
      </c>
      <c r="G23" s="103" t="str">
        <f>IF(AND('A-10'!F75="-",'A-10'!F126="-",'A-10'!F177="-"),"-",SUM('A-10'!F75,'A-10'!F126,'A-10'!F177))</f>
        <v>-</v>
      </c>
      <c r="H23" s="103" t="str">
        <f>IF(AND('A-10'!G75="-",'A-10'!G126="-",'A-10'!G177="-"),"-",SUM('A-10'!G75,'A-10'!G126,'A-10'!G177))</f>
        <v>-</v>
      </c>
      <c r="I23" s="103" t="str">
        <f>IF(AND('A-10'!H75="-",'A-10'!H126="-",'A-10'!H177="-"),"-",SUM('A-10'!H75,'A-10'!H126,'A-10'!H177))</f>
        <v>-</v>
      </c>
      <c r="J23" s="103">
        <f>IF(AND('A-10'!I75="-",'A-10'!I126="-",'A-10'!I177="-"),"-",SUM('A-10'!I75,'A-10'!I126,'A-10'!I177))</f>
        <v>2204</v>
      </c>
      <c r="K23" s="103">
        <f>IF(AND('A-10'!J75="-",'A-10'!J126="-",'A-10'!J177="-"),"-",SUM('A-10'!J75,'A-10'!J126,'A-10'!J177))</f>
        <v>0</v>
      </c>
      <c r="L23" s="103">
        <f>IF(AND('A-10'!K75="-",'A-10'!K126="-",'A-10'!K177="-"),"-",SUM('A-10'!K75,'A-10'!K126,'A-10'!K177))</f>
        <v>2421</v>
      </c>
      <c r="N23" s="103" t="s">
        <v>15</v>
      </c>
      <c r="O23" s="103" t="s">
        <v>15</v>
      </c>
      <c r="P23" s="103" t="s">
        <v>15</v>
      </c>
      <c r="Q23" s="103" t="str">
        <f>IF(AND('A-10'!M75="-",'A-10'!M126="-",'A-10'!M177="-"),"-",SUM('A-10'!M75,'A-10'!M126,'A-10'!M177))</f>
        <v>-</v>
      </c>
      <c r="R23" s="103" t="str">
        <f>IF(AND('A-10'!N75="-",'A-10'!N126="-",'A-10'!N177="-"),"-",SUM('A-10'!N75,'A-10'!N126,'A-10'!N177))</f>
        <v>-</v>
      </c>
      <c r="S23" s="103" t="str">
        <f>IF(AND('A-10'!O75="-",'A-10'!O126="-",'A-10'!O177="-"),"-",SUM('A-10'!O75,'A-10'!O126,'A-10'!O177))</f>
        <v>-</v>
      </c>
      <c r="T23" s="103" t="str">
        <f>IF(AND('A-10'!P75="-",'A-10'!P126="-",'A-10'!P177="-"),"-",SUM('A-10'!P75,'A-10'!P126,'A-10'!P177))</f>
        <v>-</v>
      </c>
      <c r="U23" s="103" t="str">
        <f>IF(AND('A-10'!Q75="-",'A-10'!Q126="-",'A-10'!Q177="-"),"-",SUM('A-10'!Q75,'A-10'!Q126,'A-10'!Q177))</f>
        <v>-</v>
      </c>
      <c r="V23" s="103" t="str">
        <f>IF(AND('A-10'!R75="-",'A-10'!R126="-",'A-10'!R177="-"),"-",SUM('A-10'!R75,'A-10'!R126,'A-10'!R177))</f>
        <v>-</v>
      </c>
      <c r="W23" s="103" t="s">
        <v>15</v>
      </c>
      <c r="X23" s="103" t="str">
        <f>IF(AND('A-10'!S75="-",'A-10'!S126="-",'A-10'!S177="-"),"-",SUM('A-10'!S75,'A-10'!S126,'A-10'!S177))</f>
        <v>-</v>
      </c>
    </row>
    <row r="24" spans="1:24" ht="11.25" customHeight="1">
      <c r="A24" s="68">
        <v>1995</v>
      </c>
      <c r="B24" s="103" t="s">
        <v>15</v>
      </c>
      <c r="C24" s="103" t="str">
        <f>IF(AND('A-10'!B76="-",'A-10'!B127="-",'A-10'!B178="-"),"-",SUM('A-10'!B76,'A-10'!B127,'A-10'!B178))</f>
        <v>-</v>
      </c>
      <c r="D24" s="103" t="str">
        <f>IF(AND('A-10'!C76="-",'A-10'!C127="-",'A-10'!C178="-"),"-",SUM('A-10'!C76,'A-10'!C127,'A-10'!C178))</f>
        <v>-</v>
      </c>
      <c r="E24" s="103">
        <f>IF(AND('A-10'!D76="-",'A-10'!D127="-",'A-10'!D178="-"),"-",SUM('A-10'!D76,'A-10'!D127,'A-10'!D178))</f>
        <v>88</v>
      </c>
      <c r="F24" s="103">
        <f>IF(AND('A-10'!E76="-",'A-10'!E127="-",'A-10'!E178="-"),"-",SUM('A-10'!E76,'A-10'!E127,'A-10'!E178))</f>
        <v>214</v>
      </c>
      <c r="G24" s="103" t="str">
        <f>IF(AND('A-10'!F76="-",'A-10'!F127="-",'A-10'!F178="-"),"-",SUM('A-10'!F76,'A-10'!F127,'A-10'!F178))</f>
        <v>-</v>
      </c>
      <c r="H24" s="103" t="str">
        <f>IF(AND('A-10'!G76="-",'A-10'!G127="-",'A-10'!G178="-"),"-",SUM('A-10'!G76,'A-10'!G127,'A-10'!G178))</f>
        <v>-</v>
      </c>
      <c r="I24" s="103">
        <f>IF(AND('A-10'!H76="-",'A-10'!H127="-",'A-10'!H178="-"),"-",SUM('A-10'!H76,'A-10'!H127,'A-10'!H178))</f>
        <v>196</v>
      </c>
      <c r="J24" s="103">
        <f>IF(AND('A-10'!I76="-",'A-10'!I127="-",'A-10'!I178="-"),"-",SUM('A-10'!I76,'A-10'!I127,'A-10'!I178))</f>
        <v>304</v>
      </c>
      <c r="K24" s="103">
        <f>IF(AND('A-10'!J76="-",'A-10'!J127="-",'A-10'!J178="-"),"-",SUM('A-10'!J76,'A-10'!J127,'A-10'!J178))</f>
        <v>84</v>
      </c>
      <c r="L24" s="103">
        <f>IF(AND('A-10'!K76="-",'A-10'!K127="-",'A-10'!K178="-"),"-",SUM('A-10'!K76,'A-10'!K127,'A-10'!K178))</f>
        <v>886</v>
      </c>
      <c r="N24" s="103" t="s">
        <v>15</v>
      </c>
      <c r="O24" s="103" t="s">
        <v>15</v>
      </c>
      <c r="P24" s="103" t="s">
        <v>15</v>
      </c>
      <c r="Q24" s="103" t="str">
        <f>IF(AND('A-10'!M76="-",'A-10'!M127="-",'A-10'!M178="-"),"-",SUM('A-10'!M76,'A-10'!M127,'A-10'!M178))</f>
        <v>-</v>
      </c>
      <c r="R24" s="103" t="str">
        <f>IF(AND('A-10'!N76="-",'A-10'!N127="-",'A-10'!N178="-"),"-",SUM('A-10'!N76,'A-10'!N127,'A-10'!N178))</f>
        <v>-</v>
      </c>
      <c r="S24" s="103" t="str">
        <f>IF(AND('A-10'!O76="-",'A-10'!O127="-",'A-10'!O178="-"),"-",SUM('A-10'!O76,'A-10'!O127,'A-10'!O178))</f>
        <v>-</v>
      </c>
      <c r="T24" s="103" t="str">
        <f>IF(AND('A-10'!P76="-",'A-10'!P127="-",'A-10'!P178="-"),"-",SUM('A-10'!P76,'A-10'!P127,'A-10'!P178))</f>
        <v>-</v>
      </c>
      <c r="U24" s="103">
        <f>IF(AND('A-10'!Q76="-",'A-10'!Q127="-",'A-10'!Q178="-"),"-",SUM('A-10'!Q76,'A-10'!Q127,'A-10'!Q178))</f>
        <v>10</v>
      </c>
      <c r="V24" s="103" t="str">
        <f>IF(AND('A-10'!R76="-",'A-10'!R127="-",'A-10'!R178="-"),"-",SUM('A-10'!R76,'A-10'!R127,'A-10'!R178))</f>
        <v>-</v>
      </c>
      <c r="W24" s="103" t="s">
        <v>15</v>
      </c>
      <c r="X24" s="103">
        <f>IF(AND('A-10'!S76="-",'A-10'!S127="-",'A-10'!S178="-"),"-",SUM('A-10'!S76,'A-10'!S127,'A-10'!S178))</f>
        <v>10</v>
      </c>
    </row>
    <row r="25" spans="1:24" ht="11.25" customHeight="1">
      <c r="A25" s="68">
        <v>1996</v>
      </c>
      <c r="B25" s="103" t="s">
        <v>15</v>
      </c>
      <c r="C25" s="103" t="str">
        <f>IF(AND('A-10'!B77="-",'A-10'!B128="-",'A-10'!B179="-"),"-",SUM('A-10'!B77,'A-10'!B128,'A-10'!B179))</f>
        <v>-</v>
      </c>
      <c r="D25" s="103" t="str">
        <f>IF(AND('A-10'!C77="-",'A-10'!C128="-",'A-10'!C179="-"),"-",SUM('A-10'!C77,'A-10'!C128,'A-10'!C179))</f>
        <v>-</v>
      </c>
      <c r="E25" s="103">
        <f>IF(AND('A-10'!D77="-",'A-10'!D128="-",'A-10'!D179="-"),"-",SUM('A-10'!D77,'A-10'!D128,'A-10'!D179))</f>
        <v>163</v>
      </c>
      <c r="F25" s="103">
        <f>IF(AND('A-10'!E77="-",'A-10'!E128="-",'A-10'!E179="-"),"-",SUM('A-10'!E77,'A-10'!E128,'A-10'!E179))</f>
        <v>189</v>
      </c>
      <c r="G25" s="103">
        <f>IF(AND('A-10'!F77="-",'A-10'!F128="-",'A-10'!F179="-"),"-",SUM('A-10'!F77,'A-10'!F128,'A-10'!F179))</f>
        <v>307</v>
      </c>
      <c r="H25" s="103">
        <f>IF(AND('A-10'!G77="-",'A-10'!G128="-",'A-10'!G179="-"),"-",SUM('A-10'!G77,'A-10'!G128,'A-10'!G179))</f>
        <v>702</v>
      </c>
      <c r="I25" s="103">
        <f>IF(AND('A-10'!H77="-",'A-10'!H128="-",'A-10'!H179="-"),"-",SUM('A-10'!H77,'A-10'!H128,'A-10'!H179))</f>
        <v>891</v>
      </c>
      <c r="J25" s="103">
        <f>IF(AND('A-10'!I77="-",'A-10'!I128="-",'A-10'!I179="-"),"-",SUM('A-10'!I77,'A-10'!I128,'A-10'!I179))</f>
        <v>733</v>
      </c>
      <c r="K25" s="38" t="s">
        <v>63</v>
      </c>
      <c r="L25" s="103">
        <f>IF(AND('A-10'!K77="-",'A-10'!K128="-",'A-10'!K179="-"),"-",SUM('A-10'!K77,'A-10'!K128,'A-10'!K179))</f>
        <v>2985</v>
      </c>
      <c r="N25" s="103" t="s">
        <v>15</v>
      </c>
      <c r="O25" s="103" t="s">
        <v>15</v>
      </c>
      <c r="P25" s="103" t="s">
        <v>15</v>
      </c>
      <c r="Q25" s="103" t="str">
        <f>IF(AND('A-10'!M77="-",'A-10'!M128="-",'A-10'!M179="-"),"-",SUM('A-10'!M77,'A-10'!M128,'A-10'!M179))</f>
        <v>-</v>
      </c>
      <c r="R25" s="103" t="str">
        <f>IF(AND('A-10'!N77="-",'A-10'!N128="-",'A-10'!N179="-"),"-",SUM('A-10'!N77,'A-10'!N128,'A-10'!N179))</f>
        <v>-</v>
      </c>
      <c r="S25" s="103" t="str">
        <f>IF(AND('A-10'!O77="-",'A-10'!O128="-",'A-10'!O179="-"),"-",SUM('A-10'!O77,'A-10'!O128,'A-10'!O179))</f>
        <v>-</v>
      </c>
      <c r="T25" s="103">
        <f>IF(AND('A-10'!P77="-",'A-10'!P128="-",'A-10'!P179="-"),"-",SUM('A-10'!P77,'A-10'!P128,'A-10'!P179))</f>
        <v>47</v>
      </c>
      <c r="U25" s="103">
        <f>IF(AND('A-10'!Q77="-",'A-10'!Q128="-",'A-10'!Q179="-"),"-",SUM('A-10'!Q77,'A-10'!Q128,'A-10'!Q179))</f>
        <v>11</v>
      </c>
      <c r="V25" s="103">
        <f>IF(AND('A-10'!R77="-",'A-10'!R128="-",'A-10'!R179="-"),"-",SUM('A-10'!R77,'A-10'!R128,'A-10'!R179))</f>
        <v>1</v>
      </c>
      <c r="W25" s="103" t="s">
        <v>15</v>
      </c>
      <c r="X25" s="103">
        <f>IF(AND('A-10'!S77="-",'A-10'!S128="-",'A-10'!S179="-"),"-",SUM('A-10'!S77,'A-10'!S128,'A-10'!S179))</f>
        <v>59</v>
      </c>
    </row>
    <row r="26" spans="1:24" ht="11.25" customHeight="1">
      <c r="A26" s="68">
        <v>1997</v>
      </c>
      <c r="B26" s="103" t="s">
        <v>15</v>
      </c>
      <c r="C26" s="103" t="str">
        <f>IF(AND('A-10'!B78="-",'A-10'!B129="-",'A-10'!B180="-"),"-",SUM('A-10'!B78,'A-10'!B129,'A-10'!B180))</f>
        <v>-</v>
      </c>
      <c r="D26" s="103">
        <f>IF(AND('A-10'!C78="-",'A-10'!C129="-",'A-10'!C180="-"),"-",SUM('A-10'!C78,'A-10'!C129,'A-10'!C180))</f>
        <v>2</v>
      </c>
      <c r="E26" s="103">
        <f>IF(AND('A-10'!D78="-",'A-10'!D129="-",'A-10'!D180="-"),"-",SUM('A-10'!D78,'A-10'!D129,'A-10'!D180))</f>
        <v>80</v>
      </c>
      <c r="F26" s="103">
        <f>IF(AND('A-10'!E78="-",'A-10'!E129="-",'A-10'!E180="-"),"-",SUM('A-10'!E78,'A-10'!E129,'A-10'!E180))</f>
        <v>166</v>
      </c>
      <c r="G26" s="103">
        <f>IF(AND('A-10'!F78="-",'A-10'!F129="-",'A-10'!F180="-"),"-",SUM('A-10'!F78,'A-10'!F129,'A-10'!F180))</f>
        <v>162</v>
      </c>
      <c r="H26" s="103">
        <f>IF(AND('A-10'!G78="-",'A-10'!G129="-",'A-10'!G180="-"),"-",SUM('A-10'!G78,'A-10'!G129,'A-10'!G180))</f>
        <v>1402</v>
      </c>
      <c r="I26" s="103">
        <f>IF(AND('A-10'!H78="-",'A-10'!H129="-",'A-10'!H180="-"),"-",SUM('A-10'!H78,'A-10'!H129,'A-10'!H180))</f>
        <v>309</v>
      </c>
      <c r="J26" s="103">
        <f>IF(AND('A-10'!I78="-",'A-10'!I129="-",'A-10'!I180="-"),"-",SUM('A-10'!I78,'A-10'!I129,'A-10'!I180))</f>
        <v>287</v>
      </c>
      <c r="K26" s="38" t="s">
        <v>63</v>
      </c>
      <c r="L26" s="103">
        <f>IF(AND('A-10'!K78="-",'A-10'!K129="-",'A-10'!K180="-"),"-",SUM('A-10'!K78,'A-10'!K129,'A-10'!K180))</f>
        <v>2408</v>
      </c>
      <c r="N26" s="103" t="s">
        <v>15</v>
      </c>
      <c r="O26" s="103" t="s">
        <v>15</v>
      </c>
      <c r="P26" s="103" t="s">
        <v>15</v>
      </c>
      <c r="Q26" s="103" t="str">
        <f>IF(AND('A-10'!M78="-",'A-10'!M129="-",'A-10'!M180="-"),"-",SUM('A-10'!M78,'A-10'!M129,'A-10'!M180))</f>
        <v>-</v>
      </c>
      <c r="R26" s="103" t="str">
        <f>IF(AND('A-10'!N78="-",'A-10'!N129="-",'A-10'!N180="-"),"-",SUM('A-10'!N78,'A-10'!N129,'A-10'!N180))</f>
        <v>-</v>
      </c>
      <c r="S26" s="103">
        <f>IF(AND('A-10'!O78="-",'A-10'!O129="-",'A-10'!O180="-"),"-",SUM('A-10'!O78,'A-10'!O129,'A-10'!O180))</f>
        <v>8</v>
      </c>
      <c r="T26" s="103">
        <f>IF(AND('A-10'!P78="-",'A-10'!P129="-",'A-10'!P180="-"),"-",SUM('A-10'!P78,'A-10'!P129,'A-10'!P180))</f>
        <v>24</v>
      </c>
      <c r="U26" s="103">
        <f>IF(AND('A-10'!Q78="-",'A-10'!Q129="-",'A-10'!Q180="-"),"-",SUM('A-10'!Q78,'A-10'!Q129,'A-10'!Q180))</f>
        <v>6</v>
      </c>
      <c r="V26" s="103" t="str">
        <f>IF(AND('A-10'!R78="-",'A-10'!R129="-",'A-10'!R180="-"),"-",SUM('A-10'!R78,'A-10'!R129,'A-10'!R180))</f>
        <v>-</v>
      </c>
      <c r="W26" s="103" t="s">
        <v>15</v>
      </c>
      <c r="X26" s="103">
        <f>IF(AND('A-10'!S78="-",'A-10'!S129="-",'A-10'!S180="-"),"-",SUM('A-10'!S78,'A-10'!S129,'A-10'!S180))</f>
        <v>38</v>
      </c>
    </row>
    <row r="27" spans="1:24" ht="11.25" customHeight="1">
      <c r="A27" s="68">
        <v>1998</v>
      </c>
      <c r="B27" s="103" t="s">
        <v>15</v>
      </c>
      <c r="C27" s="103" t="str">
        <f>IF(AND('A-10'!B79="-",'A-10'!B130="-",'A-10'!B181="-"),"-",SUM('A-10'!B79,'A-10'!B130,'A-10'!B181))</f>
        <v>-</v>
      </c>
      <c r="D27" s="103">
        <f>IF(AND('A-10'!C79="-",'A-10'!C130="-",'A-10'!C181="-"),"-",SUM('A-10'!C79,'A-10'!C130,'A-10'!C181))</f>
        <v>0</v>
      </c>
      <c r="E27" s="103">
        <f>IF(AND('A-10'!D79="-",'A-10'!D130="-",'A-10'!D181="-"),"-",SUM('A-10'!D79,'A-10'!D130,'A-10'!D181))</f>
        <v>101</v>
      </c>
      <c r="F27" s="103">
        <f>IF(AND('A-10'!E79="-",'A-10'!E130="-",'A-10'!E181="-"),"-",SUM('A-10'!E79,'A-10'!E130,'A-10'!E181))</f>
        <v>81</v>
      </c>
      <c r="G27" s="103">
        <f>IF(AND('A-10'!F79="-",'A-10'!F130="-",'A-10'!F181="-"),"-",SUM('A-10'!F79,'A-10'!F130,'A-10'!F181))</f>
        <v>173</v>
      </c>
      <c r="H27" s="103">
        <f>IF(AND('A-10'!G79="-",'A-10'!G130="-",'A-10'!G181="-"),"-",SUM('A-10'!G79,'A-10'!G130,'A-10'!G181))</f>
        <v>609</v>
      </c>
      <c r="I27" s="103">
        <f>IF(AND('A-10'!H79="-",'A-10'!H130="-",'A-10'!H181="-"),"-",SUM('A-10'!H79,'A-10'!H130,'A-10'!H181))</f>
        <v>524</v>
      </c>
      <c r="J27" s="103">
        <f>IF(AND('A-10'!I79="-",'A-10'!I130="-",'A-10'!I181="-"),"-",SUM('A-10'!I79,'A-10'!I130,'A-10'!I181))</f>
        <v>531</v>
      </c>
      <c r="K27" s="38" t="s">
        <v>63</v>
      </c>
      <c r="L27" s="103">
        <f>IF(AND('A-10'!K79="-",'A-10'!K130="-",'A-10'!K181="-"),"-",SUM('A-10'!K79,'A-10'!K130,'A-10'!K181))</f>
        <v>2019</v>
      </c>
      <c r="N27" s="103" t="s">
        <v>15</v>
      </c>
      <c r="O27" s="103" t="s">
        <v>15</v>
      </c>
      <c r="P27" s="103" t="s">
        <v>15</v>
      </c>
      <c r="Q27" s="103" t="str">
        <f>IF(AND('A-10'!M79="-",'A-10'!M130="-",'A-10'!M181="-"),"-",SUM('A-10'!M79,'A-10'!M130,'A-10'!M181))</f>
        <v>-</v>
      </c>
      <c r="R27" s="103" t="str">
        <f>IF(AND('A-10'!N79="-",'A-10'!N130="-",'A-10'!N181="-"),"-",SUM('A-10'!N79,'A-10'!N130,'A-10'!N181))</f>
        <v>-</v>
      </c>
      <c r="S27" s="103" t="str">
        <f>IF(AND('A-10'!O79="-",'A-10'!O130="-",'A-10'!O181="-"),"-",SUM('A-10'!O79,'A-10'!O130,'A-10'!O181))</f>
        <v>-</v>
      </c>
      <c r="T27" s="103">
        <f>IF(AND('A-10'!P79="-",'A-10'!P130="-",'A-10'!P181="-"),"-",SUM('A-10'!P79,'A-10'!P130,'A-10'!P181))</f>
        <v>80</v>
      </c>
      <c r="U27" s="103">
        <f>IF(AND('A-10'!Q79="-",'A-10'!Q130="-",'A-10'!Q181="-"),"-",SUM('A-10'!Q79,'A-10'!Q130,'A-10'!Q181))</f>
        <v>11</v>
      </c>
      <c r="V27" s="103">
        <f>IF(AND('A-10'!R79="-",'A-10'!R130="-",'A-10'!R181="-"),"-",SUM('A-10'!R79,'A-10'!R130,'A-10'!R181))</f>
        <v>2</v>
      </c>
      <c r="W27" s="103" t="s">
        <v>15</v>
      </c>
      <c r="X27" s="103">
        <f>IF(AND('A-10'!S79="-",'A-10'!S130="-",'A-10'!S181="-"),"-",SUM('A-10'!S79,'A-10'!S130,'A-10'!S181))</f>
        <v>93</v>
      </c>
    </row>
    <row r="28" spans="1:24" ht="11.25" customHeight="1">
      <c r="A28" s="68">
        <v>1999</v>
      </c>
      <c r="B28" s="103" t="s">
        <v>15</v>
      </c>
      <c r="C28" s="103" t="str">
        <f>IF(AND('A-10'!B80="-",'A-10'!B131="-",'A-10'!B182="-"),"-",SUM('A-10'!B80,'A-10'!B131,'A-10'!B182))</f>
        <v>-</v>
      </c>
      <c r="D28" s="103">
        <f>IF(AND('A-10'!C80="-",'A-10'!C131="-",'A-10'!C182="-"),"-",SUM('A-10'!C80,'A-10'!C131,'A-10'!C182))</f>
        <v>0</v>
      </c>
      <c r="E28" s="103">
        <f>IF(AND('A-10'!D80="-",'A-10'!D131="-",'A-10'!D182="-"),"-",SUM('A-10'!D80,'A-10'!D131,'A-10'!D182))</f>
        <v>129</v>
      </c>
      <c r="F28" s="103">
        <f>IF(AND('A-10'!E80="-",'A-10'!E131="-",'A-10'!E182="-"),"-",SUM('A-10'!E80,'A-10'!E131,'A-10'!E182))</f>
        <v>233</v>
      </c>
      <c r="G28" s="103">
        <f>IF(AND('A-10'!F80="-",'A-10'!F131="-",'A-10'!F182="-"),"-",SUM('A-10'!F80,'A-10'!F131,'A-10'!F182))</f>
        <v>1327</v>
      </c>
      <c r="H28" s="103">
        <f>IF(AND('A-10'!G80="-",'A-10'!G131="-",'A-10'!G182="-"),"-",SUM('A-10'!G80,'A-10'!G131,'A-10'!G182))</f>
        <v>412</v>
      </c>
      <c r="I28" s="103">
        <f>IF(AND('A-10'!H80="-",'A-10'!H131="-",'A-10'!H182="-"),"-",SUM('A-10'!H80,'A-10'!H131,'A-10'!H182))</f>
        <v>704</v>
      </c>
      <c r="J28" s="103">
        <f>IF(AND('A-10'!I80="-",'A-10'!I131="-",'A-10'!I182="-"),"-",SUM('A-10'!I80,'A-10'!I131,'A-10'!I182))</f>
        <v>527</v>
      </c>
      <c r="K28" s="103">
        <f>IF(AND('A-10'!J80="-",'A-10'!J131="-",'A-10'!J182="-"),"-",SUM('A-10'!J80,'A-10'!J131,'A-10'!J182))</f>
        <v>8</v>
      </c>
      <c r="L28" s="103">
        <f>IF(AND('A-10'!K80="-",'A-10'!K131="-",'A-10'!K182="-"),"-",SUM('A-10'!K80,'A-10'!K131,'A-10'!K182))</f>
        <v>3340</v>
      </c>
      <c r="N28" s="103" t="s">
        <v>15</v>
      </c>
      <c r="O28" s="103" t="s">
        <v>15</v>
      </c>
      <c r="P28" s="103" t="s">
        <v>15</v>
      </c>
      <c r="Q28" s="103" t="str">
        <f>IF(AND('A-10'!M80="-",'A-10'!M131="-",'A-10'!M182="-"),"-",SUM('A-10'!M80,'A-10'!M131,'A-10'!M182))</f>
        <v>-</v>
      </c>
      <c r="R28" s="103" t="str">
        <f>IF(AND('A-10'!N80="-",'A-10'!N131="-",'A-10'!N182="-"),"-",SUM('A-10'!N80,'A-10'!N131,'A-10'!N182))</f>
        <v>-</v>
      </c>
      <c r="S28" s="103">
        <f>IF(AND('A-10'!O80="-",'A-10'!O131="-",'A-10'!O182="-"),"-",SUM('A-10'!O80,'A-10'!O131,'A-10'!O182))</f>
        <v>6031</v>
      </c>
      <c r="T28" s="103">
        <f>IF(AND('A-10'!P80="-",'A-10'!P131="-",'A-10'!P182="-"),"-",SUM('A-10'!P80,'A-10'!P131,'A-10'!P182))</f>
        <v>2</v>
      </c>
      <c r="U28" s="103">
        <f>IF(AND('A-10'!Q80="-",'A-10'!Q131="-",'A-10'!Q182="-"),"-",SUM('A-10'!Q80,'A-10'!Q131,'A-10'!Q182))</f>
        <v>11</v>
      </c>
      <c r="V28" s="103">
        <f>IF(AND('A-10'!R80="-",'A-10'!R131="-",'A-10'!R182="-"),"-",SUM('A-10'!R80,'A-10'!R131,'A-10'!R182))</f>
        <v>2</v>
      </c>
      <c r="W28" s="103" t="s">
        <v>15</v>
      </c>
      <c r="X28" s="103">
        <f>IF(AND('A-10'!S80="-",'A-10'!S131="-",'A-10'!S182="-"),"-",SUM('A-10'!S80,'A-10'!S131,'A-10'!S182))</f>
        <v>6046</v>
      </c>
    </row>
    <row r="29" spans="1:24" ht="11.25" customHeight="1">
      <c r="A29" s="68">
        <v>2000</v>
      </c>
      <c r="B29" s="103" t="s">
        <v>15</v>
      </c>
      <c r="C29" s="103" t="str">
        <f>IF(AND('A-10'!B81="-",'A-10'!B132="-",'A-10'!B183="-"),"-",SUM('A-10'!B81,'A-10'!B132,'A-10'!B183))</f>
        <v>-</v>
      </c>
      <c r="D29" s="103">
        <f>IF(AND('A-10'!C81="-",'A-10'!C132="-",'A-10'!C183="-"),"-",SUM('A-10'!C81,'A-10'!C132,'A-10'!C183))</f>
        <v>4</v>
      </c>
      <c r="E29" s="103">
        <f>IF(AND('A-10'!D81="-",'A-10'!D132="-",'A-10'!D183="-"),"-",SUM('A-10'!D81,'A-10'!D132,'A-10'!D183))</f>
        <v>63</v>
      </c>
      <c r="F29" s="103">
        <f>IF(AND('A-10'!E81="-",'A-10'!E132="-",'A-10'!E183="-"),"-",SUM('A-10'!E81,'A-10'!E132,'A-10'!E183))</f>
        <v>43</v>
      </c>
      <c r="G29" s="103">
        <f>IF(AND('A-10'!F81="-",'A-10'!F132="-",'A-10'!F183="-"),"-",SUM('A-10'!F81,'A-10'!F132,'A-10'!F183))</f>
        <v>7966</v>
      </c>
      <c r="H29" s="103">
        <f>IF(AND('A-10'!G81="-",'A-10'!G132="-",'A-10'!G183="-"),"-",SUM('A-10'!G81,'A-10'!G132,'A-10'!G183))</f>
        <v>3040</v>
      </c>
      <c r="I29" s="103">
        <f>IF(AND('A-10'!H81="-",'A-10'!H132="-",'A-10'!H183="-"),"-",SUM('A-10'!H81,'A-10'!H132,'A-10'!H183))</f>
        <v>1264</v>
      </c>
      <c r="J29" s="103">
        <f>IF(AND('A-10'!I81="-",'A-10'!I132="-",'A-10'!I183="-"),"-",SUM('A-10'!I81,'A-10'!I132,'A-10'!I183))</f>
        <v>435</v>
      </c>
      <c r="K29" s="103">
        <f>IF(AND('A-10'!J81="-",'A-10'!J132="-",'A-10'!J183="-"),"-",SUM('A-10'!J81,'A-10'!J132,'A-10'!J183))</f>
        <v>63</v>
      </c>
      <c r="L29" s="103">
        <f>IF(AND('A-10'!K81="-",'A-10'!K132="-",'A-10'!K183="-"),"-",SUM('A-10'!K81,'A-10'!K132,'A-10'!K183))</f>
        <v>12878</v>
      </c>
      <c r="N29" s="103" t="s">
        <v>15</v>
      </c>
      <c r="O29" s="103" t="s">
        <v>15</v>
      </c>
      <c r="P29" s="103" t="s">
        <v>15</v>
      </c>
      <c r="Q29" s="103" t="str">
        <f>IF(AND('A-10'!M81="-",'A-10'!M132="-",'A-10'!M183="-"),"-",SUM('A-10'!M81,'A-10'!M132,'A-10'!M183))</f>
        <v>-</v>
      </c>
      <c r="R29" s="103" t="str">
        <f>IF(AND('A-10'!N81="-",'A-10'!N132="-",'A-10'!N183="-"),"-",SUM('A-10'!N81,'A-10'!N132,'A-10'!N183))</f>
        <v>-</v>
      </c>
      <c r="S29" s="103">
        <f>IF(AND('A-10'!O81="-",'A-10'!O132="-",'A-10'!O183="-"),"-",SUM('A-10'!O81,'A-10'!O132,'A-10'!O183))</f>
        <v>19316</v>
      </c>
      <c r="T29" s="103">
        <f>IF(AND('A-10'!P81="-",'A-10'!P132="-",'A-10'!P183="-"),"-",SUM('A-10'!P81,'A-10'!P132,'A-10'!P183))</f>
        <v>57</v>
      </c>
      <c r="U29" s="103">
        <f>IF(AND('A-10'!Q81="-",'A-10'!Q132="-",'A-10'!Q183="-"),"-",SUM('A-10'!Q81,'A-10'!Q132,'A-10'!Q183))</f>
        <v>20</v>
      </c>
      <c r="V29" s="103">
        <f>IF(AND('A-10'!R81="-",'A-10'!R132="-",'A-10'!R183="-"),"-",SUM('A-10'!R81,'A-10'!R132,'A-10'!R183))</f>
        <v>8</v>
      </c>
      <c r="W29" s="103" t="s">
        <v>15</v>
      </c>
      <c r="X29" s="103">
        <f>IF(AND('A-10'!S81="-",'A-10'!S132="-",'A-10'!S183="-"),"-",SUM('A-10'!S81,'A-10'!S132,'A-10'!S183))</f>
        <v>19401</v>
      </c>
    </row>
    <row r="30" spans="1:24" ht="11.25" customHeight="1">
      <c r="A30" s="68">
        <v>2001</v>
      </c>
      <c r="B30" s="103" t="s">
        <v>15</v>
      </c>
      <c r="C30" s="103" t="str">
        <f>IF(AND('A-10'!B82="-",'A-10'!B133="-",'A-10'!B184="-"),"-",SUM('A-10'!B82,'A-10'!B133,'A-10'!B184))</f>
        <v>-</v>
      </c>
      <c r="D30" s="103">
        <f>IF(AND('A-10'!C82="-",'A-10'!C133="-",'A-10'!C184="-"),"-",SUM('A-10'!C82,'A-10'!C133,'A-10'!C184))</f>
        <v>0</v>
      </c>
      <c r="E30" s="103">
        <f>IF(AND('A-10'!D82="-",'A-10'!D133="-",'A-10'!D184="-"),"-",SUM('A-10'!D82,'A-10'!D133,'A-10'!D184))</f>
        <v>217</v>
      </c>
      <c r="F30" s="103">
        <f>IF(AND('A-10'!E82="-",'A-10'!E133="-",'A-10'!E184="-"),"-",SUM('A-10'!E82,'A-10'!E133,'A-10'!E184))</f>
        <v>2038</v>
      </c>
      <c r="G30" s="103">
        <f>IF(AND('A-10'!F82="-",'A-10'!F133="-",'A-10'!F184="-"),"-",SUM('A-10'!F82,'A-10'!F133,'A-10'!F184))</f>
        <v>7816</v>
      </c>
      <c r="H30" s="103">
        <f>IF(AND('A-10'!G82="-",'A-10'!G133="-",'A-10'!G184="-"),"-",SUM('A-10'!G82,'A-10'!G133,'A-10'!G184))</f>
        <v>4721</v>
      </c>
      <c r="I30" s="103">
        <f>IF(AND('A-10'!H82="-",'A-10'!H133="-",'A-10'!H184="-"),"-",SUM('A-10'!H82,'A-10'!H133,'A-10'!H184))</f>
        <v>1965</v>
      </c>
      <c r="J30" s="103">
        <f>IF(AND('A-10'!I82="-",'A-10'!I133="-",'A-10'!I184="-"),"-",SUM('A-10'!I82,'A-10'!I133,'A-10'!I184))</f>
        <v>594</v>
      </c>
      <c r="K30" s="103">
        <f>IF(AND('A-10'!J82="-",'A-10'!J133="-",'A-10'!J184="-"),"-",SUM('A-10'!J82,'A-10'!J133,'A-10'!J184))</f>
        <v>23</v>
      </c>
      <c r="L30" s="103">
        <f>IF(AND('A-10'!K82="-",'A-10'!K133="-",'A-10'!K184="-"),"-",SUM('A-10'!K82,'A-10'!K133,'A-10'!K184))</f>
        <v>17374</v>
      </c>
      <c r="N30" s="103" t="s">
        <v>15</v>
      </c>
      <c r="O30" s="103" t="s">
        <v>15</v>
      </c>
      <c r="P30" s="103" t="s">
        <v>15</v>
      </c>
      <c r="Q30" s="103">
        <f>IF(AND('A-10'!M82="-",'A-10'!M133="-",'A-10'!M184="-"),"-",SUM('A-10'!M82,'A-10'!M133,'A-10'!M184))</f>
        <v>21</v>
      </c>
      <c r="R30" s="103">
        <f>IF(AND('A-10'!N82="-",'A-10'!N133="-",'A-10'!N184="-"),"-",SUM('A-10'!N82,'A-10'!N133,'A-10'!N184))</f>
        <v>17671</v>
      </c>
      <c r="S30" s="103">
        <f>IF(AND('A-10'!O82="-",'A-10'!O133="-",'A-10'!O184="-"),"-",SUM('A-10'!O82,'A-10'!O133,'A-10'!O184))</f>
        <v>37093</v>
      </c>
      <c r="T30" s="103">
        <f>IF(AND('A-10'!P82="-",'A-10'!P133="-",'A-10'!P184="-"),"-",SUM('A-10'!P82,'A-10'!P133,'A-10'!P184))</f>
        <v>205</v>
      </c>
      <c r="U30" s="103">
        <f>IF(AND('A-10'!Q82="-",'A-10'!Q133="-",'A-10'!Q184="-"),"-",SUM('A-10'!Q82,'A-10'!Q133,'A-10'!Q184))</f>
        <v>76</v>
      </c>
      <c r="V30" s="103">
        <f>IF(AND('A-10'!R82="-",'A-10'!R133="-",'A-10'!R184="-"),"-",SUM('A-10'!R82,'A-10'!R133,'A-10'!R184))</f>
        <v>22</v>
      </c>
      <c r="W30" s="103" t="s">
        <v>15</v>
      </c>
      <c r="X30" s="103">
        <f>IF(AND('A-10'!S82="-",'A-10'!S133="-",'A-10'!S184="-"),"-",SUM('A-10'!S82,'A-10'!S133,'A-10'!S184))</f>
        <v>55088</v>
      </c>
    </row>
    <row r="31" spans="1:24" ht="11.25" customHeight="1">
      <c r="A31" s="68">
        <v>2002</v>
      </c>
      <c r="B31" s="103" t="s">
        <v>15</v>
      </c>
      <c r="C31" s="103" t="str">
        <f>IF(AND('A-10'!B83="-",'A-10'!B134="-",'A-10'!B185="-"),"-",SUM('A-10'!B83,'A-10'!B134,'A-10'!B185))</f>
        <v>-</v>
      </c>
      <c r="D31" s="103">
        <f>IF(AND('A-10'!C83="-",'A-10'!C134="-",'A-10'!C185="-"),"-",SUM('A-10'!C83,'A-10'!C134,'A-10'!C185))</f>
        <v>155</v>
      </c>
      <c r="E31" s="103">
        <f>IF(AND('A-10'!D83="-",'A-10'!D134="-",'A-10'!D185="-"),"-",SUM('A-10'!D83,'A-10'!D134,'A-10'!D185))</f>
        <v>330</v>
      </c>
      <c r="F31" s="103">
        <f>IF(AND('A-10'!E83="-",'A-10'!E134="-",'A-10'!E185="-"),"-",SUM('A-10'!E83,'A-10'!E134,'A-10'!E185))</f>
        <v>5144</v>
      </c>
      <c r="G31" s="103">
        <f>IF(AND('A-10'!F83="-",'A-10'!F134="-",'A-10'!F185="-"),"-",SUM('A-10'!F83,'A-10'!F134,'A-10'!F185))</f>
        <v>16609</v>
      </c>
      <c r="H31" s="103">
        <f>IF(AND('A-10'!G83="-",'A-10'!G134="-",'A-10'!G185="-"),"-",SUM('A-10'!G83,'A-10'!G134,'A-10'!G185))</f>
        <v>5995</v>
      </c>
      <c r="I31" s="103">
        <f>IF(AND('A-10'!H83="-",'A-10'!H134="-",'A-10'!H185="-"),"-",SUM('A-10'!H83,'A-10'!H134,'A-10'!H185))</f>
        <v>3923</v>
      </c>
      <c r="J31" s="103">
        <f>IF(AND('A-10'!I83="-",'A-10'!I134="-",'A-10'!I185="-"),"-",SUM('A-10'!I83,'A-10'!I134,'A-10'!I185))</f>
        <v>2636</v>
      </c>
      <c r="K31" s="103">
        <f>IF(AND('A-10'!J83="-",'A-10'!J134="-",'A-10'!J185="-"),"-",SUM('A-10'!J83,'A-10'!J134,'A-10'!J185))</f>
        <v>0</v>
      </c>
      <c r="L31" s="103">
        <f>IF(AND('A-10'!K83="-",'A-10'!K134="-",'A-10'!K185="-"),"-",SUM('A-10'!K83,'A-10'!K134,'A-10'!K185))</f>
        <v>34792</v>
      </c>
      <c r="N31" s="103" t="s">
        <v>15</v>
      </c>
      <c r="O31" s="103" t="s">
        <v>15</v>
      </c>
      <c r="P31" s="103" t="s">
        <v>15</v>
      </c>
      <c r="Q31" s="103" t="str">
        <f>IF(AND('A-10'!M83="-",'A-10'!M134="-",'A-10'!M185="-"),"-",SUM('A-10'!M83,'A-10'!M134,'A-10'!M185))</f>
        <v>-</v>
      </c>
      <c r="R31" s="103">
        <f>IF(AND('A-10'!N83="-",'A-10'!N134="-",'A-10'!N185="-"),"-",SUM('A-10'!N83,'A-10'!N134,'A-10'!N185))</f>
        <v>35</v>
      </c>
      <c r="S31" s="103">
        <f>IF(AND('A-10'!O83="-",'A-10'!O134="-",'A-10'!O185="-"),"-",SUM('A-10'!O83,'A-10'!O134,'A-10'!O185))</f>
        <v>19701</v>
      </c>
      <c r="T31" s="103">
        <f>IF(AND('A-10'!P83="-",'A-10'!P134="-",'A-10'!P185="-"),"-",SUM('A-10'!P83,'A-10'!P134,'A-10'!P185))</f>
        <v>2163</v>
      </c>
      <c r="U31" s="103">
        <f>IF(AND('A-10'!Q83="-",'A-10'!Q134="-",'A-10'!Q185="-"),"-",SUM('A-10'!Q83,'A-10'!Q134,'A-10'!Q185))</f>
        <v>103</v>
      </c>
      <c r="V31" s="103">
        <f>IF(AND('A-10'!R83="-",'A-10'!R134="-",'A-10'!R185="-"),"-",SUM('A-10'!R83,'A-10'!R134,'A-10'!R185))</f>
        <v>24</v>
      </c>
      <c r="W31" s="103" t="s">
        <v>15</v>
      </c>
      <c r="X31" s="103">
        <f>IF(AND('A-10'!S83="-",'A-10'!S134="-",'A-10'!S185="-"),"-",SUM('A-10'!S83,'A-10'!S134,'A-10'!S185))</f>
        <v>22026</v>
      </c>
    </row>
    <row r="32" spans="1:24" ht="11.25" customHeight="1">
      <c r="A32" s="68">
        <v>2003</v>
      </c>
      <c r="B32" s="103" t="s">
        <v>15</v>
      </c>
      <c r="C32" s="103">
        <f>IF(AND('A-10'!B84="-",'A-10'!B135="-",'A-10'!B186="-"),"-",SUM('A-10'!B84,'A-10'!B135,'A-10'!B186))</f>
        <v>2</v>
      </c>
      <c r="D32" s="103">
        <f>IF(AND('A-10'!C84="-",'A-10'!C135="-",'A-10'!C186="-"),"-",SUM('A-10'!C84,'A-10'!C135,'A-10'!C186))</f>
        <v>22</v>
      </c>
      <c r="E32" s="103">
        <f>IF(AND('A-10'!D84="-",'A-10'!D135="-",'A-10'!D186="-"),"-",SUM('A-10'!D84,'A-10'!D135,'A-10'!D186))</f>
        <v>268</v>
      </c>
      <c r="F32" s="103">
        <f>IF(AND('A-10'!E84="-",'A-10'!E135="-",'A-10'!E186="-"),"-",SUM('A-10'!E84,'A-10'!E135,'A-10'!E186))</f>
        <v>2936</v>
      </c>
      <c r="G32" s="103">
        <f>IF(AND('A-10'!F84="-",'A-10'!F135="-",'A-10'!F186="-"),"-",SUM('A-10'!F84,'A-10'!F135,'A-10'!F186))</f>
        <v>15116</v>
      </c>
      <c r="H32" s="103">
        <f>IF(AND('A-10'!G84="-",'A-10'!G135="-",'A-10'!G186="-"),"-",SUM('A-10'!G84,'A-10'!G135,'A-10'!G186))</f>
        <v>9235</v>
      </c>
      <c r="I32" s="103">
        <f>IF(AND('A-10'!H84="-",'A-10'!H135="-",'A-10'!H186="-"),"-",SUM('A-10'!H84,'A-10'!H135,'A-10'!H186))</f>
        <v>3960</v>
      </c>
      <c r="J32" s="103">
        <f>IF(AND('A-10'!I84="-",'A-10'!I135="-",'A-10'!I186="-"),"-",SUM('A-10'!I84,'A-10'!I135,'A-10'!I186))</f>
        <v>1273</v>
      </c>
      <c r="K32" s="103">
        <f>IF(AND('A-10'!J84="-",'A-10'!J135="-",'A-10'!J186="-"),"-",SUM('A-10'!J84,'A-10'!J135,'A-10'!J186))</f>
        <v>64</v>
      </c>
      <c r="L32" s="103">
        <f>IF(AND('A-10'!K84="-",'A-10'!K135="-",'A-10'!K186="-"),"-",SUM('A-10'!K84,'A-10'!K135,'A-10'!K186))</f>
        <v>32876</v>
      </c>
      <c r="N32" s="103" t="s">
        <v>15</v>
      </c>
      <c r="O32" s="103" t="s">
        <v>15</v>
      </c>
      <c r="P32" s="103" t="s">
        <v>15</v>
      </c>
      <c r="Q32" s="103">
        <f>IF(AND('A-10'!M84="-",'A-10'!M135="-",'A-10'!M186="-"),"-",SUM('A-10'!M84,'A-10'!M135,'A-10'!M186))</f>
        <v>2</v>
      </c>
      <c r="R32" s="103">
        <f>IF(AND('A-10'!N84="-",'A-10'!N135="-",'A-10'!N186="-"),"-",SUM('A-10'!N84,'A-10'!N135,'A-10'!N186))</f>
        <v>7578</v>
      </c>
      <c r="S32" s="103">
        <f>IF(AND('A-10'!O84="-",'A-10'!O135="-",'A-10'!O186="-"),"-",SUM('A-10'!O84,'A-10'!O135,'A-10'!O186))</f>
        <v>50861</v>
      </c>
      <c r="T32" s="103">
        <f>IF(AND('A-10'!P84="-",'A-10'!P135="-",'A-10'!P186="-"),"-",SUM('A-10'!P84,'A-10'!P135,'A-10'!P186))</f>
        <v>25318</v>
      </c>
      <c r="U32" s="103">
        <f>IF(AND('A-10'!Q84="-",'A-10'!Q135="-",'A-10'!Q186="-"),"-",SUM('A-10'!Q84,'A-10'!Q135,'A-10'!Q186))</f>
        <v>64</v>
      </c>
      <c r="V32" s="103">
        <f>IF(AND('A-10'!R84="-",'A-10'!R135="-",'A-10'!R186="-"),"-",SUM('A-10'!R84,'A-10'!R135,'A-10'!R186))</f>
        <v>14</v>
      </c>
      <c r="W32" s="103" t="s">
        <v>15</v>
      </c>
      <c r="X32" s="103">
        <f>IF(AND('A-10'!S84="-",'A-10'!S135="-",'A-10'!S186="-"),"-",SUM('A-10'!S84,'A-10'!S135,'A-10'!S186))</f>
        <v>83837</v>
      </c>
    </row>
    <row r="33" spans="1:27" ht="11.25" customHeight="1">
      <c r="A33" s="68">
        <v>2004</v>
      </c>
      <c r="B33" s="103" t="s">
        <v>15</v>
      </c>
      <c r="C33" s="103">
        <f>IF(AND('A-10'!B85="-",'A-10'!B136="-",'A-10'!B187="-"),"-",SUM('A-10'!B85,'A-10'!B136,'A-10'!B187))</f>
        <v>2</v>
      </c>
      <c r="D33" s="103">
        <f>IF(AND('A-10'!C85="-",'A-10'!C136="-",'A-10'!C187="-"),"-",SUM('A-10'!C85,'A-10'!C136,'A-10'!C187))</f>
        <v>24</v>
      </c>
      <c r="E33" s="103">
        <f>IF(AND('A-10'!D85="-",'A-10'!D136="-",'A-10'!D187="-"),"-",SUM('A-10'!D85,'A-10'!D136,'A-10'!D187))</f>
        <v>315</v>
      </c>
      <c r="F33" s="103">
        <f>IF(AND('A-10'!E85="-",'A-10'!E136="-",'A-10'!E187="-"),"-",SUM('A-10'!E85,'A-10'!E136,'A-10'!E187))</f>
        <v>3904</v>
      </c>
      <c r="G33" s="103">
        <f>IF(AND('A-10'!F85="-",'A-10'!F136="-",'A-10'!F187="-"),"-",SUM('A-10'!F85,'A-10'!F136,'A-10'!F187))</f>
        <v>21493</v>
      </c>
      <c r="H33" s="103">
        <f>IF(AND('A-10'!G85="-",'A-10'!G136="-",'A-10'!G187="-"),"-",SUM('A-10'!G85,'A-10'!G136,'A-10'!G187))</f>
        <v>14646</v>
      </c>
      <c r="I33" s="103">
        <f>IF(AND('A-10'!H85="-",'A-10'!H136="-",'A-10'!H187="-"),"-",SUM('A-10'!H85,'A-10'!H136,'A-10'!H187))</f>
        <v>5053</v>
      </c>
      <c r="J33" s="103">
        <f>IF(AND('A-10'!I85="-",'A-10'!I136="-",'A-10'!I187="-"),"-",SUM('A-10'!I85,'A-10'!I136,'A-10'!I187))</f>
        <v>1907</v>
      </c>
      <c r="K33" s="103">
        <f>IF(AND('A-10'!J85="-",'A-10'!J136="-",'A-10'!J187="-"),"-",SUM('A-10'!J85,'A-10'!J136,'A-10'!J187))</f>
        <v>69</v>
      </c>
      <c r="L33" s="103">
        <f>IF(AND('A-10'!K85="-",'A-10'!K136="-",'A-10'!K187="-"),"-",SUM('A-10'!K85,'A-10'!K136,'A-10'!K187))</f>
        <v>47413</v>
      </c>
      <c r="N33" s="103" t="s">
        <v>15</v>
      </c>
      <c r="O33" s="103" t="s">
        <v>15</v>
      </c>
      <c r="P33" s="103" t="s">
        <v>15</v>
      </c>
      <c r="Q33" s="103">
        <f>IF(AND('A-10'!M85="-",'A-10'!M136="-",'A-10'!M187="-"),"-",SUM('A-10'!M85,'A-10'!M136,'A-10'!M187))</f>
        <v>2</v>
      </c>
      <c r="R33" s="103">
        <f>IF(AND('A-10'!N85="-",'A-10'!N136="-",'A-10'!N187="-"),"-",SUM('A-10'!N85,'A-10'!N136,'A-10'!N187))</f>
        <v>4955</v>
      </c>
      <c r="S33" s="103">
        <f>IF(AND('A-10'!O85="-",'A-10'!O136="-",'A-10'!O187="-"),"-",SUM('A-10'!O85,'A-10'!O136,'A-10'!O187))</f>
        <v>30949</v>
      </c>
      <c r="T33" s="103">
        <f>IF(AND('A-10'!P85="-",'A-10'!P136="-",'A-10'!P187="-"),"-",SUM('A-10'!P85,'A-10'!P136,'A-10'!P187))</f>
        <v>11667</v>
      </c>
      <c r="U33" s="103">
        <f>IF(AND('A-10'!Q85="-",'A-10'!Q136="-",'A-10'!Q187="-"),"-",SUM('A-10'!Q85,'A-10'!Q136,'A-10'!Q187))</f>
        <v>466</v>
      </c>
      <c r="V33" s="103">
        <f>IF(AND('A-10'!R85="-",'A-10'!R136="-",'A-10'!R187="-"),"-",SUM('A-10'!R85,'A-10'!R136,'A-10'!R187))</f>
        <v>23</v>
      </c>
      <c r="W33" s="103" t="s">
        <v>15</v>
      </c>
      <c r="X33" s="103">
        <f>IF(AND('A-10'!S85="-",'A-10'!S136="-",'A-10'!S187="-"),"-",SUM('A-10'!S85,'A-10'!S136,'A-10'!S187))</f>
        <v>48062</v>
      </c>
    </row>
    <row r="34" spans="1:27" ht="11.25" customHeight="1">
      <c r="A34" s="68">
        <v>2005</v>
      </c>
      <c r="B34" s="103" t="s">
        <v>15</v>
      </c>
      <c r="C34" s="103">
        <f>IF(AND('A-10'!B86="-",'A-10'!B137="-",'A-10'!B188="-"),"-",SUM('A-10'!B86,'A-10'!B137,'A-10'!B188))</f>
        <v>6</v>
      </c>
      <c r="D34" s="103">
        <f>IF(AND('A-10'!C86="-",'A-10'!C137="-",'A-10'!C188="-"),"-",SUM('A-10'!C86,'A-10'!C137,'A-10'!C188))</f>
        <v>104</v>
      </c>
      <c r="E34" s="103">
        <f>IF(AND('A-10'!D86="-",'A-10'!D137="-",'A-10'!D188="-"),"-",SUM('A-10'!D86,'A-10'!D137,'A-10'!D188))</f>
        <v>201</v>
      </c>
      <c r="F34" s="103">
        <f>IF(AND('A-10'!E86="-",'A-10'!E137="-",'A-10'!E188="-"),"-",SUM('A-10'!E86,'A-10'!E137,'A-10'!E188))</f>
        <v>3696</v>
      </c>
      <c r="G34" s="103">
        <f>IF(AND('A-10'!F86="-",'A-10'!F137="-",'A-10'!F188="-"),"-",SUM('A-10'!F86,'A-10'!F137,'A-10'!F188))</f>
        <v>4228</v>
      </c>
      <c r="H34" s="103">
        <f>IF(AND('A-10'!G86="-",'A-10'!G137="-",'A-10'!G188="-"),"-",SUM('A-10'!G86,'A-10'!G137,'A-10'!G188))</f>
        <v>4564</v>
      </c>
      <c r="I34" s="103">
        <f>IF(AND('A-10'!H86="-",'A-10'!H137="-",'A-10'!H188="-"),"-",SUM('A-10'!H86,'A-10'!H137,'A-10'!H188))</f>
        <v>5524</v>
      </c>
      <c r="J34" s="103">
        <f>IF(AND('A-10'!I86="-",'A-10'!I137="-",'A-10'!I188="-"),"-",SUM('A-10'!I86,'A-10'!I137,'A-10'!I188))</f>
        <v>280</v>
      </c>
      <c r="K34" s="103">
        <f>IF(AND('A-10'!J86="-",'A-10'!J137="-",'A-10'!J188="-"),"-",SUM('A-10'!J86,'A-10'!J137,'A-10'!J188))</f>
        <v>0</v>
      </c>
      <c r="L34" s="103">
        <f>IF(AND('A-10'!K86="-",'A-10'!K137="-",'A-10'!K188="-"),"-",SUM('A-10'!K86,'A-10'!K137,'A-10'!K188))</f>
        <v>18603</v>
      </c>
      <c r="M34" s="21"/>
      <c r="N34" s="103" t="s">
        <v>15</v>
      </c>
      <c r="O34" s="103" t="s">
        <v>15</v>
      </c>
      <c r="P34" s="103" t="s">
        <v>15</v>
      </c>
      <c r="Q34" s="103" t="str">
        <f>IF(AND('A-10'!M86="-",'A-10'!M137="-",'A-10'!M188="-"),"-",SUM('A-10'!M86,'A-10'!M137,'A-10'!M188))</f>
        <v>-</v>
      </c>
      <c r="R34" s="103">
        <f>IF(AND('A-10'!N86="-",'A-10'!N137="-",'A-10'!N188="-"),"-",SUM('A-10'!N86,'A-10'!N137,'A-10'!N188))</f>
        <v>2064</v>
      </c>
      <c r="S34" s="103">
        <f>IF(AND('A-10'!O86="-",'A-10'!O137="-",'A-10'!O188="-"),"-",SUM('A-10'!O86,'A-10'!O137,'A-10'!O188))</f>
        <v>1422</v>
      </c>
      <c r="T34" s="103">
        <f>IF(AND('A-10'!P86="-",'A-10'!P137="-",'A-10'!P188="-"),"-",SUM('A-10'!P86,'A-10'!P137,'A-10'!P188))</f>
        <v>37</v>
      </c>
      <c r="U34" s="103">
        <f>IF(AND('A-10'!Q86="-",'A-10'!Q137="-",'A-10'!Q188="-"),"-",SUM('A-10'!Q86,'A-10'!Q137,'A-10'!Q188))</f>
        <v>107</v>
      </c>
      <c r="V34" s="103" t="str">
        <f>IF(AND('A-10'!R86="-",'A-10'!R137="-",'A-10'!R188="-"),"-",SUM('A-10'!R86,'A-10'!R137,'A-10'!R188))</f>
        <v>-</v>
      </c>
      <c r="W34" s="103" t="s">
        <v>15</v>
      </c>
      <c r="X34" s="103">
        <f>IF(AND('A-10'!S86="-",'A-10'!S137="-",'A-10'!S188="-"),"-",SUM('A-10'!S86,'A-10'!S137,'A-10'!S188))</f>
        <v>3630</v>
      </c>
    </row>
    <row r="35" spans="1:27" ht="11.25" customHeight="1">
      <c r="A35" s="68">
        <v>2006</v>
      </c>
      <c r="B35" s="103" t="s">
        <v>15</v>
      </c>
      <c r="C35" s="103">
        <f>IF(AND('A-10'!B87="-",'A-10'!B138="-",'A-10'!B189="-"),"-",SUM('A-10'!B87,'A-10'!B138,'A-10'!B189))</f>
        <v>2</v>
      </c>
      <c r="D35" s="103">
        <f>IF(AND('A-10'!C87="-",'A-10'!C138="-",'A-10'!C189="-"),"-",SUM('A-10'!C87,'A-10'!C138,'A-10'!C189))</f>
        <v>4</v>
      </c>
      <c r="E35" s="103">
        <f>IF(AND('A-10'!D87="-",'A-10'!D138="-",'A-10'!D189="-"),"-",SUM('A-10'!D87,'A-10'!D138,'A-10'!D189))</f>
        <v>68</v>
      </c>
      <c r="F35" s="103">
        <f>IF(AND('A-10'!E87="-",'A-10'!E138="-",'A-10'!E189="-"),"-",SUM('A-10'!E87,'A-10'!E138,'A-10'!E189))</f>
        <v>540</v>
      </c>
      <c r="G35" s="103">
        <f>IF(AND('A-10'!F87="-",'A-10'!F138="-",'A-10'!F189="-"),"-",SUM('A-10'!F87,'A-10'!F138,'A-10'!F189))</f>
        <v>3755</v>
      </c>
      <c r="H35" s="103">
        <f>IF(AND('A-10'!G87="-",'A-10'!G138="-",'A-10'!G189="-"),"-",SUM('A-10'!G87,'A-10'!G138,'A-10'!G189))</f>
        <v>982</v>
      </c>
      <c r="I35" s="103">
        <f>IF(AND('A-10'!H87="-",'A-10'!H138="-",'A-10'!H189="-"),"-",SUM('A-10'!H87,'A-10'!H138,'A-10'!H189))</f>
        <v>1863</v>
      </c>
      <c r="J35" s="103">
        <f>IF(AND('A-10'!I87="-",'A-10'!I138="-",'A-10'!I189="-"),"-",SUM('A-10'!I87,'A-10'!I138,'A-10'!I189))</f>
        <v>2024</v>
      </c>
      <c r="K35" s="103">
        <f>IF(AND('A-10'!J87="-",'A-10'!J138="-",'A-10'!J189="-"),"-",SUM('A-10'!J87,'A-10'!J138,'A-10'!J189))</f>
        <v>49</v>
      </c>
      <c r="L35" s="103">
        <f>IF(AND('A-10'!K87="-",'A-10'!K138="-",'A-10'!K189="-"),"-",SUM('A-10'!K87,'A-10'!K138,'A-10'!K189))</f>
        <v>9287</v>
      </c>
      <c r="N35" s="103" t="s">
        <v>15</v>
      </c>
      <c r="O35" s="103" t="s">
        <v>15</v>
      </c>
      <c r="P35" s="103" t="s">
        <v>15</v>
      </c>
      <c r="Q35" s="103" t="str">
        <f>IF(AND('A-10'!M87="-",'A-10'!M138="-",'A-10'!M189="-"),"-",SUM('A-10'!M87,'A-10'!M138,'A-10'!M189))</f>
        <v>-</v>
      </c>
      <c r="R35" s="103">
        <f>IF(AND('A-10'!N87="-",'A-10'!N138="-",'A-10'!N189="-"),"-",SUM('A-10'!N87,'A-10'!N138,'A-10'!N189))</f>
        <v>469</v>
      </c>
      <c r="S35" s="103">
        <f>IF(AND('A-10'!O87="-",'A-10'!O138="-",'A-10'!O189="-"),"-",SUM('A-10'!O87,'A-10'!O138,'A-10'!O189))</f>
        <v>8346</v>
      </c>
      <c r="T35" s="103">
        <f>IF(AND('A-10'!P87="-",'A-10'!P138="-",'A-10'!P189="-"),"-",SUM('A-10'!P87,'A-10'!P138,'A-10'!P189))</f>
        <v>36</v>
      </c>
      <c r="U35" s="103">
        <f>IF(AND('A-10'!Q87="-",'A-10'!Q138="-",'A-10'!Q189="-"),"-",SUM('A-10'!Q87,'A-10'!Q138,'A-10'!Q189))</f>
        <v>634</v>
      </c>
      <c r="V35" s="103" t="str">
        <f>IF(AND('A-10'!R87="-",'A-10'!R138="-",'A-10'!R189="-"),"-",SUM('A-10'!R87,'A-10'!R138,'A-10'!R189))</f>
        <v>-</v>
      </c>
      <c r="W35" s="103" t="s">
        <v>15</v>
      </c>
      <c r="X35" s="103">
        <f>IF(AND('A-10'!S87="-",'A-10'!S138="-",'A-10'!S189="-"),"-",SUM('A-10'!S87,'A-10'!S138,'A-10'!S189))</f>
        <v>9485</v>
      </c>
      <c r="Y35" s="1"/>
      <c r="Z35" s="1"/>
      <c r="AA35" s="1"/>
    </row>
    <row r="36" spans="1:27" ht="11.25" customHeight="1">
      <c r="A36" s="68">
        <v>2007</v>
      </c>
      <c r="B36" s="103" t="s">
        <v>15</v>
      </c>
      <c r="C36" s="103">
        <f>IF(AND('A-10'!B88="-",'A-10'!B139="-",'A-10'!B190="-"),"-",SUM('A-10'!B88,'A-10'!B139,'A-10'!B190))</f>
        <v>3</v>
      </c>
      <c r="D36" s="103">
        <f>IF(AND('A-10'!C88="-",'A-10'!C139="-",'A-10'!C190="-"),"-",SUM('A-10'!C88,'A-10'!C139,'A-10'!C190))</f>
        <v>0</v>
      </c>
      <c r="E36" s="103">
        <f>IF(AND('A-10'!D88="-",'A-10'!D139="-",'A-10'!D190="-"),"-",SUM('A-10'!D88,'A-10'!D139,'A-10'!D190))</f>
        <v>72</v>
      </c>
      <c r="F36" s="103">
        <f>IF(AND('A-10'!E88="-",'A-10'!E139="-",'A-10'!E190="-"),"-",SUM('A-10'!E88,'A-10'!E139,'A-10'!E190))</f>
        <v>255</v>
      </c>
      <c r="G36" s="103">
        <f>IF(AND('A-10'!F88="-",'A-10'!F139="-",'A-10'!F190="-"),"-",SUM('A-10'!F88,'A-10'!F139,'A-10'!F190))</f>
        <v>804</v>
      </c>
      <c r="H36" s="103">
        <f>IF(AND('A-10'!G88="-",'A-10'!G139="-",'A-10'!G190="-"),"-",SUM('A-10'!G88,'A-10'!G139,'A-10'!G190))</f>
        <v>1076</v>
      </c>
      <c r="I36" s="103">
        <f>IF(AND('A-10'!H88="-",'A-10'!H139="-",'A-10'!H190="-"),"-",SUM('A-10'!H88,'A-10'!H139,'A-10'!H190))</f>
        <v>597</v>
      </c>
      <c r="J36" s="103">
        <f>IF(AND('A-10'!I88="-",'A-10'!I139="-",'A-10'!I190="-"),"-",SUM('A-10'!I88,'A-10'!I139,'A-10'!I190))</f>
        <v>474</v>
      </c>
      <c r="K36" s="103">
        <f>IF(AND('A-10'!J88="-",'A-10'!J139="-",'A-10'!J190="-"),"-",SUM('A-10'!J88,'A-10'!J139,'A-10'!J190))</f>
        <v>16</v>
      </c>
      <c r="L36" s="103">
        <f>IF(AND('A-10'!K88="-",'A-10'!K139="-",'A-10'!K190="-"),"-",SUM('A-10'!K88,'A-10'!K139,'A-10'!K190))</f>
        <v>3297</v>
      </c>
      <c r="M36" s="21"/>
      <c r="N36" s="103" t="s">
        <v>15</v>
      </c>
      <c r="O36" s="103" t="s">
        <v>15</v>
      </c>
      <c r="P36" s="103" t="s">
        <v>15</v>
      </c>
      <c r="Q36" s="103">
        <f>IF(AND('A-10'!M88="-",'A-10'!M139="-",'A-10'!M190="-"),"-",SUM('A-10'!M88,'A-10'!M139,'A-10'!M190))</f>
        <v>2</v>
      </c>
      <c r="R36" s="103">
        <f>IF(AND('A-10'!N88="-",'A-10'!N139="-",'A-10'!N190="-"),"-",SUM('A-10'!N88,'A-10'!N139,'A-10'!N190))</f>
        <v>4734</v>
      </c>
      <c r="S36" s="103">
        <f>IF(AND('A-10'!O88="-",'A-10'!O139="-",'A-10'!O190="-"),"-",SUM('A-10'!O88,'A-10'!O139,'A-10'!O190))</f>
        <v>19223</v>
      </c>
      <c r="T36" s="103">
        <f>IF(AND('A-10'!P88="-",'A-10'!P139="-",'A-10'!P190="-"),"-",SUM('A-10'!P88,'A-10'!P139,'A-10'!P190))</f>
        <v>16417</v>
      </c>
      <c r="U36" s="103">
        <f>IF(AND('A-10'!Q88="-",'A-10'!Q139="-",'A-10'!Q190="-"),"-",SUM('A-10'!Q88,'A-10'!Q139,'A-10'!Q190))</f>
        <v>311</v>
      </c>
      <c r="V36" s="103" t="str">
        <f>IF(AND('A-10'!R88="-",'A-10'!R139="-",'A-10'!R190="-"),"-",SUM('A-10'!R88,'A-10'!R139,'A-10'!R190))</f>
        <v>-</v>
      </c>
      <c r="W36" s="103" t="s">
        <v>15</v>
      </c>
      <c r="X36" s="103">
        <f>IF(AND('A-10'!S88="-",'A-10'!S139="-",'A-10'!S190="-"),"-",SUM('A-10'!S88,'A-10'!S139,'A-10'!S190))</f>
        <v>40687</v>
      </c>
    </row>
    <row r="37" spans="1:27" ht="11.25" customHeight="1">
      <c r="A37" s="68">
        <v>2008</v>
      </c>
      <c r="B37" s="103" t="s">
        <v>15</v>
      </c>
      <c r="C37" s="103" t="str">
        <f>IF(AND('A-10'!B89="-",'A-10'!B140="-",'A-10'!B191="-"),"-",SUM('A-10'!B89,'A-10'!B140,'A-10'!B191))</f>
        <v>-</v>
      </c>
      <c r="D37" s="103" t="str">
        <f>IF(AND('A-10'!C89="-",'A-10'!C140="-",'A-10'!C191="-"),"-",SUM('A-10'!C89,'A-10'!C140,'A-10'!C191))</f>
        <v>-</v>
      </c>
      <c r="E37" s="103" t="str">
        <f>IF(AND('A-10'!D89="-",'A-10'!D140="-",'A-10'!D191="-"),"-",SUM('A-10'!D89,'A-10'!D140,'A-10'!D191))</f>
        <v>-</v>
      </c>
      <c r="F37" s="103">
        <f>IF(AND('A-10'!E89="-",'A-10'!E140="-",'A-10'!E191="-"),"-",SUM('A-10'!E89,'A-10'!E140,'A-10'!E191))</f>
        <v>9</v>
      </c>
      <c r="G37" s="103">
        <f>IF(AND('A-10'!F89="-",'A-10'!F140="-",'A-10'!F191="-"),"-",SUM('A-10'!F89,'A-10'!F140,'A-10'!F191))</f>
        <v>6</v>
      </c>
      <c r="H37" s="103">
        <f>IF(AND('A-10'!G89="-",'A-10'!G140="-",'A-10'!G191="-"),"-",SUM('A-10'!G89,'A-10'!G140,'A-10'!G191))</f>
        <v>3</v>
      </c>
      <c r="I37" s="103">
        <f>IF(AND('A-10'!H89="-",'A-10'!H140="-",'A-10'!H191="-"),"-",SUM('A-10'!H89,'A-10'!H140,'A-10'!H191))</f>
        <v>262</v>
      </c>
      <c r="J37" s="103">
        <f>IF(AND('A-10'!I89="-",'A-10'!I140="-",'A-10'!I191="-"),"-",SUM('A-10'!I89,'A-10'!I140,'A-10'!I191))</f>
        <v>201</v>
      </c>
      <c r="K37" s="38" t="s">
        <v>63</v>
      </c>
      <c r="L37" s="103">
        <f>IF(AND('A-10'!K89="-",'A-10'!K140="-",'A-10'!K191="-"),"-",SUM('A-10'!K89,'A-10'!K140,'A-10'!K191))</f>
        <v>481</v>
      </c>
      <c r="M37" s="21"/>
      <c r="N37" s="103" t="s">
        <v>15</v>
      </c>
      <c r="O37" s="103" t="s">
        <v>15</v>
      </c>
      <c r="P37" s="103" t="s">
        <v>15</v>
      </c>
      <c r="Q37" s="103" t="str">
        <f>IF(AND('A-10'!M89="-",'A-10'!M140="-",'A-10'!M191="-"),"-",SUM('A-10'!M89,'A-10'!M140,'A-10'!M191))</f>
        <v>-</v>
      </c>
      <c r="R37" s="103">
        <f>IF(AND('A-10'!N89="-",'A-10'!N140="-",'A-10'!N191="-"),"-",SUM('A-10'!N89,'A-10'!N140,'A-10'!N191))</f>
        <v>770</v>
      </c>
      <c r="S37" s="103">
        <f>IF(AND('A-10'!O89="-",'A-10'!O140="-",'A-10'!O191="-"),"-",SUM('A-10'!O89,'A-10'!O140,'A-10'!O191))</f>
        <v>2811</v>
      </c>
      <c r="T37" s="103">
        <f>IF(AND('A-10'!P89="-",'A-10'!P140="-",'A-10'!P191="-"),"-",SUM('A-10'!P89,'A-10'!P140,'A-10'!P191))</f>
        <v>4131</v>
      </c>
      <c r="U37" s="103">
        <f>IF(AND('A-10'!Q89="-",'A-10'!Q140="-",'A-10'!Q191="-"),"-",SUM('A-10'!Q89,'A-10'!Q140,'A-10'!Q191))</f>
        <v>45</v>
      </c>
      <c r="V37" s="103">
        <f>IF(AND('A-10'!R89="-",'A-10'!R140="-",'A-10'!R191="-"),"-",SUM('A-10'!R89,'A-10'!R140,'A-10'!R191))</f>
        <v>3</v>
      </c>
      <c r="W37" s="103" t="s">
        <v>15</v>
      </c>
      <c r="X37" s="103">
        <f>IF(AND('A-10'!S89="-",'A-10'!S140="-",'A-10'!S191="-"),"-",SUM('A-10'!S89,'A-10'!S140,'A-10'!S191))</f>
        <v>7760</v>
      </c>
    </row>
    <row r="38" spans="1:27" ht="11.25" customHeight="1">
      <c r="A38" s="68">
        <v>2009</v>
      </c>
      <c r="B38" s="103" t="s">
        <v>15</v>
      </c>
      <c r="C38" s="103" t="str">
        <f>IF(AND('A-10'!B90="-",'A-10'!B141="-",'A-10'!B192="-"),"-",SUM('A-10'!B90,'A-10'!B141,'A-10'!B192))</f>
        <v>-</v>
      </c>
      <c r="D38" s="103" t="str">
        <f>IF(AND('A-10'!C90="-",'A-10'!C141="-",'A-10'!C192="-"),"-",SUM('A-10'!C90,'A-10'!C141,'A-10'!C192))</f>
        <v>-</v>
      </c>
      <c r="E38" s="103" t="str">
        <f>IF(AND('A-10'!D90="-",'A-10'!D141="-",'A-10'!D192="-"),"-",SUM('A-10'!D90,'A-10'!D141,'A-10'!D192))</f>
        <v>-</v>
      </c>
      <c r="F38" s="103">
        <f>IF(AND('A-10'!E90="-",'A-10'!E141="-",'A-10'!E192="-"),"-",SUM('A-10'!E90,'A-10'!E141,'A-10'!E192))</f>
        <v>9</v>
      </c>
      <c r="G38" s="103">
        <f>IF(AND('A-10'!F90="-",'A-10'!F141="-",'A-10'!F192="-"),"-",SUM('A-10'!F90,'A-10'!F141,'A-10'!F192))</f>
        <v>36</v>
      </c>
      <c r="H38" s="103">
        <f>IF(AND('A-10'!G90="-",'A-10'!G141="-",'A-10'!G192="-"),"-",SUM('A-10'!G90,'A-10'!G141,'A-10'!G192))</f>
        <v>47</v>
      </c>
      <c r="I38" s="103">
        <f>IF(AND('A-10'!H90="-",'A-10'!H141="-",'A-10'!H192="-"),"-",SUM('A-10'!H90,'A-10'!H141,'A-10'!H192))</f>
        <v>92</v>
      </c>
      <c r="J38" s="103">
        <f>IF(AND('A-10'!I90="-",'A-10'!I141="-",'A-10'!I192="-"),"-",SUM('A-10'!I90,'A-10'!I141,'A-10'!I192))</f>
        <v>226</v>
      </c>
      <c r="K38" s="38" t="s">
        <v>63</v>
      </c>
      <c r="L38" s="103">
        <f>IF(AND('A-10'!K90="-",'A-10'!K141="-",'A-10'!K192="-"),"-",SUM('A-10'!K90,'A-10'!K141,'A-10'!K192))</f>
        <v>410</v>
      </c>
      <c r="M38" s="21"/>
      <c r="N38" s="103" t="s">
        <v>15</v>
      </c>
      <c r="O38" s="103" t="s">
        <v>15</v>
      </c>
      <c r="P38" s="103" t="s">
        <v>15</v>
      </c>
      <c r="Q38" s="103" t="str">
        <f>IF(AND('A-10'!M90="-",'A-10'!M141="-",'A-10'!M192="-"),"-",SUM('A-10'!M90,'A-10'!M141,'A-10'!M192))</f>
        <v>-</v>
      </c>
      <c r="R38" s="103">
        <f>IF(AND('A-10'!N90="-",'A-10'!N141="-",'A-10'!N192="-"),"-",SUM('A-10'!N90,'A-10'!N141,'A-10'!N192))</f>
        <v>4859</v>
      </c>
      <c r="S38" s="103">
        <f>IF(AND('A-10'!O90="-",'A-10'!O141="-",'A-10'!O192="-"),"-",SUM('A-10'!O90,'A-10'!O141,'A-10'!O192))</f>
        <v>38001</v>
      </c>
      <c r="T38" s="103">
        <f>IF(AND('A-10'!P90="-",'A-10'!P141="-",'A-10'!P192="-"),"-",SUM('A-10'!P90,'A-10'!P141,'A-10'!P192))</f>
        <v>25325</v>
      </c>
      <c r="U38" s="103">
        <f>IF(AND('A-10'!Q90="-",'A-10'!Q141="-",'A-10'!Q192="-"),"-",SUM('A-10'!Q90,'A-10'!Q141,'A-10'!Q192))</f>
        <v>799</v>
      </c>
      <c r="V38" s="103">
        <f>IF(AND('A-10'!R90="-",'A-10'!R141="-",'A-10'!R192="-"),"-",SUM('A-10'!R90,'A-10'!R141,'A-10'!R192))</f>
        <v>6</v>
      </c>
      <c r="W38" s="103" t="s">
        <v>15</v>
      </c>
      <c r="X38" s="103">
        <f>IF(AND('A-10'!S90="-",'A-10'!S141="-",'A-10'!S192="-"),"-",SUM('A-10'!S90,'A-10'!S141,'A-10'!S192))</f>
        <v>68990</v>
      </c>
    </row>
    <row r="39" spans="1:27" ht="11.25" customHeight="1">
      <c r="A39" s="68">
        <v>2010</v>
      </c>
      <c r="B39" s="103" t="s">
        <v>15</v>
      </c>
      <c r="C39" s="103" t="str">
        <f>IF(AND('A-10'!B91="-",'A-10'!B142="-",'A-10'!B193="-"),"-",SUM('A-10'!B91,'A-10'!B142,'A-10'!B193))</f>
        <v>-</v>
      </c>
      <c r="D39" s="103" t="str">
        <f>IF(AND('A-10'!C91="-",'A-10'!C142="-",'A-10'!C193="-"),"-",SUM('A-10'!C91,'A-10'!C142,'A-10'!C193))</f>
        <v>-</v>
      </c>
      <c r="E39" s="103">
        <f>IF(AND('A-10'!D91="-",'A-10'!D142="-",'A-10'!D193="-"),"-",SUM('A-10'!D91,'A-10'!D142,'A-10'!D193))</f>
        <v>75</v>
      </c>
      <c r="F39" s="103">
        <f>IF(AND('A-10'!E91="-",'A-10'!E142="-",'A-10'!E193="-"),"-",SUM('A-10'!E91,'A-10'!E142,'A-10'!E193))</f>
        <v>207</v>
      </c>
      <c r="G39" s="103">
        <f>IF(AND('A-10'!F91="-",'A-10'!F142="-",'A-10'!F193="-"),"-",SUM('A-10'!F91,'A-10'!F142,'A-10'!F193))</f>
        <v>380</v>
      </c>
      <c r="H39" s="103">
        <f>IF(AND('A-10'!G91="-",'A-10'!G142="-",'A-10'!G193="-"),"-",SUM('A-10'!G91,'A-10'!G142,'A-10'!G193))</f>
        <v>1108</v>
      </c>
      <c r="I39" s="103">
        <f>IF(AND('A-10'!H91="-",'A-10'!H142="-",'A-10'!H193="-"),"-",SUM('A-10'!H91,'A-10'!H142,'A-10'!H193))</f>
        <v>439</v>
      </c>
      <c r="J39" s="103">
        <f>IF(AND('A-10'!I91="-",'A-10'!I142="-",'A-10'!I193="-"),"-",SUM('A-10'!I91,'A-10'!I142,'A-10'!I193))</f>
        <v>122</v>
      </c>
      <c r="K39" s="38" t="s">
        <v>63</v>
      </c>
      <c r="L39" s="103">
        <f>IF(AND('A-10'!K91="-",'A-10'!K142="-",'A-10'!K193="-"),"-",SUM('A-10'!K91,'A-10'!K142,'A-10'!K193))</f>
        <v>2331</v>
      </c>
      <c r="M39" s="21"/>
      <c r="N39" s="103" t="s">
        <v>15</v>
      </c>
      <c r="O39" s="103" t="s">
        <v>15</v>
      </c>
      <c r="P39" s="103" t="s">
        <v>15</v>
      </c>
      <c r="Q39" s="103" t="str">
        <f>IF(AND('A-10'!M91="-",'A-10'!M142="-",'A-10'!M193="-"),"-",SUM('A-10'!M91,'A-10'!M142,'A-10'!M193))</f>
        <v>-</v>
      </c>
      <c r="R39" s="103">
        <f>IF(AND('A-10'!N91="-",'A-10'!N142="-",'A-10'!N193="-"),"-",SUM('A-10'!N91,'A-10'!N142,'A-10'!N193))</f>
        <v>368</v>
      </c>
      <c r="S39" s="103">
        <f>IF(AND('A-10'!O91="-",'A-10'!O142="-",'A-10'!O193="-"),"-",SUM('A-10'!O91,'A-10'!O142,'A-10'!O193))</f>
        <v>2181</v>
      </c>
      <c r="T39" s="103">
        <f>IF(AND('A-10'!P91="-",'A-10'!P142="-",'A-10'!P193="-"),"-",SUM('A-10'!P91,'A-10'!P142,'A-10'!P193))</f>
        <v>8336</v>
      </c>
      <c r="U39" s="103">
        <f>IF(AND('A-10'!Q91="-",'A-10'!Q142="-",'A-10'!Q193="-"),"-",SUM('A-10'!Q91,'A-10'!Q142,'A-10'!Q193))</f>
        <v>1242</v>
      </c>
      <c r="V39" s="103" t="str">
        <f>IF(AND('A-10'!R91="-",'A-10'!R142="-",'A-10'!R193="-"),"-",SUM('A-10'!R91,'A-10'!R142,'A-10'!R193))</f>
        <v>-</v>
      </c>
      <c r="W39" s="103" t="s">
        <v>15</v>
      </c>
      <c r="X39" s="103">
        <f>IF(AND('A-10'!S91="-",'A-10'!S142="-",'A-10'!S193="-"),"-",SUM('A-10'!S91,'A-10'!S142,'A-10'!S193))</f>
        <v>12127</v>
      </c>
    </row>
    <row r="40" spans="1:27" ht="11.25" customHeight="1">
      <c r="A40" s="68">
        <v>2011</v>
      </c>
      <c r="B40" s="103" t="s">
        <v>15</v>
      </c>
      <c r="C40" s="103">
        <f>IF(AND('A-10'!B92="-",'A-10'!B143="-",'A-10'!B194="-"),"-",SUM('A-10'!B92,'A-10'!B143,'A-10'!B194))</f>
        <v>0</v>
      </c>
      <c r="D40" s="103">
        <f>IF(AND('A-10'!C92="-",'A-10'!C143="-",'A-10'!C194="-"),"-",SUM('A-10'!C92,'A-10'!C143,'A-10'!C194))</f>
        <v>7</v>
      </c>
      <c r="E40" s="103">
        <f>IF(AND('A-10'!D92="-",'A-10'!D143="-",'A-10'!D194="-"),"-",SUM('A-10'!D92,'A-10'!D143,'A-10'!D194))</f>
        <v>56</v>
      </c>
      <c r="F40" s="103">
        <f>IF(AND('A-10'!E92="-",'A-10'!E143="-",'A-10'!E194="-"),"-",SUM('A-10'!E92,'A-10'!E143,'A-10'!E194))</f>
        <v>161</v>
      </c>
      <c r="G40" s="103">
        <f>IF(AND('A-10'!F92="-",'A-10'!F143="-",'A-10'!F194="-"),"-",SUM('A-10'!F92,'A-10'!F143,'A-10'!F194))</f>
        <v>493</v>
      </c>
      <c r="H40" s="103">
        <f>IF(AND('A-10'!G92="-",'A-10'!G143="-",'A-10'!G194="-"),"-",SUM('A-10'!G92,'A-10'!G143,'A-10'!G194))</f>
        <v>623</v>
      </c>
      <c r="I40" s="103">
        <f>IF(AND('A-10'!H92="-",'A-10'!H143="-",'A-10'!H194="-"),"-",SUM('A-10'!H92,'A-10'!H143,'A-10'!H194))</f>
        <v>1056</v>
      </c>
      <c r="J40" s="103">
        <f>IF(AND('A-10'!I92="-",'A-10'!I143="-",'A-10'!I194="-"),"-",SUM('A-10'!I92,'A-10'!I143,'A-10'!I194))</f>
        <v>207</v>
      </c>
      <c r="K40" s="103">
        <f>IF(AND('A-10'!J92="-",'A-10'!J143="-",'A-10'!J194="-"),"-",SUM('A-10'!J92,'A-10'!J143,'A-10'!J194))</f>
        <v>6</v>
      </c>
      <c r="L40" s="103">
        <f>IF(AND('A-10'!K92="-",'A-10'!K143="-",'A-10'!K194="-"),"-",SUM('A-10'!K92,'A-10'!K143,'A-10'!K194))</f>
        <v>2609</v>
      </c>
      <c r="M40" s="21"/>
      <c r="N40" s="103" t="s">
        <v>15</v>
      </c>
      <c r="O40" s="103" t="s">
        <v>15</v>
      </c>
      <c r="P40" s="103" t="s">
        <v>15</v>
      </c>
      <c r="Q40" s="103" t="str">
        <f>IF(AND('A-10'!M92="-",'A-10'!M143="-",'A-10'!M194="-"),"-",SUM('A-10'!M92,'A-10'!M143,'A-10'!M194))</f>
        <v>-</v>
      </c>
      <c r="R40" s="103">
        <f>IF(AND('A-10'!N92="-",'A-10'!N143="-",'A-10'!N194="-"),"-",SUM('A-10'!N92,'A-10'!N143,'A-10'!N194))</f>
        <v>556</v>
      </c>
      <c r="S40" s="103">
        <f>IF(AND('A-10'!O92="-",'A-10'!O143="-",'A-10'!O194="-"),"-",SUM('A-10'!O92,'A-10'!O143,'A-10'!O194))</f>
        <v>3568</v>
      </c>
      <c r="T40" s="103">
        <f>IF(AND('A-10'!P92="-",'A-10'!P143="-",'A-10'!P194="-"),"-",SUM('A-10'!P92,'A-10'!P143,'A-10'!P194))</f>
        <v>2011</v>
      </c>
      <c r="U40" s="103">
        <f>IF(AND('A-10'!Q92="-",'A-10'!Q143="-",'A-10'!Q194="-"),"-",SUM('A-10'!Q92,'A-10'!Q143,'A-10'!Q194))</f>
        <v>6623</v>
      </c>
      <c r="V40" s="103" t="str">
        <f>IF(AND('A-10'!R92="-",'A-10'!R143="-",'A-10'!R194="-"),"-",SUM('A-10'!R92,'A-10'!R143,'A-10'!R194))</f>
        <v>-</v>
      </c>
      <c r="W40" s="103" t="s">
        <v>15</v>
      </c>
      <c r="X40" s="103">
        <f>IF(AND('A-10'!S92="-",'A-10'!S143="-",'A-10'!S194="-"),"-",SUM('A-10'!S92,'A-10'!S143,'A-10'!S194))</f>
        <v>12758</v>
      </c>
    </row>
    <row r="41" spans="1:27" ht="11.25" customHeight="1">
      <c r="A41" s="68">
        <v>2012</v>
      </c>
      <c r="B41" s="103" t="s">
        <v>15</v>
      </c>
      <c r="C41" s="103">
        <f>IF(AND('A-10'!B93="-",'A-10'!B144="-",'A-10'!B195="-"),"-",SUM('A-10'!B93,'A-10'!B144,'A-10'!B195))</f>
        <v>21</v>
      </c>
      <c r="D41" s="103">
        <f>IF(AND('A-10'!C93="-",'A-10'!C144="-",'A-10'!C195="-"),"-",SUM('A-10'!C93,'A-10'!C144,'A-10'!C195))</f>
        <v>108</v>
      </c>
      <c r="E41" s="103">
        <f>IF(AND('A-10'!D93="-",'A-10'!D144="-",'A-10'!D195="-"),"-",SUM('A-10'!D93,'A-10'!D144,'A-10'!D195))</f>
        <v>530</v>
      </c>
      <c r="F41" s="103">
        <f>IF(AND('A-10'!E93="-",'A-10'!E144="-",'A-10'!E195="-"),"-",SUM('A-10'!E93,'A-10'!E144,'A-10'!E195))</f>
        <v>687</v>
      </c>
      <c r="G41" s="103">
        <f>IF(AND('A-10'!F93="-",'A-10'!F144="-",'A-10'!F195="-"),"-",SUM('A-10'!F93,'A-10'!F144,'A-10'!F195))</f>
        <v>858</v>
      </c>
      <c r="H41" s="103">
        <f>IF(AND('A-10'!G93="-",'A-10'!G144="-",'A-10'!G195="-"),"-",SUM('A-10'!G93,'A-10'!G144,'A-10'!G195))</f>
        <v>2258</v>
      </c>
      <c r="I41" s="103">
        <f>IF(AND('A-10'!H93="-",'A-10'!H144="-",'A-10'!H195="-"),"-",SUM('A-10'!H93,'A-10'!H144,'A-10'!H195))</f>
        <v>2791</v>
      </c>
      <c r="J41" s="103">
        <f>IF(AND('A-10'!I93="-",'A-10'!I144="-",'A-10'!I195="-"),"-",SUM('A-10'!I93,'A-10'!I144,'A-10'!I195))</f>
        <v>506</v>
      </c>
      <c r="K41" s="103">
        <f>IF(AND('A-10'!J93="-",'A-10'!J144="-",'A-10'!J195="-"),"-",SUM('A-10'!J93,'A-10'!J144,'A-10'!J195))</f>
        <v>8</v>
      </c>
      <c r="L41" s="103">
        <f>IF(AND('A-10'!K93="-",'A-10'!K144="-",'A-10'!K195="-"),"-",SUM('A-10'!K93,'A-10'!K144,'A-10'!K195))</f>
        <v>7767</v>
      </c>
      <c r="M41" s="21"/>
      <c r="N41" s="103" t="s">
        <v>15</v>
      </c>
      <c r="O41" s="103" t="s">
        <v>15</v>
      </c>
      <c r="P41" s="103" t="s">
        <v>15</v>
      </c>
      <c r="Q41" s="103" t="str">
        <f>IF(AND('A-10'!M93="-",'A-10'!M144="-",'A-10'!M195="-"),"-",SUM('A-10'!M93,'A-10'!M144,'A-10'!M195))</f>
        <v>-</v>
      </c>
      <c r="R41" s="103">
        <f>IF(AND('A-10'!N93="-",'A-10'!N144="-",'A-10'!N195="-"),"-",SUM('A-10'!N93,'A-10'!N144,'A-10'!N195))</f>
        <v>55</v>
      </c>
      <c r="S41" s="103">
        <f>IF(AND('A-10'!O93="-",'A-10'!O144="-",'A-10'!O195="-"),"-",SUM('A-10'!O93,'A-10'!O144,'A-10'!O195))</f>
        <v>2251</v>
      </c>
      <c r="T41" s="103">
        <f>IF(AND('A-10'!P93="-",'A-10'!P144="-",'A-10'!P195="-"),"-",SUM('A-10'!P93,'A-10'!P144,'A-10'!P195))</f>
        <v>4927</v>
      </c>
      <c r="U41" s="103">
        <f>IF(AND('A-10'!Q93="-",'A-10'!Q144="-",'A-10'!Q195="-"),"-",SUM('A-10'!Q93,'A-10'!Q144,'A-10'!Q195))</f>
        <v>6965</v>
      </c>
      <c r="V41" s="103" t="str">
        <f>IF(AND('A-10'!R93="-",'A-10'!R144="-",'A-10'!R195="-"),"-",SUM('A-10'!R93,'A-10'!R144,'A-10'!R195))</f>
        <v>-</v>
      </c>
      <c r="W41" s="103" t="s">
        <v>15</v>
      </c>
      <c r="X41" s="103">
        <f>IF(AND('A-10'!S93="-",'A-10'!S144="-",'A-10'!S195="-"),"-",SUM('A-10'!S93,'A-10'!S144,'A-10'!S195))</f>
        <v>14198</v>
      </c>
    </row>
    <row r="42" spans="1:27" ht="11.25" customHeight="1">
      <c r="A42" s="68">
        <v>2013</v>
      </c>
      <c r="B42" s="103" t="s">
        <v>15</v>
      </c>
      <c r="C42" s="103">
        <f>IF(AND('A-10'!B94="-",'A-10'!B145="-",'A-10'!B196="-"),"-",SUM('A-10'!B94,'A-10'!B145,'A-10'!B196))</f>
        <v>257</v>
      </c>
      <c r="D42" s="103">
        <f>IF(AND('A-10'!C94="-",'A-10'!C145="-",'A-10'!C196="-"),"-",SUM('A-10'!C94,'A-10'!C145,'A-10'!C196))</f>
        <v>196</v>
      </c>
      <c r="E42" s="103">
        <f>IF(AND('A-10'!D94="-",'A-10'!D145="-",'A-10'!D196="-"),"-",SUM('A-10'!D94,'A-10'!D145,'A-10'!D196))</f>
        <v>191</v>
      </c>
      <c r="F42" s="103">
        <f>IF(AND('A-10'!E94="-",'A-10'!E145="-",'A-10'!E196="-"),"-",SUM('A-10'!E94,'A-10'!E145,'A-10'!E196))</f>
        <v>1397</v>
      </c>
      <c r="G42" s="103">
        <f>IF(AND('A-10'!F94="-",'A-10'!F145="-",'A-10'!F196="-"),"-",SUM('A-10'!F94,'A-10'!F145,'A-10'!F196))</f>
        <v>1477</v>
      </c>
      <c r="H42" s="103">
        <f>IF(AND('A-10'!G94="-",'A-10'!G145="-",'A-10'!G196="-"),"-",SUM('A-10'!G94,'A-10'!G145,'A-10'!G196))</f>
        <v>11886</v>
      </c>
      <c r="I42" s="103">
        <f>IF(AND('A-10'!H94="-",'A-10'!H145="-",'A-10'!H196="-"),"-",SUM('A-10'!H94,'A-10'!H145,'A-10'!H196))</f>
        <v>1671</v>
      </c>
      <c r="J42" s="103">
        <f>IF(AND('A-10'!I94="-",'A-10'!I145="-",'A-10'!I196="-"),"-",SUM('A-10'!I94,'A-10'!I145,'A-10'!I196))</f>
        <v>792</v>
      </c>
      <c r="K42" s="38" t="s">
        <v>63</v>
      </c>
      <c r="L42" s="103">
        <f>IF(AND('A-10'!K94="-",'A-10'!K145="-",'A-10'!K196="-"),"-",SUM('A-10'!K94,'A-10'!K145,'A-10'!K196))</f>
        <v>17867</v>
      </c>
      <c r="M42" s="21"/>
      <c r="N42" s="103" t="s">
        <v>15</v>
      </c>
      <c r="O42" s="103" t="s">
        <v>15</v>
      </c>
      <c r="P42" s="103" t="s">
        <v>15</v>
      </c>
      <c r="Q42" s="103" t="str">
        <f>IF(AND('A-10'!M94="-",'A-10'!M145="-",'A-10'!M196="-"),"-",SUM('A-10'!M94,'A-10'!M145,'A-10'!M196))</f>
        <v>-</v>
      </c>
      <c r="R42" s="103">
        <f>IF(AND('A-10'!N94="-",'A-10'!N145="-",'A-10'!N196="-"),"-",SUM('A-10'!N94,'A-10'!N145,'A-10'!N196))</f>
        <v>9</v>
      </c>
      <c r="S42" s="103">
        <f>IF(AND('A-10'!O94="-",'A-10'!O145="-",'A-10'!O196="-"),"-",SUM('A-10'!O94,'A-10'!O145,'A-10'!O196))</f>
        <v>4748</v>
      </c>
      <c r="T42" s="103">
        <f>IF(AND('A-10'!P94="-",'A-10'!P145="-",'A-10'!P196="-"),"-",SUM('A-10'!P94,'A-10'!P145,'A-10'!P196))</f>
        <v>2650</v>
      </c>
      <c r="U42" s="103">
        <f>IF(AND('A-10'!Q94="-",'A-10'!Q145="-",'A-10'!Q196="-"),"-",SUM('A-10'!Q94,'A-10'!Q145,'A-10'!Q196))</f>
        <v>2658</v>
      </c>
      <c r="V42" s="103">
        <f>IF(AND('A-10'!R94="-",'A-10'!R145="-",'A-10'!R196="-"),"-",SUM('A-10'!R94,'A-10'!R145,'A-10'!R196))</f>
        <v>19</v>
      </c>
      <c r="W42" s="103" t="s">
        <v>15</v>
      </c>
      <c r="X42" s="103">
        <f>IF(AND('A-10'!S94="-",'A-10'!S145="-",'A-10'!S196="-"),"-",SUM('A-10'!S94,'A-10'!S145,'A-10'!S196))</f>
        <v>10084</v>
      </c>
    </row>
    <row r="43" spans="1:27" ht="11.25" customHeight="1">
      <c r="A43" s="68">
        <v>2014</v>
      </c>
      <c r="B43" s="103" t="s">
        <v>15</v>
      </c>
      <c r="C43" s="103">
        <f>IF(AND('A-10'!B95="-",'A-10'!B146="-",'A-10'!B197="-"),"-",SUM('A-10'!B95,'A-10'!B146,'A-10'!B197))</f>
        <v>10</v>
      </c>
      <c r="D43" s="103">
        <f>IF(AND('A-10'!C95="-",'A-10'!C146="-",'A-10'!C197="-"),"-",SUM('A-10'!C95,'A-10'!C146,'A-10'!C197))</f>
        <v>32</v>
      </c>
      <c r="E43" s="103">
        <f>IF(AND('A-10'!D95="-",'A-10'!D146="-",'A-10'!D197="-"),"-",SUM('A-10'!D95,'A-10'!D146,'A-10'!D197))</f>
        <v>266</v>
      </c>
      <c r="F43" s="103">
        <f>IF(AND('A-10'!E95="-",'A-10'!E146="-",'A-10'!E197="-"),"-",SUM('A-10'!E95,'A-10'!E146,'A-10'!E197))</f>
        <v>826</v>
      </c>
      <c r="G43" s="103">
        <f>IF(AND('A-10'!F95="-",'A-10'!F146="-",'A-10'!F197="-"),"-",SUM('A-10'!F95,'A-10'!F146,'A-10'!F197))</f>
        <v>2973</v>
      </c>
      <c r="H43" s="103">
        <f>IF(AND('A-10'!G95="-",'A-10'!G146="-",'A-10'!G197="-"),"-",SUM('A-10'!G95,'A-10'!G146,'A-10'!G197))</f>
        <v>3241</v>
      </c>
      <c r="I43" s="103">
        <f>IF(AND('A-10'!H95="-",'A-10'!H146="-",'A-10'!H197="-"),"-",SUM('A-10'!H95,'A-10'!H146,'A-10'!H197))</f>
        <v>1870</v>
      </c>
      <c r="J43" s="103">
        <f>IF(AND('A-10'!I95="-",'A-10'!I146="-",'A-10'!I197="-"),"-",SUM('A-10'!I95,'A-10'!I146,'A-10'!I197))</f>
        <v>137</v>
      </c>
      <c r="K43" s="38" t="s">
        <v>63</v>
      </c>
      <c r="L43" s="103">
        <f>IF(AND('A-10'!K95="-",'A-10'!K146="-",'A-10'!K197="-"),"-",SUM('A-10'!K95,'A-10'!K146,'A-10'!K197))</f>
        <v>9355</v>
      </c>
      <c r="M43" s="21"/>
      <c r="N43" s="103" t="s">
        <v>15</v>
      </c>
      <c r="O43" s="103" t="s">
        <v>15</v>
      </c>
      <c r="P43" s="103" t="s">
        <v>15</v>
      </c>
      <c r="Q43" s="103">
        <f>IF(AND('A-10'!M95="-",'A-10'!M146="-",'A-10'!M197="-"),"-",SUM('A-10'!M95,'A-10'!M146,'A-10'!M197))</f>
        <v>1</v>
      </c>
      <c r="R43" s="103">
        <f>IF(AND('A-10'!N95="-",'A-10'!N146="-",'A-10'!N197="-"),"-",SUM('A-10'!N95,'A-10'!N146,'A-10'!N197))</f>
        <v>3530</v>
      </c>
      <c r="S43" s="103">
        <f>IF(AND('A-10'!O95="-",'A-10'!O146="-",'A-10'!O197="-"),"-",SUM('A-10'!O95,'A-10'!O146,'A-10'!O197))</f>
        <v>32851</v>
      </c>
      <c r="T43" s="103">
        <f>IF(AND('A-10'!P95="-",'A-10'!P146="-",'A-10'!P197="-"),"-",SUM('A-10'!P95,'A-10'!P146,'A-10'!P197))</f>
        <v>19275</v>
      </c>
      <c r="U43" s="103">
        <f>IF(AND('A-10'!Q95="-",'A-10'!Q146="-",'A-10'!Q197="-"),"-",SUM('A-10'!Q95,'A-10'!Q146,'A-10'!Q197))</f>
        <v>26494</v>
      </c>
      <c r="V43" s="103">
        <f>IF(AND('A-10'!R95="-",'A-10'!R146="-",'A-10'!R197="-"),"-",SUM('A-10'!R95,'A-10'!R146,'A-10'!R197))</f>
        <v>49</v>
      </c>
      <c r="W43" s="103" t="s">
        <v>15</v>
      </c>
      <c r="X43" s="103">
        <f>IF(AND('A-10'!S95="-",'A-10'!S146="-",'A-10'!S197="-"),"-",SUM('A-10'!S95,'A-10'!S146,'A-10'!S197))</f>
        <v>82200</v>
      </c>
    </row>
    <row r="44" spans="1:27" ht="11.25" customHeight="1">
      <c r="A44" s="68">
        <v>2015</v>
      </c>
      <c r="B44" s="103" t="s">
        <v>15</v>
      </c>
      <c r="C44" s="103">
        <f>IF(AND('A-10'!B96="-",'A-10'!B147="-",'A-10'!B198="-"),"-",SUM('A-10'!B96,'A-10'!B147,'A-10'!B198))</f>
        <v>30</v>
      </c>
      <c r="D44" s="103">
        <f>IF(AND('A-10'!C96="-",'A-10'!C147="-",'A-10'!C198="-"),"-",SUM('A-10'!C96,'A-10'!C147,'A-10'!C198))</f>
        <v>8</v>
      </c>
      <c r="E44" s="103">
        <f>IF(AND('A-10'!D96="-",'A-10'!D147="-",'A-10'!D198="-"),"-",SUM('A-10'!D96,'A-10'!D147,'A-10'!D198))</f>
        <v>151</v>
      </c>
      <c r="F44" s="103">
        <f>IF(AND('A-10'!E96="-",'A-10'!E147="-",'A-10'!E198="-"),"-",SUM('A-10'!E96,'A-10'!E147,'A-10'!E198))</f>
        <v>267</v>
      </c>
      <c r="G44" s="103">
        <f>IF(AND('A-10'!F96="-",'A-10'!F147="-",'A-10'!F198="-"),"-",SUM('A-10'!F96,'A-10'!F147,'A-10'!F198))</f>
        <v>401</v>
      </c>
      <c r="H44" s="103">
        <f>IF(AND('A-10'!G96="-",'A-10'!G147="-",'A-10'!G198="-"),"-",SUM('A-10'!G96,'A-10'!G147,'A-10'!G198))</f>
        <v>376</v>
      </c>
      <c r="I44" s="103">
        <f>IF(AND('A-10'!H96="-",'A-10'!H147="-",'A-10'!H198="-"),"-",SUM('A-10'!H96,'A-10'!H147,'A-10'!H198))</f>
        <v>2814</v>
      </c>
      <c r="J44" s="103">
        <f>IF(AND('A-10'!I96="-",'A-10'!I147="-",'A-10'!I198="-"),"-",SUM('A-10'!I96,'A-10'!I147,'A-10'!I198))</f>
        <v>1454</v>
      </c>
      <c r="K44" s="38" t="s">
        <v>63</v>
      </c>
      <c r="L44" s="103">
        <f>IF(AND('A-10'!K96="-",'A-10'!K147="-",'A-10'!K198="-"),"-",SUM('A-10'!K96,'A-10'!K147,'A-10'!K198))</f>
        <v>5501</v>
      </c>
      <c r="M44" s="21"/>
      <c r="N44" s="103" t="s">
        <v>15</v>
      </c>
      <c r="O44" s="103" t="s">
        <v>15</v>
      </c>
      <c r="P44" s="103" t="s">
        <v>15</v>
      </c>
      <c r="Q44" s="103" t="str">
        <f>IF(AND('A-10'!M96="-",'A-10'!M147="-",'A-10'!M198="-"),"-",SUM('A-10'!M96,'A-10'!M147,'A-10'!M198))</f>
        <v>-</v>
      </c>
      <c r="R44" s="103">
        <f>IF(AND('A-10'!N96="-",'A-10'!N147="-",'A-10'!N198="-"),"-",SUM('A-10'!N96,'A-10'!N147,'A-10'!N198))</f>
        <v>458</v>
      </c>
      <c r="S44" s="103">
        <f>IF(AND('A-10'!O96="-",'A-10'!O147="-",'A-10'!O198="-"),"-",SUM('A-10'!O96,'A-10'!O147,'A-10'!O198))</f>
        <v>11841</v>
      </c>
      <c r="T44" s="103">
        <f>IF(AND('A-10'!P96="-",'A-10'!P147="-",'A-10'!P198="-"),"-",SUM('A-10'!P96,'A-10'!P147,'A-10'!P198))</f>
        <v>2557</v>
      </c>
      <c r="U44" s="103">
        <f>IF(AND('A-10'!Q96="-",'A-10'!Q147="-",'A-10'!Q198="-"),"-",SUM('A-10'!Q96,'A-10'!Q147,'A-10'!Q198))</f>
        <v>4426</v>
      </c>
      <c r="V44" s="103">
        <f>IF(AND('A-10'!R96="-",'A-10'!R147="-",'A-10'!R198="-"),"-",SUM('A-10'!R96,'A-10'!R147,'A-10'!R198))</f>
        <v>22</v>
      </c>
      <c r="W44" s="103" t="s">
        <v>15</v>
      </c>
      <c r="X44" s="103">
        <f>IF(AND('A-10'!S96="-",'A-10'!S147="-",'A-10'!S198="-"),"-",SUM('A-10'!S96,'A-10'!S147,'A-10'!S198))</f>
        <v>19304</v>
      </c>
    </row>
    <row r="45" spans="1:27" ht="11.25" customHeight="1">
      <c r="A45" s="68">
        <v>2016</v>
      </c>
      <c r="B45" s="103" t="s">
        <v>15</v>
      </c>
      <c r="C45" s="103">
        <f>IF(AND('A-10'!B97="-",'A-10'!B148="-",'A-10'!B199="-"),"-",SUM('A-10'!B97,'A-10'!B148,'A-10'!B199))</f>
        <v>32</v>
      </c>
      <c r="D45" s="103">
        <f>IF(AND('A-10'!C97="-",'A-10'!C148="-",'A-10'!C199="-"),"-",SUM('A-10'!C97,'A-10'!C148,'A-10'!C199))</f>
        <v>9</v>
      </c>
      <c r="E45" s="103">
        <f>IF(AND('A-10'!D97="-",'A-10'!D148="-",'A-10'!D199="-"),"-",SUM('A-10'!D97,'A-10'!D148,'A-10'!D199))</f>
        <v>128</v>
      </c>
      <c r="F45" s="103">
        <f>IF(AND('A-10'!E97="-",'A-10'!E148="-",'A-10'!E199="-"),"-",SUM('A-10'!E97,'A-10'!E148,'A-10'!E199))</f>
        <v>237</v>
      </c>
      <c r="G45" s="103">
        <f>IF(AND('A-10'!F97="-",'A-10'!F148="-",'A-10'!F199="-"),"-",SUM('A-10'!F97,'A-10'!F148,'A-10'!F199))</f>
        <v>238</v>
      </c>
      <c r="H45" s="103">
        <f>IF(AND('A-10'!G97="-",'A-10'!G148="-",'A-10'!G199="-"),"-",SUM('A-10'!G97,'A-10'!G148,'A-10'!G199))</f>
        <v>692</v>
      </c>
      <c r="I45" s="103">
        <f>IF(AND('A-10'!H97="-",'A-10'!H148="-",'A-10'!H199="-"),"-",SUM('A-10'!H97,'A-10'!H148,'A-10'!H199))</f>
        <v>1140</v>
      </c>
      <c r="J45" s="103">
        <f>IF(AND('A-10'!I97="-",'A-10'!I148="-",'A-10'!I199="-"),"-",SUM('A-10'!I97,'A-10'!I148,'A-10'!I199))</f>
        <v>76</v>
      </c>
      <c r="K45" s="38" t="s">
        <v>63</v>
      </c>
      <c r="L45" s="103">
        <f>IF(AND('A-10'!K97="-",'A-10'!K148="-",'A-10'!K199="-"),"-",SUM('A-10'!K97,'A-10'!K148,'A-10'!K199))</f>
        <v>2552</v>
      </c>
      <c r="M45" s="21"/>
      <c r="N45" s="103" t="s">
        <v>15</v>
      </c>
      <c r="O45" s="103" t="s">
        <v>15</v>
      </c>
      <c r="P45" s="103" t="s">
        <v>15</v>
      </c>
      <c r="Q45" s="103" t="str">
        <f>IF(AND('A-10'!M97="-",'A-10'!M148="-",'A-10'!M199="-"),"-",SUM('A-10'!M97,'A-10'!M148,'A-10'!M199))</f>
        <v>-</v>
      </c>
      <c r="R45" s="103">
        <f>IF(AND('A-10'!N97="-",'A-10'!N148="-",'A-10'!N199="-"),"-",SUM('A-10'!N97,'A-10'!N148,'A-10'!N199))</f>
        <v>245</v>
      </c>
      <c r="S45" s="103">
        <f>IF(AND('A-10'!O97="-",'A-10'!O148="-",'A-10'!O199="-"),"-",SUM('A-10'!O97,'A-10'!O148,'A-10'!O199))</f>
        <v>1180</v>
      </c>
      <c r="T45" s="103">
        <f>IF(AND('A-10'!P97="-",'A-10'!P148="-",'A-10'!P199="-"),"-",SUM('A-10'!P97,'A-10'!P148,'A-10'!P199))</f>
        <v>79</v>
      </c>
      <c r="U45" s="103">
        <f>IF(AND('A-10'!Q97="-",'A-10'!Q148="-",'A-10'!Q199="-"),"-",SUM('A-10'!Q97,'A-10'!Q148,'A-10'!Q199))</f>
        <v>4178</v>
      </c>
      <c r="V45" s="103">
        <f>IF(AND('A-10'!R97="-",'A-10'!R148="-",'A-10'!R199="-"),"-",SUM('A-10'!R97,'A-10'!R148,'A-10'!R199))</f>
        <v>22</v>
      </c>
      <c r="W45" s="103" t="s">
        <v>15</v>
      </c>
      <c r="X45" s="103">
        <f>IF(AND('A-10'!S97="-",'A-10'!S148="-",'A-10'!S199="-"),"-",SUM('A-10'!S97,'A-10'!S148,'A-10'!S199))</f>
        <v>5704</v>
      </c>
    </row>
    <row r="46" spans="1:27" ht="11.25" customHeight="1">
      <c r="A46" s="68">
        <v>2017</v>
      </c>
      <c r="B46" s="103" t="s">
        <v>15</v>
      </c>
      <c r="C46" s="103">
        <f>IF(AND('A-10'!B98="-",'A-10'!B149="-",'A-10'!B200="-"),"-",SUM('A-10'!B98,'A-10'!B149,'A-10'!B200))</f>
        <v>0</v>
      </c>
      <c r="D46" s="103">
        <f>IF(AND('A-10'!C98="-",'A-10'!C149="-",'A-10'!C200="-"),"-",SUM('A-10'!C98,'A-10'!C149,'A-10'!C200))</f>
        <v>6</v>
      </c>
      <c r="E46" s="103">
        <f>IF(AND('A-10'!D98="-",'A-10'!D149="-",'A-10'!D200="-"),"-",SUM('A-10'!D98,'A-10'!D149,'A-10'!D200))</f>
        <v>89</v>
      </c>
      <c r="F46" s="103">
        <f>IF(AND('A-10'!E98="-",'A-10'!E149="-",'A-10'!E200="-"),"-",SUM('A-10'!E98,'A-10'!E149,'A-10'!E200))</f>
        <v>139</v>
      </c>
      <c r="G46" s="103">
        <f>IF(AND('A-10'!F98="-",'A-10'!F149="-",'A-10'!F200="-"),"-",SUM('A-10'!F98,'A-10'!F149,'A-10'!F200))</f>
        <v>508</v>
      </c>
      <c r="H46" s="103">
        <f>IF(AND('A-10'!G98="-",'A-10'!G149="-",'A-10'!G200="-"),"-",SUM('A-10'!G98,'A-10'!G149,'A-10'!G200))</f>
        <v>807</v>
      </c>
      <c r="I46" s="103">
        <f>IF(AND('A-10'!H98="-",'A-10'!H149="-",'A-10'!H200="-"),"-",SUM('A-10'!H98,'A-10'!H149,'A-10'!H200))</f>
        <v>592</v>
      </c>
      <c r="J46" s="103">
        <f>IF(AND('A-10'!I98="-",'A-10'!I149="-",'A-10'!I200="-"),"-",SUM('A-10'!I98,'A-10'!I149,'A-10'!I200))</f>
        <v>39</v>
      </c>
      <c r="K46" s="38" t="s">
        <v>63</v>
      </c>
      <c r="L46" s="103">
        <f>IF(AND('A-10'!K98="-",'A-10'!K149="-",'A-10'!K200="-"),"-",SUM('A-10'!K98,'A-10'!K149,'A-10'!K200))</f>
        <v>2180</v>
      </c>
      <c r="M46" s="21"/>
      <c r="N46" s="103" t="s">
        <v>15</v>
      </c>
      <c r="O46" s="103" t="s">
        <v>15</v>
      </c>
      <c r="P46" s="103" t="s">
        <v>15</v>
      </c>
      <c r="Q46" s="103" t="str">
        <f>IF(AND('A-10'!M98="-",'A-10'!M149="-",'A-10'!M200="-"),"-",SUM('A-10'!M98,'A-10'!M149,'A-10'!M200))</f>
        <v>-</v>
      </c>
      <c r="R46" s="103">
        <f>IF(AND('A-10'!N98="-",'A-10'!N149="-",'A-10'!N200="-"),"-",SUM('A-10'!N98,'A-10'!N149,'A-10'!N200))</f>
        <v>363</v>
      </c>
      <c r="S46" s="103">
        <f>IF(AND('A-10'!O98="-",'A-10'!O149="-",'A-10'!O200="-"),"-",SUM('A-10'!O98,'A-10'!O149,'A-10'!O200))</f>
        <v>5772</v>
      </c>
      <c r="T46" s="103">
        <f>IF(AND('A-10'!P98="-",'A-10'!P149="-",'A-10'!P200="-"),"-",SUM('A-10'!P98,'A-10'!P149,'A-10'!P200))</f>
        <v>3940</v>
      </c>
      <c r="U46" s="103">
        <f>IF(AND('A-10'!Q98="-",'A-10'!Q149="-",'A-10'!Q200="-"),"-",SUM('A-10'!Q98,'A-10'!Q149,'A-10'!Q200))</f>
        <v>4590</v>
      </c>
      <c r="V46" s="103" t="str">
        <f>IF(AND('A-10'!R98="-",'A-10'!R149="-",'A-10'!R200="-"),"-",SUM('A-10'!R98,'A-10'!R149,'A-10'!R200))</f>
        <v>-</v>
      </c>
      <c r="W46" s="103" t="s">
        <v>15</v>
      </c>
      <c r="X46" s="103">
        <f>IF(AND('A-10'!S98="-",'A-10'!S149="-",'A-10'!S200="-"),"-",SUM('A-10'!S98,'A-10'!S149,'A-10'!S200))</f>
        <v>14665</v>
      </c>
    </row>
    <row r="47" spans="1:27" ht="11.25" customHeight="1">
      <c r="A47" s="68">
        <v>2018</v>
      </c>
      <c r="B47" s="103" t="s">
        <v>15</v>
      </c>
      <c r="C47" s="103">
        <f>IF(AND('A-10'!B99="-",'A-10'!B150="-",'A-10'!B201="-"),"-",SUM('A-10'!B99,'A-10'!B150,'A-10'!B201))</f>
        <v>0</v>
      </c>
      <c r="D47" s="103">
        <f>IF(AND('A-10'!C99="-",'A-10'!C150="-",'A-10'!C201="-"),"-",SUM('A-10'!C99,'A-10'!C150,'A-10'!C201))</f>
        <v>4</v>
      </c>
      <c r="E47" s="103">
        <f>IF(AND('A-10'!D99="-",'A-10'!D150="-",'A-10'!D201="-"),"-",SUM('A-10'!D99,'A-10'!D150,'A-10'!D201))</f>
        <v>48</v>
      </c>
      <c r="F47" s="103">
        <f>IF(AND('A-10'!E99="-",'A-10'!E150="-",'A-10'!E201="-"),"-",SUM('A-10'!E99,'A-10'!E150,'A-10'!E201))</f>
        <v>139</v>
      </c>
      <c r="G47" s="103">
        <f>IF(AND('A-10'!F99="-",'A-10'!F150="-",'A-10'!F201="-"),"-",SUM('A-10'!F99,'A-10'!F150,'A-10'!F201))</f>
        <v>655</v>
      </c>
      <c r="H47" s="103">
        <f>IF(AND('A-10'!G99="-",'A-10'!G150="-",'A-10'!G201="-"),"-",SUM('A-10'!G99,'A-10'!G150,'A-10'!G201))</f>
        <v>1167</v>
      </c>
      <c r="I47" s="103">
        <f>IF(AND('A-10'!H99="-",'A-10'!H150="-",'A-10'!H201="-"),"-",SUM('A-10'!H99,'A-10'!H150,'A-10'!H201))</f>
        <v>621</v>
      </c>
      <c r="J47" s="103">
        <f>IF(AND('A-10'!I99="-",'A-10'!I150="-",'A-10'!I201="-"),"-",SUM('A-10'!I99,'A-10'!I150,'A-10'!I201))</f>
        <v>74</v>
      </c>
      <c r="K47" s="38" t="s">
        <v>63</v>
      </c>
      <c r="L47" s="103">
        <f>IF(AND('A-10'!K99="-",'A-10'!K150="-",'A-10'!K201="-"),"-",SUM('A-10'!K99,'A-10'!K150,'A-10'!K201))</f>
        <v>2708</v>
      </c>
      <c r="N47" s="103" t="s">
        <v>15</v>
      </c>
      <c r="O47" s="103" t="s">
        <v>15</v>
      </c>
      <c r="P47" s="103" t="s">
        <v>15</v>
      </c>
      <c r="Q47" s="103" t="str">
        <f>IF(AND('A-10'!M99="-",'A-10'!M150="-",'A-10'!M201="-"),"-",SUM('A-10'!M99,'A-10'!M150,'A-10'!M201))</f>
        <v>-</v>
      </c>
      <c r="R47" s="103">
        <f>IF(AND('A-10'!N99="-",'A-10'!N150="-",'A-10'!N201="-"),"-",SUM('A-10'!N99,'A-10'!N150,'A-10'!N201))</f>
        <v>31</v>
      </c>
      <c r="S47" s="103">
        <f>IF(AND('A-10'!O99="-",'A-10'!O150="-",'A-10'!O201="-"),"-",SUM('A-10'!O99,'A-10'!O150,'A-10'!O201))</f>
        <v>2978</v>
      </c>
      <c r="T47" s="103">
        <f>IF(AND('A-10'!P99="-",'A-10'!P150="-",'A-10'!P201="-"),"-",SUM('A-10'!P99,'A-10'!P150,'A-10'!P201))</f>
        <v>8581</v>
      </c>
      <c r="U47" s="103">
        <f>IF(AND('A-10'!Q99="-",'A-10'!Q150="-",'A-10'!Q201="-"),"-",SUM('A-10'!Q99,'A-10'!Q150,'A-10'!Q201))</f>
        <v>6936</v>
      </c>
      <c r="V47" s="103" t="str">
        <f>IF(AND('A-10'!R99="-",'A-10'!R150="-",'A-10'!R201="-"),"-",SUM('A-10'!R99,'A-10'!R150,'A-10'!R201))</f>
        <v>-</v>
      </c>
      <c r="W47" s="103" t="s">
        <v>15</v>
      </c>
      <c r="X47" s="103">
        <f>IF(AND('A-10'!S99="-",'A-10'!S150="-",'A-10'!S201="-"),"-",SUM('A-10'!S99,'A-10'!S150,'A-10'!S201))</f>
        <v>18526</v>
      </c>
    </row>
    <row r="48" spans="1:27" ht="11.25" customHeight="1">
      <c r="A48" s="68">
        <v>2019</v>
      </c>
      <c r="B48" s="103" t="s">
        <v>15</v>
      </c>
      <c r="C48" s="103">
        <f>IF(AND('A-10'!B100="-",'A-10'!B151="-",'A-10'!B202="-"),"-",SUM('A-10'!B100,'A-10'!B151,'A-10'!B202))</f>
        <v>10</v>
      </c>
      <c r="D48" s="103">
        <f>IF(AND('A-10'!C100="-",'A-10'!C151="-",'A-10'!C202="-"),"-",SUM('A-10'!C100,'A-10'!C151,'A-10'!C202))</f>
        <v>3</v>
      </c>
      <c r="E48" s="103">
        <f>IF(AND('A-10'!D100="-",'A-10'!D151="-",'A-10'!D202="-"),"-",SUM('A-10'!D100,'A-10'!D151,'A-10'!D202))</f>
        <v>103</v>
      </c>
      <c r="F48" s="103">
        <f>IF(AND('A-10'!E100="-",'A-10'!E151="-",'A-10'!E202="-"),"-",SUM('A-10'!E100,'A-10'!E151,'A-10'!E202))</f>
        <v>530</v>
      </c>
      <c r="G48" s="103">
        <f>IF(AND('A-10'!F100="-",'A-10'!F151="-",'A-10'!F202="-"),"-",SUM('A-10'!F100,'A-10'!F151,'A-10'!F202))</f>
        <v>2430</v>
      </c>
      <c r="H48" s="103">
        <f>IF(AND('A-10'!G100="-",'A-10'!G151="-",'A-10'!G202="-"),"-",SUM('A-10'!G100,'A-10'!G151,'A-10'!G202))</f>
        <v>725</v>
      </c>
      <c r="I48" s="103">
        <f>IF(AND('A-10'!H100="-",'A-10'!H151="-",'A-10'!H202="-"),"-",SUM('A-10'!H100,'A-10'!H151,'A-10'!H202))</f>
        <v>682</v>
      </c>
      <c r="J48" s="103">
        <f>IF(AND('A-10'!I100="-",'A-10'!I151="-",'A-10'!I202="-"),"-",SUM('A-10'!I100,'A-10'!I151,'A-10'!I202))</f>
        <v>256</v>
      </c>
      <c r="K48" s="38" t="s">
        <v>15</v>
      </c>
      <c r="L48" s="103">
        <f>IF(AND('A-10'!K100="-",'A-10'!K151="-",'A-10'!K202="-"),"-",SUM('A-10'!K100,'A-10'!K151,'A-10'!K202))</f>
        <v>4739</v>
      </c>
      <c r="N48" s="103" t="s">
        <v>15</v>
      </c>
      <c r="O48" s="103" t="s">
        <v>15</v>
      </c>
      <c r="P48" s="103" t="s">
        <v>15</v>
      </c>
      <c r="Q48" s="103" t="str">
        <f>IF(AND('A-10'!M100="-",'A-10'!M151="-",'A-10'!M202="-"),"-",SUM('A-10'!M100,'A-10'!M151,'A-10'!M202))</f>
        <v>-</v>
      </c>
      <c r="R48" s="103">
        <f>IF(AND('A-10'!N100="-",'A-10'!N151="-",'A-10'!N202="-"),"-",SUM('A-10'!N100,'A-10'!N151,'A-10'!N202))</f>
        <v>3805</v>
      </c>
      <c r="S48" s="103">
        <f>IF(AND('A-10'!O100="-",'A-10'!O151="-",'A-10'!O202="-"),"-",SUM('A-10'!O100,'A-10'!O151,'A-10'!O202))</f>
        <v>27301</v>
      </c>
      <c r="T48" s="103">
        <f>IF(AND('A-10'!P100="-",'A-10'!P151="-",'A-10'!P202="-"),"-",SUM('A-10'!P100,'A-10'!P151,'A-10'!P202))</f>
        <v>12366</v>
      </c>
      <c r="U48" s="103">
        <f>IF(AND('A-10'!Q100="-",'A-10'!Q151="-",'A-10'!Q202="-"),"-",SUM('A-10'!Q100,'A-10'!Q151,'A-10'!Q202))</f>
        <v>5070</v>
      </c>
      <c r="V48" s="103">
        <f>IF(AND('A-10'!R100="-",'A-10'!R151="-",'A-10'!R202="-"),"-",SUM('A-10'!R100,'A-10'!R151,'A-10'!R202))</f>
        <v>5</v>
      </c>
      <c r="W48" s="103" t="s">
        <v>15</v>
      </c>
      <c r="X48" s="103">
        <f>IF(AND('A-10'!S100="-",'A-10'!S151="-",'A-10'!S202="-"),"-",SUM('A-10'!S100,'A-10'!S151,'A-10'!S202))</f>
        <v>48547</v>
      </c>
    </row>
    <row r="49" spans="1:24" ht="11.25" customHeight="1">
      <c r="A49" s="68">
        <v>2020</v>
      </c>
      <c r="B49" s="103" t="s">
        <v>15</v>
      </c>
      <c r="C49" s="103">
        <f>IF(AND('A-10'!B101="-",'A-10'!B152="-",'A-10'!B203="-"),"-",SUM('A-10'!B101,'A-10'!B152,'A-10'!B203))</f>
        <v>0</v>
      </c>
      <c r="D49" s="103">
        <f>IF(AND('A-10'!C101="-",'A-10'!C152="-",'A-10'!C203="-"),"-",SUM('A-10'!C101,'A-10'!C152,'A-10'!C203))</f>
        <v>4</v>
      </c>
      <c r="E49" s="103">
        <f>IF(AND('A-10'!D101="-",'A-10'!D152="-",'A-10'!D203="-"),"-",SUM('A-10'!D101,'A-10'!D152,'A-10'!D203))</f>
        <v>38</v>
      </c>
      <c r="F49" s="103">
        <f>IF(AND('A-10'!E101="-",'A-10'!E152="-",'A-10'!E203="-"),"-",SUM('A-10'!E101,'A-10'!E152,'A-10'!E203))</f>
        <v>89</v>
      </c>
      <c r="G49" s="103">
        <f>IF(AND('A-10'!F101="-",'A-10'!F152="-",'A-10'!F203="-"),"-",SUM('A-10'!F101,'A-10'!F152,'A-10'!F203))</f>
        <v>2842</v>
      </c>
      <c r="H49" s="103">
        <f>IF(AND('A-10'!G101="-",'A-10'!G152="-",'A-10'!G203="-"),"-",SUM('A-10'!G101,'A-10'!G152,'A-10'!G203))</f>
        <v>863</v>
      </c>
      <c r="I49" s="103">
        <f>IF(AND('A-10'!H101="-",'A-10'!H152="-",'A-10'!H203="-"),"-",SUM('A-10'!H101,'A-10'!H152,'A-10'!H203))</f>
        <v>1345</v>
      </c>
      <c r="J49" s="103">
        <f>IF(AND('A-10'!I101="-",'A-10'!I152="-",'A-10'!I203="-"),"-",SUM('A-10'!I101,'A-10'!I152,'A-10'!I203))</f>
        <v>219</v>
      </c>
      <c r="K49" s="38" t="s">
        <v>15</v>
      </c>
      <c r="L49" s="103">
        <f>IF(AND('A-10'!K101="-",'A-10'!K152="-",'A-10'!K203="-"),"-",SUM('A-10'!K101,'A-10'!K152,'A-10'!K203))</f>
        <v>5400</v>
      </c>
      <c r="N49" s="103" t="s">
        <v>15</v>
      </c>
      <c r="O49" s="103" t="s">
        <v>15</v>
      </c>
      <c r="P49" s="103" t="s">
        <v>15</v>
      </c>
      <c r="Q49" s="103" t="str">
        <f>IF(AND('A-10'!M101="-",'A-10'!M152="-",'A-10'!M203="-"),"-",SUM('A-10'!M101,'A-10'!M152,'A-10'!M203))</f>
        <v>-</v>
      </c>
      <c r="R49" s="103">
        <f>IF(AND('A-10'!N101="-",'A-10'!N152="-",'A-10'!N203="-"),"-",SUM('A-10'!N101,'A-10'!N152,'A-10'!N203))</f>
        <v>0</v>
      </c>
      <c r="S49" s="103">
        <f>IF(AND('A-10'!O101="-",'A-10'!O152="-",'A-10'!O203="-"),"-",SUM('A-10'!O101,'A-10'!O152,'A-10'!O203))</f>
        <v>7714</v>
      </c>
      <c r="T49" s="103">
        <f>IF(AND('A-10'!P101="-",'A-10'!P152="-",'A-10'!P203="-"),"-",SUM('A-10'!P101,'A-10'!P152,'A-10'!P203))</f>
        <v>5126</v>
      </c>
      <c r="U49" s="103">
        <f>IF(AND('A-10'!Q101="-",'A-10'!Q152="-",'A-10'!Q203="-"),"-",SUM('A-10'!Q101,'A-10'!Q152,'A-10'!Q203))</f>
        <v>4239</v>
      </c>
      <c r="V49" s="103" t="str">
        <f>IF(AND('A-10'!R101="-",'A-10'!R152="-",'A-10'!R203="-"),"-",SUM('A-10'!R101,'A-10'!R152,'A-10'!R203))</f>
        <v>-</v>
      </c>
      <c r="W49" s="103" t="s">
        <v>15</v>
      </c>
      <c r="X49" s="103">
        <f>IF(AND('A-10'!S101="-",'A-10'!S152="-",'A-10'!S203="-"),"-",SUM('A-10'!S101,'A-10'!S152,'A-10'!S203))</f>
        <v>17079</v>
      </c>
    </row>
    <row r="50" spans="1:24" ht="11.25" customHeight="1">
      <c r="A50" s="68">
        <v>2021</v>
      </c>
      <c r="B50" s="103" t="s">
        <v>15</v>
      </c>
      <c r="C50" s="103">
        <f>IF(AND('A-10'!B102="-",'A-10'!B153="-",'A-10'!B204="-"),"-",SUM('A-10'!B102,'A-10'!B153,'A-10'!B204))</f>
        <v>12</v>
      </c>
      <c r="D50" s="103">
        <f>IF(AND('A-10'!C102="-",'A-10'!C153="-",'A-10'!C204="-"),"-",SUM('A-10'!C102,'A-10'!C153,'A-10'!C204))</f>
        <v>136</v>
      </c>
      <c r="E50" s="103">
        <f>IF(AND('A-10'!D102="-",'A-10'!D153="-",'A-10'!D204="-"),"-",SUM('A-10'!D102,'A-10'!D153,'A-10'!D204))</f>
        <v>174</v>
      </c>
      <c r="F50" s="103">
        <f>IF(AND('A-10'!E102="-",'A-10'!E153="-",'A-10'!E204="-"),"-",SUM('A-10'!E102,'A-10'!E153,'A-10'!E204))</f>
        <v>604</v>
      </c>
      <c r="G50" s="103">
        <f>IF(AND('A-10'!F102="-",'A-10'!F153="-",'A-10'!F204="-"),"-",SUM('A-10'!F102,'A-10'!F153,'A-10'!F204))</f>
        <v>2681</v>
      </c>
      <c r="H50" s="103">
        <f>IF(AND('A-10'!G102="-",'A-10'!G153="-",'A-10'!G204="-"),"-",SUM('A-10'!G102,'A-10'!G153,'A-10'!G204))</f>
        <v>1066</v>
      </c>
      <c r="I50" s="103">
        <f>IF(AND('A-10'!H102="-",'A-10'!H153="-",'A-10'!H204="-"),"-",SUM('A-10'!H102,'A-10'!H153,'A-10'!H204))</f>
        <v>863</v>
      </c>
      <c r="J50" s="103">
        <f>IF(AND('A-10'!I102="-",'A-10'!I153="-",'A-10'!I204="-"),"-",SUM('A-10'!I102,'A-10'!I153,'A-10'!I204))</f>
        <v>9</v>
      </c>
      <c r="K50" s="38" t="s">
        <v>15</v>
      </c>
      <c r="L50" s="103">
        <f>IF(AND('A-10'!K102="-",'A-10'!K153="-",'A-10'!K204="-"),"-",SUM('A-10'!K102,'A-10'!K153,'A-10'!K204))</f>
        <v>5545</v>
      </c>
      <c r="N50" s="103" t="s">
        <v>15</v>
      </c>
      <c r="O50" s="103" t="s">
        <v>15</v>
      </c>
      <c r="P50" s="103" t="s">
        <v>15</v>
      </c>
      <c r="Q50" s="103" t="str">
        <f>IF(AND('A-10'!M102="-",'A-10'!M153="-",'A-10'!M204="-"),"-",SUM('A-10'!M102,'A-10'!M153,'A-10'!M204))</f>
        <v>-</v>
      </c>
      <c r="R50" s="103">
        <f>IF(AND('A-10'!N102="-",'A-10'!N153="-",'A-10'!N204="-"),"-",SUM('A-10'!N102,'A-10'!N153,'A-10'!N204))</f>
        <v>1792</v>
      </c>
      <c r="S50" s="103">
        <f>IF(AND('A-10'!O102="-",'A-10'!O153="-",'A-10'!O204="-"),"-",SUM('A-10'!O102,'A-10'!O153,'A-10'!O204))</f>
        <v>37782</v>
      </c>
      <c r="T50" s="103">
        <f>IF(AND('A-10'!P102="-",'A-10'!P153="-",'A-10'!P204="-"),"-",SUM('A-10'!P102,'A-10'!P153,'A-10'!P204))</f>
        <v>27786</v>
      </c>
      <c r="U50" s="103">
        <f>IF(AND('A-10'!Q102="-",'A-10'!Q153="-",'A-10'!Q204="-"),"-",SUM('A-10'!Q102,'A-10'!Q153,'A-10'!Q204))</f>
        <v>10760</v>
      </c>
      <c r="V50" s="103">
        <f>IF(AND('A-10'!R102="-",'A-10'!R153="-",'A-10'!R204="-"),"-",SUM('A-10'!R102,'A-10'!R153,'A-10'!R204))</f>
        <v>4</v>
      </c>
      <c r="W50" s="103" t="s">
        <v>15</v>
      </c>
      <c r="X50" s="103">
        <f>IF(AND('A-10'!S102="-",'A-10'!S153="-",'A-10'!S204="-"),"-",SUM('A-10'!S102,'A-10'!S153,'A-10'!S204))</f>
        <v>78124</v>
      </c>
    </row>
    <row r="51" spans="1:24" ht="11.25" customHeight="1">
      <c r="A51" s="68">
        <v>2022</v>
      </c>
      <c r="B51" s="103" t="s">
        <v>15</v>
      </c>
      <c r="C51" s="103">
        <f>IF(AND('A-10'!B103="-",'A-10'!B154="-",'A-10'!B205="-"),"-",SUM('A-10'!B103,'A-10'!B154,'A-10'!B205))</f>
        <v>31</v>
      </c>
      <c r="D51" s="103">
        <f>IF(AND('A-10'!C103="-",'A-10'!C154="-",'A-10'!C205="-"),"-",SUM('A-10'!C103,'A-10'!C154,'A-10'!C205))</f>
        <v>95</v>
      </c>
      <c r="E51" s="103">
        <f>IF(AND('A-10'!D103="-",'A-10'!D154="-",'A-10'!D205="-"),"-",SUM('A-10'!D103,'A-10'!D154,'A-10'!D205))</f>
        <v>226</v>
      </c>
      <c r="F51" s="103">
        <f>IF(AND('A-10'!E103="-",'A-10'!E154="-",'A-10'!E205="-"),"-",SUM('A-10'!E103,'A-10'!E154,'A-10'!E205))</f>
        <v>1241</v>
      </c>
      <c r="G51" s="103">
        <f>IF(AND('A-10'!F103="-",'A-10'!F154="-",'A-10'!F205="-"),"-",SUM('A-10'!F103,'A-10'!F154,'A-10'!F205))</f>
        <v>1468</v>
      </c>
      <c r="H51" s="103">
        <f>IF(AND('A-10'!G103="-",'A-10'!G154="-",'A-10'!G205="-"),"-",SUM('A-10'!G103,'A-10'!G154,'A-10'!G205))</f>
        <v>706</v>
      </c>
      <c r="I51" s="103">
        <f>IF(AND('A-10'!H103="-",'A-10'!H154="-",'A-10'!H205="-"),"-",SUM('A-10'!H103,'A-10'!H154,'A-10'!H205))</f>
        <v>797</v>
      </c>
      <c r="J51" s="103">
        <f>IF(AND('A-10'!I103="-",'A-10'!I154="-",'A-10'!I205="-"),"-",SUM('A-10'!I103,'A-10'!I154,'A-10'!I205))</f>
        <v>62</v>
      </c>
      <c r="K51" s="38" t="s">
        <v>15</v>
      </c>
      <c r="L51" s="103">
        <f>IF(AND('A-10'!K103="-",'A-10'!K154="-",'A-10'!K205="-"),"-",SUM('A-10'!K103,'A-10'!K154,'A-10'!K205))</f>
        <v>4626</v>
      </c>
      <c r="N51" s="103" t="s">
        <v>15</v>
      </c>
      <c r="O51" s="103" t="s">
        <v>15</v>
      </c>
      <c r="P51" s="103" t="s">
        <v>15</v>
      </c>
      <c r="Q51" s="103" t="str">
        <f>IF(AND('A-10'!M103="-",'A-10'!M154="-",'A-10'!M205="-"),"-",SUM('A-10'!M103,'A-10'!M154,'A-10'!M205))</f>
        <v>-</v>
      </c>
      <c r="R51" s="103">
        <f>IF(AND('A-10'!N103="-",'A-10'!N154="-",'A-10'!N205="-"),"-",SUM('A-10'!N103,'A-10'!N154,'A-10'!N205))</f>
        <v>3323</v>
      </c>
      <c r="S51" s="103">
        <f>IF(AND('A-10'!O103="-",'A-10'!O154="-",'A-10'!O205="-"),"-",SUM('A-10'!O103,'A-10'!O154,'A-10'!O205))</f>
        <v>27167</v>
      </c>
      <c r="T51" s="103">
        <f>IF(AND('A-10'!P103="-",'A-10'!P154="-",'A-10'!P205="-"),"-",SUM('A-10'!P103,'A-10'!P154,'A-10'!P205))</f>
        <v>9245</v>
      </c>
      <c r="U51" s="103">
        <f>IF(AND('A-10'!Q103="-",'A-10'!Q154="-",'A-10'!Q205="-"),"-",SUM('A-10'!Q103,'A-10'!Q154,'A-10'!Q205))</f>
        <v>17670</v>
      </c>
      <c r="V51" s="103">
        <f>IF(AND('A-10'!R103="-",'A-10'!R154="-",'A-10'!R205="-"),"-",SUM('A-10'!R103,'A-10'!R154,'A-10'!R205))</f>
        <v>5</v>
      </c>
      <c r="W51" s="103" t="s">
        <v>15</v>
      </c>
      <c r="X51" s="103">
        <f>IF(AND('A-10'!S103="-",'A-10'!S154="-",'A-10'!S205="-"),"-",SUM('A-10'!S103,'A-10'!S154,'A-10'!S205))</f>
        <v>57410</v>
      </c>
    </row>
    <row r="52" spans="1:24" ht="11.25" customHeight="1">
      <c r="A52" s="68">
        <v>2023</v>
      </c>
      <c r="B52" s="103" t="s">
        <v>15</v>
      </c>
      <c r="C52" s="103" t="str">
        <f>IF(AND('A-10'!B104="-",'A-10'!B155="-",'A-10'!B206="-"),"-",SUM('A-10'!B104,'A-10'!B155,'A-10'!B206))</f>
        <v>-</v>
      </c>
      <c r="D52" s="103" t="str">
        <f>IF(AND('A-10'!C104="-",'A-10'!C155="-",'A-10'!C206="-"),"-",SUM('A-10'!C104,'A-10'!C155,'A-10'!C206))</f>
        <v>-</v>
      </c>
      <c r="E52" s="103" t="str">
        <f>IF(AND('A-10'!D104="-",'A-10'!D155="-",'A-10'!D206="-"),"-",SUM('A-10'!D104,'A-10'!D155,'A-10'!D206))</f>
        <v>-</v>
      </c>
      <c r="F52" s="103">
        <f>IF(AND('A-10'!E104="-",'A-10'!E155="-",'A-10'!E206="-"),"-",SUM('A-10'!E104,'A-10'!E155,'A-10'!E206))</f>
        <v>2</v>
      </c>
      <c r="G52" s="103">
        <f>IF(AND('A-10'!F104="-",'A-10'!F155="-",'A-10'!F206="-"),"-",SUM('A-10'!F104,'A-10'!F155,'A-10'!F206))</f>
        <v>6</v>
      </c>
      <c r="H52" s="103">
        <f>IF(AND('A-10'!G104="-",'A-10'!G155="-",'A-10'!G206="-"),"-",SUM('A-10'!G104,'A-10'!G155,'A-10'!G206))</f>
        <v>8</v>
      </c>
      <c r="I52" s="103">
        <f>IF(AND('A-10'!H104="-",'A-10'!H155="-",'A-10'!H206="-"),"-",SUM('A-10'!H104,'A-10'!H155,'A-10'!H206))</f>
        <v>1687</v>
      </c>
      <c r="J52" s="103">
        <f>IF(AND('A-10'!I104="-",'A-10'!I155="-",'A-10'!I206="-"),"-",SUM('A-10'!I104,'A-10'!I155,'A-10'!I206))</f>
        <v>25</v>
      </c>
      <c r="K52" s="38" t="s">
        <v>15</v>
      </c>
      <c r="L52" s="103">
        <f>IF(AND('A-10'!K104="-",'A-10'!K155="-",'A-10'!K206="-"),"-",SUM('A-10'!K104,'A-10'!K155,'A-10'!K206))</f>
        <v>1728</v>
      </c>
      <c r="N52" s="103" t="s">
        <v>15</v>
      </c>
      <c r="O52" s="103" t="s">
        <v>15</v>
      </c>
      <c r="P52" s="103" t="s">
        <v>15</v>
      </c>
      <c r="Q52" s="103" t="str">
        <f>IF(AND('A-10'!M104="-",'A-10'!M155="-",'A-10'!M206="-"),"-",SUM('A-10'!M104,'A-10'!M155,'A-10'!M206))</f>
        <v>-</v>
      </c>
      <c r="R52" s="103">
        <f>IF(AND('A-10'!N104="-",'A-10'!N155="-",'A-10'!N206="-"),"-",SUM('A-10'!N104,'A-10'!N155,'A-10'!N206))</f>
        <v>710</v>
      </c>
      <c r="S52" s="103">
        <f>IF(AND('A-10'!O104="-",'A-10'!O155="-",'A-10'!O206="-"),"-",SUM('A-10'!O104,'A-10'!O155,'A-10'!O206))</f>
        <v>14391</v>
      </c>
      <c r="T52" s="103">
        <f>IF(AND('A-10'!P104="-",'A-10'!P155="-",'A-10'!P206="-"),"-",SUM('A-10'!P104,'A-10'!P155,'A-10'!P206))</f>
        <v>8537</v>
      </c>
      <c r="U52" s="103">
        <f>IF(AND('A-10'!Q104="-",'A-10'!Q155="-",'A-10'!Q206="-"),"-",SUM('A-10'!Q104,'A-10'!Q155,'A-10'!Q206))</f>
        <v>26966</v>
      </c>
      <c r="V52" s="103" t="str">
        <f>IF(AND('A-10'!R104="-",'A-10'!R155="-",'A-10'!R206="-"),"-",SUM('A-10'!R104,'A-10'!R155,'A-10'!R206))</f>
        <v>-</v>
      </c>
      <c r="W52" s="103" t="s">
        <v>15</v>
      </c>
      <c r="X52" s="103">
        <f>IF(AND('A-10'!S104="-",'A-10'!S155="-",'A-10'!S206="-"),"-",SUM('A-10'!S104,'A-10'!S155,'A-10'!S206))</f>
        <v>50604</v>
      </c>
    </row>
    <row r="53" spans="1:24" ht="11.25" customHeight="1">
      <c r="A53" s="68" t="s">
        <v>346</v>
      </c>
      <c r="B53" s="103" t="s">
        <v>15</v>
      </c>
      <c r="C53" s="103">
        <f>IF(AND('A-10'!B105="-",'A-10'!B156="-",'A-10'!B207="-"),"-",SUM('A-10'!B105,'A-10'!B156,'A-10'!B207))</f>
        <v>8</v>
      </c>
      <c r="D53" s="103">
        <f>IF(AND('A-10'!C105="-",'A-10'!C156="-",'A-10'!C207="-"),"-",SUM('A-10'!C105,'A-10'!C156,'A-10'!C207))</f>
        <v>102</v>
      </c>
      <c r="E53" s="103">
        <f>IF(AND('A-10'!D105="-",'A-10'!D156="-",'A-10'!D207="-"),"-",SUM('A-10'!D105,'A-10'!D156,'A-10'!D207))</f>
        <v>201</v>
      </c>
      <c r="F53" s="103">
        <f>IF(AND('A-10'!E105="-",'A-10'!E156="-",'A-10'!E207="-"),"-",SUM('A-10'!E105,'A-10'!E156,'A-10'!E207))</f>
        <v>133</v>
      </c>
      <c r="G53" s="103">
        <f>IF(AND('A-10'!F105="-",'A-10'!F156="-",'A-10'!F207="-"),"-",SUM('A-10'!F105,'A-10'!F156,'A-10'!F207))</f>
        <v>212</v>
      </c>
      <c r="H53" s="103">
        <f>IF(AND('A-10'!G105="-",'A-10'!G156="-",'A-10'!G207="-"),"-",SUM('A-10'!G105,'A-10'!G156,'A-10'!G207))</f>
        <v>1239</v>
      </c>
      <c r="I53" s="103">
        <f>IF(AND('A-10'!H105="-",'A-10'!H156="-",'A-10'!H207="-"),"-",SUM('A-10'!H105,'A-10'!H156,'A-10'!H207))</f>
        <v>1023</v>
      </c>
      <c r="J53" s="103">
        <f>IF(AND('A-10'!I105="-",'A-10'!I156="-",'A-10'!I207="-"),"-",SUM('A-10'!I105,'A-10'!I156,'A-10'!I207))</f>
        <v>110</v>
      </c>
      <c r="K53" s="38" t="s">
        <v>15</v>
      </c>
      <c r="L53" s="103">
        <f>IF(AND('A-10'!K105="-",'A-10'!K156="-",'A-10'!K207="-"),"-",SUM('A-10'!K105,'A-10'!K156,'A-10'!K207))</f>
        <v>3028</v>
      </c>
      <c r="N53" s="103" t="s">
        <v>15</v>
      </c>
      <c r="O53" s="103" t="s">
        <v>15</v>
      </c>
      <c r="P53" s="103" t="s">
        <v>15</v>
      </c>
      <c r="Q53" s="103" t="str">
        <f>IF(AND('A-10'!M105="-",'A-10'!M156="-",'A-10'!M207="-"),"-",SUM('A-10'!M105,'A-10'!M156,'A-10'!M207))</f>
        <v>-</v>
      </c>
      <c r="R53" s="103">
        <f>IF(AND('A-10'!N105="-",'A-10'!N156="-",'A-10'!N207="-"),"-",SUM('A-10'!N105,'A-10'!N156,'A-10'!N207))</f>
        <v>1807</v>
      </c>
      <c r="S53" s="103">
        <f>IF(AND('A-10'!O105="-",'A-10'!O156="-",'A-10'!O207="-"),"-",SUM('A-10'!O105,'A-10'!O156,'A-10'!O207))</f>
        <v>8071</v>
      </c>
      <c r="T53" s="103">
        <f>IF(AND('A-10'!P105="-",'A-10'!P156="-",'A-10'!P207="-"),"-",SUM('A-10'!P105,'A-10'!P156,'A-10'!P207))</f>
        <v>18292</v>
      </c>
      <c r="U53" s="103">
        <f>IF(AND('A-10'!Q105="-",'A-10'!Q156="-",'A-10'!Q207="-"),"-",SUM('A-10'!Q105,'A-10'!Q156,'A-10'!Q207))</f>
        <v>23551</v>
      </c>
      <c r="V53" s="103">
        <f>IF(AND('A-10'!R105="-",'A-10'!R156="-",'A-10'!R207="-"),"-",SUM('A-10'!R105,'A-10'!R156,'A-10'!R207))</f>
        <v>5</v>
      </c>
      <c r="W53" s="103" t="s">
        <v>15</v>
      </c>
      <c r="X53" s="103">
        <f>IF(AND('A-10'!S105="-",'A-10'!S156="-",'A-10'!S207="-"),"-",SUM('A-10'!S105,'A-10'!S156,'A-10'!S207))</f>
        <v>51726</v>
      </c>
    </row>
    <row r="54" spans="1:24" ht="11.25" customHeight="1">
      <c r="A54" s="68"/>
    </row>
    <row r="55" spans="1:24" ht="11.25" customHeight="1">
      <c r="A55" s="87" t="s">
        <v>256</v>
      </c>
      <c r="B55" s="103"/>
      <c r="C55" s="103"/>
    </row>
    <row r="56" spans="1:24" ht="11.25" customHeight="1">
      <c r="A56" s="68">
        <v>1976</v>
      </c>
      <c r="B56" s="103" t="s">
        <v>15</v>
      </c>
      <c r="C56" s="103">
        <f>IF(AND('A-10'!B210="-",'A-5'!C5="-",'A-5'!C56="-"),"-",SUM('A-10'!B210,'A-5'!C5,'A-5'!C56))</f>
        <v>0</v>
      </c>
      <c r="D56" s="103">
        <f>IF(AND('A-10'!C210="-",'A-5'!D5="-",'A-5'!D56="-"),"-",SUM('A-10'!C210,'A-5'!D5,'A-5'!D56))</f>
        <v>0</v>
      </c>
      <c r="E56" s="103">
        <f>IF(AND('A-10'!D210="-",'A-5'!E5="-",'A-5'!E56="-"),"-",SUM('A-10'!D210,'A-5'!E5,'A-5'!E56))</f>
        <v>66</v>
      </c>
      <c r="F56" s="103">
        <f>IF(AND('A-10'!E210="-",'A-5'!F5="-",'A-5'!F56="-"),"-",SUM('A-10'!E210,'A-5'!F5,'A-5'!F56))</f>
        <v>4875</v>
      </c>
      <c r="G56" s="103">
        <f>IF(AND('A-10'!F210="-",'A-5'!G5="-",'A-5'!G56="-"),"-",SUM('A-10'!F210,'A-5'!G5,'A-5'!G56))</f>
        <v>7298</v>
      </c>
      <c r="H56" s="103">
        <f>IF(AND('A-10'!G210="-",'A-5'!H5="-",'A-5'!H56="-"),"-",SUM('A-10'!G210,'A-5'!H5,'A-5'!H56))</f>
        <v>9136</v>
      </c>
      <c r="I56" s="103">
        <f>IF(AND('A-10'!H210="-",'A-5'!I5="-",'A-5'!I56="-"),"-",SUM('A-10'!H210,'A-5'!I5,'A-5'!I56))</f>
        <v>1054</v>
      </c>
      <c r="J56" s="103">
        <f>IF(AND('A-10'!I210="-",'A-5'!J5="-",'A-5'!J56="-"),"-",SUM('A-10'!I210,'A-5'!J5,'A-5'!J56))</f>
        <v>723</v>
      </c>
      <c r="K56" s="103">
        <f>IF(AND('A-10'!J210="-",'A-5'!K5="-",'A-5'!K56="-"),"-",SUM('A-10'!J210,'A-5'!K5,'A-5'!K56))</f>
        <v>112</v>
      </c>
      <c r="L56" s="103">
        <f t="shared" ref="L56:L83" si="0">SUM(B56:K56)</f>
        <v>23264</v>
      </c>
      <c r="N56" s="103" t="str">
        <f>IF(OR(ISNUMBER('A-5'!N5),ISNUMBER('A-5'!N56)),SUM('A-5'!N5,'A-5'!N56),IF(OR('A-5'!N5="--",'A-5'!N56="--"),"--","-"))</f>
        <v>--</v>
      </c>
      <c r="O56" s="103" t="str">
        <f>IF(OR(ISNUMBER('A-5'!O5),ISNUMBER('A-5'!O56)),SUM('A-5'!O5,'A-5'!O56),IF(OR('A-5'!O5="--",'A-5'!O56="--"),"--","-"))</f>
        <v>--</v>
      </c>
      <c r="P56" s="103">
        <f>IF(OR(ISNUMBER('A-5'!P5),ISNUMBER('A-5'!P56)),SUM('A-5'!P5,'A-5'!P56),IF(OR('A-5'!P5="--",'A-5'!P56="--"),"--","-"))</f>
        <v>0</v>
      </c>
      <c r="Q56" s="103">
        <f>IF(AND('A-10'!M210="-",'A-5'!Q5="-",'A-5'!Q56="-"),"-",SUM('A-10'!M210,'A-5'!Q5,'A-5'!Q56))</f>
        <v>1480</v>
      </c>
      <c r="R56" s="103">
        <f>IF(AND('A-10'!N210="-",'A-5'!R5="-",'A-5'!R56="-"),"-",SUM('A-10'!N210,'A-5'!R5,'A-5'!R56))</f>
        <v>13574</v>
      </c>
      <c r="S56" s="103">
        <f>IF(AND('A-10'!O210="-",'A-5'!S5="-",'A-5'!S56="-"),"-",SUM('A-10'!O210,'A-5'!S5,'A-5'!S56))</f>
        <v>45902</v>
      </c>
      <c r="T56" s="103">
        <f>IF(AND('A-10'!P210="-",'A-5'!T5="-",'A-5'!T56="-"),"-",SUM('A-10'!P210,'A-5'!T5,'A-5'!T56))</f>
        <v>23212</v>
      </c>
      <c r="U56" s="103">
        <f>IF(AND('A-10'!Q210="-",'A-5'!U5="-",'A-5'!U56="-"),"-",SUM('A-10'!Q210,'A-5'!U5,'A-5'!U56))</f>
        <v>1934</v>
      </c>
      <c r="V56" s="103">
        <f>IF(AND('A-10'!R210="-",'A-5'!V5="-",'A-5'!V56="-"),"-",SUM('A-10'!R210,'A-5'!V5,'A-5'!V56))</f>
        <v>2072</v>
      </c>
      <c r="W56" s="103">
        <f>IF(AND('A-5'!W5="-",'A-5'!W56="-"),"-",SUM('A-5'!W5,'A-5'!W56))</f>
        <v>0</v>
      </c>
      <c r="X56" s="103">
        <f t="shared" ref="X56:X83" si="1">SUM(N56:W56)</f>
        <v>88174</v>
      </c>
    </row>
    <row r="57" spans="1:24" ht="11.25" customHeight="1">
      <c r="A57" s="68">
        <v>1977</v>
      </c>
      <c r="B57" s="103" t="s">
        <v>15</v>
      </c>
      <c r="C57" s="103">
        <f>IF(AND('A-10'!B211="-",'A-5'!C6="-",'A-5'!C57="-"),"-",SUM('A-10'!B211,'A-5'!C6,'A-5'!C57))</f>
        <v>0</v>
      </c>
      <c r="D57" s="103">
        <f>IF(AND('A-10'!C211="-",'A-5'!D6="-",'A-5'!D57="-"),"-",SUM('A-10'!C211,'A-5'!D6,'A-5'!D57))</f>
        <v>0</v>
      </c>
      <c r="E57" s="103">
        <f>IF(AND('A-10'!D211="-",'A-5'!E6="-",'A-5'!E57="-"),"-",SUM('A-10'!D211,'A-5'!E6,'A-5'!E57))</f>
        <v>1053</v>
      </c>
      <c r="F57" s="103">
        <f>IF(AND('A-10'!E211="-",'A-5'!F6="-",'A-5'!F57="-"),"-",SUM('A-10'!E211,'A-5'!F6,'A-5'!F57))</f>
        <v>887</v>
      </c>
      <c r="G57" s="103">
        <f>IF(AND('A-10'!F211="-",'A-5'!G6="-",'A-5'!G57="-"),"-",SUM('A-10'!F211,'A-5'!G6,'A-5'!G57))</f>
        <v>20272</v>
      </c>
      <c r="H57" s="103">
        <f>IF(AND('A-10'!G211="-",'A-5'!H6="-",'A-5'!H57="-"),"-",SUM('A-10'!G211,'A-5'!H6,'A-5'!H57))</f>
        <v>7491</v>
      </c>
      <c r="I57" s="103">
        <f>IF(AND('A-10'!H211="-",'A-5'!I6="-",'A-5'!I57="-"),"-",SUM('A-10'!H211,'A-5'!I6,'A-5'!I57))</f>
        <v>1184</v>
      </c>
      <c r="J57" s="103">
        <f>IF(AND('A-10'!I211="-",'A-5'!J6="-",'A-5'!J57="-"),"-",SUM('A-10'!I211,'A-5'!J6,'A-5'!J57))</f>
        <v>1175</v>
      </c>
      <c r="K57" s="103">
        <f>IF(AND('A-10'!J211="-",'A-5'!K6="-",'A-5'!K57="-"),"-",SUM('A-10'!J211,'A-5'!K6,'A-5'!K57))</f>
        <v>59</v>
      </c>
      <c r="L57" s="103">
        <f t="shared" si="0"/>
        <v>32121</v>
      </c>
      <c r="N57" s="103" t="str">
        <f>IF(OR(ISNUMBER('A-5'!N6),ISNUMBER('A-5'!N57)),SUM('A-5'!N6,'A-5'!N57),IF(OR('A-5'!N6="--",'A-5'!N57="--"),"--","-"))</f>
        <v>--</v>
      </c>
      <c r="O57" s="103" t="str">
        <f>IF(OR(ISNUMBER('A-5'!O6),ISNUMBER('A-5'!O57)),SUM('A-5'!O6,'A-5'!O57),IF(OR('A-5'!O6="--",'A-5'!O57="--"),"--","-"))</f>
        <v>--</v>
      </c>
      <c r="P57" s="103">
        <f>IF(OR(ISNUMBER('A-5'!P6),ISNUMBER('A-5'!P57)),SUM('A-5'!P6,'A-5'!P57),IF(OR('A-5'!P6="--",'A-5'!P57="--"),"--","-"))</f>
        <v>0</v>
      </c>
      <c r="Q57" s="103">
        <f>IF(AND('A-10'!M211="-",'A-5'!Q6="-",'A-5'!Q57="-"),"-",SUM('A-10'!M211,'A-5'!Q6,'A-5'!Q57))</f>
        <v>596</v>
      </c>
      <c r="R57" s="103">
        <f>IF(AND('A-10'!N211="-",'A-5'!R6="-",'A-5'!R57="-"),"-",SUM('A-10'!N211,'A-5'!R6,'A-5'!R57))</f>
        <v>239</v>
      </c>
      <c r="S57" s="103">
        <f>IF(AND('A-10'!O211="-",'A-5'!S6="-",'A-5'!S57="-"),"-",SUM('A-10'!O211,'A-5'!S6,'A-5'!S57))</f>
        <v>17464</v>
      </c>
      <c r="T57" s="103">
        <f>IF(AND('A-10'!P211="-",'A-5'!T6="-",'A-5'!T57="-"),"-",SUM('A-10'!P211,'A-5'!T6,'A-5'!T57))</f>
        <v>5736</v>
      </c>
      <c r="U57" s="103">
        <f>IF(AND('A-10'!Q211="-",'A-5'!U6="-",'A-5'!U57="-"),"-",SUM('A-10'!Q211,'A-5'!U6,'A-5'!U57))</f>
        <v>267</v>
      </c>
      <c r="V57" s="103">
        <f>IF(AND('A-10'!R211="-",'A-5'!V6="-",'A-5'!V57="-"),"-",SUM('A-10'!R211,'A-5'!V6,'A-5'!V57))</f>
        <v>59</v>
      </c>
      <c r="W57" s="103">
        <f>IF(AND('A-5'!W6="-",'A-5'!W57="-"),"-",SUM('A-5'!W6,'A-5'!W57))</f>
        <v>0</v>
      </c>
      <c r="X57" s="103">
        <f t="shared" si="1"/>
        <v>24361</v>
      </c>
    </row>
    <row r="58" spans="1:24" ht="11.25" customHeight="1">
      <c r="A58" s="68">
        <v>1978</v>
      </c>
      <c r="B58" s="103" t="s">
        <v>15</v>
      </c>
      <c r="C58" s="103">
        <f>IF(AND('A-10'!B212="-",'A-5'!C7="-",'A-5'!C58="-"),"-",SUM('A-10'!B212,'A-5'!C7,'A-5'!C58))</f>
        <v>0</v>
      </c>
      <c r="D58" s="103">
        <f>IF(AND('A-10'!C212="-",'A-5'!D7="-",'A-5'!D58="-"),"-",SUM('A-10'!C212,'A-5'!D7,'A-5'!D58))</f>
        <v>0</v>
      </c>
      <c r="E58" s="103">
        <f>IF(AND('A-10'!D212="-",'A-5'!E7="-",'A-5'!E58="-"),"-",SUM('A-10'!D212,'A-5'!E7,'A-5'!E58))</f>
        <v>83</v>
      </c>
      <c r="F58" s="103">
        <f>IF(AND('A-10'!E212="-",'A-5'!F7="-",'A-5'!F58="-"),"-",SUM('A-10'!E212,'A-5'!F7,'A-5'!F58))</f>
        <v>3072</v>
      </c>
      <c r="G58" s="103">
        <f>IF(AND('A-10'!F212="-",'A-5'!G7="-",'A-5'!G58="-"),"-",SUM('A-10'!F212,'A-5'!G7,'A-5'!G58))</f>
        <v>3240</v>
      </c>
      <c r="H58" s="103">
        <f>IF(AND('A-10'!G212="-",'A-5'!H7="-",'A-5'!H58="-"),"-",SUM('A-10'!G212,'A-5'!H7,'A-5'!H58))</f>
        <v>3612</v>
      </c>
      <c r="I58" s="103">
        <f>IF(AND('A-10'!H212="-",'A-5'!I7="-",'A-5'!I58="-"),"-",SUM('A-10'!H212,'A-5'!I7,'A-5'!I58))</f>
        <v>615</v>
      </c>
      <c r="J58" s="103">
        <f>IF(AND('A-10'!I212="-",'A-5'!J7="-",'A-5'!J58="-"),"-",SUM('A-10'!I212,'A-5'!J7,'A-5'!J58))</f>
        <v>771</v>
      </c>
      <c r="K58" s="103">
        <f>IF(AND('A-10'!J212="-",'A-5'!K7="-",'A-5'!K58="-"),"-",SUM('A-10'!J212,'A-5'!K7,'A-5'!K58))</f>
        <v>79</v>
      </c>
      <c r="L58" s="103">
        <f t="shared" si="0"/>
        <v>11472</v>
      </c>
      <c r="N58" s="103" t="str">
        <f>IF(OR(ISNUMBER('A-5'!N7),ISNUMBER('A-5'!N58)),SUM('A-5'!N7,'A-5'!N58),IF(OR('A-5'!N7="--",'A-5'!N58="--"),"--","-"))</f>
        <v>--</v>
      </c>
      <c r="O58" s="103" t="str">
        <f>IF(OR(ISNUMBER('A-5'!O7),ISNUMBER('A-5'!O58)),SUM('A-5'!O7,'A-5'!O58),IF(OR('A-5'!O7="--",'A-5'!O58="--"),"--","-"))</f>
        <v>--</v>
      </c>
      <c r="P58" s="103">
        <f>IF(OR(ISNUMBER('A-5'!P7),ISNUMBER('A-5'!P58)),SUM('A-5'!P7,'A-5'!P58),IF(OR('A-5'!P7="--",'A-5'!P58="--"),"--","-"))</f>
        <v>1</v>
      </c>
      <c r="Q58" s="103">
        <f>IF(AND('A-10'!M212="-",'A-5'!Q7="-",'A-5'!Q58="-"),"-",SUM('A-10'!M212,'A-5'!Q7,'A-5'!Q58))</f>
        <v>196</v>
      </c>
      <c r="R58" s="103">
        <f>IF(AND('A-10'!N212="-",'A-5'!R7="-",'A-5'!R58="-"),"-",SUM('A-10'!N212,'A-5'!R7,'A-5'!R58))</f>
        <v>48335</v>
      </c>
      <c r="S58" s="103">
        <f>IF(AND('A-10'!O212="-",'A-5'!S7="-",'A-5'!S58="-"),"-",SUM('A-10'!O212,'A-5'!S7,'A-5'!S58))</f>
        <v>28996</v>
      </c>
      <c r="T58" s="103">
        <f>IF(AND('A-10'!P212="-",'A-5'!T7="-",'A-5'!T58="-"),"-",SUM('A-10'!P212,'A-5'!T7,'A-5'!T58))</f>
        <v>6869</v>
      </c>
      <c r="U58" s="103">
        <f>IF(AND('A-10'!Q212="-",'A-5'!U7="-",'A-5'!U58="-"),"-",SUM('A-10'!Q212,'A-5'!U7,'A-5'!U58))</f>
        <v>699</v>
      </c>
      <c r="V58" s="103">
        <f>IF(AND('A-10'!R212="-",'A-5'!V7="-",'A-5'!V58="-"),"-",SUM('A-10'!R212,'A-5'!V7,'A-5'!V58))</f>
        <v>18</v>
      </c>
      <c r="W58" s="103">
        <f>IF(AND('A-5'!W7="-",'A-5'!W58="-"),"-",SUM('A-5'!W7,'A-5'!W58))</f>
        <v>0</v>
      </c>
      <c r="X58" s="103">
        <f t="shared" si="1"/>
        <v>85114</v>
      </c>
    </row>
    <row r="59" spans="1:24" ht="11.25" customHeight="1">
      <c r="A59" s="68">
        <v>1979</v>
      </c>
      <c r="B59" s="103" t="s">
        <v>15</v>
      </c>
      <c r="C59" s="103">
        <f>IF(AND('A-10'!B213="-",'A-5'!C8="-",'A-5'!C59="-"),"-",SUM('A-10'!B213,'A-5'!C8,'A-5'!C59))</f>
        <v>0</v>
      </c>
      <c r="D59" s="103">
        <f>IF(AND('A-10'!C213="-",'A-5'!D8="-",'A-5'!D59="-"),"-",SUM('A-10'!C213,'A-5'!D8,'A-5'!D59))</f>
        <v>1</v>
      </c>
      <c r="E59" s="103">
        <f>IF(AND('A-10'!D213="-",'A-5'!E8="-",'A-5'!E59="-"),"-",SUM('A-10'!D213,'A-5'!E8,'A-5'!E59))</f>
        <v>14</v>
      </c>
      <c r="F59" s="103">
        <f>IF(AND('A-10'!E213="-",'A-5'!F8="-",'A-5'!F59="-"),"-",SUM('A-10'!E213,'A-5'!F8,'A-5'!F59))</f>
        <v>1547</v>
      </c>
      <c r="G59" s="103">
        <f>IF(AND('A-10'!F213="-",'A-5'!G8="-",'A-5'!G59="-"),"-",SUM('A-10'!F213,'A-5'!G8,'A-5'!G59))</f>
        <v>5146</v>
      </c>
      <c r="H59" s="103">
        <f>IF(AND('A-10'!G213="-",'A-5'!H8="-",'A-5'!H59="-"),"-",SUM('A-10'!G213,'A-5'!H8,'A-5'!H59))</f>
        <v>5486</v>
      </c>
      <c r="I59" s="103">
        <f>IF(AND('A-10'!H213="-",'A-5'!I8="-",'A-5'!I59="-"),"-",SUM('A-10'!H213,'A-5'!I8,'A-5'!I59))</f>
        <v>65</v>
      </c>
      <c r="J59" s="103">
        <f>IF(AND('A-10'!I213="-",'A-5'!J8="-",'A-5'!J59="-"),"-",SUM('A-10'!I213,'A-5'!J8,'A-5'!J59))</f>
        <v>618</v>
      </c>
      <c r="K59" s="103">
        <f>IF(AND('A-10'!J213="-",'A-5'!K8="-",'A-5'!K59="-"),"-",SUM('A-10'!J213,'A-5'!K8,'A-5'!K59))</f>
        <v>60</v>
      </c>
      <c r="L59" s="103">
        <f t="shared" si="0"/>
        <v>12937</v>
      </c>
      <c r="N59" s="103" t="str">
        <f>IF(OR(ISNUMBER('A-5'!N8),ISNUMBER('A-5'!N59)),SUM('A-5'!N8,'A-5'!N59),IF(OR('A-5'!N8="--",'A-5'!N59="--"),"--","-"))</f>
        <v>--</v>
      </c>
      <c r="O59" s="103" t="str">
        <f>IF(OR(ISNUMBER('A-5'!O8),ISNUMBER('A-5'!O59)),SUM('A-5'!O8,'A-5'!O59),IF(OR('A-5'!O8="--",'A-5'!O59="--"),"--","-"))</f>
        <v>--</v>
      </c>
      <c r="P59" s="103">
        <f>IF(OR(ISNUMBER('A-5'!P8),ISNUMBER('A-5'!P59)),SUM('A-5'!P8,'A-5'!P59),IF(OR('A-5'!P8="--",'A-5'!P59="--"),"--","-"))</f>
        <v>3</v>
      </c>
      <c r="Q59" s="103">
        <f>IF(AND('A-10'!M213="-",'A-5'!Q8="-",'A-5'!Q59="-"),"-",SUM('A-10'!M213,'A-5'!Q8,'A-5'!Q59))</f>
        <v>53</v>
      </c>
      <c r="R59" s="103">
        <f>IF(AND('A-10'!N213="-",'A-5'!R8="-",'A-5'!R59="-"),"-",SUM('A-10'!N213,'A-5'!R8,'A-5'!R59))</f>
        <v>5704</v>
      </c>
      <c r="S59" s="103">
        <f>IF(AND('A-10'!O213="-",'A-5'!S8="-",'A-5'!S59="-"),"-",SUM('A-10'!O213,'A-5'!S8,'A-5'!S59))</f>
        <v>25563</v>
      </c>
      <c r="T59" s="103">
        <f>IF(AND('A-10'!P213="-",'A-5'!T8="-",'A-5'!T59="-"),"-",SUM('A-10'!P213,'A-5'!T8,'A-5'!T59))</f>
        <v>6184</v>
      </c>
      <c r="U59" s="103">
        <f>IF(AND('A-10'!Q213="-",'A-5'!U8="-",'A-5'!U59="-"),"-",SUM('A-10'!Q213,'A-5'!U8,'A-5'!U59))</f>
        <v>0</v>
      </c>
      <c r="V59" s="103">
        <f>IF(AND('A-10'!R213="-",'A-5'!V8="-",'A-5'!V59="-"),"-",SUM('A-10'!R213,'A-5'!V8,'A-5'!V59))</f>
        <v>0</v>
      </c>
      <c r="W59" s="103" t="str">
        <f>IF(AND('A-5'!W8="-",'A-5'!W59="-"),"-",SUM('A-5'!W8,'A-5'!W59))</f>
        <v>-</v>
      </c>
      <c r="X59" s="103">
        <f t="shared" si="1"/>
        <v>37507</v>
      </c>
    </row>
    <row r="60" spans="1:24" ht="11.25" customHeight="1">
      <c r="A60" s="68">
        <v>1980</v>
      </c>
      <c r="B60" s="103" t="s">
        <v>15</v>
      </c>
      <c r="C60" s="103">
        <f>IF(AND('A-10'!B214="-",'A-5'!C9="-",'A-5'!C60="-"),"-",SUM('A-10'!B214,'A-5'!C9,'A-5'!C60))</f>
        <v>0</v>
      </c>
      <c r="D60" s="103">
        <f>IF(AND('A-10'!C214="-",'A-5'!D9="-",'A-5'!D60="-"),"-",SUM('A-10'!C214,'A-5'!D9,'A-5'!D60))</f>
        <v>0</v>
      </c>
      <c r="E60" s="103">
        <f>IF(AND('A-10'!D214="-",'A-5'!E9="-",'A-5'!E60="-"),"-",SUM('A-10'!D214,'A-5'!E9,'A-5'!E60))</f>
        <v>45</v>
      </c>
      <c r="F60" s="103">
        <f>IF(AND('A-10'!E214="-",'A-5'!F9="-",'A-5'!F60="-"),"-",SUM('A-10'!E214,'A-5'!F9,'A-5'!F60))</f>
        <v>3112</v>
      </c>
      <c r="G60" s="103">
        <f>IF(AND('A-10'!F214="-",'A-5'!G9="-",'A-5'!G60="-"),"-",SUM('A-10'!F214,'A-5'!G9,'A-5'!G60))</f>
        <v>5116</v>
      </c>
      <c r="H60" s="103">
        <f>IF(AND('A-10'!G214="-",'A-5'!H9="-",'A-5'!H60="-"),"-",SUM('A-10'!G214,'A-5'!H9,'A-5'!H60))</f>
        <v>2297</v>
      </c>
      <c r="I60" s="103">
        <f>IF(AND('A-10'!H214="-",'A-5'!I9="-",'A-5'!I60="-"),"-",SUM('A-10'!H214,'A-5'!I9,'A-5'!I60))</f>
        <v>613</v>
      </c>
      <c r="J60" s="103">
        <f>IF(AND('A-10'!I214="-",'A-5'!J9="-",'A-5'!J60="-"),"-",SUM('A-10'!I214,'A-5'!J9,'A-5'!J60))</f>
        <v>319</v>
      </c>
      <c r="K60" s="103">
        <f>IF(AND('A-10'!J214="-",'A-5'!K9="-",'A-5'!K60="-"),"-",SUM('A-10'!J214,'A-5'!K9,'A-5'!K60))</f>
        <v>63</v>
      </c>
      <c r="L60" s="103">
        <f t="shared" si="0"/>
        <v>11565</v>
      </c>
      <c r="N60" s="103" t="str">
        <f>IF(OR(ISNUMBER('A-5'!N9),ISNUMBER('A-5'!N60)),SUM('A-5'!N9,'A-5'!N60),IF(OR('A-5'!N9="--",'A-5'!N60="--"),"--","-"))</f>
        <v>--</v>
      </c>
      <c r="O60" s="103" t="str">
        <f>IF(OR(ISNUMBER('A-5'!O9),ISNUMBER('A-5'!O60)),SUM('A-5'!O9,'A-5'!O60),IF(OR('A-5'!O9="--",'A-5'!O60="--"),"--","-"))</f>
        <v>--</v>
      </c>
      <c r="P60" s="103">
        <f>IF(OR(ISNUMBER('A-5'!P9),ISNUMBER('A-5'!P60)),SUM('A-5'!P9,'A-5'!P60),IF(OR('A-5'!P9="--",'A-5'!P60="--"),"--","-"))</f>
        <v>0</v>
      </c>
      <c r="Q60" s="103">
        <f>IF(AND('A-10'!M214="-",'A-5'!Q9="-",'A-5'!Q60="-"),"-",SUM('A-10'!M214,'A-5'!Q9,'A-5'!Q60))</f>
        <v>92</v>
      </c>
      <c r="R60" s="103">
        <f>IF(AND('A-10'!N214="-",'A-5'!R9="-",'A-5'!R60="-"),"-",SUM('A-10'!N214,'A-5'!R9,'A-5'!R60))</f>
        <v>21103</v>
      </c>
      <c r="S60" s="103">
        <f>IF(AND('A-10'!O214="-",'A-5'!S9="-",'A-5'!S60="-"),"-",SUM('A-10'!O214,'A-5'!S9,'A-5'!S60))</f>
        <v>27549</v>
      </c>
      <c r="T60" s="103">
        <f>IF(AND('A-10'!P214="-",'A-5'!T9="-",'A-5'!T60="-"),"-",SUM('A-10'!P214,'A-5'!T9,'A-5'!T60))</f>
        <v>3171</v>
      </c>
      <c r="U60" s="103">
        <f>IF(AND('A-10'!Q214="-",'A-5'!U9="-",'A-5'!U60="-"),"-",SUM('A-10'!Q214,'A-5'!U9,'A-5'!U60))</f>
        <v>667</v>
      </c>
      <c r="V60" s="103">
        <f>IF(AND('A-10'!R214="-",'A-5'!V9="-",'A-5'!V60="-"),"-",SUM('A-10'!R214,'A-5'!V9,'A-5'!V60))</f>
        <v>0</v>
      </c>
      <c r="W60" s="103" t="str">
        <f>IF(AND('A-5'!W9="-",'A-5'!W60="-"),"-",SUM('A-5'!W9,'A-5'!W60))</f>
        <v>-</v>
      </c>
      <c r="X60" s="103">
        <f t="shared" si="1"/>
        <v>52582</v>
      </c>
    </row>
    <row r="61" spans="1:24" ht="11.25" customHeight="1">
      <c r="A61" s="68">
        <v>1981</v>
      </c>
      <c r="B61" s="103" t="s">
        <v>15</v>
      </c>
      <c r="C61" s="103">
        <f>IF(AND('A-10'!B215="-",'A-5'!C10="-",'A-5'!C61="-"),"-",SUM('A-10'!B215,'A-5'!C10,'A-5'!C61))</f>
        <v>0</v>
      </c>
      <c r="D61" s="103">
        <f>IF(AND('A-10'!C215="-",'A-5'!D10="-",'A-5'!D61="-"),"-",SUM('A-10'!C215,'A-5'!D10,'A-5'!D61))</f>
        <v>0</v>
      </c>
      <c r="E61" s="103">
        <f>IF(AND('A-10'!D215="-",'A-5'!E10="-",'A-5'!E61="-"),"-",SUM('A-10'!D215,'A-5'!E10,'A-5'!E61))</f>
        <v>469</v>
      </c>
      <c r="F61" s="103">
        <f>IF(AND('A-10'!E215="-",'A-5'!F10="-",'A-5'!F61="-"),"-",SUM('A-10'!E215,'A-5'!F10,'A-5'!F61))</f>
        <v>3062</v>
      </c>
      <c r="G61" s="103">
        <f>IF(AND('A-10'!F215="-",'A-5'!G10="-",'A-5'!G61="-"),"-",SUM('A-10'!F215,'A-5'!G10,'A-5'!G61))</f>
        <v>6838</v>
      </c>
      <c r="H61" s="103">
        <f>IF(AND('A-10'!G215="-",'A-5'!H10="-",'A-5'!H61="-"),"-",SUM('A-10'!G215,'A-5'!H10,'A-5'!H61))</f>
        <v>6516</v>
      </c>
      <c r="I61" s="103">
        <f>IF(AND('A-10'!H215="-",'A-5'!I10="-",'A-5'!I61="-"),"-",SUM('A-10'!H215,'A-5'!I10,'A-5'!I61))</f>
        <v>126</v>
      </c>
      <c r="J61" s="103">
        <f>IF(AND('A-10'!I215="-",'A-5'!J10="-",'A-5'!J61="-"),"-",SUM('A-10'!I215,'A-5'!J10,'A-5'!J61))</f>
        <v>289</v>
      </c>
      <c r="K61" s="103">
        <f>IF(AND('A-10'!J215="-",'A-5'!K10="-",'A-5'!K61="-"),"-",SUM('A-10'!J215,'A-5'!K10,'A-5'!K61))</f>
        <v>10</v>
      </c>
      <c r="L61" s="103">
        <f t="shared" si="0"/>
        <v>17310</v>
      </c>
      <c r="N61" s="103" t="str">
        <f>IF(OR(ISNUMBER('A-5'!N10),ISNUMBER('A-5'!N61)),SUM('A-5'!N10,'A-5'!N61),IF(OR('A-5'!N10="--",'A-5'!N61="--"),"--","-"))</f>
        <v>--</v>
      </c>
      <c r="O61" s="103" t="str">
        <f>IF(OR(ISNUMBER('A-5'!O10),ISNUMBER('A-5'!O61)),SUM('A-5'!O10,'A-5'!O61),IF(OR('A-5'!O10="--",'A-5'!O61="--"),"--","-"))</f>
        <v>--</v>
      </c>
      <c r="P61" s="103">
        <f>IF(OR(ISNUMBER('A-5'!P10),ISNUMBER('A-5'!P61)),SUM('A-5'!P10,'A-5'!P61),IF(OR('A-5'!P10="--",'A-5'!P61="--"),"--","-"))</f>
        <v>0</v>
      </c>
      <c r="Q61" s="103">
        <f>IF(AND('A-10'!M215="-",'A-5'!Q10="-",'A-5'!Q61="-"),"-",SUM('A-10'!M215,'A-5'!Q10,'A-5'!Q61))</f>
        <v>520</v>
      </c>
      <c r="R61" s="103">
        <f>IF(AND('A-10'!N215="-",'A-5'!R10="-",'A-5'!R61="-"),"-",SUM('A-10'!N215,'A-5'!R10,'A-5'!R61))</f>
        <v>3362</v>
      </c>
      <c r="S61" s="103">
        <f>IF(AND('A-10'!O215="-",'A-5'!S10="-",'A-5'!S61="-"),"-",SUM('A-10'!O215,'A-5'!S10,'A-5'!S61))</f>
        <v>5661</v>
      </c>
      <c r="T61" s="103">
        <f>IF(AND('A-10'!P215="-",'A-5'!T10="-",'A-5'!T61="-"),"-",SUM('A-10'!P215,'A-5'!T10,'A-5'!T61))</f>
        <v>7072</v>
      </c>
      <c r="U61" s="103">
        <f>IF(AND('A-10'!Q215="-",'A-5'!U10="-",'A-5'!U61="-"),"-",SUM('A-10'!Q215,'A-5'!U10,'A-5'!U61))</f>
        <v>48</v>
      </c>
      <c r="V61" s="103">
        <f>IF(AND('A-10'!R215="-",'A-5'!V10="-",'A-5'!V61="-"),"-",SUM('A-10'!R215,'A-5'!V10,'A-5'!V61))</f>
        <v>0</v>
      </c>
      <c r="W61" s="103">
        <f>IF(AND('A-5'!W10="-",'A-5'!W61="-"),"-",SUM('A-5'!W10,'A-5'!W61))</f>
        <v>0</v>
      </c>
      <c r="X61" s="103">
        <f t="shared" si="1"/>
        <v>16663</v>
      </c>
    </row>
    <row r="62" spans="1:24" ht="11.25" customHeight="1">
      <c r="A62" s="68">
        <v>1982</v>
      </c>
      <c r="B62" s="103" t="s">
        <v>15</v>
      </c>
      <c r="C62" s="103">
        <f>IF(AND('A-10'!B216="-",'A-5'!C11="-",'A-5'!C62="-"),"-",SUM('A-10'!B216,'A-5'!C11,'A-5'!C62))</f>
        <v>0</v>
      </c>
      <c r="D62" s="103">
        <f>IF(AND('A-10'!C216="-",'A-5'!D11="-",'A-5'!D62="-"),"-",SUM('A-10'!C216,'A-5'!D11,'A-5'!D62))</f>
        <v>0</v>
      </c>
      <c r="E62" s="103">
        <f>IF(AND('A-10'!D216="-",'A-5'!E11="-",'A-5'!E62="-"),"-",SUM('A-10'!D216,'A-5'!E11,'A-5'!E62))</f>
        <v>6</v>
      </c>
      <c r="F62" s="103">
        <f>IF(AND('A-10'!E216="-",'A-5'!F11="-",'A-5'!F62="-"),"-",SUM('A-10'!E216,'A-5'!F11,'A-5'!F62))</f>
        <v>5216</v>
      </c>
      <c r="G62" s="103">
        <f>IF(AND('A-10'!F216="-",'A-5'!G11="-",'A-5'!G62="-"),"-",SUM('A-10'!F216,'A-5'!G11,'A-5'!G62))</f>
        <v>17751</v>
      </c>
      <c r="H62" s="103">
        <f>IF(AND('A-10'!G216="-",'A-5'!H11="-",'A-5'!H62="-"),"-",SUM('A-10'!G216,'A-5'!H11,'A-5'!H62))</f>
        <v>5208</v>
      </c>
      <c r="I62" s="103">
        <f>IF(AND('A-10'!H216="-",'A-5'!I11="-",'A-5'!I62="-"),"-",SUM('A-10'!H216,'A-5'!I11,'A-5'!I62))</f>
        <v>385</v>
      </c>
      <c r="J62" s="103">
        <f>IF(AND('A-10'!I216="-",'A-5'!J11="-",'A-5'!J62="-"),"-",SUM('A-10'!I216,'A-5'!J11,'A-5'!J62))</f>
        <v>236</v>
      </c>
      <c r="K62" s="103">
        <f>IF(AND('A-10'!J216="-",'A-5'!K11="-",'A-5'!K62="-"),"-",SUM('A-10'!J216,'A-5'!K11,'A-5'!K62))</f>
        <v>16</v>
      </c>
      <c r="L62" s="103">
        <f t="shared" si="0"/>
        <v>28818</v>
      </c>
      <c r="N62" s="103" t="str">
        <f>IF(OR(ISNUMBER('A-5'!N11),ISNUMBER('A-5'!N62)),SUM('A-5'!N11,'A-5'!N62),IF(OR('A-5'!N11="--",'A-5'!N62="--"),"--","-"))</f>
        <v>--</v>
      </c>
      <c r="O62" s="103" t="str">
        <f>IF(OR(ISNUMBER('A-5'!O11),ISNUMBER('A-5'!O62)),SUM('A-5'!O11,'A-5'!O62),IF(OR('A-5'!O11="--",'A-5'!O62="--"),"--","-"))</f>
        <v>--</v>
      </c>
      <c r="P62" s="103">
        <f>IF(OR(ISNUMBER('A-5'!P11),ISNUMBER('A-5'!P62)),SUM('A-5'!P11,'A-5'!P62),IF(OR('A-5'!P11="--",'A-5'!P62="--"),"--","-"))</f>
        <v>0</v>
      </c>
      <c r="Q62" s="103">
        <f>IF(AND('A-10'!M216="-",'A-5'!Q11="-",'A-5'!Q62="-"),"-",SUM('A-10'!M216,'A-5'!Q11,'A-5'!Q62))</f>
        <v>5</v>
      </c>
      <c r="R62" s="103">
        <f>IF(AND('A-10'!N216="-",'A-5'!R11="-",'A-5'!R62="-"),"-",SUM('A-10'!N216,'A-5'!R11,'A-5'!R62))</f>
        <v>10456</v>
      </c>
      <c r="S62" s="103">
        <f>IF(AND('A-10'!O216="-",'A-5'!S11="-",'A-5'!S62="-"),"-",SUM('A-10'!O216,'A-5'!S11,'A-5'!S62))</f>
        <v>26477</v>
      </c>
      <c r="T62" s="103">
        <f>IF(AND('A-10'!P216="-",'A-5'!T11="-",'A-5'!T62="-"),"-",SUM('A-10'!P216,'A-5'!T11,'A-5'!T62))</f>
        <v>3026</v>
      </c>
      <c r="U62" s="103">
        <f>IF(AND('A-10'!Q216="-",'A-5'!U11="-",'A-5'!U62="-"),"-",SUM('A-10'!Q216,'A-5'!U11,'A-5'!U62))</f>
        <v>112</v>
      </c>
      <c r="V62" s="103">
        <f>IF(AND('A-10'!R216="-",'A-5'!V11="-",'A-5'!V62="-"),"-",SUM('A-10'!R216,'A-5'!V11,'A-5'!V62))</f>
        <v>0</v>
      </c>
      <c r="W62" s="103">
        <f>IF(AND('A-5'!W11="-",'A-5'!W62="-"),"-",SUM('A-5'!W11,'A-5'!W62))</f>
        <v>0</v>
      </c>
      <c r="X62" s="103">
        <f t="shared" si="1"/>
        <v>40076</v>
      </c>
    </row>
    <row r="63" spans="1:24" ht="11.25" customHeight="1">
      <c r="A63" s="68">
        <v>1983</v>
      </c>
      <c r="B63" s="103" t="s">
        <v>15</v>
      </c>
      <c r="C63" s="103">
        <f>IF(AND('A-10'!B217="-",'A-5'!C12="-",'A-5'!C63="-"),"-",SUM('A-10'!B217,'A-5'!C12,'A-5'!C63))</f>
        <v>0</v>
      </c>
      <c r="D63" s="103">
        <f>IF(AND('A-10'!C217="-",'A-5'!D12="-",'A-5'!D63="-"),"-",SUM('A-10'!C217,'A-5'!D12,'A-5'!D63))</f>
        <v>0</v>
      </c>
      <c r="E63" s="103">
        <f>IF(AND('A-10'!D217="-",'A-5'!E12="-",'A-5'!E63="-"),"-",SUM('A-10'!D217,'A-5'!E12,'A-5'!E63))</f>
        <v>507</v>
      </c>
      <c r="F63" s="103">
        <f>IF(AND('A-10'!E217="-",'A-5'!F12="-",'A-5'!F63="-"),"-",SUM('A-10'!E217,'A-5'!F12,'A-5'!F63))</f>
        <v>6813</v>
      </c>
      <c r="G63" s="103">
        <f>IF(AND('A-10'!F217="-",'A-5'!G12="-",'A-5'!G63="-"),"-",SUM('A-10'!F217,'A-5'!G12,'A-5'!G63))</f>
        <v>9097</v>
      </c>
      <c r="H63" s="103">
        <f>IF(AND('A-10'!G217="-",'A-5'!H12="-",'A-5'!H63="-"),"-",SUM('A-10'!G217,'A-5'!H12,'A-5'!H63))</f>
        <v>2600</v>
      </c>
      <c r="I63" s="103">
        <f>IF(AND('A-10'!H217="-",'A-5'!I12="-",'A-5'!I63="-"),"-",SUM('A-10'!H217,'A-5'!I12,'A-5'!I63))</f>
        <v>1216</v>
      </c>
      <c r="J63" s="103">
        <f>IF(AND('A-10'!I217="-",'A-5'!J12="-",'A-5'!J63="-"),"-",SUM('A-10'!I217,'A-5'!J12,'A-5'!J63))</f>
        <v>1033</v>
      </c>
      <c r="K63" s="103">
        <f>IF(AND('A-10'!J217="-",'A-5'!K12="-",'A-5'!K63="-"),"-",SUM('A-10'!J217,'A-5'!K12,'A-5'!K63))</f>
        <v>17</v>
      </c>
      <c r="L63" s="103">
        <f t="shared" si="0"/>
        <v>21283</v>
      </c>
      <c r="N63" s="103" t="str">
        <f>IF(OR(ISNUMBER('A-5'!N12),ISNUMBER('A-5'!N63)),SUM('A-5'!N12,'A-5'!N63),IF(OR('A-5'!N12="--",'A-5'!N63="--"),"--","-"))</f>
        <v>--</v>
      </c>
      <c r="O63" s="103" t="str">
        <f>IF(OR(ISNUMBER('A-5'!O12),ISNUMBER('A-5'!O63)),SUM('A-5'!O12,'A-5'!O63),IF(OR('A-5'!O12="--",'A-5'!O63="--"),"--","-"))</f>
        <v>--</v>
      </c>
      <c r="P63" s="103">
        <f>IF(OR(ISNUMBER('A-5'!P12),ISNUMBER('A-5'!P63)),SUM('A-5'!P12,'A-5'!P63),IF(OR('A-5'!P12="--",'A-5'!P63="--"),"--","-"))</f>
        <v>0</v>
      </c>
      <c r="Q63" s="103">
        <f>IF(AND('A-10'!M217="-",'A-5'!Q12="-",'A-5'!Q63="-"),"-",SUM('A-10'!M217,'A-5'!Q12,'A-5'!Q63))</f>
        <v>458</v>
      </c>
      <c r="R63" s="103">
        <f>IF(AND('A-10'!N217="-",'A-5'!R12="-",'A-5'!R63="-"),"-",SUM('A-10'!N217,'A-5'!R12,'A-5'!R63))</f>
        <v>14039</v>
      </c>
      <c r="S63" s="103">
        <f>IF(AND('A-10'!O217="-",'A-5'!S12="-",'A-5'!S63="-"),"-",SUM('A-10'!O217,'A-5'!S12,'A-5'!S63))</f>
        <v>20699</v>
      </c>
      <c r="T63" s="103">
        <f>IF(AND('A-10'!P217="-",'A-5'!T12="-",'A-5'!T63="-"),"-",SUM('A-10'!P217,'A-5'!T12,'A-5'!T63))</f>
        <v>5295</v>
      </c>
      <c r="U63" s="103">
        <f>IF(AND('A-10'!Q217="-",'A-5'!U12="-",'A-5'!U63="-"),"-",SUM('A-10'!Q217,'A-5'!U12,'A-5'!U63))</f>
        <v>760</v>
      </c>
      <c r="V63" s="103">
        <f>IF(AND('A-10'!R217="-",'A-5'!V12="-",'A-5'!V63="-"),"-",SUM('A-10'!R217,'A-5'!V12,'A-5'!V63))</f>
        <v>0</v>
      </c>
      <c r="W63" s="103">
        <f>IF(AND('A-5'!W12="-",'A-5'!W63="-"),"-",SUM('A-5'!W12,'A-5'!W63))</f>
        <v>0</v>
      </c>
      <c r="X63" s="103">
        <f t="shared" si="1"/>
        <v>41251</v>
      </c>
    </row>
    <row r="64" spans="1:24" ht="11.25" customHeight="1">
      <c r="A64" s="68">
        <v>1984</v>
      </c>
      <c r="B64" s="103" t="s">
        <v>15</v>
      </c>
      <c r="C64" s="103">
        <f>IF(AND('A-10'!B218="-",'A-5'!C13="-",'A-5'!C64="-"),"-",SUM('A-10'!B218,'A-5'!C13,'A-5'!C64))</f>
        <v>0</v>
      </c>
      <c r="D64" s="103">
        <f>IF(AND('A-10'!C218="-",'A-5'!D13="-",'A-5'!D64="-"),"-",SUM('A-10'!C218,'A-5'!D13,'A-5'!D64))</f>
        <v>0</v>
      </c>
      <c r="E64" s="103">
        <f>IF(AND('A-10'!D218="-",'A-5'!E13="-",'A-5'!E64="-"),"-",SUM('A-10'!D218,'A-5'!E13,'A-5'!E64))</f>
        <v>19</v>
      </c>
      <c r="F64" s="103">
        <f>IF(AND('A-10'!E218="-",'A-5'!F13="-",'A-5'!F64="-"),"-",SUM('A-10'!E218,'A-5'!F13,'A-5'!F64))</f>
        <v>128</v>
      </c>
      <c r="G64" s="103">
        <f>IF(AND('A-10'!F218="-",'A-5'!G13="-",'A-5'!G64="-"),"-",SUM('A-10'!F218,'A-5'!G13,'A-5'!G64))</f>
        <v>7621</v>
      </c>
      <c r="H64" s="103">
        <f>IF(AND('A-10'!G218="-",'A-5'!H13="-",'A-5'!H64="-"),"-",SUM('A-10'!G218,'A-5'!H13,'A-5'!H64))</f>
        <v>7803</v>
      </c>
      <c r="I64" s="103">
        <f>IF(AND('A-10'!H218="-",'A-5'!I13="-",'A-5'!I64="-"),"-",SUM('A-10'!H218,'A-5'!I13,'A-5'!I64))</f>
        <v>1155</v>
      </c>
      <c r="J64" s="103">
        <f>IF(AND('A-10'!I218="-",'A-5'!J13="-",'A-5'!J64="-"),"-",SUM('A-10'!I218,'A-5'!J13,'A-5'!J64))</f>
        <v>453</v>
      </c>
      <c r="K64" s="103">
        <f>IF(AND('A-10'!J218="-",'A-5'!K13="-",'A-5'!K64="-"),"-",SUM('A-10'!J218,'A-5'!K13,'A-5'!K64))</f>
        <v>0</v>
      </c>
      <c r="L64" s="103">
        <f t="shared" si="0"/>
        <v>17179</v>
      </c>
      <c r="N64" s="103" t="str">
        <f>IF(OR(ISNUMBER('A-5'!N13),ISNUMBER('A-5'!N64)),SUM('A-5'!N13,'A-5'!N64),IF(OR('A-5'!N13="--",'A-5'!N64="--"),"--","-"))</f>
        <v>--</v>
      </c>
      <c r="O64" s="103" t="str">
        <f>IF(OR(ISNUMBER('A-5'!O13),ISNUMBER('A-5'!O64)),SUM('A-5'!O13,'A-5'!O64),IF(OR('A-5'!O13="--",'A-5'!O64="--"),"--","-"))</f>
        <v>--</v>
      </c>
      <c r="P64" s="103">
        <f>IF(OR(ISNUMBER('A-5'!P13),ISNUMBER('A-5'!P64)),SUM('A-5'!P13,'A-5'!P64),IF(OR('A-5'!P13="--",'A-5'!P64="--"),"--","-"))</f>
        <v>0</v>
      </c>
      <c r="Q64" s="103">
        <f>IF(AND('A-10'!M218="-",'A-5'!Q13="-",'A-5'!Q64="-"),"-",SUM('A-10'!M218,'A-5'!Q13,'A-5'!Q64))</f>
        <v>0</v>
      </c>
      <c r="R64" s="103">
        <f>IF(AND('A-10'!N218="-",'A-5'!R13="-",'A-5'!R64="-"),"-",SUM('A-10'!N218,'A-5'!R13,'A-5'!R64))</f>
        <v>59</v>
      </c>
      <c r="S64" s="103">
        <f>IF(AND('A-10'!O218="-",'A-5'!S13="-",'A-5'!S64="-"),"-",SUM('A-10'!O218,'A-5'!S13,'A-5'!S64))</f>
        <v>22283</v>
      </c>
      <c r="T64" s="103">
        <f>IF(AND('A-10'!P218="-",'A-5'!T13="-",'A-5'!T64="-"),"-",SUM('A-10'!P218,'A-5'!T13,'A-5'!T64))</f>
        <v>6489</v>
      </c>
      <c r="U64" s="103">
        <f>IF(AND('A-10'!Q218="-",'A-5'!U13="-",'A-5'!U64="-"),"-",SUM('A-10'!Q218,'A-5'!U13,'A-5'!U64))</f>
        <v>215</v>
      </c>
      <c r="V64" s="103">
        <f>IF(AND('A-10'!R218="-",'A-5'!V13="-",'A-5'!V64="-"),"-",SUM('A-10'!R218,'A-5'!V13,'A-5'!V64))</f>
        <v>0</v>
      </c>
      <c r="W64" s="103">
        <f>IF(AND('A-5'!W13="-",'A-5'!W64="-"),"-",SUM('A-5'!W13,'A-5'!W64))</f>
        <v>0</v>
      </c>
      <c r="X64" s="103">
        <f t="shared" si="1"/>
        <v>29046</v>
      </c>
    </row>
    <row r="65" spans="1:24" ht="11.25" customHeight="1">
      <c r="A65" s="68">
        <v>1985</v>
      </c>
      <c r="B65" s="103" t="s">
        <v>15</v>
      </c>
      <c r="C65" s="103">
        <f>IF(AND('A-10'!B219="-",'A-5'!C14="-",'A-5'!C65="-"),"-",SUM('A-10'!B219,'A-5'!C14,'A-5'!C65))</f>
        <v>0</v>
      </c>
      <c r="D65" s="103">
        <f>IF(AND('A-10'!C219="-",'A-5'!D14="-",'A-5'!D65="-"),"-",SUM('A-10'!C219,'A-5'!D14,'A-5'!D65))</f>
        <v>5</v>
      </c>
      <c r="E65" s="103">
        <f>IF(AND('A-10'!D219="-",'A-5'!E14="-",'A-5'!E65="-"),"-",SUM('A-10'!D219,'A-5'!E14,'A-5'!E65))</f>
        <v>11316</v>
      </c>
      <c r="F65" s="103">
        <f>IF(AND('A-10'!E219="-",'A-5'!F14="-",'A-5'!F65="-"),"-",SUM('A-10'!E219,'A-5'!F14,'A-5'!F65))</f>
        <v>9524</v>
      </c>
      <c r="G65" s="103">
        <f>IF(AND('A-10'!F219="-",'A-5'!G14="-",'A-5'!G65="-"),"-",SUM('A-10'!F219,'A-5'!G14,'A-5'!G65))</f>
        <v>44672</v>
      </c>
      <c r="H65" s="103">
        <f>IF(AND('A-10'!G219="-",'A-5'!H14="-",'A-5'!H65="-"),"-",SUM('A-10'!G219,'A-5'!H14,'A-5'!H65))</f>
        <v>13800</v>
      </c>
      <c r="I65" s="103">
        <f>IF(AND('A-10'!H219="-",'A-5'!I14="-",'A-5'!I65="-"),"-",SUM('A-10'!H219,'A-5'!I14,'A-5'!I65))</f>
        <v>634</v>
      </c>
      <c r="J65" s="103">
        <f>IF(AND('A-10'!I219="-",'A-5'!J14="-",'A-5'!J65="-"),"-",SUM('A-10'!I219,'A-5'!J14,'A-5'!J65))</f>
        <v>564</v>
      </c>
      <c r="K65" s="103">
        <f>IF(AND('A-10'!J219="-",'A-5'!K14="-",'A-5'!K65="-"),"-",SUM('A-10'!J219,'A-5'!K14,'A-5'!K65))</f>
        <v>0</v>
      </c>
      <c r="L65" s="103">
        <f t="shared" si="0"/>
        <v>80515</v>
      </c>
      <c r="N65" s="103" t="str">
        <f>IF(OR(ISNUMBER('A-5'!N14),ISNUMBER('A-5'!N65)),SUM('A-5'!N14,'A-5'!N65),IF(OR('A-5'!N14="--",'A-5'!N65="--"),"--","-"))</f>
        <v>--</v>
      </c>
      <c r="O65" s="103" t="str">
        <f>IF(OR(ISNUMBER('A-5'!O14),ISNUMBER('A-5'!O65)),SUM('A-5'!O14,'A-5'!O65),IF(OR('A-5'!O14="--",'A-5'!O65="--"),"--","-"))</f>
        <v>--</v>
      </c>
      <c r="P65" s="103">
        <f>IF(OR(ISNUMBER('A-5'!P14),ISNUMBER('A-5'!P65)),SUM('A-5'!P14,'A-5'!P65),IF(OR('A-5'!P14="--",'A-5'!P65="--"),"--","-"))</f>
        <v>0</v>
      </c>
      <c r="Q65" s="103">
        <f>IF(AND('A-10'!M219="-",'A-5'!Q14="-",'A-5'!Q65="-"),"-",SUM('A-10'!M219,'A-5'!Q14,'A-5'!Q65))</f>
        <v>906</v>
      </c>
      <c r="R65" s="103">
        <f>IF(AND('A-10'!N219="-",'A-5'!R14="-",'A-5'!R65="-"),"-",SUM('A-10'!N219,'A-5'!R14,'A-5'!R65))</f>
        <v>422</v>
      </c>
      <c r="S65" s="103">
        <f>IF(AND('A-10'!O219="-",'A-5'!S14="-",'A-5'!S65="-"),"-",SUM('A-10'!O219,'A-5'!S14,'A-5'!S65))</f>
        <v>13378</v>
      </c>
      <c r="T65" s="103">
        <f>IF(AND('A-10'!P219="-",'A-5'!T14="-",'A-5'!T65="-"),"-",SUM('A-10'!P219,'A-5'!T14,'A-5'!T65))</f>
        <v>6838</v>
      </c>
      <c r="U65" s="103">
        <f>IF(AND('A-10'!Q219="-",'A-5'!U14="-",'A-5'!U65="-"),"-",SUM('A-10'!Q219,'A-5'!U14,'A-5'!U65))</f>
        <v>635</v>
      </c>
      <c r="V65" s="103">
        <f>IF(AND('A-10'!R219="-",'A-5'!V14="-",'A-5'!V65="-"),"-",SUM('A-10'!R219,'A-5'!V14,'A-5'!V65))</f>
        <v>4</v>
      </c>
      <c r="W65" s="103">
        <f>IF(AND('A-5'!W14="-",'A-5'!W65="-"),"-",SUM('A-5'!W14,'A-5'!W65))</f>
        <v>0</v>
      </c>
      <c r="X65" s="103">
        <f t="shared" si="1"/>
        <v>22183</v>
      </c>
    </row>
    <row r="66" spans="1:24" ht="11.25" customHeight="1">
      <c r="A66" s="68">
        <v>1986</v>
      </c>
      <c r="B66" s="103" t="s">
        <v>15</v>
      </c>
      <c r="C66" s="103">
        <f>IF(AND('A-10'!B220="-",'A-5'!C15="-",'A-5'!C66="-"),"-",SUM('A-10'!B220,'A-5'!C15,'A-5'!C66))</f>
        <v>0</v>
      </c>
      <c r="D66" s="103" t="str">
        <f>IF(AND('A-10'!C220="-",'A-5'!D15="-",'A-5'!D66="-"),"-",SUM('A-10'!C220,'A-5'!D15,'A-5'!D66))</f>
        <v>-</v>
      </c>
      <c r="E66" s="103">
        <f>IF(AND('A-10'!D220="-",'A-5'!E15="-",'A-5'!E66="-"),"-",SUM('A-10'!D220,'A-5'!E15,'A-5'!E66))</f>
        <v>1822</v>
      </c>
      <c r="F66" s="103">
        <f>IF(AND('A-10'!E220="-",'A-5'!F15="-",'A-5'!F66="-"),"-",SUM('A-10'!E220,'A-5'!F15,'A-5'!F66))</f>
        <v>6912</v>
      </c>
      <c r="G66" s="103">
        <f>IF(AND('A-10'!F220="-",'A-5'!G15="-",'A-5'!G66="-"),"-",SUM('A-10'!F220,'A-5'!G15,'A-5'!G66))</f>
        <v>9394</v>
      </c>
      <c r="H66" s="103">
        <f>IF(AND('A-10'!G220="-",'A-5'!H15="-",'A-5'!H66="-"),"-",SUM('A-10'!G220,'A-5'!H15,'A-5'!H66))</f>
        <v>9315</v>
      </c>
      <c r="I66" s="103">
        <f>IF(AND('A-10'!H220="-",'A-5'!I15="-",'A-5'!I66="-"),"-",SUM('A-10'!H220,'A-5'!I15,'A-5'!I66))</f>
        <v>54</v>
      </c>
      <c r="J66" s="103">
        <f>IF(AND('A-10'!I220="-",'A-5'!J15="-",'A-5'!J66="-"),"-",SUM('A-10'!I220,'A-5'!J15,'A-5'!J66))</f>
        <v>611</v>
      </c>
      <c r="K66" s="103" t="str">
        <f>IF(AND('A-10'!J220="-",'A-5'!K15="-",'A-5'!K66="-"),"-",SUM('A-10'!J220,'A-5'!K15,'A-5'!K66))</f>
        <v>-</v>
      </c>
      <c r="L66" s="103">
        <f t="shared" si="0"/>
        <v>28108</v>
      </c>
      <c r="N66" s="103" t="str">
        <f>IF(OR(ISNUMBER('A-5'!N15),ISNUMBER('A-5'!N66)),SUM('A-5'!N15,'A-5'!N66),IF(OR('A-5'!N15="--",'A-5'!N66="--"),"--","-"))</f>
        <v>--</v>
      </c>
      <c r="O66" s="103" t="str">
        <f>IF(OR(ISNUMBER('A-5'!O15),ISNUMBER('A-5'!O66)),SUM('A-5'!O15,'A-5'!O66),IF(OR('A-5'!O15="--",'A-5'!O66="--"),"--","-"))</f>
        <v>--</v>
      </c>
      <c r="P66" s="103" t="str">
        <f>IF(OR(ISNUMBER('A-5'!P15),ISNUMBER('A-5'!P66)),SUM('A-5'!P15,'A-5'!P66),IF(OR('A-5'!P15="--",'A-5'!P66="--"),"--","-"))</f>
        <v>-</v>
      </c>
      <c r="Q66" s="103">
        <f>IF(AND('A-10'!M220="-",'A-5'!Q15="-",'A-5'!Q66="-"),"-",SUM('A-10'!M220,'A-5'!Q15,'A-5'!Q66))</f>
        <v>1892</v>
      </c>
      <c r="R66" s="103">
        <f>IF(AND('A-10'!N220="-",'A-5'!R15="-",'A-5'!R66="-"),"-",SUM('A-10'!N220,'A-5'!R15,'A-5'!R66))</f>
        <v>7782</v>
      </c>
      <c r="S66" s="103">
        <f>IF(AND('A-10'!O220="-",'A-5'!S15="-",'A-5'!S66="-"),"-",SUM('A-10'!O220,'A-5'!S15,'A-5'!S66))</f>
        <v>13477</v>
      </c>
      <c r="T66" s="103">
        <f>IF(AND('A-10'!P220="-",'A-5'!T15="-",'A-5'!T66="-"),"-",SUM('A-10'!P220,'A-5'!T15,'A-5'!T66))</f>
        <v>5450</v>
      </c>
      <c r="U66" s="103">
        <f>IF(AND('A-10'!Q220="-",'A-5'!U15="-",'A-5'!U66="-"),"-",SUM('A-10'!Q220,'A-5'!U15,'A-5'!U66))</f>
        <v>6</v>
      </c>
      <c r="V66" s="103">
        <f>IF(AND('A-10'!R220="-",'A-5'!V15="-",'A-5'!V66="-"),"-",SUM('A-10'!R220,'A-5'!V15,'A-5'!V66))</f>
        <v>3</v>
      </c>
      <c r="W66" s="103" t="str">
        <f>IF(AND('A-5'!W15="-",'A-5'!W66="-"),"-",SUM('A-5'!W15,'A-5'!W66))</f>
        <v>-</v>
      </c>
      <c r="X66" s="103">
        <f t="shared" si="1"/>
        <v>28610</v>
      </c>
    </row>
    <row r="67" spans="1:24" ht="11.25" customHeight="1">
      <c r="A67" s="68">
        <v>1987</v>
      </c>
      <c r="B67" s="103" t="s">
        <v>15</v>
      </c>
      <c r="C67" s="103" t="str">
        <f>IF(AND('A-10'!B221="-",'A-5'!C16="-",'A-5'!C67="-"),"-",SUM('A-10'!B221,'A-5'!C16,'A-5'!C67))</f>
        <v>-</v>
      </c>
      <c r="D67" s="103" t="str">
        <f>IF(AND('A-10'!C221="-",'A-5'!D16="-",'A-5'!D67="-"),"-",SUM('A-10'!C221,'A-5'!D16,'A-5'!D67))</f>
        <v>-</v>
      </c>
      <c r="E67" s="103">
        <f>IF(AND('A-10'!D221="-",'A-5'!E16="-",'A-5'!E67="-"),"-",SUM('A-10'!D221,'A-5'!E16,'A-5'!E67))</f>
        <v>1513</v>
      </c>
      <c r="F67" s="103">
        <f>IF(AND('A-10'!E221="-",'A-5'!F16="-",'A-5'!F67="-"),"-",SUM('A-10'!E221,'A-5'!F16,'A-5'!F67))</f>
        <v>11285</v>
      </c>
      <c r="G67" s="103">
        <f>IF(AND('A-10'!F221="-",'A-5'!G16="-",'A-5'!G67="-"),"-",SUM('A-10'!F221,'A-5'!G16,'A-5'!G67))</f>
        <v>20629</v>
      </c>
      <c r="H67" s="103">
        <f>IF(AND('A-10'!G221="-",'A-5'!H16="-",'A-5'!H67="-"),"-",SUM('A-10'!G221,'A-5'!H16,'A-5'!H67))</f>
        <v>14350</v>
      </c>
      <c r="I67" s="103">
        <f>IF(AND('A-10'!H221="-",'A-5'!I16="-",'A-5'!I67="-"),"-",SUM('A-10'!H221,'A-5'!I16,'A-5'!I67))</f>
        <v>7990</v>
      </c>
      <c r="J67" s="103">
        <f>IF(AND('A-10'!I221="-",'A-5'!J16="-",'A-5'!J67="-"),"-",SUM('A-10'!I221,'A-5'!J16,'A-5'!J67))</f>
        <v>1133</v>
      </c>
      <c r="K67" s="103" t="str">
        <f>IF(AND('A-10'!J221="-",'A-5'!K16="-",'A-5'!K67="-"),"-",SUM('A-10'!J221,'A-5'!K16,'A-5'!K67))</f>
        <v>-</v>
      </c>
      <c r="L67" s="103">
        <f t="shared" si="0"/>
        <v>56900</v>
      </c>
      <c r="N67" s="103" t="str">
        <f>IF(OR(ISNUMBER('A-5'!N16),ISNUMBER('A-5'!N67)),SUM('A-5'!N16,'A-5'!N67),IF(OR('A-5'!N16="--",'A-5'!N67="--"),"--","-"))</f>
        <v>-</v>
      </c>
      <c r="O67" s="103" t="str">
        <f>IF(OR(ISNUMBER('A-5'!O16),ISNUMBER('A-5'!O67)),SUM('A-5'!O16,'A-5'!O67),IF(OR('A-5'!O16="--",'A-5'!O67="--"),"--","-"))</f>
        <v>-</v>
      </c>
      <c r="P67" s="103" t="str">
        <f>IF(OR(ISNUMBER('A-5'!P16),ISNUMBER('A-5'!P67)),SUM('A-5'!P16,'A-5'!P67),IF(OR('A-5'!P16="--",'A-5'!P67="--"),"--","-"))</f>
        <v>-</v>
      </c>
      <c r="Q67" s="103">
        <f>IF(AND('A-10'!M221="-",'A-5'!Q16="-",'A-5'!Q67="-"),"-",SUM('A-10'!M221,'A-5'!Q16,'A-5'!Q67))</f>
        <v>82</v>
      </c>
      <c r="R67" s="103">
        <f>IF(AND('A-10'!N221="-",'A-5'!R16="-",'A-5'!R67="-"),"-",SUM('A-10'!N221,'A-5'!R16,'A-5'!R67))</f>
        <v>4878</v>
      </c>
      <c r="S67" s="103">
        <f>IF(AND('A-10'!O221="-",'A-5'!S16="-",'A-5'!S67="-"),"-",SUM('A-10'!O221,'A-5'!S16,'A-5'!S67))</f>
        <v>45908</v>
      </c>
      <c r="T67" s="103">
        <f>IF(AND('A-10'!P221="-",'A-5'!T16="-",'A-5'!T67="-"),"-",SUM('A-10'!P221,'A-5'!T16,'A-5'!T67))</f>
        <v>10184</v>
      </c>
      <c r="U67" s="103">
        <f>IF(AND('A-10'!Q221="-",'A-5'!U16="-",'A-5'!U67="-"),"-",SUM('A-10'!Q221,'A-5'!U16,'A-5'!U67))</f>
        <v>2649</v>
      </c>
      <c r="V67" s="103">
        <f>IF(AND('A-10'!R221="-",'A-5'!V16="-",'A-5'!V67="-"),"-",SUM('A-10'!R221,'A-5'!V16,'A-5'!V67))</f>
        <v>28</v>
      </c>
      <c r="W67" s="103" t="str">
        <f>IF(AND('A-5'!W16="-",'A-5'!W67="-"),"-",SUM('A-5'!W16,'A-5'!W67))</f>
        <v>-</v>
      </c>
      <c r="X67" s="103">
        <f t="shared" si="1"/>
        <v>63729</v>
      </c>
    </row>
    <row r="68" spans="1:24" ht="11.25" customHeight="1">
      <c r="A68" s="68">
        <v>1988</v>
      </c>
      <c r="B68" s="103" t="s">
        <v>15</v>
      </c>
      <c r="C68" s="103" t="str">
        <f>IF(AND('A-10'!B222="-",'A-5'!C17="-",'A-5'!C68="-"),"-",SUM('A-10'!B222,'A-5'!C17,'A-5'!C68))</f>
        <v>-</v>
      </c>
      <c r="D68" s="103" t="str">
        <f>IF(AND('A-10'!C222="-",'A-5'!D17="-",'A-5'!D68="-"),"-",SUM('A-10'!C222,'A-5'!D17,'A-5'!D68))</f>
        <v>-</v>
      </c>
      <c r="E68" s="103">
        <f>IF(AND('A-10'!D222="-",'A-5'!E17="-",'A-5'!E68="-"),"-",SUM('A-10'!D222,'A-5'!E17,'A-5'!E68))</f>
        <v>1674</v>
      </c>
      <c r="F68" s="103">
        <f>IF(AND('A-10'!E222="-",'A-5'!F17="-",'A-5'!F68="-"),"-",SUM('A-10'!E222,'A-5'!F17,'A-5'!F68))</f>
        <v>25484</v>
      </c>
      <c r="G68" s="103">
        <f>IF(AND('A-10'!F222="-",'A-5'!G17="-",'A-5'!G68="-"),"-",SUM('A-10'!F222,'A-5'!G17,'A-5'!G68))</f>
        <v>21084</v>
      </c>
      <c r="H68" s="103">
        <f>IF(AND('A-10'!G222="-",'A-5'!H17="-",'A-5'!H68="-"),"-",SUM('A-10'!G222,'A-5'!H17,'A-5'!H68))</f>
        <v>4774</v>
      </c>
      <c r="I68" s="103">
        <f>IF(AND('A-10'!H222="-",'A-5'!I17="-",'A-5'!I68="-"),"-",SUM('A-10'!H222,'A-5'!I17,'A-5'!I68))</f>
        <v>277</v>
      </c>
      <c r="J68" s="103" t="str">
        <f>IF(AND('A-10'!I222="-",'A-5'!J17="-",'A-5'!J68="-"),"-",SUM('A-10'!I222,'A-5'!J17,'A-5'!J68))</f>
        <v>-</v>
      </c>
      <c r="K68" s="103" t="str">
        <f>IF(AND('A-10'!J222="-",'A-5'!K17="-",'A-5'!K68="-"),"-",SUM('A-10'!J222,'A-5'!K17,'A-5'!K68))</f>
        <v>-</v>
      </c>
      <c r="L68" s="103">
        <f t="shared" si="0"/>
        <v>53293</v>
      </c>
      <c r="N68" s="103" t="str">
        <f>IF(OR(ISNUMBER('A-5'!N17),ISNUMBER('A-5'!N68)),SUM('A-5'!N17,'A-5'!N68),IF(OR('A-5'!N17="--",'A-5'!N68="--"),"--","-"))</f>
        <v>-</v>
      </c>
      <c r="O68" s="103" t="str">
        <f>IF(OR(ISNUMBER('A-5'!O17),ISNUMBER('A-5'!O68)),SUM('A-5'!O17,'A-5'!O68),IF(OR('A-5'!O17="--",'A-5'!O68="--"),"--","-"))</f>
        <v>-</v>
      </c>
      <c r="P68" s="103" t="str">
        <f>IF(OR(ISNUMBER('A-5'!P17),ISNUMBER('A-5'!P68)),SUM('A-5'!P17,'A-5'!P68),IF(OR('A-5'!P17="--",'A-5'!P68="--"),"--","-"))</f>
        <v>-</v>
      </c>
      <c r="Q68" s="103">
        <f>IF(AND('A-10'!M222="-",'A-5'!Q17="-",'A-5'!Q68="-"),"-",SUM('A-10'!M222,'A-5'!Q17,'A-5'!Q68))</f>
        <v>686</v>
      </c>
      <c r="R68" s="103">
        <f>IF(AND('A-10'!N222="-",'A-5'!R17="-",'A-5'!R68="-"),"-",SUM('A-10'!N222,'A-5'!R17,'A-5'!R68))</f>
        <v>5097</v>
      </c>
      <c r="S68" s="103">
        <f>IF(AND('A-10'!O222="-",'A-5'!S17="-",'A-5'!S68="-"),"-",SUM('A-10'!O222,'A-5'!S17,'A-5'!S68))</f>
        <v>34555</v>
      </c>
      <c r="T68" s="103">
        <f>IF(AND('A-10'!P222="-",'A-5'!T17="-",'A-5'!T68="-"),"-",SUM('A-10'!P222,'A-5'!T17,'A-5'!T68))</f>
        <v>5376</v>
      </c>
      <c r="U68" s="103">
        <f>IF(AND('A-10'!Q222="-",'A-5'!U17="-",'A-5'!U68="-"),"-",SUM('A-10'!Q222,'A-5'!U17,'A-5'!U68))</f>
        <v>505</v>
      </c>
      <c r="V68" s="103" t="str">
        <f>IF(AND('A-10'!R222="-",'A-5'!V17="-",'A-5'!V68="-"),"-",SUM('A-10'!R222,'A-5'!V17,'A-5'!V68))</f>
        <v>-</v>
      </c>
      <c r="W68" s="103" t="str">
        <f>IF(AND('A-5'!W17="-",'A-5'!W68="-"),"-",SUM('A-5'!W17,'A-5'!W68))</f>
        <v>-</v>
      </c>
      <c r="X68" s="103">
        <f t="shared" si="1"/>
        <v>46219</v>
      </c>
    </row>
    <row r="69" spans="1:24" ht="11.25" customHeight="1">
      <c r="A69" s="68">
        <v>1989</v>
      </c>
      <c r="B69" s="103" t="s">
        <v>15</v>
      </c>
      <c r="C69" s="103" t="str">
        <f>IF(AND('A-10'!B223="-",'A-5'!C18="-",'A-5'!C69="-"),"-",SUM('A-10'!B223,'A-5'!C18,'A-5'!C69))</f>
        <v>-</v>
      </c>
      <c r="D69" s="103" t="str">
        <f>IF(AND('A-10'!C223="-",'A-5'!D18="-",'A-5'!D69="-"),"-",SUM('A-10'!C223,'A-5'!D18,'A-5'!D69))</f>
        <v>-</v>
      </c>
      <c r="E69" s="103">
        <f>IF(AND('A-10'!D223="-",'A-5'!E18="-",'A-5'!E69="-"),"-",SUM('A-10'!D223,'A-5'!E18,'A-5'!E69))</f>
        <v>2459</v>
      </c>
      <c r="F69" s="103">
        <f>IF(AND('A-10'!E223="-",'A-5'!F18="-",'A-5'!F69="-"),"-",SUM('A-10'!E223,'A-5'!F18,'A-5'!F69))</f>
        <v>14727</v>
      </c>
      <c r="G69" s="103">
        <f>IF(AND('A-10'!F223="-",'A-5'!G18="-",'A-5'!G69="-"),"-",SUM('A-10'!F223,'A-5'!G18,'A-5'!G69))</f>
        <v>39566</v>
      </c>
      <c r="H69" s="103">
        <f>IF(AND('A-10'!G223="-",'A-5'!H18="-",'A-5'!H69="-"),"-",SUM('A-10'!G223,'A-5'!H18,'A-5'!H69))</f>
        <v>13187</v>
      </c>
      <c r="I69" s="103">
        <f>IF(AND('A-10'!H223="-",'A-5'!I18="-",'A-5'!I69="-"),"-",SUM('A-10'!H223,'A-5'!I18,'A-5'!I69))</f>
        <v>1256</v>
      </c>
      <c r="J69" s="103" t="str">
        <f>IF(AND('A-10'!I223="-",'A-5'!J18="-",'A-5'!J69="-"),"-",SUM('A-10'!I223,'A-5'!J18,'A-5'!J69))</f>
        <v>-</v>
      </c>
      <c r="K69" s="103" t="str">
        <f>IF(AND('A-10'!J223="-",'A-5'!K18="-",'A-5'!K69="-"),"-",SUM('A-10'!J223,'A-5'!K18,'A-5'!K69))</f>
        <v>-</v>
      </c>
      <c r="L69" s="103">
        <f t="shared" si="0"/>
        <v>71195</v>
      </c>
      <c r="N69" s="103" t="str">
        <f>IF(OR(ISNUMBER('A-5'!N18),ISNUMBER('A-5'!N69)),SUM('A-5'!N18,'A-5'!N69),IF(OR('A-5'!N18="--",'A-5'!N69="--"),"--","-"))</f>
        <v>-</v>
      </c>
      <c r="O69" s="103" t="str">
        <f>IF(OR(ISNUMBER('A-5'!O18),ISNUMBER('A-5'!O69)),SUM('A-5'!O18,'A-5'!O69),IF(OR('A-5'!O18="--",'A-5'!O69="--"),"--","-"))</f>
        <v>-</v>
      </c>
      <c r="P69" s="103" t="str">
        <f>IF(OR(ISNUMBER('A-5'!P18),ISNUMBER('A-5'!P69)),SUM('A-5'!P18,'A-5'!P69),IF(OR('A-5'!P18="--",'A-5'!P69="--"),"--","-"))</f>
        <v>-</v>
      </c>
      <c r="Q69" s="103">
        <f>IF(AND('A-10'!M223="-",'A-5'!Q18="-",'A-5'!Q69="-"),"-",SUM('A-10'!M223,'A-5'!Q18,'A-5'!Q69))</f>
        <v>1782</v>
      </c>
      <c r="R69" s="103">
        <f>IF(AND('A-10'!N223="-",'A-5'!R18="-",'A-5'!R69="-"),"-",SUM('A-10'!N223,'A-5'!R18,'A-5'!R69))</f>
        <v>16619</v>
      </c>
      <c r="S69" s="103">
        <f>IF(AND('A-10'!O223="-",'A-5'!S18="-",'A-5'!S69="-"),"-",SUM('A-10'!O223,'A-5'!S18,'A-5'!S69))</f>
        <v>45337</v>
      </c>
      <c r="T69" s="103">
        <f>IF(AND('A-10'!P223="-",'A-5'!T18="-",'A-5'!T69="-"),"-",SUM('A-10'!P223,'A-5'!T18,'A-5'!T69))</f>
        <v>13233</v>
      </c>
      <c r="U69" s="103">
        <f>IF(AND('A-10'!Q223="-",'A-5'!U18="-",'A-5'!U69="-"),"-",SUM('A-10'!Q223,'A-5'!U18,'A-5'!U69))</f>
        <v>934</v>
      </c>
      <c r="V69" s="103" t="str">
        <f>IF(AND('A-10'!R223="-",'A-5'!V18="-",'A-5'!V69="-"),"-",SUM('A-10'!R223,'A-5'!V18,'A-5'!V69))</f>
        <v>-</v>
      </c>
      <c r="W69" s="103" t="str">
        <f>IF(AND('A-5'!W18="-",'A-5'!W69="-"),"-",SUM('A-5'!W18,'A-5'!W69))</f>
        <v>-</v>
      </c>
      <c r="X69" s="103">
        <f t="shared" si="1"/>
        <v>77905</v>
      </c>
    </row>
    <row r="70" spans="1:24" ht="11.25" customHeight="1">
      <c r="A70" s="68">
        <v>1990</v>
      </c>
      <c r="B70" s="103" t="s">
        <v>15</v>
      </c>
      <c r="C70" s="103" t="str">
        <f>IF(AND('A-10'!B224="-",'A-5'!C19="-",'A-5'!C70="-"),"-",SUM('A-10'!B224,'A-5'!C19,'A-5'!C70))</f>
        <v>-</v>
      </c>
      <c r="D70" s="103" t="str">
        <f>IF(AND('A-10'!C224="-",'A-5'!D19="-",'A-5'!D70="-"),"-",SUM('A-10'!C224,'A-5'!D19,'A-5'!D70))</f>
        <v>-</v>
      </c>
      <c r="E70" s="103">
        <f>IF(AND('A-10'!D224="-",'A-5'!E19="-",'A-5'!E70="-"),"-",SUM('A-10'!D224,'A-5'!E19,'A-5'!E70))</f>
        <v>1440</v>
      </c>
      <c r="F70" s="103">
        <f>IF(AND('A-10'!E224="-",'A-5'!F19="-",'A-5'!F70="-"),"-",SUM('A-10'!E224,'A-5'!F19,'A-5'!F70))</f>
        <v>16213</v>
      </c>
      <c r="G70" s="103">
        <f>IF(AND('A-10'!F224="-",'A-5'!G19="-",'A-5'!G70="-"),"-",SUM('A-10'!F224,'A-5'!G19,'A-5'!G70))</f>
        <v>17111</v>
      </c>
      <c r="H70" s="103">
        <f>IF(AND('A-10'!G224="-",'A-5'!H19="-",'A-5'!H70="-"),"-",SUM('A-10'!G224,'A-5'!H19,'A-5'!H70))</f>
        <v>1695</v>
      </c>
      <c r="I70" s="103">
        <f>IF(AND('A-10'!H224="-",'A-5'!I19="-",'A-5'!I70="-"),"-",SUM('A-10'!H224,'A-5'!I19,'A-5'!I70))</f>
        <v>100</v>
      </c>
      <c r="J70" s="103">
        <f>IF(AND('A-10'!I224="-",'A-5'!J19="-",'A-5'!J70="-"),"-",SUM('A-10'!I224,'A-5'!J19,'A-5'!J70))</f>
        <v>0</v>
      </c>
      <c r="K70" s="103" t="str">
        <f>IF(AND('A-10'!J224="-",'A-5'!K19="-",'A-5'!K70="-"),"-",SUM('A-10'!J224,'A-5'!K19,'A-5'!K70))</f>
        <v>-</v>
      </c>
      <c r="L70" s="103">
        <f t="shared" si="0"/>
        <v>36559</v>
      </c>
      <c r="N70" s="103" t="str">
        <f>IF(OR(ISNUMBER('A-5'!N19),ISNUMBER('A-5'!N70)),SUM('A-5'!N19,'A-5'!N70),IF(OR('A-5'!N19="--",'A-5'!N70="--"),"--","-"))</f>
        <v>-</v>
      </c>
      <c r="O70" s="103" t="str">
        <f>IF(OR(ISNUMBER('A-5'!O19),ISNUMBER('A-5'!O70)),SUM('A-5'!O19,'A-5'!O70),IF(OR('A-5'!O19="--",'A-5'!O70="--"),"--","-"))</f>
        <v>-</v>
      </c>
      <c r="P70" s="103" t="str">
        <f>IF(OR(ISNUMBER('A-5'!P19),ISNUMBER('A-5'!P70)),SUM('A-5'!P19,'A-5'!P70),IF(OR('A-5'!P19="--",'A-5'!P70="--"),"--","-"))</f>
        <v>-</v>
      </c>
      <c r="Q70" s="103">
        <f>IF(AND('A-10'!M224="-",'A-5'!Q19="-",'A-5'!Q70="-"),"-",SUM('A-10'!M224,'A-5'!Q19,'A-5'!Q70))</f>
        <v>964</v>
      </c>
      <c r="R70" s="103">
        <f>IF(AND('A-10'!N224="-",'A-5'!R19="-",'A-5'!R70="-"),"-",SUM('A-10'!N224,'A-5'!R19,'A-5'!R70))</f>
        <v>27913</v>
      </c>
      <c r="S70" s="103">
        <f>IF(AND('A-10'!O224="-",'A-5'!S19="-",'A-5'!S70="-"),"-",SUM('A-10'!O224,'A-5'!S19,'A-5'!S70))</f>
        <v>22166</v>
      </c>
      <c r="T70" s="103">
        <f>IF(AND('A-10'!P224="-",'A-5'!T19="-",'A-5'!T70="-"),"-",SUM('A-10'!P224,'A-5'!T19,'A-5'!T70))</f>
        <v>4009</v>
      </c>
      <c r="U70" s="103">
        <f>IF(AND('A-10'!Q224="-",'A-5'!U19="-",'A-5'!U70="-"),"-",SUM('A-10'!Q224,'A-5'!U19,'A-5'!U70))</f>
        <v>290</v>
      </c>
      <c r="V70" s="103">
        <f>IF(AND('A-10'!R224="-",'A-5'!V19="-",'A-5'!V70="-"),"-",SUM('A-10'!R224,'A-5'!V19,'A-5'!V70))</f>
        <v>0</v>
      </c>
      <c r="W70" s="103" t="str">
        <f>IF(AND('A-5'!W19="-",'A-5'!W70="-"),"-",SUM('A-5'!W19,'A-5'!W70))</f>
        <v>-</v>
      </c>
      <c r="X70" s="103">
        <f t="shared" si="1"/>
        <v>55342</v>
      </c>
    </row>
    <row r="71" spans="1:24" ht="11.25" customHeight="1">
      <c r="A71" s="68">
        <v>1991</v>
      </c>
      <c r="B71" s="103" t="s">
        <v>15</v>
      </c>
      <c r="C71" s="103" t="str">
        <f>IF(AND('A-10'!B225="-",'A-5'!C20="-",'A-5'!C71="-"),"-",SUM('A-10'!B225,'A-5'!C20,'A-5'!C71))</f>
        <v>-</v>
      </c>
      <c r="D71" s="103" t="str">
        <f>IF(AND('A-10'!C225="-",'A-5'!D20="-",'A-5'!D71="-"),"-",SUM('A-10'!C225,'A-5'!D20,'A-5'!D71))</f>
        <v>-</v>
      </c>
      <c r="E71" s="103">
        <f>IF(AND('A-10'!D225="-",'A-5'!E20="-",'A-5'!E71="-"),"-",SUM('A-10'!D225,'A-5'!E20,'A-5'!E71))</f>
        <v>112</v>
      </c>
      <c r="F71" s="103">
        <f>IF(AND('A-10'!E225="-",'A-5'!F20="-",'A-5'!F71="-"),"-",SUM('A-10'!E225,'A-5'!F20,'A-5'!F71))</f>
        <v>11783</v>
      </c>
      <c r="G71" s="103">
        <f>IF(AND('A-10'!F225="-",'A-5'!G20="-",'A-5'!G71="-"),"-",SUM('A-10'!F225,'A-5'!G20,'A-5'!G71))</f>
        <v>7052</v>
      </c>
      <c r="H71" s="103">
        <f>IF(AND('A-10'!G225="-",'A-5'!H20="-",'A-5'!H71="-"),"-",SUM('A-10'!G225,'A-5'!H20,'A-5'!H71))</f>
        <v>112</v>
      </c>
      <c r="I71" s="103">
        <f>IF(AND('A-10'!H225="-",'A-5'!I20="-",'A-5'!I71="-"),"-",SUM('A-10'!H225,'A-5'!I20,'A-5'!I71))</f>
        <v>626</v>
      </c>
      <c r="J71" s="103">
        <f>IF(AND('A-10'!I225="-",'A-5'!J20="-",'A-5'!J71="-"),"-",SUM('A-10'!I225,'A-5'!J20,'A-5'!J71))</f>
        <v>1</v>
      </c>
      <c r="K71" s="103" t="str">
        <f>IF(AND('A-10'!J225="-",'A-5'!K20="-",'A-5'!K71="-"),"-",SUM('A-10'!J225,'A-5'!K20,'A-5'!K71))</f>
        <v>-</v>
      </c>
      <c r="L71" s="103">
        <f t="shared" si="0"/>
        <v>19686</v>
      </c>
      <c r="N71" s="103" t="str">
        <f>IF(OR(ISNUMBER('A-5'!N20),ISNUMBER('A-5'!N71)),SUM('A-5'!N20,'A-5'!N71),IF(OR('A-5'!N20="--",'A-5'!N71="--"),"--","-"))</f>
        <v>-</v>
      </c>
      <c r="O71" s="103" t="str">
        <f>IF(OR(ISNUMBER('A-5'!O20),ISNUMBER('A-5'!O71)),SUM('A-5'!O20,'A-5'!O71),IF(OR('A-5'!O20="--",'A-5'!O71="--"),"--","-"))</f>
        <v>-</v>
      </c>
      <c r="P71" s="103" t="str">
        <f>IF(OR(ISNUMBER('A-5'!P20),ISNUMBER('A-5'!P71)),SUM('A-5'!P20,'A-5'!P71),IF(OR('A-5'!P20="--",'A-5'!P71="--"),"--","-"))</f>
        <v>-</v>
      </c>
      <c r="Q71" s="103">
        <f>IF(AND('A-10'!M225="-",'A-5'!Q20="-",'A-5'!Q71="-"),"-",SUM('A-10'!M225,'A-5'!Q20,'A-5'!Q71))</f>
        <v>62</v>
      </c>
      <c r="R71" s="103">
        <f>IF(AND('A-10'!N225="-",'A-5'!R20="-",'A-5'!R71="-"),"-",SUM('A-10'!N225,'A-5'!R20,'A-5'!R71))</f>
        <v>31596</v>
      </c>
      <c r="S71" s="103">
        <f>IF(AND('A-10'!O225="-",'A-5'!S20="-",'A-5'!S71="-"),"-",SUM('A-10'!O225,'A-5'!S20,'A-5'!S71))</f>
        <v>28480</v>
      </c>
      <c r="T71" s="103">
        <f>IF(AND('A-10'!P225="-",'A-5'!T20="-",'A-5'!T71="-"),"-",SUM('A-10'!P225,'A-5'!T20,'A-5'!T71))</f>
        <v>807</v>
      </c>
      <c r="U71" s="103">
        <f>IF(AND('A-10'!Q225="-",'A-5'!U20="-",'A-5'!U71="-"),"-",SUM('A-10'!Q225,'A-5'!U20,'A-5'!U71))</f>
        <v>1368</v>
      </c>
      <c r="V71" s="103">
        <f>IF(AND('A-10'!R225="-",'A-5'!V20="-",'A-5'!V71="-"),"-",SUM('A-10'!R225,'A-5'!V20,'A-5'!V71))</f>
        <v>2</v>
      </c>
      <c r="W71" s="103" t="str">
        <f>IF(AND('A-5'!W20="-",'A-5'!W71="-"),"-",SUM('A-5'!W20,'A-5'!W71))</f>
        <v>-</v>
      </c>
      <c r="X71" s="103">
        <f t="shared" si="1"/>
        <v>62315</v>
      </c>
    </row>
    <row r="72" spans="1:24" ht="11.25" customHeight="1">
      <c r="A72" s="68">
        <v>1992</v>
      </c>
      <c r="B72" s="103" t="s">
        <v>15</v>
      </c>
      <c r="C72" s="103" t="str">
        <f>IF(AND('A-10'!B226="-",'A-5'!C21="-",'A-5'!C72="-"),"-",SUM('A-10'!B226,'A-5'!C21,'A-5'!C72))</f>
        <v>-</v>
      </c>
      <c r="D72" s="103" t="str">
        <f>IF(AND('A-10'!C226="-",'A-5'!D21="-",'A-5'!D72="-"),"-",SUM('A-10'!C226,'A-5'!D21,'A-5'!D72))</f>
        <v>-</v>
      </c>
      <c r="E72" s="103" t="str">
        <f>IF(AND('A-10'!D226="-",'A-5'!E21="-",'A-5'!E72="-"),"-",SUM('A-10'!D226,'A-5'!E21,'A-5'!E72))</f>
        <v>-</v>
      </c>
      <c r="F72" s="103" t="str">
        <f>IF(AND('A-10'!E226="-",'A-5'!F21="-",'A-5'!F72="-"),"-",SUM('A-10'!E226,'A-5'!F21,'A-5'!F72))</f>
        <v>-</v>
      </c>
      <c r="G72" s="103">
        <f>IF(AND('A-10'!F226="-",'A-5'!G21="-",'A-5'!G72="-"),"-",SUM('A-10'!F226,'A-5'!G21,'A-5'!G72))</f>
        <v>3757</v>
      </c>
      <c r="H72" s="103" t="str">
        <f>IF(AND('A-10'!G226="-",'A-5'!H21="-",'A-5'!H72="-"),"-",SUM('A-10'!G226,'A-5'!H21,'A-5'!H72))</f>
        <v>-</v>
      </c>
      <c r="I72" s="103">
        <f>IF(AND('A-10'!H226="-",'A-5'!I21="-",'A-5'!I72="-"),"-",SUM('A-10'!H226,'A-5'!I21,'A-5'!I72))</f>
        <v>796</v>
      </c>
      <c r="J72" s="103">
        <f>IF(AND('A-10'!I226="-",'A-5'!J21="-",'A-5'!J72="-"),"-",SUM('A-10'!I226,'A-5'!J21,'A-5'!J72))</f>
        <v>704</v>
      </c>
      <c r="K72" s="103" t="str">
        <f>IF(AND('A-10'!J226="-",'A-5'!K21="-",'A-5'!K72="-"),"-",SUM('A-10'!J226,'A-5'!K21,'A-5'!K72))</f>
        <v>-</v>
      </c>
      <c r="L72" s="103">
        <f t="shared" si="0"/>
        <v>5257</v>
      </c>
      <c r="N72" s="103" t="str">
        <f>IF(OR(ISNUMBER('A-5'!N21),ISNUMBER('A-5'!N72)),SUM('A-5'!N21,'A-5'!N72),IF(OR('A-5'!N21="--",'A-5'!N72="--"),"--","-"))</f>
        <v>-</v>
      </c>
      <c r="O72" s="103" t="str">
        <f>IF(OR(ISNUMBER('A-5'!O21),ISNUMBER('A-5'!O72)),SUM('A-5'!O21,'A-5'!O72),IF(OR('A-5'!O21="--",'A-5'!O72="--"),"--","-"))</f>
        <v>-</v>
      </c>
      <c r="P72" s="103" t="str">
        <f>IF(OR(ISNUMBER('A-5'!P21),ISNUMBER('A-5'!P72)),SUM('A-5'!P21,'A-5'!P72),IF(OR('A-5'!P21="--",'A-5'!P72="--"),"--","-"))</f>
        <v>-</v>
      </c>
      <c r="Q72" s="103" t="str">
        <f>IF(AND('A-10'!M226="-",'A-5'!Q21="-",'A-5'!Q72="-"),"-",SUM('A-10'!M226,'A-5'!Q21,'A-5'!Q72))</f>
        <v>-</v>
      </c>
      <c r="R72" s="103" t="str">
        <f>IF(AND('A-10'!N226="-",'A-5'!R21="-",'A-5'!R72="-"),"-",SUM('A-10'!N226,'A-5'!R21,'A-5'!R72))</f>
        <v>-</v>
      </c>
      <c r="S72" s="103">
        <f>IF(AND('A-10'!O226="-",'A-5'!S21="-",'A-5'!S72="-"),"-",SUM('A-10'!O226,'A-5'!S21,'A-5'!S72))</f>
        <v>8224</v>
      </c>
      <c r="T72" s="103" t="str">
        <f>IF(AND('A-10'!P226="-",'A-5'!T21="-",'A-5'!T72="-"),"-",SUM('A-10'!P226,'A-5'!T21,'A-5'!T72))</f>
        <v>-</v>
      </c>
      <c r="U72" s="103">
        <f>IF(AND('A-10'!Q226="-",'A-5'!U21="-",'A-5'!U72="-"),"-",SUM('A-10'!Q226,'A-5'!U21,'A-5'!U72))</f>
        <v>1501</v>
      </c>
      <c r="V72" s="103">
        <f>IF(AND('A-10'!R226="-",'A-5'!V21="-",'A-5'!V72="-"),"-",SUM('A-10'!R226,'A-5'!V21,'A-5'!V72))</f>
        <v>2</v>
      </c>
      <c r="W72" s="103" t="str">
        <f>IF(AND('A-5'!W21="-",'A-5'!W72="-"),"-",SUM('A-5'!W21,'A-5'!W72))</f>
        <v>-</v>
      </c>
      <c r="X72" s="103">
        <f t="shared" si="1"/>
        <v>9727</v>
      </c>
    </row>
    <row r="73" spans="1:24" ht="11.25" customHeight="1">
      <c r="A73" s="68">
        <v>1993</v>
      </c>
      <c r="B73" s="103" t="s">
        <v>15</v>
      </c>
      <c r="C73" s="103" t="str">
        <f>IF(AND('A-10'!B227="-",'A-5'!C22="-",'A-5'!C73="-"),"-",SUM('A-10'!B227,'A-5'!C22,'A-5'!C73))</f>
        <v>-</v>
      </c>
      <c r="D73" s="103" t="str">
        <f>IF(AND('A-10'!C227="-",'A-5'!D22="-",'A-5'!D73="-"),"-",SUM('A-10'!C227,'A-5'!D22,'A-5'!D73))</f>
        <v>-</v>
      </c>
      <c r="E73" s="103">
        <f>IF(AND('A-10'!D227="-",'A-5'!E22="-",'A-5'!E73="-"),"-",SUM('A-10'!D227,'A-5'!E22,'A-5'!E73))</f>
        <v>1507</v>
      </c>
      <c r="F73" s="103">
        <f>IF(AND('A-10'!E227="-",'A-5'!F22="-",'A-5'!F73="-"),"-",SUM('A-10'!E227,'A-5'!F22,'A-5'!F73))</f>
        <v>492</v>
      </c>
      <c r="G73" s="103">
        <f>IF(AND('A-10'!F227="-",'A-5'!G22="-",'A-5'!G73="-"),"-",SUM('A-10'!F227,'A-5'!G22,'A-5'!G73))</f>
        <v>2632</v>
      </c>
      <c r="H73" s="103">
        <f>IF(AND('A-10'!G227="-",'A-5'!H22="-",'A-5'!H73="-"),"-",SUM('A-10'!G227,'A-5'!H22,'A-5'!H73))</f>
        <v>2924</v>
      </c>
      <c r="I73" s="103">
        <f>IF(AND('A-10'!H227="-",'A-5'!I22="-",'A-5'!I73="-"),"-",SUM('A-10'!H227,'A-5'!I22,'A-5'!I73))</f>
        <v>1098</v>
      </c>
      <c r="J73" s="103" t="str">
        <f>IF(AND('A-10'!I227="-",'A-5'!J22="-",'A-5'!J73="-"),"-",SUM('A-10'!I227,'A-5'!J22,'A-5'!J73))</f>
        <v>-</v>
      </c>
      <c r="K73" s="103" t="str">
        <f>IF(AND('A-10'!J227="-",'A-5'!K22="-",'A-5'!K73="-"),"-",SUM('A-10'!J227,'A-5'!K22,'A-5'!K73))</f>
        <v>-</v>
      </c>
      <c r="L73" s="103">
        <f t="shared" si="0"/>
        <v>8653</v>
      </c>
      <c r="N73" s="103" t="str">
        <f>IF(OR(ISNUMBER('A-5'!N22),ISNUMBER('A-5'!N73)),SUM('A-5'!N22,'A-5'!N73),IF(OR('A-5'!N22="--",'A-5'!N73="--"),"--","-"))</f>
        <v>-</v>
      </c>
      <c r="O73" s="103" t="str">
        <f>IF(OR(ISNUMBER('A-5'!O22),ISNUMBER('A-5'!O73)),SUM('A-5'!O22,'A-5'!O73),IF(OR('A-5'!O22="--",'A-5'!O73="--"),"--","-"))</f>
        <v>-</v>
      </c>
      <c r="P73" s="103" t="str">
        <f>IF(OR(ISNUMBER('A-5'!P22),ISNUMBER('A-5'!P73)),SUM('A-5'!P22,'A-5'!P73),IF(OR('A-5'!P22="--",'A-5'!P73="--"),"--","-"))</f>
        <v>-</v>
      </c>
      <c r="Q73" s="103">
        <f>IF(AND('A-10'!M227="-",'A-5'!Q22="-",'A-5'!Q73="-"),"-",SUM('A-10'!M227,'A-5'!Q22,'A-5'!Q73))</f>
        <v>669</v>
      </c>
      <c r="R73" s="103">
        <f>IF(AND('A-10'!N227="-",'A-5'!R22="-",'A-5'!R73="-"),"-",SUM('A-10'!N227,'A-5'!R22,'A-5'!R73))</f>
        <v>929</v>
      </c>
      <c r="S73" s="103">
        <f>IF(AND('A-10'!O227="-",'A-5'!S22="-",'A-5'!S73="-"),"-",SUM('A-10'!O227,'A-5'!S22,'A-5'!S73))</f>
        <v>9364</v>
      </c>
      <c r="T73" s="103">
        <f>IF(AND('A-10'!P227="-",'A-5'!T22="-",'A-5'!T73="-"),"-",SUM('A-10'!P227,'A-5'!T22,'A-5'!T73))</f>
        <v>7974</v>
      </c>
      <c r="U73" s="103">
        <f>IF(AND('A-10'!Q227="-",'A-5'!U22="-",'A-5'!U73="-"),"-",SUM('A-10'!Q227,'A-5'!U22,'A-5'!U73))</f>
        <v>1416</v>
      </c>
      <c r="V73" s="103" t="str">
        <f>IF(AND('A-10'!R227="-",'A-5'!V22="-",'A-5'!V73="-"),"-",SUM('A-10'!R227,'A-5'!V22,'A-5'!V73))</f>
        <v>-</v>
      </c>
      <c r="W73" s="103" t="str">
        <f>IF(AND('A-5'!W22="-",'A-5'!W73="-"),"-",SUM('A-5'!W22,'A-5'!W73))</f>
        <v>-</v>
      </c>
      <c r="X73" s="103">
        <f t="shared" si="1"/>
        <v>20352</v>
      </c>
    </row>
    <row r="74" spans="1:24" ht="11.25" customHeight="1">
      <c r="A74" s="68">
        <v>1994</v>
      </c>
      <c r="B74" s="103" t="s">
        <v>15</v>
      </c>
      <c r="C74" s="103" t="str">
        <f>IF(AND('A-10'!B228="-",'A-5'!C23="-",'A-5'!C74="-"),"-",SUM('A-10'!B228,'A-5'!C23,'A-5'!C74))</f>
        <v>-</v>
      </c>
      <c r="D74" s="103" t="str">
        <f>IF(AND('A-10'!C228="-",'A-5'!D23="-",'A-5'!D74="-"),"-",SUM('A-10'!C228,'A-5'!D23,'A-5'!D74))</f>
        <v>-</v>
      </c>
      <c r="E74" s="103">
        <f>IF(AND('A-10'!D228="-",'A-5'!E23="-",'A-5'!E74="-"),"-",SUM('A-10'!D228,'A-5'!E23,'A-5'!E74))</f>
        <v>7790</v>
      </c>
      <c r="F74" s="103">
        <f>IF(AND('A-10'!E228="-",'A-5'!F23="-",'A-5'!F74="-"),"-",SUM('A-10'!E228,'A-5'!F23,'A-5'!F74))</f>
        <v>3156</v>
      </c>
      <c r="G74" s="103" t="str">
        <f>IF(AND('A-10'!F228="-",'A-5'!G23="-",'A-5'!G74="-"),"-",SUM('A-10'!F228,'A-5'!G23,'A-5'!G74))</f>
        <v>-</v>
      </c>
      <c r="H74" s="103">
        <f>IF(AND('A-10'!G228="-",'A-5'!H23="-",'A-5'!H74="-"),"-",SUM('A-10'!G228,'A-5'!H23,'A-5'!H74))</f>
        <v>1072</v>
      </c>
      <c r="I74" s="103">
        <f>IF(AND('A-10'!H228="-",'A-5'!I23="-",'A-5'!I74="-"),"-",SUM('A-10'!H228,'A-5'!I23,'A-5'!I74))</f>
        <v>505</v>
      </c>
      <c r="J74" s="103">
        <f>IF(AND('A-10'!I228="-",'A-5'!J23="-",'A-5'!J74="-"),"-",SUM('A-10'!I228,'A-5'!J23,'A-5'!J74))</f>
        <v>1078</v>
      </c>
      <c r="K74" s="103" t="str">
        <f>IF(AND('A-10'!J228="-",'A-5'!K23="-",'A-5'!K74="-"),"-",SUM('A-10'!J228,'A-5'!K23,'A-5'!K74))</f>
        <v>-</v>
      </c>
      <c r="L74" s="103">
        <f t="shared" si="0"/>
        <v>13601</v>
      </c>
      <c r="N74" s="103" t="str">
        <f>IF(OR(ISNUMBER('A-5'!N23),ISNUMBER('A-5'!N74)),SUM('A-5'!N23,'A-5'!N74),IF(OR('A-5'!N23="--",'A-5'!N74="--"),"--","-"))</f>
        <v>-</v>
      </c>
      <c r="O74" s="103" t="str">
        <f>IF(OR(ISNUMBER('A-5'!O23),ISNUMBER('A-5'!O74)),SUM('A-5'!O23,'A-5'!O74),IF(OR('A-5'!O23="--",'A-5'!O74="--"),"--","-"))</f>
        <v>-</v>
      </c>
      <c r="P74" s="103" t="str">
        <f>IF(OR(ISNUMBER('A-5'!P23),ISNUMBER('A-5'!P74)),SUM('A-5'!P23,'A-5'!P74),IF(OR('A-5'!P23="--",'A-5'!P74="--"),"--","-"))</f>
        <v>-</v>
      </c>
      <c r="Q74" s="103">
        <f>IF(AND('A-10'!M228="-",'A-5'!Q23="-",'A-5'!Q74="-"),"-",SUM('A-10'!M228,'A-5'!Q23,'A-5'!Q74))</f>
        <v>3</v>
      </c>
      <c r="R74" s="103">
        <f>IF(AND('A-10'!N228="-",'A-5'!R23="-",'A-5'!R74="-"),"-",SUM('A-10'!N228,'A-5'!R23,'A-5'!R74))</f>
        <v>3</v>
      </c>
      <c r="S74" s="103" t="str">
        <f>IF(AND('A-10'!O228="-",'A-5'!S23="-",'A-5'!S74="-"),"-",SUM('A-10'!O228,'A-5'!S23,'A-5'!S74))</f>
        <v>-</v>
      </c>
      <c r="T74" s="103">
        <f>IF(AND('A-10'!P228="-",'A-5'!T23="-",'A-5'!T74="-"),"-",SUM('A-10'!P228,'A-5'!T23,'A-5'!T74))</f>
        <v>93</v>
      </c>
      <c r="U74" s="103">
        <f>IF(AND('A-10'!Q228="-",'A-5'!U23="-",'A-5'!U74="-"),"-",SUM('A-10'!Q228,'A-5'!U23,'A-5'!U74))</f>
        <v>7</v>
      </c>
      <c r="V74" s="103" t="str">
        <f>IF(AND('A-10'!R228="-",'A-5'!V23="-",'A-5'!V74="-"),"-",SUM('A-10'!R228,'A-5'!V23,'A-5'!V74))</f>
        <v>-</v>
      </c>
      <c r="W74" s="103" t="str">
        <f>IF(AND('A-5'!W23="-",'A-5'!W74="-"),"-",SUM('A-5'!W23,'A-5'!W74))</f>
        <v>-</v>
      </c>
      <c r="X74" s="103">
        <f t="shared" si="1"/>
        <v>106</v>
      </c>
    </row>
    <row r="75" spans="1:24" ht="11.25" customHeight="1">
      <c r="A75" s="68">
        <v>1995</v>
      </c>
      <c r="B75" s="103" t="s">
        <v>15</v>
      </c>
      <c r="C75" s="103" t="str">
        <f>IF(AND('A-10'!B229="-",'A-5'!C24="-",'A-5'!C75="-"),"-",SUM('A-10'!B229,'A-5'!C24,'A-5'!C75))</f>
        <v>-</v>
      </c>
      <c r="D75" s="103" t="str">
        <f>IF(AND('A-10'!C229="-",'A-5'!D24="-",'A-5'!D75="-"),"-",SUM('A-10'!C229,'A-5'!D24,'A-5'!D75))</f>
        <v>-</v>
      </c>
      <c r="E75" s="103">
        <f>IF(AND('A-10'!D229="-",'A-5'!E24="-",'A-5'!E75="-"),"-",SUM('A-10'!D229,'A-5'!E24,'A-5'!E75))</f>
        <v>1597</v>
      </c>
      <c r="F75" s="103">
        <f>IF(AND('A-10'!E229="-",'A-5'!F24="-",'A-5'!F75="-"),"-",SUM('A-10'!E229,'A-5'!F24,'A-5'!F75))</f>
        <v>8587</v>
      </c>
      <c r="G75" s="103" t="str">
        <f>IF(AND('A-10'!F229="-",'A-5'!G24="-",'A-5'!G75="-"),"-",SUM('A-10'!F229,'A-5'!G24,'A-5'!G75))</f>
        <v>-</v>
      </c>
      <c r="H75" s="103">
        <f>IF(AND('A-10'!G229="-",'A-5'!H24="-",'A-5'!H75="-"),"-",SUM('A-10'!G229,'A-5'!H24,'A-5'!H75))</f>
        <v>2128</v>
      </c>
      <c r="I75" s="103">
        <f>IF(AND('A-10'!H229="-",'A-5'!I24="-",'A-5'!I75="-"),"-",SUM('A-10'!H229,'A-5'!I24,'A-5'!I75))</f>
        <v>6221</v>
      </c>
      <c r="J75" s="103">
        <f>IF(AND('A-10'!I229="-",'A-5'!J24="-",'A-5'!J75="-"),"-",SUM('A-10'!I229,'A-5'!J24,'A-5'!J75))</f>
        <v>829</v>
      </c>
      <c r="K75" s="103" t="str">
        <f>IF(AND('A-10'!J229="-",'A-5'!K24="-",'A-5'!K75="-"),"-",SUM('A-10'!J229,'A-5'!K24,'A-5'!K75))</f>
        <v>-</v>
      </c>
      <c r="L75" s="103">
        <f t="shared" si="0"/>
        <v>19362</v>
      </c>
      <c r="N75" s="103" t="str">
        <f>IF(OR(ISNUMBER('A-5'!N24),ISNUMBER('A-5'!N75)),SUM('A-5'!N24,'A-5'!N75),IF(OR('A-5'!N24="--",'A-5'!N75="--"),"--","-"))</f>
        <v>-</v>
      </c>
      <c r="O75" s="103" t="str">
        <f>IF(OR(ISNUMBER('A-5'!O24),ISNUMBER('A-5'!O75)),SUM('A-5'!O24,'A-5'!O75),IF(OR('A-5'!O24="--",'A-5'!O75="--"),"--","-"))</f>
        <v>-</v>
      </c>
      <c r="P75" s="103" t="str">
        <f>IF(OR(ISNUMBER('A-5'!P24),ISNUMBER('A-5'!P75)),SUM('A-5'!P24,'A-5'!P75),IF(OR('A-5'!P24="--",'A-5'!P75="--"),"--","-"))</f>
        <v>-</v>
      </c>
      <c r="Q75" s="103">
        <f>IF(AND('A-10'!M229="-",'A-5'!Q24="-",'A-5'!Q75="-"),"-",SUM('A-10'!M229,'A-5'!Q24,'A-5'!Q75))</f>
        <v>9</v>
      </c>
      <c r="R75" s="103">
        <f>IF(AND('A-10'!N229="-",'A-5'!R24="-",'A-5'!R75="-"),"-",SUM('A-10'!N229,'A-5'!R24,'A-5'!R75))</f>
        <v>162</v>
      </c>
      <c r="S75" s="103" t="str">
        <f>IF(AND('A-10'!O229="-",'A-5'!S24="-",'A-5'!S75="-"),"-",SUM('A-10'!O229,'A-5'!S24,'A-5'!S75))</f>
        <v>-</v>
      </c>
      <c r="T75" s="103">
        <f>IF(AND('A-10'!P229="-",'A-5'!T24="-",'A-5'!T75="-"),"-",SUM('A-10'!P229,'A-5'!T24,'A-5'!T75))</f>
        <v>20</v>
      </c>
      <c r="U75" s="103">
        <f>IF(AND('A-10'!Q229="-",'A-5'!U24="-",'A-5'!U75="-"),"-",SUM('A-10'!Q229,'A-5'!U24,'A-5'!U75))</f>
        <v>206</v>
      </c>
      <c r="V75" s="103">
        <f>IF(AND('A-10'!R229="-",'A-5'!V24="-",'A-5'!V75="-"),"-",SUM('A-10'!R229,'A-5'!V24,'A-5'!V75))</f>
        <v>3</v>
      </c>
      <c r="W75" s="103" t="str">
        <f>IF(AND('A-5'!W24="-",'A-5'!W75="-"),"-",SUM('A-5'!W24,'A-5'!W75))</f>
        <v>-</v>
      </c>
      <c r="X75" s="103">
        <f t="shared" si="1"/>
        <v>400</v>
      </c>
    </row>
    <row r="76" spans="1:24" ht="11.25" customHeight="1">
      <c r="A76" s="68">
        <v>1996</v>
      </c>
      <c r="B76" s="103" t="s">
        <v>15</v>
      </c>
      <c r="C76" s="103" t="str">
        <f>IF(AND('A-10'!B230="-",'A-5'!C25="-",'A-5'!C76="-"),"-",SUM('A-10'!B230,'A-5'!C25,'A-5'!C76))</f>
        <v>-</v>
      </c>
      <c r="D76" s="103" t="str">
        <f>IF(AND('A-10'!C230="-",'A-5'!D25="-",'A-5'!D76="-"),"-",SUM('A-10'!C230,'A-5'!D25,'A-5'!D76))</f>
        <v>-</v>
      </c>
      <c r="E76" s="103">
        <f>IF(AND('A-10'!D230="-",'A-5'!E25="-",'A-5'!E76="-"),"-",SUM('A-10'!D230,'A-5'!E25,'A-5'!E76))</f>
        <v>2575</v>
      </c>
      <c r="F76" s="103">
        <f>IF(AND('A-10'!E230="-",'A-5'!F25="-",'A-5'!F76="-"),"-",SUM('A-10'!E230,'A-5'!F25,'A-5'!F76))</f>
        <v>8556</v>
      </c>
      <c r="G76" s="103">
        <f>IF(AND('A-10'!F230="-",'A-5'!G25="-",'A-5'!G76="-"),"-",SUM('A-10'!F230,'A-5'!G25,'A-5'!G76))</f>
        <v>1256</v>
      </c>
      <c r="H76" s="103">
        <f>IF(AND('A-10'!G230="-",'A-5'!H25="-",'A-5'!H76="-"),"-",SUM('A-10'!G230,'A-5'!H25,'A-5'!H76))</f>
        <v>4056</v>
      </c>
      <c r="I76" s="103">
        <f>IF(AND('A-10'!H230="-",'A-5'!I25="-",'A-5'!I76="-"),"-",SUM('A-10'!H230,'A-5'!I25,'A-5'!I76))</f>
        <v>1220</v>
      </c>
      <c r="J76" s="103">
        <f>IF(AND('A-10'!I230="-",'A-5'!J25="-",'A-5'!J76="-"),"-",SUM('A-10'!I230,'A-5'!J25,'A-5'!J76))</f>
        <v>1281</v>
      </c>
      <c r="K76" s="103" t="str">
        <f>IF(AND('A-10'!J230="-",'A-5'!K25="-",'A-5'!K76="-"),"-",SUM('A-10'!J230,'A-5'!K25,'A-5'!K76))</f>
        <v>-</v>
      </c>
      <c r="L76" s="103">
        <f t="shared" si="0"/>
        <v>18944</v>
      </c>
      <c r="N76" s="103" t="str">
        <f>IF(OR(ISNUMBER('A-5'!N25),ISNUMBER('A-5'!N76)),SUM('A-5'!N25,'A-5'!N76),IF(OR('A-5'!N25="--",'A-5'!N76="--"),"--","-"))</f>
        <v>-</v>
      </c>
      <c r="O76" s="103" t="str">
        <f>IF(OR(ISNUMBER('A-5'!O25),ISNUMBER('A-5'!O76)),SUM('A-5'!O25,'A-5'!O76),IF(OR('A-5'!O25="--",'A-5'!O76="--"),"--","-"))</f>
        <v>-</v>
      </c>
      <c r="P76" s="103" t="str">
        <f>IF(OR(ISNUMBER('A-5'!P25),ISNUMBER('A-5'!P76)),SUM('A-5'!P25,'A-5'!P76),IF(OR('A-5'!P25="--",'A-5'!P76="--"),"--","-"))</f>
        <v>-</v>
      </c>
      <c r="Q76" s="103" t="str">
        <f>IF(AND('A-10'!M230="-",'A-5'!Q25="-",'A-5'!Q76="-"),"-",SUM('A-10'!M230,'A-5'!Q25,'A-5'!Q76))</f>
        <v>-</v>
      </c>
      <c r="R76" s="103">
        <f>IF(AND('A-10'!N230="-",'A-5'!R25="-",'A-5'!R76="-"),"-",SUM('A-10'!N230,'A-5'!R25,'A-5'!R76))</f>
        <v>175</v>
      </c>
      <c r="S76" s="103">
        <f>IF(AND('A-10'!O230="-",'A-5'!S25="-",'A-5'!S76="-"),"-",SUM('A-10'!O230,'A-5'!S25,'A-5'!S76))</f>
        <v>49</v>
      </c>
      <c r="T76" s="103">
        <f>IF(AND('A-10'!P230="-",'A-5'!T25="-",'A-5'!T76="-"),"-",SUM('A-10'!P230,'A-5'!T25,'A-5'!T76))</f>
        <v>58</v>
      </c>
      <c r="U76" s="103">
        <f>IF(AND('A-10'!Q230="-",'A-5'!U25="-",'A-5'!U76="-"),"-",SUM('A-10'!Q230,'A-5'!U25,'A-5'!U76))</f>
        <v>67</v>
      </c>
      <c r="V76" s="103">
        <f>IF(AND('A-10'!R230="-",'A-5'!V25="-",'A-5'!V76="-"),"-",SUM('A-10'!R230,'A-5'!V25,'A-5'!V76))</f>
        <v>11</v>
      </c>
      <c r="W76" s="103" t="str">
        <f>IF(AND('A-5'!W25="-",'A-5'!W76="-"),"-",SUM('A-5'!W25,'A-5'!W76))</f>
        <v>-</v>
      </c>
      <c r="X76" s="103">
        <f t="shared" si="1"/>
        <v>360</v>
      </c>
    </row>
    <row r="77" spans="1:24" ht="11.25" customHeight="1">
      <c r="A77" s="68">
        <v>1997</v>
      </c>
      <c r="B77" s="103" t="s">
        <v>15</v>
      </c>
      <c r="C77" s="103" t="str">
        <f>IF(AND('A-10'!B231="-",'A-5'!C26="-",'A-5'!C77="-"),"-",SUM('A-10'!B231,'A-5'!C26,'A-5'!C77))</f>
        <v>-</v>
      </c>
      <c r="D77" s="103" t="str">
        <f>IF(AND('A-10'!C231="-",'A-5'!D26="-",'A-5'!D77="-"),"-",SUM('A-10'!C231,'A-5'!D26,'A-5'!D77))</f>
        <v>-</v>
      </c>
      <c r="E77" s="103">
        <f>IF(AND('A-10'!D231="-",'A-5'!E26="-",'A-5'!E77="-"),"-",SUM('A-10'!D231,'A-5'!E26,'A-5'!E77))</f>
        <v>2616</v>
      </c>
      <c r="F77" s="103">
        <f>IF(AND('A-10'!E231="-",'A-5'!F26="-",'A-5'!F77="-"),"-",SUM('A-10'!E231,'A-5'!F26,'A-5'!F77))</f>
        <v>3047</v>
      </c>
      <c r="G77" s="103">
        <f>IF(AND('A-10'!F231="-",'A-5'!G26="-",'A-5'!G77="-"),"-",SUM('A-10'!F231,'A-5'!G26,'A-5'!G77))</f>
        <v>3034</v>
      </c>
      <c r="H77" s="103">
        <f>IF(AND('A-10'!G231="-",'A-5'!H26="-",'A-5'!H77="-"),"-",SUM('A-10'!G231,'A-5'!H26,'A-5'!H77))</f>
        <v>4465</v>
      </c>
      <c r="I77" s="103">
        <f>IF(AND('A-10'!H231="-",'A-5'!I26="-",'A-5'!I77="-"),"-",SUM('A-10'!H231,'A-5'!I26,'A-5'!I77))</f>
        <v>233</v>
      </c>
      <c r="J77" s="103">
        <f>IF(AND('A-10'!I231="-",'A-5'!J26="-",'A-5'!J77="-"),"-",SUM('A-10'!I231,'A-5'!J26,'A-5'!J77))</f>
        <v>675</v>
      </c>
      <c r="K77" s="103" t="str">
        <f>IF(AND('A-10'!J231="-",'A-5'!K26="-",'A-5'!K77="-"),"-",SUM('A-10'!J231,'A-5'!K26,'A-5'!K77))</f>
        <v>-</v>
      </c>
      <c r="L77" s="103">
        <f t="shared" si="0"/>
        <v>14070</v>
      </c>
      <c r="N77" s="103" t="str">
        <f>IF(OR(ISNUMBER('A-5'!N26),ISNUMBER('A-5'!N77)),SUM('A-5'!N26,'A-5'!N77),IF(OR('A-5'!N26="--",'A-5'!N77="--"),"--","-"))</f>
        <v>-</v>
      </c>
      <c r="O77" s="103" t="str">
        <f>IF(OR(ISNUMBER('A-5'!O26),ISNUMBER('A-5'!O77)),SUM('A-5'!O26,'A-5'!O77),IF(OR('A-5'!O26="--",'A-5'!O77="--"),"--","-"))</f>
        <v>-</v>
      </c>
      <c r="P77" s="103" t="str">
        <f>IF(OR(ISNUMBER('A-5'!P26),ISNUMBER('A-5'!P77)),SUM('A-5'!P26,'A-5'!P77),IF(OR('A-5'!P26="--",'A-5'!P77="--"),"--","-"))</f>
        <v>-</v>
      </c>
      <c r="Q77" s="103">
        <f>IF(AND('A-10'!M231="-",'A-5'!Q26="-",'A-5'!Q77="-"),"-",SUM('A-10'!M231,'A-5'!Q26,'A-5'!Q77))</f>
        <v>33</v>
      </c>
      <c r="R77" s="103">
        <f>IF(AND('A-10'!N231="-",'A-5'!R26="-",'A-5'!R77="-"),"-",SUM('A-10'!N231,'A-5'!R26,'A-5'!R77))</f>
        <v>66</v>
      </c>
      <c r="S77" s="103">
        <f>IF(AND('A-10'!O231="-",'A-5'!S26="-",'A-5'!S77="-"),"-",SUM('A-10'!O231,'A-5'!S26,'A-5'!S77))</f>
        <v>113</v>
      </c>
      <c r="T77" s="103">
        <f>IF(AND('A-10'!P231="-",'A-5'!T26="-",'A-5'!T77="-"),"-",SUM('A-10'!P231,'A-5'!T26,'A-5'!T77))</f>
        <v>107</v>
      </c>
      <c r="U77" s="103">
        <f>IF(AND('A-10'!Q231="-",'A-5'!U26="-",'A-5'!U77="-"),"-",SUM('A-10'!Q231,'A-5'!U26,'A-5'!U77))</f>
        <v>9</v>
      </c>
      <c r="V77" s="103" t="str">
        <f>IF(AND('A-10'!R231="-",'A-5'!V26="-",'A-5'!V77="-"),"-",SUM('A-10'!R231,'A-5'!V26,'A-5'!V77))</f>
        <v>-</v>
      </c>
      <c r="W77" s="103" t="str">
        <f>IF(AND('A-5'!W26="-",'A-5'!W77="-"),"-",SUM('A-5'!W26,'A-5'!W77))</f>
        <v>-</v>
      </c>
      <c r="X77" s="103">
        <f t="shared" si="1"/>
        <v>328</v>
      </c>
    </row>
    <row r="78" spans="1:24" ht="11.25" customHeight="1">
      <c r="A78" s="68">
        <v>1998</v>
      </c>
      <c r="B78" s="103" t="s">
        <v>15</v>
      </c>
      <c r="C78" s="103" t="str">
        <f>IF(AND('A-10'!B232="-",'A-5'!C27="-",'A-5'!C78="-"),"-",SUM('A-10'!B232,'A-5'!C27,'A-5'!C78))</f>
        <v>-</v>
      </c>
      <c r="D78" s="103" t="str">
        <f>IF(AND('A-10'!C232="-",'A-5'!D27="-",'A-5'!D78="-"),"-",SUM('A-10'!C232,'A-5'!D27,'A-5'!D78))</f>
        <v>-</v>
      </c>
      <c r="E78" s="103">
        <f>IF(AND('A-10'!D232="-",'A-5'!E27="-",'A-5'!E78="-"),"-",SUM('A-10'!D232,'A-5'!E27,'A-5'!E78))</f>
        <v>974</v>
      </c>
      <c r="F78" s="103">
        <f>IF(AND('A-10'!E232="-",'A-5'!F27="-",'A-5'!F78="-"),"-",SUM('A-10'!E232,'A-5'!F27,'A-5'!F78))</f>
        <v>1500</v>
      </c>
      <c r="G78" s="103">
        <f>IF(AND('A-10'!F232="-",'A-5'!G27="-",'A-5'!G78="-"),"-",SUM('A-10'!F232,'A-5'!G27,'A-5'!G78))</f>
        <v>686</v>
      </c>
      <c r="H78" s="103">
        <f>IF(AND('A-10'!G232="-",'A-5'!H27="-",'A-5'!H78="-"),"-",SUM('A-10'!G232,'A-5'!H27,'A-5'!H78))</f>
        <v>968</v>
      </c>
      <c r="I78" s="103">
        <f>IF(AND('A-10'!H232="-",'A-5'!I27="-",'A-5'!I78="-"),"-",SUM('A-10'!H232,'A-5'!I27,'A-5'!I78))</f>
        <v>353</v>
      </c>
      <c r="J78" s="103">
        <f>IF(AND('A-10'!I232="-",'A-5'!J27="-",'A-5'!J78="-"),"-",SUM('A-10'!I232,'A-5'!J27,'A-5'!J78))</f>
        <v>394</v>
      </c>
      <c r="K78" s="103" t="str">
        <f>IF(AND('A-10'!J232="-",'A-5'!K27="-",'A-5'!K78="-"),"-",SUM('A-10'!J232,'A-5'!K27,'A-5'!K78))</f>
        <v>-</v>
      </c>
      <c r="L78" s="103">
        <f t="shared" si="0"/>
        <v>4875</v>
      </c>
      <c r="N78" s="103" t="str">
        <f>IF(OR(ISNUMBER('A-5'!N27),ISNUMBER('A-5'!N78)),SUM('A-5'!N27,'A-5'!N78),IF(OR('A-5'!N27="--",'A-5'!N78="--"),"--","-"))</f>
        <v>-</v>
      </c>
      <c r="O78" s="103" t="str">
        <f>IF(OR(ISNUMBER('A-5'!O27),ISNUMBER('A-5'!O78)),SUM('A-5'!O27,'A-5'!O78),IF(OR('A-5'!O27="--",'A-5'!O78="--"),"--","-"))</f>
        <v>-</v>
      </c>
      <c r="P78" s="103" t="str">
        <f>IF(OR(ISNUMBER('A-5'!P27),ISNUMBER('A-5'!P78)),SUM('A-5'!P27,'A-5'!P78),IF(OR('A-5'!P27="--",'A-5'!P78="--"),"--","-"))</f>
        <v>-</v>
      </c>
      <c r="Q78" s="103" t="str">
        <f>IF(AND('A-10'!M232="-",'A-5'!Q27="-",'A-5'!Q78="-"),"-",SUM('A-10'!M232,'A-5'!Q27,'A-5'!Q78))</f>
        <v>-</v>
      </c>
      <c r="R78" s="103">
        <f>IF(AND('A-10'!N232="-",'A-5'!R27="-",'A-5'!R78="-"),"-",SUM('A-10'!N232,'A-5'!R27,'A-5'!R78))</f>
        <v>21</v>
      </c>
      <c r="S78" s="103">
        <f>IF(AND('A-10'!O232="-",'A-5'!S27="-",'A-5'!S78="-"),"-",SUM('A-10'!O232,'A-5'!S27,'A-5'!S78))</f>
        <v>23</v>
      </c>
      <c r="T78" s="103">
        <f>IF(AND('A-10'!P232="-",'A-5'!T27="-",'A-5'!T78="-"),"-",SUM('A-10'!P232,'A-5'!T27,'A-5'!T78))</f>
        <v>50</v>
      </c>
      <c r="U78" s="103" t="str">
        <f>IF(AND('A-10'!Q232="-",'A-5'!U27="-",'A-5'!U78="-"),"-",SUM('A-10'!Q232,'A-5'!U27,'A-5'!U78))</f>
        <v>-</v>
      </c>
      <c r="V78" s="103">
        <f>IF(AND('A-10'!R232="-",'A-5'!V27="-",'A-5'!V78="-"),"-",SUM('A-10'!R232,'A-5'!V27,'A-5'!V78))</f>
        <v>6</v>
      </c>
      <c r="W78" s="103" t="str">
        <f>IF(AND('A-5'!W27="-",'A-5'!W78="-"),"-",SUM('A-5'!W27,'A-5'!W78))</f>
        <v>-</v>
      </c>
      <c r="X78" s="103">
        <f t="shared" si="1"/>
        <v>100</v>
      </c>
    </row>
    <row r="79" spans="1:24" ht="11.25" customHeight="1">
      <c r="A79" s="68">
        <v>1999</v>
      </c>
      <c r="B79" s="103" t="s">
        <v>15</v>
      </c>
      <c r="C79" s="103" t="str">
        <f>IF(AND('A-10'!B233="-",'A-5'!C28="-",'A-5'!C79="-"),"-",SUM('A-10'!B233,'A-5'!C28,'A-5'!C79))</f>
        <v>-</v>
      </c>
      <c r="D79" s="103" t="str">
        <f>IF(AND('A-10'!C233="-",'A-5'!D28="-",'A-5'!D79="-"),"-",SUM('A-10'!C233,'A-5'!D28,'A-5'!D79))</f>
        <v>-</v>
      </c>
      <c r="E79" s="103">
        <f>IF(AND('A-10'!D233="-",'A-5'!E28="-",'A-5'!E79="-"),"-",SUM('A-10'!D233,'A-5'!E28,'A-5'!E79))</f>
        <v>13</v>
      </c>
      <c r="F79" s="103">
        <f>IF(AND('A-10'!E233="-",'A-5'!F28="-",'A-5'!F79="-"),"-",SUM('A-10'!E233,'A-5'!F28,'A-5'!F79))</f>
        <v>2328</v>
      </c>
      <c r="G79" s="103">
        <f>IF(AND('A-10'!F233="-",'A-5'!G28="-",'A-5'!G79="-"),"-",SUM('A-10'!F233,'A-5'!G28,'A-5'!G79))</f>
        <v>2152</v>
      </c>
      <c r="H79" s="103">
        <f>IF(AND('A-10'!G233="-",'A-5'!H28="-",'A-5'!H79="-"),"-",SUM('A-10'!G233,'A-5'!H28,'A-5'!H79))</f>
        <v>4172</v>
      </c>
      <c r="I79" s="103">
        <f>IF(AND('A-10'!H233="-",'A-5'!I28="-",'A-5'!I79="-"),"-",SUM('A-10'!H233,'A-5'!I28,'A-5'!I79))</f>
        <v>625</v>
      </c>
      <c r="J79" s="103">
        <f>IF(AND('A-10'!I233="-",'A-5'!J28="-",'A-5'!J79="-"),"-",SUM('A-10'!I233,'A-5'!J28,'A-5'!J79))</f>
        <v>348</v>
      </c>
      <c r="K79" s="103" t="str">
        <f>IF(AND('A-10'!J233="-",'A-5'!K28="-",'A-5'!K79="-"),"-",SUM('A-10'!J233,'A-5'!K28,'A-5'!K79))</f>
        <v>-</v>
      </c>
      <c r="L79" s="103">
        <f t="shared" si="0"/>
        <v>9638</v>
      </c>
      <c r="N79" s="103" t="str">
        <f>IF(OR(ISNUMBER('A-5'!N28),ISNUMBER('A-5'!N79)),SUM('A-5'!N28,'A-5'!N79),IF(OR('A-5'!N28="--",'A-5'!N79="--"),"--","-"))</f>
        <v>-</v>
      </c>
      <c r="O79" s="103" t="str">
        <f>IF(OR(ISNUMBER('A-5'!O28),ISNUMBER('A-5'!O79)),SUM('A-5'!O28,'A-5'!O79),IF(OR('A-5'!O28="--",'A-5'!O79="--"),"--","-"))</f>
        <v>-</v>
      </c>
      <c r="P79" s="103" t="str">
        <f>IF(OR(ISNUMBER('A-5'!P28),ISNUMBER('A-5'!P79)),SUM('A-5'!P28,'A-5'!P79),IF(OR('A-5'!P28="--",'A-5'!P79="--"),"--","-"))</f>
        <v>-</v>
      </c>
      <c r="Q79" s="103" t="str">
        <f>IF(AND('A-10'!M233="-",'A-5'!Q28="-",'A-5'!Q79="-"),"-",SUM('A-10'!M233,'A-5'!Q28,'A-5'!Q79))</f>
        <v>-</v>
      </c>
      <c r="R79" s="103">
        <f>IF(AND('A-10'!N233="-",'A-5'!R28="-",'A-5'!R79="-"),"-",SUM('A-10'!N233,'A-5'!R28,'A-5'!R79))</f>
        <v>36</v>
      </c>
      <c r="S79" s="103">
        <f>IF(AND('A-10'!O233="-",'A-5'!S28="-",'A-5'!S79="-"),"-",SUM('A-10'!O233,'A-5'!S28,'A-5'!S79))</f>
        <v>42</v>
      </c>
      <c r="T79" s="103">
        <f>IF(AND('A-10'!P233="-",'A-5'!T28="-",'A-5'!T79="-"),"-",SUM('A-10'!P233,'A-5'!T28,'A-5'!T79))</f>
        <v>95</v>
      </c>
      <c r="U79" s="103">
        <f>IF(AND('A-10'!Q233="-",'A-5'!U28="-",'A-5'!U79="-"),"-",SUM('A-10'!Q233,'A-5'!U28,'A-5'!U79))</f>
        <v>4</v>
      </c>
      <c r="V79" s="103" t="str">
        <f>IF(AND('A-10'!R233="-",'A-5'!V28="-",'A-5'!V79="-"),"-",SUM('A-10'!R233,'A-5'!V28,'A-5'!V79))</f>
        <v>-</v>
      </c>
      <c r="W79" s="103" t="str">
        <f>IF(AND('A-5'!W28="-",'A-5'!W79="-"),"-",SUM('A-5'!W28,'A-5'!W79))</f>
        <v>-</v>
      </c>
      <c r="X79" s="103">
        <f t="shared" si="1"/>
        <v>177</v>
      </c>
    </row>
    <row r="80" spans="1:24" ht="11.25" customHeight="1">
      <c r="A80" s="68">
        <v>2000</v>
      </c>
      <c r="B80" s="103" t="s">
        <v>15</v>
      </c>
      <c r="C80" s="103" t="str">
        <f>IF(AND('A-10'!B234="-",'A-5'!C29="-",'A-5'!C80="-"),"-",SUM('A-10'!B234,'A-5'!C29,'A-5'!C80))</f>
        <v>-</v>
      </c>
      <c r="D80" s="103" t="str">
        <f>IF(AND('A-10'!C234="-",'A-5'!D29="-",'A-5'!D80="-"),"-",SUM('A-10'!C234,'A-5'!D29,'A-5'!D80))</f>
        <v>-</v>
      </c>
      <c r="E80" s="103">
        <f>IF(AND('A-10'!D234="-",'A-5'!E29="-",'A-5'!E80="-"),"-",SUM('A-10'!D234,'A-5'!E29,'A-5'!E80))</f>
        <v>312</v>
      </c>
      <c r="F80" s="103">
        <f>IF(AND('A-10'!E234="-",'A-5'!F29="-",'A-5'!F80="-"),"-",SUM('A-10'!E234,'A-5'!F29,'A-5'!F80))</f>
        <v>2754</v>
      </c>
      <c r="G80" s="103">
        <f>IF(AND('A-10'!F234="-",'A-5'!G29="-",'A-5'!G80="-"),"-",SUM('A-10'!F234,'A-5'!G29,'A-5'!G80))</f>
        <v>5853</v>
      </c>
      <c r="H80" s="103">
        <f>IF(AND('A-10'!G234="-",'A-5'!H29="-",'A-5'!H80="-"),"-",SUM('A-10'!G234,'A-5'!H29,'A-5'!H80))</f>
        <v>14449</v>
      </c>
      <c r="I80" s="103">
        <f>IF(AND('A-10'!H234="-",'A-5'!I29="-",'A-5'!I80="-"),"-",SUM('A-10'!H234,'A-5'!I29,'A-5'!I80))</f>
        <v>1114</v>
      </c>
      <c r="J80" s="103">
        <f>IF(AND('A-10'!I234="-",'A-5'!J29="-",'A-5'!J80="-"),"-",SUM('A-10'!I234,'A-5'!J29,'A-5'!J80))</f>
        <v>810</v>
      </c>
      <c r="K80" s="103" t="str">
        <f>IF(AND('A-10'!J234="-",'A-5'!K29="-",'A-5'!K80="-"),"-",SUM('A-10'!J234,'A-5'!K29,'A-5'!K80))</f>
        <v>-</v>
      </c>
      <c r="L80" s="103">
        <f t="shared" si="0"/>
        <v>25292</v>
      </c>
      <c r="N80" s="103" t="str">
        <f>IF(OR(ISNUMBER('A-5'!N29),ISNUMBER('A-5'!N80)),SUM('A-5'!N29,'A-5'!N80),IF(OR('A-5'!N29="--",'A-5'!N80="--"),"--","-"))</f>
        <v>-</v>
      </c>
      <c r="O80" s="103" t="str">
        <f>IF(OR(ISNUMBER('A-5'!O29),ISNUMBER('A-5'!O80)),SUM('A-5'!O29,'A-5'!O80),IF(OR('A-5'!O29="--",'A-5'!O80="--"),"--","-"))</f>
        <v>-</v>
      </c>
      <c r="P80" s="103" t="str">
        <f>IF(OR(ISNUMBER('A-5'!P29),ISNUMBER('A-5'!P80)),SUM('A-5'!P29,'A-5'!P80),IF(OR('A-5'!P29="--",'A-5'!P80="--"),"--","-"))</f>
        <v>-</v>
      </c>
      <c r="Q80" s="103" t="str">
        <f>IF(AND('A-10'!M234="-",'A-5'!Q29="-",'A-5'!Q80="-"),"-",SUM('A-10'!M234,'A-5'!Q29,'A-5'!Q80))</f>
        <v>-</v>
      </c>
      <c r="R80" s="103">
        <f>IF(AND('A-10'!N234="-",'A-5'!R29="-",'A-5'!R80="-"),"-",SUM('A-10'!N234,'A-5'!R29,'A-5'!R80))</f>
        <v>19</v>
      </c>
      <c r="S80" s="103">
        <f>IF(AND('A-10'!O234="-",'A-5'!S29="-",'A-5'!S80="-"),"-",SUM('A-10'!O234,'A-5'!S29,'A-5'!S80))</f>
        <v>50</v>
      </c>
      <c r="T80" s="103">
        <f>IF(AND('A-10'!P234="-",'A-5'!T29="-",'A-5'!T80="-"),"-",SUM('A-10'!P234,'A-5'!T29,'A-5'!T80))</f>
        <v>180</v>
      </c>
      <c r="U80" s="103">
        <f>IF(AND('A-10'!Q234="-",'A-5'!U29="-",'A-5'!U80="-"),"-",SUM('A-10'!Q234,'A-5'!U29,'A-5'!U80))</f>
        <v>8</v>
      </c>
      <c r="V80" s="103" t="str">
        <f>IF(AND('A-10'!R234="-",'A-5'!V29="-",'A-5'!V80="-"),"-",SUM('A-10'!R234,'A-5'!V29,'A-5'!V80))</f>
        <v>-</v>
      </c>
      <c r="W80" s="103" t="str">
        <f>IF(AND('A-5'!W29="-",'A-5'!W80="-"),"-",SUM('A-5'!W29,'A-5'!W80))</f>
        <v>-</v>
      </c>
      <c r="X80" s="103">
        <f t="shared" si="1"/>
        <v>257</v>
      </c>
    </row>
    <row r="81" spans="1:24" ht="11.25" customHeight="1">
      <c r="A81" s="68">
        <v>2001</v>
      </c>
      <c r="B81" s="103" t="s">
        <v>15</v>
      </c>
      <c r="C81" s="103" t="str">
        <f>IF(AND('A-10'!B235="-",'A-5'!C30="-",'A-5'!C81="-"),"-",SUM('A-10'!B235,'A-5'!C30,'A-5'!C81))</f>
        <v>-</v>
      </c>
      <c r="D81" s="103" t="str">
        <f>IF(AND('A-10'!C235="-",'A-5'!D30="-",'A-5'!D81="-"),"-",SUM('A-10'!C235,'A-5'!D30,'A-5'!D81))</f>
        <v>-</v>
      </c>
      <c r="E81" s="103">
        <f>IF(AND('A-10'!D235="-",'A-5'!E30="-",'A-5'!E81="-"),"-",SUM('A-10'!D235,'A-5'!E30,'A-5'!E81))</f>
        <v>2690</v>
      </c>
      <c r="F81" s="103">
        <f>IF(AND('A-10'!E235="-",'A-5'!F30="-",'A-5'!F81="-"),"-",SUM('A-10'!E235,'A-5'!F30,'A-5'!F81))</f>
        <v>5225</v>
      </c>
      <c r="G81" s="103">
        <f>IF(AND('A-10'!F235="-",'A-5'!G30="-",'A-5'!G81="-"),"-",SUM('A-10'!F235,'A-5'!G30,'A-5'!G81))</f>
        <v>3859</v>
      </c>
      <c r="H81" s="103">
        <f>IF(AND('A-10'!G235="-",'A-5'!H30="-",'A-5'!H81="-"),"-",SUM('A-10'!G235,'A-5'!H30,'A-5'!H81))</f>
        <v>5554</v>
      </c>
      <c r="I81" s="103">
        <f>IF(AND('A-10'!H235="-",'A-5'!I30="-",'A-5'!I81="-"),"-",SUM('A-10'!H235,'A-5'!I30,'A-5'!I81))</f>
        <v>1848</v>
      </c>
      <c r="J81" s="103">
        <f>IF(AND('A-10'!I235="-",'A-5'!J30="-",'A-5'!J81="-"),"-",SUM('A-10'!I235,'A-5'!J30,'A-5'!J81))</f>
        <v>856</v>
      </c>
      <c r="K81" s="103" t="str">
        <f>IF(AND('A-10'!J235="-",'A-5'!K30="-",'A-5'!K81="-"),"-",SUM('A-10'!J235,'A-5'!K30,'A-5'!K81))</f>
        <v>-</v>
      </c>
      <c r="L81" s="103">
        <f t="shared" si="0"/>
        <v>20032</v>
      </c>
      <c r="N81" s="103" t="str">
        <f>IF(OR(ISNUMBER('A-5'!N30),ISNUMBER('A-5'!N81)),SUM('A-5'!N30,'A-5'!N81),IF(OR('A-5'!N30="--",'A-5'!N81="--"),"--","-"))</f>
        <v>-</v>
      </c>
      <c r="O81" s="103" t="str">
        <f>IF(OR(ISNUMBER('A-5'!O30),ISNUMBER('A-5'!O81)),SUM('A-5'!O30,'A-5'!O81),IF(OR('A-5'!O30="--",'A-5'!O81="--"),"--","-"))</f>
        <v>-</v>
      </c>
      <c r="P81" s="103" t="str">
        <f>IF(OR(ISNUMBER('A-5'!P30),ISNUMBER('A-5'!P81)),SUM('A-5'!P30,'A-5'!P81),IF(OR('A-5'!P30="--",'A-5'!P81="--"),"--","-"))</f>
        <v>-</v>
      </c>
      <c r="Q81" s="103">
        <f>IF(AND('A-10'!M235="-",'A-5'!Q30="-",'A-5'!Q81="-"),"-",SUM('A-10'!M235,'A-5'!Q30,'A-5'!Q81))</f>
        <v>11</v>
      </c>
      <c r="R81" s="103">
        <f>IF(AND('A-10'!N235="-",'A-5'!R30="-",'A-5'!R81="-"),"-",SUM('A-10'!N235,'A-5'!R30,'A-5'!R81))</f>
        <v>118</v>
      </c>
      <c r="S81" s="103">
        <f>IF(AND('A-10'!O235="-",'A-5'!S30="-",'A-5'!S81="-"),"-",SUM('A-10'!O235,'A-5'!S30,'A-5'!S81))</f>
        <v>55</v>
      </c>
      <c r="T81" s="103">
        <f>IF(AND('A-10'!P235="-",'A-5'!T30="-",'A-5'!T81="-"),"-",SUM('A-10'!P235,'A-5'!T30,'A-5'!T81))</f>
        <v>58</v>
      </c>
      <c r="U81" s="103" t="str">
        <f>IF(AND('A-10'!Q235="-",'A-5'!U30="-",'A-5'!U81="-"),"-",SUM('A-10'!Q235,'A-5'!U30,'A-5'!U81))</f>
        <v>-</v>
      </c>
      <c r="V81" s="103">
        <f>IF(AND('A-10'!R235="-",'A-5'!V30="-",'A-5'!V81="-"),"-",SUM('A-10'!R235,'A-5'!V30,'A-5'!V81))</f>
        <v>13</v>
      </c>
      <c r="W81" s="103" t="str">
        <f>IF(AND('A-5'!W30="-",'A-5'!W81="-"),"-",SUM('A-5'!W30,'A-5'!W81))</f>
        <v>-</v>
      </c>
      <c r="X81" s="103">
        <f t="shared" si="1"/>
        <v>255</v>
      </c>
    </row>
    <row r="82" spans="1:24" ht="11.25" customHeight="1">
      <c r="A82" s="68">
        <v>2002</v>
      </c>
      <c r="B82" s="103" t="s">
        <v>15</v>
      </c>
      <c r="C82" s="103" t="str">
        <f>IF(AND('A-10'!B236="-",'A-5'!C31="-",'A-5'!C82="-"),"-",SUM('A-10'!B236,'A-5'!C31,'A-5'!C82))</f>
        <v>-</v>
      </c>
      <c r="D82" s="103" t="str">
        <f>IF(AND('A-10'!C236="-",'A-5'!D31="-",'A-5'!D82="-"),"-",SUM('A-10'!C236,'A-5'!D31,'A-5'!D82))</f>
        <v>-</v>
      </c>
      <c r="E82" s="103">
        <f>IF(AND('A-10'!D236="-",'A-5'!E31="-",'A-5'!E82="-"),"-",SUM('A-10'!D236,'A-5'!E31,'A-5'!E82))</f>
        <v>3048</v>
      </c>
      <c r="F82" s="103">
        <f>IF(AND('A-10'!E236="-",'A-5'!F31="-",'A-5'!F82="-"),"-",SUM('A-10'!E236,'A-5'!F31,'A-5'!F82))</f>
        <v>7768</v>
      </c>
      <c r="G82" s="103">
        <f>IF(AND('A-10'!F236="-",'A-5'!G31="-",'A-5'!G82="-"),"-",SUM('A-10'!F236,'A-5'!G31,'A-5'!G82))</f>
        <v>630</v>
      </c>
      <c r="H82" s="103">
        <f>IF(AND('A-10'!G236="-",'A-5'!H31="-",'A-5'!H82="-"),"-",SUM('A-10'!G236,'A-5'!H31,'A-5'!H82))</f>
        <v>8533</v>
      </c>
      <c r="I82" s="103">
        <f>IF(AND('A-10'!H236="-",'A-5'!I31="-",'A-5'!I82="-"),"-",SUM('A-10'!H236,'A-5'!I31,'A-5'!I82))</f>
        <v>5785</v>
      </c>
      <c r="J82" s="103">
        <f>IF(AND('A-10'!I236="-",'A-5'!J31="-",'A-5'!J82="-"),"-",SUM('A-10'!I236,'A-5'!J31,'A-5'!J82))</f>
        <v>301</v>
      </c>
      <c r="K82" s="103" t="str">
        <f>IF(AND('A-10'!J236="-",'A-5'!K31="-",'A-5'!K82="-"),"-",SUM('A-10'!J236,'A-5'!K31,'A-5'!K82))</f>
        <v>-</v>
      </c>
      <c r="L82" s="103">
        <f t="shared" si="0"/>
        <v>26065</v>
      </c>
      <c r="N82" s="103" t="str">
        <f>IF(OR(ISNUMBER('A-5'!N31),ISNUMBER('A-5'!N82)),SUM('A-5'!N31,'A-5'!N82),IF(OR('A-5'!N31="--",'A-5'!N82="--"),"--","-"))</f>
        <v>-</v>
      </c>
      <c r="O82" s="103" t="str">
        <f>IF(OR(ISNUMBER('A-5'!O31),ISNUMBER('A-5'!O82)),SUM('A-5'!O31,'A-5'!O82),IF(OR('A-5'!O31="--",'A-5'!O82="--"),"--","-"))</f>
        <v>-</v>
      </c>
      <c r="P82" s="103" t="str">
        <f>IF(OR(ISNUMBER('A-5'!P31),ISNUMBER('A-5'!P82)),SUM('A-5'!P31,'A-5'!P82),IF(OR('A-5'!P31="--",'A-5'!P82="--"),"--","-"))</f>
        <v>-</v>
      </c>
      <c r="Q82" s="103">
        <f>IF(AND('A-10'!M236="-",'A-5'!Q31="-",'A-5'!Q82="-"),"-",SUM('A-10'!M236,'A-5'!Q31,'A-5'!Q82))</f>
        <v>10</v>
      </c>
      <c r="R82" s="103">
        <f>IF(AND('A-10'!N236="-",'A-5'!R31="-",'A-5'!R82="-"),"-",SUM('A-10'!N236,'A-5'!R31,'A-5'!R82))</f>
        <v>253</v>
      </c>
      <c r="S82" s="103">
        <f>IF(AND('A-10'!O236="-",'A-5'!S31="-",'A-5'!S82="-"),"-",SUM('A-10'!O236,'A-5'!S31,'A-5'!S82))</f>
        <v>42</v>
      </c>
      <c r="T82" s="103">
        <f>IF(AND('A-10'!P236="-",'A-5'!T31="-",'A-5'!T82="-"),"-",SUM('A-10'!P236,'A-5'!T31,'A-5'!T82))</f>
        <v>57</v>
      </c>
      <c r="U82" s="103">
        <f>IF(AND('A-10'!Q236="-",'A-5'!U31="-",'A-5'!U82="-"),"-",SUM('A-10'!Q236,'A-5'!U31,'A-5'!U82))</f>
        <v>41</v>
      </c>
      <c r="V82" s="103" t="str">
        <f>IF(AND('A-10'!R236="-",'A-5'!V31="-",'A-5'!V82="-"),"-",SUM('A-10'!R236,'A-5'!V31,'A-5'!V82))</f>
        <v>-</v>
      </c>
      <c r="W82" s="103" t="str">
        <f>IF(AND('A-5'!W31="-",'A-5'!W82="-"),"-",SUM('A-5'!W31,'A-5'!W82))</f>
        <v>-</v>
      </c>
      <c r="X82" s="103">
        <f t="shared" si="1"/>
        <v>403</v>
      </c>
    </row>
    <row r="83" spans="1:24" ht="11.25" customHeight="1">
      <c r="A83" s="68">
        <v>2003</v>
      </c>
      <c r="B83" s="103" t="s">
        <v>15</v>
      </c>
      <c r="C83" s="103" t="str">
        <f>IF(AND('A-10'!B237="-",'A-5'!C32="-",'A-5'!C83="-"),"-",SUM('A-10'!B237,'A-5'!C32,'A-5'!C83))</f>
        <v>-</v>
      </c>
      <c r="D83" s="103" t="str">
        <f>IF(AND('A-10'!C237="-",'A-5'!D32="-",'A-5'!D83="-"),"-",SUM('A-10'!C237,'A-5'!D32,'A-5'!D83))</f>
        <v>-</v>
      </c>
      <c r="E83" s="103">
        <f>IF(AND('A-10'!D237="-",'A-5'!E32="-",'A-5'!E83="-"),"-",SUM('A-10'!D237,'A-5'!E32,'A-5'!E83))</f>
        <v>3385</v>
      </c>
      <c r="F83" s="103">
        <f>IF(AND('A-10'!E237="-",'A-5'!F32="-",'A-5'!F83="-"),"-",SUM('A-10'!E237,'A-5'!F32,'A-5'!F83))</f>
        <v>2156</v>
      </c>
      <c r="G83" s="103">
        <f>IF(AND('A-10'!F237="-",'A-5'!G32="-",'A-5'!G83="-"),"-",SUM('A-10'!F237,'A-5'!G32,'A-5'!G83))</f>
        <v>2638</v>
      </c>
      <c r="H83" s="103">
        <f>IF(AND('A-10'!G237="-",'A-5'!H32="-",'A-5'!H83="-"),"-",SUM('A-10'!G237,'A-5'!H32,'A-5'!H83))</f>
        <v>3130</v>
      </c>
      <c r="I83" s="103">
        <f>IF(AND('A-10'!H237="-",'A-5'!I32="-",'A-5'!I83="-"),"-",SUM('A-10'!H237,'A-5'!I32,'A-5'!I83))</f>
        <v>2339</v>
      </c>
      <c r="J83" s="103">
        <f>IF(AND('A-10'!I237="-",'A-5'!J32="-",'A-5'!J83="-"),"-",SUM('A-10'!I237,'A-5'!J32,'A-5'!J83))</f>
        <v>552</v>
      </c>
      <c r="K83" s="103" t="str">
        <f>IF(AND('A-10'!J237="-",'A-5'!K32="-",'A-5'!K83="-"),"-",SUM('A-10'!J237,'A-5'!K32,'A-5'!K83))</f>
        <v>-</v>
      </c>
      <c r="L83" s="103">
        <f t="shared" si="0"/>
        <v>14200</v>
      </c>
      <c r="N83" s="103" t="str">
        <f>IF(OR(ISNUMBER('A-5'!N32),ISNUMBER('A-5'!N83)),SUM('A-5'!N32,'A-5'!N83),IF(OR('A-5'!N32="--",'A-5'!N83="--"),"--","-"))</f>
        <v>-</v>
      </c>
      <c r="O83" s="103" t="str">
        <f>IF(OR(ISNUMBER('A-5'!O32),ISNUMBER('A-5'!O83)),SUM('A-5'!O32,'A-5'!O83),IF(OR('A-5'!O32="--",'A-5'!O83="--"),"--","-"))</f>
        <v>-</v>
      </c>
      <c r="P83" s="103" t="str">
        <f>IF(OR(ISNUMBER('A-5'!P32),ISNUMBER('A-5'!P83)),SUM('A-5'!P32,'A-5'!P83),IF(OR('A-5'!P32="--",'A-5'!P83="--"),"--","-"))</f>
        <v>-</v>
      </c>
      <c r="Q83" s="103">
        <f>IF(AND('A-10'!M237="-",'A-5'!Q32="-",'A-5'!Q83="-"),"-",SUM('A-10'!M237,'A-5'!Q32,'A-5'!Q83))</f>
        <v>29</v>
      </c>
      <c r="R83" s="103">
        <f>IF(AND('A-10'!N237="-",'A-5'!R32="-",'A-5'!R83="-"),"-",SUM('A-10'!N237,'A-5'!R32,'A-5'!R83))</f>
        <v>59</v>
      </c>
      <c r="S83" s="103">
        <f>IF(AND('A-10'!O237="-",'A-5'!S32="-",'A-5'!S83="-"),"-",SUM('A-10'!O237,'A-5'!S32,'A-5'!S83))</f>
        <v>25</v>
      </c>
      <c r="T83" s="103">
        <f>IF(AND('A-10'!P237="-",'A-5'!T32="-",'A-5'!T83="-"),"-",SUM('A-10'!P237,'A-5'!T32,'A-5'!T83))</f>
        <v>63</v>
      </c>
      <c r="U83" s="103">
        <f>IF(AND('A-10'!Q237="-",'A-5'!U32="-",'A-5'!U83="-"),"-",SUM('A-10'!Q237,'A-5'!U32,'A-5'!U83))</f>
        <v>12</v>
      </c>
      <c r="V83" s="103" t="str">
        <f>IF(AND('A-10'!R237="-",'A-5'!V32="-",'A-5'!V83="-"),"-",SUM('A-10'!R237,'A-5'!V32,'A-5'!V83))</f>
        <v>-</v>
      </c>
      <c r="W83" s="103" t="str">
        <f>IF(AND('A-5'!W32="-",'A-5'!W83="-"),"-",SUM('A-5'!W32,'A-5'!W83))</f>
        <v>-</v>
      </c>
      <c r="X83" s="103">
        <f t="shared" si="1"/>
        <v>188</v>
      </c>
    </row>
    <row r="84" spans="1:24" ht="11.25" customHeight="1">
      <c r="A84" s="68">
        <v>2004</v>
      </c>
      <c r="B84" s="103" t="s">
        <v>15</v>
      </c>
      <c r="C84" s="103" t="str">
        <f>IF(AND('A-10'!B238="-",'A-5'!C33="-",'A-5'!C84="-"),"-",SUM('A-10'!B238,'A-5'!C33,'A-5'!C84))</f>
        <v>-</v>
      </c>
      <c r="D84" s="103" t="str">
        <f>IF(AND('A-10'!C238="-",'A-5'!D33="-",'A-5'!D84="-"),"-",SUM('A-10'!C238,'A-5'!D33,'A-5'!D84))</f>
        <v>-</v>
      </c>
      <c r="E84" s="103">
        <f>IF(AND('A-10'!D238="-",'A-5'!E33="-",'A-5'!E84="-"),"-",SUM('A-10'!D238,'A-5'!E33,'A-5'!E84))</f>
        <v>6514</v>
      </c>
      <c r="F84" s="103">
        <f>IF(AND('A-10'!E238="-",'A-5'!F33="-",'A-5'!F84="-"),"-",SUM('A-10'!E238,'A-5'!F33,'A-5'!F84))</f>
        <v>4530</v>
      </c>
      <c r="G84" s="103">
        <f>IF(AND('A-10'!F238="-",'A-5'!G33="-",'A-5'!G84="-"),"-",SUM('A-10'!F238,'A-5'!G33,'A-5'!G84))</f>
        <v>6090</v>
      </c>
      <c r="H84" s="103">
        <f>IF(AND('A-10'!G238="-",'A-5'!H33="-",'A-5'!H84="-"),"-",SUM('A-10'!G238,'A-5'!H33,'A-5'!H84))</f>
        <v>9100</v>
      </c>
      <c r="I84" s="103">
        <f>IF(AND('A-10'!H238="-",'A-5'!I33="-",'A-5'!I84="-"),"-",SUM('A-10'!H238,'A-5'!I33,'A-5'!I84))</f>
        <v>3214</v>
      </c>
      <c r="J84" s="103">
        <f>IF(AND('A-10'!I238="-",'A-5'!J33="-",'A-5'!J84="-"),"-",SUM('A-10'!I238,'A-5'!J33,'A-5'!J84))</f>
        <v>233</v>
      </c>
      <c r="K84" s="103" t="str">
        <f>IF(AND('A-10'!J238="-",'A-5'!K33="-",'A-5'!K84="-"),"-",SUM('A-10'!J238,'A-5'!K33,'A-5'!K84))</f>
        <v>-</v>
      </c>
      <c r="L84" s="103">
        <f>SUM(B84:K84)</f>
        <v>29681</v>
      </c>
      <c r="N84" s="103" t="str">
        <f>IF(OR(ISNUMBER('A-5'!N33),ISNUMBER('A-5'!N84)),SUM('A-5'!N33,'A-5'!N84),IF(OR('A-5'!N33="--",'A-5'!N84="--"),"--","-"))</f>
        <v>-</v>
      </c>
      <c r="O84" s="103" t="str">
        <f>IF(OR(ISNUMBER('A-5'!O33),ISNUMBER('A-5'!O84)),SUM('A-5'!O33,'A-5'!O84),IF(OR('A-5'!O33="--",'A-5'!O84="--"),"--","-"))</f>
        <v>-</v>
      </c>
      <c r="P84" s="103" t="str">
        <f>IF(OR(ISNUMBER('A-5'!P33),ISNUMBER('A-5'!P84)),SUM('A-5'!P33,'A-5'!P84),IF(OR('A-5'!P33="--",'A-5'!P84="--"),"--","-"))</f>
        <v>-</v>
      </c>
      <c r="Q84" s="103">
        <f>IF(AND('A-10'!M238="-",'A-5'!Q33="-",'A-5'!Q84="-"),"-",SUM('A-10'!M238,'A-5'!Q33,'A-5'!Q84))</f>
        <v>194</v>
      </c>
      <c r="R84" s="103">
        <f>IF(AND('A-10'!N238="-",'A-5'!R33="-",'A-5'!R84="-"),"-",SUM('A-10'!N238,'A-5'!R33,'A-5'!R84))</f>
        <v>440</v>
      </c>
      <c r="S84" s="103">
        <f>IF(AND('A-10'!O238="-",'A-5'!S33="-",'A-5'!S84="-"),"-",SUM('A-10'!O238,'A-5'!S33,'A-5'!S84))</f>
        <v>787</v>
      </c>
      <c r="T84" s="103">
        <f>IF(AND('A-10'!P238="-",'A-5'!T33="-",'A-5'!T84="-"),"-",SUM('A-10'!P238,'A-5'!T33,'A-5'!T84))</f>
        <v>369</v>
      </c>
      <c r="U84" s="103">
        <f>IF(AND('A-10'!Q238="-",'A-5'!U33="-",'A-5'!U84="-"),"-",SUM('A-10'!Q238,'A-5'!U33,'A-5'!U84))</f>
        <v>42</v>
      </c>
      <c r="V84" s="103">
        <f>IF(AND('A-10'!R238="-",'A-5'!V33="-",'A-5'!V84="-"),"-",SUM('A-10'!R238,'A-5'!V33,'A-5'!V84))</f>
        <v>3</v>
      </c>
      <c r="W84" s="103" t="str">
        <f>IF(AND('A-5'!W33="-",'A-5'!W84="-"),"-",SUM('A-5'!W33,'A-5'!W84))</f>
        <v>-</v>
      </c>
      <c r="X84" s="103">
        <f>SUM(N84:W84)</f>
        <v>1835</v>
      </c>
    </row>
    <row r="85" spans="1:24" ht="11.25" customHeight="1">
      <c r="A85" s="68">
        <v>2005</v>
      </c>
      <c r="B85" s="103" t="s">
        <v>15</v>
      </c>
      <c r="C85" s="103" t="str">
        <f>IF(AND('A-10'!B239="-",'A-5'!C34="-",'A-5'!C85="-"),"-",SUM('A-10'!B239,'A-5'!C34,'A-5'!C85))</f>
        <v>-</v>
      </c>
      <c r="D85" s="103" t="str">
        <f>IF(AND('A-10'!C239="-",'A-5'!D34="-",'A-5'!D85="-"),"-",SUM('A-10'!C239,'A-5'!D34,'A-5'!D85))</f>
        <v>-</v>
      </c>
      <c r="E85" s="103">
        <f>IF(AND('A-10'!D239="-",'A-5'!E34="-",'A-5'!E85="-"),"-",SUM('A-10'!D239,'A-5'!E34,'A-5'!E85))</f>
        <v>1206</v>
      </c>
      <c r="F85" s="103">
        <f>IF(AND('A-10'!E239="-",'A-5'!F34="-",'A-5'!F85="-"),"-",SUM('A-10'!E239,'A-5'!F34,'A-5'!F85))</f>
        <v>10218</v>
      </c>
      <c r="G85" s="103">
        <f>IF(AND('A-10'!F239="-",'A-5'!G34="-",'A-5'!G85="-"),"-",SUM('A-10'!F239,'A-5'!G34,'A-5'!G85))</f>
        <v>2317</v>
      </c>
      <c r="H85" s="103">
        <f>IF(AND('A-10'!G239="-",'A-5'!H34="-",'A-5'!H85="-"),"-",SUM('A-10'!G239,'A-5'!H34,'A-5'!H85))</f>
        <v>5249</v>
      </c>
      <c r="I85" s="103">
        <f>IF(AND('A-10'!H239="-",'A-5'!I34="-",'A-5'!I85="-"),"-",SUM('A-10'!H239,'A-5'!I34,'A-5'!I85))</f>
        <v>3857</v>
      </c>
      <c r="J85" s="103">
        <f>IF(AND('A-10'!I239="-",'A-5'!J34="-",'A-5'!J85="-"),"-",SUM('A-10'!I239,'A-5'!J34,'A-5'!J85))</f>
        <v>404</v>
      </c>
      <c r="K85" s="103" t="str">
        <f>IF(AND('A-10'!J239="-",'A-5'!K34="-",'A-5'!K85="-"),"-",SUM('A-10'!J239,'A-5'!K34,'A-5'!K85))</f>
        <v>-</v>
      </c>
      <c r="L85" s="103">
        <f>SUM(B85:K85)</f>
        <v>23251</v>
      </c>
      <c r="M85" s="21"/>
      <c r="N85" s="103" t="str">
        <f>IF(OR(ISNUMBER('A-5'!N34),ISNUMBER('A-5'!N85)),SUM('A-5'!N34,'A-5'!N85),IF(OR('A-5'!N34="--",'A-5'!N85="--"),"--","-"))</f>
        <v>-</v>
      </c>
      <c r="O85" s="103" t="str">
        <f>IF(OR(ISNUMBER('A-5'!O34),ISNUMBER('A-5'!O85)),SUM('A-5'!O34,'A-5'!O85),IF(OR('A-5'!O34="--",'A-5'!O85="--"),"--","-"))</f>
        <v>-</v>
      </c>
      <c r="P85" s="103" t="str">
        <f>IF(OR(ISNUMBER('A-5'!P34),ISNUMBER('A-5'!P85)),SUM('A-5'!P34,'A-5'!P85),IF(OR('A-5'!P34="--",'A-5'!P85="--"),"--","-"))</f>
        <v>-</v>
      </c>
      <c r="Q85" s="103">
        <f>IF(AND('A-10'!M239="-",'A-5'!Q34="-",'A-5'!Q85="-"),"-",SUM('A-10'!M239,'A-5'!Q34,'A-5'!Q85))</f>
        <v>24</v>
      </c>
      <c r="R85" s="103">
        <f>IF(AND('A-10'!N239="-",'A-5'!R34="-",'A-5'!R85="-"),"-",SUM('A-10'!N239,'A-5'!R34,'A-5'!R85))</f>
        <v>137</v>
      </c>
      <c r="S85" s="103">
        <f>IF(AND('A-10'!O239="-",'A-5'!S34="-",'A-5'!S85="-"),"-",SUM('A-10'!O239,'A-5'!S34,'A-5'!S85))</f>
        <v>3</v>
      </c>
      <c r="T85" s="103">
        <f>IF(AND('A-10'!P239="-",'A-5'!T34="-",'A-5'!T85="-"),"-",SUM('A-10'!P239,'A-5'!T34,'A-5'!T85))</f>
        <v>40</v>
      </c>
      <c r="U85" s="103">
        <f>IF(AND('A-10'!Q239="-",'A-5'!U34="-",'A-5'!U85="-"),"-",SUM('A-10'!Q239,'A-5'!U34,'A-5'!U85))</f>
        <v>57</v>
      </c>
      <c r="V85" s="103" t="str">
        <f>IF(AND('A-10'!R239="-",'A-5'!V34="-",'A-5'!V85="-"),"-",SUM('A-10'!R239,'A-5'!V34,'A-5'!V85))</f>
        <v>-</v>
      </c>
      <c r="W85" s="103" t="str">
        <f>IF(AND('A-5'!W34="-",'A-5'!W85="-"),"-",SUM('A-5'!W34,'A-5'!W85))</f>
        <v>-</v>
      </c>
      <c r="X85" s="103">
        <f>SUM(N85:W85)</f>
        <v>261</v>
      </c>
    </row>
    <row r="86" spans="1:24" ht="11.25" customHeight="1">
      <c r="A86" s="68">
        <v>2006</v>
      </c>
      <c r="B86" s="103" t="s">
        <v>15</v>
      </c>
      <c r="C86" s="103" t="str">
        <f>IF(AND('A-10'!B240="-",'A-5'!C35="-",'A-5'!C86="-"),"-",SUM('A-10'!B240,'A-5'!C35,'A-5'!C86))</f>
        <v>-</v>
      </c>
      <c r="D86" s="103" t="str">
        <f>IF(AND('A-10'!C240="-",'A-5'!D35="-",'A-5'!D86="-"),"-",SUM('A-10'!C240,'A-5'!D35,'A-5'!D86))</f>
        <v>-</v>
      </c>
      <c r="E86" s="103">
        <f>IF(AND('A-10'!D240="-",'A-5'!E35="-",'A-5'!E86="-"),"-",SUM('A-10'!D240,'A-5'!E35,'A-5'!E86))</f>
        <v>4620</v>
      </c>
      <c r="F86" s="103">
        <f>IF(AND('A-10'!E240="-",'A-5'!F35="-",'A-5'!F86="-"),"-",SUM('A-10'!E240,'A-5'!F35,'A-5'!F86))</f>
        <v>6199</v>
      </c>
      <c r="G86" s="103">
        <f>IF(AND('A-10'!F240="-",'A-5'!G35="-",'A-5'!G86="-"),"-",SUM('A-10'!F240,'A-5'!G35,'A-5'!G86))</f>
        <v>2515</v>
      </c>
      <c r="H86" s="103" t="str">
        <f>IF(AND('A-10'!G240="-",'A-5'!H35="-",'A-5'!H86="-"),"-",SUM('A-10'!G240,'A-5'!H35,'A-5'!H86))</f>
        <v>-</v>
      </c>
      <c r="I86" s="103">
        <f>IF(AND('A-10'!H240="-",'A-5'!I35="-",'A-5'!I86="-"),"-",SUM('A-10'!H240,'A-5'!I35,'A-5'!I86))</f>
        <v>4464</v>
      </c>
      <c r="J86" s="103">
        <f>IF(AND('A-10'!I240="-",'A-5'!J35="-",'A-5'!J86="-"),"-",SUM('A-10'!I240,'A-5'!J35,'A-5'!J86))</f>
        <v>397</v>
      </c>
      <c r="K86" s="103" t="str">
        <f>IF(AND('A-10'!J240="-",'A-5'!K35="-",'A-5'!K86="-"),"-",SUM('A-10'!J240,'A-5'!K35,'A-5'!K86))</f>
        <v>-</v>
      </c>
      <c r="L86" s="103">
        <f>SUM(B86:K86)</f>
        <v>18195</v>
      </c>
      <c r="N86" s="103" t="str">
        <f>IF(OR(ISNUMBER('A-5'!N35),ISNUMBER('A-5'!N86)),SUM('A-5'!N35,'A-5'!N86),IF(OR('A-5'!N35="--",'A-5'!N86="--"),"--","-"))</f>
        <v>-</v>
      </c>
      <c r="O86" s="103" t="str">
        <f>IF(OR(ISNUMBER('A-5'!O35),ISNUMBER('A-5'!O86)),SUM('A-5'!O35,'A-5'!O86),IF(OR('A-5'!O35="--",'A-5'!O86="--"),"--","-"))</f>
        <v>-</v>
      </c>
      <c r="P86" s="103" t="str">
        <f>IF(OR(ISNUMBER('A-5'!P35),ISNUMBER('A-5'!P86)),SUM('A-5'!P35,'A-5'!P86),IF(OR('A-5'!P35="--",'A-5'!P86="--"),"--","-"))</f>
        <v>-</v>
      </c>
      <c r="Q86" s="103">
        <f>IF(AND('A-10'!M240="-",'A-5'!Q35="-",'A-5'!Q86="-"),"-",SUM('A-10'!M240,'A-5'!Q35,'A-5'!Q86))</f>
        <v>93</v>
      </c>
      <c r="R86" s="103">
        <f>IF(AND('A-10'!N240="-",'A-5'!R35="-",'A-5'!R86="-"),"-",SUM('A-10'!N240,'A-5'!R35,'A-5'!R86))</f>
        <v>503</v>
      </c>
      <c r="S86" s="103">
        <f>IF(AND('A-10'!O240="-",'A-5'!S35="-",'A-5'!S86="-"),"-",SUM('A-10'!O240,'A-5'!S35,'A-5'!S86))</f>
        <v>150</v>
      </c>
      <c r="T86" s="103" t="str">
        <f>IF(AND('A-10'!P240="-",'A-5'!T35="-",'A-5'!T86="-"),"-",SUM('A-10'!P240,'A-5'!T35,'A-5'!T86))</f>
        <v>-</v>
      </c>
      <c r="U86" s="103">
        <f>IF(AND('A-10'!Q240="-",'A-5'!U35="-",'A-5'!U86="-"),"-",SUM('A-10'!Q240,'A-5'!U35,'A-5'!U86))</f>
        <v>169</v>
      </c>
      <c r="V86" s="103">
        <f>IF(AND('A-10'!R240="-",'A-5'!V35="-",'A-5'!V86="-"),"-",SUM('A-10'!R240,'A-5'!V35,'A-5'!V86))</f>
        <v>7</v>
      </c>
      <c r="W86" s="103" t="str">
        <f>IF(AND('A-5'!W35="-",'A-5'!W86="-"),"-",SUM('A-5'!W35,'A-5'!W86))</f>
        <v>-</v>
      </c>
      <c r="X86" s="103">
        <f>SUM(N86:W86)</f>
        <v>922</v>
      </c>
    </row>
    <row r="87" spans="1:24" ht="11.25" customHeight="1">
      <c r="A87" s="68">
        <v>2007</v>
      </c>
      <c r="B87" s="103" t="s">
        <v>15</v>
      </c>
      <c r="C87" s="103" t="str">
        <f>IF(AND('A-10'!B241="-",'A-5'!C36="-",'A-5'!C87="-"),"-",SUM('A-10'!B241,'A-5'!C36,'A-5'!C87))</f>
        <v>-</v>
      </c>
      <c r="D87" s="103" t="str">
        <f>IF(AND('A-10'!C241="-",'A-5'!D36="-",'A-5'!D87="-"),"-",SUM('A-10'!C241,'A-5'!D36,'A-5'!D87))</f>
        <v>-</v>
      </c>
      <c r="E87" s="103">
        <f>IF(AND('A-10'!D241="-",'A-5'!E36="-",'A-5'!E87="-"),"-",SUM('A-10'!D241,'A-5'!E36,'A-5'!E87))</f>
        <v>841</v>
      </c>
      <c r="F87" s="103">
        <f>IF(AND('A-10'!E241="-",'A-5'!F36="-",'A-5'!F87="-"),"-",SUM('A-10'!E241,'A-5'!F36,'A-5'!F87))</f>
        <v>5290</v>
      </c>
      <c r="G87" s="103">
        <f>IF(AND('A-10'!F241="-",'A-5'!G36="-",'A-5'!G87="-"),"-",SUM('A-10'!F241,'A-5'!G36,'A-5'!G87))</f>
        <v>5001</v>
      </c>
      <c r="H87" s="103">
        <f>IF(AND('A-10'!G241="-",'A-5'!H36="-",'A-5'!H87="-"),"-",SUM('A-10'!G241,'A-5'!H36,'A-5'!H87))</f>
        <v>8064</v>
      </c>
      <c r="I87" s="103">
        <f>IF(AND('A-10'!H241="-",'A-5'!I36="-",'A-5'!I87="-"),"-",SUM('A-10'!H241,'A-5'!I36,'A-5'!I87))</f>
        <v>2215</v>
      </c>
      <c r="J87" s="103">
        <f>IF(AND('A-10'!I241="-",'A-5'!J36="-",'A-5'!J87="-"),"-",SUM('A-10'!I241,'A-5'!J36,'A-5'!J87))</f>
        <v>535</v>
      </c>
      <c r="K87" s="103" t="str">
        <f>IF(AND('A-10'!J241="-",'A-5'!K36="-",'A-5'!K87="-"),"-",SUM('A-10'!J241,'A-5'!K36,'A-5'!K87))</f>
        <v>-</v>
      </c>
      <c r="L87" s="103">
        <f>SUM(B87:K87)</f>
        <v>21946</v>
      </c>
      <c r="M87" s="21"/>
      <c r="N87" s="103" t="str">
        <f>IF(OR(ISNUMBER('A-5'!N36),ISNUMBER('A-5'!N87)),SUM('A-5'!N36,'A-5'!N87),IF(OR('A-5'!N36="--",'A-5'!N87="--"),"--","-"))</f>
        <v>-</v>
      </c>
      <c r="O87" s="103" t="str">
        <f>IF(OR(ISNUMBER('A-5'!O36),ISNUMBER('A-5'!O87)),SUM('A-5'!O36,'A-5'!O87),IF(OR('A-5'!O36="--",'A-5'!O87="--"),"--","-"))</f>
        <v>-</v>
      </c>
      <c r="P87" s="103" t="str">
        <f>IF(OR(ISNUMBER('A-5'!P36),ISNUMBER('A-5'!P87)),SUM('A-5'!P36,'A-5'!P87),IF(OR('A-5'!P36="--",'A-5'!P87="--"),"--","-"))</f>
        <v>-</v>
      </c>
      <c r="Q87" s="103" t="str">
        <f>IF(AND('A-10'!M241="-",'A-5'!Q36="-",'A-5'!Q87="-"),"-",SUM('A-10'!M241,'A-5'!Q36,'A-5'!Q87))</f>
        <v>-</v>
      </c>
      <c r="R87" s="103">
        <f>IF(AND('A-10'!N241="-",'A-5'!R36="-",'A-5'!R87="-"),"-",SUM('A-10'!N241,'A-5'!R36,'A-5'!R87))</f>
        <v>245</v>
      </c>
      <c r="S87" s="103">
        <f>IF(AND('A-10'!O241="-",'A-5'!S36="-",'A-5'!S87="-"),"-",SUM('A-10'!O241,'A-5'!S36,'A-5'!S87))</f>
        <v>745</v>
      </c>
      <c r="T87" s="103">
        <f>IF(AND('A-10'!P241="-",'A-5'!T36="-",'A-5'!T87="-"),"-",SUM('A-10'!P241,'A-5'!T36,'A-5'!T87))</f>
        <v>917</v>
      </c>
      <c r="U87" s="103">
        <f>IF(AND('A-10'!Q241="-",'A-5'!U36="-",'A-5'!U87="-"),"-",SUM('A-10'!Q241,'A-5'!U36,'A-5'!U87))</f>
        <v>60</v>
      </c>
      <c r="V87" s="103">
        <f>IF(AND('A-10'!R241="-",'A-5'!V36="-",'A-5'!V87="-"),"-",SUM('A-10'!R241,'A-5'!V36,'A-5'!V87))</f>
        <v>3</v>
      </c>
      <c r="W87" s="103" t="str">
        <f>IF(AND('A-5'!W36="-",'A-5'!W87="-"),"-",SUM('A-5'!W36,'A-5'!W87))</f>
        <v>-</v>
      </c>
      <c r="X87" s="103">
        <f>SUM(N87:W87)</f>
        <v>1970</v>
      </c>
    </row>
    <row r="88" spans="1:24" ht="11.25" customHeight="1">
      <c r="A88" s="68">
        <v>2008</v>
      </c>
      <c r="B88" s="103" t="s">
        <v>15</v>
      </c>
      <c r="C88" s="103" t="str">
        <f>IF(AND('A-10'!B242="-",'A-5'!C37="-",'A-5'!C88="-"),"-",SUM('A-10'!B242,'A-5'!C37,'A-5'!C88))</f>
        <v>-</v>
      </c>
      <c r="D88" s="103" t="str">
        <f>IF(AND('A-10'!C242="-",'A-5'!D37="-",'A-5'!D88="-"),"-",SUM('A-10'!C242,'A-5'!D37,'A-5'!D88))</f>
        <v>-</v>
      </c>
      <c r="E88" s="103" t="str">
        <f>IF(AND('A-10'!D242="-",'A-5'!E37="-",'A-5'!E88="-"),"-",SUM('A-10'!D242,'A-5'!E37,'A-5'!E88))</f>
        <v>-</v>
      </c>
      <c r="F88" s="103" t="str">
        <f>IF(AND('A-10'!E242="-",'A-5'!F37="-",'A-5'!F88="-"),"-",SUM('A-10'!E242,'A-5'!F37,'A-5'!F88))</f>
        <v>-</v>
      </c>
      <c r="G88" s="103" t="str">
        <f>IF(AND('A-10'!F242="-",'A-5'!G37="-",'A-5'!G88="-"),"-",SUM('A-10'!F242,'A-5'!G37,'A-5'!G88))</f>
        <v>-</v>
      </c>
      <c r="H88" s="103" t="str">
        <f>IF(AND('A-10'!G242="-",'A-5'!H37="-",'A-5'!H88="-"),"-",SUM('A-10'!G242,'A-5'!H37,'A-5'!H88))</f>
        <v>-</v>
      </c>
      <c r="I88" s="103" t="str">
        <f>IF(AND('A-10'!H242="-",'A-5'!I37="-",'A-5'!I88="-"),"-",SUM('A-10'!H242,'A-5'!I37,'A-5'!I88))</f>
        <v>-</v>
      </c>
      <c r="J88" s="103">
        <f>IF(AND('A-10'!I242="-",'A-5'!J37="-",'A-5'!J88="-"),"-",SUM('A-10'!I242,'A-5'!J37,'A-5'!J88))</f>
        <v>280</v>
      </c>
      <c r="K88" s="103" t="s">
        <v>15</v>
      </c>
      <c r="L88" s="103">
        <f>SUM(B88:K88)</f>
        <v>280</v>
      </c>
      <c r="M88" s="21"/>
      <c r="N88" s="103" t="str">
        <f>IF(OR(ISNUMBER('A-5'!N37),ISNUMBER('A-5'!N88)),SUM('A-5'!N37,'A-5'!N88),IF(OR('A-5'!N37="--",'A-5'!N88="--"),"--","-"))</f>
        <v>-</v>
      </c>
      <c r="O88" s="103" t="str">
        <f>IF(OR(ISNUMBER('A-5'!O37),ISNUMBER('A-5'!O88)),SUM('A-5'!O37,'A-5'!O88),IF(OR('A-5'!O37="--",'A-5'!O88="--"),"--","-"))</f>
        <v>-</v>
      </c>
      <c r="P88" s="103" t="str">
        <f>IF(OR(ISNUMBER('A-5'!P37),ISNUMBER('A-5'!P88)),SUM('A-5'!P37,'A-5'!P88),IF(OR('A-5'!P37="--",'A-5'!P88="--"),"--","-"))</f>
        <v>-</v>
      </c>
      <c r="Q88" s="103" t="str">
        <f>IF(AND('A-10'!M242="-",'A-5'!Q37="-",'A-5'!Q88="-"),"-",SUM('A-10'!M242,'A-5'!Q37,'A-5'!Q88))</f>
        <v>-</v>
      </c>
      <c r="R88" s="103">
        <f>IF(AND('A-10'!N242="-",'A-5'!R37="-",'A-5'!R88="-"),"-",SUM('A-10'!N242,'A-5'!R37,'A-5'!R88))</f>
        <v>449</v>
      </c>
      <c r="S88" s="103">
        <f>IF(AND('A-10'!O242="-",'A-5'!S37="-",'A-5'!S88="-"),"-",SUM('A-10'!O242,'A-5'!S37,'A-5'!S88))</f>
        <v>1273</v>
      </c>
      <c r="T88" s="103">
        <f>IF(AND('A-10'!P242="-",'A-5'!T37="-",'A-5'!T88="-"),"-",SUM('A-10'!P242,'A-5'!T37,'A-5'!T88))</f>
        <v>409</v>
      </c>
      <c r="U88" s="103" t="str">
        <f>IF(AND('A-10'!Q242="-",'A-5'!U37="-",'A-5'!U88="-"),"-",SUM('A-10'!Q242,'A-5'!U37,'A-5'!U88))</f>
        <v>-</v>
      </c>
      <c r="V88" s="103">
        <f>IF(AND('A-10'!R242="-",'A-5'!V37="-",'A-5'!V88="-"),"-",SUM('A-10'!R242,'A-5'!V37,'A-5'!V88))</f>
        <v>3</v>
      </c>
      <c r="W88" s="103" t="str">
        <f>IF(AND('A-5'!W37="-",'A-5'!W88="-"),"-",SUM('A-5'!W37,'A-5'!W88))</f>
        <v>-</v>
      </c>
      <c r="X88" s="103">
        <f>SUM(N88:W88)</f>
        <v>2134</v>
      </c>
    </row>
    <row r="89" spans="1:24" ht="11.25" customHeight="1">
      <c r="A89" s="68">
        <v>2009</v>
      </c>
      <c r="B89" s="103" t="s">
        <v>15</v>
      </c>
      <c r="C89" s="103" t="str">
        <f>IF(AND('A-10'!B243="-",'A-5'!C38="-",'A-5'!C89="-"),"-",SUM('A-10'!B243,'A-5'!C38,'A-5'!C89))</f>
        <v>-</v>
      </c>
      <c r="D89" s="103" t="str">
        <f>IF(AND('A-10'!C243="-",'A-5'!D38="-",'A-5'!D89="-"),"-",SUM('A-10'!C243,'A-5'!D38,'A-5'!D89))</f>
        <v>-</v>
      </c>
      <c r="E89" s="103" t="str">
        <f>IF(AND('A-10'!D243="-",'A-5'!E38="-",'A-5'!E89="-"),"-",SUM('A-10'!D243,'A-5'!E38,'A-5'!E89))</f>
        <v>-</v>
      </c>
      <c r="F89" s="103" t="str">
        <f>IF(AND('A-10'!E243="-",'A-5'!F38="-",'A-5'!F89="-"),"-",SUM('A-10'!E243,'A-5'!F38,'A-5'!F89))</f>
        <v>-</v>
      </c>
      <c r="G89" s="103">
        <f>IF(AND('A-10'!F243="-",'A-5'!G38="-",'A-5'!G89="-"),"-",SUM('A-10'!F243,'A-5'!G38,'A-5'!G89))</f>
        <v>9</v>
      </c>
      <c r="H89" s="103">
        <f>IF(AND('A-10'!G243="-",'A-5'!H38="-",'A-5'!H89="-"),"-",SUM('A-10'!G243,'A-5'!H38,'A-5'!H89))</f>
        <v>325</v>
      </c>
      <c r="I89" s="103">
        <f>IF(AND('A-10'!H243="-",'A-5'!I38="-",'A-5'!I89="-"),"-",SUM('A-10'!H243,'A-5'!I38,'A-5'!I89))</f>
        <v>533</v>
      </c>
      <c r="J89" s="103" t="str">
        <f>IF(AND('A-10'!I243="-",'A-5'!J38="-",'A-5'!J89="-"),"-",SUM('A-10'!I243,'A-5'!J38,'A-5'!J89))</f>
        <v>-</v>
      </c>
      <c r="K89" s="103" t="s">
        <v>15</v>
      </c>
      <c r="L89" s="103">
        <f t="shared" ref="L89:L98" si="2">SUM(B89:K89)</f>
        <v>867</v>
      </c>
      <c r="M89" s="21"/>
      <c r="N89" s="103" t="str">
        <f>IF(OR(ISNUMBER('A-5'!N38),ISNUMBER('A-5'!N89)),SUM('A-5'!N38,'A-5'!N89),IF(OR('A-5'!N38="--",'A-5'!N89="--"),"--","-"))</f>
        <v>-</v>
      </c>
      <c r="O89" s="103" t="str">
        <f>IF(OR(ISNUMBER('A-5'!O38),ISNUMBER('A-5'!O89)),SUM('A-5'!O38,'A-5'!O89),IF(OR('A-5'!O38="--",'A-5'!O89="--"),"--","-"))</f>
        <v>-</v>
      </c>
      <c r="P89" s="103" t="str">
        <f>IF(OR(ISNUMBER('A-5'!P38),ISNUMBER('A-5'!P89)),SUM('A-5'!P38,'A-5'!P89),IF(OR('A-5'!P38="--",'A-5'!P89="--"),"--","-"))</f>
        <v>-</v>
      </c>
      <c r="Q89" s="103" t="str">
        <f>IF(AND('A-10'!M243="-",'A-5'!Q38="-",'A-5'!Q89="-"),"-",SUM('A-10'!M243,'A-5'!Q38,'A-5'!Q89))</f>
        <v>-</v>
      </c>
      <c r="R89" s="103">
        <f>IF(AND('A-10'!N243="-",'A-5'!R38="-",'A-5'!R89="-"),"-",SUM('A-10'!N243,'A-5'!R38,'A-5'!R89))</f>
        <v>6</v>
      </c>
      <c r="S89" s="103">
        <f>IF(AND('A-10'!O243="-",'A-5'!S38="-",'A-5'!S89="-"),"-",SUM('A-10'!O243,'A-5'!S38,'A-5'!S89))</f>
        <v>1123</v>
      </c>
      <c r="T89" s="103">
        <f>IF(AND('A-10'!P243="-",'A-5'!T38="-",'A-5'!T89="-"),"-",SUM('A-10'!P243,'A-5'!T38,'A-5'!T89))</f>
        <v>59</v>
      </c>
      <c r="U89" s="103">
        <f>IF(AND('A-10'!Q243="-",'A-5'!U38="-",'A-5'!U89="-"),"-",SUM('A-10'!Q243,'A-5'!U38,'A-5'!U89))</f>
        <v>17</v>
      </c>
      <c r="V89" s="103" t="str">
        <f>IF(AND('A-10'!R243="-",'A-5'!V38="-",'A-5'!V89="-"),"-",SUM('A-10'!R243,'A-5'!V38,'A-5'!V89))</f>
        <v>-</v>
      </c>
      <c r="W89" s="103" t="str">
        <f>IF(AND('A-5'!W38="-",'A-5'!W89="-"),"-",SUM('A-5'!W38,'A-5'!W89))</f>
        <v>-</v>
      </c>
      <c r="X89" s="103">
        <f t="shared" ref="X89:X104" si="3">SUM(N89:W89)</f>
        <v>1205</v>
      </c>
    </row>
    <row r="90" spans="1:24" ht="11.25" customHeight="1">
      <c r="A90" s="68">
        <v>2010</v>
      </c>
      <c r="B90" s="103" t="s">
        <v>15</v>
      </c>
      <c r="C90" s="103" t="str">
        <f>IF(AND('A-10'!B244="-",'A-5'!C39="-",'A-5'!C90="-"),"-",SUM('A-10'!B244,'A-5'!C39,'A-5'!C90))</f>
        <v>-</v>
      </c>
      <c r="D90" s="103" t="str">
        <f>IF(AND('A-10'!C244="-",'A-5'!D39="-",'A-5'!D90="-"),"-",SUM('A-10'!C244,'A-5'!D39,'A-5'!D90))</f>
        <v>-</v>
      </c>
      <c r="E90" s="103">
        <f>IF(AND('A-10'!D244="-",'A-5'!E39="-",'A-5'!E90="-"),"-",SUM('A-10'!D244,'A-5'!E39,'A-5'!E90))</f>
        <v>24</v>
      </c>
      <c r="F90" s="103">
        <f>IF(AND('A-10'!E244="-",'A-5'!F39="-",'A-5'!F90="-"),"-",SUM('A-10'!E244,'A-5'!F39,'A-5'!F90))</f>
        <v>160</v>
      </c>
      <c r="G90" s="103">
        <f>IF(AND('A-10'!F244="-",'A-5'!G39="-",'A-5'!G90="-"),"-",SUM('A-10'!F244,'A-5'!G39,'A-5'!G90))</f>
        <v>40</v>
      </c>
      <c r="H90" s="103">
        <f>IF(AND('A-10'!G244="-",'A-5'!H39="-",'A-5'!H90="-"),"-",SUM('A-10'!G244,'A-5'!H39,'A-5'!H90))</f>
        <v>501</v>
      </c>
      <c r="I90" s="103">
        <f>IF(AND('A-10'!H244="-",'A-5'!I39="-",'A-5'!I90="-"),"-",SUM('A-10'!H244,'A-5'!I39,'A-5'!I90))</f>
        <v>278</v>
      </c>
      <c r="J90" s="103">
        <f>IF(AND('A-10'!I244="-",'A-5'!J39="-",'A-5'!J90="-"),"-",SUM('A-10'!I244,'A-5'!J39,'A-5'!J90))</f>
        <v>541</v>
      </c>
      <c r="K90" s="103" t="s">
        <v>15</v>
      </c>
      <c r="L90" s="103">
        <f t="shared" si="2"/>
        <v>1544</v>
      </c>
      <c r="M90" s="21"/>
      <c r="N90" s="103" t="str">
        <f>IF(OR(ISNUMBER('A-5'!N39),ISNUMBER('A-5'!N90)),SUM('A-5'!N39,'A-5'!N90),IF(OR('A-5'!N39="--",'A-5'!N90="--"),"--","-"))</f>
        <v>-</v>
      </c>
      <c r="O90" s="103" t="str">
        <f>IF(OR(ISNUMBER('A-5'!O39),ISNUMBER('A-5'!O90)),SUM('A-5'!O39,'A-5'!O90),IF(OR('A-5'!O39="--",'A-5'!O90="--"),"--","-"))</f>
        <v>-</v>
      </c>
      <c r="P90" s="103" t="str">
        <f>IF(OR(ISNUMBER('A-5'!P39),ISNUMBER('A-5'!P90)),SUM('A-5'!P39,'A-5'!P90),IF(OR('A-5'!P39="--",'A-5'!P90="--"),"--","-"))</f>
        <v>-</v>
      </c>
      <c r="Q90" s="103" t="str">
        <f>IF(AND('A-10'!M244="-",'A-5'!Q39="-",'A-5'!Q90="-"),"-",SUM('A-10'!M244,'A-5'!Q39,'A-5'!Q90))</f>
        <v>-</v>
      </c>
      <c r="R90" s="103" t="str">
        <f>IF(AND('A-10'!N244="-",'A-5'!R39="-",'A-5'!R90="-"),"-",SUM('A-10'!N244,'A-5'!R39,'A-5'!R90))</f>
        <v>-</v>
      </c>
      <c r="S90" s="103">
        <f>IF(AND('A-10'!O244="-",'A-5'!S39="-",'A-5'!S90="-"),"-",SUM('A-10'!O244,'A-5'!S39,'A-5'!S90))</f>
        <v>19</v>
      </c>
      <c r="T90" s="103">
        <f>IF(AND('A-10'!P244="-",'A-5'!T39="-",'A-5'!T90="-"),"-",SUM('A-10'!P244,'A-5'!T39,'A-5'!T90))</f>
        <v>75</v>
      </c>
      <c r="U90" s="103">
        <f>IF(AND('A-10'!Q244="-",'A-5'!U39="-",'A-5'!U90="-"),"-",SUM('A-10'!Q244,'A-5'!U39,'A-5'!U90))</f>
        <v>16</v>
      </c>
      <c r="V90" s="103" t="str">
        <f>IF(AND('A-10'!R244="-",'A-5'!V39="-",'A-5'!V90="-"),"-",SUM('A-10'!R244,'A-5'!V39,'A-5'!V90))</f>
        <v>-</v>
      </c>
      <c r="W90" s="103" t="str">
        <f>IF(AND('A-5'!W39="-",'A-5'!W90="-"),"-",SUM('A-5'!W39,'A-5'!W90))</f>
        <v>-</v>
      </c>
      <c r="X90" s="103">
        <f t="shared" si="3"/>
        <v>110</v>
      </c>
    </row>
    <row r="91" spans="1:24" ht="11.25" customHeight="1">
      <c r="A91" s="68">
        <v>2011</v>
      </c>
      <c r="B91" s="103" t="s">
        <v>15</v>
      </c>
      <c r="C91" s="103" t="str">
        <f>IF(AND('A-10'!B245="-",'A-5'!C40="-",'A-5'!C91="-"),"-",SUM('A-10'!B245,'A-5'!C40,'A-5'!C91))</f>
        <v>-</v>
      </c>
      <c r="D91" s="103" t="str">
        <f>IF(AND('A-10'!C245="-",'A-5'!D40="-",'A-5'!D91="-"),"-",SUM('A-10'!C245,'A-5'!D40,'A-5'!D91))</f>
        <v>-</v>
      </c>
      <c r="E91" s="103">
        <f>IF(AND('A-10'!D245="-",'A-5'!E40="-",'A-5'!E91="-"),"-",SUM('A-10'!D245,'A-5'!E40,'A-5'!E91))</f>
        <v>814</v>
      </c>
      <c r="F91" s="103">
        <f>IF(AND('A-10'!E245="-",'A-5'!F40="-",'A-5'!F91="-"),"-",SUM('A-10'!E245,'A-5'!F40,'A-5'!F91))</f>
        <v>970</v>
      </c>
      <c r="G91" s="103">
        <f>IF(AND('A-10'!F245="-",'A-5'!G40="-",'A-5'!G91="-"),"-",SUM('A-10'!F245,'A-5'!G40,'A-5'!G91))</f>
        <v>4391</v>
      </c>
      <c r="H91" s="103">
        <f>IF(AND('A-10'!G245="-",'A-5'!H40="-",'A-5'!H91="-"),"-",SUM('A-10'!G245,'A-5'!H40,'A-5'!H91))</f>
        <v>4018</v>
      </c>
      <c r="I91" s="103">
        <f>IF(AND('A-10'!H245="-",'A-5'!I40="-",'A-5'!I91="-"),"-",SUM('A-10'!H245,'A-5'!I40,'A-5'!I91))</f>
        <v>497</v>
      </c>
      <c r="J91" s="103">
        <f>IF(AND('A-10'!I245="-",'A-5'!J40="-",'A-5'!J91="-"),"-",SUM('A-10'!I245,'A-5'!J40,'A-5'!J91))</f>
        <v>233</v>
      </c>
      <c r="K91" s="103" t="s">
        <v>15</v>
      </c>
      <c r="L91" s="103">
        <f t="shared" si="2"/>
        <v>10923</v>
      </c>
      <c r="M91" s="21"/>
      <c r="N91" s="103" t="str">
        <f>IF(OR(ISNUMBER('A-5'!N40),ISNUMBER('A-5'!N91)),SUM('A-5'!N40,'A-5'!N91),IF(OR('A-5'!N40="--",'A-5'!N91="--"),"--","-"))</f>
        <v>-</v>
      </c>
      <c r="O91" s="103" t="str">
        <f>IF(OR(ISNUMBER('A-5'!O40),ISNUMBER('A-5'!O91)),SUM('A-5'!O40,'A-5'!O91),IF(OR('A-5'!O40="--",'A-5'!O91="--"),"--","-"))</f>
        <v>-</v>
      </c>
      <c r="P91" s="103" t="str">
        <f>IF(OR(ISNUMBER('A-5'!P40),ISNUMBER('A-5'!P91)),SUM('A-5'!P40,'A-5'!P91),IF(OR('A-5'!P40="--",'A-5'!P91="--"),"--","-"))</f>
        <v>-</v>
      </c>
      <c r="Q91" s="103">
        <f>IF(AND('A-10'!M245="-",'A-5'!Q40="-",'A-5'!Q91="-"),"-",SUM('A-10'!M245,'A-5'!Q40,'A-5'!Q91))</f>
        <v>5</v>
      </c>
      <c r="R91" s="103">
        <f>IF(AND('A-10'!N245="-",'A-5'!R40="-",'A-5'!R91="-"),"-",SUM('A-10'!N245,'A-5'!R40,'A-5'!R91))</f>
        <v>10</v>
      </c>
      <c r="S91" s="103">
        <f>IF(AND('A-10'!O245="-",'A-5'!S40="-",'A-5'!S91="-"),"-",SUM('A-10'!O245,'A-5'!S40,'A-5'!S91))</f>
        <v>62</v>
      </c>
      <c r="T91" s="103">
        <f>IF(AND('A-10'!P245="-",'A-5'!T40="-",'A-5'!T91="-"),"-",SUM('A-10'!P245,'A-5'!T40,'A-5'!T91))</f>
        <v>37</v>
      </c>
      <c r="U91" s="103">
        <f>IF(AND('A-10'!Q245="-",'A-5'!U40="-",'A-5'!U91="-"),"-",SUM('A-10'!Q245,'A-5'!U40,'A-5'!U91))</f>
        <v>12</v>
      </c>
      <c r="V91" s="103" t="str">
        <f>IF(AND('A-10'!R245="-",'A-5'!V40="-",'A-5'!V91="-"),"-",SUM('A-10'!R245,'A-5'!V40,'A-5'!V91))</f>
        <v>-</v>
      </c>
      <c r="W91" s="103" t="str">
        <f>IF(AND('A-5'!W40="-",'A-5'!W91="-"),"-",SUM('A-5'!W40,'A-5'!W91))</f>
        <v>-</v>
      </c>
      <c r="X91" s="103">
        <f t="shared" si="3"/>
        <v>126</v>
      </c>
    </row>
    <row r="92" spans="1:24" ht="11.25" customHeight="1">
      <c r="A92" s="68">
        <v>2012</v>
      </c>
      <c r="B92" s="103" t="s">
        <v>15</v>
      </c>
      <c r="C92" s="103" t="str">
        <f>IF(AND('A-10'!B246="-",'A-5'!C41="-",'A-5'!C92="-"),"-",SUM('A-10'!B246,'A-5'!C41,'A-5'!C92))</f>
        <v>-</v>
      </c>
      <c r="D92" s="103" t="str">
        <f>IF(AND('A-10'!C246="-",'A-5'!D41="-",'A-5'!D92="-"),"-",SUM('A-10'!C246,'A-5'!D41,'A-5'!D92))</f>
        <v>-</v>
      </c>
      <c r="E92" s="103">
        <f>IF(AND('A-10'!D246="-",'A-5'!E41="-",'A-5'!E92="-"),"-",SUM('A-10'!D246,'A-5'!E41,'A-5'!E92))</f>
        <v>3911</v>
      </c>
      <c r="F92" s="103">
        <f>IF(AND('A-10'!E246="-",'A-5'!F41="-",'A-5'!F92="-"),"-",SUM('A-10'!E246,'A-5'!F41,'A-5'!F92))</f>
        <v>11769</v>
      </c>
      <c r="G92" s="103">
        <f>IF(AND('A-10'!F246="-",'A-5'!G41="-",'A-5'!G92="-"),"-",SUM('A-10'!F246,'A-5'!G41,'A-5'!G92))</f>
        <v>14139</v>
      </c>
      <c r="H92" s="103">
        <f>IF(AND('A-10'!G246="-",'A-5'!H41="-",'A-5'!H92="-"),"-",SUM('A-10'!G246,'A-5'!H41,'A-5'!H92))</f>
        <v>14502</v>
      </c>
      <c r="I92" s="103">
        <f>IF(AND('A-10'!H246="-",'A-5'!I41="-",'A-5'!I92="-"),"-",SUM('A-10'!H246,'A-5'!I41,'A-5'!I92))</f>
        <v>3912</v>
      </c>
      <c r="J92" s="103">
        <f>IF(AND('A-10'!I246="-",'A-5'!J41="-",'A-5'!J92="-"),"-",SUM('A-10'!I246,'A-5'!J41,'A-5'!J92))</f>
        <v>534</v>
      </c>
      <c r="K92" s="103" t="s">
        <v>15</v>
      </c>
      <c r="L92" s="103">
        <f t="shared" si="2"/>
        <v>48767</v>
      </c>
      <c r="M92" s="21"/>
      <c r="N92" s="103" t="str">
        <f>IF(OR(ISNUMBER('A-5'!N41),ISNUMBER('A-5'!N92)),SUM('A-5'!N41,'A-5'!N92),IF(OR('A-5'!N41="--",'A-5'!N92="--"),"--","-"))</f>
        <v>-</v>
      </c>
      <c r="O92" s="103" t="str">
        <f>IF(OR(ISNUMBER('A-5'!O41),ISNUMBER('A-5'!O92)),SUM('A-5'!O41,'A-5'!O92),IF(OR('A-5'!O41="--",'A-5'!O92="--"),"--","-"))</f>
        <v>-</v>
      </c>
      <c r="P92" s="103" t="str">
        <f>IF(OR(ISNUMBER('A-5'!P41),ISNUMBER('A-5'!P92)),SUM('A-5'!P41,'A-5'!P92),IF(OR('A-5'!P41="--",'A-5'!P92="--"),"--","-"))</f>
        <v>-</v>
      </c>
      <c r="Q92" s="103" t="str">
        <f>IF(AND('A-10'!M246="-",'A-5'!Q41="-",'A-5'!Q92="-"),"-",SUM('A-10'!M246,'A-5'!Q41,'A-5'!Q92))</f>
        <v>-</v>
      </c>
      <c r="R92" s="103">
        <f>IF(AND('A-10'!N246="-",'A-5'!R41="-",'A-5'!R92="-"),"-",SUM('A-10'!N246,'A-5'!R41,'A-5'!R92))</f>
        <v>50</v>
      </c>
      <c r="S92" s="103">
        <f>IF(AND('A-10'!O246="-",'A-5'!S41="-",'A-5'!S92="-"),"-",SUM('A-10'!O246,'A-5'!S41,'A-5'!S92))</f>
        <v>176</v>
      </c>
      <c r="T92" s="103">
        <f>IF(AND('A-10'!P246="-",'A-5'!T41="-",'A-5'!T92="-"),"-",SUM('A-10'!P246,'A-5'!T41,'A-5'!T92))</f>
        <v>48</v>
      </c>
      <c r="U92" s="103" t="str">
        <f>IF(AND('A-10'!Q246="-",'A-5'!U41="-",'A-5'!U92="-"),"-",SUM('A-10'!Q246,'A-5'!U41,'A-5'!U92))</f>
        <v>-</v>
      </c>
      <c r="V92" s="103">
        <f>IF(AND('A-10'!R246="-",'A-5'!V41="-",'A-5'!V92="-"),"-",SUM('A-10'!R246,'A-5'!V41,'A-5'!V92))</f>
        <v>2</v>
      </c>
      <c r="W92" s="103" t="str">
        <f>IF(AND('A-5'!W41="-",'A-5'!W92="-"),"-",SUM('A-5'!W41,'A-5'!W92))</f>
        <v>-</v>
      </c>
      <c r="X92" s="103">
        <f t="shared" si="3"/>
        <v>276</v>
      </c>
    </row>
    <row r="93" spans="1:24" ht="11.25" customHeight="1">
      <c r="A93" s="68">
        <v>2013</v>
      </c>
      <c r="B93" s="103" t="s">
        <v>15</v>
      </c>
      <c r="C93" s="103" t="str">
        <f>IF(AND('A-10'!B247="-",'A-5'!C42="-",'A-5'!C93="-"),"-",SUM('A-10'!B247,'A-5'!C42,'A-5'!C93))</f>
        <v>-</v>
      </c>
      <c r="D93" s="103" t="str">
        <f>IF(AND('A-10'!C247="-",'A-5'!D42="-",'A-5'!D93="-"),"-",SUM('A-10'!C247,'A-5'!D42,'A-5'!D93))</f>
        <v>-</v>
      </c>
      <c r="E93" s="103">
        <f>IF(AND('A-10'!D247="-",'A-5'!E42="-",'A-5'!E93="-"),"-",SUM('A-10'!D247,'A-5'!E42,'A-5'!E93))</f>
        <v>2585</v>
      </c>
      <c r="F93" s="103">
        <f>IF(AND('A-10'!E247="-",'A-5'!F42="-",'A-5'!F93="-"),"-",SUM('A-10'!E247,'A-5'!F42,'A-5'!F93))</f>
        <v>12329</v>
      </c>
      <c r="G93" s="103">
        <f>IF(AND('A-10'!F247="-",'A-5'!G42="-",'A-5'!G93="-"),"-",SUM('A-10'!F247,'A-5'!G42,'A-5'!G93))</f>
        <v>16247</v>
      </c>
      <c r="H93" s="103">
        <f>IF(AND('A-10'!G247="-",'A-5'!H42="-",'A-5'!H93="-"),"-",SUM('A-10'!G247,'A-5'!H42,'A-5'!H93))</f>
        <v>11996</v>
      </c>
      <c r="I93" s="103">
        <f>IF(AND('A-10'!H247="-",'A-5'!I42="-",'A-5'!I93="-"),"-",SUM('A-10'!H247,'A-5'!I42,'A-5'!I93))</f>
        <v>459</v>
      </c>
      <c r="J93" s="103">
        <f>IF(AND('A-10'!I247="-",'A-5'!J42="-",'A-5'!J93="-"),"-",SUM('A-10'!I247,'A-5'!J42,'A-5'!J93))</f>
        <v>814</v>
      </c>
      <c r="K93" s="103" t="s">
        <v>15</v>
      </c>
      <c r="L93" s="103">
        <f t="shared" si="2"/>
        <v>44430</v>
      </c>
      <c r="M93" s="21"/>
      <c r="N93" s="103" t="str">
        <f>IF(OR(ISNUMBER('A-5'!N42),ISNUMBER('A-5'!N93)),SUM('A-5'!N42,'A-5'!N93),IF(OR('A-5'!N42="--",'A-5'!N93="--"),"--","-"))</f>
        <v>-</v>
      </c>
      <c r="O93" s="103" t="str">
        <f>IF(OR(ISNUMBER('A-5'!O42),ISNUMBER('A-5'!O93)),SUM('A-5'!O42,'A-5'!O93),IF(OR('A-5'!O42="--",'A-5'!O93="--"),"--","-"))</f>
        <v>-</v>
      </c>
      <c r="P93" s="103" t="str">
        <f>IF(OR(ISNUMBER('A-5'!P42),ISNUMBER('A-5'!P93)),SUM('A-5'!P42,'A-5'!P93),IF(OR('A-5'!P42="--",'A-5'!P93="--"),"--","-"))</f>
        <v>-</v>
      </c>
      <c r="Q93" s="103" t="str">
        <f>IF(AND('A-10'!M247="-",'A-5'!Q42="-",'A-5'!Q93="-"),"-",SUM('A-10'!M247,'A-5'!Q42,'A-5'!Q93))</f>
        <v>-</v>
      </c>
      <c r="R93" s="103">
        <f>IF(AND('A-10'!N247="-",'A-5'!R42="-",'A-5'!R93="-"),"-",SUM('A-10'!N247,'A-5'!R42,'A-5'!R93))</f>
        <v>65</v>
      </c>
      <c r="S93" s="103">
        <f>IF(AND('A-10'!O247="-",'A-5'!S42="-",'A-5'!S93="-"),"-",SUM('A-10'!O247,'A-5'!S42,'A-5'!S93))</f>
        <v>360</v>
      </c>
      <c r="T93" s="103">
        <f>IF(AND('A-10'!P247="-",'A-5'!T42="-",'A-5'!T93="-"),"-",SUM('A-10'!P247,'A-5'!T42,'A-5'!T93))</f>
        <v>245</v>
      </c>
      <c r="U93" s="103" t="str">
        <f>IF(AND('A-10'!Q247="-",'A-5'!U42="-",'A-5'!U93="-"),"-",SUM('A-10'!Q247,'A-5'!U42,'A-5'!U93))</f>
        <v>-</v>
      </c>
      <c r="V93" s="103">
        <f>IF(AND('A-10'!R247="-",'A-5'!V42="-",'A-5'!V93="-"),"-",SUM('A-10'!R247,'A-5'!V42,'A-5'!V93))</f>
        <v>6</v>
      </c>
      <c r="W93" s="103" t="str">
        <f>IF(AND('A-5'!W42="-",'A-5'!W93="-"),"-",SUM('A-5'!W42,'A-5'!W93))</f>
        <v>-</v>
      </c>
      <c r="X93" s="103">
        <f t="shared" si="3"/>
        <v>676</v>
      </c>
    </row>
    <row r="94" spans="1:24" ht="11.25" customHeight="1">
      <c r="A94" s="68">
        <v>2014</v>
      </c>
      <c r="B94" s="103" t="s">
        <v>15</v>
      </c>
      <c r="C94" s="103" t="str">
        <f>IF(AND('A-10'!B248="-",'A-5'!C43="-",'A-5'!C94="-"),"-",SUM('A-10'!B248,'A-5'!C43,'A-5'!C94))</f>
        <v>-</v>
      </c>
      <c r="D94" s="103" t="str">
        <f>IF(AND('A-10'!C248="-",'A-5'!D43="-",'A-5'!D94="-"),"-",SUM('A-10'!C248,'A-5'!D43,'A-5'!D94))</f>
        <v>-</v>
      </c>
      <c r="E94" s="103">
        <f>IF(AND('A-10'!D248="-",'A-5'!E43="-",'A-5'!E94="-"),"-",SUM('A-10'!D248,'A-5'!E43,'A-5'!E94))</f>
        <v>4413</v>
      </c>
      <c r="F94" s="103">
        <f>IF(AND('A-10'!E248="-",'A-5'!F43="-",'A-5'!F94="-"),"-",SUM('A-10'!E248,'A-5'!F43,'A-5'!F94))</f>
        <v>5756</v>
      </c>
      <c r="G94" s="103">
        <f>IF(AND('A-10'!F248="-",'A-5'!G43="-",'A-5'!G94="-"),"-",SUM('A-10'!F248,'A-5'!G43,'A-5'!G94))</f>
        <v>7784</v>
      </c>
      <c r="H94" s="103">
        <f>IF(AND('A-10'!G248="-",'A-5'!H43="-",'A-5'!H94="-"),"-",SUM('A-10'!G248,'A-5'!H43,'A-5'!H94))</f>
        <v>3259</v>
      </c>
      <c r="I94" s="103">
        <f>IF(AND('A-10'!H248="-",'A-5'!I43="-",'A-5'!I94="-"),"-",SUM('A-10'!H248,'A-5'!I43,'A-5'!I94))</f>
        <v>319</v>
      </c>
      <c r="J94" s="103">
        <f>IF(AND('A-10'!I248="-",'A-5'!J43="-",'A-5'!J94="-"),"-",SUM('A-10'!I248,'A-5'!J43,'A-5'!J94))</f>
        <v>1115</v>
      </c>
      <c r="K94" s="103" t="s">
        <v>15</v>
      </c>
      <c r="L94" s="103">
        <f t="shared" si="2"/>
        <v>22646</v>
      </c>
      <c r="M94" s="21"/>
      <c r="N94" s="103" t="str">
        <f>IF(OR(ISNUMBER('A-5'!N43),ISNUMBER('A-5'!N94)),SUM('A-5'!N43,'A-5'!N94),IF(OR('A-5'!N43="--",'A-5'!N94="--"),"--","-"))</f>
        <v>-</v>
      </c>
      <c r="O94" s="103" t="str">
        <f>IF(OR(ISNUMBER('A-5'!O43),ISNUMBER('A-5'!O94)),SUM('A-5'!O43,'A-5'!O94),IF(OR('A-5'!O43="--",'A-5'!O94="--"),"--","-"))</f>
        <v>-</v>
      </c>
      <c r="P94" s="103" t="str">
        <f>IF(OR(ISNUMBER('A-5'!P43),ISNUMBER('A-5'!P94)),SUM('A-5'!P43,'A-5'!P94),IF(OR('A-5'!P43="--",'A-5'!P94="--"),"--","-"))</f>
        <v>-</v>
      </c>
      <c r="Q94" s="103">
        <f>IF(AND('A-10'!M248="-",'A-5'!Q43="-",'A-5'!Q94="-"),"-",SUM('A-10'!M248,'A-5'!Q43,'A-5'!Q94))</f>
        <v>22</v>
      </c>
      <c r="R94" s="103">
        <f>IF(AND('A-10'!N248="-",'A-5'!R43="-",'A-5'!R94="-"),"-",SUM('A-10'!N248,'A-5'!R43,'A-5'!R94))</f>
        <v>119</v>
      </c>
      <c r="S94" s="103">
        <f>IF(AND('A-10'!O248="-",'A-5'!S43="-",'A-5'!S94="-"),"-",SUM('A-10'!O248,'A-5'!S43,'A-5'!S94))</f>
        <v>696</v>
      </c>
      <c r="T94" s="103">
        <f>IF(AND('A-10'!P248="-",'A-5'!T43="-",'A-5'!T94="-"),"-",SUM('A-10'!P248,'A-5'!T43,'A-5'!T94))</f>
        <v>9</v>
      </c>
      <c r="U94" s="103">
        <f>IF(AND('A-10'!Q248="-",'A-5'!U43="-",'A-5'!U94="-"),"-",SUM('A-10'!Q248,'A-5'!U43,'A-5'!U94))</f>
        <v>3</v>
      </c>
      <c r="V94" s="103" t="str">
        <f>IF(AND('A-10'!R248="-",'A-5'!V43="-",'A-5'!V94="-"),"-",SUM('A-10'!R248,'A-5'!V43,'A-5'!V94))</f>
        <v>-</v>
      </c>
      <c r="W94" s="103" t="str">
        <f>IF(AND('A-5'!W43="-",'A-5'!W94="-"),"-",SUM('A-5'!W43,'A-5'!W94))</f>
        <v>-</v>
      </c>
      <c r="X94" s="103">
        <f t="shared" si="3"/>
        <v>849</v>
      </c>
    </row>
    <row r="95" spans="1:24" ht="11.25" customHeight="1">
      <c r="A95" s="68">
        <v>2015</v>
      </c>
      <c r="B95" s="103" t="s">
        <v>15</v>
      </c>
      <c r="C95" s="103" t="str">
        <f>IF(AND('A-10'!B249="-",'A-5'!C44="-",'A-5'!C95="-"),"-",SUM('A-10'!B249,'A-5'!C44,'A-5'!C95))</f>
        <v>-</v>
      </c>
      <c r="D95" s="103" t="str">
        <f>IF(AND('A-10'!C249="-",'A-5'!D44="-",'A-5'!D95="-"),"-",SUM('A-10'!C249,'A-5'!D44,'A-5'!D95))</f>
        <v>-</v>
      </c>
      <c r="E95" s="103">
        <f>IF(AND('A-10'!D249="-",'A-5'!E44="-",'A-5'!E95="-"),"-",SUM('A-10'!D249,'A-5'!E44,'A-5'!E95))</f>
        <v>930</v>
      </c>
      <c r="F95" s="103">
        <f>IF(AND('A-10'!E249="-",'A-5'!F44="-",'A-5'!F95="-"),"-",SUM('A-10'!E249,'A-5'!F44,'A-5'!F95))</f>
        <v>376</v>
      </c>
      <c r="G95" s="103">
        <f>IF(AND('A-10'!F249="-",'A-5'!G44="-",'A-5'!G95="-"),"-",SUM('A-10'!F249,'A-5'!G44,'A-5'!G95))</f>
        <v>1237</v>
      </c>
      <c r="H95" s="103">
        <f>IF(AND('A-10'!G249="-",'A-5'!H44="-",'A-5'!H95="-"),"-",SUM('A-10'!G249,'A-5'!H44,'A-5'!H95))</f>
        <v>1454</v>
      </c>
      <c r="I95" s="103">
        <f>IF(AND('A-10'!H249="-",'A-5'!I44="-",'A-5'!I95="-"),"-",SUM('A-10'!H249,'A-5'!I44,'A-5'!I95))</f>
        <v>85</v>
      </c>
      <c r="J95" s="103">
        <f>IF(AND('A-10'!I249="-",'A-5'!J44="-",'A-5'!J95="-"),"-",SUM('A-10'!I249,'A-5'!J44,'A-5'!J95))</f>
        <v>792</v>
      </c>
      <c r="K95" s="103" t="s">
        <v>15</v>
      </c>
      <c r="L95" s="103">
        <f t="shared" si="2"/>
        <v>4874</v>
      </c>
      <c r="M95" s="21"/>
      <c r="N95" s="103" t="str">
        <f>IF(OR(ISNUMBER('A-5'!N44),ISNUMBER('A-5'!N95)),SUM('A-5'!N44,'A-5'!N95),IF(OR('A-5'!N44="--",'A-5'!N95="--"),"--","-"))</f>
        <v>-</v>
      </c>
      <c r="O95" s="103" t="str">
        <f>IF(OR(ISNUMBER('A-5'!O44),ISNUMBER('A-5'!O95)),SUM('A-5'!O44,'A-5'!O95),IF(OR('A-5'!O44="--",'A-5'!O95="--"),"--","-"))</f>
        <v>-</v>
      </c>
      <c r="P95" s="103" t="str">
        <f>IF(OR(ISNUMBER('A-5'!P44),ISNUMBER('A-5'!P95)),SUM('A-5'!P44,'A-5'!P95),IF(OR('A-5'!P44="--",'A-5'!P95="--"),"--","-"))</f>
        <v>-</v>
      </c>
      <c r="Q95" s="103" t="str">
        <f>IF(AND('A-10'!M249="-",'A-5'!Q44="-",'A-5'!Q95="-"),"-",SUM('A-10'!M249,'A-5'!Q44,'A-5'!Q95))</f>
        <v>-</v>
      </c>
      <c r="R95" s="103">
        <f>IF(AND('A-10'!N249="-",'A-5'!R44="-",'A-5'!R95="-"),"-",SUM('A-10'!N249,'A-5'!R44,'A-5'!R95))</f>
        <v>13</v>
      </c>
      <c r="S95" s="103">
        <f>IF(AND('A-10'!O249="-",'A-5'!S44="-",'A-5'!S95="-"),"-",SUM('A-10'!O249,'A-5'!S44,'A-5'!S95))</f>
        <v>122</v>
      </c>
      <c r="T95" s="103">
        <f>IF(AND('A-10'!P249="-",'A-5'!T44="-",'A-5'!T95="-"),"-",SUM('A-10'!P249,'A-5'!T44,'A-5'!T95))</f>
        <v>5</v>
      </c>
      <c r="U95" s="103">
        <f>IF(AND('A-10'!Q249="-",'A-5'!U44="-",'A-5'!U95="-"),"-",SUM('A-10'!Q249,'A-5'!U44,'A-5'!U95))</f>
        <v>4</v>
      </c>
      <c r="V95" s="103">
        <f>IF(AND('A-10'!R249="-",'A-5'!V44="-",'A-5'!V95="-"),"-",SUM('A-10'!R249,'A-5'!V44,'A-5'!V95))</f>
        <v>6</v>
      </c>
      <c r="W95" s="103" t="str">
        <f>IF(AND('A-5'!W44="-",'A-5'!W95="-"),"-",SUM('A-5'!W44,'A-5'!W95))</f>
        <v>-</v>
      </c>
      <c r="X95" s="103">
        <f t="shared" si="3"/>
        <v>150</v>
      </c>
    </row>
    <row r="96" spans="1:24" ht="11.25" customHeight="1">
      <c r="A96" s="68">
        <v>2016</v>
      </c>
      <c r="B96" s="103" t="s">
        <v>15</v>
      </c>
      <c r="C96" s="103" t="str">
        <f>IF(AND('A-10'!B250="-",'A-5'!C45="-",'A-5'!C96="-"),"-",SUM('A-10'!B250,'A-5'!C45,'A-5'!C96))</f>
        <v>-</v>
      </c>
      <c r="D96" s="103" t="str">
        <f>IF(AND('A-10'!C250="-",'A-5'!D45="-",'A-5'!D96="-"),"-",SUM('A-10'!C250,'A-5'!D45,'A-5'!D96))</f>
        <v>-</v>
      </c>
      <c r="E96" s="103">
        <f>IF(AND('A-10'!D250="-",'A-5'!E45="-",'A-5'!E96="-"),"-",SUM('A-10'!D250,'A-5'!E45,'A-5'!E96))</f>
        <v>1454</v>
      </c>
      <c r="F96" s="103">
        <f>IF(AND('A-10'!E250="-",'A-5'!F45="-",'A-5'!F96="-"),"-",SUM('A-10'!E250,'A-5'!F45,'A-5'!F96))</f>
        <v>1025</v>
      </c>
      <c r="G96" s="103">
        <f>IF(AND('A-10'!F250="-",'A-5'!G45="-",'A-5'!G96="-"),"-",SUM('A-10'!F250,'A-5'!G45,'A-5'!G96))</f>
        <v>1506</v>
      </c>
      <c r="H96" s="103">
        <f>IF(AND('A-10'!G250="-",'A-5'!H45="-",'A-5'!H96="-"),"-",SUM('A-10'!G250,'A-5'!H45,'A-5'!H96))</f>
        <v>649</v>
      </c>
      <c r="I96" s="103">
        <f>IF(AND('A-10'!H250="-",'A-5'!I45="-",'A-5'!I96="-"),"-",SUM('A-10'!H250,'A-5'!I45,'A-5'!I96))</f>
        <v>582</v>
      </c>
      <c r="J96" s="103">
        <f>IF(AND('A-10'!I250="-",'A-5'!J45="-",'A-5'!J96="-"),"-",SUM('A-10'!I250,'A-5'!J45,'A-5'!J96))</f>
        <v>287</v>
      </c>
      <c r="K96" s="103" t="s">
        <v>15</v>
      </c>
      <c r="L96" s="103">
        <f t="shared" si="2"/>
        <v>5503</v>
      </c>
      <c r="M96" s="21"/>
      <c r="N96" s="103" t="str">
        <f>IF(OR(ISNUMBER('A-5'!N45),ISNUMBER('A-5'!N96)),SUM('A-5'!N45,'A-5'!N96),IF(OR('A-5'!N45="--",'A-5'!N96="--"),"--","-"))</f>
        <v>-</v>
      </c>
      <c r="O96" s="103" t="str">
        <f>IF(OR(ISNUMBER('A-5'!O45),ISNUMBER('A-5'!O96)),SUM('A-5'!O45,'A-5'!O96),IF(OR('A-5'!O45="--",'A-5'!O96="--"),"--","-"))</f>
        <v>-</v>
      </c>
      <c r="P96" s="103" t="str">
        <f>IF(OR(ISNUMBER('A-5'!P45),ISNUMBER('A-5'!P96)),SUM('A-5'!P45,'A-5'!P96),IF(OR('A-5'!P45="--",'A-5'!P96="--"),"--","-"))</f>
        <v>-</v>
      </c>
      <c r="Q96" s="103" t="str">
        <f>IF(AND('A-10'!M250="-",'A-5'!Q45="-",'A-5'!Q96="-"),"-",SUM('A-10'!M250,'A-5'!Q45,'A-5'!Q96))</f>
        <v>-</v>
      </c>
      <c r="R96" s="103">
        <f>IF(AND('A-10'!N250="-",'A-5'!R45="-",'A-5'!R96="-"),"-",SUM('A-10'!N250,'A-5'!R45,'A-5'!R96))</f>
        <v>29</v>
      </c>
      <c r="S96" s="103">
        <f>IF(AND('A-10'!O250="-",'A-5'!S45="-",'A-5'!S96="-"),"-",SUM('A-10'!O250,'A-5'!S45,'A-5'!S96))</f>
        <v>45</v>
      </c>
      <c r="T96" s="103">
        <f>IF(AND('A-10'!P250="-",'A-5'!T45="-",'A-5'!T96="-"),"-",SUM('A-10'!P250,'A-5'!T45,'A-5'!T96))</f>
        <v>3</v>
      </c>
      <c r="U96" s="103">
        <f>IF(AND('A-10'!Q250="-",'A-5'!U45="-",'A-5'!U96="-"),"-",SUM('A-10'!Q250,'A-5'!U45,'A-5'!U96))</f>
        <v>2</v>
      </c>
      <c r="V96" s="103" t="str">
        <f>IF(AND('A-10'!R250="-",'A-5'!V45="-",'A-5'!V96="-"),"-",SUM('A-10'!R250,'A-5'!V45,'A-5'!V96))</f>
        <v>-</v>
      </c>
      <c r="W96" s="103" t="str">
        <f>IF(AND('A-5'!W45="-",'A-5'!W96="-"),"-",SUM('A-5'!W45,'A-5'!W96))</f>
        <v>-</v>
      </c>
      <c r="X96" s="103">
        <f t="shared" si="3"/>
        <v>79</v>
      </c>
    </row>
    <row r="97" spans="1:24" ht="11.25" customHeight="1">
      <c r="A97" s="68">
        <v>2017</v>
      </c>
      <c r="B97" s="103" t="s">
        <v>15</v>
      </c>
      <c r="C97" s="103" t="str">
        <f>IF(AND('A-10'!B251="-",'A-5'!C46="-",'A-5'!C97="-"),"-",SUM('A-10'!B251,'A-5'!C46,'A-5'!C97))</f>
        <v>-</v>
      </c>
      <c r="D97" s="103" t="str">
        <f>IF(AND('A-10'!C251="-",'A-5'!D46="-",'A-5'!D97="-"),"-",SUM('A-10'!C251,'A-5'!D46,'A-5'!D97))</f>
        <v>-</v>
      </c>
      <c r="E97" s="103" t="str">
        <f>IF(AND('A-10'!D251="-",'A-5'!E46="-",'A-5'!E97="-"),"-",SUM('A-10'!D251,'A-5'!E46,'A-5'!E97))</f>
        <v>-</v>
      </c>
      <c r="F97" s="103" t="str">
        <f>IF(AND('A-10'!E251="-",'A-5'!F46="-",'A-5'!F97="-"),"-",SUM('A-10'!E251,'A-5'!F46,'A-5'!F97))</f>
        <v>-</v>
      </c>
      <c r="G97" s="103" t="str">
        <f>IF(AND('A-10'!F251="-",'A-5'!G46="-",'A-5'!G97="-"),"-",SUM('A-10'!F251,'A-5'!G46,'A-5'!G97))</f>
        <v>-</v>
      </c>
      <c r="H97" s="103" t="str">
        <f>IF(AND('A-10'!G251="-",'A-5'!H46="-",'A-5'!H97="-"),"-",SUM('A-10'!G251,'A-5'!H46,'A-5'!H97))</f>
        <v>-</v>
      </c>
      <c r="I97" s="103" t="str">
        <f>IF(AND('A-10'!H251="-",'A-5'!I46="-",'A-5'!I97="-"),"-",SUM('A-10'!H251,'A-5'!I46,'A-5'!I97))</f>
        <v>-</v>
      </c>
      <c r="J97" s="103">
        <f>IF(AND('A-10'!I251="-",'A-5'!J46="-",'A-5'!J97="-"),"-",SUM('A-10'!I251,'A-5'!J46,'A-5'!J97))</f>
        <v>506</v>
      </c>
      <c r="K97" s="103" t="s">
        <v>15</v>
      </c>
      <c r="L97" s="103">
        <f t="shared" si="2"/>
        <v>506</v>
      </c>
      <c r="M97" s="21"/>
      <c r="N97" s="103" t="str">
        <f>IF(OR(ISNUMBER('A-5'!N46),ISNUMBER('A-5'!N97)),SUM('A-5'!N46,'A-5'!N97),IF(OR('A-5'!N46="--",'A-5'!N97="--"),"--","-"))</f>
        <v>-</v>
      </c>
      <c r="O97" s="103" t="str">
        <f>IF(OR(ISNUMBER('A-5'!O46),ISNUMBER('A-5'!O97)),SUM('A-5'!O46,'A-5'!O97),IF(OR('A-5'!O46="--",'A-5'!O97="--"),"--","-"))</f>
        <v>-</v>
      </c>
      <c r="P97" s="103" t="str">
        <f>IF(OR(ISNUMBER('A-5'!P46),ISNUMBER('A-5'!P97)),SUM('A-5'!P46,'A-5'!P97),IF(OR('A-5'!P46="--",'A-5'!P97="--"),"--","-"))</f>
        <v>-</v>
      </c>
      <c r="Q97" s="103" t="str">
        <f>IF(AND('A-10'!M251="-",'A-5'!Q46="-",'A-5'!Q97="-"),"-",SUM('A-10'!M251,'A-5'!Q46,'A-5'!Q97))</f>
        <v>-</v>
      </c>
      <c r="R97" s="103" t="str">
        <f>IF(AND('A-10'!N251="-",'A-5'!R46="-",'A-5'!R97="-"),"-",SUM('A-10'!N251,'A-5'!R46,'A-5'!R97))</f>
        <v>-</v>
      </c>
      <c r="S97" s="103" t="str">
        <f>IF(AND('A-10'!O251="-",'A-5'!S46="-",'A-5'!S97="-"),"-",SUM('A-10'!O251,'A-5'!S46,'A-5'!S97))</f>
        <v>-</v>
      </c>
      <c r="T97" s="103" t="str">
        <f>IF(AND('A-10'!P251="-",'A-5'!T46="-",'A-5'!T97="-"),"-",SUM('A-10'!P251,'A-5'!T46,'A-5'!T97))</f>
        <v>-</v>
      </c>
      <c r="U97" s="103" t="str">
        <f>IF(AND('A-10'!Q251="-",'A-5'!U46="-",'A-5'!U97="-"),"-",SUM('A-10'!Q251,'A-5'!U46,'A-5'!U97))</f>
        <v>-</v>
      </c>
      <c r="V97" s="103" t="str">
        <f>IF(AND('A-10'!R251="-",'A-5'!V46="-",'A-5'!V97="-"),"-",SUM('A-10'!R251,'A-5'!V46,'A-5'!V97))</f>
        <v>-</v>
      </c>
      <c r="W97" s="103" t="str">
        <f>IF(AND('A-5'!W46="-",'A-5'!W97="-"),"-",SUM('A-5'!W46,'A-5'!W97))</f>
        <v>-</v>
      </c>
      <c r="X97" s="137" t="s">
        <v>15</v>
      </c>
    </row>
    <row r="98" spans="1:24" ht="11.25" customHeight="1">
      <c r="A98" s="68">
        <v>2018</v>
      </c>
      <c r="B98" s="103" t="s">
        <v>15</v>
      </c>
      <c r="C98" s="103" t="str">
        <f>IF(AND('A-10'!B252="-",'A-5'!C47="-",'A-5'!C98="-"),"-",SUM('A-10'!B252,'A-5'!C47,'A-5'!C98))</f>
        <v>-</v>
      </c>
      <c r="D98" s="103" t="str">
        <f>IF(AND('A-10'!C252="-",'A-5'!D47="-",'A-5'!D98="-"),"-",SUM('A-10'!C252,'A-5'!D47,'A-5'!D98))</f>
        <v>-</v>
      </c>
      <c r="E98" s="103">
        <f>IF(AND('A-10'!D252="-",'A-5'!E47="-",'A-5'!E98="-"),"-",SUM('A-10'!D252,'A-5'!E47,'A-5'!E98))</f>
        <v>105</v>
      </c>
      <c r="F98" s="103">
        <f>IF(AND('A-10'!E252="-",'A-5'!F47="-",'A-5'!F98="-"),"-",SUM('A-10'!E252,'A-5'!F47,'A-5'!F98))</f>
        <v>1863</v>
      </c>
      <c r="G98" s="103">
        <f>IF(AND('A-10'!F252="-",'A-5'!G47="-",'A-5'!G98="-"),"-",SUM('A-10'!F252,'A-5'!G47,'A-5'!G98))</f>
        <v>1320</v>
      </c>
      <c r="H98" s="103">
        <f>IF(AND('A-10'!G252="-",'A-5'!H47="-",'A-5'!H98="-"),"-",SUM('A-10'!G252,'A-5'!H47,'A-5'!H98))</f>
        <v>1583</v>
      </c>
      <c r="I98" s="103">
        <f>IF(AND('A-10'!H252="-",'A-5'!I47="-",'A-5'!I98="-"),"-",SUM('A-10'!H252,'A-5'!I47,'A-5'!I98))</f>
        <v>31</v>
      </c>
      <c r="J98" s="103">
        <f>IF(AND('A-10'!I252="-",'A-5'!J47="-",'A-5'!J98="-"),"-",SUM('A-10'!I252,'A-5'!J47,'A-5'!J98))</f>
        <v>429</v>
      </c>
      <c r="K98" s="103" t="s">
        <v>15</v>
      </c>
      <c r="L98" s="103">
        <f t="shared" si="2"/>
        <v>5331</v>
      </c>
      <c r="N98" s="103" t="str">
        <f>IF(OR(ISNUMBER('A-5'!N47),ISNUMBER('A-5'!N98)),SUM('A-5'!N47,'A-5'!N98),IF(OR('A-5'!N47="--",'A-5'!N98="--"),"--","-"))</f>
        <v>-</v>
      </c>
      <c r="O98" s="103" t="str">
        <f>IF(OR(ISNUMBER('A-5'!O47),ISNUMBER('A-5'!O98)),SUM('A-5'!O47,'A-5'!O98),IF(OR('A-5'!O47="--",'A-5'!O98="--"),"--","-"))</f>
        <v>-</v>
      </c>
      <c r="P98" s="103" t="str">
        <f>IF(OR(ISNUMBER('A-5'!P47),ISNUMBER('A-5'!P98)),SUM('A-5'!P47,'A-5'!P98),IF(OR('A-5'!P47="--",'A-5'!P98="--"),"--","-"))</f>
        <v>-</v>
      </c>
      <c r="Q98" s="103" t="str">
        <f>IF(AND('A-10'!M252="-",'A-5'!Q47="-",'A-5'!Q98="-"),"-",SUM('A-10'!M252,'A-5'!Q47,'A-5'!Q98))</f>
        <v>-</v>
      </c>
      <c r="R98" s="103">
        <f>IF(AND('A-10'!N252="-",'A-5'!R47="-",'A-5'!R98="-"),"-",SUM('A-10'!N252,'A-5'!R47,'A-5'!R98))</f>
        <v>52</v>
      </c>
      <c r="S98" s="103">
        <f>IF(AND('A-10'!O252="-",'A-5'!S47="-",'A-5'!S98="-"),"-",SUM('A-10'!O252,'A-5'!S47,'A-5'!S98))</f>
        <v>23</v>
      </c>
      <c r="T98" s="103">
        <f>IF(AND('A-10'!P252="-",'A-5'!T47="-",'A-5'!T98="-"),"-",SUM('A-10'!P252,'A-5'!T47,'A-5'!T98))</f>
        <v>45</v>
      </c>
      <c r="U98" s="103" t="str">
        <f>IF(AND('A-10'!Q252="-",'A-5'!U47="-",'A-5'!U98="-"),"-",SUM('A-10'!Q252,'A-5'!U47,'A-5'!U98))</f>
        <v>-</v>
      </c>
      <c r="V98" s="103" t="str">
        <f>IF(AND('A-10'!R252="-",'A-5'!V47="-",'A-5'!V98="-"),"-",SUM('A-10'!R252,'A-5'!V47,'A-5'!V98))</f>
        <v>-</v>
      </c>
      <c r="W98" s="103" t="str">
        <f>IF(AND('A-5'!W47="-",'A-5'!W98="-"),"-",SUM('A-5'!W47,'A-5'!W98))</f>
        <v>-</v>
      </c>
      <c r="X98" s="103">
        <f>SUM(N98:W98)</f>
        <v>120</v>
      </c>
    </row>
    <row r="99" spans="1:24" ht="11.25" customHeight="1">
      <c r="A99" s="68">
        <v>2019</v>
      </c>
      <c r="B99" s="103" t="s">
        <v>15</v>
      </c>
      <c r="C99" s="103" t="str">
        <f>IF(AND('A-10'!B253="-",'A-5'!C48="-",'A-5'!C99="-"),"-",SUM('A-10'!B253,'A-5'!C48,'A-5'!C99))</f>
        <v>-</v>
      </c>
      <c r="D99" s="103" t="str">
        <f>IF(AND('A-10'!C253="-",'A-5'!D48="-",'A-5'!D99="-"),"-",SUM('A-10'!C253,'A-5'!D48,'A-5'!D99))</f>
        <v>-</v>
      </c>
      <c r="E99" s="103">
        <f>IF(AND('A-10'!D253="-",'A-5'!E48="-",'A-5'!E99="-"),"-",SUM('A-10'!D253,'A-5'!E48,'A-5'!E99))</f>
        <v>325</v>
      </c>
      <c r="F99" s="103">
        <f>IF(AND('A-10'!E253="-",'A-5'!F48="-",'A-5'!F99="-"),"-",SUM('A-10'!E253,'A-5'!F48,'A-5'!F99))</f>
        <v>2423</v>
      </c>
      <c r="G99" s="103">
        <f>IF(AND('A-10'!F253="-",'A-5'!G48="-",'A-5'!G99="-"),"-",SUM('A-10'!F253,'A-5'!G48,'A-5'!G99))</f>
        <v>1530</v>
      </c>
      <c r="H99" s="103">
        <f>IF(AND('A-10'!G253="-",'A-5'!H48="-",'A-5'!H99="-"),"-",SUM('A-10'!G253,'A-5'!H48,'A-5'!H99))</f>
        <v>1177</v>
      </c>
      <c r="I99" s="103">
        <f>IF(AND('A-10'!H253="-",'A-5'!I48="-",'A-5'!I99="-"),"-",SUM('A-10'!H253,'A-5'!I48,'A-5'!I99))</f>
        <v>74</v>
      </c>
      <c r="J99" s="103" t="str">
        <f>IF(AND('A-10'!I253="-",'A-5'!J48="-",'A-5'!J99="-"),"-",SUM('A-10'!I253,'A-5'!J48,'A-5'!J99))</f>
        <v>-</v>
      </c>
      <c r="K99" s="103" t="s">
        <v>15</v>
      </c>
      <c r="L99" s="103">
        <f t="shared" ref="L99:L104" si="4">SUM(B99:K99)</f>
        <v>5529</v>
      </c>
      <c r="N99" s="103" t="str">
        <f>IF(OR(ISNUMBER('A-5'!N48),ISNUMBER('A-5'!N99)),SUM('A-5'!N48,'A-5'!N99),IF(OR('A-5'!N48="--",'A-5'!N99="--"),"--","-"))</f>
        <v>-</v>
      </c>
      <c r="O99" s="103" t="str">
        <f>IF(OR(ISNUMBER('A-5'!O48),ISNUMBER('A-5'!O99)),SUM('A-5'!O48,'A-5'!O99),IF(OR('A-5'!O48="--",'A-5'!O99="--"),"--","-"))</f>
        <v>-</v>
      </c>
      <c r="P99" s="103" t="str">
        <f>IF(OR(ISNUMBER('A-5'!P48),ISNUMBER('A-5'!P99)),SUM('A-5'!P48,'A-5'!P99),IF(OR('A-5'!P48="--",'A-5'!P99="--"),"--","-"))</f>
        <v>-</v>
      </c>
      <c r="Q99" s="103" t="str">
        <f>IF(AND('A-10'!M253="-",'A-5'!Q48="-",'A-5'!Q99="-"),"-",SUM('A-10'!M253,'A-5'!Q48,'A-5'!Q99))</f>
        <v>-</v>
      </c>
      <c r="R99" s="103">
        <f>IF(AND('A-10'!N253="-",'A-5'!R48="-",'A-5'!R99="-"),"-",SUM('A-10'!N253,'A-5'!R48,'A-5'!R99))</f>
        <v>186</v>
      </c>
      <c r="S99" s="103">
        <f>IF(AND('A-10'!O253="-",'A-5'!S48="-",'A-5'!S99="-"),"-",SUM('A-10'!O253,'A-5'!S48,'A-5'!S99))</f>
        <v>408</v>
      </c>
      <c r="T99" s="103">
        <f>IF(AND('A-10'!P253="-",'A-5'!T48="-",'A-5'!T99="-"),"-",SUM('A-10'!P253,'A-5'!T48,'A-5'!T99))</f>
        <v>103</v>
      </c>
      <c r="U99" s="103" t="str">
        <f>IF(AND('A-10'!Q253="-",'A-5'!U48="-",'A-5'!U99="-"),"-",SUM('A-10'!Q253,'A-5'!U48,'A-5'!U99))</f>
        <v>-</v>
      </c>
      <c r="V99" s="103" t="str">
        <f>IF(AND('A-10'!R253="-",'A-5'!V48="-",'A-5'!V99="-"),"-",SUM('A-10'!R253,'A-5'!V48,'A-5'!V99))</f>
        <v>-</v>
      </c>
      <c r="W99" s="103" t="str">
        <f>IF(AND('A-5'!W48="-",'A-5'!W99="-"),"-",SUM('A-5'!W48,'A-5'!W99))</f>
        <v>-</v>
      </c>
      <c r="X99" s="103">
        <f t="shared" ref="X99:X103" si="5">SUM(N99:W99)</f>
        <v>697</v>
      </c>
    </row>
    <row r="100" spans="1:24" ht="11.25" customHeight="1">
      <c r="A100" s="68" t="s">
        <v>215</v>
      </c>
      <c r="B100" s="103" t="s">
        <v>15</v>
      </c>
      <c r="C100" s="103" t="str">
        <f>IF(AND('A-10'!B254="-",'A-5'!C49="-",'A-5'!C100="-"),"-",SUM('A-10'!B254,'A-5'!C49,'A-5'!C100))</f>
        <v>-</v>
      </c>
      <c r="D100" s="103" t="str">
        <f>IF(AND('A-10'!C254="-",'A-5'!D49="-",'A-5'!D100="-"),"-",SUM('A-10'!C254,'A-5'!D49,'A-5'!D100))</f>
        <v>-</v>
      </c>
      <c r="E100" s="103" t="str">
        <f>IF(AND('A-10'!D254="-",'A-5'!E49="-",'A-5'!E100="-"),"-",SUM('A-10'!D254,'A-5'!E49,'A-5'!E100))</f>
        <v>-</v>
      </c>
      <c r="F100" s="103">
        <f>IF(AND('A-10'!E254="-",'A-5'!F49="-",'A-5'!F100="-"),"-",SUM('A-10'!E254,'A-5'!F49,'A-5'!F100))</f>
        <v>566</v>
      </c>
      <c r="G100" s="103">
        <f>IF(AND('A-10'!F254="-",'A-5'!G49="-",'A-5'!G100="-"),"-",SUM('A-10'!F254,'A-5'!G49,'A-5'!G100))</f>
        <v>2518</v>
      </c>
      <c r="H100" s="103">
        <f>IF(AND('A-10'!G254="-",'A-5'!H49="-",'A-5'!H100="-"),"-",SUM('A-10'!G254,'A-5'!H49,'A-5'!H100))</f>
        <v>382</v>
      </c>
      <c r="I100" s="103" t="str">
        <f>IF(AND('A-10'!H254="-",'A-5'!I49="-",'A-5'!I100="-"),"-",SUM('A-10'!H254,'A-5'!I49,'A-5'!I100))</f>
        <v>-</v>
      </c>
      <c r="J100" s="103" t="str">
        <f>IF(AND('A-10'!I254="-",'A-5'!J49="-",'A-5'!J100="-"),"-",SUM('A-10'!I254,'A-5'!J49,'A-5'!J100))</f>
        <v>-</v>
      </c>
      <c r="K100" s="103" t="s">
        <v>15</v>
      </c>
      <c r="L100" s="103">
        <f t="shared" si="4"/>
        <v>3466</v>
      </c>
      <c r="N100" s="103" t="str">
        <f>IF(OR(ISNUMBER('A-5'!N49),ISNUMBER('A-5'!N100)),SUM('A-5'!N49,'A-5'!N100),IF(OR('A-5'!N49="--",'A-5'!N100="--"),"--","-"))</f>
        <v>-</v>
      </c>
      <c r="O100" s="103" t="str">
        <f>IF(OR(ISNUMBER('A-5'!O49),ISNUMBER('A-5'!O100)),SUM('A-5'!O49,'A-5'!O100),IF(OR('A-5'!O49="--",'A-5'!O100="--"),"--","-"))</f>
        <v>-</v>
      </c>
      <c r="P100" s="103" t="str">
        <f>IF(OR(ISNUMBER('A-5'!P49),ISNUMBER('A-5'!P100)),SUM('A-5'!P49,'A-5'!P100),IF(OR('A-5'!P49="--",'A-5'!P100="--"),"--","-"))</f>
        <v>-</v>
      </c>
      <c r="Q100" s="103" t="str">
        <f>IF(AND('A-10'!M254="-",'A-5'!Q49="-",'A-5'!Q100="-"),"-",SUM('A-10'!M254,'A-5'!Q49,'A-5'!Q100))</f>
        <v>-</v>
      </c>
      <c r="R100" s="103" t="str">
        <f>IF(AND('A-10'!N254="-",'A-5'!R49="-",'A-5'!R100="-"),"-",SUM('A-10'!N254,'A-5'!R49,'A-5'!R100))</f>
        <v>-</v>
      </c>
      <c r="S100" s="103">
        <f>IF(AND('A-10'!O254="-",'A-5'!S49="-",'A-5'!S100="-"),"-",SUM('A-10'!O254,'A-5'!S49,'A-5'!S100))</f>
        <v>18</v>
      </c>
      <c r="T100" s="103" t="str">
        <f>IF(AND('A-10'!P254="-",'A-5'!T49="-",'A-5'!T100="-"),"-",SUM('A-10'!P254,'A-5'!T49,'A-5'!T100))</f>
        <v>-</v>
      </c>
      <c r="U100" s="103" t="str">
        <f>IF(AND('A-10'!Q254="-",'A-5'!U49="-",'A-5'!U100="-"),"-",SUM('A-10'!Q254,'A-5'!U49,'A-5'!U100))</f>
        <v>-</v>
      </c>
      <c r="V100" s="103" t="str">
        <f>IF(AND('A-10'!R254="-",'A-5'!V49="-",'A-5'!V100="-"),"-",SUM('A-10'!R254,'A-5'!V49,'A-5'!V100))</f>
        <v>-</v>
      </c>
      <c r="W100" s="103" t="str">
        <f>IF(AND('A-5'!W49="-",'A-5'!W100="-"),"-",SUM('A-5'!W49,'A-5'!W100))</f>
        <v>-</v>
      </c>
      <c r="X100" s="103">
        <f t="shared" si="5"/>
        <v>18</v>
      </c>
    </row>
    <row r="101" spans="1:24" ht="11.25" customHeight="1">
      <c r="A101" s="68">
        <v>2021</v>
      </c>
      <c r="B101" s="103" t="s">
        <v>15</v>
      </c>
      <c r="C101" s="103" t="str">
        <f>IF(AND('A-10'!B255="-",'A-5'!C50="-",'A-5'!C101="-"),"-",SUM('A-10'!B255,'A-5'!C50,'A-5'!C101))</f>
        <v>-</v>
      </c>
      <c r="D101" s="103" t="str">
        <f>IF(AND('A-10'!C255="-",'A-5'!D50="-",'A-5'!D101="-"),"-",SUM('A-10'!C255,'A-5'!D50,'A-5'!D101))</f>
        <v>-</v>
      </c>
      <c r="E101" s="103" t="str">
        <f>IF(AND('A-10'!D255="-",'A-5'!E50="-",'A-5'!E101="-"),"-",SUM('A-10'!D255,'A-5'!E50,'A-5'!E101))</f>
        <v>-</v>
      </c>
      <c r="F101" s="103">
        <f>IF(AND('A-10'!E255="-",'A-5'!F50="-",'A-5'!F101="-"),"-",SUM('A-10'!E255,'A-5'!F50,'A-5'!F101))</f>
        <v>276</v>
      </c>
      <c r="G101" s="103">
        <f>IF(AND('A-10'!F255="-",'A-5'!G50="-",'A-5'!G101="-"),"-",SUM('A-10'!F255,'A-5'!G50,'A-5'!G101))</f>
        <v>1088</v>
      </c>
      <c r="H101" s="103">
        <f>IF(AND('A-10'!G255="-",'A-5'!H50="-",'A-5'!H101="-"),"-",SUM('A-10'!G255,'A-5'!H50,'A-5'!H101))</f>
        <v>178</v>
      </c>
      <c r="I101" s="103" t="str">
        <f>IF(AND('A-10'!H255="-",'A-5'!I50="-",'A-5'!I101="-"),"-",SUM('A-10'!H255,'A-5'!I50,'A-5'!I101))</f>
        <v>-</v>
      </c>
      <c r="J101" s="103" t="str">
        <f>IF(AND('A-10'!I255="-",'A-5'!J50="-",'A-5'!J101="-"),"-",SUM('A-10'!I255,'A-5'!J50,'A-5'!J101))</f>
        <v>-</v>
      </c>
      <c r="K101" s="103" t="s">
        <v>15</v>
      </c>
      <c r="L101" s="103">
        <f t="shared" si="4"/>
        <v>1542</v>
      </c>
      <c r="N101" s="103" t="str">
        <f>IF(OR(ISNUMBER('A-5'!N50),ISNUMBER('A-5'!N101)),SUM('A-5'!N50,'A-5'!N101),IF(OR('A-5'!N50="--",'A-5'!N101="--"),"--","-"))</f>
        <v>-</v>
      </c>
      <c r="O101" s="103" t="str">
        <f>IF(OR(ISNUMBER('A-5'!O50),ISNUMBER('A-5'!O101)),SUM('A-5'!O50,'A-5'!O101),IF(OR('A-5'!O50="--",'A-5'!O101="--"),"--","-"))</f>
        <v>-</v>
      </c>
      <c r="P101" s="103" t="str">
        <f>IF(OR(ISNUMBER('A-5'!P50),ISNUMBER('A-5'!P101)),SUM('A-5'!P50,'A-5'!P101),IF(OR('A-5'!P50="--",'A-5'!P101="--"),"--","-"))</f>
        <v>-</v>
      </c>
      <c r="Q101" s="103" t="str">
        <f>IF(AND('A-10'!M255="-",'A-5'!Q50="-",'A-5'!Q101="-"),"-",SUM('A-10'!M255,'A-5'!Q50,'A-5'!Q101))</f>
        <v>-</v>
      </c>
      <c r="R101" s="103">
        <f>IF(AND('A-10'!N255="-",'A-5'!R50="-",'A-5'!R101="-"),"-",SUM('A-10'!N255,'A-5'!R50,'A-5'!R101))</f>
        <v>450</v>
      </c>
      <c r="S101" s="103">
        <f>IF(AND('A-10'!O255="-",'A-5'!S50="-",'A-5'!S101="-"),"-",SUM('A-10'!O255,'A-5'!S50,'A-5'!S101))</f>
        <v>130</v>
      </c>
      <c r="T101" s="103">
        <f>IF(AND('A-10'!P255="-",'A-5'!T50="-",'A-5'!T101="-"),"-",SUM('A-10'!P255,'A-5'!T50,'A-5'!T101))</f>
        <v>195</v>
      </c>
      <c r="U101" s="103" t="str">
        <f>IF(AND('A-10'!Q255="-",'A-5'!U50="-",'A-5'!U101="-"),"-",SUM('A-10'!Q255,'A-5'!U50,'A-5'!U101))</f>
        <v>-</v>
      </c>
      <c r="V101" s="103" t="str">
        <f>IF(AND('A-10'!R255="-",'A-5'!V50="-",'A-5'!V101="-"),"-",SUM('A-10'!R255,'A-5'!V50,'A-5'!V101))</f>
        <v>-</v>
      </c>
      <c r="W101" s="103" t="str">
        <f>IF(AND('A-5'!W50="-",'A-5'!W101="-"),"-",SUM('A-5'!W50,'A-5'!W101))</f>
        <v>-</v>
      </c>
      <c r="X101" s="103">
        <f t="shared" si="5"/>
        <v>775</v>
      </c>
    </row>
    <row r="102" spans="1:24" ht="11.25" customHeight="1">
      <c r="A102" s="68">
        <v>2022</v>
      </c>
      <c r="B102" s="103" t="s">
        <v>15</v>
      </c>
      <c r="C102" s="103" t="str">
        <f>IF(AND('A-10'!B256="-",'A-5'!C51="-",'A-5'!C102="-"),"-",SUM('A-10'!B256,'A-5'!C51,'A-5'!C102))</f>
        <v>-</v>
      </c>
      <c r="D102" s="103" t="str">
        <f>IF(AND('A-10'!C256="-",'A-5'!D51="-",'A-5'!D102="-"),"-",SUM('A-10'!C256,'A-5'!D51,'A-5'!D102))</f>
        <v>-</v>
      </c>
      <c r="E102" s="103">
        <f>IF(AND('A-10'!D256="-",'A-5'!E51="-",'A-5'!E102="-"),"-",SUM('A-10'!D256,'A-5'!E51,'A-5'!E102))</f>
        <v>3550</v>
      </c>
      <c r="F102" s="103">
        <f>IF(AND('A-10'!E256="-",'A-5'!F51="-",'A-5'!F102="-"),"-",SUM('A-10'!E256,'A-5'!F51,'A-5'!F102))</f>
        <v>164</v>
      </c>
      <c r="G102" s="103">
        <f>IF(AND('A-10'!F256="-",'A-5'!G51="-",'A-5'!G102="-"),"-",SUM('A-10'!F256,'A-5'!G51,'A-5'!G102))</f>
        <v>63</v>
      </c>
      <c r="H102" s="103">
        <f>IF(AND('A-10'!G256="-",'A-5'!H51="-",'A-5'!H102="-"),"-",SUM('A-10'!G256,'A-5'!H51,'A-5'!H102))</f>
        <v>391</v>
      </c>
      <c r="I102" s="103">
        <f>IF(AND('A-10'!H256="-",'A-5'!I51="-",'A-5'!I102="-"),"-",SUM('A-10'!H256,'A-5'!I51,'A-5'!I102))</f>
        <v>443</v>
      </c>
      <c r="J102" s="103" t="str">
        <f>IF(AND('A-10'!I256="-",'A-5'!J51="-",'A-5'!J102="-"),"-",SUM('A-10'!I256,'A-5'!J51,'A-5'!J102))</f>
        <v>-</v>
      </c>
      <c r="K102" s="103" t="s">
        <v>15</v>
      </c>
      <c r="L102" s="103">
        <f t="shared" si="4"/>
        <v>4611</v>
      </c>
      <c r="N102" s="103" t="str">
        <f>IF(OR(ISNUMBER('A-5'!N51),ISNUMBER('A-5'!N102)),SUM('A-5'!N51,'A-5'!N102),IF(OR('A-5'!N51="--",'A-5'!N102="--"),"--","-"))</f>
        <v>-</v>
      </c>
      <c r="O102" s="103" t="str">
        <f>IF(OR(ISNUMBER('A-5'!O51),ISNUMBER('A-5'!O102)),SUM('A-5'!O51,'A-5'!O102),IF(OR('A-5'!O51="--",'A-5'!O102="--"),"--","-"))</f>
        <v>-</v>
      </c>
      <c r="P102" s="103" t="str">
        <f>IF(OR(ISNUMBER('A-5'!P51),ISNUMBER('A-5'!P102)),SUM('A-5'!P51,'A-5'!P102),IF(OR('A-5'!P51="--",'A-5'!P102="--"),"--","-"))</f>
        <v>-</v>
      </c>
      <c r="Q102" s="103">
        <f>IF(AND('A-10'!M256="-",'A-5'!Q51="-",'A-5'!Q102="-"),"-",SUM('A-10'!M256,'A-5'!Q51,'A-5'!Q102))</f>
        <v>13</v>
      </c>
      <c r="R102" s="103">
        <f>IF(AND('A-10'!N256="-",'A-5'!R51="-",'A-5'!R102="-"),"-",SUM('A-10'!N256,'A-5'!R51,'A-5'!R102))</f>
        <v>544</v>
      </c>
      <c r="S102" s="103">
        <f>IF(AND('A-10'!O256="-",'A-5'!S51="-",'A-5'!S102="-"),"-",SUM('A-10'!O256,'A-5'!S51,'A-5'!S102))</f>
        <v>401</v>
      </c>
      <c r="T102" s="103">
        <f>IF(AND('A-10'!P256="-",'A-5'!T51="-",'A-5'!T102="-"),"-",SUM('A-10'!P256,'A-5'!T51,'A-5'!T102))</f>
        <v>7</v>
      </c>
      <c r="U102" s="103">
        <f>IF(AND('A-10'!Q256="-",'A-5'!U51="-",'A-5'!U102="-"),"-",SUM('A-10'!Q256,'A-5'!U51,'A-5'!U102))</f>
        <v>2</v>
      </c>
      <c r="V102" s="103" t="str">
        <f>IF(AND('A-10'!R256="-",'A-5'!V51="-",'A-5'!V102="-"),"-",SUM('A-10'!R256,'A-5'!V51,'A-5'!V102))</f>
        <v>-</v>
      </c>
      <c r="W102" s="103" t="str">
        <f>IF(AND('A-5'!W51="-",'A-5'!W102="-"),"-",SUM('A-5'!W51,'A-5'!W102))</f>
        <v>-</v>
      </c>
      <c r="X102" s="103">
        <f t="shared" si="5"/>
        <v>967</v>
      </c>
    </row>
    <row r="103" spans="1:24" ht="11.25" customHeight="1">
      <c r="A103" s="68">
        <v>2023</v>
      </c>
      <c r="B103" s="103" t="s">
        <v>15</v>
      </c>
      <c r="C103" s="103" t="str">
        <f>IF(AND('A-10'!B257="-",'A-5'!C52="-",'A-5'!C103="-"),"-",SUM('A-10'!B257,'A-5'!C52,'A-5'!C103))</f>
        <v>-</v>
      </c>
      <c r="D103" s="103" t="str">
        <f>IF(AND('A-10'!C257="-",'A-5'!D52="-",'A-5'!D103="-"),"-",SUM('A-10'!C257,'A-5'!D52,'A-5'!D103))</f>
        <v>-</v>
      </c>
      <c r="E103" s="103" t="str">
        <f>IF(AND('A-10'!D257="-",'A-5'!E52="-",'A-5'!E103="-"),"-",SUM('A-10'!D257,'A-5'!E52,'A-5'!E103))</f>
        <v>-</v>
      </c>
      <c r="F103" s="103" t="str">
        <f>IF(AND('A-10'!E257="-",'A-5'!F52="-",'A-5'!F103="-"),"-",SUM('A-10'!E257,'A-5'!F52,'A-5'!F103))</f>
        <v>-</v>
      </c>
      <c r="G103" s="103" t="str">
        <f>IF(AND('A-10'!F257="-",'A-5'!G52="-",'A-5'!G103="-"),"-",SUM('A-10'!F257,'A-5'!G52,'A-5'!G103))</f>
        <v>-</v>
      </c>
      <c r="H103" s="103" t="str">
        <f>IF(AND('A-10'!G257="-",'A-5'!H52="-",'A-5'!H103="-"),"-",SUM('A-10'!G257,'A-5'!H52,'A-5'!H103))</f>
        <v>-</v>
      </c>
      <c r="I103" s="103" t="str">
        <f>IF(AND('A-10'!H257="-",'A-5'!I52="-",'A-5'!I103="-"),"-",SUM('A-10'!H257,'A-5'!I52,'A-5'!I103))</f>
        <v>-</v>
      </c>
      <c r="J103" s="103" t="str">
        <f>IF(AND('A-10'!I257="-",'A-5'!J52="-",'A-5'!J103="-"),"-",SUM('A-10'!I257,'A-5'!J52,'A-5'!J103))</f>
        <v>-</v>
      </c>
      <c r="K103" s="103" t="s">
        <v>15</v>
      </c>
      <c r="L103" s="103">
        <f t="shared" si="4"/>
        <v>0</v>
      </c>
      <c r="N103" s="103" t="str">
        <f>IF(OR(ISNUMBER('A-5'!N52),ISNUMBER('A-5'!N103)),SUM('A-5'!N52,'A-5'!N103),IF(OR('A-5'!N52="--",'A-5'!N103="--"),"--","-"))</f>
        <v>-</v>
      </c>
      <c r="O103" s="103" t="str">
        <f>IF(OR(ISNUMBER('A-5'!O52),ISNUMBER('A-5'!O103)),SUM('A-5'!O52,'A-5'!O103),IF(OR('A-5'!O52="--",'A-5'!O103="--"),"--","-"))</f>
        <v>-</v>
      </c>
      <c r="P103" s="103" t="str">
        <f>IF(OR(ISNUMBER('A-5'!P52),ISNUMBER('A-5'!P103)),SUM('A-5'!P52,'A-5'!P103),IF(OR('A-5'!P52="--",'A-5'!P103="--"),"--","-"))</f>
        <v>-</v>
      </c>
      <c r="Q103" s="103" t="str">
        <f>IF(AND('A-10'!M257="-",'A-5'!Q52="-",'A-5'!Q103="-"),"-",SUM('A-10'!M257,'A-5'!Q52,'A-5'!Q103))</f>
        <v>-</v>
      </c>
      <c r="R103" s="103">
        <f>IF(AND('A-10'!N257="-",'A-5'!R52="-",'A-5'!R103="-"),"-",SUM('A-10'!N257,'A-5'!R52,'A-5'!R103))</f>
        <v>8</v>
      </c>
      <c r="S103" s="103">
        <f>IF(AND('A-10'!O257="-",'A-5'!S52="-",'A-5'!S103="-"),"-",SUM('A-10'!O257,'A-5'!S52,'A-5'!S103))</f>
        <v>8</v>
      </c>
      <c r="T103" s="103">
        <f>IF(AND('A-10'!P257="-",'A-5'!T52="-",'A-5'!T103="-"),"-",SUM('A-10'!P257,'A-5'!T52,'A-5'!T103))</f>
        <v>8</v>
      </c>
      <c r="U103" s="103" t="str">
        <f>IF(AND('A-10'!Q257="-",'A-5'!U52="-",'A-5'!U103="-"),"-",SUM('A-10'!Q257,'A-5'!U52,'A-5'!U103))</f>
        <v>-</v>
      </c>
      <c r="V103" s="103" t="str">
        <f>IF(AND('A-10'!R257="-",'A-5'!V52="-",'A-5'!V103="-"),"-",SUM('A-10'!R257,'A-5'!V52,'A-5'!V103))</f>
        <v>-</v>
      </c>
      <c r="W103" s="103" t="str">
        <f>IF(AND('A-5'!W52="-",'A-5'!W103="-"),"-",SUM('A-5'!W52,'A-5'!W103))</f>
        <v>-</v>
      </c>
      <c r="X103" s="103">
        <f t="shared" si="5"/>
        <v>24</v>
      </c>
    </row>
    <row r="104" spans="1:24" ht="11.25" customHeight="1">
      <c r="A104" s="68" t="s">
        <v>346</v>
      </c>
      <c r="B104" s="103" t="s">
        <v>15</v>
      </c>
      <c r="C104" s="103" t="str">
        <f>IF(AND('A-10'!B258="-",'A-5'!C53="-",'A-5'!C104="-"),"-",SUM('A-10'!B258,'A-5'!C53,'A-5'!C104))</f>
        <v>-</v>
      </c>
      <c r="D104" s="103" t="str">
        <f>IF(AND('A-10'!C258="-",'A-5'!D53="-",'A-5'!D104="-"),"-",SUM('A-10'!C258,'A-5'!D53,'A-5'!D104))</f>
        <v>-</v>
      </c>
      <c r="E104" s="103">
        <f>IF(AND('A-10'!D258="-",'A-5'!E53="-",'A-5'!E104="-"),"-",SUM('A-10'!D258,'A-5'!E53,'A-5'!E104))</f>
        <v>2</v>
      </c>
      <c r="F104" s="103">
        <f>IF(AND('A-10'!E258="-",'A-5'!F53="-",'A-5'!F104="-"),"-",SUM('A-10'!E258,'A-5'!F53,'A-5'!F104))</f>
        <v>39</v>
      </c>
      <c r="G104" s="103">
        <f>IF(AND('A-10'!F258="-",'A-5'!G53="-",'A-5'!G104="-"),"-",SUM('A-10'!F258,'A-5'!G53,'A-5'!G104))</f>
        <v>62</v>
      </c>
      <c r="H104" s="103">
        <f>IF(AND('A-10'!G258="-",'A-5'!H53="-",'A-5'!H104="-"),"-",SUM('A-10'!G258,'A-5'!H53,'A-5'!H104))</f>
        <v>64</v>
      </c>
      <c r="I104" s="103" t="str">
        <f>IF(AND('A-10'!H258="-",'A-5'!I53="-",'A-5'!I104="-"),"-",SUM('A-10'!H258,'A-5'!I53,'A-5'!I104))</f>
        <v>-</v>
      </c>
      <c r="J104" s="103" t="str">
        <f>IF(AND('A-10'!I258="-",'A-5'!J53="-",'A-5'!J104="-"),"-",SUM('A-10'!I258,'A-5'!J53,'A-5'!J104))</f>
        <v>-</v>
      </c>
      <c r="K104" s="103" t="s">
        <v>15</v>
      </c>
      <c r="L104" s="103">
        <f t="shared" si="4"/>
        <v>167</v>
      </c>
      <c r="N104" s="103" t="str">
        <f>IF(OR(ISNUMBER('A-5'!N53),ISNUMBER('A-5'!N104)),SUM('A-5'!N53,'A-5'!N104),IF(OR('A-5'!N53="--",'A-5'!N104="--"),"--","-"))</f>
        <v>-</v>
      </c>
      <c r="O104" s="103" t="str">
        <f>IF(OR(ISNUMBER('A-5'!O53),ISNUMBER('A-5'!O104)),SUM('A-5'!O53,'A-5'!O104),IF(OR('A-5'!O53="--",'A-5'!O104="--"),"--","-"))</f>
        <v>-</v>
      </c>
      <c r="P104" s="103" t="str">
        <f>IF(OR(ISNUMBER('A-5'!P53),ISNUMBER('A-5'!P104)),SUM('A-5'!P53,'A-5'!P104),IF(OR('A-5'!P53="--",'A-5'!P104="--"),"--","-"))</f>
        <v>-</v>
      </c>
      <c r="Q104" s="103" t="str">
        <f>IF(AND('A-10'!M258="-",'A-5'!Q53="-",'A-5'!Q104="-"),"-",SUM('A-10'!M258,'A-5'!Q53,'A-5'!Q104))</f>
        <v>-</v>
      </c>
      <c r="R104" s="103">
        <f>IF(AND('A-10'!N258="-",'A-5'!R53="-",'A-5'!R104="-"),"-",SUM('A-10'!N258,'A-5'!R53,'A-5'!R104))</f>
        <v>317</v>
      </c>
      <c r="S104" s="103">
        <f>IF(AND('A-10'!O258="-",'A-5'!S53="-",'A-5'!S104="-"),"-",SUM('A-10'!O258,'A-5'!S53,'A-5'!S104))</f>
        <v>449</v>
      </c>
      <c r="T104" s="103">
        <f>IF(AND('A-10'!P258="-",'A-5'!T53="-",'A-5'!T104="-"),"-",SUM('A-10'!P258,'A-5'!T53,'A-5'!T104))</f>
        <v>74</v>
      </c>
      <c r="U104" s="103" t="str">
        <f>IF(AND('A-10'!Q258="-",'A-5'!U53="-",'A-5'!U104="-"),"-",SUM('A-10'!Q258,'A-5'!U53,'A-5'!U104))</f>
        <v>-</v>
      </c>
      <c r="V104" s="103" t="str">
        <f>IF(AND('A-10'!R258="-",'A-5'!V53="-",'A-5'!V104="-"),"-",SUM('A-10'!R258,'A-5'!V53,'A-5'!V104))</f>
        <v>-</v>
      </c>
      <c r="W104" s="103" t="str">
        <f>IF(AND('A-5'!W53="-",'A-5'!W104="-"),"-",SUM('A-5'!W53,'A-5'!W104))</f>
        <v>-</v>
      </c>
      <c r="X104" s="103">
        <f t="shared" si="3"/>
        <v>840</v>
      </c>
    </row>
    <row r="105" spans="1:24" ht="11.25" customHeight="1">
      <c r="A105" s="68"/>
    </row>
    <row r="106" spans="1:24" ht="11.25" customHeight="1">
      <c r="A106" s="63" t="s">
        <v>276</v>
      </c>
    </row>
    <row r="107" spans="1:24" ht="11.25" customHeight="1">
      <c r="A107" s="68">
        <v>1976</v>
      </c>
      <c r="B107" s="103">
        <f>IF(AND('A-5'!B107="-",'A-5'!B158="-",'A-5'!B209="-"),"-",SUM('A-5'!B107,'A-5'!B158,'A-5'!B209))</f>
        <v>2686</v>
      </c>
      <c r="C107" s="103">
        <f>IF(AND('A-5'!C107="-",'A-5'!C158="-",'A-5'!C209="-"),"-",SUM('A-5'!C107,'A-5'!C158,'A-5'!C209))</f>
        <v>1221</v>
      </c>
      <c r="D107" s="103">
        <f>IF(AND('A-5'!D107="-",'A-5'!D158="-",'A-5'!D209="-"),"-",SUM('A-5'!D107,'A-5'!D158,'A-5'!D209))</f>
        <v>6634</v>
      </c>
      <c r="E107" s="103">
        <f>IF(AND('A-5'!E107="-",'A-5'!E158="-",'A-5'!E209="-"),"-",SUM('A-5'!E107,'A-5'!E158,'A-5'!E209))</f>
        <v>13016</v>
      </c>
      <c r="F107" s="103">
        <f>IF(AND('A-5'!F107="-",'A-5'!F158="-",'A-5'!F209="-"),"-",SUM('A-5'!F107,'A-5'!F158,'A-5'!F209))</f>
        <v>10427</v>
      </c>
      <c r="G107" s="103">
        <f>IF(AND('A-5'!G107="-",'A-5'!G158="-",'A-5'!G209="-"),"-",SUM('A-5'!G107,'A-5'!G158,'A-5'!G209))</f>
        <v>8199</v>
      </c>
      <c r="H107" s="103">
        <f>IF(AND('A-5'!H107="-",'A-5'!H158="-",'A-5'!H209="-"),"-",SUM('A-5'!H107,'A-5'!H158,'A-5'!H209))</f>
        <v>10227</v>
      </c>
      <c r="I107" s="103">
        <f>IF(AND('A-5'!I107="-",'A-5'!I158="-",'A-5'!I209="-"),"-",SUM('A-5'!I107,'A-5'!I158,'A-5'!I209))</f>
        <v>5271</v>
      </c>
      <c r="J107" s="103">
        <f>IF(AND('A-5'!J107="-",'A-5'!J158="-",'A-5'!J209="-"),"-",SUM('A-5'!J107,'A-5'!J158,'A-5'!J209))</f>
        <v>10616</v>
      </c>
      <c r="K107" s="103">
        <f>IF(AND('A-5'!K107="-",'A-5'!K158="-",'A-5'!K209="-"),"-",SUM('A-5'!K107,'A-5'!K158,'A-5'!K209))</f>
        <v>2594</v>
      </c>
      <c r="L107" s="103">
        <f>IF(AND('A-5'!L107="-",'A-5'!L158="-",'A-5'!L209="-"),"-",SUM('A-5'!L107,'A-5'!L158,'A-5'!L209))</f>
        <v>70891</v>
      </c>
      <c r="N107" s="103">
        <f>IF(OR(ISNUMBER('A-5'!N158),ISNUMBER('A-5'!N107),ISNUMBER('A-5'!N209)),SUM('A-5'!N158,'A-5'!N107,'A-5'!N209),IF(OR('A-5'!N158="--",'A-5'!N107="--",'A-5'!N209="--"),"--","-"))</f>
        <v>29</v>
      </c>
      <c r="O107" s="103">
        <f>IF(OR(ISNUMBER('A-5'!O158),ISNUMBER('A-5'!O107),ISNUMBER('A-5'!O209)),SUM('A-5'!O158,'A-5'!O107,'A-5'!O209),IF(OR('A-5'!O158="--",'A-5'!O107="--",'A-5'!O209="--"),"--","-"))</f>
        <v>32</v>
      </c>
      <c r="P107" s="103">
        <f>IF(OR(ISNUMBER('A-5'!P158),ISNUMBER('A-5'!P107),ISNUMBER('A-5'!P209)),SUM('A-5'!P158,'A-5'!P107,'A-5'!P209),IF(OR('A-5'!P158="--",'A-5'!P107="--",'A-5'!P209="--"),"--","-"))</f>
        <v>805</v>
      </c>
      <c r="Q107" s="103">
        <f>IF(OR(ISNUMBER('A-5'!Q158),ISNUMBER('A-5'!Q107),ISNUMBER('A-5'!Q209)),SUM('A-5'!Q158,'A-5'!Q107,'A-5'!Q209),IF(OR('A-5'!Q158="--",'A-5'!Q107="--",'A-5'!Q209="--"),"--","-"))</f>
        <v>6080</v>
      </c>
      <c r="R107" s="103">
        <f>IF(OR(ISNUMBER('A-5'!R158),ISNUMBER('A-5'!R107),ISNUMBER('A-5'!R209)),SUM('A-5'!R158,'A-5'!R107,'A-5'!R209),IF(OR('A-5'!R158="--",'A-5'!R107="--",'A-5'!R209="--"),"--","-"))</f>
        <v>4660</v>
      </c>
      <c r="S107" s="103">
        <f>IF(OR(ISNUMBER('A-5'!S158),ISNUMBER('A-5'!S107),ISNUMBER('A-5'!S209)),SUM('A-5'!S158,'A-5'!S107,'A-5'!S209),IF(OR('A-5'!S158="--",'A-5'!S107="--",'A-5'!S209="--"),"--","-"))</f>
        <v>7228</v>
      </c>
      <c r="T107" s="103">
        <f>IF(OR(ISNUMBER('A-5'!T158),ISNUMBER('A-5'!T107),ISNUMBER('A-5'!T209)),SUM('A-5'!T158,'A-5'!T107,'A-5'!T209),IF(OR('A-5'!T158="--",'A-5'!T107="--",'A-5'!T209="--"),"--","-"))</f>
        <v>2137</v>
      </c>
      <c r="U107" s="103">
        <f>IF(OR(ISNUMBER('A-5'!U158),ISNUMBER('A-5'!U107),ISNUMBER('A-5'!U209)),SUM('A-5'!U158,'A-5'!U107,'A-5'!U209),IF(OR('A-5'!U158="--",'A-5'!U107="--",'A-5'!U209="--"),"--","-"))</f>
        <v>209</v>
      </c>
      <c r="V107" s="103">
        <f>IF(OR(ISNUMBER('A-5'!V158),ISNUMBER('A-5'!V107),ISNUMBER('A-5'!V209)),SUM('A-5'!V158,'A-5'!V107,'A-5'!V209),IF(OR('A-5'!V158="--",'A-5'!V107="--",'A-5'!V209="--"),"--","-"))</f>
        <v>1</v>
      </c>
      <c r="W107" s="103">
        <f>IF(OR(ISNUMBER('A-5'!W158),ISNUMBER('A-5'!W107),ISNUMBER('A-5'!W209)),SUM('A-5'!W158,'A-5'!W107,'A-5'!W209),IF(OR('A-5'!W158="--",'A-5'!W107="--",'A-5'!W209="--"),"--","-"))</f>
        <v>0</v>
      </c>
      <c r="X107" s="103">
        <f>IF(AND('A-5'!X107="-",'A-5'!X158="-",'A-5'!X209="-"),"-",SUM('A-5'!X107,'A-5'!X158,'A-5'!X209))</f>
        <v>21181</v>
      </c>
    </row>
    <row r="108" spans="1:24" ht="11.25" customHeight="1">
      <c r="A108" s="68">
        <v>1977</v>
      </c>
      <c r="B108" s="103">
        <f>IF(AND('A-5'!B108="-",'A-5'!B159="-",'A-5'!B210="-"),"-",SUM('A-5'!B108,'A-5'!B159,'A-5'!B210))</f>
        <v>4096</v>
      </c>
      <c r="C108" s="103">
        <f>IF(AND('A-5'!C108="-",'A-5'!C159="-",'A-5'!C210="-"),"-",SUM('A-5'!C108,'A-5'!C159,'A-5'!C210))</f>
        <v>5510</v>
      </c>
      <c r="D108" s="103">
        <f>IF(AND('A-5'!D108="-",'A-5'!D159="-",'A-5'!D210="-"),"-",SUM('A-5'!D108,'A-5'!D159,'A-5'!D210))</f>
        <v>15525</v>
      </c>
      <c r="E108" s="103">
        <f>IF(AND('A-5'!E108="-",'A-5'!E159="-",'A-5'!E210="-"),"-",SUM('A-5'!E108,'A-5'!E159,'A-5'!E210))</f>
        <v>4270</v>
      </c>
      <c r="F108" s="103">
        <f>IF(AND('A-5'!F108="-",'A-5'!F159="-",'A-5'!F210="-"),"-",SUM('A-5'!F108,'A-5'!F159,'A-5'!F210))</f>
        <v>8834</v>
      </c>
      <c r="G108" s="103">
        <f>IF(AND('A-5'!G108="-",'A-5'!G159="-",'A-5'!G210="-"),"-",SUM('A-5'!G108,'A-5'!G159,'A-5'!G210))</f>
        <v>20114</v>
      </c>
      <c r="H108" s="103">
        <f>IF(AND('A-5'!H108="-",'A-5'!H159="-",'A-5'!H210="-"),"-",SUM('A-5'!H108,'A-5'!H159,'A-5'!H210))</f>
        <v>10665</v>
      </c>
      <c r="I108" s="103">
        <f>IF(AND('A-5'!I108="-",'A-5'!I159="-",'A-5'!I210="-"),"-",SUM('A-5'!I108,'A-5'!I159,'A-5'!I210))</f>
        <v>8354</v>
      </c>
      <c r="J108" s="103">
        <f>IF(AND('A-5'!J108="-",'A-5'!J159="-",'A-5'!J210="-"),"-",SUM('A-5'!J108,'A-5'!J159,'A-5'!J210))</f>
        <v>4063</v>
      </c>
      <c r="K108" s="103">
        <f>IF(AND('A-5'!K108="-",'A-5'!K159="-",'A-5'!K210="-"),"-",SUM('A-5'!K108,'A-5'!K159,'A-5'!K210))</f>
        <v>1492</v>
      </c>
      <c r="L108" s="103">
        <f>IF(AND('A-5'!L108="-",'A-5'!L159="-",'A-5'!L210="-"),"-",SUM('A-5'!L108,'A-5'!L159,'A-5'!L210))</f>
        <v>82923</v>
      </c>
      <c r="N108" s="103">
        <f>IF(OR(ISNUMBER('A-5'!N159),ISNUMBER('A-5'!N108),ISNUMBER('A-5'!N210)),SUM('A-5'!N159,'A-5'!N108,'A-5'!N210),IF(OR('A-5'!N159="--",'A-5'!N108="--",'A-5'!N210="--"),"--","-"))</f>
        <v>12</v>
      </c>
      <c r="O108" s="103">
        <f>IF(OR(ISNUMBER('A-5'!O159),ISNUMBER('A-5'!O108),ISNUMBER('A-5'!O210)),SUM('A-5'!O159,'A-5'!O108,'A-5'!O210),IF(OR('A-5'!O159="--",'A-5'!O108="--",'A-5'!O210="--"),"--","-"))</f>
        <v>0</v>
      </c>
      <c r="P108" s="103">
        <f>IF(OR(ISNUMBER('A-5'!P159),ISNUMBER('A-5'!P108),ISNUMBER('A-5'!P210)),SUM('A-5'!P159,'A-5'!P108,'A-5'!P210),IF(OR('A-5'!P159="--",'A-5'!P108="--",'A-5'!P210="--"),"--","-"))</f>
        <v>348</v>
      </c>
      <c r="Q108" s="103">
        <f>IF(OR(ISNUMBER('A-5'!Q159),ISNUMBER('A-5'!Q108),ISNUMBER('A-5'!Q210)),SUM('A-5'!Q159,'A-5'!Q108,'A-5'!Q210),IF(OR('A-5'!Q159="--",'A-5'!Q108="--",'A-5'!Q210="--"),"--","-"))</f>
        <v>861</v>
      </c>
      <c r="R108" s="103">
        <f>IF(OR(ISNUMBER('A-5'!R159),ISNUMBER('A-5'!R108),ISNUMBER('A-5'!R210)),SUM('A-5'!R159,'A-5'!R108,'A-5'!R210),IF(OR('A-5'!R159="--",'A-5'!R108="--",'A-5'!R210="--"),"--","-"))</f>
        <v>602</v>
      </c>
      <c r="S108" s="103">
        <f>IF(OR(ISNUMBER('A-5'!S159),ISNUMBER('A-5'!S108),ISNUMBER('A-5'!S210)),SUM('A-5'!S159,'A-5'!S108,'A-5'!S210),IF(OR('A-5'!S159="--",'A-5'!S108="--",'A-5'!S210="--"),"--","-"))</f>
        <v>416</v>
      </c>
      <c r="T108" s="103">
        <f>IF(OR(ISNUMBER('A-5'!T159),ISNUMBER('A-5'!T108),ISNUMBER('A-5'!T210)),SUM('A-5'!T159,'A-5'!T108,'A-5'!T210),IF(OR('A-5'!T159="--",'A-5'!T108="--",'A-5'!T210="--"),"--","-"))</f>
        <v>276</v>
      </c>
      <c r="U108" s="103">
        <f>IF(OR(ISNUMBER('A-5'!U159),ISNUMBER('A-5'!U108),ISNUMBER('A-5'!U210)),SUM('A-5'!U159,'A-5'!U108,'A-5'!U210),IF(OR('A-5'!U159="--",'A-5'!U108="--",'A-5'!U210="--"),"--","-"))</f>
        <v>383</v>
      </c>
      <c r="V108" s="103">
        <f>IF(OR(ISNUMBER('A-5'!V159),ISNUMBER('A-5'!V108),ISNUMBER('A-5'!V210)),SUM('A-5'!V159,'A-5'!V108,'A-5'!V210),IF(OR('A-5'!V159="--",'A-5'!V108="--",'A-5'!V210="--"),"--","-"))</f>
        <v>63</v>
      </c>
      <c r="W108" s="103">
        <f>IF(OR(ISNUMBER('A-5'!W159),ISNUMBER('A-5'!W108),ISNUMBER('A-5'!W210)),SUM('A-5'!W159,'A-5'!W108,'A-5'!W210),IF(OR('A-5'!W159="--",'A-5'!W108="--",'A-5'!W210="--"),"--","-"))</f>
        <v>6</v>
      </c>
      <c r="X108" s="103">
        <f>IF(AND('A-5'!X108="-",'A-5'!X159="-",'A-5'!X210="-"),"-",SUM('A-5'!X108,'A-5'!X159,'A-5'!X210))</f>
        <v>2967</v>
      </c>
    </row>
    <row r="109" spans="1:24" ht="11.25" customHeight="1">
      <c r="A109" s="68">
        <v>1978</v>
      </c>
      <c r="B109" s="103">
        <f>IF(AND('A-5'!B109="-",'A-5'!B160="-",'A-5'!B211="-"),"-",SUM('A-5'!B109,'A-5'!B160,'A-5'!B211))</f>
        <v>9790</v>
      </c>
      <c r="C109" s="103">
        <f>IF(AND('A-5'!C109="-",'A-5'!C160="-",'A-5'!C211="-"),"-",SUM('A-5'!C109,'A-5'!C160,'A-5'!C211))</f>
        <v>8594</v>
      </c>
      <c r="D109" s="103">
        <f>IF(AND('A-5'!D109="-",'A-5'!D160="-",'A-5'!D211="-"),"-",SUM('A-5'!D109,'A-5'!D160,'A-5'!D211))</f>
        <v>3149</v>
      </c>
      <c r="E109" s="103">
        <f>IF(AND('A-5'!E109="-",'A-5'!E160="-",'A-5'!E211="-"),"-",SUM('A-5'!E109,'A-5'!E160,'A-5'!E211))</f>
        <v>2892</v>
      </c>
      <c r="F109" s="103">
        <f>IF(AND('A-5'!F109="-",'A-5'!F160="-",'A-5'!F211="-"),"-",SUM('A-5'!F109,'A-5'!F160,'A-5'!F211))</f>
        <v>7936</v>
      </c>
      <c r="G109" s="103">
        <f>IF(AND('A-5'!G109="-",'A-5'!G160="-",'A-5'!G211="-"),"-",SUM('A-5'!G109,'A-5'!G160,'A-5'!G211))</f>
        <v>13232</v>
      </c>
      <c r="H109" s="103">
        <f>IF(AND('A-5'!H109="-",'A-5'!H160="-",'A-5'!H211="-"),"-",SUM('A-5'!H109,'A-5'!H160,'A-5'!H211))</f>
        <v>7662</v>
      </c>
      <c r="I109" s="103">
        <f>IF(AND('A-5'!I109="-",'A-5'!I160="-",'A-5'!I211="-"),"-",SUM('A-5'!I109,'A-5'!I160,'A-5'!I211))</f>
        <v>4925</v>
      </c>
      <c r="J109" s="103">
        <f>IF(AND('A-5'!J109="-",'A-5'!J160="-",'A-5'!J211="-"),"-",SUM('A-5'!J109,'A-5'!J160,'A-5'!J211))</f>
        <v>7642</v>
      </c>
      <c r="K109" s="103">
        <f>IF(AND('A-5'!K109="-",'A-5'!K160="-",'A-5'!K211="-"),"-",SUM('A-5'!K109,'A-5'!K160,'A-5'!K211))</f>
        <v>2606</v>
      </c>
      <c r="L109" s="103">
        <f>IF(AND('A-5'!L109="-",'A-5'!L160="-",'A-5'!L211="-"),"-",SUM('A-5'!L109,'A-5'!L160,'A-5'!L211))</f>
        <v>68428</v>
      </c>
      <c r="N109" s="103">
        <f>IF(OR(ISNUMBER('A-5'!N160),ISNUMBER('A-5'!N109),ISNUMBER('A-5'!N211)),SUM('A-5'!N160,'A-5'!N109,'A-5'!N211),IF(OR('A-5'!N160="--",'A-5'!N109="--",'A-5'!N211="--"),"--","-"))</f>
        <v>0</v>
      </c>
      <c r="O109" s="103">
        <f>IF(OR(ISNUMBER('A-5'!O160),ISNUMBER('A-5'!O109),ISNUMBER('A-5'!O211)),SUM('A-5'!O160,'A-5'!O109,'A-5'!O211),IF(OR('A-5'!O160="--",'A-5'!O109="--",'A-5'!O211="--"),"--","-"))</f>
        <v>0</v>
      </c>
      <c r="P109" s="103">
        <f>IF(OR(ISNUMBER('A-5'!P160),ISNUMBER('A-5'!P109),ISNUMBER('A-5'!P211)),SUM('A-5'!P160,'A-5'!P109,'A-5'!P211),IF(OR('A-5'!P160="--",'A-5'!P109="--",'A-5'!P211="--"),"--","-"))</f>
        <v>0</v>
      </c>
      <c r="Q109" s="103">
        <f>IF(OR(ISNUMBER('A-5'!Q160),ISNUMBER('A-5'!Q109),ISNUMBER('A-5'!Q211)),SUM('A-5'!Q160,'A-5'!Q109,'A-5'!Q211),IF(OR('A-5'!Q160="--",'A-5'!Q109="--",'A-5'!Q211="--"),"--","-"))</f>
        <v>12</v>
      </c>
      <c r="R109" s="103">
        <f>IF(OR(ISNUMBER('A-5'!R160),ISNUMBER('A-5'!R109),ISNUMBER('A-5'!R211)),SUM('A-5'!R160,'A-5'!R109,'A-5'!R211),IF(OR('A-5'!R160="--",'A-5'!R109="--",'A-5'!R211="--"),"--","-"))</f>
        <v>1351</v>
      </c>
      <c r="S109" s="103">
        <f>IF(OR(ISNUMBER('A-5'!S160),ISNUMBER('A-5'!S109),ISNUMBER('A-5'!S211)),SUM('A-5'!S160,'A-5'!S109,'A-5'!S211),IF(OR('A-5'!S160="--",'A-5'!S109="--",'A-5'!S211="--"),"--","-"))</f>
        <v>1435</v>
      </c>
      <c r="T109" s="103">
        <f>IF(OR(ISNUMBER('A-5'!T160),ISNUMBER('A-5'!T109),ISNUMBER('A-5'!T211)),SUM('A-5'!T160,'A-5'!T109,'A-5'!T211),IF(OR('A-5'!T160="--",'A-5'!T109="--",'A-5'!T211="--"),"--","-"))</f>
        <v>276</v>
      </c>
      <c r="U109" s="103">
        <f>IF(OR(ISNUMBER('A-5'!U160),ISNUMBER('A-5'!U109),ISNUMBER('A-5'!U211)),SUM('A-5'!U160,'A-5'!U109,'A-5'!U211),IF(OR('A-5'!U160="--",'A-5'!U109="--",'A-5'!U211="--"),"--","-"))</f>
        <v>30</v>
      </c>
      <c r="V109" s="103">
        <f>IF(OR(ISNUMBER('A-5'!V160),ISNUMBER('A-5'!V109),ISNUMBER('A-5'!V211)),SUM('A-5'!V160,'A-5'!V109,'A-5'!V211),IF(OR('A-5'!V160="--",'A-5'!V109="--",'A-5'!V211="--"),"--","-"))</f>
        <v>0</v>
      </c>
      <c r="W109" s="103">
        <f>IF(OR(ISNUMBER('A-5'!W160),ISNUMBER('A-5'!W109),ISNUMBER('A-5'!W211)),SUM('A-5'!W160,'A-5'!W109,'A-5'!W211),IF(OR('A-5'!W160="--",'A-5'!W109="--",'A-5'!W211="--"),"--","-"))</f>
        <v>0</v>
      </c>
      <c r="X109" s="103">
        <f>IF(AND('A-5'!X109="-",'A-5'!X160="-",'A-5'!X211="-"),"-",SUM('A-5'!X109,'A-5'!X160,'A-5'!X211))</f>
        <v>3104</v>
      </c>
    </row>
    <row r="110" spans="1:24" ht="11.25" customHeight="1">
      <c r="A110" s="68">
        <v>1979</v>
      </c>
      <c r="B110" s="103">
        <f>IF(AND('A-5'!B110="-",'A-5'!B161="-",'A-5'!B212="-"),"-",SUM('A-5'!B110,'A-5'!B161,'A-5'!B212))</f>
        <v>7876</v>
      </c>
      <c r="C110" s="103">
        <f>IF(AND('A-5'!C110="-",'A-5'!C161="-",'A-5'!C212="-"),"-",SUM('A-5'!C110,'A-5'!C161,'A-5'!C212))</f>
        <v>15161</v>
      </c>
      <c r="D110" s="103">
        <f>IF(AND('A-5'!D110="-",'A-5'!D161="-",'A-5'!D212="-"),"-",SUM('A-5'!D110,'A-5'!D161,'A-5'!D212))</f>
        <v>11596</v>
      </c>
      <c r="E110" s="103">
        <f>IF(AND('A-5'!E110="-",'A-5'!E161="-",'A-5'!E212="-"),"-",SUM('A-5'!E110,'A-5'!E161,'A-5'!E212))</f>
        <v>5208</v>
      </c>
      <c r="F110" s="103">
        <f>IF(AND('A-5'!F110="-",'A-5'!F161="-",'A-5'!F212="-"),"-",SUM('A-5'!F110,'A-5'!F161,'A-5'!F212))</f>
        <v>15333</v>
      </c>
      <c r="G110" s="103">
        <f>IF(AND('A-5'!G110="-",'A-5'!G161="-",'A-5'!G212="-"),"-",SUM('A-5'!G110,'A-5'!G161,'A-5'!G212))</f>
        <v>25303</v>
      </c>
      <c r="H110" s="103">
        <f>IF(AND('A-5'!H110="-",'A-5'!H161="-",'A-5'!H212="-"),"-",SUM('A-5'!H110,'A-5'!H161,'A-5'!H212))</f>
        <v>12273</v>
      </c>
      <c r="I110" s="103">
        <f>IF(AND('A-5'!I110="-",'A-5'!I161="-",'A-5'!I212="-"),"-",SUM('A-5'!I110,'A-5'!I161,'A-5'!I212))</f>
        <v>13406</v>
      </c>
      <c r="J110" s="103">
        <f>IF(AND('A-5'!J110="-",'A-5'!J161="-",'A-5'!J212="-"),"-",SUM('A-5'!J110,'A-5'!J161,'A-5'!J212))</f>
        <v>6946</v>
      </c>
      <c r="K110" s="103">
        <f>IF(AND('A-5'!K110="-",'A-5'!K161="-",'A-5'!K212="-"),"-",SUM('A-5'!K110,'A-5'!K161,'A-5'!K212))</f>
        <v>0</v>
      </c>
      <c r="L110" s="103">
        <f>IF(AND('A-5'!L110="-",'A-5'!L161="-",'A-5'!L212="-"),"-",SUM('A-5'!L110,'A-5'!L161,'A-5'!L212))</f>
        <v>113102</v>
      </c>
      <c r="N110" s="103">
        <f>IF(OR(ISNUMBER('A-5'!N161),ISNUMBER('A-5'!N110),ISNUMBER('A-5'!N212)),SUM('A-5'!N161,'A-5'!N110,'A-5'!N212),IF(OR('A-5'!N161="--",'A-5'!N110="--",'A-5'!N212="--"),"--","-"))</f>
        <v>10</v>
      </c>
      <c r="O110" s="103">
        <f>IF(OR(ISNUMBER('A-5'!O161),ISNUMBER('A-5'!O110),ISNUMBER('A-5'!O212)),SUM('A-5'!O161,'A-5'!O110,'A-5'!O212),IF(OR('A-5'!O161="--",'A-5'!O110="--",'A-5'!O212="--"),"--","-"))</f>
        <v>39</v>
      </c>
      <c r="P110" s="103">
        <f>IF(OR(ISNUMBER('A-5'!P161),ISNUMBER('A-5'!P110),ISNUMBER('A-5'!P212)),SUM('A-5'!P161,'A-5'!P110,'A-5'!P212),IF(OR('A-5'!P161="--",'A-5'!P110="--",'A-5'!P212="--"),"--","-"))</f>
        <v>20</v>
      </c>
      <c r="Q110" s="103">
        <f>IF(OR(ISNUMBER('A-5'!Q161),ISNUMBER('A-5'!Q110),ISNUMBER('A-5'!Q212)),SUM('A-5'!Q161,'A-5'!Q110,'A-5'!Q212),IF(OR('A-5'!Q161="--",'A-5'!Q110="--",'A-5'!Q212="--"),"--","-"))</f>
        <v>169</v>
      </c>
      <c r="R110" s="103">
        <f>IF(OR(ISNUMBER('A-5'!R161),ISNUMBER('A-5'!R110),ISNUMBER('A-5'!R212)),SUM('A-5'!R161,'A-5'!R110,'A-5'!R212),IF(OR('A-5'!R161="--",'A-5'!R110="--",'A-5'!R212="--"),"--","-"))</f>
        <v>691</v>
      </c>
      <c r="S110" s="103">
        <f>IF(OR(ISNUMBER('A-5'!S161),ISNUMBER('A-5'!S110),ISNUMBER('A-5'!S212)),SUM('A-5'!S161,'A-5'!S110,'A-5'!S212),IF(OR('A-5'!S161="--",'A-5'!S110="--",'A-5'!S212="--"),"--","-"))</f>
        <v>788</v>
      </c>
      <c r="T110" s="103">
        <f>IF(OR(ISNUMBER('A-5'!T161),ISNUMBER('A-5'!T110),ISNUMBER('A-5'!T212)),SUM('A-5'!T161,'A-5'!T110,'A-5'!T212),IF(OR('A-5'!T161="--",'A-5'!T110="--",'A-5'!T212="--"),"--","-"))</f>
        <v>148</v>
      </c>
      <c r="U110" s="103">
        <f>IF(OR(ISNUMBER('A-5'!U161),ISNUMBER('A-5'!U110),ISNUMBER('A-5'!U212)),SUM('A-5'!U161,'A-5'!U110,'A-5'!U212),IF(OR('A-5'!U161="--",'A-5'!U110="--",'A-5'!U212="--"),"--","-"))</f>
        <v>57</v>
      </c>
      <c r="V110" s="103">
        <f>IF(OR(ISNUMBER('A-5'!V161),ISNUMBER('A-5'!V110),ISNUMBER('A-5'!V212)),SUM('A-5'!V161,'A-5'!V110,'A-5'!V212),IF(OR('A-5'!V161="--",'A-5'!V110="--",'A-5'!V212="--"),"--","-"))</f>
        <v>0</v>
      </c>
      <c r="W110" s="103" t="str">
        <f>IF(OR(ISNUMBER('A-5'!W161),ISNUMBER('A-5'!W110),ISNUMBER('A-5'!W212)),SUM('A-5'!W161,'A-5'!W110,'A-5'!W212),IF(OR('A-5'!W161="--",'A-5'!W110="--",'A-5'!W212="--"),"--","-"))</f>
        <v>-</v>
      </c>
      <c r="X110" s="103">
        <f>IF(AND('A-5'!X110="-",'A-5'!X161="-",'A-5'!X212="-"),"-",SUM('A-5'!X110,'A-5'!X161,'A-5'!X212))</f>
        <v>1922</v>
      </c>
    </row>
    <row r="111" spans="1:24" ht="11.25" customHeight="1">
      <c r="A111" s="68">
        <v>1980</v>
      </c>
      <c r="B111" s="103">
        <f>IF(AND('A-5'!B111="-",'A-5'!B162="-",'A-5'!B213="-"),"-",SUM('A-5'!B111,'A-5'!B162,'A-5'!B213))</f>
        <v>4703</v>
      </c>
      <c r="C111" s="103">
        <f>IF(AND('A-5'!C111="-",'A-5'!C162="-",'A-5'!C213="-"),"-",SUM('A-5'!C111,'A-5'!C162,'A-5'!C213))</f>
        <v>12033</v>
      </c>
      <c r="D111" s="103">
        <f>IF(AND('A-5'!D111="-",'A-5'!D162="-",'A-5'!D213="-"),"-",SUM('A-5'!D111,'A-5'!D162,'A-5'!D213))</f>
        <v>6671</v>
      </c>
      <c r="E111" s="103">
        <f>IF(AND('A-5'!E111="-",'A-5'!E162="-",'A-5'!E213="-"),"-",SUM('A-5'!E111,'A-5'!E162,'A-5'!E213))</f>
        <v>5804</v>
      </c>
      <c r="F111" s="103">
        <f>IF(AND('A-5'!F111="-",'A-5'!F162="-",'A-5'!F213="-"),"-",SUM('A-5'!F111,'A-5'!F162,'A-5'!F213))</f>
        <v>16373</v>
      </c>
      <c r="G111" s="103">
        <f>IF(AND('A-5'!G111="-",'A-5'!G162="-",'A-5'!G213="-"),"-",SUM('A-5'!G111,'A-5'!G162,'A-5'!G213))</f>
        <v>15938</v>
      </c>
      <c r="H111" s="103">
        <f>IF(AND('A-5'!H111="-",'A-5'!H162="-",'A-5'!H213="-"),"-",SUM('A-5'!H111,'A-5'!H162,'A-5'!H213))</f>
        <v>7645</v>
      </c>
      <c r="I111" s="103">
        <f>IF(AND('A-5'!I111="-",'A-5'!I162="-",'A-5'!I213="-"),"-",SUM('A-5'!I111,'A-5'!I162,'A-5'!I213))</f>
        <v>5206</v>
      </c>
      <c r="J111" s="103">
        <f>IF(AND('A-5'!J111="-",'A-5'!J162="-",'A-5'!J213="-"),"-",SUM('A-5'!J111,'A-5'!J162,'A-5'!J213))</f>
        <v>4048</v>
      </c>
      <c r="K111" s="103">
        <f>IF(AND('A-5'!K111="-",'A-5'!K162="-",'A-5'!K213="-"),"-",SUM('A-5'!K111,'A-5'!K162,'A-5'!K213))</f>
        <v>0</v>
      </c>
      <c r="L111" s="103">
        <f>IF(AND('A-5'!L111="-",'A-5'!L162="-",'A-5'!L213="-"),"-",SUM('A-5'!L111,'A-5'!L162,'A-5'!L213))</f>
        <v>78421</v>
      </c>
      <c r="N111" s="103">
        <f>IF(OR(ISNUMBER('A-5'!N162),ISNUMBER('A-5'!N111),ISNUMBER('A-5'!N213)),SUM('A-5'!N162,'A-5'!N111,'A-5'!N213),IF(OR('A-5'!N162="--",'A-5'!N111="--",'A-5'!N213="--"),"--","-"))</f>
        <v>0</v>
      </c>
      <c r="O111" s="103">
        <f>IF(OR(ISNUMBER('A-5'!O162),ISNUMBER('A-5'!O111),ISNUMBER('A-5'!O213)),SUM('A-5'!O162,'A-5'!O111,'A-5'!O213),IF(OR('A-5'!O162="--",'A-5'!O111="--",'A-5'!O213="--"),"--","-"))</f>
        <v>0</v>
      </c>
      <c r="P111" s="103">
        <f>IF(OR(ISNUMBER('A-5'!P162),ISNUMBER('A-5'!P111),ISNUMBER('A-5'!P213)),SUM('A-5'!P162,'A-5'!P111,'A-5'!P213),IF(OR('A-5'!P162="--",'A-5'!P111="--",'A-5'!P213="--"),"--","-"))</f>
        <v>17</v>
      </c>
      <c r="Q111" s="103">
        <f>IF(OR(ISNUMBER('A-5'!Q162),ISNUMBER('A-5'!Q111),ISNUMBER('A-5'!Q213)),SUM('A-5'!Q162,'A-5'!Q111,'A-5'!Q213),IF(OR('A-5'!Q162="--",'A-5'!Q111="--",'A-5'!Q213="--"),"--","-"))</f>
        <v>72</v>
      </c>
      <c r="R111" s="103">
        <f>IF(OR(ISNUMBER('A-5'!R162),ISNUMBER('A-5'!R111),ISNUMBER('A-5'!R213)),SUM('A-5'!R162,'A-5'!R111,'A-5'!R213),IF(OR('A-5'!R162="--",'A-5'!R111="--",'A-5'!R213="--"),"--","-"))</f>
        <v>453</v>
      </c>
      <c r="S111" s="103">
        <f>IF(OR(ISNUMBER('A-5'!S162),ISNUMBER('A-5'!S111),ISNUMBER('A-5'!S213)),SUM('A-5'!S162,'A-5'!S111,'A-5'!S213),IF(OR('A-5'!S162="--",'A-5'!S111="--",'A-5'!S213="--"),"--","-"))</f>
        <v>887</v>
      </c>
      <c r="T111" s="103">
        <f>IF(OR(ISNUMBER('A-5'!T162),ISNUMBER('A-5'!T111),ISNUMBER('A-5'!T213)),SUM('A-5'!T162,'A-5'!T111,'A-5'!T213),IF(OR('A-5'!T162="--",'A-5'!T111="--",'A-5'!T213="--"),"--","-"))</f>
        <v>165</v>
      </c>
      <c r="U111" s="103">
        <f>IF(OR(ISNUMBER('A-5'!U162),ISNUMBER('A-5'!U111),ISNUMBER('A-5'!U213)),SUM('A-5'!U162,'A-5'!U111,'A-5'!U213),IF(OR('A-5'!U162="--",'A-5'!U111="--",'A-5'!U213="--"),"--","-"))</f>
        <v>0</v>
      </c>
      <c r="V111" s="103">
        <f>IF(OR(ISNUMBER('A-5'!V162),ISNUMBER('A-5'!V111),ISNUMBER('A-5'!V213)),SUM('A-5'!V162,'A-5'!V111,'A-5'!V213),IF(OR('A-5'!V162="--",'A-5'!V111="--",'A-5'!V213="--"),"--","-"))</f>
        <v>8</v>
      </c>
      <c r="W111" s="103" t="str">
        <f>IF(OR(ISNUMBER('A-5'!W162),ISNUMBER('A-5'!W111),ISNUMBER('A-5'!W213)),SUM('A-5'!W162,'A-5'!W111,'A-5'!W213),IF(OR('A-5'!W162="--",'A-5'!W111="--",'A-5'!W213="--"),"--","-"))</f>
        <v>-</v>
      </c>
      <c r="X111" s="103">
        <f>IF(AND('A-5'!X111="-",'A-5'!X162="-",'A-5'!X213="-"),"-",SUM('A-5'!X111,'A-5'!X162,'A-5'!X213))</f>
        <v>1602</v>
      </c>
    </row>
    <row r="112" spans="1:24" ht="11.25" customHeight="1">
      <c r="A112" s="68">
        <v>1981</v>
      </c>
      <c r="B112" s="103">
        <f>IF(AND('A-5'!B112="-",'A-5'!B163="-",'A-5'!B214="-"),"-",SUM('A-5'!B112,'A-5'!B163,'A-5'!B214))</f>
        <v>3393</v>
      </c>
      <c r="C112" s="103">
        <f>IF(AND('A-5'!C112="-",'A-5'!C163="-",'A-5'!C214="-"),"-",SUM('A-5'!C112,'A-5'!C163,'A-5'!C214))</f>
        <v>3141</v>
      </c>
      <c r="D112" s="103">
        <f>IF(AND('A-5'!D112="-",'A-5'!D163="-",'A-5'!D214="-"),"-",SUM('A-5'!D112,'A-5'!D163,'A-5'!D214))</f>
        <v>8471</v>
      </c>
      <c r="E112" s="103">
        <f>IF(AND('A-5'!E112="-",'A-5'!E163="-",'A-5'!E214="-"),"-",SUM('A-5'!E112,'A-5'!E163,'A-5'!E214))</f>
        <v>3360</v>
      </c>
      <c r="F112" s="103">
        <f>IF(AND('A-5'!F112="-",'A-5'!F163="-",'A-5'!F214="-"),"-",SUM('A-5'!F112,'A-5'!F163,'A-5'!F214))</f>
        <v>9792</v>
      </c>
      <c r="G112" s="103">
        <f>IF(AND('A-5'!G112="-",'A-5'!G163="-",'A-5'!G214="-"),"-",SUM('A-5'!G112,'A-5'!G163,'A-5'!G214))</f>
        <v>20051</v>
      </c>
      <c r="H112" s="103">
        <f>IF(AND('A-5'!H112="-",'A-5'!H163="-",'A-5'!H214="-"),"-",SUM('A-5'!H112,'A-5'!H163,'A-5'!H214))</f>
        <v>12188</v>
      </c>
      <c r="I112" s="103">
        <f>IF(AND('A-5'!I112="-",'A-5'!I163="-",'A-5'!I214="-"),"-",SUM('A-5'!I112,'A-5'!I163,'A-5'!I214))</f>
        <v>8906</v>
      </c>
      <c r="J112" s="103">
        <f>IF(AND('A-5'!J112="-",'A-5'!J163="-",'A-5'!J214="-"),"-",SUM('A-5'!J112,'A-5'!J163,'A-5'!J214))</f>
        <v>4993</v>
      </c>
      <c r="K112" s="103">
        <f>IF(AND('A-5'!K112="-",'A-5'!K163="-",'A-5'!K214="-"),"-",SUM('A-5'!K112,'A-5'!K163,'A-5'!K214))</f>
        <v>1319</v>
      </c>
      <c r="L112" s="103">
        <f>IF(AND('A-5'!L112="-",'A-5'!L163="-",'A-5'!L214="-"),"-",SUM('A-5'!L112,'A-5'!L163,'A-5'!L214))</f>
        <v>75614</v>
      </c>
      <c r="N112" s="103">
        <f>IF(OR(ISNUMBER('A-5'!N163),ISNUMBER('A-5'!N112),ISNUMBER('A-5'!N214)),SUM('A-5'!N163,'A-5'!N112,'A-5'!N214),IF(OR('A-5'!N163="--",'A-5'!N112="--",'A-5'!N214="--"),"--","-"))</f>
        <v>0</v>
      </c>
      <c r="O112" s="103">
        <f>IF(OR(ISNUMBER('A-5'!O163),ISNUMBER('A-5'!O112),ISNUMBER('A-5'!O214)),SUM('A-5'!O163,'A-5'!O112,'A-5'!O214),IF(OR('A-5'!O163="--",'A-5'!O112="--",'A-5'!O214="--"),"--","-"))</f>
        <v>0</v>
      </c>
      <c r="P112" s="103">
        <f>IF(OR(ISNUMBER('A-5'!P163),ISNUMBER('A-5'!P112),ISNUMBER('A-5'!P214)),SUM('A-5'!P163,'A-5'!P112,'A-5'!P214),IF(OR('A-5'!P163="--",'A-5'!P112="--",'A-5'!P214="--"),"--","-"))</f>
        <v>0</v>
      </c>
      <c r="Q112" s="103">
        <f>IF(OR(ISNUMBER('A-5'!Q163),ISNUMBER('A-5'!Q112),ISNUMBER('A-5'!Q214)),SUM('A-5'!Q163,'A-5'!Q112,'A-5'!Q214),IF(OR('A-5'!Q163="--",'A-5'!Q112="--",'A-5'!Q214="--"),"--","-"))</f>
        <v>0</v>
      </c>
      <c r="R112" s="103">
        <f>IF(OR(ISNUMBER('A-5'!R163),ISNUMBER('A-5'!R112),ISNUMBER('A-5'!R214)),SUM('A-5'!R163,'A-5'!R112,'A-5'!R214),IF(OR('A-5'!R163="--",'A-5'!R112="--",'A-5'!R214="--"),"--","-"))</f>
        <v>233</v>
      </c>
      <c r="S112" s="103">
        <f>IF(OR(ISNUMBER('A-5'!S163),ISNUMBER('A-5'!S112),ISNUMBER('A-5'!S214)),SUM('A-5'!S163,'A-5'!S112,'A-5'!S214),IF(OR('A-5'!S163="--",'A-5'!S112="--",'A-5'!S214="--"),"--","-"))</f>
        <v>1009</v>
      </c>
      <c r="T112" s="103">
        <f>IF(OR(ISNUMBER('A-5'!T163),ISNUMBER('A-5'!T112),ISNUMBER('A-5'!T214)),SUM('A-5'!T163,'A-5'!T112,'A-5'!T214),IF(OR('A-5'!T163="--",'A-5'!T112="--",'A-5'!T214="--"),"--","-"))</f>
        <v>696</v>
      </c>
      <c r="U112" s="103">
        <f>IF(OR(ISNUMBER('A-5'!U163),ISNUMBER('A-5'!U112),ISNUMBER('A-5'!U214)),SUM('A-5'!U163,'A-5'!U112,'A-5'!U214),IF(OR('A-5'!U163="--",'A-5'!U112="--",'A-5'!U214="--"),"--","-"))</f>
        <v>157</v>
      </c>
      <c r="V112" s="103">
        <f>IF(OR(ISNUMBER('A-5'!V163),ISNUMBER('A-5'!V112),ISNUMBER('A-5'!V214)),SUM('A-5'!V163,'A-5'!V112,'A-5'!V214),IF(OR('A-5'!V163="--",'A-5'!V112="--",'A-5'!V214="--"),"--","-"))</f>
        <v>147</v>
      </c>
      <c r="W112" s="103">
        <f>IF(OR(ISNUMBER('A-5'!W163),ISNUMBER('A-5'!W112),ISNUMBER('A-5'!W214)),SUM('A-5'!W163,'A-5'!W112,'A-5'!W214),IF(OR('A-5'!W163="--",'A-5'!W112="--",'A-5'!W214="--"),"--","-"))</f>
        <v>0</v>
      </c>
      <c r="X112" s="103">
        <f>IF(AND('A-5'!X112="-",'A-5'!X163="-",'A-5'!X214="-"),"-",SUM('A-5'!X112,'A-5'!X163,'A-5'!X214))</f>
        <v>2242</v>
      </c>
    </row>
    <row r="113" spans="1:24" ht="11.25" customHeight="1">
      <c r="A113" s="68">
        <v>1982</v>
      </c>
      <c r="B113" s="103">
        <f>IF(AND('A-5'!B113="-",'A-5'!B164="-",'A-5'!B215="-"),"-",SUM('A-5'!B113,'A-5'!B164,'A-5'!B215))</f>
        <v>11187</v>
      </c>
      <c r="C113" s="103">
        <f>IF(AND('A-5'!C113="-",'A-5'!C164="-",'A-5'!C215="-"),"-",SUM('A-5'!C113,'A-5'!C164,'A-5'!C215))</f>
        <v>11379</v>
      </c>
      <c r="D113" s="103">
        <f>IF(AND('A-5'!D113="-",'A-5'!D164="-",'A-5'!D215="-"),"-",SUM('A-5'!D113,'A-5'!D164,'A-5'!D215))</f>
        <v>5052</v>
      </c>
      <c r="E113" s="103">
        <f>IF(AND('A-5'!E113="-",'A-5'!E164="-",'A-5'!E215="-"),"-",SUM('A-5'!E113,'A-5'!E164,'A-5'!E215))</f>
        <v>7402</v>
      </c>
      <c r="F113" s="103">
        <f>IF(AND('A-5'!F113="-",'A-5'!F164="-",'A-5'!F215="-"),"-",SUM('A-5'!F113,'A-5'!F164,'A-5'!F215))</f>
        <v>11495</v>
      </c>
      <c r="G113" s="103">
        <f>IF(AND('A-5'!G113="-",'A-5'!G164="-",'A-5'!G215="-"),"-",SUM('A-5'!G113,'A-5'!G164,'A-5'!G215))</f>
        <v>19269</v>
      </c>
      <c r="H113" s="103">
        <f>IF(AND('A-5'!H113="-",'A-5'!H164="-",'A-5'!H215="-"),"-",SUM('A-5'!H113,'A-5'!H164,'A-5'!H215))</f>
        <v>27556</v>
      </c>
      <c r="I113" s="103">
        <f>IF(AND('A-5'!I113="-",'A-5'!I164="-",'A-5'!I215="-"),"-",SUM('A-5'!I113,'A-5'!I164,'A-5'!I215))</f>
        <v>14954</v>
      </c>
      <c r="J113" s="103">
        <f>IF(AND('A-5'!J113="-",'A-5'!J164="-",'A-5'!J215="-"),"-",SUM('A-5'!J113,'A-5'!J164,'A-5'!J215))</f>
        <v>13952</v>
      </c>
      <c r="K113" s="103">
        <f>IF(AND('A-5'!K113="-",'A-5'!K164="-",'A-5'!K215="-"),"-",SUM('A-5'!K113,'A-5'!K164,'A-5'!K215))</f>
        <v>3198</v>
      </c>
      <c r="L113" s="103">
        <f>IF(AND('A-5'!L113="-",'A-5'!L164="-",'A-5'!L215="-"),"-",SUM('A-5'!L113,'A-5'!L164,'A-5'!L215))</f>
        <v>125444</v>
      </c>
      <c r="N113" s="103">
        <f>IF(OR(ISNUMBER('A-5'!N164),ISNUMBER('A-5'!N113),ISNUMBER('A-5'!N215)),SUM('A-5'!N164,'A-5'!N113,'A-5'!N215),IF(OR('A-5'!N164="--",'A-5'!N113="--",'A-5'!N215="--"),"--","-"))</f>
        <v>0</v>
      </c>
      <c r="O113" s="103">
        <f>IF(OR(ISNUMBER('A-5'!O164),ISNUMBER('A-5'!O113),ISNUMBER('A-5'!O215)),SUM('A-5'!O164,'A-5'!O113,'A-5'!O215),IF(OR('A-5'!O164="--",'A-5'!O113="--",'A-5'!O215="--"),"--","-"))</f>
        <v>0</v>
      </c>
      <c r="P113" s="103">
        <f>IF(OR(ISNUMBER('A-5'!P164),ISNUMBER('A-5'!P113),ISNUMBER('A-5'!P215)),SUM('A-5'!P164,'A-5'!P113,'A-5'!P215),IF(OR('A-5'!P164="--",'A-5'!P113="--",'A-5'!P215="--"),"--","-"))</f>
        <v>0</v>
      </c>
      <c r="Q113" s="103">
        <f>IF(OR(ISNUMBER('A-5'!Q164),ISNUMBER('A-5'!Q113),ISNUMBER('A-5'!Q215)),SUM('A-5'!Q164,'A-5'!Q113,'A-5'!Q215),IF(OR('A-5'!Q164="--",'A-5'!Q113="--",'A-5'!Q215="--"),"--","-"))</f>
        <v>532</v>
      </c>
      <c r="R113" s="103">
        <f>IF(OR(ISNUMBER('A-5'!R164),ISNUMBER('A-5'!R113),ISNUMBER('A-5'!R215)),SUM('A-5'!R164,'A-5'!R113,'A-5'!R215),IF(OR('A-5'!R164="--",'A-5'!R113="--",'A-5'!R215="--"),"--","-"))</f>
        <v>1903</v>
      </c>
      <c r="S113" s="103">
        <f>IF(OR(ISNUMBER('A-5'!S164),ISNUMBER('A-5'!S113),ISNUMBER('A-5'!S215)),SUM('A-5'!S164,'A-5'!S113,'A-5'!S215),IF(OR('A-5'!S164="--",'A-5'!S113="--",'A-5'!S215="--"),"--","-"))</f>
        <v>851</v>
      </c>
      <c r="T113" s="103">
        <f>IF(OR(ISNUMBER('A-5'!T164),ISNUMBER('A-5'!T113),ISNUMBER('A-5'!T215)),SUM('A-5'!T164,'A-5'!T113,'A-5'!T215),IF(OR('A-5'!T164="--",'A-5'!T113="--",'A-5'!T215="--"),"--","-"))</f>
        <v>216</v>
      </c>
      <c r="U113" s="103">
        <f>IF(OR(ISNUMBER('A-5'!U164),ISNUMBER('A-5'!U113),ISNUMBER('A-5'!U215)),SUM('A-5'!U164,'A-5'!U113,'A-5'!U215),IF(OR('A-5'!U164="--",'A-5'!U113="--",'A-5'!U215="--"),"--","-"))</f>
        <v>27</v>
      </c>
      <c r="V113" s="103">
        <f>IF(OR(ISNUMBER('A-5'!V164),ISNUMBER('A-5'!V113),ISNUMBER('A-5'!V215)),SUM('A-5'!V164,'A-5'!V113,'A-5'!V215),IF(OR('A-5'!V164="--",'A-5'!V113="--",'A-5'!V215="--"),"--","-"))</f>
        <v>0</v>
      </c>
      <c r="W113" s="103">
        <f>IF(OR(ISNUMBER('A-5'!W164),ISNUMBER('A-5'!W113),ISNUMBER('A-5'!W215)),SUM('A-5'!W164,'A-5'!W113,'A-5'!W215),IF(OR('A-5'!W164="--",'A-5'!W113="--",'A-5'!W215="--"),"--","-"))</f>
        <v>0</v>
      </c>
      <c r="X113" s="103">
        <f>IF(AND('A-5'!X113="-",'A-5'!X164="-",'A-5'!X215="-"),"-",SUM('A-5'!X113,'A-5'!X164,'A-5'!X215))</f>
        <v>3529</v>
      </c>
    </row>
    <row r="114" spans="1:24" ht="11.25" customHeight="1">
      <c r="A114" s="68">
        <v>1983</v>
      </c>
      <c r="B114" s="103">
        <f>IF(AND('A-5'!B114="-",'A-5'!B165="-",'A-5'!B216="-"),"-",SUM('A-5'!B114,'A-5'!B165,'A-5'!B216))</f>
        <v>2627</v>
      </c>
      <c r="C114" s="103">
        <f>IF(AND('A-5'!C114="-",'A-5'!C165="-",'A-5'!C216="-"),"-",SUM('A-5'!C114,'A-5'!C165,'A-5'!C216))</f>
        <v>3080</v>
      </c>
      <c r="D114" s="103">
        <f>IF(AND('A-5'!D114="-",'A-5'!D165="-",'A-5'!D216="-"),"-",SUM('A-5'!D114,'A-5'!D165,'A-5'!D216))</f>
        <v>4790</v>
      </c>
      <c r="E114" s="103">
        <f>IF(AND('A-5'!E114="-",'A-5'!E165="-",'A-5'!E216="-"),"-",SUM('A-5'!E114,'A-5'!E165,'A-5'!E216))</f>
        <v>11386</v>
      </c>
      <c r="F114" s="103">
        <f>IF(AND('A-5'!F114="-",'A-5'!F165="-",'A-5'!F216="-"),"-",SUM('A-5'!F114,'A-5'!F165,'A-5'!F216))</f>
        <v>9030</v>
      </c>
      <c r="G114" s="103">
        <f>IF(AND('A-5'!G114="-",'A-5'!G165="-",'A-5'!G216="-"),"-",SUM('A-5'!G114,'A-5'!G165,'A-5'!G216))</f>
        <v>10934</v>
      </c>
      <c r="H114" s="103">
        <f>IF(AND('A-5'!H114="-",'A-5'!H165="-",'A-5'!H216="-"),"-",SUM('A-5'!H114,'A-5'!H165,'A-5'!H216))</f>
        <v>7046</v>
      </c>
      <c r="I114" s="103">
        <f>IF(AND('A-5'!I114="-",'A-5'!I165="-",'A-5'!I216="-"),"-",SUM('A-5'!I114,'A-5'!I165,'A-5'!I216))</f>
        <v>4368</v>
      </c>
      <c r="J114" s="103">
        <f>IF(AND('A-5'!J114="-",'A-5'!J165="-",'A-5'!J216="-"),"-",SUM('A-5'!J114,'A-5'!J165,'A-5'!J216))</f>
        <v>1576</v>
      </c>
      <c r="K114" s="103">
        <f>IF(AND('A-5'!K114="-",'A-5'!K165="-",'A-5'!K216="-"),"-",SUM('A-5'!K114,'A-5'!K165,'A-5'!K216))</f>
        <v>56</v>
      </c>
      <c r="L114" s="103">
        <f>IF(AND('A-5'!L114="-",'A-5'!L165="-",'A-5'!L216="-"),"-",SUM('A-5'!L114,'A-5'!L165,'A-5'!L216))</f>
        <v>54893</v>
      </c>
      <c r="N114" s="103">
        <f>IF(OR(ISNUMBER('A-5'!N165),ISNUMBER('A-5'!N114),ISNUMBER('A-5'!N216)),SUM('A-5'!N165,'A-5'!N114,'A-5'!N216),IF(OR('A-5'!N165="--",'A-5'!N114="--",'A-5'!N216="--"),"--","-"))</f>
        <v>0</v>
      </c>
      <c r="O114" s="103">
        <f>IF(OR(ISNUMBER('A-5'!O165),ISNUMBER('A-5'!O114),ISNUMBER('A-5'!O216)),SUM('A-5'!O165,'A-5'!O114,'A-5'!O216),IF(OR('A-5'!O165="--",'A-5'!O114="--",'A-5'!O216="--"),"--","-"))</f>
        <v>3</v>
      </c>
      <c r="P114" s="103">
        <f>IF(OR(ISNUMBER('A-5'!P165),ISNUMBER('A-5'!P114),ISNUMBER('A-5'!P216)),SUM('A-5'!P165,'A-5'!P114,'A-5'!P216),IF(OR('A-5'!P165="--",'A-5'!P114="--",'A-5'!P216="--"),"--","-"))</f>
        <v>56</v>
      </c>
      <c r="Q114" s="103">
        <f>IF(OR(ISNUMBER('A-5'!Q165),ISNUMBER('A-5'!Q114),ISNUMBER('A-5'!Q216)),SUM('A-5'!Q165,'A-5'!Q114,'A-5'!Q216),IF(OR('A-5'!Q165="--",'A-5'!Q114="--",'A-5'!Q216="--"),"--","-"))</f>
        <v>49</v>
      </c>
      <c r="R114" s="103">
        <f>IF(OR(ISNUMBER('A-5'!R165),ISNUMBER('A-5'!R114),ISNUMBER('A-5'!R216)),SUM('A-5'!R165,'A-5'!R114,'A-5'!R216),IF(OR('A-5'!R165="--",'A-5'!R114="--",'A-5'!R216="--"),"--","-"))</f>
        <v>547</v>
      </c>
      <c r="S114" s="103">
        <f>IF(OR(ISNUMBER('A-5'!S165),ISNUMBER('A-5'!S114),ISNUMBER('A-5'!S216)),SUM('A-5'!S165,'A-5'!S114,'A-5'!S216),IF(OR('A-5'!S165="--",'A-5'!S114="--",'A-5'!S216="--"),"--","-"))</f>
        <v>1422</v>
      </c>
      <c r="T114" s="103">
        <f>IF(OR(ISNUMBER('A-5'!T165),ISNUMBER('A-5'!T114),ISNUMBER('A-5'!T216)),SUM('A-5'!T165,'A-5'!T114,'A-5'!T216),IF(OR('A-5'!T165="--",'A-5'!T114="--",'A-5'!T216="--"),"--","-"))</f>
        <v>267</v>
      </c>
      <c r="U114" s="103">
        <f>IF(OR(ISNUMBER('A-5'!U165),ISNUMBER('A-5'!U114),ISNUMBER('A-5'!U216)),SUM('A-5'!U165,'A-5'!U114,'A-5'!U216),IF(OR('A-5'!U165="--",'A-5'!U114="--",'A-5'!U216="--"),"--","-"))</f>
        <v>0</v>
      </c>
      <c r="V114" s="103">
        <f>IF(OR(ISNUMBER('A-5'!V165),ISNUMBER('A-5'!V114),ISNUMBER('A-5'!V216)),SUM('A-5'!V165,'A-5'!V114,'A-5'!V216),IF(OR('A-5'!V165="--",'A-5'!V114="--",'A-5'!V216="--"),"--","-"))</f>
        <v>0</v>
      </c>
      <c r="W114" s="103">
        <f>IF(OR(ISNUMBER('A-5'!W165),ISNUMBER('A-5'!W114),ISNUMBER('A-5'!W216)),SUM('A-5'!W165,'A-5'!W114,'A-5'!W216),IF(OR('A-5'!W165="--",'A-5'!W114="--",'A-5'!W216="--"),"--","-"))</f>
        <v>0</v>
      </c>
      <c r="X114" s="103">
        <f>IF(AND('A-5'!X114="-",'A-5'!X165="-",'A-5'!X216="-"),"-",SUM('A-5'!X114,'A-5'!X165,'A-5'!X216))</f>
        <v>2344</v>
      </c>
    </row>
    <row r="115" spans="1:24" ht="11.25" customHeight="1">
      <c r="A115" s="68">
        <v>1984</v>
      </c>
      <c r="B115" s="103">
        <f>IF(AND('A-5'!B115="-",'A-5'!B166="-",'A-5'!B217="-"),"-",SUM('A-5'!B115,'A-5'!B166,'A-5'!B217))</f>
        <v>392</v>
      </c>
      <c r="C115" s="103">
        <f>IF(AND('A-5'!C115="-",'A-5'!C166="-",'A-5'!C217="-"),"-",SUM('A-5'!C115,'A-5'!C166,'A-5'!C217))</f>
        <v>758</v>
      </c>
      <c r="D115" s="103">
        <f>IF(AND('A-5'!D115="-",'A-5'!D166="-",'A-5'!D217="-"),"-",SUM('A-5'!D115,'A-5'!D166,'A-5'!D217))</f>
        <v>5932</v>
      </c>
      <c r="E115" s="103">
        <f>IF(AND('A-5'!E115="-",'A-5'!E166="-",'A-5'!E217="-"),"-",SUM('A-5'!E115,'A-5'!E166,'A-5'!E217))</f>
        <v>7415</v>
      </c>
      <c r="F115" s="103">
        <f>IF(AND('A-5'!F115="-",'A-5'!F166="-",'A-5'!F217="-"),"-",SUM('A-5'!F115,'A-5'!F166,'A-5'!F217))</f>
        <v>17136</v>
      </c>
      <c r="G115" s="103">
        <f>IF(AND('A-5'!G115="-",'A-5'!G166="-",'A-5'!G217="-"),"-",SUM('A-5'!G115,'A-5'!G166,'A-5'!G217))</f>
        <v>20904</v>
      </c>
      <c r="H115" s="103">
        <f>IF(AND('A-5'!H115="-",'A-5'!H166="-",'A-5'!H217="-"),"-",SUM('A-5'!H115,'A-5'!H166,'A-5'!H217))</f>
        <v>16696</v>
      </c>
      <c r="I115" s="103">
        <f>IF(AND('A-5'!I115="-",'A-5'!I166="-",'A-5'!I217="-"),"-",SUM('A-5'!I115,'A-5'!I166,'A-5'!I217))</f>
        <v>7365</v>
      </c>
      <c r="J115" s="103">
        <f>IF(AND('A-5'!J115="-",'A-5'!J166="-",'A-5'!J217="-"),"-",SUM('A-5'!J115,'A-5'!J166,'A-5'!J217))</f>
        <v>2312</v>
      </c>
      <c r="K115" s="103">
        <f>IF(AND('A-5'!K115="-",'A-5'!K166="-",'A-5'!K217="-"),"-",SUM('A-5'!K115,'A-5'!K166,'A-5'!K217))</f>
        <v>759</v>
      </c>
      <c r="L115" s="103">
        <f>IF(AND('A-5'!L115="-",'A-5'!L166="-",'A-5'!L217="-"),"-",SUM('A-5'!L115,'A-5'!L166,'A-5'!L217))</f>
        <v>79669</v>
      </c>
      <c r="N115" s="103">
        <f>IF(OR(ISNUMBER('A-5'!N166),ISNUMBER('A-5'!N115),ISNUMBER('A-5'!N217)),SUM('A-5'!N166,'A-5'!N115,'A-5'!N217),IF(OR('A-5'!N166="--",'A-5'!N115="--",'A-5'!N217="--"),"--","-"))</f>
        <v>0</v>
      </c>
      <c r="O115" s="103">
        <f>IF(OR(ISNUMBER('A-5'!O166),ISNUMBER('A-5'!O115),ISNUMBER('A-5'!O217)),SUM('A-5'!O166,'A-5'!O115,'A-5'!O217),IF(OR('A-5'!O166="--",'A-5'!O115="--",'A-5'!O217="--"),"--","-"))</f>
        <v>0</v>
      </c>
      <c r="P115" s="103">
        <f>IF(OR(ISNUMBER('A-5'!P166),ISNUMBER('A-5'!P115),ISNUMBER('A-5'!P217)),SUM('A-5'!P166,'A-5'!P115,'A-5'!P217),IF(OR('A-5'!P166="--",'A-5'!P115="--",'A-5'!P217="--"),"--","-"))</f>
        <v>2</v>
      </c>
      <c r="Q115" s="103">
        <f>IF(OR(ISNUMBER('A-5'!Q166),ISNUMBER('A-5'!Q115),ISNUMBER('A-5'!Q217)),SUM('A-5'!Q166,'A-5'!Q115,'A-5'!Q217),IF(OR('A-5'!Q166="--",'A-5'!Q115="--",'A-5'!Q217="--"),"--","-"))</f>
        <v>79</v>
      </c>
      <c r="R115" s="103">
        <f>IF(OR(ISNUMBER('A-5'!R166),ISNUMBER('A-5'!R115),ISNUMBER('A-5'!R217)),SUM('A-5'!R166,'A-5'!R115,'A-5'!R217),IF(OR('A-5'!R166="--",'A-5'!R115="--",'A-5'!R217="--"),"--","-"))</f>
        <v>116</v>
      </c>
      <c r="S115" s="103">
        <f>IF(OR(ISNUMBER('A-5'!S166),ISNUMBER('A-5'!S115),ISNUMBER('A-5'!S217)),SUM('A-5'!S166,'A-5'!S115,'A-5'!S217),IF(OR('A-5'!S166="--",'A-5'!S115="--",'A-5'!S217="--"),"--","-"))</f>
        <v>919</v>
      </c>
      <c r="T115" s="103">
        <f>IF(OR(ISNUMBER('A-5'!T166),ISNUMBER('A-5'!T115),ISNUMBER('A-5'!T217)),SUM('A-5'!T166,'A-5'!T115,'A-5'!T217),IF(OR('A-5'!T166="--",'A-5'!T115="--",'A-5'!T217="--"),"--","-"))</f>
        <v>313</v>
      </c>
      <c r="U115" s="103">
        <f>IF(OR(ISNUMBER('A-5'!U166),ISNUMBER('A-5'!U115),ISNUMBER('A-5'!U217)),SUM('A-5'!U166,'A-5'!U115,'A-5'!U217),IF(OR('A-5'!U166="--",'A-5'!U115="--",'A-5'!U217="--"),"--","-"))</f>
        <v>0</v>
      </c>
      <c r="V115" s="103">
        <f>IF(OR(ISNUMBER('A-5'!V166),ISNUMBER('A-5'!V115),ISNUMBER('A-5'!V217)),SUM('A-5'!V166,'A-5'!V115,'A-5'!V217),IF(OR('A-5'!V166="--",'A-5'!V115="--",'A-5'!V217="--"),"--","-"))</f>
        <v>0</v>
      </c>
      <c r="W115" s="103">
        <f>IF(OR(ISNUMBER('A-5'!W166),ISNUMBER('A-5'!W115),ISNUMBER('A-5'!W217)),SUM('A-5'!W166,'A-5'!W115,'A-5'!W217),IF(OR('A-5'!W166="--",'A-5'!W115="--",'A-5'!W217="--"),"--","-"))</f>
        <v>0</v>
      </c>
      <c r="X115" s="103">
        <f>IF(AND('A-5'!X115="-",'A-5'!X166="-",'A-5'!X217="-"),"-",SUM('A-5'!X115,'A-5'!X166,'A-5'!X217))</f>
        <v>1429</v>
      </c>
    </row>
    <row r="116" spans="1:24" ht="11.25" customHeight="1">
      <c r="A116" s="68">
        <v>1985</v>
      </c>
      <c r="B116" s="103">
        <f>IF(AND('A-5'!B116="-",'A-5'!B167="-",'A-5'!B218="-"),"-",SUM('A-5'!B116,'A-5'!B167,'A-5'!B218))</f>
        <v>12134</v>
      </c>
      <c r="C116" s="103">
        <f>IF(AND('A-5'!C116="-",'A-5'!C167="-",'A-5'!C218="-"),"-",SUM('A-5'!C116,'A-5'!C167,'A-5'!C218))</f>
        <v>17970</v>
      </c>
      <c r="D116" s="103">
        <f>IF(AND('A-5'!D116="-",'A-5'!D167="-",'A-5'!D218="-"),"-",SUM('A-5'!D116,'A-5'!D167,'A-5'!D218))</f>
        <v>11945</v>
      </c>
      <c r="E116" s="103">
        <f>IF(AND('A-5'!E116="-",'A-5'!E167="-",'A-5'!E218="-"),"-",SUM('A-5'!E116,'A-5'!E167,'A-5'!E218))</f>
        <v>8709</v>
      </c>
      <c r="F116" s="103">
        <f>IF(AND('A-5'!F116="-",'A-5'!F167="-",'A-5'!F218="-"),"-",SUM('A-5'!F116,'A-5'!F167,'A-5'!F218))</f>
        <v>19063</v>
      </c>
      <c r="G116" s="103">
        <f>IF(AND('A-5'!G116="-",'A-5'!G167="-",'A-5'!G218="-"),"-",SUM('A-5'!G116,'A-5'!G167,'A-5'!G218))</f>
        <v>23793</v>
      </c>
      <c r="H116" s="103">
        <f>IF(AND('A-5'!H116="-",'A-5'!H167="-",'A-5'!H218="-"),"-",SUM('A-5'!H116,'A-5'!H167,'A-5'!H218))</f>
        <v>19449</v>
      </c>
      <c r="I116" s="103">
        <f>IF(AND('A-5'!I116="-",'A-5'!I167="-",'A-5'!I218="-"),"-",SUM('A-5'!I116,'A-5'!I167,'A-5'!I218))</f>
        <v>7056</v>
      </c>
      <c r="J116" s="103">
        <f>IF(AND('A-5'!J116="-",'A-5'!J167="-",'A-5'!J218="-"),"-",SUM('A-5'!J116,'A-5'!J167,'A-5'!J218))</f>
        <v>4898</v>
      </c>
      <c r="K116" s="103">
        <f>IF(AND('A-5'!K116="-",'A-5'!K167="-",'A-5'!K218="-"),"-",SUM('A-5'!K116,'A-5'!K167,'A-5'!K218))</f>
        <v>1719</v>
      </c>
      <c r="L116" s="103">
        <f>IF(AND('A-5'!L116="-",'A-5'!L167="-",'A-5'!L218="-"),"-",SUM('A-5'!L116,'A-5'!L167,'A-5'!L218))</f>
        <v>126736</v>
      </c>
      <c r="N116" s="103">
        <f>IF(OR(ISNUMBER('A-5'!N167),ISNUMBER('A-5'!N116),ISNUMBER('A-5'!N218)),SUM('A-5'!N167,'A-5'!N116,'A-5'!N218),IF(OR('A-5'!N167="--",'A-5'!N116="--",'A-5'!N218="--"),"--","-"))</f>
        <v>0</v>
      </c>
      <c r="O116" s="103">
        <f>IF(OR(ISNUMBER('A-5'!O167),ISNUMBER('A-5'!O116),ISNUMBER('A-5'!O218)),SUM('A-5'!O167,'A-5'!O116,'A-5'!O218),IF(OR('A-5'!O167="--",'A-5'!O116="--",'A-5'!O218="--"),"--","-"))</f>
        <v>0</v>
      </c>
      <c r="P116" s="103">
        <f>IF(OR(ISNUMBER('A-5'!P167),ISNUMBER('A-5'!P116),ISNUMBER('A-5'!P218)),SUM('A-5'!P167,'A-5'!P116,'A-5'!P218),IF(OR('A-5'!P167="--",'A-5'!P116="--",'A-5'!P218="--"),"--","-"))</f>
        <v>48</v>
      </c>
      <c r="Q116" s="103">
        <f>IF(OR(ISNUMBER('A-5'!Q167),ISNUMBER('A-5'!Q116),ISNUMBER('A-5'!Q218)),SUM('A-5'!Q167,'A-5'!Q116,'A-5'!Q218),IF(OR('A-5'!Q167="--",'A-5'!Q116="--",'A-5'!Q218="--"),"--","-"))</f>
        <v>83</v>
      </c>
      <c r="R116" s="103">
        <f>IF(OR(ISNUMBER('A-5'!R167),ISNUMBER('A-5'!R116),ISNUMBER('A-5'!R218)),SUM('A-5'!R167,'A-5'!R116,'A-5'!R218),IF(OR('A-5'!R167="--",'A-5'!R116="--",'A-5'!R218="--"),"--","-"))</f>
        <v>601</v>
      </c>
      <c r="S116" s="103">
        <f>IF(OR(ISNUMBER('A-5'!S167),ISNUMBER('A-5'!S116),ISNUMBER('A-5'!S218)),SUM('A-5'!S167,'A-5'!S116,'A-5'!S218),IF(OR('A-5'!S167="--",'A-5'!S116="--",'A-5'!S218="--"),"--","-"))</f>
        <v>312</v>
      </c>
      <c r="T116" s="103">
        <f>IF(OR(ISNUMBER('A-5'!T167),ISNUMBER('A-5'!T116),ISNUMBER('A-5'!T218)),SUM('A-5'!T167,'A-5'!T116,'A-5'!T218),IF(OR('A-5'!T167="--",'A-5'!T116="--",'A-5'!T218="--"),"--","-"))</f>
        <v>21</v>
      </c>
      <c r="U116" s="103">
        <f>IF(OR(ISNUMBER('A-5'!U167),ISNUMBER('A-5'!U116),ISNUMBER('A-5'!U218)),SUM('A-5'!U167,'A-5'!U116,'A-5'!U218),IF(OR('A-5'!U167="--",'A-5'!U116="--",'A-5'!U218="--"),"--","-"))</f>
        <v>14</v>
      </c>
      <c r="V116" s="103">
        <f>IF(OR(ISNUMBER('A-5'!V167),ISNUMBER('A-5'!V116),ISNUMBER('A-5'!V218)),SUM('A-5'!V167,'A-5'!V116,'A-5'!V218),IF(OR('A-5'!V167="--",'A-5'!V116="--",'A-5'!V218="--"),"--","-"))</f>
        <v>0</v>
      </c>
      <c r="W116" s="103">
        <f>IF(OR(ISNUMBER('A-5'!W167),ISNUMBER('A-5'!W116),ISNUMBER('A-5'!W218)),SUM('A-5'!W167,'A-5'!W116,'A-5'!W218),IF(OR('A-5'!W167="--",'A-5'!W116="--",'A-5'!W218="--"),"--","-"))</f>
        <v>0</v>
      </c>
      <c r="X116" s="103">
        <f>IF(AND('A-5'!X116="-",'A-5'!X167="-",'A-5'!X218="-"),"-",SUM('A-5'!X116,'A-5'!X167,'A-5'!X218))</f>
        <v>1079</v>
      </c>
    </row>
    <row r="117" spans="1:24" ht="11.25" customHeight="1">
      <c r="A117" s="68">
        <v>1986</v>
      </c>
      <c r="B117" s="103">
        <f>IF(AND('A-5'!B117="-",'A-5'!B168="-",'A-5'!B219="-"),"-",SUM('A-5'!B117,'A-5'!B168,'A-5'!B219))</f>
        <v>1183</v>
      </c>
      <c r="C117" s="103">
        <f>IF(AND('A-5'!C117="-",'A-5'!C168="-",'A-5'!C219="-"),"-",SUM('A-5'!C117,'A-5'!C168,'A-5'!C219))</f>
        <v>16091</v>
      </c>
      <c r="D117" s="103">
        <f>IF(AND('A-5'!D117="-",'A-5'!D168="-",'A-5'!D219="-"),"-",SUM('A-5'!D117,'A-5'!D168,'A-5'!D219))</f>
        <v>23458</v>
      </c>
      <c r="E117" s="103">
        <f>IF(AND('A-5'!E117="-",'A-5'!E168="-",'A-5'!E219="-"),"-",SUM('A-5'!E117,'A-5'!E168,'A-5'!E219))</f>
        <v>8781</v>
      </c>
      <c r="F117" s="103">
        <f>IF(AND('A-5'!F117="-",'A-5'!F168="-",'A-5'!F219="-"),"-",SUM('A-5'!F117,'A-5'!F168,'A-5'!F219))</f>
        <v>20584</v>
      </c>
      <c r="G117" s="103">
        <f>IF(AND('A-5'!G117="-",'A-5'!G168="-",'A-5'!G219="-"),"-",SUM('A-5'!G117,'A-5'!G168,'A-5'!G219))</f>
        <v>31513</v>
      </c>
      <c r="H117" s="103">
        <f>IF(AND('A-5'!H117="-",'A-5'!H168="-",'A-5'!H219="-"),"-",SUM('A-5'!H117,'A-5'!H168,'A-5'!H219))</f>
        <v>16000</v>
      </c>
      <c r="I117" s="103">
        <f>IF(AND('A-5'!I117="-",'A-5'!I168="-",'A-5'!I219="-"),"-",SUM('A-5'!I117,'A-5'!I168,'A-5'!I219))</f>
        <v>5241</v>
      </c>
      <c r="J117" s="103">
        <f>IF(AND('A-5'!J117="-",'A-5'!J168="-",'A-5'!J219="-"),"-",SUM('A-5'!J117,'A-5'!J168,'A-5'!J219))</f>
        <v>1962</v>
      </c>
      <c r="K117" s="103">
        <f>IF(AND('A-5'!K117="-",'A-5'!K168="-",'A-5'!K219="-"),"-",SUM('A-5'!K117,'A-5'!K168,'A-5'!K219))</f>
        <v>584</v>
      </c>
      <c r="L117" s="103">
        <f>IF(AND('A-5'!L117="-",'A-5'!L168="-",'A-5'!L219="-"),"-",SUM('A-5'!L117,'A-5'!L168,'A-5'!L219))</f>
        <v>125397</v>
      </c>
      <c r="N117" s="103">
        <f>IF(OR(ISNUMBER('A-5'!N168),ISNUMBER('A-5'!N117),ISNUMBER('A-5'!N219)),SUM('A-5'!N168,'A-5'!N117,'A-5'!N219),IF(OR('A-5'!N168="--",'A-5'!N117="--",'A-5'!N219="--"),"--","-"))</f>
        <v>0</v>
      </c>
      <c r="O117" s="103">
        <f>IF(OR(ISNUMBER('A-5'!O168),ISNUMBER('A-5'!O117),ISNUMBER('A-5'!O219)),SUM('A-5'!O168,'A-5'!O117,'A-5'!O219),IF(OR('A-5'!O168="--",'A-5'!O117="--",'A-5'!O219="--"),"--","-"))</f>
        <v>2</v>
      </c>
      <c r="P117" s="103">
        <f>IF(OR(ISNUMBER('A-5'!P168),ISNUMBER('A-5'!P117),ISNUMBER('A-5'!P219)),SUM('A-5'!P168,'A-5'!P117,'A-5'!P219),IF(OR('A-5'!P168="--",'A-5'!P117="--",'A-5'!P219="--"),"--","-"))</f>
        <v>0</v>
      </c>
      <c r="Q117" s="103">
        <f>IF(OR(ISNUMBER('A-5'!Q168),ISNUMBER('A-5'!Q117),ISNUMBER('A-5'!Q219)),SUM('A-5'!Q168,'A-5'!Q117,'A-5'!Q219),IF(OR('A-5'!Q168="--",'A-5'!Q117="--",'A-5'!Q219="--"),"--","-"))</f>
        <v>79</v>
      </c>
      <c r="R117" s="103">
        <f>IF(OR(ISNUMBER('A-5'!R168),ISNUMBER('A-5'!R117),ISNUMBER('A-5'!R219)),SUM('A-5'!R168,'A-5'!R117,'A-5'!R219),IF(OR('A-5'!R168="--",'A-5'!R117="--",'A-5'!R219="--"),"--","-"))</f>
        <v>346</v>
      </c>
      <c r="S117" s="103">
        <f>IF(OR(ISNUMBER('A-5'!S168),ISNUMBER('A-5'!S117),ISNUMBER('A-5'!S219)),SUM('A-5'!S168,'A-5'!S117,'A-5'!S219),IF(OR('A-5'!S168="--",'A-5'!S117="--",'A-5'!S219="--"),"--","-"))</f>
        <v>1276</v>
      </c>
      <c r="T117" s="103">
        <f>IF(OR(ISNUMBER('A-5'!T168),ISNUMBER('A-5'!T117),ISNUMBER('A-5'!T219)),SUM('A-5'!T168,'A-5'!T117,'A-5'!T219),IF(OR('A-5'!T168="--",'A-5'!T117="--",'A-5'!T219="--"),"--","-"))</f>
        <v>264</v>
      </c>
      <c r="U117" s="103">
        <f>IF(OR(ISNUMBER('A-5'!U168),ISNUMBER('A-5'!U117),ISNUMBER('A-5'!U219)),SUM('A-5'!U168,'A-5'!U117,'A-5'!U219),IF(OR('A-5'!U168="--",'A-5'!U117="--",'A-5'!U219="--"),"--","-"))</f>
        <v>9</v>
      </c>
      <c r="V117" s="103">
        <f>IF(OR(ISNUMBER('A-5'!V168),ISNUMBER('A-5'!V117),ISNUMBER('A-5'!V219)),SUM('A-5'!V168,'A-5'!V117,'A-5'!V219),IF(OR('A-5'!V168="--",'A-5'!V117="--",'A-5'!V219="--"),"--","-"))</f>
        <v>2</v>
      </c>
      <c r="W117" s="103">
        <f>IF(OR(ISNUMBER('A-5'!W168),ISNUMBER('A-5'!W117),ISNUMBER('A-5'!W219)),SUM('A-5'!W168,'A-5'!W117,'A-5'!W219),IF(OR('A-5'!W168="--",'A-5'!W117="--",'A-5'!W219="--"),"--","-"))</f>
        <v>0</v>
      </c>
      <c r="X117" s="103">
        <f>IF(AND('A-5'!X117="-",'A-5'!X168="-",'A-5'!X219="-"),"-",SUM('A-5'!X117,'A-5'!X168,'A-5'!X219))</f>
        <v>1978</v>
      </c>
    </row>
    <row r="118" spans="1:24" ht="11.25" customHeight="1">
      <c r="A118" s="68">
        <v>1987</v>
      </c>
      <c r="B118" s="103">
        <f>IF(AND('A-5'!B118="-",'A-5'!B169="-",'A-5'!B220="-"),"-",SUM('A-5'!B118,'A-5'!B169,'A-5'!B220))</f>
        <v>5520</v>
      </c>
      <c r="C118" s="103">
        <f>IF(AND('A-5'!C118="-",'A-5'!C169="-",'A-5'!C220="-"),"-",SUM('A-5'!C118,'A-5'!C169,'A-5'!C220))</f>
        <v>14084</v>
      </c>
      <c r="D118" s="103">
        <f>IF(AND('A-5'!D118="-",'A-5'!D169="-",'A-5'!D220="-"),"-",SUM('A-5'!D118,'A-5'!D169,'A-5'!D220))</f>
        <v>19211</v>
      </c>
      <c r="E118" s="103">
        <f>IF(AND('A-5'!E118="-",'A-5'!E169="-",'A-5'!E220="-"),"-",SUM('A-5'!E118,'A-5'!E169,'A-5'!E220))</f>
        <v>10970</v>
      </c>
      <c r="F118" s="103">
        <f>IF(AND('A-5'!F118="-",'A-5'!F169="-",'A-5'!F220="-"),"-",SUM('A-5'!F118,'A-5'!F169,'A-5'!F220))</f>
        <v>15662</v>
      </c>
      <c r="G118" s="103">
        <f>IF(AND('A-5'!G118="-",'A-5'!G169="-",'A-5'!G220="-"),"-",SUM('A-5'!G118,'A-5'!G169,'A-5'!G220))</f>
        <v>40257</v>
      </c>
      <c r="H118" s="103">
        <f>IF(AND('A-5'!H118="-",'A-5'!H169="-",'A-5'!H220="-"),"-",SUM('A-5'!H118,'A-5'!H169,'A-5'!H220))</f>
        <v>35265</v>
      </c>
      <c r="I118" s="103">
        <f>IF(AND('A-5'!I118="-",'A-5'!I169="-",'A-5'!I220="-"),"-",SUM('A-5'!I118,'A-5'!I169,'A-5'!I220))</f>
        <v>12869</v>
      </c>
      <c r="J118" s="103">
        <f>IF(AND('A-5'!J118="-",'A-5'!J169="-",'A-5'!J220="-"),"-",SUM('A-5'!J118,'A-5'!J169,'A-5'!J220))</f>
        <v>7126</v>
      </c>
      <c r="K118" s="103">
        <f>IF(AND('A-5'!K118="-",'A-5'!K169="-",'A-5'!K220="-"),"-",SUM('A-5'!K118,'A-5'!K169,'A-5'!K220))</f>
        <v>1083</v>
      </c>
      <c r="L118" s="103">
        <f>IF(AND('A-5'!L118="-",'A-5'!L169="-",'A-5'!L220="-"),"-",SUM('A-5'!L118,'A-5'!L169,'A-5'!L220))</f>
        <v>162047</v>
      </c>
      <c r="N118" s="103">
        <f>IF(OR(ISNUMBER('A-5'!N169),ISNUMBER('A-5'!N118),ISNUMBER('A-5'!N220)),SUM('A-5'!N169,'A-5'!N118,'A-5'!N220),IF(OR('A-5'!N169="--",'A-5'!N118="--",'A-5'!N220="--"),"--","-"))</f>
        <v>0</v>
      </c>
      <c r="O118" s="103">
        <f>IF(OR(ISNUMBER('A-5'!O169),ISNUMBER('A-5'!O118),ISNUMBER('A-5'!O220)),SUM('A-5'!O169,'A-5'!O118,'A-5'!O220),IF(OR('A-5'!O169="--",'A-5'!O118="--",'A-5'!O220="--"),"--","-"))</f>
        <v>0</v>
      </c>
      <c r="P118" s="103">
        <f>IF(OR(ISNUMBER('A-5'!P169),ISNUMBER('A-5'!P118),ISNUMBER('A-5'!P220)),SUM('A-5'!P169,'A-5'!P118,'A-5'!P220),IF(OR('A-5'!P169="--",'A-5'!P118="--",'A-5'!P220="--"),"--","-"))</f>
        <v>0</v>
      </c>
      <c r="Q118" s="103">
        <f>IF(OR(ISNUMBER('A-5'!Q169),ISNUMBER('A-5'!Q118),ISNUMBER('A-5'!Q220)),SUM('A-5'!Q169,'A-5'!Q118,'A-5'!Q220),IF(OR('A-5'!Q169="--",'A-5'!Q118="--",'A-5'!Q220="--"),"--","-"))</f>
        <v>4</v>
      </c>
      <c r="R118" s="103">
        <f>IF(OR(ISNUMBER('A-5'!R169),ISNUMBER('A-5'!R118),ISNUMBER('A-5'!R220)),SUM('A-5'!R169,'A-5'!R118,'A-5'!R220),IF(OR('A-5'!R169="--",'A-5'!R118="--",'A-5'!R220="--"),"--","-"))</f>
        <v>685</v>
      </c>
      <c r="S118" s="103">
        <f>IF(OR(ISNUMBER('A-5'!S169),ISNUMBER('A-5'!S118),ISNUMBER('A-5'!S220)),SUM('A-5'!S169,'A-5'!S118,'A-5'!S220),IF(OR('A-5'!S169="--",'A-5'!S118="--",'A-5'!S220="--"),"--","-"))</f>
        <v>1149</v>
      </c>
      <c r="T118" s="103">
        <f>IF(OR(ISNUMBER('A-5'!T169),ISNUMBER('A-5'!T118),ISNUMBER('A-5'!T220)),SUM('A-5'!T169,'A-5'!T118,'A-5'!T220),IF(OR('A-5'!T169="--",'A-5'!T118="--",'A-5'!T220="--"),"--","-"))</f>
        <v>480</v>
      </c>
      <c r="U118" s="103">
        <f>IF(OR(ISNUMBER('A-5'!U169),ISNUMBER('A-5'!U118),ISNUMBER('A-5'!U220)),SUM('A-5'!U169,'A-5'!U118,'A-5'!U220),IF(OR('A-5'!U169="--",'A-5'!U118="--",'A-5'!U220="--"),"--","-"))</f>
        <v>250</v>
      </c>
      <c r="V118" s="103">
        <f>IF(OR(ISNUMBER('A-5'!V169),ISNUMBER('A-5'!V118),ISNUMBER('A-5'!V220)),SUM('A-5'!V169,'A-5'!V118,'A-5'!V220),IF(OR('A-5'!V169="--",'A-5'!V118="--",'A-5'!V220="--"),"--","-"))</f>
        <v>0</v>
      </c>
      <c r="W118" s="103">
        <f>IF(OR(ISNUMBER('A-5'!W169),ISNUMBER('A-5'!W118),ISNUMBER('A-5'!W220)),SUM('A-5'!W169,'A-5'!W118,'A-5'!W220),IF(OR('A-5'!W169="--",'A-5'!W118="--",'A-5'!W220="--"),"--","-"))</f>
        <v>0</v>
      </c>
      <c r="X118" s="103">
        <f>IF(AND('A-5'!X118="-",'A-5'!X169="-",'A-5'!X220="-"),"-",SUM('A-5'!X118,'A-5'!X169,'A-5'!X220))</f>
        <v>2568</v>
      </c>
    </row>
    <row r="119" spans="1:24" ht="11.25" customHeight="1">
      <c r="A119" s="68">
        <v>1988</v>
      </c>
      <c r="B119" s="103">
        <f>IF(AND('A-5'!B119="-",'A-5'!B170="-",'A-5'!B221="-"),"-",SUM('A-5'!B119,'A-5'!B170,'A-5'!B221))</f>
        <v>6808</v>
      </c>
      <c r="C119" s="103">
        <f>IF(AND('A-5'!C119="-",'A-5'!C170="-",'A-5'!C221="-"),"-",SUM('A-5'!C119,'A-5'!C170,'A-5'!C221))</f>
        <v>15934</v>
      </c>
      <c r="D119" s="103">
        <f>IF(AND('A-5'!D119="-",'A-5'!D170="-",'A-5'!D221="-"),"-",SUM('A-5'!D119,'A-5'!D170,'A-5'!D221))</f>
        <v>24943</v>
      </c>
      <c r="E119" s="103">
        <f>IF(AND('A-5'!E119="-",'A-5'!E170="-",'A-5'!E221="-"),"-",SUM('A-5'!E119,'A-5'!E170,'A-5'!E221))</f>
        <v>18904</v>
      </c>
      <c r="F119" s="103">
        <f>IF(AND('A-5'!F119="-",'A-5'!F170="-",'A-5'!F221="-"),"-",SUM('A-5'!F119,'A-5'!F170,'A-5'!F221))</f>
        <v>25112</v>
      </c>
      <c r="G119" s="103">
        <f>IF(AND('A-5'!G119="-",'A-5'!G170="-",'A-5'!G221="-"),"-",SUM('A-5'!G119,'A-5'!G170,'A-5'!G221))</f>
        <v>28751</v>
      </c>
      <c r="H119" s="103">
        <f>IF(AND('A-5'!H119="-",'A-5'!H170="-",'A-5'!H221="-"),"-",SUM('A-5'!H119,'A-5'!H170,'A-5'!H221))</f>
        <v>10045</v>
      </c>
      <c r="I119" s="103">
        <f>IF(AND('A-5'!I119="-",'A-5'!I170="-",'A-5'!I221="-"),"-",SUM('A-5'!I119,'A-5'!I170,'A-5'!I221))</f>
        <v>3859</v>
      </c>
      <c r="J119" s="103">
        <f>IF(AND('A-5'!J119="-",'A-5'!J170="-",'A-5'!J221="-"),"-",SUM('A-5'!J119,'A-5'!J170,'A-5'!J221))</f>
        <v>4610</v>
      </c>
      <c r="K119" s="103">
        <f>IF(AND('A-5'!K119="-",'A-5'!K170="-",'A-5'!K221="-"),"-",SUM('A-5'!K119,'A-5'!K170,'A-5'!K221))</f>
        <v>814</v>
      </c>
      <c r="L119" s="103">
        <f>IF(AND('A-5'!L119="-",'A-5'!L170="-",'A-5'!L221="-"),"-",SUM('A-5'!L119,'A-5'!L170,'A-5'!L221))</f>
        <v>139780</v>
      </c>
      <c r="N119" s="103">
        <f>IF(OR(ISNUMBER('A-5'!N170),ISNUMBER('A-5'!N119),ISNUMBER('A-5'!N221)),SUM('A-5'!N170,'A-5'!N119,'A-5'!N221),IF(OR('A-5'!N170="--",'A-5'!N119="--",'A-5'!N221="--"),"--","-"))</f>
        <v>0</v>
      </c>
      <c r="O119" s="103">
        <f>IF(OR(ISNUMBER('A-5'!O170),ISNUMBER('A-5'!O119),ISNUMBER('A-5'!O221)),SUM('A-5'!O170,'A-5'!O119,'A-5'!O221),IF(OR('A-5'!O170="--",'A-5'!O119="--",'A-5'!O221="--"),"--","-"))</f>
        <v>1</v>
      </c>
      <c r="P119" s="103">
        <f>IF(OR(ISNUMBER('A-5'!P170),ISNUMBER('A-5'!P119),ISNUMBER('A-5'!P221)),SUM('A-5'!P170,'A-5'!P119,'A-5'!P221),IF(OR('A-5'!P170="--",'A-5'!P119="--",'A-5'!P221="--"),"--","-"))</f>
        <v>21</v>
      </c>
      <c r="Q119" s="103">
        <f>IF(OR(ISNUMBER('A-5'!Q170),ISNUMBER('A-5'!Q119),ISNUMBER('A-5'!Q221)),SUM('A-5'!Q170,'A-5'!Q119,'A-5'!Q221),IF(OR('A-5'!Q170="--",'A-5'!Q119="--",'A-5'!Q221="--"),"--","-"))</f>
        <v>197</v>
      </c>
      <c r="R119" s="103">
        <f>IF(OR(ISNUMBER('A-5'!R170),ISNUMBER('A-5'!R119),ISNUMBER('A-5'!R221)),SUM('A-5'!R170,'A-5'!R119,'A-5'!R221),IF(OR('A-5'!R170="--",'A-5'!R119="--",'A-5'!R221="--"),"--","-"))</f>
        <v>279</v>
      </c>
      <c r="S119" s="103">
        <f>IF(OR(ISNUMBER('A-5'!S170),ISNUMBER('A-5'!S119),ISNUMBER('A-5'!S221)),SUM('A-5'!S170,'A-5'!S119,'A-5'!S221),IF(OR('A-5'!S170="--",'A-5'!S119="--",'A-5'!S221="--"),"--","-"))</f>
        <v>2910</v>
      </c>
      <c r="T119" s="103">
        <f>IF(OR(ISNUMBER('A-5'!T170),ISNUMBER('A-5'!T119),ISNUMBER('A-5'!T221)),SUM('A-5'!T170,'A-5'!T119,'A-5'!T221),IF(OR('A-5'!T170="--",'A-5'!T119="--",'A-5'!T221="--"),"--","-"))</f>
        <v>114</v>
      </c>
      <c r="U119" s="103">
        <f>IF(OR(ISNUMBER('A-5'!U170),ISNUMBER('A-5'!U119),ISNUMBER('A-5'!U221)),SUM('A-5'!U170,'A-5'!U119,'A-5'!U221),IF(OR('A-5'!U170="--",'A-5'!U119="--",'A-5'!U221="--"),"--","-"))</f>
        <v>2</v>
      </c>
      <c r="V119" s="103">
        <f>IF(OR(ISNUMBER('A-5'!V170),ISNUMBER('A-5'!V119),ISNUMBER('A-5'!V221)),SUM('A-5'!V170,'A-5'!V119,'A-5'!V221),IF(OR('A-5'!V170="--",'A-5'!V119="--",'A-5'!V221="--"),"--","-"))</f>
        <v>0</v>
      </c>
      <c r="W119" s="103">
        <f>IF(OR(ISNUMBER('A-5'!W170),ISNUMBER('A-5'!W119),ISNUMBER('A-5'!W221)),SUM('A-5'!W170,'A-5'!W119,'A-5'!W221),IF(OR('A-5'!W170="--",'A-5'!W119="--",'A-5'!W221="--"),"--","-"))</f>
        <v>0</v>
      </c>
      <c r="X119" s="103">
        <f>IF(AND('A-5'!X119="-",'A-5'!X170="-",'A-5'!X221="-"),"-",SUM('A-5'!X119,'A-5'!X170,'A-5'!X221))</f>
        <v>3524</v>
      </c>
    </row>
    <row r="120" spans="1:24" ht="11.25" customHeight="1">
      <c r="A120" s="68">
        <v>1989</v>
      </c>
      <c r="B120" s="103">
        <f>IF(AND('A-5'!B120="-",'A-5'!B171="-",'A-5'!B222="-"),"-",SUM('A-5'!B120,'A-5'!B171,'A-5'!B222))</f>
        <v>7950</v>
      </c>
      <c r="C120" s="103">
        <f>IF(AND('A-5'!C120="-",'A-5'!C171="-",'A-5'!C222="-"),"-",SUM('A-5'!C120,'A-5'!C171,'A-5'!C222))</f>
        <v>12734</v>
      </c>
      <c r="D120" s="103">
        <f>IF(AND('A-5'!D120="-",'A-5'!D171="-",'A-5'!D222="-"),"-",SUM('A-5'!D120,'A-5'!D171,'A-5'!D222))</f>
        <v>42566</v>
      </c>
      <c r="E120" s="103">
        <f>IF(AND('A-5'!E120="-",'A-5'!E171="-",'A-5'!E222="-"),"-",SUM('A-5'!E120,'A-5'!E171,'A-5'!E222))</f>
        <v>6492</v>
      </c>
      <c r="F120" s="103">
        <f>IF(AND('A-5'!F120="-",'A-5'!F171="-",'A-5'!F222="-"),"-",SUM('A-5'!F120,'A-5'!F171,'A-5'!F222))</f>
        <v>16747</v>
      </c>
      <c r="G120" s="103">
        <f>IF(AND('A-5'!G120="-",'A-5'!G171="-",'A-5'!G222="-"),"-",SUM('A-5'!G120,'A-5'!G171,'A-5'!G222))</f>
        <v>18527</v>
      </c>
      <c r="H120" s="103">
        <f>IF(AND('A-5'!H120="-",'A-5'!H171="-",'A-5'!H222="-"),"-",SUM('A-5'!H120,'A-5'!H171,'A-5'!H222))</f>
        <v>13321</v>
      </c>
      <c r="I120" s="103">
        <f>IF(AND('A-5'!I120="-",'A-5'!I171="-",'A-5'!I222="-"),"-",SUM('A-5'!I120,'A-5'!I171,'A-5'!I222))</f>
        <v>12219</v>
      </c>
      <c r="J120" s="103">
        <f>IF(AND('A-5'!J120="-",'A-5'!J171="-",'A-5'!J222="-"),"-",SUM('A-5'!J120,'A-5'!J171,'A-5'!J222))</f>
        <v>3744</v>
      </c>
      <c r="K120" s="103">
        <f>IF(AND('A-5'!K120="-",'A-5'!K171="-",'A-5'!K222="-"),"-",SUM('A-5'!K120,'A-5'!K171,'A-5'!K222))</f>
        <v>2410</v>
      </c>
      <c r="L120" s="103">
        <f>IF(AND('A-5'!L120="-",'A-5'!L171="-",'A-5'!L222="-"),"-",SUM('A-5'!L120,'A-5'!L171,'A-5'!L222))</f>
        <v>136710</v>
      </c>
      <c r="N120" s="103">
        <f>IF(OR(ISNUMBER('A-5'!N171),ISNUMBER('A-5'!N120),ISNUMBER('A-5'!N222)),SUM('A-5'!N171,'A-5'!N120,'A-5'!N222),IF(OR('A-5'!N171="--",'A-5'!N120="--",'A-5'!N222="--"),"--","-"))</f>
        <v>0</v>
      </c>
      <c r="O120" s="103">
        <f>IF(OR(ISNUMBER('A-5'!O171),ISNUMBER('A-5'!O120),ISNUMBER('A-5'!O222)),SUM('A-5'!O171,'A-5'!O120,'A-5'!O222),IF(OR('A-5'!O171="--",'A-5'!O120="--",'A-5'!O222="--"),"--","-"))</f>
        <v>0</v>
      </c>
      <c r="P120" s="103">
        <f>IF(OR(ISNUMBER('A-5'!P171),ISNUMBER('A-5'!P120),ISNUMBER('A-5'!P222)),SUM('A-5'!P171,'A-5'!P120,'A-5'!P222),IF(OR('A-5'!P171="--",'A-5'!P120="--",'A-5'!P222="--"),"--","-"))</f>
        <v>115</v>
      </c>
      <c r="Q120" s="103">
        <f>IF(OR(ISNUMBER('A-5'!Q171),ISNUMBER('A-5'!Q120),ISNUMBER('A-5'!Q222)),SUM('A-5'!Q171,'A-5'!Q120,'A-5'!Q222),IF(OR('A-5'!Q171="--",'A-5'!Q120="--",'A-5'!Q222="--"),"--","-"))</f>
        <v>212</v>
      </c>
      <c r="R120" s="103">
        <f>IF(OR(ISNUMBER('A-5'!R171),ISNUMBER('A-5'!R120),ISNUMBER('A-5'!R222)),SUM('A-5'!R171,'A-5'!R120,'A-5'!R222),IF(OR('A-5'!R171="--",'A-5'!R120="--",'A-5'!R222="--"),"--","-"))</f>
        <v>1688</v>
      </c>
      <c r="S120" s="103">
        <f>IF(OR(ISNUMBER('A-5'!S171),ISNUMBER('A-5'!S120),ISNUMBER('A-5'!S222)),SUM('A-5'!S171,'A-5'!S120,'A-5'!S222),IF(OR('A-5'!S171="--",'A-5'!S120="--",'A-5'!S222="--"),"--","-"))</f>
        <v>2170</v>
      </c>
      <c r="T120" s="103">
        <f>IF(OR(ISNUMBER('A-5'!T171),ISNUMBER('A-5'!T120),ISNUMBER('A-5'!T222)),SUM('A-5'!T171,'A-5'!T120,'A-5'!T222),IF(OR('A-5'!T171="--",'A-5'!T120="--",'A-5'!T222="--"),"--","-"))</f>
        <v>494</v>
      </c>
      <c r="U120" s="103">
        <f>IF(OR(ISNUMBER('A-5'!U171),ISNUMBER('A-5'!U120),ISNUMBER('A-5'!U222)),SUM('A-5'!U171,'A-5'!U120,'A-5'!U222),IF(OR('A-5'!U171="--",'A-5'!U120="--",'A-5'!U222="--"),"--","-"))</f>
        <v>79</v>
      </c>
      <c r="V120" s="103">
        <f>IF(OR(ISNUMBER('A-5'!V171),ISNUMBER('A-5'!V120),ISNUMBER('A-5'!V222)),SUM('A-5'!V171,'A-5'!V120,'A-5'!V222),IF(OR('A-5'!V171="--",'A-5'!V120="--",'A-5'!V222="--"),"--","-"))</f>
        <v>0</v>
      </c>
      <c r="W120" s="103">
        <f>IF(OR(ISNUMBER('A-5'!W171),ISNUMBER('A-5'!W120),ISNUMBER('A-5'!W222)),SUM('A-5'!W171,'A-5'!W120,'A-5'!W222),IF(OR('A-5'!W171="--",'A-5'!W120="--",'A-5'!W222="--"),"--","-"))</f>
        <v>0</v>
      </c>
      <c r="X120" s="103">
        <f>IF(AND('A-5'!X120="-",'A-5'!X171="-",'A-5'!X222="-"),"-",SUM('A-5'!X120,'A-5'!X171,'A-5'!X222))</f>
        <v>4758</v>
      </c>
    </row>
    <row r="121" spans="1:24" ht="11.25" customHeight="1">
      <c r="A121" s="68">
        <v>1990</v>
      </c>
      <c r="B121" s="103">
        <f>IF(AND('A-5'!B121="-",'A-5'!B172="-",'A-5'!B223="-"),"-",SUM('A-5'!B121,'A-5'!B172,'A-5'!B223))</f>
        <v>6690</v>
      </c>
      <c r="C121" s="103">
        <f>IF(AND('A-5'!C121="-",'A-5'!C172="-",'A-5'!C223="-"),"-",SUM('A-5'!C121,'A-5'!C172,'A-5'!C223))</f>
        <v>17599</v>
      </c>
      <c r="D121" s="103">
        <f>IF(AND('A-5'!D121="-",'A-5'!D172="-",'A-5'!D223="-"),"-",SUM('A-5'!D121,'A-5'!D172,'A-5'!D223))</f>
        <v>21645</v>
      </c>
      <c r="E121" s="103">
        <f>IF(AND('A-5'!E121="-",'A-5'!E172="-",'A-5'!E223="-"),"-",SUM('A-5'!E121,'A-5'!E172,'A-5'!E223))</f>
        <v>5039</v>
      </c>
      <c r="F121" s="103">
        <f>IF(AND('A-5'!F121="-",'A-5'!F172="-",'A-5'!F223="-"),"-",SUM('A-5'!F121,'A-5'!F172,'A-5'!F223))</f>
        <v>16518</v>
      </c>
      <c r="G121" s="103">
        <f>IF(AND('A-5'!G121="-",'A-5'!G172="-",'A-5'!G223="-"),"-",SUM('A-5'!G121,'A-5'!G172,'A-5'!G223))</f>
        <v>23409</v>
      </c>
      <c r="H121" s="103">
        <f>IF(AND('A-5'!H121="-",'A-5'!H172="-",'A-5'!H223="-"),"-",SUM('A-5'!H121,'A-5'!H172,'A-5'!H223))</f>
        <v>14660</v>
      </c>
      <c r="I121" s="103">
        <f>IF(AND('A-5'!I121="-",'A-5'!I172="-",'A-5'!I223="-"),"-",SUM('A-5'!I121,'A-5'!I172,'A-5'!I223))</f>
        <v>4984</v>
      </c>
      <c r="J121" s="103">
        <f>IF(AND('A-5'!J121="-",'A-5'!J172="-",'A-5'!J223="-"),"-",SUM('A-5'!J121,'A-5'!J172,'A-5'!J223))</f>
        <v>3756</v>
      </c>
      <c r="K121" s="103">
        <f>IF(AND('A-5'!K121="-",'A-5'!K172="-",'A-5'!K223="-"),"-",SUM('A-5'!K121,'A-5'!K172,'A-5'!K223))</f>
        <v>1703</v>
      </c>
      <c r="L121" s="103">
        <f>IF(AND('A-5'!L121="-",'A-5'!L172="-",'A-5'!L223="-"),"-",SUM('A-5'!L121,'A-5'!L172,'A-5'!L223))</f>
        <v>116003</v>
      </c>
      <c r="N121" s="103">
        <f>IF(OR(ISNUMBER('A-5'!N172),ISNUMBER('A-5'!N121),ISNUMBER('A-5'!N223)),SUM('A-5'!N172,'A-5'!N121,'A-5'!N223),IF(OR('A-5'!N172="--",'A-5'!N121="--",'A-5'!N223="--"),"--","-"))</f>
        <v>0</v>
      </c>
      <c r="O121" s="103">
        <f>IF(OR(ISNUMBER('A-5'!O172),ISNUMBER('A-5'!O121),ISNUMBER('A-5'!O223)),SUM('A-5'!O172,'A-5'!O121,'A-5'!O223),IF(OR('A-5'!O172="--",'A-5'!O121="--",'A-5'!O223="--"),"--","-"))</f>
        <v>0</v>
      </c>
      <c r="P121" s="103">
        <f>IF(OR(ISNUMBER('A-5'!P172),ISNUMBER('A-5'!P121),ISNUMBER('A-5'!P223)),SUM('A-5'!P172,'A-5'!P121,'A-5'!P223),IF(OR('A-5'!P172="--",'A-5'!P121="--",'A-5'!P223="--"),"--","-"))</f>
        <v>144</v>
      </c>
      <c r="Q121" s="103">
        <f>IF(OR(ISNUMBER('A-5'!Q172),ISNUMBER('A-5'!Q121),ISNUMBER('A-5'!Q223)),SUM('A-5'!Q172,'A-5'!Q121,'A-5'!Q223),IF(OR('A-5'!Q172="--",'A-5'!Q121="--",'A-5'!Q223="--"),"--","-"))</f>
        <v>568</v>
      </c>
      <c r="R121" s="103">
        <f>IF(OR(ISNUMBER('A-5'!R172),ISNUMBER('A-5'!R121),ISNUMBER('A-5'!R223)),SUM('A-5'!R172,'A-5'!R121,'A-5'!R223),IF(OR('A-5'!R172="--",'A-5'!R121="--",'A-5'!R223="--"),"--","-"))</f>
        <v>3502</v>
      </c>
      <c r="S121" s="103">
        <f>IF(OR(ISNUMBER('A-5'!S172),ISNUMBER('A-5'!S121),ISNUMBER('A-5'!S223)),SUM('A-5'!S172,'A-5'!S121,'A-5'!S223),IF(OR('A-5'!S172="--",'A-5'!S121="--",'A-5'!S223="--"),"--","-"))</f>
        <v>4416</v>
      </c>
      <c r="T121" s="103">
        <f>IF(OR(ISNUMBER('A-5'!T172),ISNUMBER('A-5'!T121),ISNUMBER('A-5'!T223)),SUM('A-5'!T172,'A-5'!T121,'A-5'!T223),IF(OR('A-5'!T172="--",'A-5'!T121="--",'A-5'!T223="--"),"--","-"))</f>
        <v>2507</v>
      </c>
      <c r="U121" s="103">
        <f>IF(OR(ISNUMBER('A-5'!U172),ISNUMBER('A-5'!U121),ISNUMBER('A-5'!U223)),SUM('A-5'!U172,'A-5'!U121,'A-5'!U223),IF(OR('A-5'!U172="--",'A-5'!U121="--",'A-5'!U223="--"),"--","-"))</f>
        <v>426</v>
      </c>
      <c r="V121" s="103">
        <f>IF(OR(ISNUMBER('A-5'!V172),ISNUMBER('A-5'!V121),ISNUMBER('A-5'!V223)),SUM('A-5'!V172,'A-5'!V121,'A-5'!V223),IF(OR('A-5'!V172="--",'A-5'!V121="--",'A-5'!V223="--"),"--","-"))</f>
        <v>59</v>
      </c>
      <c r="W121" s="103">
        <f>IF(OR(ISNUMBER('A-5'!W172),ISNUMBER('A-5'!W121),ISNUMBER('A-5'!W223)),SUM('A-5'!W172,'A-5'!W121,'A-5'!W223),IF(OR('A-5'!W172="--",'A-5'!W121="--",'A-5'!W223="--"),"--","-"))</f>
        <v>0</v>
      </c>
      <c r="X121" s="103">
        <f>IF(AND('A-5'!X121="-",'A-5'!X172="-",'A-5'!X223="-"),"-",SUM('A-5'!X121,'A-5'!X172,'A-5'!X223))</f>
        <v>11622</v>
      </c>
    </row>
    <row r="122" spans="1:24" ht="11.25" customHeight="1">
      <c r="A122" s="68">
        <v>1991</v>
      </c>
      <c r="B122" s="103">
        <f>IF(AND('A-5'!B122="-",'A-5'!B173="-",'A-5'!B224="-"),"-",SUM('A-5'!B122,'A-5'!B173,'A-5'!B224))</f>
        <v>53</v>
      </c>
      <c r="C122" s="103">
        <f>IF(AND('A-5'!C122="-",'A-5'!C173="-",'A-5'!C224="-"),"-",SUM('A-5'!C122,'A-5'!C173,'A-5'!C224))</f>
        <v>7948</v>
      </c>
      <c r="D122" s="103">
        <f>IF(AND('A-5'!D122="-",'A-5'!D173="-",'A-5'!D224="-"),"-",SUM('A-5'!D122,'A-5'!D173,'A-5'!D224))</f>
        <v>13029</v>
      </c>
      <c r="E122" s="103">
        <f>IF(AND('A-5'!E122="-",'A-5'!E173="-",'A-5'!E224="-"),"-",SUM('A-5'!E122,'A-5'!E173,'A-5'!E224))</f>
        <v>4761</v>
      </c>
      <c r="F122" s="103">
        <f>IF(AND('A-5'!F122="-",'A-5'!F173="-",'A-5'!F224="-"),"-",SUM('A-5'!F122,'A-5'!F173,'A-5'!F224))</f>
        <v>12203</v>
      </c>
      <c r="G122" s="103">
        <f>IF(AND('A-5'!G122="-",'A-5'!G173="-",'A-5'!G224="-"),"-",SUM('A-5'!G122,'A-5'!G173,'A-5'!G224))</f>
        <v>20392</v>
      </c>
      <c r="H122" s="103">
        <f>IF(AND('A-5'!H122="-",'A-5'!H173="-",'A-5'!H224="-"),"-",SUM('A-5'!H122,'A-5'!H173,'A-5'!H224))</f>
        <v>5694</v>
      </c>
      <c r="I122" s="103">
        <f>IF(AND('A-5'!I122="-",'A-5'!I173="-",'A-5'!I224="-"),"-",SUM('A-5'!I122,'A-5'!I173,'A-5'!I224))</f>
        <v>1624</v>
      </c>
      <c r="J122" s="103">
        <f>IF(AND('A-5'!J122="-",'A-5'!J173="-",'A-5'!J224="-"),"-",SUM('A-5'!J122,'A-5'!J173,'A-5'!J224))</f>
        <v>2231</v>
      </c>
      <c r="K122" s="103">
        <f>IF(AND('A-5'!K122="-",'A-5'!K173="-",'A-5'!K224="-"),"-",SUM('A-5'!K122,'A-5'!K173,'A-5'!K224))</f>
        <v>23</v>
      </c>
      <c r="L122" s="103">
        <f>IF(AND('A-5'!L122="-",'A-5'!L173="-",'A-5'!L224="-"),"-",SUM('A-5'!L122,'A-5'!L173,'A-5'!L224))</f>
        <v>67958</v>
      </c>
      <c r="N122" s="103">
        <f>IF(OR(ISNUMBER('A-5'!N173),ISNUMBER('A-5'!N122),ISNUMBER('A-5'!N224)),SUM('A-5'!N173,'A-5'!N122,'A-5'!N224),IF(OR('A-5'!N173="--",'A-5'!N122="--",'A-5'!N224="--"),"--","-"))</f>
        <v>0</v>
      </c>
      <c r="O122" s="103">
        <f>IF(OR(ISNUMBER('A-5'!O173),ISNUMBER('A-5'!O122),ISNUMBER('A-5'!O224)),SUM('A-5'!O173,'A-5'!O122,'A-5'!O224),IF(OR('A-5'!O173="--",'A-5'!O122="--",'A-5'!O224="--"),"--","-"))</f>
        <v>2</v>
      </c>
      <c r="P122" s="103">
        <f>IF(OR(ISNUMBER('A-5'!P173),ISNUMBER('A-5'!P122),ISNUMBER('A-5'!P224)),SUM('A-5'!P173,'A-5'!P122,'A-5'!P224),IF(OR('A-5'!P173="--",'A-5'!P122="--",'A-5'!P224="--"),"--","-"))</f>
        <v>11</v>
      </c>
      <c r="Q122" s="103">
        <f>IF(OR(ISNUMBER('A-5'!Q173),ISNUMBER('A-5'!Q122),ISNUMBER('A-5'!Q224)),SUM('A-5'!Q173,'A-5'!Q122,'A-5'!Q224),IF(OR('A-5'!Q173="--",'A-5'!Q122="--",'A-5'!Q224="--"),"--","-"))</f>
        <v>619</v>
      </c>
      <c r="R122" s="103">
        <f>IF(OR(ISNUMBER('A-5'!R173),ISNUMBER('A-5'!R122),ISNUMBER('A-5'!R224)),SUM('A-5'!R173,'A-5'!R122,'A-5'!R224),IF(OR('A-5'!R173="--",'A-5'!R122="--",'A-5'!R224="--"),"--","-"))</f>
        <v>13125</v>
      </c>
      <c r="S122" s="103">
        <f>IF(OR(ISNUMBER('A-5'!S173),ISNUMBER('A-5'!S122),ISNUMBER('A-5'!S224)),SUM('A-5'!S173,'A-5'!S122,'A-5'!S224),IF(OR('A-5'!S173="--",'A-5'!S122="--",'A-5'!S224="--"),"--","-"))</f>
        <v>13995</v>
      </c>
      <c r="T122" s="103">
        <f>IF(OR(ISNUMBER('A-5'!T173),ISNUMBER('A-5'!T122),ISNUMBER('A-5'!T224)),SUM('A-5'!T173,'A-5'!T122,'A-5'!T224),IF(OR('A-5'!T173="--",'A-5'!T122="--",'A-5'!T224="--"),"--","-"))</f>
        <v>1305</v>
      </c>
      <c r="U122" s="103">
        <f>IF(OR(ISNUMBER('A-5'!U173),ISNUMBER('A-5'!U122),ISNUMBER('A-5'!U224)),SUM('A-5'!U173,'A-5'!U122,'A-5'!U224),IF(OR('A-5'!U173="--",'A-5'!U122="--",'A-5'!U224="--"),"--","-"))</f>
        <v>70</v>
      </c>
      <c r="V122" s="103">
        <f>IF(OR(ISNUMBER('A-5'!V173),ISNUMBER('A-5'!V122),ISNUMBER('A-5'!V224)),SUM('A-5'!V173,'A-5'!V122,'A-5'!V224),IF(OR('A-5'!V173="--",'A-5'!V122="--",'A-5'!V224="--"),"--","-"))</f>
        <v>47</v>
      </c>
      <c r="W122" s="103">
        <f>IF(OR(ISNUMBER('A-5'!W173),ISNUMBER('A-5'!W122),ISNUMBER('A-5'!W224)),SUM('A-5'!W173,'A-5'!W122,'A-5'!W224),IF(OR('A-5'!W173="--",'A-5'!W122="--",'A-5'!W224="--"),"--","-"))</f>
        <v>0</v>
      </c>
      <c r="X122" s="103">
        <f>IF(AND('A-5'!X122="-",'A-5'!X173="-",'A-5'!X224="-"),"-",SUM('A-5'!X122,'A-5'!X173,'A-5'!X224))</f>
        <v>29174</v>
      </c>
    </row>
    <row r="123" spans="1:24" ht="11.25" customHeight="1">
      <c r="A123" s="68">
        <v>1992</v>
      </c>
      <c r="B123" s="103">
        <f>IF(AND('A-5'!B123="-",'A-5'!B174="-",'A-5'!B225="-"),"-",SUM('A-5'!B123,'A-5'!B174,'A-5'!B225))</f>
        <v>473</v>
      </c>
      <c r="C123" s="103">
        <f>IF(AND('A-5'!C123="-",'A-5'!C174="-",'A-5'!C225="-"),"-",SUM('A-5'!C123,'A-5'!C174,'A-5'!C225))</f>
        <v>3407</v>
      </c>
      <c r="D123" s="103">
        <f>IF(AND('A-5'!D123="-",'A-5'!D174="-",'A-5'!D225="-"),"-",SUM('A-5'!D123,'A-5'!D174,'A-5'!D225))</f>
        <v>5410</v>
      </c>
      <c r="E123" s="103">
        <f>IF(AND('A-5'!E123="-",'A-5'!E174="-",'A-5'!E225="-"),"-",SUM('A-5'!E123,'A-5'!E174,'A-5'!E225))</f>
        <v>6325</v>
      </c>
      <c r="F123" s="103">
        <f>IF(AND('A-5'!F123="-",'A-5'!F174="-",'A-5'!F225="-"),"-",SUM('A-5'!F123,'A-5'!F174,'A-5'!F225))</f>
        <v>9460</v>
      </c>
      <c r="G123" s="103">
        <f>IF(AND('A-5'!G123="-",'A-5'!G174="-",'A-5'!G225="-"),"-",SUM('A-5'!G123,'A-5'!G174,'A-5'!G225))</f>
        <v>22101</v>
      </c>
      <c r="H123" s="103">
        <f>IF(AND('A-5'!H123="-",'A-5'!H174="-",'A-5'!H225="-"),"-",SUM('A-5'!H123,'A-5'!H174,'A-5'!H225))</f>
        <v>10106</v>
      </c>
      <c r="I123" s="103">
        <f>IF(AND('A-5'!I123="-",'A-5'!I174="-",'A-5'!I225="-"),"-",SUM('A-5'!I123,'A-5'!I174,'A-5'!I225))</f>
        <v>9924</v>
      </c>
      <c r="J123" s="103">
        <f>IF(AND('A-5'!J123="-",'A-5'!J174="-",'A-5'!J225="-"),"-",SUM('A-5'!J123,'A-5'!J174,'A-5'!J225))</f>
        <v>3322</v>
      </c>
      <c r="K123" s="103">
        <f>IF(AND('A-5'!K123="-",'A-5'!K174="-",'A-5'!K225="-"),"-",SUM('A-5'!K123,'A-5'!K174,'A-5'!K225))</f>
        <v>454</v>
      </c>
      <c r="L123" s="103">
        <f>IF(AND('A-5'!L123="-",'A-5'!L174="-",'A-5'!L225="-"),"-",SUM('A-5'!L123,'A-5'!L174,'A-5'!L225))</f>
        <v>70982</v>
      </c>
      <c r="N123" s="103">
        <f>IF(OR(ISNUMBER('A-5'!N174),ISNUMBER('A-5'!N123),ISNUMBER('A-5'!N225)),SUM('A-5'!N174,'A-5'!N123,'A-5'!N225),IF(OR('A-5'!N174="--",'A-5'!N123="--",'A-5'!N225="--"),"--","-"))</f>
        <v>1</v>
      </c>
      <c r="O123" s="103">
        <f>IF(OR(ISNUMBER('A-5'!O174),ISNUMBER('A-5'!O123),ISNUMBER('A-5'!O225)),SUM('A-5'!O174,'A-5'!O123,'A-5'!O225),IF(OR('A-5'!O174="--",'A-5'!O123="--",'A-5'!O225="--"),"--","-"))</f>
        <v>8</v>
      </c>
      <c r="P123" s="103">
        <f>IF(OR(ISNUMBER('A-5'!P174),ISNUMBER('A-5'!P123),ISNUMBER('A-5'!P225)),SUM('A-5'!P174,'A-5'!P123,'A-5'!P225),IF(OR('A-5'!P174="--",'A-5'!P123="--",'A-5'!P225="--"),"--","-"))</f>
        <v>10</v>
      </c>
      <c r="Q123" s="103">
        <f>IF(OR(ISNUMBER('A-5'!Q174),ISNUMBER('A-5'!Q123),ISNUMBER('A-5'!Q225)),SUM('A-5'!Q174,'A-5'!Q123,'A-5'!Q225),IF(OR('A-5'!Q174="--",'A-5'!Q123="--",'A-5'!Q225="--"),"--","-"))</f>
        <v>388</v>
      </c>
      <c r="R123" s="103">
        <f>IF(OR(ISNUMBER('A-5'!R174),ISNUMBER('A-5'!R123),ISNUMBER('A-5'!R225)),SUM('A-5'!R174,'A-5'!R123,'A-5'!R225),IF(OR('A-5'!R174="--",'A-5'!R123="--",'A-5'!R225="--"),"--","-"))</f>
        <v>446</v>
      </c>
      <c r="S123" s="103">
        <f>IF(OR(ISNUMBER('A-5'!S174),ISNUMBER('A-5'!S123),ISNUMBER('A-5'!S225)),SUM('A-5'!S174,'A-5'!S123,'A-5'!S225),IF(OR('A-5'!S174="--",'A-5'!S123="--",'A-5'!S225="--"),"--","-"))</f>
        <v>3579</v>
      </c>
      <c r="T123" s="103">
        <f>IF(OR(ISNUMBER('A-5'!T174),ISNUMBER('A-5'!T123),ISNUMBER('A-5'!T225)),SUM('A-5'!T174,'A-5'!T123,'A-5'!T225),IF(OR('A-5'!T174="--",'A-5'!T123="--",'A-5'!T225="--"),"--","-"))</f>
        <v>149</v>
      </c>
      <c r="U123" s="103">
        <f>IF(OR(ISNUMBER('A-5'!U174),ISNUMBER('A-5'!U123),ISNUMBER('A-5'!U225)),SUM('A-5'!U174,'A-5'!U123,'A-5'!U225),IF(OR('A-5'!U174="--",'A-5'!U123="--",'A-5'!U225="--"),"--","-"))</f>
        <v>460</v>
      </c>
      <c r="V123" s="103">
        <f>IF(OR(ISNUMBER('A-5'!V174),ISNUMBER('A-5'!V123),ISNUMBER('A-5'!V225)),SUM('A-5'!V174,'A-5'!V123,'A-5'!V225),IF(OR('A-5'!V174="--",'A-5'!V123="--",'A-5'!V225="--"),"--","-"))</f>
        <v>49</v>
      </c>
      <c r="W123" s="103">
        <f>IF(OR(ISNUMBER('A-5'!W174),ISNUMBER('A-5'!W123),ISNUMBER('A-5'!W225)),SUM('A-5'!W174,'A-5'!W123,'A-5'!W225),IF(OR('A-5'!W174="--",'A-5'!W123="--",'A-5'!W225="--"),"--","-"))</f>
        <v>0</v>
      </c>
      <c r="X123" s="103">
        <f>IF(AND('A-5'!X123="-",'A-5'!X174="-",'A-5'!X225="-"),"-",SUM('A-5'!X123,'A-5'!X174,'A-5'!X225))</f>
        <v>5090</v>
      </c>
    </row>
    <row r="124" spans="1:24" ht="11.25" customHeight="1">
      <c r="A124" s="68">
        <v>1993</v>
      </c>
      <c r="B124" s="103">
        <f>IF(AND('A-5'!B124="-",'A-5'!B175="-",'A-5'!B226="-"),"-",SUM('A-5'!B124,'A-5'!B175,'A-5'!B226))</f>
        <v>439</v>
      </c>
      <c r="C124" s="103">
        <f>IF(AND('A-5'!C124="-",'A-5'!C175="-",'A-5'!C226="-"),"-",SUM('A-5'!C124,'A-5'!C175,'A-5'!C226))</f>
        <v>9855</v>
      </c>
      <c r="D124" s="103">
        <f>IF(AND('A-5'!D124="-",'A-5'!D175="-",'A-5'!D226="-"),"-",SUM('A-5'!D124,'A-5'!D175,'A-5'!D226))</f>
        <v>15023</v>
      </c>
      <c r="E124" s="103">
        <f>IF(AND('A-5'!E124="-",'A-5'!E175="-",'A-5'!E226="-"),"-",SUM('A-5'!E124,'A-5'!E175,'A-5'!E226))</f>
        <v>8547</v>
      </c>
      <c r="F124" s="103">
        <f>IF(AND('A-5'!F124="-",'A-5'!F175="-",'A-5'!F226="-"),"-",SUM('A-5'!F124,'A-5'!F175,'A-5'!F226))</f>
        <v>7326</v>
      </c>
      <c r="G124" s="103">
        <f>IF(AND('A-5'!G124="-",'A-5'!G175="-",'A-5'!G226="-"),"-",SUM('A-5'!G124,'A-5'!G175,'A-5'!G226))</f>
        <v>38388</v>
      </c>
      <c r="H124" s="103">
        <f>IF(AND('A-5'!H124="-",'A-5'!H175="-",'A-5'!H226="-"),"-",SUM('A-5'!H124,'A-5'!H175,'A-5'!H226))</f>
        <v>17209</v>
      </c>
      <c r="I124" s="103">
        <f>IF(AND('A-5'!I124="-",'A-5'!I175="-",'A-5'!I226="-"),"-",SUM('A-5'!I124,'A-5'!I175,'A-5'!I226))</f>
        <v>4757</v>
      </c>
      <c r="J124" s="103">
        <f>IF(AND('A-5'!J124="-",'A-5'!J175="-",'A-5'!J226="-"),"-",SUM('A-5'!J124,'A-5'!J175,'A-5'!J226))</f>
        <v>3594</v>
      </c>
      <c r="K124" s="103">
        <f>IF(AND('A-5'!K124="-",'A-5'!K175="-",'A-5'!K226="-"),"-",SUM('A-5'!K124,'A-5'!K175,'A-5'!K226))</f>
        <v>0</v>
      </c>
      <c r="L124" s="103">
        <f>IF(AND('A-5'!L124="-",'A-5'!L175="-",'A-5'!L226="-"),"-",SUM('A-5'!L124,'A-5'!L175,'A-5'!L226))</f>
        <v>105138</v>
      </c>
      <c r="N124" s="103">
        <f>IF(OR(ISNUMBER('A-5'!N175),ISNUMBER('A-5'!N124),ISNUMBER('A-5'!N226)),SUM('A-5'!N175,'A-5'!N124,'A-5'!N226),IF(OR('A-5'!N175="--",'A-5'!N124="--",'A-5'!N226="--"),"--","-"))</f>
        <v>0</v>
      </c>
      <c r="O124" s="103">
        <f>IF(OR(ISNUMBER('A-5'!O175),ISNUMBER('A-5'!O124),ISNUMBER('A-5'!O226)),SUM('A-5'!O175,'A-5'!O124,'A-5'!O226),IF(OR('A-5'!O175="--",'A-5'!O124="--",'A-5'!O226="--"),"--","-"))</f>
        <v>37</v>
      </c>
      <c r="P124" s="103">
        <f>IF(OR(ISNUMBER('A-5'!P175),ISNUMBER('A-5'!P124),ISNUMBER('A-5'!P226)),SUM('A-5'!P175,'A-5'!P124,'A-5'!P226),IF(OR('A-5'!P175="--",'A-5'!P124="--",'A-5'!P226="--"),"--","-"))</f>
        <v>58</v>
      </c>
      <c r="Q124" s="103">
        <f>IF(OR(ISNUMBER('A-5'!Q175),ISNUMBER('A-5'!Q124),ISNUMBER('A-5'!Q226)),SUM('A-5'!Q175,'A-5'!Q124,'A-5'!Q226),IF(OR('A-5'!Q175="--",'A-5'!Q124="--",'A-5'!Q226="--"),"--","-"))</f>
        <v>279</v>
      </c>
      <c r="R124" s="103">
        <f>IF(OR(ISNUMBER('A-5'!R175),ISNUMBER('A-5'!R124),ISNUMBER('A-5'!R226)),SUM('A-5'!R175,'A-5'!R124,'A-5'!R226),IF(OR('A-5'!R175="--",'A-5'!R124="--",'A-5'!R226="--"),"--","-"))</f>
        <v>1491</v>
      </c>
      <c r="S124" s="103">
        <f>IF(OR(ISNUMBER('A-5'!S175),ISNUMBER('A-5'!S124),ISNUMBER('A-5'!S226)),SUM('A-5'!S175,'A-5'!S124,'A-5'!S226),IF(OR('A-5'!S175="--",'A-5'!S124="--",'A-5'!S226="--"),"--","-"))</f>
        <v>11367</v>
      </c>
      <c r="T124" s="103">
        <f>IF(OR(ISNUMBER('A-5'!T175),ISNUMBER('A-5'!T124),ISNUMBER('A-5'!T226)),SUM('A-5'!T175,'A-5'!T124,'A-5'!T226),IF(OR('A-5'!T175="--",'A-5'!T124="--",'A-5'!T226="--"),"--","-"))</f>
        <v>2048</v>
      </c>
      <c r="U124" s="103">
        <f>IF(OR(ISNUMBER('A-5'!U175),ISNUMBER('A-5'!U124),ISNUMBER('A-5'!U226)),SUM('A-5'!U175,'A-5'!U124,'A-5'!U226),IF(OR('A-5'!U175="--",'A-5'!U124="--",'A-5'!U226="--"),"--","-"))</f>
        <v>144</v>
      </c>
      <c r="V124" s="103">
        <f>IF(OR(ISNUMBER('A-5'!V175),ISNUMBER('A-5'!V124),ISNUMBER('A-5'!V226)),SUM('A-5'!V175,'A-5'!V124,'A-5'!V226),IF(OR('A-5'!V175="--",'A-5'!V124="--",'A-5'!V226="--"),"--","-"))</f>
        <v>11</v>
      </c>
      <c r="W124" s="103">
        <f>IF(OR(ISNUMBER('A-5'!W175),ISNUMBER('A-5'!W124),ISNUMBER('A-5'!W226)),SUM('A-5'!W175,'A-5'!W124,'A-5'!W226),IF(OR('A-5'!W175="--",'A-5'!W124="--",'A-5'!W226="--"),"--","-"))</f>
        <v>0</v>
      </c>
      <c r="X124" s="103">
        <f>IF(AND('A-5'!X124="-",'A-5'!X175="-",'A-5'!X226="-"),"-",SUM('A-5'!X124,'A-5'!X175,'A-5'!X226))</f>
        <v>15435</v>
      </c>
    </row>
    <row r="125" spans="1:24" ht="11.25" customHeight="1">
      <c r="A125" s="68">
        <v>1994</v>
      </c>
      <c r="B125" s="103">
        <f>IF(AND('A-5'!B125="-",'A-5'!B176="-",'A-5'!B227="-"),"-",SUM('A-5'!B125,'A-5'!B176,'A-5'!B227))</f>
        <v>1228</v>
      </c>
      <c r="C125" s="103">
        <f>IF(AND('A-5'!C125="-",'A-5'!C176="-",'A-5'!C227="-"),"-",SUM('A-5'!C125,'A-5'!C176,'A-5'!C227))</f>
        <v>7133</v>
      </c>
      <c r="D125" s="103">
        <f>IF(AND('A-5'!D125="-",'A-5'!D176="-",'A-5'!D227="-"),"-",SUM('A-5'!D125,'A-5'!D176,'A-5'!D227))</f>
        <v>16428</v>
      </c>
      <c r="E125" s="103">
        <f>IF(AND('A-5'!E125="-",'A-5'!E176="-",'A-5'!E227="-"),"-",SUM('A-5'!E125,'A-5'!E176,'A-5'!E227))</f>
        <v>12334</v>
      </c>
      <c r="F125" s="103">
        <f>IF(AND('A-5'!F125="-",'A-5'!F176="-",'A-5'!F227="-"),"-",SUM('A-5'!F125,'A-5'!F176,'A-5'!F227))</f>
        <v>35976</v>
      </c>
      <c r="G125" s="103">
        <f>IF(AND('A-5'!G125="-",'A-5'!G176="-",'A-5'!G227="-"),"-",SUM('A-5'!G125,'A-5'!G176,'A-5'!G227))</f>
        <v>54545</v>
      </c>
      <c r="H125" s="103">
        <f>IF(AND('A-5'!H125="-",'A-5'!H176="-",'A-5'!H227="-"),"-",SUM('A-5'!H125,'A-5'!H176,'A-5'!H227))</f>
        <v>26266</v>
      </c>
      <c r="I125" s="103">
        <f>IF(AND('A-5'!I125="-",'A-5'!I176="-",'A-5'!I227="-"),"-",SUM('A-5'!I125,'A-5'!I176,'A-5'!I227))</f>
        <v>14933</v>
      </c>
      <c r="J125" s="103">
        <f>IF(AND('A-5'!J125="-",'A-5'!J176="-",'A-5'!J227="-"),"-",SUM('A-5'!J125,'A-5'!J176,'A-5'!J227))</f>
        <v>10987</v>
      </c>
      <c r="K125" s="38" t="s">
        <v>63</v>
      </c>
      <c r="L125" s="103">
        <f>IF(AND('A-5'!L125="-",'A-5'!L176="-",'A-5'!L227="-"),"-",SUM('A-5'!L125,'A-5'!L176,'A-5'!L227))</f>
        <v>179830</v>
      </c>
      <c r="N125" s="103">
        <f>IF(OR(ISNUMBER('A-5'!N176),ISNUMBER('A-5'!N125),ISNUMBER('A-5'!N227)),SUM('A-5'!N176,'A-5'!N125,'A-5'!N227),IF(OR('A-5'!N176="--",'A-5'!N125="--",'A-5'!N227="--"),"--","-"))</f>
        <v>0</v>
      </c>
      <c r="O125" s="103">
        <f>IF(OR(ISNUMBER('A-5'!O176),ISNUMBER('A-5'!O125),ISNUMBER('A-5'!O227)),SUM('A-5'!O176,'A-5'!O125,'A-5'!O227),IF(OR('A-5'!O176="--",'A-5'!O125="--",'A-5'!O227="--"),"--","-"))</f>
        <v>0</v>
      </c>
      <c r="P125" s="103">
        <f>IF(OR(ISNUMBER('A-5'!P176),ISNUMBER('A-5'!P125),ISNUMBER('A-5'!P227)),SUM('A-5'!P176,'A-5'!P125,'A-5'!P227),IF(OR('A-5'!P176="--",'A-5'!P125="--",'A-5'!P227="--"),"--","-"))</f>
        <v>20</v>
      </c>
      <c r="Q125" s="103">
        <f>IF(OR(ISNUMBER('A-5'!Q176),ISNUMBER('A-5'!Q125),ISNUMBER('A-5'!Q227)),SUM('A-5'!Q176,'A-5'!Q125,'A-5'!Q227),IF(OR('A-5'!Q176="--",'A-5'!Q125="--",'A-5'!Q227="--"),"--","-"))</f>
        <v>7</v>
      </c>
      <c r="R125" s="103">
        <f>IF(OR(ISNUMBER('A-5'!R176),ISNUMBER('A-5'!R125),ISNUMBER('A-5'!R227)),SUM('A-5'!R176,'A-5'!R125,'A-5'!R227),IF(OR('A-5'!R176="--",'A-5'!R125="--",'A-5'!R227="--"),"--","-"))</f>
        <v>228</v>
      </c>
      <c r="S125" s="103">
        <f>IF(OR(ISNUMBER('A-5'!S176),ISNUMBER('A-5'!S125),ISNUMBER('A-5'!S227)),SUM('A-5'!S176,'A-5'!S125,'A-5'!S227),IF(OR('A-5'!S176="--",'A-5'!S125="--",'A-5'!S227="--"),"--","-"))</f>
        <v>110</v>
      </c>
      <c r="T125" s="103">
        <f>IF(OR(ISNUMBER('A-5'!T176),ISNUMBER('A-5'!T125),ISNUMBER('A-5'!T227)),SUM('A-5'!T176,'A-5'!T125,'A-5'!T227),IF(OR('A-5'!T176="--",'A-5'!T125="--",'A-5'!T227="--"),"--","-"))</f>
        <v>43</v>
      </c>
      <c r="U125" s="103">
        <f>IF(OR(ISNUMBER('A-5'!U176),ISNUMBER('A-5'!U125),ISNUMBER('A-5'!U227)),SUM('A-5'!U176,'A-5'!U125,'A-5'!U227),IF(OR('A-5'!U176="--",'A-5'!U125="--",'A-5'!U227="--"),"--","-"))</f>
        <v>11</v>
      </c>
      <c r="V125" s="103">
        <f>IF(OR(ISNUMBER('A-5'!V176),ISNUMBER('A-5'!V125),ISNUMBER('A-5'!V227)),SUM('A-5'!V176,'A-5'!V125,'A-5'!V227),IF(OR('A-5'!V176="--",'A-5'!V125="--",'A-5'!V227="--"),"--","-"))</f>
        <v>8</v>
      </c>
      <c r="W125" s="103" t="str">
        <f>IF(OR(ISNUMBER('A-5'!W176),ISNUMBER('A-5'!W125),ISNUMBER('A-5'!W227)),SUM('A-5'!W176,'A-5'!W125,'A-5'!W227),IF(OR('A-5'!W176="--",'A-5'!W125="--",'A-5'!W227="--"),"--","-"))</f>
        <v>--</v>
      </c>
      <c r="X125" s="103">
        <f>IF(AND('A-5'!X125="-",'A-5'!X176="-",'A-5'!X227="-"),"-",SUM('A-5'!X125,'A-5'!X176,'A-5'!X227))</f>
        <v>427</v>
      </c>
    </row>
    <row r="126" spans="1:24" ht="11.25" customHeight="1">
      <c r="A126" s="68">
        <v>1995</v>
      </c>
      <c r="B126" s="103">
        <f>IF(AND('A-5'!B126="-",'A-5'!B177="-",'A-5'!B228="-"),"-",SUM('A-5'!B126,'A-5'!B177,'A-5'!B228))</f>
        <v>229</v>
      </c>
      <c r="C126" s="103">
        <f>IF(AND('A-5'!C126="-",'A-5'!C177="-",'A-5'!C228="-"),"-",SUM('A-5'!C126,'A-5'!C177,'A-5'!C228))</f>
        <v>27335</v>
      </c>
      <c r="D126" s="103">
        <f>IF(AND('A-5'!D126="-",'A-5'!D177="-",'A-5'!D228="-"),"-",SUM('A-5'!D126,'A-5'!D177,'A-5'!D228))</f>
        <v>57929</v>
      </c>
      <c r="E126" s="103">
        <f>IF(AND('A-5'!E126="-",'A-5'!E177="-",'A-5'!E228="-"),"-",SUM('A-5'!E126,'A-5'!E177,'A-5'!E228))</f>
        <v>45836</v>
      </c>
      <c r="F126" s="103">
        <f>IF(AND('A-5'!F126="-",'A-5'!F177="-",'A-5'!F228="-"),"-",SUM('A-5'!F126,'A-5'!F177,'A-5'!F228))</f>
        <v>73351</v>
      </c>
      <c r="G126" s="103">
        <f>IF(AND('A-5'!G126="-",'A-5'!G177="-",'A-5'!G228="-"),"-",SUM('A-5'!G126,'A-5'!G177,'A-5'!G228))</f>
        <v>133651</v>
      </c>
      <c r="H126" s="103">
        <f>IF(AND('A-5'!H126="-",'A-5'!H177="-",'A-5'!H228="-"),"-",SUM('A-5'!H126,'A-5'!H177,'A-5'!H228))</f>
        <v>29762</v>
      </c>
      <c r="I126" s="103">
        <f>IF(AND('A-5'!I126="-",'A-5'!I177="-",'A-5'!I228="-"),"-",SUM('A-5'!I126,'A-5'!I177,'A-5'!I228))</f>
        <v>13388</v>
      </c>
      <c r="J126" s="103">
        <f>IF(AND('A-5'!J126="-",'A-5'!J177="-",'A-5'!J228="-"),"-",SUM('A-5'!J126,'A-5'!J177,'A-5'!J228))</f>
        <v>2119</v>
      </c>
      <c r="K126" s="38" t="s">
        <v>63</v>
      </c>
      <c r="L126" s="103">
        <f>IF(AND('A-5'!L126="-",'A-5'!L177="-",'A-5'!L228="-"),"-",SUM('A-5'!L126,'A-5'!L177,'A-5'!L228))</f>
        <v>383600</v>
      </c>
      <c r="N126" s="103">
        <f>IF(OR(ISNUMBER('A-5'!N177),ISNUMBER('A-5'!N126),ISNUMBER('A-5'!N228)),SUM('A-5'!N177,'A-5'!N126,'A-5'!N228),IF(OR('A-5'!N177="--",'A-5'!N126="--",'A-5'!N228="--"),"--","-"))</f>
        <v>0</v>
      </c>
      <c r="O126" s="103">
        <f>IF(OR(ISNUMBER('A-5'!O177),ISNUMBER('A-5'!O126),ISNUMBER('A-5'!O228)),SUM('A-5'!O177,'A-5'!O126,'A-5'!O228),IF(OR('A-5'!O177="--",'A-5'!O126="--",'A-5'!O228="--"),"--","-"))</f>
        <v>0</v>
      </c>
      <c r="P126" s="103">
        <f>IF(OR(ISNUMBER('A-5'!P177),ISNUMBER('A-5'!P126),ISNUMBER('A-5'!P228)),SUM('A-5'!P177,'A-5'!P126,'A-5'!P228),IF(OR('A-5'!P177="--",'A-5'!P126="--",'A-5'!P228="--"),"--","-"))</f>
        <v>16</v>
      </c>
      <c r="Q126" s="103">
        <f>IF(OR(ISNUMBER('A-5'!Q177),ISNUMBER('A-5'!Q126),ISNUMBER('A-5'!Q228)),SUM('A-5'!Q177,'A-5'!Q126,'A-5'!Q228),IF(OR('A-5'!Q177="--",'A-5'!Q126="--",'A-5'!Q228="--"),"--","-"))</f>
        <v>6</v>
      </c>
      <c r="R126" s="103">
        <f>IF(OR(ISNUMBER('A-5'!R177),ISNUMBER('A-5'!R126),ISNUMBER('A-5'!R228)),SUM('A-5'!R177,'A-5'!R126,'A-5'!R228),IF(OR('A-5'!R177="--",'A-5'!R126="--",'A-5'!R228="--"),"--","-"))</f>
        <v>349</v>
      </c>
      <c r="S126" s="103">
        <f>IF(OR(ISNUMBER('A-5'!S177),ISNUMBER('A-5'!S126),ISNUMBER('A-5'!S228)),SUM('A-5'!S177,'A-5'!S126,'A-5'!S228),IF(OR('A-5'!S177="--",'A-5'!S126="--",'A-5'!S228="--"),"--","-"))</f>
        <v>143</v>
      </c>
      <c r="T126" s="103">
        <f>IF(OR(ISNUMBER('A-5'!T177),ISNUMBER('A-5'!T126),ISNUMBER('A-5'!T228)),SUM('A-5'!T177,'A-5'!T126,'A-5'!T228),IF(OR('A-5'!T177="--",'A-5'!T126="--",'A-5'!T228="--"),"--","-"))</f>
        <v>121</v>
      </c>
      <c r="U126" s="103">
        <f>IF(OR(ISNUMBER('A-5'!U177),ISNUMBER('A-5'!U126),ISNUMBER('A-5'!U228)),SUM('A-5'!U177,'A-5'!U126,'A-5'!U228),IF(OR('A-5'!U177="--",'A-5'!U126="--",'A-5'!U228="--"),"--","-"))</f>
        <v>26</v>
      </c>
      <c r="V126" s="103">
        <f>IF(OR(ISNUMBER('A-5'!V177),ISNUMBER('A-5'!V126),ISNUMBER('A-5'!V228)),SUM('A-5'!V177,'A-5'!V126,'A-5'!V228),IF(OR('A-5'!V177="--",'A-5'!V126="--",'A-5'!V228="--"),"--","-"))</f>
        <v>9</v>
      </c>
      <c r="W126" s="103" t="str">
        <f>IF(OR(ISNUMBER('A-5'!W177),ISNUMBER('A-5'!W126),ISNUMBER('A-5'!W228)),SUM('A-5'!W177,'A-5'!W126,'A-5'!W228),IF(OR('A-5'!W177="--",'A-5'!W126="--",'A-5'!W228="--"),"--","-"))</f>
        <v>--</v>
      </c>
      <c r="X126" s="103">
        <f>IF(AND('A-5'!X126="-",'A-5'!X177="-",'A-5'!X228="-"),"-",SUM('A-5'!X126,'A-5'!X177,'A-5'!X228))</f>
        <v>670</v>
      </c>
    </row>
    <row r="127" spans="1:24" ht="11.25" customHeight="1">
      <c r="A127" s="68">
        <v>1996</v>
      </c>
      <c r="B127" s="103">
        <f>IF(AND('A-5'!B127="-",'A-5'!B178="-",'A-5'!B229="-"),"-",SUM('A-5'!B127,'A-5'!B178,'A-5'!B229))</f>
        <v>11</v>
      </c>
      <c r="C127" s="103">
        <f>IF(AND('A-5'!C127="-",'A-5'!C178="-",'A-5'!C229="-"),"-",SUM('A-5'!C127,'A-5'!C178,'A-5'!C229))</f>
        <v>31966</v>
      </c>
      <c r="D127" s="103">
        <f>IF(AND('A-5'!D127="-",'A-5'!D178="-",'A-5'!D229="-"),"-",SUM('A-5'!D127,'A-5'!D178,'A-5'!D229))</f>
        <v>31658</v>
      </c>
      <c r="E127" s="103">
        <f>IF(AND('A-5'!E127="-",'A-5'!E178="-",'A-5'!E229="-"),"-",SUM('A-5'!E127,'A-5'!E178,'A-5'!E229))</f>
        <v>13223</v>
      </c>
      <c r="F127" s="103">
        <f>IF(AND('A-5'!F127="-",'A-5'!F178="-",'A-5'!F229="-"),"-",SUM('A-5'!F127,'A-5'!F178,'A-5'!F229))</f>
        <v>27212</v>
      </c>
      <c r="G127" s="103">
        <f>IF(AND('A-5'!G127="-",'A-5'!G178="-",'A-5'!G229="-"),"-",SUM('A-5'!G127,'A-5'!G178,'A-5'!G229))</f>
        <v>32339</v>
      </c>
      <c r="H127" s="103">
        <f>IF(AND('A-5'!H127="-",'A-5'!H178="-",'A-5'!H229="-"),"-",SUM('A-5'!H127,'A-5'!H178,'A-5'!H229))</f>
        <v>11163</v>
      </c>
      <c r="I127" s="103">
        <f>IF(AND('A-5'!I127="-",'A-5'!I178="-",'A-5'!I229="-"),"-",SUM('A-5'!I127,'A-5'!I178,'A-5'!I229))</f>
        <v>4371</v>
      </c>
      <c r="J127" s="103">
        <f>IF(AND('A-5'!J127="-",'A-5'!J178="-",'A-5'!J229="-"),"-",SUM('A-5'!J127,'A-5'!J178,'A-5'!J229))</f>
        <v>1342</v>
      </c>
      <c r="K127" s="38" t="s">
        <v>63</v>
      </c>
      <c r="L127" s="103">
        <f>IF(AND('A-5'!L127="-",'A-5'!L178="-",'A-5'!L229="-"),"-",SUM('A-5'!L127,'A-5'!L178,'A-5'!L229))</f>
        <v>153285</v>
      </c>
      <c r="N127" s="103" t="str">
        <f>IF(OR(ISNUMBER('A-5'!N178),ISNUMBER('A-5'!N127),ISNUMBER('A-5'!N229)),SUM('A-5'!N178,'A-5'!N127,'A-5'!N229),IF(OR('A-5'!N178="--",'A-5'!N127="--",'A-5'!N229="--"),"--","-"))</f>
        <v>-</v>
      </c>
      <c r="O127" s="103" t="str">
        <f>IF(OR(ISNUMBER('A-5'!O178),ISNUMBER('A-5'!O127),ISNUMBER('A-5'!O229)),SUM('A-5'!O178,'A-5'!O127,'A-5'!O229),IF(OR('A-5'!O178="--",'A-5'!O127="--",'A-5'!O229="--"),"--","-"))</f>
        <v>-</v>
      </c>
      <c r="P127" s="103">
        <f>IF(OR(ISNUMBER('A-5'!P178),ISNUMBER('A-5'!P127),ISNUMBER('A-5'!P229)),SUM('A-5'!P178,'A-5'!P127,'A-5'!P229),IF(OR('A-5'!P178="--",'A-5'!P127="--",'A-5'!P229="--"),"--","-"))</f>
        <v>3</v>
      </c>
      <c r="Q127" s="103">
        <f>IF(OR(ISNUMBER('A-5'!Q178),ISNUMBER('A-5'!Q127),ISNUMBER('A-5'!Q229)),SUM('A-5'!Q178,'A-5'!Q127,'A-5'!Q229),IF(OR('A-5'!Q178="--",'A-5'!Q127="--",'A-5'!Q229="--"),"--","-"))</f>
        <v>2</v>
      </c>
      <c r="R127" s="103">
        <f>IF(OR(ISNUMBER('A-5'!R178),ISNUMBER('A-5'!R127),ISNUMBER('A-5'!R229)),SUM('A-5'!R178,'A-5'!R127,'A-5'!R229),IF(OR('A-5'!R178="--",'A-5'!R127="--",'A-5'!R229="--"),"--","-"))</f>
        <v>187</v>
      </c>
      <c r="S127" s="103">
        <f>IF(OR(ISNUMBER('A-5'!S178),ISNUMBER('A-5'!S127),ISNUMBER('A-5'!S229)),SUM('A-5'!S178,'A-5'!S127,'A-5'!S229),IF(OR('A-5'!S178="--",'A-5'!S127="--",'A-5'!S229="--"),"--","-"))</f>
        <v>44</v>
      </c>
      <c r="T127" s="103">
        <f>IF(OR(ISNUMBER('A-5'!T178),ISNUMBER('A-5'!T127),ISNUMBER('A-5'!T229)),SUM('A-5'!T178,'A-5'!T127,'A-5'!T229),IF(OR('A-5'!T178="--",'A-5'!T127="--",'A-5'!T229="--"),"--","-"))</f>
        <v>124</v>
      </c>
      <c r="U127" s="103">
        <f>IF(OR(ISNUMBER('A-5'!U178),ISNUMBER('A-5'!U127),ISNUMBER('A-5'!U229)),SUM('A-5'!U178,'A-5'!U127,'A-5'!U229),IF(OR('A-5'!U178="--",'A-5'!U127="--",'A-5'!U229="--"),"--","-"))</f>
        <v>30</v>
      </c>
      <c r="V127" s="103" t="str">
        <f>IF(OR(ISNUMBER('A-5'!V178),ISNUMBER('A-5'!V127),ISNUMBER('A-5'!V229)),SUM('A-5'!V178,'A-5'!V127,'A-5'!V229),IF(OR('A-5'!V178="--",'A-5'!V127="--",'A-5'!V229="--"),"--","-"))</f>
        <v>-</v>
      </c>
      <c r="W127" s="103" t="str">
        <f>IF(OR(ISNUMBER('A-5'!W178),ISNUMBER('A-5'!W127),ISNUMBER('A-5'!W229)),SUM('A-5'!W178,'A-5'!W127,'A-5'!W229),IF(OR('A-5'!W178="--",'A-5'!W127="--",'A-5'!W229="--"),"--","-"))</f>
        <v>-</v>
      </c>
      <c r="X127" s="103">
        <f>IF(AND('A-5'!X127="-",'A-5'!X178="-",'A-5'!X229="-"),"-",SUM('A-5'!X127,'A-5'!X178,'A-5'!X229))</f>
        <v>390</v>
      </c>
    </row>
    <row r="128" spans="1:24" ht="11.25" customHeight="1">
      <c r="A128" s="68">
        <v>1997</v>
      </c>
      <c r="B128" s="38" t="s">
        <v>63</v>
      </c>
      <c r="C128" s="103">
        <f>IF(AND('A-5'!C128="-",'A-5'!C179="-",'A-5'!C230="-"),"-",SUM('A-5'!C128,'A-5'!C179,'A-5'!C230))</f>
        <v>20090</v>
      </c>
      <c r="D128" s="103">
        <f>IF(AND('A-5'!D128="-",'A-5'!D179="-",'A-5'!D230="-"),"-",SUM('A-5'!D128,'A-5'!D179,'A-5'!D230))</f>
        <v>26939</v>
      </c>
      <c r="E128" s="103">
        <f>IF(AND('A-5'!E128="-",'A-5'!E179="-",'A-5'!E230="-"),"-",SUM('A-5'!E128,'A-5'!E179,'A-5'!E230))</f>
        <v>25745</v>
      </c>
      <c r="F128" s="103">
        <f>IF(AND('A-5'!F128="-",'A-5'!F179="-",'A-5'!F230="-"),"-",SUM('A-5'!F128,'A-5'!F179,'A-5'!F230))</f>
        <v>45656</v>
      </c>
      <c r="G128" s="103">
        <f>IF(AND('A-5'!G128="-",'A-5'!G179="-",'A-5'!G230="-"),"-",SUM('A-5'!G128,'A-5'!G179,'A-5'!G230))</f>
        <v>72545</v>
      </c>
      <c r="H128" s="103">
        <f>IF(AND('A-5'!H128="-",'A-5'!H179="-",'A-5'!H230="-"),"-",SUM('A-5'!H128,'A-5'!H179,'A-5'!H230))</f>
        <v>23558</v>
      </c>
      <c r="I128" s="103">
        <f>IF(AND('A-5'!I128="-",'A-5'!I179="-",'A-5'!I230="-"),"-",SUM('A-5'!I128,'A-5'!I179,'A-5'!I230))</f>
        <v>3010</v>
      </c>
      <c r="J128" s="103">
        <f>IF(AND('A-5'!J128="-",'A-5'!J179="-",'A-5'!J230="-"),"-",SUM('A-5'!J128,'A-5'!J179,'A-5'!J230))</f>
        <v>2384</v>
      </c>
      <c r="K128" s="103">
        <f>IF(AND('A-5'!K128="-",'A-5'!K179="-",'A-5'!K230="-"),"-",SUM('A-5'!K128,'A-5'!K179,'A-5'!K230))</f>
        <v>58</v>
      </c>
      <c r="L128" s="103">
        <f>IF(AND('A-5'!L128="-",'A-5'!L179="-",'A-5'!L230="-"),"-",SUM('A-5'!L128,'A-5'!L179,'A-5'!L230))</f>
        <v>219985</v>
      </c>
      <c r="N128" s="103" t="str">
        <f>IF(OR(ISNUMBER('A-5'!N179),ISNUMBER('A-5'!N128),ISNUMBER('A-5'!N230)),SUM('A-5'!N179,'A-5'!N128,'A-5'!N230),IF(OR('A-5'!N179="--",'A-5'!N128="--",'A-5'!N230="--"),"--","-"))</f>
        <v>-</v>
      </c>
      <c r="O128" s="103" t="str">
        <f>IF(OR(ISNUMBER('A-5'!O179),ISNUMBER('A-5'!O128),ISNUMBER('A-5'!O230)),SUM('A-5'!O179,'A-5'!O128,'A-5'!O230),IF(OR('A-5'!O179="--",'A-5'!O128="--",'A-5'!O230="--"),"--","-"))</f>
        <v>-</v>
      </c>
      <c r="P128" s="103" t="str">
        <f>IF(OR(ISNUMBER('A-5'!P179),ISNUMBER('A-5'!P128),ISNUMBER('A-5'!P230)),SUM('A-5'!P179,'A-5'!P128,'A-5'!P230),IF(OR('A-5'!P179="--",'A-5'!P128="--",'A-5'!P230="--"),"--","-"))</f>
        <v>-</v>
      </c>
      <c r="Q128" s="103">
        <f>IF(OR(ISNUMBER('A-5'!Q179),ISNUMBER('A-5'!Q128),ISNUMBER('A-5'!Q230)),SUM('A-5'!Q179,'A-5'!Q128,'A-5'!Q230),IF(OR('A-5'!Q179="--",'A-5'!Q128="--",'A-5'!Q230="--"),"--","-"))</f>
        <v>18</v>
      </c>
      <c r="R128" s="103">
        <f>IF(OR(ISNUMBER('A-5'!R179),ISNUMBER('A-5'!R128),ISNUMBER('A-5'!R230)),SUM('A-5'!R179,'A-5'!R128,'A-5'!R230),IF(OR('A-5'!R179="--",'A-5'!R128="--",'A-5'!R230="--"),"--","-"))</f>
        <v>30</v>
      </c>
      <c r="S128" s="103">
        <f>IF(OR(ISNUMBER('A-5'!S179),ISNUMBER('A-5'!S128),ISNUMBER('A-5'!S230)),SUM('A-5'!S179,'A-5'!S128,'A-5'!S230),IF(OR('A-5'!S179="--",'A-5'!S128="--",'A-5'!S230="--"),"--","-"))</f>
        <v>203</v>
      </c>
      <c r="T128" s="103">
        <f>IF(OR(ISNUMBER('A-5'!T179),ISNUMBER('A-5'!T128),ISNUMBER('A-5'!T230)),SUM('A-5'!T179,'A-5'!T128,'A-5'!T230),IF(OR('A-5'!T179="--",'A-5'!T128="--",'A-5'!T230="--"),"--","-"))</f>
        <v>17</v>
      </c>
      <c r="U128" s="103">
        <f>IF(OR(ISNUMBER('A-5'!U179),ISNUMBER('A-5'!U128),ISNUMBER('A-5'!U230)),SUM('A-5'!U179,'A-5'!U128,'A-5'!U230),IF(OR('A-5'!U179="--",'A-5'!U128="--",'A-5'!U230="--"),"--","-"))</f>
        <v>17</v>
      </c>
      <c r="V128" s="103" t="str">
        <f>IF(OR(ISNUMBER('A-5'!V179),ISNUMBER('A-5'!V128),ISNUMBER('A-5'!V230)),SUM('A-5'!V179,'A-5'!V128,'A-5'!V230),IF(OR('A-5'!V179="--",'A-5'!V128="--",'A-5'!V230="--"),"--","-"))</f>
        <v>-</v>
      </c>
      <c r="W128" s="103" t="str">
        <f>IF(OR(ISNUMBER('A-5'!W179),ISNUMBER('A-5'!W128),ISNUMBER('A-5'!W230)),SUM('A-5'!W179,'A-5'!W128,'A-5'!W230),IF(OR('A-5'!W179="--",'A-5'!W128="--",'A-5'!W230="--"),"--","-"))</f>
        <v>-</v>
      </c>
      <c r="X128" s="103">
        <f>IF(AND('A-5'!X128="-",'A-5'!X179="-",'A-5'!X230="-"),"-",SUM('A-5'!X128,'A-5'!X179,'A-5'!X230))</f>
        <v>285</v>
      </c>
    </row>
    <row r="129" spans="1:25" ht="11.25" customHeight="1">
      <c r="A129" s="68">
        <v>1998</v>
      </c>
      <c r="B129" s="38" t="s">
        <v>63</v>
      </c>
      <c r="C129" s="103">
        <f>IF(AND('A-5'!C129="-",'A-5'!C180="-",'A-5'!C231="-"),"-",SUM('A-5'!C129,'A-5'!C180,'A-5'!C231))</f>
        <v>2989</v>
      </c>
      <c r="D129" s="103">
        <f>IF(AND('A-5'!D129="-",'A-5'!D180="-",'A-5'!D231="-"),"-",SUM('A-5'!D129,'A-5'!D180,'A-5'!D231))</f>
        <v>13130</v>
      </c>
      <c r="E129" s="103">
        <f>IF(AND('A-5'!E129="-",'A-5'!E180="-",'A-5'!E231="-"),"-",SUM('A-5'!E129,'A-5'!E180,'A-5'!E231))</f>
        <v>15270</v>
      </c>
      <c r="F129" s="103">
        <f>IF(AND('A-5'!F129="-",'A-5'!F180="-",'A-5'!F231="-"),"-",SUM('A-5'!F129,'A-5'!F180,'A-5'!F231))</f>
        <v>23741</v>
      </c>
      <c r="G129" s="103">
        <f>IF(AND('A-5'!G129="-",'A-5'!G180="-",'A-5'!G231="-"),"-",SUM('A-5'!G129,'A-5'!G180,'A-5'!G231))</f>
        <v>37085</v>
      </c>
      <c r="H129" s="103">
        <f>IF(AND('A-5'!H129="-",'A-5'!H180="-",'A-5'!H231="-"),"-",SUM('A-5'!H129,'A-5'!H180,'A-5'!H231))</f>
        <v>20675</v>
      </c>
      <c r="I129" s="103">
        <f>IF(AND('A-5'!I129="-",'A-5'!I180="-",'A-5'!I231="-"),"-",SUM('A-5'!I129,'A-5'!I180,'A-5'!I231))</f>
        <v>4421</v>
      </c>
      <c r="J129" s="103">
        <f>IF(AND('A-5'!J129="-",'A-5'!J180="-",'A-5'!J231="-"),"-",SUM('A-5'!J129,'A-5'!J180,'A-5'!J231))</f>
        <v>1789</v>
      </c>
      <c r="K129" s="38" t="s">
        <v>63</v>
      </c>
      <c r="L129" s="103">
        <f>IF(AND('A-5'!L129="-",'A-5'!L180="-",'A-5'!L231="-"),"-",SUM('A-5'!L129,'A-5'!L180,'A-5'!L231))</f>
        <v>119100</v>
      </c>
      <c r="N129" s="103" t="str">
        <f>IF(OR(ISNUMBER('A-5'!N180),ISNUMBER('A-5'!N129),ISNUMBER('A-5'!N231)),SUM('A-5'!N180,'A-5'!N129,'A-5'!N231),IF(OR('A-5'!N180="--",'A-5'!N129="--",'A-5'!N231="--"),"--","-"))</f>
        <v>-</v>
      </c>
      <c r="O129" s="103" t="str">
        <f>IF(OR(ISNUMBER('A-5'!O180),ISNUMBER('A-5'!O129),ISNUMBER('A-5'!O231)),SUM('A-5'!O180,'A-5'!O129,'A-5'!O231),IF(OR('A-5'!O180="--",'A-5'!O129="--",'A-5'!O231="--"),"--","-"))</f>
        <v>-</v>
      </c>
      <c r="P129" s="103" t="str">
        <f>IF(OR(ISNUMBER('A-5'!P180),ISNUMBER('A-5'!P129),ISNUMBER('A-5'!P231)),SUM('A-5'!P180,'A-5'!P129,'A-5'!P231),IF(OR('A-5'!P180="--",'A-5'!P129="--",'A-5'!P231="--"),"--","-"))</f>
        <v>-</v>
      </c>
      <c r="Q129" s="103" t="str">
        <f>IF(OR(ISNUMBER('A-5'!Q180),ISNUMBER('A-5'!Q129),ISNUMBER('A-5'!Q231)),SUM('A-5'!Q180,'A-5'!Q129,'A-5'!Q231),IF(OR('A-5'!Q180="--",'A-5'!Q129="--",'A-5'!Q231="--"),"--","-"))</f>
        <v>-</v>
      </c>
      <c r="R129" s="103">
        <f>IF(OR(ISNUMBER('A-5'!R180),ISNUMBER('A-5'!R129),ISNUMBER('A-5'!R231)),SUM('A-5'!R180,'A-5'!R129,'A-5'!R231),IF(OR('A-5'!R180="--",'A-5'!R129="--",'A-5'!R231="--"),"--","-"))</f>
        <v>12</v>
      </c>
      <c r="S129" s="103">
        <f>IF(OR(ISNUMBER('A-5'!S180),ISNUMBER('A-5'!S129),ISNUMBER('A-5'!S231)),SUM('A-5'!S180,'A-5'!S129,'A-5'!S231),IF(OR('A-5'!S180="--",'A-5'!S129="--",'A-5'!S231="--"),"--","-"))</f>
        <v>21</v>
      </c>
      <c r="T129" s="103">
        <f>IF(OR(ISNUMBER('A-5'!T180),ISNUMBER('A-5'!T129),ISNUMBER('A-5'!T231)),SUM('A-5'!T180,'A-5'!T129,'A-5'!T231),IF(OR('A-5'!T180="--",'A-5'!T129="--",'A-5'!T231="--"),"--","-"))</f>
        <v>7</v>
      </c>
      <c r="U129" s="103" t="str">
        <f>IF(OR(ISNUMBER('A-5'!U180),ISNUMBER('A-5'!U129),ISNUMBER('A-5'!U231)),SUM('A-5'!U180,'A-5'!U129,'A-5'!U231),IF(OR('A-5'!U180="--",'A-5'!U129="--",'A-5'!U231="--"),"--","-"))</f>
        <v>-</v>
      </c>
      <c r="V129" s="103" t="str">
        <f>IF(OR(ISNUMBER('A-5'!V180),ISNUMBER('A-5'!V129),ISNUMBER('A-5'!V231)),SUM('A-5'!V180,'A-5'!V129,'A-5'!V231),IF(OR('A-5'!V180="--",'A-5'!V129="--",'A-5'!V231="--"),"--","-"))</f>
        <v>-</v>
      </c>
      <c r="W129" s="103" t="str">
        <f>IF(OR(ISNUMBER('A-5'!W180),ISNUMBER('A-5'!W129),ISNUMBER('A-5'!W231)),SUM('A-5'!W180,'A-5'!W129,'A-5'!W231),IF(OR('A-5'!W180="--",'A-5'!W129="--",'A-5'!W231="--"),"--","-"))</f>
        <v>-</v>
      </c>
      <c r="X129" s="103">
        <f>IF(AND('A-5'!X129="-",'A-5'!X180="-",'A-5'!X231="-"),"-",SUM('A-5'!X129,'A-5'!X180,'A-5'!X231))</f>
        <v>40</v>
      </c>
    </row>
    <row r="130" spans="1:25" ht="11.25" customHeight="1">
      <c r="A130" s="68">
        <v>1999</v>
      </c>
      <c r="B130" s="103">
        <f>IF(AND('A-5'!B130="-",'A-5'!B181="-",'A-5'!B232="-"),"-",SUM('A-5'!B130,'A-5'!B181,'A-5'!B232))</f>
        <v>0</v>
      </c>
      <c r="C130" s="103">
        <f>IF(AND('A-5'!C130="-",'A-5'!C181="-",'A-5'!C232="-"),"-",SUM('A-5'!C130,'A-5'!C181,'A-5'!C232))</f>
        <v>1691</v>
      </c>
      <c r="D130" s="103">
        <f>IF(AND('A-5'!D130="-",'A-5'!D181="-",'A-5'!D232="-"),"-",SUM('A-5'!D130,'A-5'!D181,'A-5'!D232))</f>
        <v>6631</v>
      </c>
      <c r="E130" s="103">
        <f>IF(AND('A-5'!E130="-",'A-5'!E181="-",'A-5'!E232="-"),"-",SUM('A-5'!E130,'A-5'!E181,'A-5'!E232))</f>
        <v>1633</v>
      </c>
      <c r="F130" s="103">
        <f>IF(AND('A-5'!F130="-",'A-5'!F181="-",'A-5'!F232="-"),"-",SUM('A-5'!F130,'A-5'!F181,'A-5'!F232))</f>
        <v>13444</v>
      </c>
      <c r="G130" s="103">
        <f>IF(AND('A-5'!G130="-",'A-5'!G181="-",'A-5'!G232="-"),"-",SUM('A-5'!G130,'A-5'!G181,'A-5'!G232))</f>
        <v>33990</v>
      </c>
      <c r="H130" s="103">
        <f>IF(AND('A-5'!H130="-",'A-5'!H181="-",'A-5'!H232="-"),"-",SUM('A-5'!H130,'A-5'!H181,'A-5'!H232))</f>
        <v>15172</v>
      </c>
      <c r="I130" s="103">
        <f>IF(AND('A-5'!I130="-",'A-5'!I181="-",'A-5'!I232="-"),"-",SUM('A-5'!I130,'A-5'!I181,'A-5'!I232))</f>
        <v>6538</v>
      </c>
      <c r="J130" s="103">
        <f>IF(AND('A-5'!J130="-",'A-5'!J181="-",'A-5'!J232="-"),"-",SUM('A-5'!J130,'A-5'!J181,'A-5'!J232))</f>
        <v>2555</v>
      </c>
      <c r="K130" s="38" t="s">
        <v>63</v>
      </c>
      <c r="L130" s="103">
        <f>IF(AND('A-5'!L130="-",'A-5'!L181="-",'A-5'!L232="-"),"-",SUM('A-5'!L130,'A-5'!L181,'A-5'!L232))</f>
        <v>81654</v>
      </c>
      <c r="N130" s="103" t="str">
        <f>IF(OR(ISNUMBER('A-5'!N181),ISNUMBER('A-5'!N130),ISNUMBER('A-5'!N232)),SUM('A-5'!N181,'A-5'!N130,'A-5'!N232),IF(OR('A-5'!N181="--",'A-5'!N130="--",'A-5'!N232="--"),"--","-"))</f>
        <v>-</v>
      </c>
      <c r="O130" s="103" t="str">
        <f>IF(OR(ISNUMBER('A-5'!O181),ISNUMBER('A-5'!O130),ISNUMBER('A-5'!O232)),SUM('A-5'!O181,'A-5'!O130,'A-5'!O232),IF(OR('A-5'!O181="--",'A-5'!O130="--",'A-5'!O232="--"),"--","-"))</f>
        <v>-</v>
      </c>
      <c r="P130" s="103" t="str">
        <f>IF(OR(ISNUMBER('A-5'!P181),ISNUMBER('A-5'!P130),ISNUMBER('A-5'!P232)),SUM('A-5'!P181,'A-5'!P130,'A-5'!P232),IF(OR('A-5'!P181="--",'A-5'!P130="--",'A-5'!P232="--"),"--","-"))</f>
        <v>-</v>
      </c>
      <c r="Q130" s="103">
        <f>IF(OR(ISNUMBER('A-5'!Q181),ISNUMBER('A-5'!Q130),ISNUMBER('A-5'!Q232)),SUM('A-5'!Q181,'A-5'!Q130,'A-5'!Q232),IF(OR('A-5'!Q181="--",'A-5'!Q130="--",'A-5'!Q232="--"),"--","-"))</f>
        <v>12</v>
      </c>
      <c r="R130" s="103">
        <f>IF(OR(ISNUMBER('A-5'!R181),ISNUMBER('A-5'!R130),ISNUMBER('A-5'!R232)),SUM('A-5'!R181,'A-5'!R130,'A-5'!R232),IF(OR('A-5'!R181="--",'A-5'!R130="--",'A-5'!R232="--"),"--","-"))</f>
        <v>190</v>
      </c>
      <c r="S130" s="103">
        <f>IF(OR(ISNUMBER('A-5'!S181),ISNUMBER('A-5'!S130),ISNUMBER('A-5'!S232)),SUM('A-5'!S181,'A-5'!S130,'A-5'!S232),IF(OR('A-5'!S181="--",'A-5'!S130="--",'A-5'!S232="--"),"--","-"))</f>
        <v>134</v>
      </c>
      <c r="T130" s="103">
        <f>IF(OR(ISNUMBER('A-5'!T181),ISNUMBER('A-5'!T130),ISNUMBER('A-5'!T232)),SUM('A-5'!T181,'A-5'!T130,'A-5'!T232),IF(OR('A-5'!T181="--",'A-5'!T130="--",'A-5'!T232="--"),"--","-"))</f>
        <v>123</v>
      </c>
      <c r="U130" s="103">
        <f>IF(OR(ISNUMBER('A-5'!U181),ISNUMBER('A-5'!U130),ISNUMBER('A-5'!U232)),SUM('A-5'!U181,'A-5'!U130,'A-5'!U232),IF(OR('A-5'!U181="--",'A-5'!U130="--",'A-5'!U232="--"),"--","-"))</f>
        <v>12</v>
      </c>
      <c r="V130" s="103">
        <f>IF(OR(ISNUMBER('A-5'!V181),ISNUMBER('A-5'!V130),ISNUMBER('A-5'!V232)),SUM('A-5'!V181,'A-5'!V130,'A-5'!V232),IF(OR('A-5'!V181="--",'A-5'!V130="--",'A-5'!V232="--"),"--","-"))</f>
        <v>6</v>
      </c>
      <c r="W130" s="103" t="str">
        <f>IF(OR(ISNUMBER('A-5'!W181),ISNUMBER('A-5'!W130),ISNUMBER('A-5'!W232)),SUM('A-5'!W181,'A-5'!W130,'A-5'!W232),IF(OR('A-5'!W181="--",'A-5'!W130="--",'A-5'!W232="--"),"--","-"))</f>
        <v>-</v>
      </c>
      <c r="X130" s="103">
        <f>IF(AND('A-5'!X130="-",'A-5'!X181="-",'A-5'!X232="-"),"-",SUM('A-5'!X130,'A-5'!X181,'A-5'!X232))</f>
        <v>477</v>
      </c>
    </row>
    <row r="131" spans="1:25" ht="11.25" customHeight="1">
      <c r="A131" s="68">
        <v>2000</v>
      </c>
      <c r="B131" s="38" t="s">
        <v>63</v>
      </c>
      <c r="C131" s="38" t="s">
        <v>63</v>
      </c>
      <c r="D131" s="103">
        <f>IF(AND('A-5'!D131="-",'A-5'!D182="-",'A-5'!D233="-"),"-",SUM('A-5'!D131,'A-5'!D182,'A-5'!D233))</f>
        <v>40311</v>
      </c>
      <c r="E131" s="103">
        <f>IF(AND('A-5'!E131="-",'A-5'!E182="-",'A-5'!E233="-"),"-",SUM('A-5'!E131,'A-5'!E182,'A-5'!E233))</f>
        <v>32110</v>
      </c>
      <c r="F131" s="103">
        <f>IF(AND('A-5'!F131="-",'A-5'!F182="-",'A-5'!F233="-"),"-",SUM('A-5'!F131,'A-5'!F182,'A-5'!F233))</f>
        <v>35298</v>
      </c>
      <c r="G131" s="103">
        <f>IF(AND('A-5'!G131="-",'A-5'!G182="-",'A-5'!G233="-"),"-",SUM('A-5'!G131,'A-5'!G182,'A-5'!G233))</f>
        <v>27377</v>
      </c>
      <c r="H131" s="103">
        <f>IF(AND('A-5'!H131="-",'A-5'!H182="-",'A-5'!H233="-"),"-",SUM('A-5'!H131,'A-5'!H182,'A-5'!H233))</f>
        <v>17509</v>
      </c>
      <c r="I131" s="103">
        <f>IF(AND('A-5'!I131="-",'A-5'!I182="-",'A-5'!I233="-"),"-",SUM('A-5'!I131,'A-5'!I182,'A-5'!I233))</f>
        <v>11052</v>
      </c>
      <c r="J131" s="103">
        <f>IF(AND('A-5'!J131="-",'A-5'!J182="-",'A-5'!J233="-"),"-",SUM('A-5'!J131,'A-5'!J182,'A-5'!J233))</f>
        <v>6815</v>
      </c>
      <c r="K131" s="103">
        <f>IF(AND('A-5'!K131="-",'A-5'!K182="-",'A-5'!K233="-"),"-",SUM('A-5'!K131,'A-5'!K182,'A-5'!K233))</f>
        <v>1905</v>
      </c>
      <c r="L131" s="103">
        <f>IF(AND('A-5'!L131="-",'A-5'!L182="-",'A-5'!L233="-"),"-",SUM('A-5'!L131,'A-5'!L182,'A-5'!L233))</f>
        <v>172377</v>
      </c>
      <c r="N131" s="103" t="str">
        <f>IF(OR(ISNUMBER('A-5'!N182),ISNUMBER('A-5'!N131),ISNUMBER('A-5'!N233)),SUM('A-5'!N182,'A-5'!N131,'A-5'!N233),IF(OR('A-5'!N182="--",'A-5'!N131="--",'A-5'!N233="--"),"--","-"))</f>
        <v>-</v>
      </c>
      <c r="O131" s="103" t="str">
        <f>IF(OR(ISNUMBER('A-5'!O182),ISNUMBER('A-5'!O131),ISNUMBER('A-5'!O233)),SUM('A-5'!O182,'A-5'!O131,'A-5'!O233),IF(OR('A-5'!O182="--",'A-5'!O131="--",'A-5'!O233="--"),"--","-"))</f>
        <v>-</v>
      </c>
      <c r="P131" s="103" t="str">
        <f>IF(OR(ISNUMBER('A-5'!P182),ISNUMBER('A-5'!P131),ISNUMBER('A-5'!P233)),SUM('A-5'!P182,'A-5'!P131,'A-5'!P233),IF(OR('A-5'!P182="--",'A-5'!P131="--",'A-5'!P233="--"),"--","-"))</f>
        <v>-</v>
      </c>
      <c r="Q131" s="103" t="str">
        <f>IF(OR(ISNUMBER('A-5'!Q182),ISNUMBER('A-5'!Q131),ISNUMBER('A-5'!Q233)),SUM('A-5'!Q182,'A-5'!Q131,'A-5'!Q233),IF(OR('A-5'!Q182="--",'A-5'!Q131="--",'A-5'!Q233="--"),"--","-"))</f>
        <v>-</v>
      </c>
      <c r="R131" s="103">
        <f>IF(OR(ISNUMBER('A-5'!R182),ISNUMBER('A-5'!R131),ISNUMBER('A-5'!R233)),SUM('A-5'!R182,'A-5'!R131,'A-5'!R233),IF(OR('A-5'!R182="--",'A-5'!R131="--",'A-5'!R233="--"),"--","-"))</f>
        <v>141</v>
      </c>
      <c r="S131" s="103">
        <f>IF(OR(ISNUMBER('A-5'!S182),ISNUMBER('A-5'!S131),ISNUMBER('A-5'!S233)),SUM('A-5'!S182,'A-5'!S131,'A-5'!S233),IF(OR('A-5'!S182="--",'A-5'!S131="--",'A-5'!S233="--"),"--","-"))</f>
        <v>54</v>
      </c>
      <c r="T131" s="103">
        <f>IF(OR(ISNUMBER('A-5'!T182),ISNUMBER('A-5'!T131),ISNUMBER('A-5'!T233)),SUM('A-5'!T182,'A-5'!T131,'A-5'!T233),IF(OR('A-5'!T182="--",'A-5'!T131="--",'A-5'!T233="--"),"--","-"))</f>
        <v>25</v>
      </c>
      <c r="U131" s="103">
        <f>IF(OR(ISNUMBER('A-5'!U182),ISNUMBER('A-5'!U131),ISNUMBER('A-5'!U233)),SUM('A-5'!U182,'A-5'!U131,'A-5'!U233),IF(OR('A-5'!U182="--",'A-5'!U131="--",'A-5'!U233="--"),"--","-"))</f>
        <v>3</v>
      </c>
      <c r="V131" s="103" t="str">
        <f>IF(OR(ISNUMBER('A-5'!V182),ISNUMBER('A-5'!V131),ISNUMBER('A-5'!V233)),SUM('A-5'!V182,'A-5'!V131,'A-5'!V233),IF(OR('A-5'!V182="--",'A-5'!V131="--",'A-5'!V233="--"),"--","-"))</f>
        <v>-</v>
      </c>
      <c r="W131" s="103" t="str">
        <f>IF(OR(ISNUMBER('A-5'!W182),ISNUMBER('A-5'!W131),ISNUMBER('A-5'!W233)),SUM('A-5'!W182,'A-5'!W131,'A-5'!W233),IF(OR('A-5'!W182="--",'A-5'!W131="--",'A-5'!W233="--"),"--","-"))</f>
        <v>-</v>
      </c>
      <c r="X131" s="103">
        <f>IF(AND('A-5'!X131="-",'A-5'!X182="-",'A-5'!X233="-"),"-",SUM('A-5'!X131,'A-5'!X182,'A-5'!X233))</f>
        <v>223</v>
      </c>
    </row>
    <row r="132" spans="1:25" ht="11.25" customHeight="1">
      <c r="A132" s="68">
        <v>2001</v>
      </c>
      <c r="B132" s="38" t="s">
        <v>63</v>
      </c>
      <c r="C132" s="103">
        <f>IF(AND('A-5'!C132="-",'A-5'!C183="-",'A-5'!C234="-"),"-",SUM('A-5'!C132,'A-5'!C183,'A-5'!C234))</f>
        <v>1256</v>
      </c>
      <c r="D132" s="103">
        <f>IF(AND('A-5'!D132="-",'A-5'!D183="-",'A-5'!D234="-"),"-",SUM('A-5'!D132,'A-5'!D183,'A-5'!D234))</f>
        <v>18059</v>
      </c>
      <c r="E132" s="103">
        <f>IF(AND('A-5'!E132="-",'A-5'!E183="-",'A-5'!E234="-"),"-",SUM('A-5'!E132,'A-5'!E183,'A-5'!E234))</f>
        <v>11892</v>
      </c>
      <c r="F132" s="103">
        <f>IF(AND('A-5'!F132="-",'A-5'!F183="-",'A-5'!F234="-"),"-",SUM('A-5'!F132,'A-5'!F183,'A-5'!F234))</f>
        <v>8153</v>
      </c>
      <c r="G132" s="103">
        <f>IF(AND('A-5'!G132="-",'A-5'!G183="-",'A-5'!G234="-"),"-",SUM('A-5'!G132,'A-5'!G183,'A-5'!G234))</f>
        <v>23121</v>
      </c>
      <c r="H132" s="103">
        <f>IF(AND('A-5'!H132="-",'A-5'!H183="-",'A-5'!H234="-"),"-",SUM('A-5'!H132,'A-5'!H183,'A-5'!H234))</f>
        <v>12154</v>
      </c>
      <c r="I132" s="103">
        <f>IF(AND('A-5'!I132="-",'A-5'!I183="-",'A-5'!I234="-"),"-",SUM('A-5'!I132,'A-5'!I183,'A-5'!I234))</f>
        <v>7030</v>
      </c>
      <c r="J132" s="103">
        <f>IF(AND('A-5'!J132="-",'A-5'!J183="-",'A-5'!J234="-"),"-",SUM('A-5'!J132,'A-5'!J183,'A-5'!J234))</f>
        <v>3071</v>
      </c>
      <c r="K132" s="103">
        <f>IF(AND('A-5'!K132="-",'A-5'!K183="-",'A-5'!K234="-"),"-",SUM('A-5'!K132,'A-5'!K183,'A-5'!K234))</f>
        <v>1223</v>
      </c>
      <c r="L132" s="103">
        <f>IF(AND('A-5'!L132="-",'A-5'!L183="-",'A-5'!L234="-"),"-",SUM('A-5'!L132,'A-5'!L183,'A-5'!L234))</f>
        <v>85959</v>
      </c>
      <c r="N132" s="103" t="str">
        <f>IF(OR(ISNUMBER('A-5'!N183),ISNUMBER('A-5'!N132),ISNUMBER('A-5'!N234)),SUM('A-5'!N183,'A-5'!N132,'A-5'!N234),IF(OR('A-5'!N183="--",'A-5'!N132="--",'A-5'!N234="--"),"--","-"))</f>
        <v>-</v>
      </c>
      <c r="O132" s="103" t="str">
        <f>IF(OR(ISNUMBER('A-5'!O183),ISNUMBER('A-5'!O132),ISNUMBER('A-5'!O234)),SUM('A-5'!O183,'A-5'!O132,'A-5'!O234),IF(OR('A-5'!O183="--",'A-5'!O132="--",'A-5'!O234="--"),"--","-"))</f>
        <v>-</v>
      </c>
      <c r="P132" s="103">
        <f>IF(OR(ISNUMBER('A-5'!P183),ISNUMBER('A-5'!P132),ISNUMBER('A-5'!P234)),SUM('A-5'!P183,'A-5'!P132,'A-5'!P234),IF(OR('A-5'!P183="--",'A-5'!P132="--",'A-5'!P234="--"),"--","-"))</f>
        <v>4</v>
      </c>
      <c r="Q132" s="103">
        <f>IF(OR(ISNUMBER('A-5'!Q183),ISNUMBER('A-5'!Q132),ISNUMBER('A-5'!Q234)),SUM('A-5'!Q183,'A-5'!Q132,'A-5'!Q234),IF(OR('A-5'!Q183="--",'A-5'!Q132="--",'A-5'!Q234="--"),"--","-"))</f>
        <v>420</v>
      </c>
      <c r="R132" s="103">
        <f>IF(OR(ISNUMBER('A-5'!R183),ISNUMBER('A-5'!R132),ISNUMBER('A-5'!R234)),SUM('A-5'!R183,'A-5'!R132,'A-5'!R234),IF(OR('A-5'!R183="--",'A-5'!R132="--",'A-5'!R234="--"),"--","-"))</f>
        <v>211</v>
      </c>
      <c r="S132" s="103">
        <f>IF(OR(ISNUMBER('A-5'!S183),ISNUMBER('A-5'!S132),ISNUMBER('A-5'!S234)),SUM('A-5'!S183,'A-5'!S132,'A-5'!S234),IF(OR('A-5'!S183="--",'A-5'!S132="--",'A-5'!S234="--"),"--","-"))</f>
        <v>462</v>
      </c>
      <c r="T132" s="103">
        <f>IF(OR(ISNUMBER('A-5'!T183),ISNUMBER('A-5'!T132),ISNUMBER('A-5'!T234)),SUM('A-5'!T183,'A-5'!T132,'A-5'!T234),IF(OR('A-5'!T183="--",'A-5'!T132="--",'A-5'!T234="--"),"--","-"))</f>
        <v>46</v>
      </c>
      <c r="U132" s="103" t="str">
        <f>IF(OR(ISNUMBER('A-5'!U183),ISNUMBER('A-5'!U132),ISNUMBER('A-5'!U234)),SUM('A-5'!U183,'A-5'!U132,'A-5'!U234),IF(OR('A-5'!U183="--",'A-5'!U132="--",'A-5'!U234="--"),"--","-"))</f>
        <v>-</v>
      </c>
      <c r="V132" s="103" t="str">
        <f>IF(OR(ISNUMBER('A-5'!V183),ISNUMBER('A-5'!V132),ISNUMBER('A-5'!V234)),SUM('A-5'!V183,'A-5'!V132,'A-5'!V234),IF(OR('A-5'!V183="--",'A-5'!V132="--",'A-5'!V234="--"),"--","-"))</f>
        <v>-</v>
      </c>
      <c r="W132" s="103" t="str">
        <f>IF(OR(ISNUMBER('A-5'!W183),ISNUMBER('A-5'!W132),ISNUMBER('A-5'!W234)),SUM('A-5'!W183,'A-5'!W132,'A-5'!W234),IF(OR('A-5'!W183="--",'A-5'!W132="--",'A-5'!W234="--"),"--","-"))</f>
        <v>-</v>
      </c>
      <c r="X132" s="103">
        <f>IF(AND('A-5'!X132="-",'A-5'!X183="-",'A-5'!X234="-"),"-",SUM('A-5'!X132,'A-5'!X183,'A-5'!X234))</f>
        <v>1143</v>
      </c>
    </row>
    <row r="133" spans="1:25" ht="11.25" customHeight="1">
      <c r="A133" s="68">
        <v>2002</v>
      </c>
      <c r="B133" s="103">
        <f>IF(AND('A-5'!B133="-",'A-5'!B184="-",'A-5'!B235="-"),"-",SUM('A-5'!B133,'A-5'!B184,'A-5'!B235))</f>
        <v>14</v>
      </c>
      <c r="C133" s="103">
        <f>IF(AND('A-5'!C133="-",'A-5'!C184="-",'A-5'!C235="-"),"-",SUM('A-5'!C133,'A-5'!C184,'A-5'!C235))</f>
        <v>2979</v>
      </c>
      <c r="D133" s="103">
        <f>IF(AND('A-5'!D133="-",'A-5'!D184="-",'A-5'!D235="-"),"-",SUM('A-5'!D133,'A-5'!D184,'A-5'!D235))</f>
        <v>37759</v>
      </c>
      <c r="E133" s="103">
        <f>IF(AND('A-5'!E133="-",'A-5'!E184="-",'A-5'!E235="-"),"-",SUM('A-5'!E133,'A-5'!E184,'A-5'!E235))</f>
        <v>21933</v>
      </c>
      <c r="F133" s="103">
        <f>IF(AND('A-5'!F133="-",'A-5'!F184="-",'A-5'!F235="-"),"-",SUM('A-5'!F133,'A-5'!F184,'A-5'!F235))</f>
        <v>30342</v>
      </c>
      <c r="G133" s="103">
        <f>IF(AND('A-5'!G133="-",'A-5'!G184="-",'A-5'!G235="-"),"-",SUM('A-5'!G133,'A-5'!G184,'A-5'!G235))</f>
        <v>51328</v>
      </c>
      <c r="H133" s="103">
        <f>IF(AND('A-5'!H133="-",'A-5'!H184="-",'A-5'!H235="-"),"-",SUM('A-5'!H133,'A-5'!H184,'A-5'!H235))</f>
        <v>17859</v>
      </c>
      <c r="I133" s="103">
        <f>IF(AND('A-5'!I133="-",'A-5'!I184="-",'A-5'!I235="-"),"-",SUM('A-5'!I133,'A-5'!I184,'A-5'!I235))</f>
        <v>3290</v>
      </c>
      <c r="J133" s="103">
        <f>IF(AND('A-5'!J133="-",'A-5'!J184="-",'A-5'!J235="-"),"-",SUM('A-5'!J133,'A-5'!J184,'A-5'!J235))</f>
        <v>348</v>
      </c>
      <c r="K133" s="103">
        <f>IF(AND('A-5'!K133="-",'A-5'!K184="-",'A-5'!K235="-"),"-",SUM('A-5'!K133,'A-5'!K184,'A-5'!K235))</f>
        <v>61</v>
      </c>
      <c r="L133" s="103">
        <f>IF(AND('A-5'!L133="-",'A-5'!L184="-",'A-5'!L235="-"),"-",SUM('A-5'!L133,'A-5'!L184,'A-5'!L235))</f>
        <v>165913</v>
      </c>
      <c r="N133" s="103" t="str">
        <f>IF(OR(ISNUMBER('A-5'!N184),ISNUMBER('A-5'!N133),ISNUMBER('A-5'!N235)),SUM('A-5'!N184,'A-5'!N133,'A-5'!N235),IF(OR('A-5'!N184="--",'A-5'!N133="--",'A-5'!N235="--"),"--","-"))</f>
        <v>-</v>
      </c>
      <c r="O133" s="103" t="str">
        <f>IF(OR(ISNUMBER('A-5'!O184),ISNUMBER('A-5'!O133),ISNUMBER('A-5'!O235)),SUM('A-5'!O184,'A-5'!O133,'A-5'!O235),IF(OR('A-5'!O184="--",'A-5'!O133="--",'A-5'!O235="--"),"--","-"))</f>
        <v>-</v>
      </c>
      <c r="P133" s="103">
        <f>IF(OR(ISNUMBER('A-5'!P184),ISNUMBER('A-5'!P133),ISNUMBER('A-5'!P235)),SUM('A-5'!P184,'A-5'!P133,'A-5'!P235),IF(OR('A-5'!P184="--",'A-5'!P133="--",'A-5'!P235="--"),"--","-"))</f>
        <v>2</v>
      </c>
      <c r="Q133" s="103">
        <f>IF(OR(ISNUMBER('A-5'!Q184),ISNUMBER('A-5'!Q133),ISNUMBER('A-5'!Q235)),SUM('A-5'!Q184,'A-5'!Q133,'A-5'!Q235),IF(OR('A-5'!Q184="--",'A-5'!Q133="--",'A-5'!Q235="--"),"--","-"))</f>
        <v>22</v>
      </c>
      <c r="R133" s="103">
        <f>IF(OR(ISNUMBER('A-5'!R184),ISNUMBER('A-5'!R133),ISNUMBER('A-5'!R235)),SUM('A-5'!R184,'A-5'!R133,'A-5'!R235),IF(OR('A-5'!R184="--",'A-5'!R133="--",'A-5'!R235="--"),"--","-"))</f>
        <v>130</v>
      </c>
      <c r="S133" s="103">
        <f>IF(OR(ISNUMBER('A-5'!S184),ISNUMBER('A-5'!S133),ISNUMBER('A-5'!S235)),SUM('A-5'!S184,'A-5'!S133,'A-5'!S235),IF(OR('A-5'!S184="--",'A-5'!S133="--",'A-5'!S235="--"),"--","-"))</f>
        <v>333</v>
      </c>
      <c r="T133" s="103">
        <f>IF(OR(ISNUMBER('A-5'!T184),ISNUMBER('A-5'!T133),ISNUMBER('A-5'!T235)),SUM('A-5'!T184,'A-5'!T133,'A-5'!T235),IF(OR('A-5'!T184="--",'A-5'!T133="--",'A-5'!T235="--"),"--","-"))</f>
        <v>46</v>
      </c>
      <c r="U133" s="103" t="str">
        <f>IF(OR(ISNUMBER('A-5'!U184),ISNUMBER('A-5'!U133),ISNUMBER('A-5'!U235)),SUM('A-5'!U184,'A-5'!U133,'A-5'!U235),IF(OR('A-5'!U184="--",'A-5'!U133="--",'A-5'!U235="--"),"--","-"))</f>
        <v>-</v>
      </c>
      <c r="V133" s="103" t="str">
        <f>IF(OR(ISNUMBER('A-5'!V184),ISNUMBER('A-5'!V133),ISNUMBER('A-5'!V235)),SUM('A-5'!V184,'A-5'!V133,'A-5'!V235),IF(OR('A-5'!V184="--",'A-5'!V133="--",'A-5'!V235="--"),"--","-"))</f>
        <v>-</v>
      </c>
      <c r="W133" s="103" t="str">
        <f>IF(OR(ISNUMBER('A-5'!W184),ISNUMBER('A-5'!W133),ISNUMBER('A-5'!W235)),SUM('A-5'!W184,'A-5'!W133,'A-5'!W235),IF(OR('A-5'!W184="--",'A-5'!W133="--",'A-5'!W235="--"),"--","-"))</f>
        <v>-</v>
      </c>
      <c r="X133" s="103">
        <f>IF(AND('A-5'!X133="-",'A-5'!X184="-",'A-5'!X235="-"),"-",SUM('A-5'!X133,'A-5'!X184,'A-5'!X235))</f>
        <v>533</v>
      </c>
    </row>
    <row r="134" spans="1:25" ht="11.25" customHeight="1">
      <c r="A134" s="68">
        <v>2003</v>
      </c>
      <c r="B134" s="103">
        <f>IF(AND('A-5'!B134="-",'A-5'!B185="-",'A-5'!B236="-"),"-",SUM('A-5'!B134,'A-5'!B185,'A-5'!B236))</f>
        <v>444</v>
      </c>
      <c r="C134" s="103">
        <f>IF(AND('A-5'!C134="-",'A-5'!C185="-",'A-5'!C236="-"),"-",SUM('A-5'!C134,'A-5'!C185,'A-5'!C236))</f>
        <v>3978</v>
      </c>
      <c r="D134" s="103">
        <f>IF(AND('A-5'!D134="-",'A-5'!D185="-",'A-5'!D236="-"),"-",SUM('A-5'!D134,'A-5'!D185,'A-5'!D236))</f>
        <v>9569</v>
      </c>
      <c r="E134" s="103">
        <f>IF(AND('A-5'!E134="-",'A-5'!E185="-",'A-5'!E236="-"),"-",SUM('A-5'!E134,'A-5'!E185,'A-5'!E236))</f>
        <v>12209</v>
      </c>
      <c r="F134" s="103">
        <f>IF(AND('A-5'!F134="-",'A-5'!F185="-",'A-5'!F236="-"),"-",SUM('A-5'!F134,'A-5'!F185,'A-5'!F236))</f>
        <v>19043</v>
      </c>
      <c r="G134" s="103">
        <f>IF(AND('A-5'!G134="-",'A-5'!G185="-",'A-5'!G236="-"),"-",SUM('A-5'!G134,'A-5'!G185,'A-5'!G236))</f>
        <v>29442</v>
      </c>
      <c r="H134" s="103">
        <f>IF(AND('A-5'!H134="-",'A-5'!H185="-",'A-5'!H236="-"),"-",SUM('A-5'!H134,'A-5'!H185,'A-5'!H236))</f>
        <v>6501</v>
      </c>
      <c r="I134" s="103">
        <f>IF(AND('A-5'!I134="-",'A-5'!I185="-",'A-5'!I236="-"),"-",SUM('A-5'!I134,'A-5'!I185,'A-5'!I236))</f>
        <v>3688</v>
      </c>
      <c r="J134" s="103">
        <f>IF(AND('A-5'!J134="-",'A-5'!J185="-",'A-5'!J236="-"),"-",SUM('A-5'!J134,'A-5'!J185,'A-5'!J236))</f>
        <v>1048</v>
      </c>
      <c r="K134" s="103">
        <f>IF(AND('A-5'!K134="-",'A-5'!K185="-",'A-5'!K236="-"),"-",SUM('A-5'!K134,'A-5'!K185,'A-5'!K236))</f>
        <v>0</v>
      </c>
      <c r="L134" s="103">
        <f>IF(AND('A-5'!L134="-",'A-5'!L185="-",'A-5'!L236="-"),"-",SUM('A-5'!L134,'A-5'!L185,'A-5'!L236))</f>
        <v>85922</v>
      </c>
      <c r="N134" s="103" t="str">
        <f>IF(OR(ISNUMBER('A-5'!N185),ISNUMBER('A-5'!N134),ISNUMBER('A-5'!N236)),SUM('A-5'!N185,'A-5'!N134,'A-5'!N236),IF(OR('A-5'!N185="--",'A-5'!N134="--",'A-5'!N236="--"),"--","-"))</f>
        <v>-</v>
      </c>
      <c r="O134" s="103" t="str">
        <f>IF(OR(ISNUMBER('A-5'!O185),ISNUMBER('A-5'!O134),ISNUMBER('A-5'!O236)),SUM('A-5'!O185,'A-5'!O134,'A-5'!O236),IF(OR('A-5'!O185="--",'A-5'!O134="--",'A-5'!O236="--"),"--","-"))</f>
        <v>-</v>
      </c>
      <c r="P134" s="103" t="str">
        <f>IF(OR(ISNUMBER('A-5'!P185),ISNUMBER('A-5'!P134),ISNUMBER('A-5'!P236)),SUM('A-5'!P185,'A-5'!P134,'A-5'!P236),IF(OR('A-5'!P185="--",'A-5'!P134="--",'A-5'!P236="--"),"--","-"))</f>
        <v>-</v>
      </c>
      <c r="Q134" s="103">
        <f>IF(OR(ISNUMBER('A-5'!Q185),ISNUMBER('A-5'!Q134),ISNUMBER('A-5'!Q236)),SUM('A-5'!Q185,'A-5'!Q134,'A-5'!Q236),IF(OR('A-5'!Q185="--",'A-5'!Q134="--",'A-5'!Q236="--"),"--","-"))</f>
        <v>70</v>
      </c>
      <c r="R134" s="103">
        <f>IF(OR(ISNUMBER('A-5'!R185),ISNUMBER('A-5'!R134),ISNUMBER('A-5'!R236)),SUM('A-5'!R185,'A-5'!R134,'A-5'!R236),IF(OR('A-5'!R185="--",'A-5'!R134="--",'A-5'!R236="--"),"--","-"))</f>
        <v>197</v>
      </c>
      <c r="S134" s="103">
        <f>IF(OR(ISNUMBER('A-5'!S185),ISNUMBER('A-5'!S134),ISNUMBER('A-5'!S236)),SUM('A-5'!S185,'A-5'!S134,'A-5'!S236),IF(OR('A-5'!S185="--",'A-5'!S134="--",'A-5'!S236="--"),"--","-"))</f>
        <v>189</v>
      </c>
      <c r="T134" s="103">
        <f>IF(OR(ISNUMBER('A-5'!T185),ISNUMBER('A-5'!T134),ISNUMBER('A-5'!T236)),SUM('A-5'!T185,'A-5'!T134,'A-5'!T236),IF(OR('A-5'!T185="--",'A-5'!T134="--",'A-5'!T236="--"),"--","-"))</f>
        <v>11</v>
      </c>
      <c r="U134" s="103">
        <f>IF(OR(ISNUMBER('A-5'!U185),ISNUMBER('A-5'!U134),ISNUMBER('A-5'!U236)),SUM('A-5'!U185,'A-5'!U134,'A-5'!U236),IF(OR('A-5'!U185="--",'A-5'!U134="--",'A-5'!U236="--"),"--","-"))</f>
        <v>9</v>
      </c>
      <c r="V134" s="103" t="str">
        <f>IF(OR(ISNUMBER('A-5'!V185),ISNUMBER('A-5'!V134),ISNUMBER('A-5'!V236)),SUM('A-5'!V185,'A-5'!V134,'A-5'!V236),IF(OR('A-5'!V185="--",'A-5'!V134="--",'A-5'!V236="--"),"--","-"))</f>
        <v>-</v>
      </c>
      <c r="W134" s="103" t="str">
        <f>IF(OR(ISNUMBER('A-5'!W185),ISNUMBER('A-5'!W134),ISNUMBER('A-5'!W236)),SUM('A-5'!W185,'A-5'!W134,'A-5'!W236),IF(OR('A-5'!W185="--",'A-5'!W134="--",'A-5'!W236="--"),"--","-"))</f>
        <v>-</v>
      </c>
      <c r="X134" s="103">
        <f>IF(AND('A-5'!X134="-",'A-5'!X185="-",'A-5'!X236="-"),"-",SUM('A-5'!X134,'A-5'!X185,'A-5'!X236))</f>
        <v>476</v>
      </c>
    </row>
    <row r="135" spans="1:25" ht="11.25" customHeight="1">
      <c r="A135" s="68">
        <v>2004</v>
      </c>
      <c r="B135" s="103">
        <f>IF(AND('A-5'!B135="-",'A-5'!B186="-",'A-5'!B237="-"),"-",SUM('A-5'!B135,'A-5'!B186,'A-5'!B237))</f>
        <v>41</v>
      </c>
      <c r="C135" s="103">
        <f>IF(AND('A-5'!C135="-",'A-5'!C186="-",'A-5'!C237="-"),"-",SUM('A-5'!C135,'A-5'!C186,'A-5'!C237))</f>
        <v>510</v>
      </c>
      <c r="D135" s="103">
        <f>IF(AND('A-5'!D135="-",'A-5'!D186="-",'A-5'!D237="-"),"-",SUM('A-5'!D135,'A-5'!D186,'A-5'!D237))</f>
        <v>31470</v>
      </c>
      <c r="E135" s="103">
        <f>IF(AND('A-5'!E135="-",'A-5'!E186="-",'A-5'!E237="-"),"-",SUM('A-5'!E135,'A-5'!E186,'A-5'!E237))</f>
        <v>24847</v>
      </c>
      <c r="F135" s="103">
        <f>IF(AND('A-5'!F135="-",'A-5'!F186="-",'A-5'!F237="-"),"-",SUM('A-5'!F135,'A-5'!F186,'A-5'!F237))</f>
        <v>33948</v>
      </c>
      <c r="G135" s="103">
        <f>IF(AND('A-5'!G135="-",'A-5'!G186="-",'A-5'!G237="-"),"-",SUM('A-5'!G135,'A-5'!G186,'A-5'!G237))</f>
        <v>70611</v>
      </c>
      <c r="H135" s="103">
        <f>IF(AND('A-5'!H135="-",'A-5'!H186="-",'A-5'!H237="-"),"-",SUM('A-5'!H135,'A-5'!H186,'A-5'!H237))</f>
        <v>24970</v>
      </c>
      <c r="I135" s="103">
        <f>IF(AND('A-5'!I135="-",'A-5'!I186="-",'A-5'!I237="-"),"-",SUM('A-5'!I135,'A-5'!I186,'A-5'!I237))</f>
        <v>8717</v>
      </c>
      <c r="J135" s="103">
        <f>IF(AND('A-5'!J135="-",'A-5'!J186="-",'A-5'!J237="-"),"-",SUM('A-5'!J135,'A-5'!J186,'A-5'!J237))</f>
        <v>2818</v>
      </c>
      <c r="K135" s="103">
        <f>IF(AND('A-5'!K135="-",'A-5'!K186="-",'A-5'!K237="-"),"-",SUM('A-5'!K135,'A-5'!K186,'A-5'!K237))</f>
        <v>338</v>
      </c>
      <c r="L135" s="103">
        <f>IF(AND('A-5'!L135="-",'A-5'!L186="-",'A-5'!L237="-"),"-",SUM('A-5'!L135,'A-5'!L186,'A-5'!L237))</f>
        <v>198270</v>
      </c>
      <c r="N135" s="103" t="str">
        <f>IF(OR(ISNUMBER('A-5'!N186),ISNUMBER('A-5'!N135),ISNUMBER('A-5'!N237)),SUM('A-5'!N186,'A-5'!N135,'A-5'!N237),IF(OR('A-5'!N186="--",'A-5'!N135="--",'A-5'!N237="--"),"--","-"))</f>
        <v>-</v>
      </c>
      <c r="O135" s="103" t="str">
        <f>IF(OR(ISNUMBER('A-5'!O186),ISNUMBER('A-5'!O135),ISNUMBER('A-5'!O237)),SUM('A-5'!O186,'A-5'!O135,'A-5'!O237),IF(OR('A-5'!O186="--",'A-5'!O135="--",'A-5'!O237="--"),"--","-"))</f>
        <v>-</v>
      </c>
      <c r="P135" s="103" t="str">
        <f>IF(OR(ISNUMBER('A-5'!P186),ISNUMBER('A-5'!P135),ISNUMBER('A-5'!P237)),SUM('A-5'!P186,'A-5'!P135,'A-5'!P237),IF(OR('A-5'!P186="--",'A-5'!P135="--",'A-5'!P237="--"),"--","-"))</f>
        <v>-</v>
      </c>
      <c r="Q135" s="103">
        <f>IF(OR(ISNUMBER('A-5'!Q186),ISNUMBER('A-5'!Q135),ISNUMBER('A-5'!Q237)),SUM('A-5'!Q186,'A-5'!Q135,'A-5'!Q237),IF(OR('A-5'!Q186="--",'A-5'!Q135="--",'A-5'!Q237="--"),"--","-"))</f>
        <v>41</v>
      </c>
      <c r="R135" s="103">
        <f>IF(OR(ISNUMBER('A-5'!R186),ISNUMBER('A-5'!R135),ISNUMBER('A-5'!R237)),SUM('A-5'!R186,'A-5'!R135,'A-5'!R237),IF(OR('A-5'!R186="--",'A-5'!R135="--",'A-5'!R237="--"),"--","-"))</f>
        <v>113</v>
      </c>
      <c r="S135" s="103">
        <f>IF(OR(ISNUMBER('A-5'!S186),ISNUMBER('A-5'!S135),ISNUMBER('A-5'!S237)),SUM('A-5'!S186,'A-5'!S135,'A-5'!S237),IF(OR('A-5'!S186="--",'A-5'!S135="--",'A-5'!S237="--"),"--","-"))</f>
        <v>475</v>
      </c>
      <c r="T135" s="103">
        <f>IF(OR(ISNUMBER('A-5'!T186),ISNUMBER('A-5'!T135),ISNUMBER('A-5'!T237)),SUM('A-5'!T186,'A-5'!T135,'A-5'!T237),IF(OR('A-5'!T186="--",'A-5'!T135="--",'A-5'!T237="--"),"--","-"))</f>
        <v>201</v>
      </c>
      <c r="U135" s="103">
        <f>IF(OR(ISNUMBER('A-5'!U186),ISNUMBER('A-5'!U135),ISNUMBER('A-5'!U237)),SUM('A-5'!U186,'A-5'!U135,'A-5'!U237),IF(OR('A-5'!U186="--",'A-5'!U135="--",'A-5'!U237="--"),"--","-"))</f>
        <v>34</v>
      </c>
      <c r="V135" s="103" t="str">
        <f>IF(OR(ISNUMBER('A-5'!V186),ISNUMBER('A-5'!V135),ISNUMBER('A-5'!V237)),SUM('A-5'!V186,'A-5'!V135,'A-5'!V237),IF(OR('A-5'!V186="--",'A-5'!V135="--",'A-5'!V237="--"),"--","-"))</f>
        <v>-</v>
      </c>
      <c r="W135" s="103" t="str">
        <f>IF(OR(ISNUMBER('A-5'!W186),ISNUMBER('A-5'!W135),ISNUMBER('A-5'!W237)),SUM('A-5'!W186,'A-5'!W135,'A-5'!W237),IF(OR('A-5'!W186="--",'A-5'!W135="--",'A-5'!W237="--"),"--","-"))</f>
        <v>-</v>
      </c>
      <c r="X135" s="103">
        <f>IF(AND('A-5'!X135="-",'A-5'!X186="-",'A-5'!X237="-"),"-",SUM('A-5'!X135,'A-5'!X186,'A-5'!X237))</f>
        <v>864</v>
      </c>
    </row>
    <row r="136" spans="1:25" ht="11.25" customHeight="1">
      <c r="A136" s="68">
        <v>2005</v>
      </c>
      <c r="B136" s="103">
        <f>IF(AND('A-5'!B136="-",'A-5'!B187="-",'A-5'!B238="-"),"-",SUM('A-5'!B136,'A-5'!B187,'A-5'!B238))</f>
        <v>285</v>
      </c>
      <c r="C136" s="103">
        <f>IF(AND('A-5'!C136="-",'A-5'!C187="-",'A-5'!C238="-"),"-",SUM('A-5'!C136,'A-5'!C187,'A-5'!C238))</f>
        <v>111</v>
      </c>
      <c r="D136" s="103">
        <f>IF(AND('A-5'!D136="-",'A-5'!D187="-",'A-5'!D238="-"),"-",SUM('A-5'!D136,'A-5'!D187,'A-5'!D238))</f>
        <v>14255</v>
      </c>
      <c r="E136" s="103">
        <f>IF(AND('A-5'!E136="-",'A-5'!E187="-",'A-5'!E238="-"),"-",SUM('A-5'!E136,'A-5'!E187,'A-5'!E238))</f>
        <v>14272</v>
      </c>
      <c r="F136" s="103">
        <f>IF(AND('A-5'!F136="-",'A-5'!F187="-",'A-5'!F238="-"),"-",SUM('A-5'!F136,'A-5'!F187,'A-5'!F238))</f>
        <v>31351</v>
      </c>
      <c r="G136" s="103">
        <f>IF(AND('A-5'!G136="-",'A-5'!G187="-",'A-5'!G238="-"),"-",SUM('A-5'!G136,'A-5'!G187,'A-5'!G238))</f>
        <v>34094</v>
      </c>
      <c r="H136" s="103">
        <f>IF(AND('A-5'!H136="-",'A-5'!H187="-",'A-5'!H238="-"),"-",SUM('A-5'!H136,'A-5'!H187,'A-5'!H238))</f>
        <v>16015</v>
      </c>
      <c r="I136" s="103">
        <f>IF(AND('A-5'!I136="-",'A-5'!I187="-",'A-5'!I238="-"),"-",SUM('A-5'!I136,'A-5'!I187,'A-5'!I238))</f>
        <v>11020</v>
      </c>
      <c r="J136" s="103">
        <f>IF(AND('A-5'!J136="-",'A-5'!J187="-",'A-5'!J238="-"),"-",SUM('A-5'!J136,'A-5'!J187,'A-5'!J238))</f>
        <v>3955</v>
      </c>
      <c r="K136" s="103">
        <f>IF(AND('A-5'!K136="-",'A-5'!K187="-",'A-5'!K238="-"),"-",SUM('A-5'!K136,'A-5'!K187,'A-5'!K238))</f>
        <v>355</v>
      </c>
      <c r="L136" s="103">
        <f>IF(AND('A-5'!L136="-",'A-5'!L187="-",'A-5'!L238="-"),"-",SUM('A-5'!L136,'A-5'!L187,'A-5'!L238))</f>
        <v>125713</v>
      </c>
      <c r="M136" s="21"/>
      <c r="N136" s="103" t="str">
        <f>IF(OR(ISNUMBER('A-5'!N187),ISNUMBER('A-5'!N136),ISNUMBER('A-5'!N238)),SUM('A-5'!N187,'A-5'!N136,'A-5'!N238),IF(OR('A-5'!N187="--",'A-5'!N136="--",'A-5'!N238="--"),"--","-"))</f>
        <v>-</v>
      </c>
      <c r="O136" s="103" t="str">
        <f>IF(OR(ISNUMBER('A-5'!O187),ISNUMBER('A-5'!O136),ISNUMBER('A-5'!O238)),SUM('A-5'!O187,'A-5'!O136,'A-5'!O238),IF(OR('A-5'!O187="--",'A-5'!O136="--",'A-5'!O238="--"),"--","-"))</f>
        <v>-</v>
      </c>
      <c r="P136" s="103" t="str">
        <f>IF(OR(ISNUMBER('A-5'!P187),ISNUMBER('A-5'!P136),ISNUMBER('A-5'!P238)),SUM('A-5'!P187,'A-5'!P136,'A-5'!P238),IF(OR('A-5'!P187="--",'A-5'!P136="--",'A-5'!P238="--"),"--","-"))</f>
        <v>-</v>
      </c>
      <c r="Q136" s="103">
        <f>IF(OR(ISNUMBER('A-5'!Q187),ISNUMBER('A-5'!Q136),ISNUMBER('A-5'!Q238)),SUM('A-5'!Q187,'A-5'!Q136,'A-5'!Q238),IF(OR('A-5'!Q187="--",'A-5'!Q136="--",'A-5'!Q238="--"),"--","-"))</f>
        <v>35</v>
      </c>
      <c r="R136" s="103">
        <f>IF(OR(ISNUMBER('A-5'!R187),ISNUMBER('A-5'!R136),ISNUMBER('A-5'!R238)),SUM('A-5'!R187,'A-5'!R136,'A-5'!R238),IF(OR('A-5'!R187="--",'A-5'!R136="--",'A-5'!R238="--"),"--","-"))</f>
        <v>242</v>
      </c>
      <c r="S136" s="103">
        <f>IF(OR(ISNUMBER('A-5'!S187),ISNUMBER('A-5'!S136),ISNUMBER('A-5'!S238)),SUM('A-5'!S187,'A-5'!S136,'A-5'!S238),IF(OR('A-5'!S187="--",'A-5'!S136="--",'A-5'!S238="--"),"--","-"))</f>
        <v>243</v>
      </c>
      <c r="T136" s="103">
        <f>IF(OR(ISNUMBER('A-5'!T187),ISNUMBER('A-5'!T136),ISNUMBER('A-5'!T238)),SUM('A-5'!T187,'A-5'!T136,'A-5'!T238),IF(OR('A-5'!T187="--",'A-5'!T136="--",'A-5'!T238="--"),"--","-"))</f>
        <v>28</v>
      </c>
      <c r="U136" s="103" t="str">
        <f>IF(OR(ISNUMBER('A-5'!U187),ISNUMBER('A-5'!U136),ISNUMBER('A-5'!U238)),SUM('A-5'!U187,'A-5'!U136,'A-5'!U238),IF(OR('A-5'!U187="--",'A-5'!U136="--",'A-5'!U238="--"),"--","-"))</f>
        <v>-</v>
      </c>
      <c r="V136" s="103" t="str">
        <f>IF(OR(ISNUMBER('A-5'!V187),ISNUMBER('A-5'!V136),ISNUMBER('A-5'!V238)),SUM('A-5'!V187,'A-5'!V136,'A-5'!V238),IF(OR('A-5'!V187="--",'A-5'!V136="--",'A-5'!V238="--"),"--","-"))</f>
        <v>-</v>
      </c>
      <c r="W136" s="103" t="str">
        <f>IF(OR(ISNUMBER('A-5'!W187),ISNUMBER('A-5'!W136),ISNUMBER('A-5'!W238)),SUM('A-5'!W187,'A-5'!W136,'A-5'!W238),IF(OR('A-5'!W187="--",'A-5'!W136="--",'A-5'!W238="--"),"--","-"))</f>
        <v>-</v>
      </c>
      <c r="X136" s="103">
        <f>IF(AND('A-5'!X136="-",'A-5'!X187="-",'A-5'!X238="-"),"-",SUM('A-5'!X136,'A-5'!X187,'A-5'!X238))</f>
        <v>548</v>
      </c>
    </row>
    <row r="137" spans="1:25" ht="11.25" customHeight="1">
      <c r="A137" s="68">
        <v>2006</v>
      </c>
      <c r="B137" s="103">
        <f>IF(AND('A-5'!B137="-",'A-5'!B188="-",'A-5'!B239="-"),"-",SUM('A-5'!B137,'A-5'!B188,'A-5'!B239))</f>
        <v>55</v>
      </c>
      <c r="C137" s="103">
        <f>IF(AND('A-5'!C137="-",'A-5'!C188="-",'A-5'!C239="-"),"-",SUM('A-5'!C137,'A-5'!C188,'A-5'!C239))</f>
        <v>109</v>
      </c>
      <c r="D137" s="103">
        <f>IF(AND('A-5'!D137="-",'A-5'!D188="-",'A-5'!D239="-"),"-",SUM('A-5'!D137,'A-5'!D188,'A-5'!D239))</f>
        <v>9408</v>
      </c>
      <c r="E137" s="103">
        <f>IF(AND('A-5'!E137="-",'A-5'!E188="-",'A-5'!E239="-"),"-",SUM('A-5'!E137,'A-5'!E188,'A-5'!E239))</f>
        <v>14233</v>
      </c>
      <c r="F137" s="103">
        <f>IF(AND('A-5'!F137="-",'A-5'!F188="-",'A-5'!F239="-"),"-",SUM('A-5'!F137,'A-5'!F188,'A-5'!F239))</f>
        <v>24099</v>
      </c>
      <c r="G137" s="103">
        <f>IF(AND('A-5'!G137="-",'A-5'!G188="-",'A-5'!G239="-"),"-",SUM('A-5'!G137,'A-5'!G188,'A-5'!G239))</f>
        <v>26657</v>
      </c>
      <c r="H137" s="103">
        <f>IF(AND('A-5'!H137="-",'A-5'!H188="-",'A-5'!H239="-"),"-",SUM('A-5'!H137,'A-5'!H188,'A-5'!H239))</f>
        <v>4023</v>
      </c>
      <c r="I137" s="103">
        <f>IF(AND('A-5'!I137="-",'A-5'!I188="-",'A-5'!I239="-"),"-",SUM('A-5'!I137,'A-5'!I188,'A-5'!I239))</f>
        <v>982</v>
      </c>
      <c r="J137" s="103">
        <f>IF(AND('A-5'!J137="-",'A-5'!J188="-",'A-5'!J239="-"),"-",SUM('A-5'!J137,'A-5'!J188,'A-5'!J239))</f>
        <v>256</v>
      </c>
      <c r="K137" s="103">
        <f>IF(AND('A-5'!K137="-",'A-5'!K188="-",'A-5'!K239="-"),"-",SUM('A-5'!K137,'A-5'!K188,'A-5'!K239))</f>
        <v>67</v>
      </c>
      <c r="L137" s="103">
        <f>IF(AND('A-5'!L137="-",'A-5'!L188="-",'A-5'!L239="-"),"-",SUM('A-5'!L137,'A-5'!L188,'A-5'!L239))</f>
        <v>79889</v>
      </c>
      <c r="N137" s="103" t="str">
        <f>IF(OR(ISNUMBER('A-5'!N188),ISNUMBER('A-5'!N137),ISNUMBER('A-5'!N239)),SUM('A-5'!N188,'A-5'!N137,'A-5'!N239),IF(OR('A-5'!N188="--",'A-5'!N137="--",'A-5'!N239="--"),"--","-"))</f>
        <v>-</v>
      </c>
      <c r="O137" s="103" t="str">
        <f>IF(OR(ISNUMBER('A-5'!O188),ISNUMBER('A-5'!O137),ISNUMBER('A-5'!O239)),SUM('A-5'!O188,'A-5'!O137,'A-5'!O239),IF(OR('A-5'!O188="--",'A-5'!O137="--",'A-5'!O239="--"),"--","-"))</f>
        <v>-</v>
      </c>
      <c r="P137" s="103" t="str">
        <f>IF(OR(ISNUMBER('A-5'!P188),ISNUMBER('A-5'!P137),ISNUMBER('A-5'!P239)),SUM('A-5'!P188,'A-5'!P137,'A-5'!P239),IF(OR('A-5'!P188="--",'A-5'!P137="--",'A-5'!P239="--"),"--","-"))</f>
        <v>-</v>
      </c>
      <c r="Q137" s="103">
        <f>IF(OR(ISNUMBER('A-5'!Q188),ISNUMBER('A-5'!Q137),ISNUMBER('A-5'!Q239)),SUM('A-5'!Q188,'A-5'!Q137,'A-5'!Q239),IF(OR('A-5'!Q188="--",'A-5'!Q137="--",'A-5'!Q239="--"),"--","-"))</f>
        <v>108</v>
      </c>
      <c r="R137" s="103">
        <f>IF(OR(ISNUMBER('A-5'!R188),ISNUMBER('A-5'!R137),ISNUMBER('A-5'!R239)),SUM('A-5'!R188,'A-5'!R137,'A-5'!R239),IF(OR('A-5'!R188="--",'A-5'!R137="--",'A-5'!R239="--"),"--","-"))</f>
        <v>640</v>
      </c>
      <c r="S137" s="103">
        <f>IF(OR(ISNUMBER('A-5'!S188),ISNUMBER('A-5'!S137),ISNUMBER('A-5'!S239)),SUM('A-5'!S188,'A-5'!S137,'A-5'!S239),IF(OR('A-5'!S188="--",'A-5'!S137="--",'A-5'!S239="--"),"--","-"))</f>
        <v>588</v>
      </c>
      <c r="T137" s="103">
        <f>IF(OR(ISNUMBER('A-5'!T188),ISNUMBER('A-5'!T137),ISNUMBER('A-5'!T239)),SUM('A-5'!T188,'A-5'!T137,'A-5'!T239),IF(OR('A-5'!T188="--",'A-5'!T137="--",'A-5'!T239="--"),"--","-"))</f>
        <v>49</v>
      </c>
      <c r="U137" s="103" t="str">
        <f>IF(OR(ISNUMBER('A-5'!U188),ISNUMBER('A-5'!U137),ISNUMBER('A-5'!U239)),SUM('A-5'!U188,'A-5'!U137,'A-5'!U239),IF(OR('A-5'!U188="--",'A-5'!U137="--",'A-5'!U239="--"),"--","-"))</f>
        <v>-</v>
      </c>
      <c r="V137" s="103" t="str">
        <f>IF(OR(ISNUMBER('A-5'!V188),ISNUMBER('A-5'!V137),ISNUMBER('A-5'!V239)),SUM('A-5'!V188,'A-5'!V137,'A-5'!V239),IF(OR('A-5'!V188="--",'A-5'!V137="--",'A-5'!V239="--"),"--","-"))</f>
        <v>-</v>
      </c>
      <c r="W137" s="103" t="str">
        <f>IF(OR(ISNUMBER('A-5'!W188),ISNUMBER('A-5'!W137),ISNUMBER('A-5'!W239)),SUM('A-5'!W188,'A-5'!W137,'A-5'!W239),IF(OR('A-5'!W188="--",'A-5'!W137="--",'A-5'!W239="--"),"--","-"))</f>
        <v>-</v>
      </c>
      <c r="X137" s="103">
        <f>IF(AND('A-5'!X137="-",'A-5'!X188="-",'A-5'!X239="-"),"-",SUM('A-5'!X137,'A-5'!X188,'A-5'!X239))</f>
        <v>1385</v>
      </c>
    </row>
    <row r="138" spans="1:25" ht="11.25" customHeight="1">
      <c r="A138" s="68">
        <v>2007</v>
      </c>
      <c r="B138" s="103">
        <f>IF(AND('A-5'!B138="-",'A-5'!B189="-",'A-5'!B240="-"),"-",SUM('A-5'!B138,'A-5'!B189,'A-5'!B240))</f>
        <v>48</v>
      </c>
      <c r="C138" s="103">
        <f>IF(AND('A-5'!C138="-",'A-5'!C189="-",'A-5'!C240="-"),"-",SUM('A-5'!C138,'A-5'!C189,'A-5'!C240))</f>
        <v>200</v>
      </c>
      <c r="D138" s="103">
        <f>IF(AND('A-5'!D138="-",'A-5'!D189="-",'A-5'!D240="-"),"-",SUM('A-5'!D138,'A-5'!D189,'A-5'!D240))</f>
        <v>3152</v>
      </c>
      <c r="E138" s="103">
        <f>IF(AND('A-5'!E138="-",'A-5'!E189="-",'A-5'!E240="-"),"-",SUM('A-5'!E138,'A-5'!E189,'A-5'!E240))</f>
        <v>6405</v>
      </c>
      <c r="F138" s="103">
        <f>IF(AND('A-5'!F138="-",'A-5'!F189="-",'A-5'!F240="-"),"-",SUM('A-5'!F138,'A-5'!F189,'A-5'!F240))</f>
        <v>8613</v>
      </c>
      <c r="G138" s="103">
        <f>IF(AND('A-5'!G138="-",'A-5'!G189="-",'A-5'!G240="-"),"-",SUM('A-5'!G138,'A-5'!G189,'A-5'!G240))</f>
        <v>8080</v>
      </c>
      <c r="H138" s="103">
        <f>IF(AND('A-5'!H138="-",'A-5'!H189="-",'A-5'!H240="-"),"-",SUM('A-5'!H138,'A-5'!H189,'A-5'!H240))</f>
        <v>1154</v>
      </c>
      <c r="I138" s="103">
        <f>IF(AND('A-5'!I138="-",'A-5'!I189="-",'A-5'!I240="-"),"-",SUM('A-5'!I138,'A-5'!I189,'A-5'!I240))</f>
        <v>390</v>
      </c>
      <c r="J138" s="103">
        <f>IF(AND('A-5'!J138="-",'A-5'!J189="-",'A-5'!J240="-"),"-",SUM('A-5'!J138,'A-5'!J189,'A-5'!J240))</f>
        <v>441</v>
      </c>
      <c r="K138" s="103">
        <f>IF(AND('A-5'!K138="-",'A-5'!K189="-",'A-5'!K240="-"),"-",SUM('A-5'!K138,'A-5'!K189,'A-5'!K240))</f>
        <v>325</v>
      </c>
      <c r="L138" s="103">
        <f>IF(AND('A-5'!L138="-",'A-5'!L189="-",'A-5'!L240="-"),"-",SUM('A-5'!L138,'A-5'!L189,'A-5'!L240))</f>
        <v>28808</v>
      </c>
      <c r="M138" s="21"/>
      <c r="N138" s="103" t="str">
        <f>IF(OR(ISNUMBER('A-5'!N189),ISNUMBER('A-5'!N138),ISNUMBER('A-5'!N240)),SUM('A-5'!N189,'A-5'!N138,'A-5'!N240),IF(OR('A-5'!N189="--",'A-5'!N138="--",'A-5'!N240="--"),"--","-"))</f>
        <v>-</v>
      </c>
      <c r="O138" s="103" t="str">
        <f>IF(OR(ISNUMBER('A-5'!O189),ISNUMBER('A-5'!O138),ISNUMBER('A-5'!O240)),SUM('A-5'!O189,'A-5'!O138,'A-5'!O240),IF(OR('A-5'!O189="--",'A-5'!O138="--",'A-5'!O240="--"),"--","-"))</f>
        <v>-</v>
      </c>
      <c r="P138" s="103" t="str">
        <f>IF(OR(ISNUMBER('A-5'!P189),ISNUMBER('A-5'!P138),ISNUMBER('A-5'!P240)),SUM('A-5'!P189,'A-5'!P138,'A-5'!P240),IF(OR('A-5'!P189="--",'A-5'!P138="--",'A-5'!P240="--"),"--","-"))</f>
        <v>-</v>
      </c>
      <c r="Q138" s="103">
        <f>IF(OR(ISNUMBER('A-5'!Q189),ISNUMBER('A-5'!Q138),ISNUMBER('A-5'!Q240)),SUM('A-5'!Q189,'A-5'!Q138,'A-5'!Q240),IF(OR('A-5'!Q189="--",'A-5'!Q138="--",'A-5'!Q240="--"),"--","-"))</f>
        <v>53</v>
      </c>
      <c r="R138" s="103">
        <f>IF(OR(ISNUMBER('A-5'!R189),ISNUMBER('A-5'!R138),ISNUMBER('A-5'!R240)),SUM('A-5'!R189,'A-5'!R138,'A-5'!R240),IF(OR('A-5'!R189="--",'A-5'!R138="--",'A-5'!R240="--"),"--","-"))</f>
        <v>104</v>
      </c>
      <c r="S138" s="103">
        <f>IF(OR(ISNUMBER('A-5'!S189),ISNUMBER('A-5'!S138),ISNUMBER('A-5'!S240)),SUM('A-5'!S189,'A-5'!S138,'A-5'!S240),IF(OR('A-5'!S189="--",'A-5'!S138="--",'A-5'!S240="--"),"--","-"))</f>
        <v>149</v>
      </c>
      <c r="T138" s="103">
        <f>IF(OR(ISNUMBER('A-5'!T189),ISNUMBER('A-5'!T138),ISNUMBER('A-5'!T240)),SUM('A-5'!T189,'A-5'!T138,'A-5'!T240),IF(OR('A-5'!T189="--",'A-5'!T138="--",'A-5'!T240="--"),"--","-"))</f>
        <v>25</v>
      </c>
      <c r="U138" s="103">
        <f>IF(OR(ISNUMBER('A-5'!U189),ISNUMBER('A-5'!U138),ISNUMBER('A-5'!U240)),SUM('A-5'!U189,'A-5'!U138,'A-5'!U240),IF(OR('A-5'!U189="--",'A-5'!U138="--",'A-5'!U240="--"),"--","-"))</f>
        <v>14</v>
      </c>
      <c r="V138" s="103" t="str">
        <f>IF(OR(ISNUMBER('A-5'!V189),ISNUMBER('A-5'!V138),ISNUMBER('A-5'!V240)),SUM('A-5'!V189,'A-5'!V138,'A-5'!V240),IF(OR('A-5'!V189="--",'A-5'!V138="--",'A-5'!V240="--"),"--","-"))</f>
        <v>-</v>
      </c>
      <c r="W138" s="103" t="str">
        <f>IF(OR(ISNUMBER('A-5'!W189),ISNUMBER('A-5'!W138),ISNUMBER('A-5'!W240)),SUM('A-5'!W189,'A-5'!W138,'A-5'!W240),IF(OR('A-5'!W189="--",'A-5'!W138="--",'A-5'!W240="--"),"--","-"))</f>
        <v>-</v>
      </c>
      <c r="X138" s="103">
        <f>IF(AND('A-5'!X138="-",'A-5'!X189="-",'A-5'!X240="-"),"-",SUM('A-5'!X138,'A-5'!X189,'A-5'!X240))</f>
        <v>345</v>
      </c>
      <c r="Y138" s="1"/>
    </row>
    <row r="139" spans="1:25" ht="11.25" customHeight="1">
      <c r="A139" s="68">
        <v>2009</v>
      </c>
      <c r="B139" s="103">
        <f>IF(AND('A-5'!B139="-",'A-5'!B190="-",'A-5'!B241="-"),"-",SUM('A-5'!B139,'A-5'!B190,'A-5'!B241))</f>
        <v>0</v>
      </c>
      <c r="C139" s="103">
        <f>IF(AND('A-5'!C139="-",'A-5'!C190="-",'A-5'!C241="-"),"-",SUM('A-5'!C139,'A-5'!C190,'A-5'!C241))</f>
        <v>6</v>
      </c>
      <c r="D139" s="103" t="str">
        <f>IF(AND('A-5'!D139="-",'A-5'!D190="-",'A-5'!D241="-"),"-",SUM('A-5'!D139,'A-5'!D190,'A-5'!D241))</f>
        <v>-</v>
      </c>
      <c r="E139" s="103" t="str">
        <f>IF(AND('A-5'!E139="-",'A-5'!E190="-",'A-5'!E241="-"),"-",SUM('A-5'!E139,'A-5'!E190,'A-5'!E241))</f>
        <v>-</v>
      </c>
      <c r="F139" s="103" t="str">
        <f>IF(AND('A-5'!F139="-",'A-5'!F190="-",'A-5'!F241="-"),"-",SUM('A-5'!F139,'A-5'!F190,'A-5'!F241))</f>
        <v>-</v>
      </c>
      <c r="G139" s="103" t="str">
        <f>IF(AND('A-5'!G139="-",'A-5'!G190="-",'A-5'!G241="-"),"-",SUM('A-5'!G139,'A-5'!G190,'A-5'!G241))</f>
        <v>-</v>
      </c>
      <c r="H139" s="103" t="str">
        <f>IF(AND('A-5'!H139="-",'A-5'!H190="-",'A-5'!H241="-"),"-",SUM('A-5'!H139,'A-5'!H190,'A-5'!H241))</f>
        <v>-</v>
      </c>
      <c r="I139" s="103" t="str">
        <f>IF(AND('A-5'!I139="-",'A-5'!I190="-",'A-5'!I241="-"),"-",SUM('A-5'!I139,'A-5'!I190,'A-5'!I241))</f>
        <v>-</v>
      </c>
      <c r="J139" s="103" t="str">
        <f>IF(AND('A-5'!J139="-",'A-5'!J190="-",'A-5'!J241="-"),"-",SUM('A-5'!J139,'A-5'!J190,'A-5'!J241))</f>
        <v>-</v>
      </c>
      <c r="K139" s="103" t="str">
        <f>IF(AND('A-5'!K139="-",'A-5'!K190="-",'A-5'!K241="-"),"-",SUM('A-5'!K139,'A-5'!K190,'A-5'!K241))</f>
        <v>-</v>
      </c>
      <c r="L139" s="103">
        <f>IF(AND('A-5'!L139="-",'A-5'!L190="-",'A-5'!L241="-"),"-",SUM('A-5'!L139,'A-5'!L190,'A-5'!L241))</f>
        <v>6</v>
      </c>
      <c r="M139" s="21"/>
      <c r="N139" s="103" t="str">
        <f>IF(OR(ISNUMBER('A-5'!N190),ISNUMBER('A-5'!N139),ISNUMBER('A-5'!N241)),SUM('A-5'!N190,'A-5'!N139,'A-5'!N241),IF(OR('A-5'!N190="--",'A-5'!N139="--",'A-5'!N241="--"),"--","-"))</f>
        <v>-</v>
      </c>
      <c r="O139" s="103" t="str">
        <f>IF(OR(ISNUMBER('A-5'!O190),ISNUMBER('A-5'!O139),ISNUMBER('A-5'!O241)),SUM('A-5'!O190,'A-5'!O139,'A-5'!O241),IF(OR('A-5'!O190="--",'A-5'!O139="--",'A-5'!O241="--"),"--","-"))</f>
        <v>-</v>
      </c>
      <c r="P139" s="103" t="str">
        <f>IF(OR(ISNUMBER('A-5'!P190),ISNUMBER('A-5'!P139),ISNUMBER('A-5'!P241)),SUM('A-5'!P190,'A-5'!P139,'A-5'!P241),IF(OR('A-5'!P190="--",'A-5'!P139="--",'A-5'!P241="--"),"--","-"))</f>
        <v>-</v>
      </c>
      <c r="Q139" s="103" t="str">
        <f>IF(OR(ISNUMBER('A-5'!Q190),ISNUMBER('A-5'!Q139),ISNUMBER('A-5'!Q241)),SUM('A-5'!Q190,'A-5'!Q139,'A-5'!Q241),IF(OR('A-5'!Q190="--",'A-5'!Q139="--",'A-5'!Q241="--"),"--","-"))</f>
        <v>-</v>
      </c>
      <c r="R139" s="103" t="str">
        <f>IF(OR(ISNUMBER('A-5'!R190),ISNUMBER('A-5'!R139),ISNUMBER('A-5'!R241)),SUM('A-5'!R190,'A-5'!R139,'A-5'!R241),IF(OR('A-5'!R190="--",'A-5'!R139="--",'A-5'!R241="--"),"--","-"))</f>
        <v>-</v>
      </c>
      <c r="S139" s="103" t="str">
        <f>IF(OR(ISNUMBER('A-5'!S190),ISNUMBER('A-5'!S139),ISNUMBER('A-5'!S241)),SUM('A-5'!S190,'A-5'!S139,'A-5'!S241),IF(OR('A-5'!S190="--",'A-5'!S139="--",'A-5'!S241="--"),"--","-"))</f>
        <v>-</v>
      </c>
      <c r="T139" s="103" t="str">
        <f>IF(OR(ISNUMBER('A-5'!T190),ISNUMBER('A-5'!T139),ISNUMBER('A-5'!T241)),SUM('A-5'!T190,'A-5'!T139,'A-5'!T241),IF(OR('A-5'!T190="--",'A-5'!T139="--",'A-5'!T241="--"),"--","-"))</f>
        <v>-</v>
      </c>
      <c r="U139" s="103" t="str">
        <f>IF(OR(ISNUMBER('A-5'!U190),ISNUMBER('A-5'!U139),ISNUMBER('A-5'!U241)),SUM('A-5'!U190,'A-5'!U139,'A-5'!U241),IF(OR('A-5'!U190="--",'A-5'!U139="--",'A-5'!U241="--"),"--","-"))</f>
        <v>-</v>
      </c>
      <c r="V139" s="103" t="str">
        <f>IF(OR(ISNUMBER('A-5'!V190),ISNUMBER('A-5'!V139),ISNUMBER('A-5'!V241)),SUM('A-5'!V190,'A-5'!V139,'A-5'!V241),IF(OR('A-5'!V190="--",'A-5'!V139="--",'A-5'!V241="--"),"--","-"))</f>
        <v>-</v>
      </c>
      <c r="W139" s="103" t="str">
        <f>IF(OR(ISNUMBER('A-5'!W190),ISNUMBER('A-5'!W139),ISNUMBER('A-5'!W241)),SUM('A-5'!W190,'A-5'!W139,'A-5'!W241),IF(OR('A-5'!W190="--",'A-5'!W139="--",'A-5'!W241="--"),"--","-"))</f>
        <v>-</v>
      </c>
      <c r="X139" s="103" t="str">
        <f>IF(AND('A-5'!X139="-",'A-5'!X190="-",'A-5'!X241="-"),"-",SUM('A-5'!X139,'A-5'!X190,'A-5'!X241))</f>
        <v>-</v>
      </c>
    </row>
    <row r="140" spans="1:25" ht="11.25" customHeight="1">
      <c r="A140" s="68">
        <v>2009</v>
      </c>
      <c r="B140" s="103" t="str">
        <f>IF(AND('A-5'!B140="-",'A-5'!B191="-",'A-5'!B242="-"),"-",SUM('A-5'!B140,'A-5'!B191,'A-5'!B242))</f>
        <v>-</v>
      </c>
      <c r="C140" s="103" t="str">
        <f>IF(AND('A-5'!C140="-",'A-5'!C191="-",'A-5'!C242="-"),"-",SUM('A-5'!C140,'A-5'!C191,'A-5'!C242))</f>
        <v>-</v>
      </c>
      <c r="D140" s="103" t="str">
        <f>IF(AND('A-5'!D140="-",'A-5'!D191="-",'A-5'!D242="-"),"-",SUM('A-5'!D140,'A-5'!D191,'A-5'!D242))</f>
        <v>-</v>
      </c>
      <c r="E140" s="103" t="str">
        <f>IF(AND('A-5'!E140="-",'A-5'!E191="-",'A-5'!E242="-"),"-",SUM('A-5'!E140,'A-5'!E191,'A-5'!E242))</f>
        <v>-</v>
      </c>
      <c r="F140" s="103" t="str">
        <f>IF(AND('A-5'!F140="-",'A-5'!F191="-",'A-5'!F242="-"),"-",SUM('A-5'!F140,'A-5'!F191,'A-5'!F242))</f>
        <v>-</v>
      </c>
      <c r="G140" s="103" t="str">
        <f>IF(AND('A-5'!G140="-",'A-5'!G191="-",'A-5'!G242="-"),"-",SUM('A-5'!G140,'A-5'!G191,'A-5'!G242))</f>
        <v>-</v>
      </c>
      <c r="H140" s="103" t="str">
        <f>IF(AND('A-5'!H140="-",'A-5'!H191="-",'A-5'!H242="-"),"-",SUM('A-5'!H140,'A-5'!H191,'A-5'!H242))</f>
        <v>-</v>
      </c>
      <c r="I140" s="103" t="str">
        <f>IF(AND('A-5'!I140="-",'A-5'!I191="-",'A-5'!I242="-"),"-",SUM('A-5'!I140,'A-5'!I191,'A-5'!I242))</f>
        <v>-</v>
      </c>
      <c r="J140" s="103" t="str">
        <f>IF(AND('A-5'!J140="-",'A-5'!J191="-",'A-5'!J242="-"),"-",SUM('A-5'!J140,'A-5'!J191,'A-5'!J242))</f>
        <v>-</v>
      </c>
      <c r="K140" s="103" t="str">
        <f>IF(AND('A-5'!K140="-",'A-5'!K191="-",'A-5'!K242="-"),"-",SUM('A-5'!K140,'A-5'!K191,'A-5'!K242))</f>
        <v>-</v>
      </c>
      <c r="L140" s="103" t="s">
        <v>15</v>
      </c>
      <c r="M140" s="21"/>
      <c r="N140" s="103" t="str">
        <f>IF(OR(ISNUMBER('A-5'!N191),ISNUMBER('A-5'!N140),ISNUMBER('A-5'!N242)),SUM('A-5'!N191,'A-5'!N140,'A-5'!N242),IF(OR('A-5'!N191="--",'A-5'!N140="--",'A-5'!N242="--"),"--","-"))</f>
        <v>-</v>
      </c>
      <c r="O140" s="103" t="str">
        <f>IF(OR(ISNUMBER('A-5'!O191),ISNUMBER('A-5'!O140),ISNUMBER('A-5'!O242)),SUM('A-5'!O191,'A-5'!O140,'A-5'!O242),IF(OR('A-5'!O191="--",'A-5'!O140="--",'A-5'!O242="--"),"--","-"))</f>
        <v>-</v>
      </c>
      <c r="P140" s="103" t="str">
        <f>IF(OR(ISNUMBER('A-5'!P191),ISNUMBER('A-5'!P140),ISNUMBER('A-5'!P242)),SUM('A-5'!P191,'A-5'!P140,'A-5'!P242),IF(OR('A-5'!P191="--",'A-5'!P140="--",'A-5'!P242="--"),"--","-"))</f>
        <v>-</v>
      </c>
      <c r="Q140" s="103" t="str">
        <f>IF(OR(ISNUMBER('A-5'!Q191),ISNUMBER('A-5'!Q140),ISNUMBER('A-5'!Q242)),SUM('A-5'!Q191,'A-5'!Q140,'A-5'!Q242),IF(OR('A-5'!Q191="--",'A-5'!Q140="--",'A-5'!Q242="--"),"--","-"))</f>
        <v>-</v>
      </c>
      <c r="R140" s="103" t="str">
        <f>IF(OR(ISNUMBER('A-5'!R191),ISNUMBER('A-5'!R140),ISNUMBER('A-5'!R242)),SUM('A-5'!R191,'A-5'!R140,'A-5'!R242),IF(OR('A-5'!R191="--",'A-5'!R140="--",'A-5'!R242="--"),"--","-"))</f>
        <v>-</v>
      </c>
      <c r="S140" s="103" t="str">
        <f>IF(OR(ISNUMBER('A-5'!S191),ISNUMBER('A-5'!S140),ISNUMBER('A-5'!S242)),SUM('A-5'!S191,'A-5'!S140,'A-5'!S242),IF(OR('A-5'!S191="--",'A-5'!S140="--",'A-5'!S242="--"),"--","-"))</f>
        <v>-</v>
      </c>
      <c r="T140" s="103" t="str">
        <f>IF(OR(ISNUMBER('A-5'!T191),ISNUMBER('A-5'!T140),ISNUMBER('A-5'!T242)),SUM('A-5'!T191,'A-5'!T140,'A-5'!T242),IF(OR('A-5'!T191="--",'A-5'!T140="--",'A-5'!T242="--"),"--","-"))</f>
        <v>-</v>
      </c>
      <c r="U140" s="103" t="str">
        <f>IF(OR(ISNUMBER('A-5'!U191),ISNUMBER('A-5'!U140),ISNUMBER('A-5'!U242)),SUM('A-5'!U191,'A-5'!U140,'A-5'!U242),IF(OR('A-5'!U191="--",'A-5'!U140="--",'A-5'!U242="--"),"--","-"))</f>
        <v>-</v>
      </c>
      <c r="V140" s="103" t="str">
        <f>IF(OR(ISNUMBER('A-5'!V191),ISNUMBER('A-5'!V140),ISNUMBER('A-5'!V242)),SUM('A-5'!V191,'A-5'!V140,'A-5'!V242),IF(OR('A-5'!V191="--",'A-5'!V140="--",'A-5'!V242="--"),"--","-"))</f>
        <v>-</v>
      </c>
      <c r="W140" s="103" t="str">
        <f>IF(OR(ISNUMBER('A-5'!W191),ISNUMBER('A-5'!W140),ISNUMBER('A-5'!W242)),SUM('A-5'!W191,'A-5'!W140,'A-5'!W242),IF(OR('A-5'!W191="--",'A-5'!W140="--",'A-5'!W242="--"),"--","-"))</f>
        <v>-</v>
      </c>
      <c r="X140" s="103" t="str">
        <f>IF(AND('A-5'!X140="-",'A-5'!X191="-",'A-5'!X242="-"),"-",SUM('A-5'!X140,'A-5'!X191,'A-5'!X242))</f>
        <v>-</v>
      </c>
    </row>
    <row r="141" spans="1:25" ht="11.25" customHeight="1">
      <c r="A141" s="68">
        <v>2010</v>
      </c>
      <c r="B141" s="103" t="str">
        <f>IF(AND('A-5'!B141="-",'A-5'!B192="-",'A-5'!B243="-"),"-",SUM('A-5'!B141,'A-5'!B192,'A-5'!B243))</f>
        <v>-</v>
      </c>
      <c r="C141" s="103" t="str">
        <f>IF(AND('A-5'!C141="-",'A-5'!C192="-",'A-5'!C243="-"),"-",SUM('A-5'!C141,'A-5'!C192,'A-5'!C243))</f>
        <v>-</v>
      </c>
      <c r="D141" s="103">
        <f>IF(AND('A-5'!D141="-",'A-5'!D192="-",'A-5'!D243="-"),"-",SUM('A-5'!D141,'A-5'!D192,'A-5'!D243))</f>
        <v>5265</v>
      </c>
      <c r="E141" s="103">
        <f>IF(AND('A-5'!E141="-",'A-5'!E192="-",'A-5'!E243="-"),"-",SUM('A-5'!E141,'A-5'!E192,'A-5'!E243))</f>
        <v>2408</v>
      </c>
      <c r="F141" s="103">
        <f>IF(AND('A-5'!F141="-",'A-5'!F192="-",'A-5'!F243="-"),"-",SUM('A-5'!F141,'A-5'!F192,'A-5'!F243))</f>
        <v>630</v>
      </c>
      <c r="G141" s="103">
        <f>IF(AND('A-5'!G141="-",'A-5'!G192="-",'A-5'!G243="-"),"-",SUM('A-5'!G141,'A-5'!G192,'A-5'!G243))</f>
        <v>2568</v>
      </c>
      <c r="H141" s="103">
        <f>IF(AND('A-5'!H141="-",'A-5'!H192="-",'A-5'!H243="-"),"-",SUM('A-5'!H141,'A-5'!H192,'A-5'!H243))</f>
        <v>2823</v>
      </c>
      <c r="I141" s="103">
        <f>IF(AND('A-5'!I141="-",'A-5'!I192="-",'A-5'!I243="-"),"-",SUM('A-5'!I141,'A-5'!I192,'A-5'!I243))</f>
        <v>395</v>
      </c>
      <c r="J141" s="103" t="str">
        <f>IF(AND('A-5'!J141="-",'A-5'!J192="-",'A-5'!J243="-"),"-",SUM('A-5'!J141,'A-5'!J192,'A-5'!J243))</f>
        <v>-</v>
      </c>
      <c r="K141" s="103" t="str">
        <f>IF(AND('A-5'!K141="-",'A-5'!K192="-",'A-5'!K243="-"),"-",SUM('A-5'!K141,'A-5'!K192,'A-5'!K243))</f>
        <v>-</v>
      </c>
      <c r="L141" s="103">
        <f>IF(AND('A-5'!L141="-",'A-5'!L192="-",'A-5'!L243="-"),"-",SUM('A-5'!L141,'A-5'!L192,'A-5'!L243))</f>
        <v>14089</v>
      </c>
      <c r="M141" s="21"/>
      <c r="N141" s="103" t="str">
        <f>IF(OR(ISNUMBER('A-5'!N192),ISNUMBER('A-5'!N141),ISNUMBER('A-5'!N243)),SUM('A-5'!N192,'A-5'!N141,'A-5'!N243),IF(OR('A-5'!N192="--",'A-5'!N141="--",'A-5'!N243="--"),"--","-"))</f>
        <v>-</v>
      </c>
      <c r="O141" s="103" t="str">
        <f>IF(OR(ISNUMBER('A-5'!O192),ISNUMBER('A-5'!O141),ISNUMBER('A-5'!O243)),SUM('A-5'!O192,'A-5'!O141,'A-5'!O243),IF(OR('A-5'!O192="--",'A-5'!O141="--",'A-5'!O243="--"),"--","-"))</f>
        <v>-</v>
      </c>
      <c r="P141" s="103">
        <f>IF(OR(ISNUMBER('A-5'!P192),ISNUMBER('A-5'!P141),ISNUMBER('A-5'!P243)),SUM('A-5'!P192,'A-5'!P141,'A-5'!P243),IF(OR('A-5'!P192="--",'A-5'!P141="--",'A-5'!P243="--"),"--","-"))</f>
        <v>8</v>
      </c>
      <c r="Q141" s="103">
        <f>IF(OR(ISNUMBER('A-5'!Q192),ISNUMBER('A-5'!Q141),ISNUMBER('A-5'!Q243)),SUM('A-5'!Q192,'A-5'!Q141,'A-5'!Q243),IF(OR('A-5'!Q192="--",'A-5'!Q141="--",'A-5'!Q243="--"),"--","-"))</f>
        <v>7</v>
      </c>
      <c r="R141" s="103">
        <f>IF(OR(ISNUMBER('A-5'!R192),ISNUMBER('A-5'!R141),ISNUMBER('A-5'!R243)),SUM('A-5'!R192,'A-5'!R141,'A-5'!R243),IF(OR('A-5'!R192="--",'A-5'!R141="--",'A-5'!R243="--"),"--","-"))</f>
        <v>68</v>
      </c>
      <c r="S141" s="103">
        <f>IF(OR(ISNUMBER('A-5'!S192),ISNUMBER('A-5'!S141),ISNUMBER('A-5'!S243)),SUM('A-5'!S192,'A-5'!S141,'A-5'!S243),IF(OR('A-5'!S192="--",'A-5'!S141="--",'A-5'!S243="--"),"--","-"))</f>
        <v>15</v>
      </c>
      <c r="T141" s="103">
        <f>IF(OR(ISNUMBER('A-5'!T192),ISNUMBER('A-5'!T141),ISNUMBER('A-5'!T243)),SUM('A-5'!T192,'A-5'!T141,'A-5'!T243),IF(OR('A-5'!T192="--",'A-5'!T141="--",'A-5'!T243="--"),"--","-"))</f>
        <v>19</v>
      </c>
      <c r="U141" s="103">
        <f>IF(OR(ISNUMBER('A-5'!U192),ISNUMBER('A-5'!U141),ISNUMBER('A-5'!U243)),SUM('A-5'!U192,'A-5'!U141,'A-5'!U243),IF(OR('A-5'!U192="--",'A-5'!U141="--",'A-5'!U243="--"),"--","-"))</f>
        <v>8</v>
      </c>
      <c r="V141" s="103" t="str">
        <f>IF(OR(ISNUMBER('A-5'!V192),ISNUMBER('A-5'!V141),ISNUMBER('A-5'!V243)),SUM('A-5'!V192,'A-5'!V141,'A-5'!V243),IF(OR('A-5'!V192="--",'A-5'!V141="--",'A-5'!V243="--"),"--","-"))</f>
        <v>-</v>
      </c>
      <c r="W141" s="103" t="str">
        <f>IF(OR(ISNUMBER('A-5'!W192),ISNUMBER('A-5'!W141),ISNUMBER('A-5'!W243)),SUM('A-5'!W192,'A-5'!W141,'A-5'!W243),IF(OR('A-5'!W192="--",'A-5'!W141="--",'A-5'!W243="--"),"--","-"))</f>
        <v>-</v>
      </c>
      <c r="X141" s="103">
        <f>IF(AND('A-5'!X141="-",'A-5'!X192="-",'A-5'!X243="-"),"-",SUM('A-5'!X141,'A-5'!X192,'A-5'!X243))</f>
        <v>125</v>
      </c>
    </row>
    <row r="142" spans="1:25" ht="11.25" customHeight="1">
      <c r="A142" s="68">
        <v>2011</v>
      </c>
      <c r="B142" s="103" t="str">
        <f>IF(AND('A-5'!B142="-",'A-5'!B193="-",'A-5'!B244="-"),"-",SUM('A-5'!B142,'A-5'!B193,'A-5'!B244))</f>
        <v>-</v>
      </c>
      <c r="C142" s="103" t="str">
        <f>IF(AND('A-5'!C142="-",'A-5'!C193="-",'A-5'!C244="-"),"-",SUM('A-5'!C142,'A-5'!C193,'A-5'!C244))</f>
        <v>-</v>
      </c>
      <c r="D142" s="103">
        <f>IF(AND('A-5'!D142="-",'A-5'!D193="-",'A-5'!D244="-"),"-",SUM('A-5'!D142,'A-5'!D193,'A-5'!D244))</f>
        <v>5522</v>
      </c>
      <c r="E142" s="103">
        <f>IF(AND('A-5'!E142="-",'A-5'!E193="-",'A-5'!E244="-"),"-",SUM('A-5'!E142,'A-5'!E193,'A-5'!E244))</f>
        <v>1919</v>
      </c>
      <c r="F142" s="103">
        <f>IF(AND('A-5'!F142="-",'A-5'!F193="-",'A-5'!F244="-"),"-",SUM('A-5'!F142,'A-5'!F193,'A-5'!F244))</f>
        <v>2434</v>
      </c>
      <c r="G142" s="103">
        <f>IF(AND('A-5'!G142="-",'A-5'!G193="-",'A-5'!G244="-"),"-",SUM('A-5'!G142,'A-5'!G193,'A-5'!G244))</f>
        <v>12498</v>
      </c>
      <c r="H142" s="103">
        <f>IF(AND('A-5'!H142="-",'A-5'!H193="-",'A-5'!H244="-"),"-",SUM('A-5'!H142,'A-5'!H193,'A-5'!H244))</f>
        <v>9410</v>
      </c>
      <c r="I142" s="103">
        <f>IF(AND('A-5'!I142="-",'A-5'!I193="-",'A-5'!I244="-"),"-",SUM('A-5'!I142,'A-5'!I193,'A-5'!I244))</f>
        <v>6794</v>
      </c>
      <c r="J142" s="103">
        <f>IF(AND('A-5'!J142="-",'A-5'!J193="-",'A-5'!J244="-"),"-",SUM('A-5'!J142,'A-5'!J193,'A-5'!J244))</f>
        <v>1258</v>
      </c>
      <c r="K142" s="103" t="str">
        <f>IF(AND('A-5'!K142="-",'A-5'!K193="-",'A-5'!K244="-"),"-",SUM('A-5'!K142,'A-5'!K193,'A-5'!K244))</f>
        <v>-</v>
      </c>
      <c r="L142" s="103">
        <f>IF(AND('A-5'!L142="-",'A-5'!L193="-",'A-5'!L244="-"),"-",SUM('A-5'!L142,'A-5'!L193,'A-5'!L244))</f>
        <v>39835</v>
      </c>
      <c r="M142" s="21"/>
      <c r="N142" s="103" t="str">
        <f>IF(OR(ISNUMBER('A-5'!N193),ISNUMBER('A-5'!N142),ISNUMBER('A-5'!N244)),SUM('A-5'!N193,'A-5'!N142,'A-5'!N244),IF(OR('A-5'!N193="--",'A-5'!N142="--",'A-5'!N244="--"),"--","-"))</f>
        <v>-</v>
      </c>
      <c r="O142" s="103" t="str">
        <f>IF(OR(ISNUMBER('A-5'!O193),ISNUMBER('A-5'!O142),ISNUMBER('A-5'!O244)),SUM('A-5'!O193,'A-5'!O142,'A-5'!O244),IF(OR('A-5'!O193="--",'A-5'!O142="--",'A-5'!O244="--"),"--","-"))</f>
        <v>-</v>
      </c>
      <c r="P142" s="103">
        <f>IF(OR(ISNUMBER('A-5'!P193),ISNUMBER('A-5'!P142),ISNUMBER('A-5'!P244)),SUM('A-5'!P193,'A-5'!P142,'A-5'!P244),IF(OR('A-5'!P193="--",'A-5'!P142="--",'A-5'!P244="--"),"--","-"))</f>
        <v>8</v>
      </c>
      <c r="Q142" s="103">
        <f>IF(OR(ISNUMBER('A-5'!Q193),ISNUMBER('A-5'!Q142),ISNUMBER('A-5'!Q244)),SUM('A-5'!Q193,'A-5'!Q142,'A-5'!Q244),IF(OR('A-5'!Q193="--",'A-5'!Q142="--",'A-5'!Q244="--"),"--","-"))</f>
        <v>10</v>
      </c>
      <c r="R142" s="103">
        <f>IF(OR(ISNUMBER('A-5'!R193),ISNUMBER('A-5'!R142),ISNUMBER('A-5'!R244)),SUM('A-5'!R193,'A-5'!R142,'A-5'!R244),IF(OR('A-5'!R193="--",'A-5'!R142="--",'A-5'!R244="--"),"--","-"))</f>
        <v>62</v>
      </c>
      <c r="S142" s="103">
        <f>IF(OR(ISNUMBER('A-5'!S193),ISNUMBER('A-5'!S142),ISNUMBER('A-5'!S244)),SUM('A-5'!S193,'A-5'!S142,'A-5'!S244),IF(OR('A-5'!S193="--",'A-5'!S142="--",'A-5'!S244="--"),"--","-"))</f>
        <v>116</v>
      </c>
      <c r="T142" s="103">
        <f>IF(OR(ISNUMBER('A-5'!T193),ISNUMBER('A-5'!T142),ISNUMBER('A-5'!T244)),SUM('A-5'!T193,'A-5'!T142,'A-5'!T244),IF(OR('A-5'!T193="--",'A-5'!T142="--",'A-5'!T244="--"),"--","-"))</f>
        <v>17</v>
      </c>
      <c r="U142" s="103" t="str">
        <f>IF(OR(ISNUMBER('A-5'!U193),ISNUMBER('A-5'!U142),ISNUMBER('A-5'!U244)),SUM('A-5'!U193,'A-5'!U142,'A-5'!U244),IF(OR('A-5'!U193="--",'A-5'!U142="--",'A-5'!U244="--"),"--","-"))</f>
        <v>-</v>
      </c>
      <c r="V142" s="103">
        <f>IF(OR(ISNUMBER('A-5'!V193),ISNUMBER('A-5'!V142),ISNUMBER('A-5'!V244)),SUM('A-5'!V193,'A-5'!V142,'A-5'!V244),IF(OR('A-5'!V193="--",'A-5'!V142="--",'A-5'!V244="--"),"--","-"))</f>
        <v>5</v>
      </c>
      <c r="W142" s="103" t="str">
        <f>IF(OR(ISNUMBER('A-5'!W193),ISNUMBER('A-5'!W142),ISNUMBER('A-5'!W244)),SUM('A-5'!W193,'A-5'!W142,'A-5'!W244),IF(OR('A-5'!W193="--",'A-5'!W142="--",'A-5'!W244="--"),"--","-"))</f>
        <v>-</v>
      </c>
      <c r="X142" s="103">
        <f>IF(AND('A-5'!X142="-",'A-5'!X193="-",'A-5'!X244="-"),"-",SUM('A-5'!X142,'A-5'!X193,'A-5'!X244))</f>
        <v>218</v>
      </c>
    </row>
    <row r="143" spans="1:25" ht="11.25" customHeight="1">
      <c r="A143" s="68">
        <v>2012</v>
      </c>
      <c r="B143" s="103" t="str">
        <f>IF(AND('A-5'!B143="-",'A-5'!B194="-",'A-5'!B245="-"),"-",SUM('A-5'!B143,'A-5'!B194,'A-5'!B245))</f>
        <v>-</v>
      </c>
      <c r="C143" s="103" t="str">
        <f>IF(AND('A-5'!C143="-",'A-5'!C194="-",'A-5'!C245="-"),"-",SUM('A-5'!C143,'A-5'!C194,'A-5'!C245))</f>
        <v>-</v>
      </c>
      <c r="D143" s="103">
        <f>IF(AND('A-5'!D143="-",'A-5'!D194="-",'A-5'!D245="-"),"-",SUM('A-5'!D143,'A-5'!D194,'A-5'!D245))</f>
        <v>18786</v>
      </c>
      <c r="E143" s="103">
        <f>IF(AND('A-5'!E143="-",'A-5'!E194="-",'A-5'!E245="-"),"-",SUM('A-5'!E143,'A-5'!E194,'A-5'!E245))</f>
        <v>11146</v>
      </c>
      <c r="F143" s="103">
        <f>IF(AND('A-5'!F143="-",'A-5'!F194="-",'A-5'!F245="-"),"-",SUM('A-5'!F143,'A-5'!F194,'A-5'!F245))</f>
        <v>17027</v>
      </c>
      <c r="G143" s="103">
        <f>IF(AND('A-5'!G143="-",'A-5'!G194="-",'A-5'!G245="-"),"-",SUM('A-5'!G143,'A-5'!G194,'A-5'!G245))</f>
        <v>23897</v>
      </c>
      <c r="H143" s="103">
        <f>IF(AND('A-5'!H143="-",'A-5'!H194="-",'A-5'!H245="-"),"-",SUM('A-5'!H143,'A-5'!H194,'A-5'!H245))</f>
        <v>6987</v>
      </c>
      <c r="I143" s="103">
        <f>IF(AND('A-5'!I143="-",'A-5'!I194="-",'A-5'!I245="-"),"-",SUM('A-5'!I143,'A-5'!I194,'A-5'!I245))</f>
        <v>4385</v>
      </c>
      <c r="J143" s="103">
        <f>IF(AND('A-5'!J143="-",'A-5'!J194="-",'A-5'!J245="-"),"-",SUM('A-5'!J143,'A-5'!J194,'A-5'!J245))</f>
        <v>2094</v>
      </c>
      <c r="K143" s="103">
        <f>IF(AND('A-5'!K143="-",'A-5'!K194="-",'A-5'!K245="-"),"-",SUM('A-5'!K143,'A-5'!K194,'A-5'!K245))</f>
        <v>160</v>
      </c>
      <c r="L143" s="103">
        <f>IF(AND('A-5'!L143="-",'A-5'!L194="-",'A-5'!L245="-"),"-",SUM('A-5'!L143,'A-5'!L194,'A-5'!L245))</f>
        <v>84482</v>
      </c>
      <c r="M143" s="21"/>
      <c r="N143" s="103" t="str">
        <f>IF(OR(ISNUMBER('A-5'!N194),ISNUMBER('A-5'!N143),ISNUMBER('A-5'!N245)),SUM('A-5'!N194,'A-5'!N143,'A-5'!N245),IF(OR('A-5'!N194="--",'A-5'!N143="--",'A-5'!N245="--"),"--","-"))</f>
        <v>-</v>
      </c>
      <c r="O143" s="103" t="str">
        <f>IF(OR(ISNUMBER('A-5'!O194),ISNUMBER('A-5'!O143),ISNUMBER('A-5'!O245)),SUM('A-5'!O194,'A-5'!O143,'A-5'!O245),IF(OR('A-5'!O194="--",'A-5'!O143="--",'A-5'!O245="--"),"--","-"))</f>
        <v>-</v>
      </c>
      <c r="P143" s="103" t="str">
        <f>IF(OR(ISNUMBER('A-5'!P194),ISNUMBER('A-5'!P143),ISNUMBER('A-5'!P245)),SUM('A-5'!P194,'A-5'!P143,'A-5'!P245),IF(OR('A-5'!P194="--",'A-5'!P143="--",'A-5'!P245="--"),"--","-"))</f>
        <v>-</v>
      </c>
      <c r="Q143" s="103">
        <f>IF(OR(ISNUMBER('A-5'!Q194),ISNUMBER('A-5'!Q143),ISNUMBER('A-5'!Q245)),SUM('A-5'!Q194,'A-5'!Q143,'A-5'!Q245),IF(OR('A-5'!Q194="--",'A-5'!Q143="--",'A-5'!Q245="--"),"--","-"))</f>
        <v>3</v>
      </c>
      <c r="R143" s="103">
        <f>IF(OR(ISNUMBER('A-5'!R194),ISNUMBER('A-5'!R143),ISNUMBER('A-5'!R245)),SUM('A-5'!R194,'A-5'!R143,'A-5'!R245),IF(OR('A-5'!R194="--",'A-5'!R143="--",'A-5'!R245="--"),"--","-"))</f>
        <v>14</v>
      </c>
      <c r="S143" s="103">
        <f>IF(OR(ISNUMBER('A-5'!S194),ISNUMBER('A-5'!S143),ISNUMBER('A-5'!S245)),SUM('A-5'!S194,'A-5'!S143,'A-5'!S245),IF(OR('A-5'!S194="--",'A-5'!S143="--",'A-5'!S245="--"),"--","-"))</f>
        <v>14</v>
      </c>
      <c r="T143" s="103" t="str">
        <f>IF(OR(ISNUMBER('A-5'!T194),ISNUMBER('A-5'!T143),ISNUMBER('A-5'!T245)),SUM('A-5'!T194,'A-5'!T143,'A-5'!T245),IF(OR('A-5'!T194="--",'A-5'!T143="--",'A-5'!T245="--"),"--","-"))</f>
        <v>-</v>
      </c>
      <c r="U143" s="103">
        <f>IF(OR(ISNUMBER('A-5'!U194),ISNUMBER('A-5'!U143),ISNUMBER('A-5'!U245)),SUM('A-5'!U194,'A-5'!U143,'A-5'!U245),IF(OR('A-5'!U194="--",'A-5'!U143="--",'A-5'!U245="--"),"--","-"))</f>
        <v>3</v>
      </c>
      <c r="V143" s="103" t="str">
        <f>IF(OR(ISNUMBER('A-5'!V194),ISNUMBER('A-5'!V143),ISNUMBER('A-5'!V245)),SUM('A-5'!V194,'A-5'!V143,'A-5'!V245),IF(OR('A-5'!V194="--",'A-5'!V143="--",'A-5'!V245="--"),"--","-"))</f>
        <v>-</v>
      </c>
      <c r="W143" s="103" t="str">
        <f>IF(OR(ISNUMBER('A-5'!W194),ISNUMBER('A-5'!W143),ISNUMBER('A-5'!W245)),SUM('A-5'!W194,'A-5'!W143,'A-5'!W245),IF(OR('A-5'!W194="--",'A-5'!W143="--",'A-5'!W245="--"),"--","-"))</f>
        <v>-</v>
      </c>
      <c r="X143" s="103">
        <f>IF(AND('A-5'!X143="-",'A-5'!X194="-",'A-5'!X245="-"),"-",SUM('A-5'!X143,'A-5'!X194,'A-5'!X245))</f>
        <v>34</v>
      </c>
    </row>
    <row r="144" spans="1:25" ht="11.25" customHeight="1">
      <c r="A144" s="68">
        <v>2013</v>
      </c>
      <c r="B144" s="103" t="str">
        <f>IF(AND('A-5'!B144="-",'A-5'!B195="-",'A-5'!B246="-"),"-",SUM('A-5'!B144,'A-5'!B195,'A-5'!B246))</f>
        <v>-</v>
      </c>
      <c r="C144" s="103" t="str">
        <f>IF(AND('A-5'!C144="-",'A-5'!C195="-",'A-5'!C246="-"),"-",SUM('A-5'!C144,'A-5'!C195,'A-5'!C246))</f>
        <v>-</v>
      </c>
      <c r="D144" s="103">
        <f>IF(AND('A-5'!D144="-",'A-5'!D195="-",'A-5'!D246="-"),"-",SUM('A-5'!D144,'A-5'!D195,'A-5'!D246))</f>
        <v>13656</v>
      </c>
      <c r="E144" s="103">
        <f>IF(AND('A-5'!E144="-",'A-5'!E195="-",'A-5'!E246="-"),"-",SUM('A-5'!E144,'A-5'!E195,'A-5'!E246))</f>
        <v>11337</v>
      </c>
      <c r="F144" s="103">
        <f>IF(AND('A-5'!F144="-",'A-5'!F195="-",'A-5'!F246="-"),"-",SUM('A-5'!F144,'A-5'!F195,'A-5'!F246))</f>
        <v>15729</v>
      </c>
      <c r="G144" s="103">
        <f>IF(AND('A-5'!G144="-",'A-5'!G195="-",'A-5'!G246="-"),"-",SUM('A-5'!G144,'A-5'!G195,'A-5'!G246))</f>
        <v>29204</v>
      </c>
      <c r="H144" s="103">
        <f>IF(AND('A-5'!H144="-",'A-5'!H195="-",'A-5'!H246="-"),"-",SUM('A-5'!H144,'A-5'!H195,'A-5'!H246))</f>
        <v>8554</v>
      </c>
      <c r="I144" s="103">
        <f>IF(AND('A-5'!I144="-",'A-5'!I195="-",'A-5'!I246="-"),"-",SUM('A-5'!I144,'A-5'!I195,'A-5'!I246))</f>
        <v>2167</v>
      </c>
      <c r="J144" s="103">
        <f>IF(AND('A-5'!J144="-",'A-5'!J195="-",'A-5'!J246="-"),"-",SUM('A-5'!J144,'A-5'!J195,'A-5'!J246))</f>
        <v>1359</v>
      </c>
      <c r="K144" s="103">
        <f>IF(AND('A-5'!K144="-",'A-5'!K195="-",'A-5'!K246="-"),"-",SUM('A-5'!K144,'A-5'!K195,'A-5'!K246))</f>
        <v>87</v>
      </c>
      <c r="L144" s="103">
        <f>IF(AND('A-5'!L144="-",'A-5'!L195="-",'A-5'!L246="-"),"-",SUM('A-5'!L144,'A-5'!L195,'A-5'!L246))</f>
        <v>82093</v>
      </c>
      <c r="M144" s="21"/>
      <c r="N144" s="103" t="str">
        <f>IF(OR(ISNUMBER('A-5'!N195),ISNUMBER('A-5'!N144),ISNUMBER('A-5'!N246)),SUM('A-5'!N195,'A-5'!N144,'A-5'!N246),IF(OR('A-5'!N195="--",'A-5'!N144="--",'A-5'!N246="--"),"--","-"))</f>
        <v>-</v>
      </c>
      <c r="O144" s="103" t="str">
        <f>IF(OR(ISNUMBER('A-5'!O195),ISNUMBER('A-5'!O144),ISNUMBER('A-5'!O246)),SUM('A-5'!O195,'A-5'!O144,'A-5'!O246),IF(OR('A-5'!O195="--",'A-5'!O144="--",'A-5'!O246="--"),"--","-"))</f>
        <v>-</v>
      </c>
      <c r="P144" s="103" t="str">
        <f>IF(OR(ISNUMBER('A-5'!P195),ISNUMBER('A-5'!P144),ISNUMBER('A-5'!P246)),SUM('A-5'!P195,'A-5'!P144,'A-5'!P246),IF(OR('A-5'!P195="--",'A-5'!P144="--",'A-5'!P246="--"),"--","-"))</f>
        <v>-</v>
      </c>
      <c r="Q144" s="103" t="str">
        <f>IF(OR(ISNUMBER('A-5'!Q195),ISNUMBER('A-5'!Q144),ISNUMBER('A-5'!Q246)),SUM('A-5'!Q195,'A-5'!Q144,'A-5'!Q246),IF(OR('A-5'!Q195="--",'A-5'!Q144="--",'A-5'!Q246="--"),"--","-"))</f>
        <v>-</v>
      </c>
      <c r="R144" s="103">
        <f>IF(OR(ISNUMBER('A-5'!R195),ISNUMBER('A-5'!R144),ISNUMBER('A-5'!R246)),SUM('A-5'!R195,'A-5'!R144,'A-5'!R246),IF(OR('A-5'!R195="--",'A-5'!R144="--",'A-5'!R246="--"),"--","-"))</f>
        <v>34</v>
      </c>
      <c r="S144" s="103">
        <f>IF(OR(ISNUMBER('A-5'!S195),ISNUMBER('A-5'!S144),ISNUMBER('A-5'!S246)),SUM('A-5'!S195,'A-5'!S144,'A-5'!S246),IF(OR('A-5'!S195="--",'A-5'!S144="--",'A-5'!S246="--"),"--","-"))</f>
        <v>86</v>
      </c>
      <c r="T144" s="103">
        <f>IF(OR(ISNUMBER('A-5'!T195),ISNUMBER('A-5'!T144),ISNUMBER('A-5'!T246)),SUM('A-5'!T195,'A-5'!T144,'A-5'!T246),IF(OR('A-5'!T195="--",'A-5'!T144="--",'A-5'!T246="--"),"--","-"))</f>
        <v>4</v>
      </c>
      <c r="U144" s="103" t="str">
        <f>IF(OR(ISNUMBER('A-5'!U195),ISNUMBER('A-5'!U144),ISNUMBER('A-5'!U246)),SUM('A-5'!U195,'A-5'!U144,'A-5'!U246),IF(OR('A-5'!U195="--",'A-5'!U144="--",'A-5'!U246="--"),"--","-"))</f>
        <v>-</v>
      </c>
      <c r="V144" s="103" t="str">
        <f>IF(OR(ISNUMBER('A-5'!V195),ISNUMBER('A-5'!V144),ISNUMBER('A-5'!V246)),SUM('A-5'!V195,'A-5'!V144,'A-5'!V246),IF(OR('A-5'!V195="--",'A-5'!V144="--",'A-5'!V246="--"),"--","-"))</f>
        <v>-</v>
      </c>
      <c r="W144" s="103" t="str">
        <f>IF(OR(ISNUMBER('A-5'!W195),ISNUMBER('A-5'!W144),ISNUMBER('A-5'!W246)),SUM('A-5'!W195,'A-5'!W144,'A-5'!W246),IF(OR('A-5'!W195="--",'A-5'!W144="--",'A-5'!W246="--"),"--","-"))</f>
        <v>-</v>
      </c>
      <c r="X144" s="103">
        <f>IF(AND('A-5'!X144="-",'A-5'!X195="-",'A-5'!X246="-"),"-",SUM('A-5'!X144,'A-5'!X195,'A-5'!X246))</f>
        <v>124</v>
      </c>
    </row>
    <row r="145" spans="1:24" ht="11.25" customHeight="1">
      <c r="A145" s="68">
        <v>2014</v>
      </c>
      <c r="B145" s="103" t="str">
        <f>IF(AND('A-5'!B145="-",'A-5'!B196="-",'A-5'!B247="-"),"-",SUM('A-5'!B145,'A-5'!B196,'A-5'!B247))</f>
        <v>-</v>
      </c>
      <c r="C145" s="103" t="str">
        <f>IF(AND('A-5'!C145="-",'A-5'!C196="-",'A-5'!C247="-"),"-",SUM('A-5'!C145,'A-5'!C196,'A-5'!C247))</f>
        <v>-</v>
      </c>
      <c r="D145" s="103">
        <f>IF(AND('A-5'!D145="-",'A-5'!D196="-",'A-5'!D247="-"),"-",SUM('A-5'!D145,'A-5'!D196,'A-5'!D247))</f>
        <v>13924</v>
      </c>
      <c r="E145" s="103">
        <f>IF(AND('A-5'!E145="-",'A-5'!E196="-",'A-5'!E247="-"),"-",SUM('A-5'!E145,'A-5'!E196,'A-5'!E247))</f>
        <v>3912</v>
      </c>
      <c r="F145" s="103">
        <f>IF(AND('A-5'!F145="-",'A-5'!F196="-",'A-5'!F247="-"),"-",SUM('A-5'!F145,'A-5'!F196,'A-5'!F247))</f>
        <v>2699</v>
      </c>
      <c r="G145" s="103">
        <f>IF(AND('A-5'!G145="-",'A-5'!G196="-",'A-5'!G247="-"),"-",SUM('A-5'!G145,'A-5'!G196,'A-5'!G247))</f>
        <v>15235</v>
      </c>
      <c r="H145" s="103">
        <f>IF(AND('A-5'!H145="-",'A-5'!H196="-",'A-5'!H247="-"),"-",SUM('A-5'!H145,'A-5'!H196,'A-5'!H247))</f>
        <v>13642</v>
      </c>
      <c r="I145" s="103">
        <f>IF(AND('A-5'!I145="-",'A-5'!I196="-",'A-5'!I247="-"),"-",SUM('A-5'!I145,'A-5'!I196,'A-5'!I247))</f>
        <v>6403</v>
      </c>
      <c r="J145" s="103">
        <f>IF(AND('A-5'!J145="-",'A-5'!J196="-",'A-5'!J247="-"),"-",SUM('A-5'!J145,'A-5'!J196,'A-5'!J247))</f>
        <v>3073</v>
      </c>
      <c r="K145" s="103">
        <f>IF(AND('A-5'!K145="-",'A-5'!K196="-",'A-5'!K247="-"),"-",SUM('A-5'!K145,'A-5'!K196,'A-5'!K247))</f>
        <v>125</v>
      </c>
      <c r="L145" s="103">
        <f>IF(AND('A-5'!L145="-",'A-5'!L196="-",'A-5'!L247="-"),"-",SUM('A-5'!L145,'A-5'!L196,'A-5'!L247))</f>
        <v>59013</v>
      </c>
      <c r="M145" s="21"/>
      <c r="N145" s="103" t="str">
        <f>IF(OR(ISNUMBER('A-5'!N196),ISNUMBER('A-5'!N145),ISNUMBER('A-5'!N247)),SUM('A-5'!N196,'A-5'!N145,'A-5'!N247),IF(OR('A-5'!N196="--",'A-5'!N145="--",'A-5'!N247="--"),"--","-"))</f>
        <v>-</v>
      </c>
      <c r="O145" s="103" t="str">
        <f>IF(OR(ISNUMBER('A-5'!O196),ISNUMBER('A-5'!O145),ISNUMBER('A-5'!O247)),SUM('A-5'!O196,'A-5'!O145,'A-5'!O247),IF(OR('A-5'!O196="--",'A-5'!O145="--",'A-5'!O247="--"),"--","-"))</f>
        <v>-</v>
      </c>
      <c r="P145" s="103" t="str">
        <f>IF(OR(ISNUMBER('A-5'!P196),ISNUMBER('A-5'!P145),ISNUMBER('A-5'!P247)),SUM('A-5'!P196,'A-5'!P145,'A-5'!P247),IF(OR('A-5'!P196="--",'A-5'!P145="--",'A-5'!P247="--"),"--","-"))</f>
        <v>-</v>
      </c>
      <c r="Q145" s="103">
        <f>IF(OR(ISNUMBER('A-5'!Q196),ISNUMBER('A-5'!Q145),ISNUMBER('A-5'!Q247)),SUM('A-5'!Q196,'A-5'!Q145,'A-5'!Q247),IF(OR('A-5'!Q196="--",'A-5'!Q145="--",'A-5'!Q247="--"),"--","-"))</f>
        <v>4</v>
      </c>
      <c r="R145" s="103">
        <f>IF(OR(ISNUMBER('A-5'!R196),ISNUMBER('A-5'!R145),ISNUMBER('A-5'!R247)),SUM('A-5'!R196,'A-5'!R145,'A-5'!R247),IF(OR('A-5'!R196="--",'A-5'!R145="--",'A-5'!R247="--"),"--","-"))</f>
        <v>30</v>
      </c>
      <c r="S145" s="103">
        <f>IF(OR(ISNUMBER('A-5'!S196),ISNUMBER('A-5'!S145),ISNUMBER('A-5'!S247)),SUM('A-5'!S196,'A-5'!S145,'A-5'!S247),IF(OR('A-5'!S196="--",'A-5'!S145="--",'A-5'!S247="--"),"--","-"))</f>
        <v>163</v>
      </c>
      <c r="T145" s="103" t="str">
        <f>IF(OR(ISNUMBER('A-5'!T196),ISNUMBER('A-5'!T145),ISNUMBER('A-5'!T247)),SUM('A-5'!T196,'A-5'!T145,'A-5'!T247),IF(OR('A-5'!T196="--",'A-5'!T145="--",'A-5'!T247="--"),"--","-"))</f>
        <v>-</v>
      </c>
      <c r="U145" s="103" t="str">
        <f>IF(OR(ISNUMBER('A-5'!U196),ISNUMBER('A-5'!U145),ISNUMBER('A-5'!U247)),SUM('A-5'!U196,'A-5'!U145,'A-5'!U247),IF(OR('A-5'!U196="--",'A-5'!U145="--",'A-5'!U247="--"),"--","-"))</f>
        <v>-</v>
      </c>
      <c r="V145" s="103" t="str">
        <f>IF(OR(ISNUMBER('A-5'!V196),ISNUMBER('A-5'!V145),ISNUMBER('A-5'!V247)),SUM('A-5'!V196,'A-5'!V145,'A-5'!V247),IF(OR('A-5'!V196="--",'A-5'!V145="--",'A-5'!V247="--"),"--","-"))</f>
        <v>-</v>
      </c>
      <c r="W145" s="103" t="str">
        <f>IF(OR(ISNUMBER('A-5'!W196),ISNUMBER('A-5'!W145),ISNUMBER('A-5'!W247)),SUM('A-5'!W196,'A-5'!W145,'A-5'!W247),IF(OR('A-5'!W196="--",'A-5'!W145="--",'A-5'!W247="--"),"--","-"))</f>
        <v>-</v>
      </c>
      <c r="X145" s="103">
        <f>IF(AND('A-5'!X145="-",'A-5'!X196="-",'A-5'!X247="-"),"-",SUM('A-5'!X145,'A-5'!X196,'A-5'!X247))</f>
        <v>197</v>
      </c>
    </row>
    <row r="146" spans="1:24" ht="11.25" customHeight="1">
      <c r="A146" s="68">
        <v>2015</v>
      </c>
      <c r="B146" s="103" t="str">
        <f>IF(AND('A-5'!B146="-",'A-5'!B197="-",'A-5'!B248="-"),"-",SUM('A-5'!B146,'A-5'!B197,'A-5'!B248))</f>
        <v>-</v>
      </c>
      <c r="C146" s="103" t="str">
        <f>IF(AND('A-5'!C146="-",'A-5'!C197="-",'A-5'!C248="-"),"-",SUM('A-5'!C146,'A-5'!C197,'A-5'!C248))</f>
        <v>-</v>
      </c>
      <c r="D146" s="103">
        <f>IF(AND('A-5'!D146="-",'A-5'!D197="-",'A-5'!D248="-"),"-",SUM('A-5'!D146,'A-5'!D197,'A-5'!D248))</f>
        <v>3024</v>
      </c>
      <c r="E146" s="103">
        <f>IF(AND('A-5'!E146="-",'A-5'!E197="-",'A-5'!E248="-"),"-",SUM('A-5'!E146,'A-5'!E197,'A-5'!E248))</f>
        <v>1893</v>
      </c>
      <c r="F146" s="103">
        <f>IF(AND('A-5'!F146="-",'A-5'!F197="-",'A-5'!F248="-"),"-",SUM('A-5'!F146,'A-5'!F197,'A-5'!F248))</f>
        <v>3154</v>
      </c>
      <c r="G146" s="103">
        <f>IF(AND('A-5'!G146="-",'A-5'!G197="-",'A-5'!G248="-"),"-",SUM('A-5'!G146,'A-5'!G197,'A-5'!G248))</f>
        <v>8510</v>
      </c>
      <c r="H146" s="103">
        <f>IF(AND('A-5'!H146="-",'A-5'!H197="-",'A-5'!H248="-"),"-",SUM('A-5'!H146,'A-5'!H197,'A-5'!H248))</f>
        <v>7435</v>
      </c>
      <c r="I146" s="103">
        <f>IF(AND('A-5'!I146="-",'A-5'!I197="-",'A-5'!I248="-"),"-",SUM('A-5'!I146,'A-5'!I197,'A-5'!I248))</f>
        <v>8197</v>
      </c>
      <c r="J146" s="103">
        <f>IF(AND('A-5'!J146="-",'A-5'!J197="-",'A-5'!J248="-"),"-",SUM('A-5'!J146,'A-5'!J197,'A-5'!J248))</f>
        <v>1577</v>
      </c>
      <c r="K146" s="103">
        <f>IF(AND('A-5'!K146="-",'A-5'!K197="-",'A-5'!K248="-"),"-",SUM('A-5'!K146,'A-5'!K197,'A-5'!K248))</f>
        <v>0</v>
      </c>
      <c r="L146" s="103">
        <f>IF(AND('A-5'!L146="-",'A-5'!L197="-",'A-5'!L248="-"),"-",SUM('A-5'!L146,'A-5'!L197,'A-5'!L248))</f>
        <v>33790</v>
      </c>
      <c r="M146" s="21"/>
      <c r="N146" s="103" t="str">
        <f>IF(OR(ISNUMBER('A-5'!N197),ISNUMBER('A-5'!N146),ISNUMBER('A-5'!N248)),SUM('A-5'!N197,'A-5'!N146,'A-5'!N248),IF(OR('A-5'!N197="--",'A-5'!N146="--",'A-5'!N248="--"),"--","-"))</f>
        <v>-</v>
      </c>
      <c r="O146" s="103" t="str">
        <f>IF(OR(ISNUMBER('A-5'!O197),ISNUMBER('A-5'!O146),ISNUMBER('A-5'!O248)),SUM('A-5'!O197,'A-5'!O146,'A-5'!O248),IF(OR('A-5'!O197="--",'A-5'!O146="--",'A-5'!O248="--"),"--","-"))</f>
        <v>-</v>
      </c>
      <c r="P146" s="103" t="str">
        <f>IF(OR(ISNUMBER('A-5'!P197),ISNUMBER('A-5'!P146),ISNUMBER('A-5'!P248)),SUM('A-5'!P197,'A-5'!P146,'A-5'!P248),IF(OR('A-5'!P197="--",'A-5'!P146="--",'A-5'!P248="--"),"--","-"))</f>
        <v>-</v>
      </c>
      <c r="Q146" s="103">
        <f>IF(OR(ISNUMBER('A-5'!Q197),ISNUMBER('A-5'!Q146),ISNUMBER('A-5'!Q248)),SUM('A-5'!Q197,'A-5'!Q146,'A-5'!Q248),IF(OR('A-5'!Q197="--",'A-5'!Q146="--",'A-5'!Q248="--"),"--","-"))</f>
        <v>5</v>
      </c>
      <c r="R146" s="103">
        <f>IF(OR(ISNUMBER('A-5'!R197),ISNUMBER('A-5'!R146),ISNUMBER('A-5'!R248)),SUM('A-5'!R197,'A-5'!R146,'A-5'!R248),IF(OR('A-5'!R197="--",'A-5'!R146="--",'A-5'!R248="--"),"--","-"))</f>
        <v>4</v>
      </c>
      <c r="S146" s="103">
        <f>IF(OR(ISNUMBER('A-5'!S197),ISNUMBER('A-5'!S146),ISNUMBER('A-5'!S248)),SUM('A-5'!S197,'A-5'!S146,'A-5'!S248),IF(OR('A-5'!S197="--",'A-5'!S146="--",'A-5'!S248="--"),"--","-"))</f>
        <v>15</v>
      </c>
      <c r="T146" s="103">
        <f>IF(OR(ISNUMBER('A-5'!T197),ISNUMBER('A-5'!T146),ISNUMBER('A-5'!T248)),SUM('A-5'!T197,'A-5'!T146,'A-5'!T248),IF(OR('A-5'!T197="--",'A-5'!T146="--",'A-5'!T248="--"),"--","-"))</f>
        <v>5</v>
      </c>
      <c r="U146" s="103" t="str">
        <f>IF(OR(ISNUMBER('A-5'!U197),ISNUMBER('A-5'!U146),ISNUMBER('A-5'!U248)),SUM('A-5'!U197,'A-5'!U146,'A-5'!U248),IF(OR('A-5'!U197="--",'A-5'!U146="--",'A-5'!U248="--"),"--","-"))</f>
        <v>-</v>
      </c>
      <c r="V146" s="103" t="str">
        <f>IF(OR(ISNUMBER('A-5'!V197),ISNUMBER('A-5'!V146),ISNUMBER('A-5'!V248)),SUM('A-5'!V197,'A-5'!V146,'A-5'!V248),IF(OR('A-5'!V197="--",'A-5'!V146="--",'A-5'!V248="--"),"--","-"))</f>
        <v>-</v>
      </c>
      <c r="W146" s="103" t="str">
        <f>IF(OR(ISNUMBER('A-5'!W197),ISNUMBER('A-5'!W146),ISNUMBER('A-5'!W248)),SUM('A-5'!W197,'A-5'!W146,'A-5'!W248),IF(OR('A-5'!W197="--",'A-5'!W146="--",'A-5'!W248="--"),"--","-"))</f>
        <v>-</v>
      </c>
      <c r="X146" s="103">
        <f>IF(AND('A-5'!X146="-",'A-5'!X197="-",'A-5'!X248="-"),"-",SUM('A-5'!X146,'A-5'!X197,'A-5'!X248))</f>
        <v>29</v>
      </c>
    </row>
    <row r="147" spans="1:24" ht="11.25" customHeight="1">
      <c r="A147" s="68">
        <v>2016</v>
      </c>
      <c r="B147" s="103" t="str">
        <f>IF(AND('A-5'!B147="-",'A-5'!B198="-",'A-5'!B249="-"),"-",SUM('A-5'!B147,'A-5'!B198,'A-5'!B249))</f>
        <v>-</v>
      </c>
      <c r="C147" s="103" t="str">
        <f>IF(AND('A-5'!C147="-",'A-5'!C198="-",'A-5'!C249="-"),"-",SUM('A-5'!C147,'A-5'!C198,'A-5'!C249))</f>
        <v>-</v>
      </c>
      <c r="D147" s="103">
        <f>IF(AND('A-5'!D147="-",'A-5'!D198="-",'A-5'!D249="-"),"-",SUM('A-5'!D147,'A-5'!D198,'A-5'!D249))</f>
        <v>2030</v>
      </c>
      <c r="E147" s="103">
        <f>IF(AND('A-5'!E147="-",'A-5'!E198="-",'A-5'!E249="-"),"-",SUM('A-5'!E147,'A-5'!E198,'A-5'!E249))</f>
        <v>4239</v>
      </c>
      <c r="F147" s="103">
        <f>IF(AND('A-5'!F147="-",'A-5'!F198="-",'A-5'!F249="-"),"-",SUM('A-5'!F147,'A-5'!F198,'A-5'!F249))</f>
        <v>1522</v>
      </c>
      <c r="G147" s="103">
        <f>IF(AND('A-5'!G147="-",'A-5'!G198="-",'A-5'!G249="-"),"-",SUM('A-5'!G147,'A-5'!G198,'A-5'!G249))</f>
        <v>11549</v>
      </c>
      <c r="H147" s="103">
        <f>IF(AND('A-5'!H147="-",'A-5'!H198="-",'A-5'!H249="-"),"-",SUM('A-5'!H147,'A-5'!H198,'A-5'!H249))</f>
        <v>7101</v>
      </c>
      <c r="I147" s="103">
        <f>IF(AND('A-5'!I147="-",'A-5'!I198="-",'A-5'!I249="-"),"-",SUM('A-5'!I147,'A-5'!I198,'A-5'!I249))</f>
        <v>5933</v>
      </c>
      <c r="J147" s="103">
        <f>IF(AND('A-5'!J147="-",'A-5'!J198="-",'A-5'!J249="-"),"-",SUM('A-5'!J147,'A-5'!J198,'A-5'!J249))</f>
        <v>638</v>
      </c>
      <c r="K147" s="103">
        <f>IF(AND('A-5'!K147="-",'A-5'!K198="-",'A-5'!K249="-"),"-",SUM('A-5'!K147,'A-5'!K198,'A-5'!K249))</f>
        <v>0</v>
      </c>
      <c r="L147" s="103">
        <f>IF(AND('A-5'!L147="-",'A-5'!L198="-",'A-5'!L249="-"),"-",SUM('A-5'!L147,'A-5'!L198,'A-5'!L249))</f>
        <v>33012</v>
      </c>
      <c r="M147" s="21"/>
      <c r="N147" s="103" t="str">
        <f>IF(OR(ISNUMBER('A-5'!N198),ISNUMBER('A-5'!N147),ISNUMBER('A-5'!N249)),SUM('A-5'!N198,'A-5'!N147,'A-5'!N249),IF(OR('A-5'!N198="--",'A-5'!N147="--",'A-5'!N249="--"),"--","-"))</f>
        <v>-</v>
      </c>
      <c r="O147" s="103" t="str">
        <f>IF(OR(ISNUMBER('A-5'!O198),ISNUMBER('A-5'!O147),ISNUMBER('A-5'!O249)),SUM('A-5'!O198,'A-5'!O147,'A-5'!O249),IF(OR('A-5'!O198="--",'A-5'!O147="--",'A-5'!O249="--"),"--","-"))</f>
        <v>-</v>
      </c>
      <c r="P147" s="103" t="str">
        <f>IF(OR(ISNUMBER('A-5'!P198),ISNUMBER('A-5'!P147),ISNUMBER('A-5'!P249)),SUM('A-5'!P198,'A-5'!P147,'A-5'!P249),IF(OR('A-5'!P198="--",'A-5'!P147="--",'A-5'!P249="--"),"--","-"))</f>
        <v>-</v>
      </c>
      <c r="Q147" s="103" t="str">
        <f>IF(OR(ISNUMBER('A-5'!Q198),ISNUMBER('A-5'!Q147),ISNUMBER('A-5'!Q249)),SUM('A-5'!Q198,'A-5'!Q147,'A-5'!Q249),IF(OR('A-5'!Q198="--",'A-5'!Q147="--",'A-5'!Q249="--"),"--","-"))</f>
        <v>-</v>
      </c>
      <c r="R147" s="103" t="str">
        <f>IF(OR(ISNUMBER('A-5'!R198),ISNUMBER('A-5'!R147),ISNUMBER('A-5'!R249)),SUM('A-5'!R198,'A-5'!R147,'A-5'!R249),IF(OR('A-5'!R198="--",'A-5'!R147="--",'A-5'!R249="--"),"--","-"))</f>
        <v>-</v>
      </c>
      <c r="S147" s="103">
        <f>IF(OR(ISNUMBER('A-5'!S198),ISNUMBER('A-5'!S147),ISNUMBER('A-5'!S249)),SUM('A-5'!S198,'A-5'!S147,'A-5'!S249),IF(OR('A-5'!S198="--",'A-5'!S147="--",'A-5'!S249="--"),"--","-"))</f>
        <v>35</v>
      </c>
      <c r="T147" s="103">
        <f>IF(OR(ISNUMBER('A-5'!T198),ISNUMBER('A-5'!T147),ISNUMBER('A-5'!T249)),SUM('A-5'!T198,'A-5'!T147,'A-5'!T249),IF(OR('A-5'!T198="--",'A-5'!T147="--",'A-5'!T249="--"),"--","-"))</f>
        <v>8</v>
      </c>
      <c r="U147" s="103" t="str">
        <f>IF(OR(ISNUMBER('A-5'!U198),ISNUMBER('A-5'!U147),ISNUMBER('A-5'!U249)),SUM('A-5'!U198,'A-5'!U147,'A-5'!U249),IF(OR('A-5'!U198="--",'A-5'!U147="--",'A-5'!U249="--"),"--","-"))</f>
        <v>-</v>
      </c>
      <c r="V147" s="103" t="str">
        <f>IF(OR(ISNUMBER('A-5'!V198),ISNUMBER('A-5'!V147),ISNUMBER('A-5'!V249)),SUM('A-5'!V198,'A-5'!V147,'A-5'!V249),IF(OR('A-5'!V198="--",'A-5'!V147="--",'A-5'!V249="--"),"--","-"))</f>
        <v>-</v>
      </c>
      <c r="W147" s="103" t="str">
        <f>IF(OR(ISNUMBER('A-5'!W198),ISNUMBER('A-5'!W147),ISNUMBER('A-5'!W249)),SUM('A-5'!W198,'A-5'!W147,'A-5'!W249),IF(OR('A-5'!W198="--",'A-5'!W147="--",'A-5'!W249="--"),"--","-"))</f>
        <v>-</v>
      </c>
      <c r="X147" s="103">
        <f>IF(AND('A-5'!X147="-",'A-5'!X198="-",'A-5'!X249="-"),"-",SUM('A-5'!X147,'A-5'!X198,'A-5'!X249))</f>
        <v>43</v>
      </c>
    </row>
    <row r="148" spans="1:24" ht="11.25" customHeight="1">
      <c r="A148" s="68">
        <v>2017</v>
      </c>
      <c r="B148" s="103" t="str">
        <f>IF(AND('A-5'!B148="-",'A-5'!B199="-",'A-5'!B250="-"),"-",SUM('A-5'!B148,'A-5'!B199,'A-5'!B250))</f>
        <v>-</v>
      </c>
      <c r="C148" s="103" t="str">
        <f>IF(AND('A-5'!C148="-",'A-5'!C199="-",'A-5'!C250="-"),"-",SUM('A-5'!C148,'A-5'!C199,'A-5'!C250))</f>
        <v>-</v>
      </c>
      <c r="D148" s="103">
        <f>IF(AND('A-5'!D148="-",'A-5'!D199="-",'A-5'!D250="-"),"-",SUM('A-5'!D148,'A-5'!D199,'A-5'!D250))</f>
        <v>4298</v>
      </c>
      <c r="E148" s="103">
        <f>IF(AND('A-5'!E148="-",'A-5'!E199="-",'A-5'!E250="-"),"-",SUM('A-5'!E148,'A-5'!E199,'A-5'!E250))</f>
        <v>2305</v>
      </c>
      <c r="F148" s="103">
        <f>IF(AND('A-5'!F148="-",'A-5'!F199="-",'A-5'!F250="-"),"-",SUM('A-5'!F148,'A-5'!F199,'A-5'!F250))</f>
        <v>5433</v>
      </c>
      <c r="G148" s="103">
        <f>IF(AND('A-5'!G148="-",'A-5'!G199="-",'A-5'!G250="-"),"-",SUM('A-5'!G148,'A-5'!G199,'A-5'!G250))</f>
        <v>26241</v>
      </c>
      <c r="H148" s="103">
        <f>IF(AND('A-5'!H148="-",'A-5'!H199="-",'A-5'!H250="-"),"-",SUM('A-5'!H148,'A-5'!H199,'A-5'!H250))</f>
        <v>18809</v>
      </c>
      <c r="I148" s="103">
        <f>IF(AND('A-5'!I148="-",'A-5'!I199="-",'A-5'!I250="-"),"-",SUM('A-5'!I148,'A-5'!I199,'A-5'!I250))</f>
        <v>4260</v>
      </c>
      <c r="J148" s="103">
        <f>IF(AND('A-5'!J148="-",'A-5'!J199="-",'A-5'!J250="-"),"-",SUM('A-5'!J148,'A-5'!J199,'A-5'!J250))</f>
        <v>851</v>
      </c>
      <c r="K148" s="103">
        <f>IF(AND('A-5'!K148="-",'A-5'!K199="-",'A-5'!K250="-"),"-",SUM('A-5'!K148,'A-5'!K199,'A-5'!K250))</f>
        <v>0</v>
      </c>
      <c r="L148" s="103">
        <f>IF(AND('A-5'!L148="-",'A-5'!L199="-",'A-5'!L250="-"),"-",SUM('A-5'!L148,'A-5'!L199,'A-5'!L250))</f>
        <v>62197</v>
      </c>
      <c r="M148" s="21"/>
      <c r="N148" s="103" t="str">
        <f>IF(OR(ISNUMBER('A-5'!N199),ISNUMBER('A-5'!N148),ISNUMBER('A-5'!N250)),SUM('A-5'!N199,'A-5'!N148,'A-5'!N250),IF(OR('A-5'!N199="--",'A-5'!N148="--",'A-5'!N250="--"),"--","-"))</f>
        <v>-</v>
      </c>
      <c r="O148" s="103" t="str">
        <f>IF(OR(ISNUMBER('A-5'!O199),ISNUMBER('A-5'!O148),ISNUMBER('A-5'!O250)),SUM('A-5'!O199,'A-5'!O148,'A-5'!O250),IF(OR('A-5'!O199="--",'A-5'!O148="--",'A-5'!O250="--"),"--","-"))</f>
        <v>-</v>
      </c>
      <c r="P148" s="103" t="str">
        <f>IF(OR(ISNUMBER('A-5'!P199),ISNUMBER('A-5'!P148),ISNUMBER('A-5'!P250)),SUM('A-5'!P199,'A-5'!P148,'A-5'!P250),IF(OR('A-5'!P199="--",'A-5'!P148="--",'A-5'!P250="--"),"--","-"))</f>
        <v>-</v>
      </c>
      <c r="Q148" s="103">
        <f>IF(OR(ISNUMBER('A-5'!Q199),ISNUMBER('A-5'!Q148),ISNUMBER('A-5'!Q250)),SUM('A-5'!Q199,'A-5'!Q148,'A-5'!Q250),IF(OR('A-5'!Q199="--",'A-5'!Q148="--",'A-5'!Q250="--"),"--","-"))</f>
        <v>3</v>
      </c>
      <c r="R148" s="103" t="str">
        <f>IF(OR(ISNUMBER('A-5'!R199),ISNUMBER('A-5'!R148),ISNUMBER('A-5'!R250)),SUM('A-5'!R199,'A-5'!R148,'A-5'!R250),IF(OR('A-5'!R199="--",'A-5'!R148="--",'A-5'!R250="--"),"--","-"))</f>
        <v>-</v>
      </c>
      <c r="S148" s="103">
        <f>IF(OR(ISNUMBER('A-5'!S199),ISNUMBER('A-5'!S148),ISNUMBER('A-5'!S250)),SUM('A-5'!S199,'A-5'!S148,'A-5'!S250),IF(OR('A-5'!S199="--",'A-5'!S148="--",'A-5'!S250="--"),"--","-"))</f>
        <v>418</v>
      </c>
      <c r="T148" s="103">
        <f>IF(OR(ISNUMBER('A-5'!T199),ISNUMBER('A-5'!T148),ISNUMBER('A-5'!T250)),SUM('A-5'!T199,'A-5'!T148,'A-5'!T250),IF(OR('A-5'!T199="--",'A-5'!T148="--",'A-5'!T250="--"),"--","-"))</f>
        <v>44</v>
      </c>
      <c r="U148" s="103" t="str">
        <f>IF(OR(ISNUMBER('A-5'!U199),ISNUMBER('A-5'!U148),ISNUMBER('A-5'!U250)),SUM('A-5'!U199,'A-5'!U148,'A-5'!U250),IF(OR('A-5'!U199="--",'A-5'!U148="--",'A-5'!U250="--"),"--","-"))</f>
        <v>-</v>
      </c>
      <c r="V148" s="103" t="str">
        <f>IF(OR(ISNUMBER('A-5'!V199),ISNUMBER('A-5'!V148),ISNUMBER('A-5'!V250)),SUM('A-5'!V199,'A-5'!V148,'A-5'!V250),IF(OR('A-5'!V199="--",'A-5'!V148="--",'A-5'!V250="--"),"--","-"))</f>
        <v>-</v>
      </c>
      <c r="W148" s="103" t="str">
        <f>IF(OR(ISNUMBER('A-5'!W199),ISNUMBER('A-5'!W148),ISNUMBER('A-5'!W250)),SUM('A-5'!W199,'A-5'!W148,'A-5'!W250),IF(OR('A-5'!W199="--",'A-5'!W148="--",'A-5'!W250="--"),"--","-"))</f>
        <v>-</v>
      </c>
      <c r="X148" s="103">
        <f>IF(AND('A-5'!X148="-",'A-5'!X199="-",'A-5'!X250="-"),"-",SUM('A-5'!X148,'A-5'!X199,'A-5'!X250))</f>
        <v>465</v>
      </c>
    </row>
    <row r="149" spans="1:24" ht="11.25" customHeight="1">
      <c r="A149" s="68">
        <v>2018</v>
      </c>
      <c r="B149" s="103" t="str">
        <f>IF(AND('A-5'!B149="-",'A-5'!B200="-",'A-5'!B251="-"),"-",SUM('A-5'!B149,'A-5'!B200,'A-5'!B251))</f>
        <v>-</v>
      </c>
      <c r="C149" s="103" t="str">
        <f>IF(AND('A-5'!C149="-",'A-5'!C200="-",'A-5'!C251="-"),"-",SUM('A-5'!C149,'A-5'!C200,'A-5'!C251))</f>
        <v>-</v>
      </c>
      <c r="D149" s="103">
        <f>IF(AND('A-5'!D149="-",'A-5'!D200="-",'A-5'!D251="-"),"-",SUM('A-5'!D149,'A-5'!D200,'A-5'!D251))</f>
        <v>3935</v>
      </c>
      <c r="E149" s="103">
        <f>IF(AND('A-5'!E149="-",'A-5'!E200="-",'A-5'!E251="-"),"-",SUM('A-5'!E149,'A-5'!E200,'A-5'!E251))</f>
        <v>476</v>
      </c>
      <c r="F149" s="103">
        <f>IF(AND('A-5'!F149="-",'A-5'!F200="-",'A-5'!F251="-"),"-",SUM('A-5'!F149,'A-5'!F200,'A-5'!F251))</f>
        <v>13058</v>
      </c>
      <c r="G149" s="103">
        <f>IF(AND('A-5'!G149="-",'A-5'!G200="-",'A-5'!G251="-"),"-",SUM('A-5'!G149,'A-5'!G200,'A-5'!G251))</f>
        <v>41588</v>
      </c>
      <c r="H149" s="103">
        <f>IF(AND('A-5'!H149="-",'A-5'!H200="-",'A-5'!H251="-"),"-",SUM('A-5'!H149,'A-5'!H200,'A-5'!H251))</f>
        <v>13563</v>
      </c>
      <c r="I149" s="103">
        <f>IF(AND('A-5'!I149="-",'A-5'!I200="-",'A-5'!I251="-"),"-",SUM('A-5'!I149,'A-5'!I200,'A-5'!I251))</f>
        <v>6784</v>
      </c>
      <c r="J149" s="103">
        <f>IF(AND('A-5'!J149="-",'A-5'!J200="-",'A-5'!J251="-"),"-",SUM('A-5'!J149,'A-5'!J200,'A-5'!J251))</f>
        <v>4172</v>
      </c>
      <c r="K149" s="103" t="str">
        <f>IF(AND('A-5'!K149="-",'A-5'!K200="-",'A-5'!K251="-"),"-",SUM('A-5'!K149,'A-5'!K200,'A-5'!K251))</f>
        <v>-</v>
      </c>
      <c r="L149" s="103">
        <f>IF(AND('A-5'!L149="-",'A-5'!L200="-",'A-5'!L251="-"),"-",SUM('A-5'!L149,'A-5'!L200,'A-5'!L251))</f>
        <v>83576</v>
      </c>
      <c r="N149" s="103" t="str">
        <f>IF(OR(ISNUMBER('A-5'!N200),ISNUMBER('A-5'!N149),ISNUMBER('A-5'!N251)),SUM('A-5'!N200,'A-5'!N149,'A-5'!N251),IF(OR('A-5'!N200="--",'A-5'!N149="--",'A-5'!N251="--"),"--","-"))</f>
        <v>-</v>
      </c>
      <c r="O149" s="103" t="str">
        <f>IF(OR(ISNUMBER('A-5'!O200),ISNUMBER('A-5'!O149),ISNUMBER('A-5'!O251)),SUM('A-5'!O200,'A-5'!O149,'A-5'!O251),IF(OR('A-5'!O200="--",'A-5'!O149="--",'A-5'!O251="--"),"--","-"))</f>
        <v>-</v>
      </c>
      <c r="P149" s="103" t="str">
        <f>IF(OR(ISNUMBER('A-5'!P200),ISNUMBER('A-5'!P149),ISNUMBER('A-5'!P251)),SUM('A-5'!P200,'A-5'!P149,'A-5'!P251),IF(OR('A-5'!P200="--",'A-5'!P149="--",'A-5'!P251="--"),"--","-"))</f>
        <v>-</v>
      </c>
      <c r="Q149" s="103" t="str">
        <f>IF(OR(ISNUMBER('A-5'!Q200),ISNUMBER('A-5'!Q149),ISNUMBER('A-5'!Q251)),SUM('A-5'!Q200,'A-5'!Q149,'A-5'!Q251),IF(OR('A-5'!Q200="--",'A-5'!Q149="--",'A-5'!Q251="--"),"--","-"))</f>
        <v>-</v>
      </c>
      <c r="R149" s="103">
        <f>IF(OR(ISNUMBER('A-5'!R200),ISNUMBER('A-5'!R149),ISNUMBER('A-5'!R251)),SUM('A-5'!R200,'A-5'!R149,'A-5'!R251),IF(OR('A-5'!R200="--",'A-5'!R149="--",'A-5'!R251="--"),"--","-"))</f>
        <v>5</v>
      </c>
      <c r="S149" s="103">
        <f>IF(OR(ISNUMBER('A-5'!S200),ISNUMBER('A-5'!S149),ISNUMBER('A-5'!S251)),SUM('A-5'!S200,'A-5'!S149,'A-5'!S251),IF(OR('A-5'!S200="--",'A-5'!S149="--",'A-5'!S251="--"),"--","-"))</f>
        <v>76</v>
      </c>
      <c r="T149" s="103">
        <f>IF(OR(ISNUMBER('A-5'!T200),ISNUMBER('A-5'!T149),ISNUMBER('A-5'!T251)),SUM('A-5'!T200,'A-5'!T149,'A-5'!T251),IF(OR('A-5'!T200="--",'A-5'!T149="--",'A-5'!T251="--"),"--","-"))</f>
        <v>4</v>
      </c>
      <c r="U149" s="103">
        <f>IF(OR(ISNUMBER('A-5'!U200),ISNUMBER('A-5'!U149),ISNUMBER('A-5'!U251)),SUM('A-5'!U200,'A-5'!U149,'A-5'!U251),IF(OR('A-5'!U200="--",'A-5'!U149="--",'A-5'!U251="--"),"--","-"))</f>
        <v>8</v>
      </c>
      <c r="V149" s="103" t="str">
        <f>IF(OR(ISNUMBER('A-5'!V200),ISNUMBER('A-5'!V149),ISNUMBER('A-5'!V251)),SUM('A-5'!V200,'A-5'!V149,'A-5'!V251),IF(OR('A-5'!V200="--",'A-5'!V149="--",'A-5'!V251="--"),"--","-"))</f>
        <v>-</v>
      </c>
      <c r="W149" s="103" t="str">
        <f>IF(OR(ISNUMBER('A-5'!W200),ISNUMBER('A-5'!W149),ISNUMBER('A-5'!W251)),SUM('A-5'!W200,'A-5'!W149,'A-5'!W251),IF(OR('A-5'!W200="--",'A-5'!W149="--",'A-5'!W251="--"),"--","-"))</f>
        <v>-</v>
      </c>
      <c r="X149" s="103">
        <f>IF(AND('A-5'!X149="-",'A-5'!X200="-",'A-5'!X251="-"),"-",SUM('A-5'!X149,'A-5'!X200,'A-5'!X251))</f>
        <v>93</v>
      </c>
    </row>
    <row r="150" spans="1:24" ht="11.25" customHeight="1">
      <c r="A150" s="68">
        <v>2019</v>
      </c>
      <c r="B150" s="103" t="str">
        <f>IF(AND('A-5'!B150="-",'A-5'!B201="-",'A-5'!B252="-"),"-",SUM('A-5'!B150,'A-5'!B201,'A-5'!B252))</f>
        <v>-</v>
      </c>
      <c r="C150" s="103" t="str">
        <f>IF(AND('A-5'!C150="-",'A-5'!C201="-",'A-5'!C252="-"),"-",SUM('A-5'!C150,'A-5'!C201,'A-5'!C252))</f>
        <v>-</v>
      </c>
      <c r="D150" s="103">
        <f>IF(AND('A-5'!D150="-",'A-5'!D201="-",'A-5'!D252="-"),"-",SUM('A-5'!D150,'A-5'!D201,'A-5'!D252))</f>
        <v>16780</v>
      </c>
      <c r="E150" s="103">
        <f>IF(AND('A-5'!E150="-",'A-5'!E201="-",'A-5'!E252="-"),"-",SUM('A-5'!E150,'A-5'!E201,'A-5'!E252))</f>
        <v>3163</v>
      </c>
      <c r="F150" s="103">
        <f>IF(AND('A-5'!F150="-",'A-5'!F201="-",'A-5'!F252="-"),"-",SUM('A-5'!F150,'A-5'!F201,'A-5'!F252))</f>
        <v>18565</v>
      </c>
      <c r="G150" s="103">
        <f>IF(AND('A-5'!G150="-",'A-5'!G201="-",'A-5'!G252="-"),"-",SUM('A-5'!G150,'A-5'!G201,'A-5'!G252))</f>
        <v>20891</v>
      </c>
      <c r="H150" s="103">
        <f>IF(AND('A-5'!H150="-",'A-5'!H201="-",'A-5'!H252="-"),"-",SUM('A-5'!H150,'A-5'!H201,'A-5'!H252))</f>
        <v>19965</v>
      </c>
      <c r="I150" s="103">
        <f>IF(AND('A-5'!I150="-",'A-5'!I201="-",'A-5'!I252="-"),"-",SUM('A-5'!I150,'A-5'!I201,'A-5'!I252))</f>
        <v>3671</v>
      </c>
      <c r="J150" s="103">
        <f>IF(AND('A-5'!J150="-",'A-5'!J201="-",'A-5'!J252="-"),"-",SUM('A-5'!J150,'A-5'!J201,'A-5'!J252))</f>
        <v>468</v>
      </c>
      <c r="K150" s="103" t="str">
        <f>IF(AND('A-5'!K150="-",'A-5'!K201="-",'A-5'!K252="-"),"-",SUM('A-5'!K150,'A-5'!K201,'A-5'!K252))</f>
        <v>-</v>
      </c>
      <c r="L150" s="103">
        <f>IF(AND('A-5'!L150="-",'A-5'!L201="-",'A-5'!L252="-"),"-",SUM('A-5'!L150,'A-5'!L201,'A-5'!L252))</f>
        <v>83503</v>
      </c>
      <c r="N150" s="103" t="str">
        <f>IF(OR(ISNUMBER('A-5'!N201),ISNUMBER('A-5'!N150),ISNUMBER('A-5'!N252)),SUM('A-5'!N201,'A-5'!N150,'A-5'!N252),IF(OR('A-5'!N201="--",'A-5'!N150="--",'A-5'!N252="--"),"--","-"))</f>
        <v>-</v>
      </c>
      <c r="O150" s="103" t="str">
        <f>IF(OR(ISNUMBER('A-5'!O201),ISNUMBER('A-5'!O150),ISNUMBER('A-5'!O252)),SUM('A-5'!O201,'A-5'!O150,'A-5'!O252),IF(OR('A-5'!O201="--",'A-5'!O150="--",'A-5'!O252="--"),"--","-"))</f>
        <v>-</v>
      </c>
      <c r="P150" s="103" t="str">
        <f>IF(OR(ISNUMBER('A-5'!P201),ISNUMBER('A-5'!P150),ISNUMBER('A-5'!P252)),SUM('A-5'!P201,'A-5'!P150,'A-5'!P252),IF(OR('A-5'!P201="--",'A-5'!P150="--",'A-5'!P252="--"),"--","-"))</f>
        <v>-</v>
      </c>
      <c r="Q150" s="103">
        <f>IF(OR(ISNUMBER('A-5'!Q201),ISNUMBER('A-5'!Q150),ISNUMBER('A-5'!Q252)),SUM('A-5'!Q201,'A-5'!Q150,'A-5'!Q252),IF(OR('A-5'!Q201="--",'A-5'!Q150="--",'A-5'!Q252="--"),"--","-"))</f>
        <v>2</v>
      </c>
      <c r="R150" s="103">
        <f>IF(OR(ISNUMBER('A-5'!R201),ISNUMBER('A-5'!R150),ISNUMBER('A-5'!R252)),SUM('A-5'!R201,'A-5'!R150,'A-5'!R252),IF(OR('A-5'!R201="--",'A-5'!R150="--",'A-5'!R252="--"),"--","-"))</f>
        <v>115</v>
      </c>
      <c r="S150" s="103">
        <f>IF(OR(ISNUMBER('A-5'!S201),ISNUMBER('A-5'!S150),ISNUMBER('A-5'!S252)),SUM('A-5'!S201,'A-5'!S150,'A-5'!S252),IF(OR('A-5'!S201="--",'A-5'!S150="--",'A-5'!S252="--"),"--","-"))</f>
        <v>52</v>
      </c>
      <c r="T150" s="103">
        <f>IF(OR(ISNUMBER('A-5'!T201),ISNUMBER('A-5'!T150),ISNUMBER('A-5'!T252)),SUM('A-5'!T201,'A-5'!T150,'A-5'!T252),IF(OR('A-5'!T201="--",'A-5'!T150="--",'A-5'!T252="--"),"--","-"))</f>
        <v>353</v>
      </c>
      <c r="U150" s="103">
        <f>IF(OR(ISNUMBER('A-5'!U201),ISNUMBER('A-5'!U150),ISNUMBER('A-5'!U252)),SUM('A-5'!U201,'A-5'!U150,'A-5'!U252),IF(OR('A-5'!U201="--",'A-5'!U150="--",'A-5'!U252="--"),"--","-"))</f>
        <v>14</v>
      </c>
      <c r="V150" s="103">
        <f>IF(OR(ISNUMBER('A-5'!V201),ISNUMBER('A-5'!V150),ISNUMBER('A-5'!V252)),SUM('A-5'!V201,'A-5'!V150,'A-5'!V252),IF(OR('A-5'!V201="--",'A-5'!V150="--",'A-5'!V252="--"),"--","-"))</f>
        <v>5</v>
      </c>
      <c r="W150" s="103" t="str">
        <f>IF(OR(ISNUMBER('A-5'!W201),ISNUMBER('A-5'!W150),ISNUMBER('A-5'!W252)),SUM('A-5'!W201,'A-5'!W150,'A-5'!W252),IF(OR('A-5'!W201="--",'A-5'!W150="--",'A-5'!W252="--"),"--","-"))</f>
        <v>-</v>
      </c>
      <c r="X150" s="103">
        <f>IF(AND('A-5'!X150="-",'A-5'!X201="-",'A-5'!X252="-"),"-",SUM('A-5'!X150,'A-5'!X201,'A-5'!X252))</f>
        <v>541</v>
      </c>
    </row>
    <row r="151" spans="1:24" ht="11.25" customHeight="1">
      <c r="A151" s="68" t="s">
        <v>215</v>
      </c>
      <c r="B151" s="103" t="str">
        <f>IF(AND('A-5'!B151="-",'A-5'!B202="-",'A-5'!B253="-"),"-",SUM('A-5'!B151,'A-5'!B202,'A-5'!B253))</f>
        <v>-</v>
      </c>
      <c r="C151" s="103" t="str">
        <f>IF(AND('A-5'!C151="-",'A-5'!C202="-",'A-5'!C253="-"),"-",SUM('A-5'!C151,'A-5'!C202,'A-5'!C253))</f>
        <v>-</v>
      </c>
      <c r="D151" s="103" t="str">
        <f>IF(AND('A-5'!D151="-",'A-5'!D202="-",'A-5'!D253="-"),"-",SUM('A-5'!D151,'A-5'!D202,'A-5'!D253))</f>
        <v>-</v>
      </c>
      <c r="E151" s="38" t="s">
        <v>63</v>
      </c>
      <c r="F151" s="38" t="s">
        <v>63</v>
      </c>
      <c r="G151" s="103">
        <f>IF(AND('A-5'!G151="-",'A-5'!G202="-",'A-5'!G253="-"),"-",SUM('A-5'!G151,'A-5'!G202,'A-5'!G253))</f>
        <v>22102</v>
      </c>
      <c r="H151" s="103">
        <f>IF(AND('A-5'!H151="-",'A-5'!H202="-",'A-5'!H253="-"),"-",SUM('A-5'!H151,'A-5'!H202,'A-5'!H253))</f>
        <v>9738</v>
      </c>
      <c r="I151" s="103">
        <f>IF(AND('A-5'!I151="-",'A-5'!I202="-",'A-5'!I253="-"),"-",SUM('A-5'!I151,'A-5'!I202,'A-5'!I253))</f>
        <v>4077</v>
      </c>
      <c r="J151" s="103">
        <f>IF(AND('A-5'!J151="-",'A-5'!J202="-",'A-5'!J253="-"),"-",SUM('A-5'!J151,'A-5'!J202,'A-5'!J253))</f>
        <v>2364</v>
      </c>
      <c r="K151" s="103">
        <f>IF(AND('A-5'!K151="-",'A-5'!K202="-",'A-5'!K253="-"),"-",SUM('A-5'!K151,'A-5'!K202,'A-5'!K253))</f>
        <v>29</v>
      </c>
      <c r="L151" s="103">
        <f>IF(AND('A-5'!L151="-",'A-5'!L202="-",'A-5'!L253="-"),"-",SUM('A-5'!L151,'A-5'!L202,'A-5'!L253))</f>
        <v>38310</v>
      </c>
      <c r="N151" s="103" t="str">
        <f>IF(OR(ISNUMBER('A-5'!N202),ISNUMBER('A-5'!N151),ISNUMBER('A-5'!N253)),SUM('A-5'!N202,'A-5'!N151,'A-5'!N253),IF(OR('A-5'!N202="--",'A-5'!N151="--",'A-5'!N253="--"),"--","-"))</f>
        <v>-</v>
      </c>
      <c r="O151" s="103" t="str">
        <f>IF(OR(ISNUMBER('A-5'!O202),ISNUMBER('A-5'!O151),ISNUMBER('A-5'!O253)),SUM('A-5'!O202,'A-5'!O151,'A-5'!O253),IF(OR('A-5'!O202="--",'A-5'!O151="--",'A-5'!O253="--"),"--","-"))</f>
        <v>-</v>
      </c>
      <c r="P151" s="103" t="str">
        <f>IF(OR(ISNUMBER('A-5'!P202),ISNUMBER('A-5'!P151),ISNUMBER('A-5'!P253)),SUM('A-5'!P202,'A-5'!P151,'A-5'!P253),IF(OR('A-5'!P202="--",'A-5'!P151="--",'A-5'!P253="--"),"--","-"))</f>
        <v>-</v>
      </c>
      <c r="Q151" s="103" t="str">
        <f>IF(OR(ISNUMBER('A-5'!Q202),ISNUMBER('A-5'!Q151),ISNUMBER('A-5'!Q253)),SUM('A-5'!Q202,'A-5'!Q151,'A-5'!Q253),IF(OR('A-5'!Q202="--",'A-5'!Q151="--",'A-5'!Q253="--"),"--","-"))</f>
        <v>-</v>
      </c>
      <c r="R151" s="103" t="str">
        <f>IF(OR(ISNUMBER('A-5'!R202),ISNUMBER('A-5'!R151),ISNUMBER('A-5'!R253)),SUM('A-5'!R202,'A-5'!R151,'A-5'!R253),IF(OR('A-5'!R202="--",'A-5'!R151="--",'A-5'!R253="--"),"--","-"))</f>
        <v>-</v>
      </c>
      <c r="S151" s="103">
        <f>IF(OR(ISNUMBER('A-5'!S202),ISNUMBER('A-5'!S151),ISNUMBER('A-5'!S253)),SUM('A-5'!S202,'A-5'!S151,'A-5'!S253),IF(OR('A-5'!S202="--",'A-5'!S151="--",'A-5'!S253="--"),"--","-"))</f>
        <v>30</v>
      </c>
      <c r="T151" s="103" t="str">
        <f>IF(OR(ISNUMBER('A-5'!T202),ISNUMBER('A-5'!T151),ISNUMBER('A-5'!T253)),SUM('A-5'!T202,'A-5'!T151,'A-5'!T253),IF(OR('A-5'!T202="--",'A-5'!T151="--",'A-5'!T253="--"),"--","-"))</f>
        <v>-</v>
      </c>
      <c r="U151" s="103">
        <f>IF(OR(ISNUMBER('A-5'!U202),ISNUMBER('A-5'!U151),ISNUMBER('A-5'!U253)),SUM('A-5'!U202,'A-5'!U151,'A-5'!U253),IF(OR('A-5'!U202="--",'A-5'!U151="--",'A-5'!U253="--"),"--","-"))</f>
        <v>4</v>
      </c>
      <c r="V151" s="103" t="str">
        <f>IF(OR(ISNUMBER('A-5'!V202),ISNUMBER('A-5'!V151),ISNUMBER('A-5'!V253)),SUM('A-5'!V202,'A-5'!V151,'A-5'!V253),IF(OR('A-5'!V202="--",'A-5'!V151="--",'A-5'!V253="--"),"--","-"))</f>
        <v>-</v>
      </c>
      <c r="W151" s="103" t="str">
        <f>IF(OR(ISNUMBER('A-5'!W202),ISNUMBER('A-5'!W151),ISNUMBER('A-5'!W253)),SUM('A-5'!W202,'A-5'!W151,'A-5'!W253),IF(OR('A-5'!W202="--",'A-5'!W151="--",'A-5'!W253="--"),"--","-"))</f>
        <v>-</v>
      </c>
      <c r="X151" s="103">
        <f>IF(AND('A-5'!X151="-",'A-5'!X202="-",'A-5'!X253="-"),"-",SUM('A-5'!X151,'A-5'!X202,'A-5'!X253))</f>
        <v>34</v>
      </c>
    </row>
    <row r="152" spans="1:24" ht="11.25" customHeight="1">
      <c r="A152" s="68">
        <v>2021</v>
      </c>
      <c r="B152" s="103" t="str">
        <f>IF(AND('A-5'!B152="-",'A-5'!B203="-",'A-5'!B254="-"),"-",SUM('A-5'!B152,'A-5'!B203,'A-5'!B254))</f>
        <v>-</v>
      </c>
      <c r="C152" s="103" t="str">
        <f>IF(AND('A-5'!C152="-",'A-5'!C203="-",'A-5'!C254="-"),"-",SUM('A-5'!C152,'A-5'!C203,'A-5'!C254))</f>
        <v>-</v>
      </c>
      <c r="D152" s="103">
        <f>IF(AND('A-5'!D152="-",'A-5'!D203="-",'A-5'!D254="-"),"-",SUM('A-5'!D152,'A-5'!D203,'A-5'!D254))</f>
        <v>7626</v>
      </c>
      <c r="E152" s="103">
        <f>IF(AND('A-5'!E152="-",'A-5'!E203="-",'A-5'!E254="-"),"-",SUM('A-5'!E152,'A-5'!E203,'A-5'!E254))</f>
        <v>4184</v>
      </c>
      <c r="F152" s="103">
        <f>IF(AND('A-5'!F152="-",'A-5'!F203="-",'A-5'!F254="-"),"-",SUM('A-5'!F152,'A-5'!F203,'A-5'!F254))</f>
        <v>7217</v>
      </c>
      <c r="G152" s="103">
        <f>IF(AND('A-5'!G152="-",'A-5'!G203="-",'A-5'!G254="-"),"-",SUM('A-5'!G152,'A-5'!G203,'A-5'!G254))</f>
        <v>20047</v>
      </c>
      <c r="H152" s="103">
        <f>IF(AND('A-5'!H152="-",'A-5'!H203="-",'A-5'!H254="-"),"-",SUM('A-5'!H152,'A-5'!H203,'A-5'!H254))</f>
        <v>10164</v>
      </c>
      <c r="I152" s="103">
        <f>IF(AND('A-5'!I152="-",'A-5'!I203="-",'A-5'!I254="-"),"-",SUM('A-5'!I152,'A-5'!I203,'A-5'!I254))</f>
        <v>4079</v>
      </c>
      <c r="J152" s="103">
        <f>IF(AND('A-5'!J152="-",'A-5'!J203="-",'A-5'!J254="-"),"-",SUM('A-5'!J152,'A-5'!J203,'A-5'!J254))</f>
        <v>1583</v>
      </c>
      <c r="K152" s="103" t="str">
        <f>IF(AND('A-5'!K152="-",'A-5'!K203="-",'A-5'!K254="-"),"-",SUM('A-5'!K152,'A-5'!K203,'A-5'!K254))</f>
        <v>-</v>
      </c>
      <c r="L152" s="103">
        <f>IF(AND('A-5'!L152="-",'A-5'!L203="-",'A-5'!L254="-"),"-",SUM('A-5'!L152,'A-5'!L203,'A-5'!L254))</f>
        <v>54900</v>
      </c>
      <c r="N152" s="103" t="str">
        <f>IF(OR(ISNUMBER('A-5'!N203),ISNUMBER('A-5'!N152),ISNUMBER('A-5'!N254)),SUM('A-5'!N203,'A-5'!N152,'A-5'!N254),IF(OR('A-5'!N203="--",'A-5'!N152="--",'A-5'!N254="--"),"--","-"))</f>
        <v>-</v>
      </c>
      <c r="O152" s="103" t="str">
        <f>IF(OR(ISNUMBER('A-5'!O203),ISNUMBER('A-5'!O152),ISNUMBER('A-5'!O254)),SUM('A-5'!O203,'A-5'!O152,'A-5'!O254),IF(OR('A-5'!O203="--",'A-5'!O152="--",'A-5'!O254="--"),"--","-"))</f>
        <v>-</v>
      </c>
      <c r="P152" s="103" t="str">
        <f>IF(OR(ISNUMBER('A-5'!P203),ISNUMBER('A-5'!P152),ISNUMBER('A-5'!P254)),SUM('A-5'!P203,'A-5'!P152,'A-5'!P254),IF(OR('A-5'!P203="--",'A-5'!P152="--",'A-5'!P254="--"),"--","-"))</f>
        <v>-</v>
      </c>
      <c r="Q152" s="103">
        <f>IF(OR(ISNUMBER('A-5'!Q203),ISNUMBER('A-5'!Q152),ISNUMBER('A-5'!Q254)),SUM('A-5'!Q203,'A-5'!Q152,'A-5'!Q254),IF(OR('A-5'!Q203="--",'A-5'!Q152="--",'A-5'!Q254="--"),"--","-"))</f>
        <v>210</v>
      </c>
      <c r="R152" s="103">
        <f>IF(OR(ISNUMBER('A-5'!R203),ISNUMBER('A-5'!R152),ISNUMBER('A-5'!R254)),SUM('A-5'!R203,'A-5'!R152,'A-5'!R254),IF(OR('A-5'!R203="--",'A-5'!R152="--",'A-5'!R254="--"),"--","-"))</f>
        <v>84</v>
      </c>
      <c r="S152" s="103">
        <f>IF(OR(ISNUMBER('A-5'!S203),ISNUMBER('A-5'!S152),ISNUMBER('A-5'!S254)),SUM('A-5'!S203,'A-5'!S152,'A-5'!S254),IF(OR('A-5'!S203="--",'A-5'!S152="--",'A-5'!S254="--"),"--","-"))</f>
        <v>215</v>
      </c>
      <c r="T152" s="103">
        <f>IF(OR(ISNUMBER('A-5'!T203),ISNUMBER('A-5'!T152),ISNUMBER('A-5'!T254)),SUM('A-5'!T203,'A-5'!T152,'A-5'!T254),IF(OR('A-5'!T203="--",'A-5'!T152="--",'A-5'!T254="--"),"--","-"))</f>
        <v>18</v>
      </c>
      <c r="U152" s="103" t="str">
        <f>IF(OR(ISNUMBER('A-5'!U203),ISNUMBER('A-5'!U152),ISNUMBER('A-5'!U254)),SUM('A-5'!U203,'A-5'!U152,'A-5'!U254),IF(OR('A-5'!U203="--",'A-5'!U152="--",'A-5'!U254="--"),"--","-"))</f>
        <v>-</v>
      </c>
      <c r="V152" s="103">
        <f>IF(OR(ISNUMBER('A-5'!V203),ISNUMBER('A-5'!V152),ISNUMBER('A-5'!V254)),SUM('A-5'!V203,'A-5'!V152,'A-5'!V254),IF(OR('A-5'!V203="--",'A-5'!V152="--",'A-5'!V254="--"),"--","-"))</f>
        <v>4</v>
      </c>
      <c r="W152" s="103" t="str">
        <f>IF(OR(ISNUMBER('A-5'!W203),ISNUMBER('A-5'!W152),ISNUMBER('A-5'!W254)),SUM('A-5'!W203,'A-5'!W152,'A-5'!W254),IF(OR('A-5'!W203="--",'A-5'!W152="--",'A-5'!W254="--"),"--","-"))</f>
        <v>-</v>
      </c>
      <c r="X152" s="103">
        <f>IF(AND('A-5'!X152="-",'A-5'!X203="-",'A-5'!X254="-"),"-",SUM('A-5'!X152,'A-5'!X203,'A-5'!X254))</f>
        <v>531</v>
      </c>
    </row>
    <row r="153" spans="1:24" ht="11.25" customHeight="1">
      <c r="A153" s="68">
        <v>2022</v>
      </c>
      <c r="B153" s="103" t="str">
        <f>IF(AND('A-5'!B153="-",'A-5'!B204="-",'A-5'!B255="-"),"-",SUM('A-5'!B153,'A-5'!B204,'A-5'!B255))</f>
        <v>-</v>
      </c>
      <c r="C153" s="103" t="str">
        <f>IF(AND('A-5'!C153="-",'A-5'!C204="-",'A-5'!C255="-"),"-",SUM('A-5'!C153,'A-5'!C204,'A-5'!C255))</f>
        <v>-</v>
      </c>
      <c r="D153" s="103">
        <f>IF(AND('A-5'!D153="-",'A-5'!D204="-",'A-5'!D255="-"),"-",SUM('A-5'!D153,'A-5'!D204,'A-5'!D255))</f>
        <v>9838</v>
      </c>
      <c r="E153" s="103">
        <f>IF(AND('A-5'!E153="-",'A-5'!E204="-",'A-5'!E255="-"),"-",SUM('A-5'!E153,'A-5'!E204,'A-5'!E255))</f>
        <v>9849</v>
      </c>
      <c r="F153" s="103">
        <f>IF(AND('A-5'!F153="-",'A-5'!F204="-",'A-5'!F255="-"),"-",SUM('A-5'!F153,'A-5'!F204,'A-5'!F255))</f>
        <v>12735</v>
      </c>
      <c r="G153" s="103">
        <f>IF(AND('A-5'!G153="-",'A-5'!G204="-",'A-5'!G255="-"),"-",SUM('A-5'!G153,'A-5'!G204,'A-5'!G255))</f>
        <v>35207</v>
      </c>
      <c r="H153" s="103">
        <f>IF(AND('A-5'!H153="-",'A-5'!H204="-",'A-5'!H255="-"),"-",SUM('A-5'!H153,'A-5'!H204,'A-5'!H255))</f>
        <v>14740</v>
      </c>
      <c r="I153" s="103">
        <f>IF(AND('A-5'!I153="-",'A-5'!I204="-",'A-5'!I255="-"),"-",SUM('A-5'!I153,'A-5'!I204,'A-5'!I255))</f>
        <v>2828</v>
      </c>
      <c r="J153" s="103">
        <f>IF(AND('A-5'!J153="-",'A-5'!J204="-",'A-5'!J255="-"),"-",SUM('A-5'!J153,'A-5'!J204,'A-5'!J255))</f>
        <v>479</v>
      </c>
      <c r="K153" s="103" t="str">
        <f>IF(AND('A-5'!K153="-",'A-5'!K204="-",'A-5'!K255="-"),"-",SUM('A-5'!K153,'A-5'!K204,'A-5'!K255))</f>
        <v>-</v>
      </c>
      <c r="L153" s="103">
        <f>IF(AND('A-5'!L153="-",'A-5'!L204="-",'A-5'!L255="-"),"-",SUM('A-5'!L153,'A-5'!L204,'A-5'!L255))</f>
        <v>85676</v>
      </c>
      <c r="N153" s="103" t="str">
        <f>IF(OR(ISNUMBER('A-5'!N204),ISNUMBER('A-5'!N153),ISNUMBER('A-5'!N255)),SUM('A-5'!N204,'A-5'!N153,'A-5'!N255),IF(OR('A-5'!N204="--",'A-5'!N153="--",'A-5'!N255="--"),"--","-"))</f>
        <v>-</v>
      </c>
      <c r="O153" s="103" t="str">
        <f>IF(OR(ISNUMBER('A-5'!O204),ISNUMBER('A-5'!O153),ISNUMBER('A-5'!O255)),SUM('A-5'!O204,'A-5'!O153,'A-5'!O255),IF(OR('A-5'!O204="--",'A-5'!O153="--",'A-5'!O255="--"),"--","-"))</f>
        <v>-</v>
      </c>
      <c r="P153" s="103" t="str">
        <f>IF(OR(ISNUMBER('A-5'!P204),ISNUMBER('A-5'!P153),ISNUMBER('A-5'!P255)),SUM('A-5'!P204,'A-5'!P153,'A-5'!P255),IF(OR('A-5'!P204="--",'A-5'!P153="--",'A-5'!P255="--"),"--","-"))</f>
        <v>-</v>
      </c>
      <c r="Q153" s="103">
        <f>IF(OR(ISNUMBER('A-5'!Q204),ISNUMBER('A-5'!Q153),ISNUMBER('A-5'!Q255)),SUM('A-5'!Q204,'A-5'!Q153,'A-5'!Q255),IF(OR('A-5'!Q204="--",'A-5'!Q153="--",'A-5'!Q255="--"),"--","-"))</f>
        <v>22</v>
      </c>
      <c r="R153" s="103">
        <f>IF(OR(ISNUMBER('A-5'!R204),ISNUMBER('A-5'!R153),ISNUMBER('A-5'!R255)),SUM('A-5'!R204,'A-5'!R153,'A-5'!R255),IF(OR('A-5'!R204="--",'A-5'!R153="--",'A-5'!R255="--"),"--","-"))</f>
        <v>59</v>
      </c>
      <c r="S153" s="103">
        <f>IF(OR(ISNUMBER('A-5'!S204),ISNUMBER('A-5'!S153),ISNUMBER('A-5'!S255)),SUM('A-5'!S204,'A-5'!S153,'A-5'!S255),IF(OR('A-5'!S204="--",'A-5'!S153="--",'A-5'!S255="--"),"--","-"))</f>
        <v>266</v>
      </c>
      <c r="T153" s="103">
        <f>IF(OR(ISNUMBER('A-5'!T204),ISNUMBER('A-5'!T153),ISNUMBER('A-5'!T255)),SUM('A-5'!T204,'A-5'!T153,'A-5'!T255),IF(OR('A-5'!T204="--",'A-5'!T153="--",'A-5'!T255="--"),"--","-"))</f>
        <v>167</v>
      </c>
      <c r="U153" s="103">
        <f>IF(OR(ISNUMBER('A-5'!U204),ISNUMBER('A-5'!U153),ISNUMBER('A-5'!U255)),SUM('A-5'!U204,'A-5'!U153,'A-5'!U255),IF(OR('A-5'!U204="--",'A-5'!U153="--",'A-5'!U255="--"),"--","-"))</f>
        <v>5</v>
      </c>
      <c r="V153" s="103" t="str">
        <f>IF(OR(ISNUMBER('A-5'!V204),ISNUMBER('A-5'!V153),ISNUMBER('A-5'!V255)),SUM('A-5'!V204,'A-5'!V153,'A-5'!V255),IF(OR('A-5'!V204="--",'A-5'!V153="--",'A-5'!V255="--"),"--","-"))</f>
        <v>-</v>
      </c>
      <c r="W153" s="103" t="str">
        <f>IF(OR(ISNUMBER('A-5'!W204),ISNUMBER('A-5'!W153),ISNUMBER('A-5'!W255)),SUM('A-5'!W204,'A-5'!W153,'A-5'!W255),IF(OR('A-5'!W204="--",'A-5'!W153="--",'A-5'!W255="--"),"--","-"))</f>
        <v>-</v>
      </c>
      <c r="X153" s="103">
        <f>IF(AND('A-5'!X153="-",'A-5'!X204="-",'A-5'!X255="-"),"-",SUM('A-5'!X153,'A-5'!X204,'A-5'!X255))</f>
        <v>519</v>
      </c>
    </row>
    <row r="154" spans="1:24" ht="11.25" customHeight="1">
      <c r="A154" s="68">
        <v>2023</v>
      </c>
      <c r="B154" s="103" t="str">
        <f>IF(AND('A-5'!B154="-",'A-5'!B205="-",'A-5'!B256="-"),"-",SUM('A-5'!B154,'A-5'!B205,'A-5'!B256))</f>
        <v>-</v>
      </c>
      <c r="C154" s="103" t="str">
        <f>IF(AND('A-5'!C154="-",'A-5'!C205="-",'A-5'!C256="-"),"-",SUM('A-5'!C154,'A-5'!C205,'A-5'!C256))</f>
        <v>-</v>
      </c>
      <c r="D154" s="103" t="str">
        <f>IF(AND('A-5'!D154="-",'A-5'!D205="-",'A-5'!D256="-"),"-",SUM('A-5'!D154,'A-5'!D205,'A-5'!D256))</f>
        <v>-</v>
      </c>
      <c r="E154" s="103" t="str">
        <f>IF(AND('A-5'!E154="-",'A-5'!E205="-",'A-5'!E256="-"),"-",SUM('A-5'!E154,'A-5'!E205,'A-5'!E256))</f>
        <v>-</v>
      </c>
      <c r="F154" s="103" t="str">
        <f>IF(AND('A-5'!F154="-",'A-5'!F205="-",'A-5'!F256="-"),"-",SUM('A-5'!F154,'A-5'!F205,'A-5'!F256))</f>
        <v>-</v>
      </c>
      <c r="G154" s="103" t="str">
        <f>IF(AND('A-5'!G154="-",'A-5'!G205="-",'A-5'!G256="-"),"-",SUM('A-5'!G154,'A-5'!G205,'A-5'!G256))</f>
        <v>-</v>
      </c>
      <c r="H154" s="103" t="str">
        <f>IF(AND('A-5'!H154="-",'A-5'!H205="-",'A-5'!H256="-"),"-",SUM('A-5'!H154,'A-5'!H205,'A-5'!H256))</f>
        <v>-</v>
      </c>
      <c r="I154" s="103" t="str">
        <f>IF(AND('A-5'!I154="-",'A-5'!I205="-",'A-5'!I256="-"),"-",SUM('A-5'!I154,'A-5'!I205,'A-5'!I256))</f>
        <v>-</v>
      </c>
      <c r="J154" s="103" t="str">
        <f>IF(AND('A-5'!J154="-",'A-5'!J205="-",'A-5'!J256="-"),"-",SUM('A-5'!J154,'A-5'!J205,'A-5'!J256))</f>
        <v>-</v>
      </c>
      <c r="K154" s="103" t="str">
        <f>IF(AND('A-5'!K154="-",'A-5'!K205="-",'A-5'!K256="-"),"-",SUM('A-5'!K154,'A-5'!K205,'A-5'!K256))</f>
        <v>-</v>
      </c>
      <c r="L154" s="103" t="str">
        <f>IF(AND('A-5'!L154="-",'A-5'!L205="-",'A-5'!L256="-"),"-",SUM('A-5'!L154,'A-5'!L205,'A-5'!L256))</f>
        <v>-</v>
      </c>
      <c r="N154" s="103" t="str">
        <f>IF(OR(ISNUMBER('A-5'!N205),ISNUMBER('A-5'!N154),ISNUMBER('A-5'!N256)),SUM('A-5'!N205,'A-5'!N154,'A-5'!N256),IF(OR('A-5'!N205="--",'A-5'!N154="--",'A-5'!N256="--"),"--","-"))</f>
        <v>-</v>
      </c>
      <c r="O154" s="103" t="str">
        <f>IF(OR(ISNUMBER('A-5'!O205),ISNUMBER('A-5'!O154),ISNUMBER('A-5'!O256)),SUM('A-5'!O205,'A-5'!O154,'A-5'!O256),IF(OR('A-5'!O205="--",'A-5'!O154="--",'A-5'!O256="--"),"--","-"))</f>
        <v>-</v>
      </c>
      <c r="P154" s="103" t="str">
        <f>IF(OR(ISNUMBER('A-5'!P205),ISNUMBER('A-5'!P154),ISNUMBER('A-5'!P256)),SUM('A-5'!P205,'A-5'!P154,'A-5'!P256),IF(OR('A-5'!P205="--",'A-5'!P154="--",'A-5'!P256="--"),"--","-"))</f>
        <v>-</v>
      </c>
      <c r="Q154" s="103" t="str">
        <f>IF(OR(ISNUMBER('A-5'!Q205),ISNUMBER('A-5'!Q154),ISNUMBER('A-5'!Q256)),SUM('A-5'!Q205,'A-5'!Q154,'A-5'!Q256),IF(OR('A-5'!Q205="--",'A-5'!Q154="--",'A-5'!Q256="--"),"--","-"))</f>
        <v>-</v>
      </c>
      <c r="R154" s="103" t="str">
        <f>IF(OR(ISNUMBER('A-5'!R205),ISNUMBER('A-5'!R154),ISNUMBER('A-5'!R256)),SUM('A-5'!R205,'A-5'!R154,'A-5'!R256),IF(OR('A-5'!R205="--",'A-5'!R154="--",'A-5'!R256="--"),"--","-"))</f>
        <v>-</v>
      </c>
      <c r="S154" s="103" t="str">
        <f>IF(OR(ISNUMBER('A-5'!S205),ISNUMBER('A-5'!S154),ISNUMBER('A-5'!S256)),SUM('A-5'!S205,'A-5'!S154,'A-5'!S256),IF(OR('A-5'!S205="--",'A-5'!S154="--",'A-5'!S256="--"),"--","-"))</f>
        <v>-</v>
      </c>
      <c r="T154" s="103" t="str">
        <f>IF(OR(ISNUMBER('A-5'!T205),ISNUMBER('A-5'!T154),ISNUMBER('A-5'!T256)),SUM('A-5'!T205,'A-5'!T154,'A-5'!T256),IF(OR('A-5'!T205="--",'A-5'!T154="--",'A-5'!T256="--"),"--","-"))</f>
        <v>-</v>
      </c>
      <c r="U154" s="103" t="str">
        <f>IF(OR(ISNUMBER('A-5'!U205),ISNUMBER('A-5'!U154),ISNUMBER('A-5'!U256)),SUM('A-5'!U205,'A-5'!U154,'A-5'!U256),IF(OR('A-5'!U205="--",'A-5'!U154="--",'A-5'!U256="--"),"--","-"))</f>
        <v>-</v>
      </c>
      <c r="V154" s="103" t="str">
        <f>IF(OR(ISNUMBER('A-5'!V205),ISNUMBER('A-5'!V154),ISNUMBER('A-5'!V256)),SUM('A-5'!V205,'A-5'!V154,'A-5'!V256),IF(OR('A-5'!V205="--",'A-5'!V154="--",'A-5'!V256="--"),"--","-"))</f>
        <v>-</v>
      </c>
      <c r="W154" s="103" t="str">
        <f>IF(OR(ISNUMBER('A-5'!W205),ISNUMBER('A-5'!W154),ISNUMBER('A-5'!W256)),SUM('A-5'!W205,'A-5'!W154,'A-5'!W256),IF(OR('A-5'!W205="--",'A-5'!W154="--",'A-5'!W256="--"),"--","-"))</f>
        <v>-</v>
      </c>
      <c r="X154" s="103" t="str">
        <f>IF(AND('A-5'!X154="-",'A-5'!X205="-",'A-5'!X256="-"),"-",SUM('A-5'!X154,'A-5'!X205,'A-5'!X256))</f>
        <v>-</v>
      </c>
    </row>
    <row r="155" spans="1:24" ht="11.25" customHeight="1">
      <c r="A155" s="68" t="s">
        <v>346</v>
      </c>
      <c r="B155" s="103" t="str">
        <f>IF(AND('A-5'!B155="-",'A-5'!B206="-",'A-5'!B257="-"),"-",SUM('A-5'!B155,'A-5'!B206,'A-5'!B257))</f>
        <v>-</v>
      </c>
      <c r="C155" s="103" t="str">
        <f>IF(AND('A-5'!C155="-",'A-5'!C206="-",'A-5'!C257="-"),"-",SUM('A-5'!C155,'A-5'!C206,'A-5'!C257))</f>
        <v>-</v>
      </c>
      <c r="D155" s="103" t="str">
        <f>IF(AND('A-5'!D155="-",'A-5'!D206="-",'A-5'!D257="-"),"-",SUM('A-5'!D155,'A-5'!D206,'A-5'!D257))</f>
        <v>-</v>
      </c>
      <c r="E155" s="103" t="str">
        <f>IF(AND('A-5'!E155="-",'A-5'!E206="-",'A-5'!E257="-"),"-",SUM('A-5'!E155,'A-5'!E206,'A-5'!E257))</f>
        <v>-</v>
      </c>
      <c r="F155" s="103" t="str">
        <f>IF(AND('A-5'!F155="-",'A-5'!F206="-",'A-5'!F257="-"),"-",SUM('A-5'!F155,'A-5'!F206,'A-5'!F257))</f>
        <v>-</v>
      </c>
      <c r="G155" s="103" t="str">
        <f>IF(AND('A-5'!G155="-",'A-5'!G206="-",'A-5'!G257="-"),"-",SUM('A-5'!G155,'A-5'!G206,'A-5'!G257))</f>
        <v>-</v>
      </c>
      <c r="H155" s="103" t="str">
        <f>IF(AND('A-5'!H155="-",'A-5'!H206="-",'A-5'!H257="-"),"-",SUM('A-5'!H155,'A-5'!H206,'A-5'!H257))</f>
        <v>-</v>
      </c>
      <c r="I155" s="103" t="str">
        <f>IF(AND('A-5'!I155="-",'A-5'!I206="-",'A-5'!I257="-"),"-",SUM('A-5'!I155,'A-5'!I206,'A-5'!I257))</f>
        <v>-</v>
      </c>
      <c r="J155" s="103" t="str">
        <f>IF(AND('A-5'!J155="-",'A-5'!J206="-",'A-5'!J257="-"),"-",SUM('A-5'!J155,'A-5'!J206,'A-5'!J257))</f>
        <v>-</v>
      </c>
      <c r="K155" s="103" t="str">
        <f>IF(AND('A-5'!K155="-",'A-5'!K206="-",'A-5'!K257="-"),"-",SUM('A-5'!K155,'A-5'!K206,'A-5'!K257))</f>
        <v>-</v>
      </c>
      <c r="L155" s="103" t="str">
        <f>IF(AND('A-5'!L155="-",'A-5'!L206="-",'A-5'!L257="-"),"-",SUM('A-5'!L155,'A-5'!L206,'A-5'!L257))</f>
        <v>-</v>
      </c>
      <c r="N155" s="103" t="str">
        <f>IF(OR(ISNUMBER('A-5'!N206),ISNUMBER('A-5'!N155),ISNUMBER('A-5'!N257)),SUM('A-5'!N206,'A-5'!N155,'A-5'!N257),IF(OR('A-5'!N206="--",'A-5'!N155="--",'A-5'!N257="--"),"--","-"))</f>
        <v>-</v>
      </c>
      <c r="O155" s="103" t="str">
        <f>IF(OR(ISNUMBER('A-5'!O206),ISNUMBER('A-5'!O155),ISNUMBER('A-5'!O257)),SUM('A-5'!O206,'A-5'!O155,'A-5'!O257),IF(OR('A-5'!O206="--",'A-5'!O155="--",'A-5'!O257="--"),"--","-"))</f>
        <v>-</v>
      </c>
      <c r="P155" s="103" t="str">
        <f>IF(OR(ISNUMBER('A-5'!P206),ISNUMBER('A-5'!P155),ISNUMBER('A-5'!P257)),SUM('A-5'!P206,'A-5'!P155,'A-5'!P257),IF(OR('A-5'!P206="--",'A-5'!P155="--",'A-5'!P257="--"),"--","-"))</f>
        <v>-</v>
      </c>
      <c r="Q155" s="103" t="str">
        <f>IF(OR(ISNUMBER('A-5'!Q206),ISNUMBER('A-5'!Q155),ISNUMBER('A-5'!Q257)),SUM('A-5'!Q206,'A-5'!Q155,'A-5'!Q257),IF(OR('A-5'!Q206="--",'A-5'!Q155="--",'A-5'!Q257="--"),"--","-"))</f>
        <v>-</v>
      </c>
      <c r="R155" s="103" t="str">
        <f>IF(OR(ISNUMBER('A-5'!R206),ISNUMBER('A-5'!R155),ISNUMBER('A-5'!R257)),SUM('A-5'!R206,'A-5'!R155,'A-5'!R257),IF(OR('A-5'!R206="--",'A-5'!R155="--",'A-5'!R257="--"),"--","-"))</f>
        <v>-</v>
      </c>
      <c r="S155" s="103" t="str">
        <f>IF(OR(ISNUMBER('A-5'!S206),ISNUMBER('A-5'!S155),ISNUMBER('A-5'!S257)),SUM('A-5'!S206,'A-5'!S155,'A-5'!S257),IF(OR('A-5'!S206="--",'A-5'!S155="--",'A-5'!S257="--"),"--","-"))</f>
        <v>-</v>
      </c>
      <c r="T155" s="103" t="str">
        <f>IF(OR(ISNUMBER('A-5'!T206),ISNUMBER('A-5'!T155),ISNUMBER('A-5'!T257)),SUM('A-5'!T206,'A-5'!T155,'A-5'!T257),IF(OR('A-5'!T206="--",'A-5'!T155="--",'A-5'!T257="--"),"--","-"))</f>
        <v>-</v>
      </c>
      <c r="U155" s="103" t="str">
        <f>IF(OR(ISNUMBER('A-5'!U206),ISNUMBER('A-5'!U155),ISNUMBER('A-5'!U257)),SUM('A-5'!U206,'A-5'!U155,'A-5'!U257),IF(OR('A-5'!U206="--",'A-5'!U155="--",'A-5'!U257="--"),"--","-"))</f>
        <v>-</v>
      </c>
      <c r="V155" s="103" t="str">
        <f>IF(OR(ISNUMBER('A-5'!V206),ISNUMBER('A-5'!V155),ISNUMBER('A-5'!V257)),SUM('A-5'!V206,'A-5'!V155,'A-5'!V257),IF(OR('A-5'!V206="--",'A-5'!V155="--",'A-5'!V257="--"),"--","-"))</f>
        <v>-</v>
      </c>
      <c r="W155" s="103" t="str">
        <f>IF(OR(ISNUMBER('A-5'!W206),ISNUMBER('A-5'!W155),ISNUMBER('A-5'!W257)),SUM('A-5'!W206,'A-5'!W155,'A-5'!W257),IF(OR('A-5'!W206="--",'A-5'!W155="--",'A-5'!W257="--"),"--","-"))</f>
        <v>-</v>
      </c>
      <c r="X155" s="103" t="str">
        <f>IF(AND('A-5'!X155="-",'A-5'!X206="-",'A-5'!X257="-"),"-",SUM('A-5'!X155,'A-5'!X206,'A-5'!X257))</f>
        <v>-</v>
      </c>
    </row>
    <row r="156" spans="1:24" ht="11.25" customHeight="1">
      <c r="A156" s="68"/>
    </row>
    <row r="157" spans="1:24" ht="11.25" customHeight="1">
      <c r="A157" s="66" t="s">
        <v>272</v>
      </c>
    </row>
    <row r="158" spans="1:24" ht="11.25" customHeight="1">
      <c r="A158" s="68">
        <v>1976</v>
      </c>
      <c r="B158" s="103">
        <f>IF(AND(B107="-",B56="-",B5="-"),"-",SUM(B107,B56,B5))</f>
        <v>2686</v>
      </c>
      <c r="C158" s="103">
        <f t="shared" ref="C158:L158" si="6">IF(AND(C107="-",C56="-",C5="-"),"-",SUM(C107,C56,C5))</f>
        <v>1221</v>
      </c>
      <c r="D158" s="103">
        <f t="shared" si="6"/>
        <v>6634</v>
      </c>
      <c r="E158" s="103">
        <f t="shared" si="6"/>
        <v>14650</v>
      </c>
      <c r="F158" s="103">
        <f t="shared" si="6"/>
        <v>18708</v>
      </c>
      <c r="G158" s="103">
        <f t="shared" si="6"/>
        <v>19980</v>
      </c>
      <c r="H158" s="103">
        <f t="shared" si="6"/>
        <v>28812</v>
      </c>
      <c r="I158" s="103">
        <f t="shared" si="6"/>
        <v>8623</v>
      </c>
      <c r="J158" s="103">
        <f t="shared" si="6"/>
        <v>11425</v>
      </c>
      <c r="K158" s="103">
        <f t="shared" si="6"/>
        <v>2742</v>
      </c>
      <c r="L158" s="103">
        <f t="shared" si="6"/>
        <v>115481</v>
      </c>
      <c r="N158" s="103">
        <f>IF(AND(N107="-",N56="-",N5="-"),"-",IF(OR(ISNUMBER(N107),ISNUMBER(N56),ISNUMBER(N5)),SUM(N107,N56,N5),"--"))</f>
        <v>29</v>
      </c>
      <c r="O158" s="103">
        <f t="shared" ref="O158:W158" si="7">IF(AND(O107="-",O56="-",O5="-"),"-",IF(OR(ISNUMBER(O107),ISNUMBER(O56),ISNUMBER(O5)),SUM(O107,O56,O5),"--"))</f>
        <v>32</v>
      </c>
      <c r="P158" s="103">
        <f t="shared" si="7"/>
        <v>805</v>
      </c>
      <c r="Q158" s="103">
        <f t="shared" si="7"/>
        <v>24676</v>
      </c>
      <c r="R158" s="103">
        <f t="shared" si="7"/>
        <v>76856</v>
      </c>
      <c r="S158" s="103">
        <f t="shared" si="7"/>
        <v>159909</v>
      </c>
      <c r="T158" s="103">
        <f t="shared" si="7"/>
        <v>159834</v>
      </c>
      <c r="U158" s="103">
        <f t="shared" si="7"/>
        <v>15584</v>
      </c>
      <c r="V158" s="103">
        <f t="shared" si="7"/>
        <v>3516</v>
      </c>
      <c r="W158" s="103">
        <f t="shared" si="7"/>
        <v>0</v>
      </c>
      <c r="X158" s="103">
        <f t="shared" ref="X158:X204" si="8">IF(AND(X107="-",X56="-",X5="-"),"-",SUM(X107,X56,X5))</f>
        <v>441241</v>
      </c>
    </row>
    <row r="159" spans="1:24" ht="11.25" customHeight="1">
      <c r="A159" s="68">
        <v>1977</v>
      </c>
      <c r="B159" s="103">
        <f t="shared" ref="B159:L159" si="9">IF(AND(B108="-",B57="-",B6="-"),"-",SUM(B108,B57,B6))</f>
        <v>4096</v>
      </c>
      <c r="C159" s="103">
        <f t="shared" si="9"/>
        <v>5510</v>
      </c>
      <c r="D159" s="103">
        <f t="shared" si="9"/>
        <v>15525</v>
      </c>
      <c r="E159" s="103">
        <f t="shared" si="9"/>
        <v>6023</v>
      </c>
      <c r="F159" s="103">
        <f t="shared" si="9"/>
        <v>14109</v>
      </c>
      <c r="G159" s="103">
        <f t="shared" si="9"/>
        <v>47824</v>
      </c>
      <c r="H159" s="103">
        <f t="shared" si="9"/>
        <v>27884</v>
      </c>
      <c r="I159" s="103">
        <f t="shared" si="9"/>
        <v>13484</v>
      </c>
      <c r="J159" s="103">
        <f t="shared" si="9"/>
        <v>5480</v>
      </c>
      <c r="K159" s="103">
        <f t="shared" si="9"/>
        <v>1592</v>
      </c>
      <c r="L159" s="103">
        <f t="shared" si="9"/>
        <v>141527</v>
      </c>
      <c r="N159" s="103">
        <f t="shared" ref="N159:W159" si="10">IF(AND(N108="-",N57="-",N6="-"),"-",IF(OR(ISNUMBER(N108),ISNUMBER(N57),ISNUMBER(N6)),SUM(N108,N57,N6),"--"))</f>
        <v>12</v>
      </c>
      <c r="O159" s="103">
        <f t="shared" si="10"/>
        <v>0</v>
      </c>
      <c r="P159" s="103">
        <f t="shared" si="10"/>
        <v>348</v>
      </c>
      <c r="Q159" s="103">
        <f t="shared" si="10"/>
        <v>16250</v>
      </c>
      <c r="R159" s="103">
        <f t="shared" si="10"/>
        <v>20199</v>
      </c>
      <c r="S159" s="103">
        <f t="shared" si="10"/>
        <v>65683</v>
      </c>
      <c r="T159" s="103">
        <f t="shared" si="10"/>
        <v>37527</v>
      </c>
      <c r="U159" s="103">
        <f t="shared" si="10"/>
        <v>6134</v>
      </c>
      <c r="V159" s="103">
        <f t="shared" si="10"/>
        <v>411</v>
      </c>
      <c r="W159" s="103">
        <f t="shared" si="10"/>
        <v>6</v>
      </c>
      <c r="X159" s="103">
        <f t="shared" si="8"/>
        <v>146570</v>
      </c>
    </row>
    <row r="160" spans="1:24" ht="11.25" customHeight="1">
      <c r="A160" s="68">
        <v>1978</v>
      </c>
      <c r="B160" s="103">
        <f t="shared" ref="B160:L160" si="11">IF(AND(B109="-",B58="-",B7="-"),"-",SUM(B109,B58,B7))</f>
        <v>9790</v>
      </c>
      <c r="C160" s="103">
        <f t="shared" si="11"/>
        <v>8594</v>
      </c>
      <c r="D160" s="103">
        <f t="shared" si="11"/>
        <v>3149</v>
      </c>
      <c r="E160" s="103">
        <f t="shared" si="11"/>
        <v>3684</v>
      </c>
      <c r="F160" s="103">
        <f t="shared" si="11"/>
        <v>12133</v>
      </c>
      <c r="G160" s="103">
        <f t="shared" si="11"/>
        <v>18671</v>
      </c>
      <c r="H160" s="103">
        <f t="shared" si="11"/>
        <v>14392</v>
      </c>
      <c r="I160" s="103">
        <f t="shared" si="11"/>
        <v>6011</v>
      </c>
      <c r="J160" s="103">
        <f t="shared" si="11"/>
        <v>8518</v>
      </c>
      <c r="K160" s="103">
        <f t="shared" si="11"/>
        <v>2685</v>
      </c>
      <c r="L160" s="103">
        <f t="shared" si="11"/>
        <v>87627</v>
      </c>
      <c r="N160" s="103">
        <f t="shared" ref="N160:W160" si="12">IF(AND(N109="-",N58="-",N7="-"),"-",IF(OR(ISNUMBER(N109),ISNUMBER(N58),ISNUMBER(N7)),SUM(N109,N58,N7),"--"))</f>
        <v>0</v>
      </c>
      <c r="O160" s="103">
        <f t="shared" si="12"/>
        <v>0</v>
      </c>
      <c r="P160" s="103">
        <f t="shared" si="12"/>
        <v>1</v>
      </c>
      <c r="Q160" s="103">
        <f t="shared" si="12"/>
        <v>4416</v>
      </c>
      <c r="R160" s="103">
        <f t="shared" si="12"/>
        <v>99603</v>
      </c>
      <c r="S160" s="103">
        <f t="shared" si="12"/>
        <v>75852</v>
      </c>
      <c r="T160" s="103">
        <f t="shared" si="12"/>
        <v>53581</v>
      </c>
      <c r="U160" s="103">
        <f t="shared" si="12"/>
        <v>7099</v>
      </c>
      <c r="V160" s="103">
        <f t="shared" si="12"/>
        <v>298</v>
      </c>
      <c r="W160" s="103">
        <f t="shared" si="12"/>
        <v>0</v>
      </c>
      <c r="X160" s="103">
        <f t="shared" si="8"/>
        <v>240850</v>
      </c>
    </row>
    <row r="161" spans="1:24" ht="11.25" customHeight="1">
      <c r="A161" s="68">
        <v>1979</v>
      </c>
      <c r="B161" s="103">
        <f t="shared" ref="B161:L161" si="13">IF(AND(B110="-",B59="-",B8="-"),"-",SUM(B110,B59,B8))</f>
        <v>7876</v>
      </c>
      <c r="C161" s="103">
        <f t="shared" si="13"/>
        <v>15161</v>
      </c>
      <c r="D161" s="103">
        <f t="shared" si="13"/>
        <v>11597</v>
      </c>
      <c r="E161" s="103">
        <f t="shared" si="13"/>
        <v>5573</v>
      </c>
      <c r="F161" s="103">
        <f t="shared" si="13"/>
        <v>19617</v>
      </c>
      <c r="G161" s="103">
        <f t="shared" si="13"/>
        <v>33036</v>
      </c>
      <c r="H161" s="103">
        <f t="shared" si="13"/>
        <v>18967</v>
      </c>
      <c r="I161" s="103">
        <f t="shared" si="13"/>
        <v>13537</v>
      </c>
      <c r="J161" s="103">
        <f t="shared" si="13"/>
        <v>7564</v>
      </c>
      <c r="K161" s="103">
        <f t="shared" si="13"/>
        <v>60</v>
      </c>
      <c r="L161" s="103">
        <f t="shared" si="13"/>
        <v>132988</v>
      </c>
      <c r="N161" s="103">
        <f t="shared" ref="N161:W161" si="14">IF(AND(N110="-",N59="-",N8="-"),"-",IF(OR(ISNUMBER(N110),ISNUMBER(N59),ISNUMBER(N8)),SUM(N110,N59,N8),"--"))</f>
        <v>10</v>
      </c>
      <c r="O161" s="103">
        <f t="shared" si="14"/>
        <v>39</v>
      </c>
      <c r="P161" s="103">
        <f t="shared" si="14"/>
        <v>23</v>
      </c>
      <c r="Q161" s="103">
        <f t="shared" si="14"/>
        <v>5460</v>
      </c>
      <c r="R161" s="103">
        <f t="shared" si="14"/>
        <v>33902</v>
      </c>
      <c r="S161" s="103">
        <f t="shared" si="14"/>
        <v>84370</v>
      </c>
      <c r="T161" s="103">
        <f t="shared" si="14"/>
        <v>40132</v>
      </c>
      <c r="U161" s="103">
        <f t="shared" si="14"/>
        <v>142</v>
      </c>
      <c r="V161" s="103">
        <f t="shared" si="14"/>
        <v>0</v>
      </c>
      <c r="W161" s="103" t="str">
        <f t="shared" si="14"/>
        <v>-</v>
      </c>
      <c r="X161" s="103">
        <f t="shared" si="8"/>
        <v>164078</v>
      </c>
    </row>
    <row r="162" spans="1:24" ht="11.25" customHeight="1">
      <c r="A162" s="68">
        <v>1980</v>
      </c>
      <c r="B162" s="103">
        <f t="shared" ref="B162:L162" si="15">IF(AND(B111="-",B60="-",B9="-"),"-",SUM(B111,B60,B9))</f>
        <v>4703</v>
      </c>
      <c r="C162" s="103">
        <f t="shared" si="15"/>
        <v>12033</v>
      </c>
      <c r="D162" s="103">
        <f t="shared" si="15"/>
        <v>6671</v>
      </c>
      <c r="E162" s="103">
        <f t="shared" si="15"/>
        <v>6022</v>
      </c>
      <c r="F162" s="103">
        <f t="shared" si="15"/>
        <v>21730</v>
      </c>
      <c r="G162" s="103">
        <f t="shared" si="15"/>
        <v>24917</v>
      </c>
      <c r="H162" s="103">
        <f t="shared" si="15"/>
        <v>11836</v>
      </c>
      <c r="I162" s="103">
        <f t="shared" si="15"/>
        <v>6354</v>
      </c>
      <c r="J162" s="103">
        <f t="shared" si="15"/>
        <v>4367</v>
      </c>
      <c r="K162" s="103">
        <f t="shared" si="15"/>
        <v>63</v>
      </c>
      <c r="L162" s="103">
        <f t="shared" si="15"/>
        <v>98696</v>
      </c>
      <c r="N162" s="103">
        <f t="shared" ref="N162:W162" si="16">IF(AND(N111="-",N60="-",N9="-"),"-",IF(OR(ISNUMBER(N111),ISNUMBER(N60),ISNUMBER(N9)),SUM(N111,N60,N9),"--"))</f>
        <v>0</v>
      </c>
      <c r="O162" s="103">
        <f t="shared" si="16"/>
        <v>0</v>
      </c>
      <c r="P162" s="103">
        <f t="shared" si="16"/>
        <v>17</v>
      </c>
      <c r="Q162" s="103">
        <f t="shared" si="16"/>
        <v>4302</v>
      </c>
      <c r="R162" s="103">
        <f t="shared" si="16"/>
        <v>100750</v>
      </c>
      <c r="S162" s="103">
        <f t="shared" si="16"/>
        <v>151347</v>
      </c>
      <c r="T162" s="103">
        <f t="shared" si="16"/>
        <v>31571</v>
      </c>
      <c r="U162" s="103">
        <f t="shared" si="16"/>
        <v>3372</v>
      </c>
      <c r="V162" s="103">
        <f t="shared" si="16"/>
        <v>8</v>
      </c>
      <c r="W162" s="103" t="str">
        <f t="shared" si="16"/>
        <v>-</v>
      </c>
      <c r="X162" s="103">
        <f t="shared" si="8"/>
        <v>291367</v>
      </c>
    </row>
    <row r="163" spans="1:24" ht="11.25" customHeight="1">
      <c r="A163" s="68">
        <v>1981</v>
      </c>
      <c r="B163" s="103">
        <f t="shared" ref="B163:L163" si="17">IF(AND(B112="-",B61="-",B10="-"),"-",SUM(B112,B61,B10))</f>
        <v>3393</v>
      </c>
      <c r="C163" s="103">
        <f t="shared" si="17"/>
        <v>3141</v>
      </c>
      <c r="D163" s="103">
        <f t="shared" si="17"/>
        <v>8471</v>
      </c>
      <c r="E163" s="103">
        <f t="shared" si="17"/>
        <v>4043</v>
      </c>
      <c r="F163" s="103">
        <f t="shared" si="17"/>
        <v>13407</v>
      </c>
      <c r="G163" s="103">
        <f t="shared" si="17"/>
        <v>30851</v>
      </c>
      <c r="H163" s="103">
        <f t="shared" si="17"/>
        <v>21839</v>
      </c>
      <c r="I163" s="103">
        <f t="shared" si="17"/>
        <v>9930</v>
      </c>
      <c r="J163" s="103">
        <f t="shared" si="17"/>
        <v>5282</v>
      </c>
      <c r="K163" s="103">
        <f t="shared" si="17"/>
        <v>1329</v>
      </c>
      <c r="L163" s="103">
        <f t="shared" si="17"/>
        <v>101686</v>
      </c>
      <c r="N163" s="103">
        <f t="shared" ref="N163:W163" si="18">IF(AND(N112="-",N61="-",N10="-"),"-",IF(OR(ISNUMBER(N112),ISNUMBER(N61),ISNUMBER(N10)),SUM(N112,N61,N10),"--"))</f>
        <v>0</v>
      </c>
      <c r="O163" s="103">
        <f t="shared" si="18"/>
        <v>0</v>
      </c>
      <c r="P163" s="103">
        <f t="shared" si="18"/>
        <v>0</v>
      </c>
      <c r="Q163" s="103">
        <f t="shared" si="18"/>
        <v>7482</v>
      </c>
      <c r="R163" s="103">
        <f t="shared" si="18"/>
        <v>18988</v>
      </c>
      <c r="S163" s="103">
        <f t="shared" si="18"/>
        <v>57980</v>
      </c>
      <c r="T163" s="103">
        <f t="shared" si="18"/>
        <v>64360</v>
      </c>
      <c r="U163" s="103">
        <f t="shared" si="18"/>
        <v>7142</v>
      </c>
      <c r="V163" s="103">
        <f t="shared" si="18"/>
        <v>147</v>
      </c>
      <c r="W163" s="103">
        <f t="shared" si="18"/>
        <v>0</v>
      </c>
      <c r="X163" s="103">
        <f t="shared" si="8"/>
        <v>156099</v>
      </c>
    </row>
    <row r="164" spans="1:24" ht="11.25" customHeight="1">
      <c r="A164" s="68">
        <v>1982</v>
      </c>
      <c r="B164" s="103">
        <f t="shared" ref="B164:L164" si="19">IF(AND(B113="-",B62="-",B11="-"),"-",SUM(B113,B62,B11))</f>
        <v>11187</v>
      </c>
      <c r="C164" s="103">
        <f t="shared" si="19"/>
        <v>11379</v>
      </c>
      <c r="D164" s="103">
        <f t="shared" si="19"/>
        <v>5052</v>
      </c>
      <c r="E164" s="103">
        <f t="shared" si="19"/>
        <v>7413</v>
      </c>
      <c r="F164" s="103">
        <f t="shared" si="19"/>
        <v>18415</v>
      </c>
      <c r="G164" s="103">
        <f t="shared" si="19"/>
        <v>50254</v>
      </c>
      <c r="H164" s="103">
        <f t="shared" si="19"/>
        <v>32764</v>
      </c>
      <c r="I164" s="103">
        <f t="shared" si="19"/>
        <v>15339</v>
      </c>
      <c r="J164" s="103">
        <f t="shared" si="19"/>
        <v>14188</v>
      </c>
      <c r="K164" s="103">
        <f t="shared" si="19"/>
        <v>3214</v>
      </c>
      <c r="L164" s="103">
        <f t="shared" si="19"/>
        <v>169205</v>
      </c>
      <c r="N164" s="103">
        <f t="shared" ref="N164:W164" si="20">IF(AND(N113="-",N62="-",N11="-"),"-",IF(OR(ISNUMBER(N113),ISNUMBER(N62),ISNUMBER(N11)),SUM(N113,N62,N11),"--"))</f>
        <v>0</v>
      </c>
      <c r="O164" s="103">
        <f t="shared" si="20"/>
        <v>0</v>
      </c>
      <c r="P164" s="103">
        <f t="shared" si="20"/>
        <v>0</v>
      </c>
      <c r="Q164" s="103">
        <f t="shared" si="20"/>
        <v>537</v>
      </c>
      <c r="R164" s="103">
        <f t="shared" si="20"/>
        <v>29488</v>
      </c>
      <c r="S164" s="103">
        <f t="shared" si="20"/>
        <v>132940</v>
      </c>
      <c r="T164" s="103">
        <f t="shared" si="20"/>
        <v>3242</v>
      </c>
      <c r="U164" s="103">
        <f t="shared" si="20"/>
        <v>139</v>
      </c>
      <c r="V164" s="103">
        <f t="shared" si="20"/>
        <v>0</v>
      </c>
      <c r="W164" s="103">
        <f t="shared" si="20"/>
        <v>0</v>
      </c>
      <c r="X164" s="103">
        <f t="shared" si="8"/>
        <v>166346</v>
      </c>
    </row>
    <row r="165" spans="1:24" ht="11.25" customHeight="1">
      <c r="A165" s="68">
        <v>1983</v>
      </c>
      <c r="B165" s="103">
        <f t="shared" ref="B165:L165" si="21">IF(AND(B114="-",B63="-",B12="-"),"-",SUM(B114,B63,B12))</f>
        <v>2627</v>
      </c>
      <c r="C165" s="103">
        <f t="shared" si="21"/>
        <v>3080</v>
      </c>
      <c r="D165" s="103">
        <f t="shared" si="21"/>
        <v>4790</v>
      </c>
      <c r="E165" s="103">
        <f t="shared" si="21"/>
        <v>11893</v>
      </c>
      <c r="F165" s="103">
        <f t="shared" si="21"/>
        <v>17521</v>
      </c>
      <c r="G165" s="103">
        <f t="shared" si="21"/>
        <v>23600</v>
      </c>
      <c r="H165" s="103">
        <f t="shared" si="21"/>
        <v>11288</v>
      </c>
      <c r="I165" s="103">
        <f t="shared" si="21"/>
        <v>7578</v>
      </c>
      <c r="J165" s="103">
        <f t="shared" si="21"/>
        <v>2609</v>
      </c>
      <c r="K165" s="103">
        <f t="shared" si="21"/>
        <v>73</v>
      </c>
      <c r="L165" s="103">
        <f t="shared" si="21"/>
        <v>85059</v>
      </c>
      <c r="N165" s="103">
        <f t="shared" ref="N165:W165" si="22">IF(AND(N114="-",N63="-",N12="-"),"-",IF(OR(ISNUMBER(N114),ISNUMBER(N63),ISNUMBER(N12)),SUM(N114,N63,N12),"--"))</f>
        <v>0</v>
      </c>
      <c r="O165" s="103">
        <f t="shared" si="22"/>
        <v>3</v>
      </c>
      <c r="P165" s="103">
        <f t="shared" si="22"/>
        <v>56</v>
      </c>
      <c r="Q165" s="103">
        <f t="shared" si="22"/>
        <v>507</v>
      </c>
      <c r="R165" s="103">
        <f t="shared" si="22"/>
        <v>36093</v>
      </c>
      <c r="S165" s="103">
        <f t="shared" si="22"/>
        <v>70012</v>
      </c>
      <c r="T165" s="103">
        <f t="shared" si="22"/>
        <v>20636</v>
      </c>
      <c r="U165" s="103">
        <f t="shared" si="22"/>
        <v>9598</v>
      </c>
      <c r="V165" s="103">
        <f t="shared" si="22"/>
        <v>0</v>
      </c>
      <c r="W165" s="103">
        <f t="shared" si="22"/>
        <v>0</v>
      </c>
      <c r="X165" s="103">
        <f t="shared" si="8"/>
        <v>136905</v>
      </c>
    </row>
    <row r="166" spans="1:24" ht="11.25" customHeight="1">
      <c r="A166" s="68">
        <v>1984</v>
      </c>
      <c r="B166" s="103">
        <f t="shared" ref="B166:L166" si="23">IF(AND(B115="-",B64="-",B13="-"),"-",SUM(B115,B64,B13))</f>
        <v>392</v>
      </c>
      <c r="C166" s="103">
        <f t="shared" si="23"/>
        <v>758</v>
      </c>
      <c r="D166" s="103">
        <f t="shared" si="23"/>
        <v>5932</v>
      </c>
      <c r="E166" s="103">
        <f t="shared" si="23"/>
        <v>7434</v>
      </c>
      <c r="F166" s="103">
        <f t="shared" si="23"/>
        <v>17264</v>
      </c>
      <c r="G166" s="103">
        <f t="shared" si="23"/>
        <v>32402</v>
      </c>
      <c r="H166" s="103">
        <f t="shared" si="23"/>
        <v>28402</v>
      </c>
      <c r="I166" s="103">
        <f t="shared" si="23"/>
        <v>8626</v>
      </c>
      <c r="J166" s="103">
        <f t="shared" si="23"/>
        <v>2765</v>
      </c>
      <c r="K166" s="103">
        <f t="shared" si="23"/>
        <v>759</v>
      </c>
      <c r="L166" s="103">
        <f t="shared" si="23"/>
        <v>104734</v>
      </c>
      <c r="N166" s="103">
        <f t="shared" ref="N166:W166" si="24">IF(AND(N115="-",N64="-",N13="-"),"-",IF(OR(ISNUMBER(N115),ISNUMBER(N64),ISNUMBER(N13)),SUM(N115,N64,N13),"--"))</f>
        <v>0</v>
      </c>
      <c r="O166" s="103">
        <f t="shared" si="24"/>
        <v>0</v>
      </c>
      <c r="P166" s="103">
        <f t="shared" si="24"/>
        <v>2</v>
      </c>
      <c r="Q166" s="103">
        <f t="shared" si="24"/>
        <v>79</v>
      </c>
      <c r="R166" s="103">
        <f t="shared" si="24"/>
        <v>175</v>
      </c>
      <c r="S166" s="103">
        <f t="shared" si="24"/>
        <v>76818</v>
      </c>
      <c r="T166" s="103">
        <f t="shared" si="24"/>
        <v>52711</v>
      </c>
      <c r="U166" s="103">
        <f t="shared" si="24"/>
        <v>958</v>
      </c>
      <c r="V166" s="103">
        <f t="shared" si="24"/>
        <v>0</v>
      </c>
      <c r="W166" s="103">
        <f t="shared" si="24"/>
        <v>0</v>
      </c>
      <c r="X166" s="103">
        <f t="shared" si="8"/>
        <v>130743</v>
      </c>
    </row>
    <row r="167" spans="1:24" ht="11.25" customHeight="1">
      <c r="A167" s="68">
        <v>1985</v>
      </c>
      <c r="B167" s="103">
        <f t="shared" ref="B167:L167" si="25">IF(AND(B116="-",B65="-",B14="-"),"-",SUM(B116,B65,B14))</f>
        <v>12134</v>
      </c>
      <c r="C167" s="103">
        <f t="shared" si="25"/>
        <v>17970</v>
      </c>
      <c r="D167" s="103">
        <f t="shared" si="25"/>
        <v>11950</v>
      </c>
      <c r="E167" s="103">
        <f t="shared" si="25"/>
        <v>20025</v>
      </c>
      <c r="F167" s="103">
        <f t="shared" si="25"/>
        <v>28587</v>
      </c>
      <c r="G167" s="103">
        <f t="shared" si="25"/>
        <v>75459</v>
      </c>
      <c r="H167" s="103">
        <f t="shared" si="25"/>
        <v>42159</v>
      </c>
      <c r="I167" s="103">
        <f t="shared" si="25"/>
        <v>7902</v>
      </c>
      <c r="J167" s="103">
        <f t="shared" si="25"/>
        <v>5504</v>
      </c>
      <c r="K167" s="103">
        <f t="shared" si="25"/>
        <v>1719</v>
      </c>
      <c r="L167" s="103">
        <f t="shared" si="25"/>
        <v>223409</v>
      </c>
      <c r="N167" s="103">
        <f t="shared" ref="N167:W167" si="26">IF(AND(N116="-",N65="-",N14="-"),"-",IF(OR(ISNUMBER(N116),ISNUMBER(N65),ISNUMBER(N14)),SUM(N116,N65,N14),"--"))</f>
        <v>0</v>
      </c>
      <c r="O167" s="103">
        <f t="shared" si="26"/>
        <v>0</v>
      </c>
      <c r="P167" s="103">
        <f t="shared" si="26"/>
        <v>48</v>
      </c>
      <c r="Q167" s="103">
        <f t="shared" si="26"/>
        <v>989</v>
      </c>
      <c r="R167" s="103">
        <f t="shared" si="26"/>
        <v>1023</v>
      </c>
      <c r="S167" s="103">
        <f t="shared" si="26"/>
        <v>68390</v>
      </c>
      <c r="T167" s="103">
        <f t="shared" si="26"/>
        <v>93896</v>
      </c>
      <c r="U167" s="103">
        <f t="shared" si="26"/>
        <v>2954</v>
      </c>
      <c r="V167" s="103">
        <f t="shared" si="26"/>
        <v>4</v>
      </c>
      <c r="W167" s="103">
        <f t="shared" si="26"/>
        <v>0</v>
      </c>
      <c r="X167" s="103">
        <f t="shared" si="8"/>
        <v>167304</v>
      </c>
    </row>
    <row r="168" spans="1:24" ht="11.25" customHeight="1">
      <c r="A168" s="68">
        <v>1986</v>
      </c>
      <c r="B168" s="103">
        <f t="shared" ref="B168:L168" si="27">IF(AND(B117="-",B66="-",B15="-"),"-",SUM(B117,B66,B15))</f>
        <v>1183</v>
      </c>
      <c r="C168" s="103">
        <f t="shared" si="27"/>
        <v>16091</v>
      </c>
      <c r="D168" s="103">
        <f t="shared" si="27"/>
        <v>23458</v>
      </c>
      <c r="E168" s="103">
        <f t="shared" si="27"/>
        <v>10731</v>
      </c>
      <c r="F168" s="103">
        <f t="shared" si="27"/>
        <v>28698</v>
      </c>
      <c r="G168" s="103">
        <f t="shared" si="27"/>
        <v>47387</v>
      </c>
      <c r="H168" s="103">
        <f t="shared" si="27"/>
        <v>26089</v>
      </c>
      <c r="I168" s="103">
        <f t="shared" si="27"/>
        <v>5295</v>
      </c>
      <c r="J168" s="103">
        <f t="shared" si="27"/>
        <v>2573</v>
      </c>
      <c r="K168" s="103">
        <f t="shared" si="27"/>
        <v>584</v>
      </c>
      <c r="L168" s="103">
        <f t="shared" si="27"/>
        <v>162089</v>
      </c>
      <c r="N168" s="103">
        <f t="shared" ref="N168:W168" si="28">IF(AND(N117="-",N66="-",N15="-"),"-",IF(OR(ISNUMBER(N117),ISNUMBER(N66),ISNUMBER(N15)),SUM(N117,N66,N15),"--"))</f>
        <v>0</v>
      </c>
      <c r="O168" s="103">
        <f t="shared" si="28"/>
        <v>2</v>
      </c>
      <c r="P168" s="103">
        <f t="shared" si="28"/>
        <v>0</v>
      </c>
      <c r="Q168" s="103">
        <f t="shared" si="28"/>
        <v>4530</v>
      </c>
      <c r="R168" s="103">
        <f t="shared" si="28"/>
        <v>26435</v>
      </c>
      <c r="S168" s="103">
        <f t="shared" si="28"/>
        <v>132402</v>
      </c>
      <c r="T168" s="103">
        <f t="shared" si="28"/>
        <v>30525</v>
      </c>
      <c r="U168" s="103">
        <f t="shared" si="28"/>
        <v>15</v>
      </c>
      <c r="V168" s="103">
        <f t="shared" si="28"/>
        <v>5</v>
      </c>
      <c r="W168" s="103">
        <f t="shared" si="28"/>
        <v>0</v>
      </c>
      <c r="X168" s="103">
        <f t="shared" si="8"/>
        <v>193914</v>
      </c>
    </row>
    <row r="169" spans="1:24" ht="11.25" customHeight="1">
      <c r="A169" s="68">
        <v>1987</v>
      </c>
      <c r="B169" s="103">
        <f t="shared" ref="B169:L169" si="29">IF(AND(B118="-",B67="-",B16="-"),"-",SUM(B118,B67,B16))</f>
        <v>5520</v>
      </c>
      <c r="C169" s="103">
        <f t="shared" si="29"/>
        <v>14084</v>
      </c>
      <c r="D169" s="103">
        <f t="shared" si="29"/>
        <v>19211</v>
      </c>
      <c r="E169" s="103">
        <f t="shared" si="29"/>
        <v>12483</v>
      </c>
      <c r="F169" s="103">
        <f t="shared" si="29"/>
        <v>27961</v>
      </c>
      <c r="G169" s="103">
        <f t="shared" si="29"/>
        <v>74791</v>
      </c>
      <c r="H169" s="103">
        <f t="shared" si="29"/>
        <v>58314</v>
      </c>
      <c r="I169" s="103">
        <f t="shared" si="29"/>
        <v>25969</v>
      </c>
      <c r="J169" s="103">
        <f t="shared" si="29"/>
        <v>8259</v>
      </c>
      <c r="K169" s="103">
        <f t="shared" si="29"/>
        <v>1083</v>
      </c>
      <c r="L169" s="103">
        <f t="shared" si="29"/>
        <v>247675</v>
      </c>
      <c r="N169" s="103">
        <f t="shared" ref="N169:W169" si="30">IF(AND(N118="-",N67="-",N16="-"),"-",IF(OR(ISNUMBER(N118),ISNUMBER(N67),ISNUMBER(N16)),SUM(N118,N67,N16),"--"))</f>
        <v>0</v>
      </c>
      <c r="O169" s="103">
        <f t="shared" si="30"/>
        <v>0</v>
      </c>
      <c r="P169" s="103">
        <f t="shared" si="30"/>
        <v>0</v>
      </c>
      <c r="Q169" s="103">
        <f t="shared" si="30"/>
        <v>86</v>
      </c>
      <c r="R169" s="103">
        <f t="shared" si="30"/>
        <v>8499</v>
      </c>
      <c r="S169" s="103">
        <f t="shared" si="30"/>
        <v>145028</v>
      </c>
      <c r="T169" s="103">
        <f t="shared" si="30"/>
        <v>36474</v>
      </c>
      <c r="U169" s="103">
        <f t="shared" si="30"/>
        <v>12025</v>
      </c>
      <c r="V169" s="103">
        <f t="shared" si="30"/>
        <v>28</v>
      </c>
      <c r="W169" s="103">
        <f t="shared" si="30"/>
        <v>0</v>
      </c>
      <c r="X169" s="103">
        <f t="shared" si="8"/>
        <v>202140</v>
      </c>
    </row>
    <row r="170" spans="1:24" ht="11.25" customHeight="1">
      <c r="A170" s="68">
        <v>1988</v>
      </c>
      <c r="B170" s="103">
        <f t="shared" ref="B170:L170" si="31">IF(AND(B119="-",B68="-",B17="-"),"-",SUM(B119,B68,B17))</f>
        <v>6808</v>
      </c>
      <c r="C170" s="103">
        <f t="shared" si="31"/>
        <v>15934</v>
      </c>
      <c r="D170" s="103">
        <f t="shared" si="31"/>
        <v>24943</v>
      </c>
      <c r="E170" s="103">
        <f t="shared" si="31"/>
        <v>20833</v>
      </c>
      <c r="F170" s="103">
        <f t="shared" si="31"/>
        <v>53183</v>
      </c>
      <c r="G170" s="103">
        <f t="shared" si="31"/>
        <v>55245</v>
      </c>
      <c r="H170" s="103">
        <f t="shared" si="31"/>
        <v>20918</v>
      </c>
      <c r="I170" s="103">
        <f t="shared" si="31"/>
        <v>5912</v>
      </c>
      <c r="J170" s="103">
        <f t="shared" si="31"/>
        <v>4610</v>
      </c>
      <c r="K170" s="103">
        <f t="shared" si="31"/>
        <v>814</v>
      </c>
      <c r="L170" s="103">
        <f t="shared" si="31"/>
        <v>209200</v>
      </c>
      <c r="N170" s="103">
        <f t="shared" ref="N170:W170" si="32">IF(AND(N119="-",N68="-",N17="-"),"-",IF(OR(ISNUMBER(N119),ISNUMBER(N68),ISNUMBER(N17)),SUM(N119,N68,N17),"--"))</f>
        <v>0</v>
      </c>
      <c r="O170" s="103">
        <f t="shared" si="32"/>
        <v>1</v>
      </c>
      <c r="P170" s="103">
        <f t="shared" si="32"/>
        <v>21</v>
      </c>
      <c r="Q170" s="103">
        <f t="shared" si="32"/>
        <v>1201</v>
      </c>
      <c r="R170" s="103">
        <f t="shared" si="32"/>
        <v>24305</v>
      </c>
      <c r="S170" s="103">
        <f t="shared" si="32"/>
        <v>133653</v>
      </c>
      <c r="T170" s="103">
        <f t="shared" si="32"/>
        <v>79803</v>
      </c>
      <c r="U170" s="103">
        <f t="shared" si="32"/>
        <v>12772</v>
      </c>
      <c r="V170" s="103">
        <f t="shared" si="32"/>
        <v>0</v>
      </c>
      <c r="W170" s="103">
        <f t="shared" si="32"/>
        <v>0</v>
      </c>
      <c r="X170" s="103">
        <f t="shared" si="8"/>
        <v>251756</v>
      </c>
    </row>
    <row r="171" spans="1:24" ht="11.25" customHeight="1">
      <c r="A171" s="68">
        <v>1989</v>
      </c>
      <c r="B171" s="103">
        <f t="shared" ref="B171:L171" si="33">IF(AND(B120="-",B69="-",B18="-"),"-",SUM(B120,B69,B18))</f>
        <v>7950</v>
      </c>
      <c r="C171" s="103">
        <f t="shared" si="33"/>
        <v>12734</v>
      </c>
      <c r="D171" s="103">
        <f t="shared" si="33"/>
        <v>42566</v>
      </c>
      <c r="E171" s="103">
        <f t="shared" si="33"/>
        <v>9140</v>
      </c>
      <c r="F171" s="103">
        <f t="shared" si="33"/>
        <v>34052</v>
      </c>
      <c r="G171" s="103">
        <f t="shared" si="33"/>
        <v>63230</v>
      </c>
      <c r="H171" s="103">
        <f t="shared" si="33"/>
        <v>27935</v>
      </c>
      <c r="I171" s="103">
        <f t="shared" si="33"/>
        <v>13528</v>
      </c>
      <c r="J171" s="103">
        <f t="shared" si="33"/>
        <v>3744</v>
      </c>
      <c r="K171" s="103">
        <f t="shared" si="33"/>
        <v>2410</v>
      </c>
      <c r="L171" s="103">
        <f t="shared" si="33"/>
        <v>217289</v>
      </c>
      <c r="N171" s="103">
        <f t="shared" ref="N171:W171" si="34">IF(AND(N120="-",N69="-",N18="-"),"-",IF(OR(ISNUMBER(N120),ISNUMBER(N69),ISNUMBER(N18)),SUM(N120,N69,N18),"--"))</f>
        <v>0</v>
      </c>
      <c r="O171" s="103">
        <f t="shared" si="34"/>
        <v>0</v>
      </c>
      <c r="P171" s="103">
        <f t="shared" si="34"/>
        <v>115</v>
      </c>
      <c r="Q171" s="103">
        <f t="shared" si="34"/>
        <v>3468</v>
      </c>
      <c r="R171" s="103">
        <f t="shared" si="34"/>
        <v>68290</v>
      </c>
      <c r="S171" s="103">
        <f t="shared" si="34"/>
        <v>153122</v>
      </c>
      <c r="T171" s="103">
        <f t="shared" si="34"/>
        <v>61882</v>
      </c>
      <c r="U171" s="103">
        <f t="shared" si="34"/>
        <v>1725</v>
      </c>
      <c r="V171" s="103">
        <f t="shared" si="34"/>
        <v>0</v>
      </c>
      <c r="W171" s="103">
        <f t="shared" si="34"/>
        <v>0</v>
      </c>
      <c r="X171" s="103">
        <f t="shared" si="8"/>
        <v>288602</v>
      </c>
    </row>
    <row r="172" spans="1:24" ht="11.25" customHeight="1">
      <c r="A172" s="68">
        <v>1990</v>
      </c>
      <c r="B172" s="103">
        <f t="shared" ref="B172:L172" si="35">IF(AND(B121="-",B70="-",B19="-"),"-",SUM(B121,B70,B19))</f>
        <v>6690</v>
      </c>
      <c r="C172" s="103">
        <f t="shared" si="35"/>
        <v>17599</v>
      </c>
      <c r="D172" s="103">
        <f t="shared" si="35"/>
        <v>21645</v>
      </c>
      <c r="E172" s="103">
        <f t="shared" si="35"/>
        <v>6508</v>
      </c>
      <c r="F172" s="103">
        <f t="shared" si="35"/>
        <v>33740</v>
      </c>
      <c r="G172" s="103">
        <f t="shared" si="35"/>
        <v>45227</v>
      </c>
      <c r="H172" s="103">
        <f t="shared" si="35"/>
        <v>19850</v>
      </c>
      <c r="I172" s="103">
        <f t="shared" si="35"/>
        <v>6340</v>
      </c>
      <c r="J172" s="103">
        <f t="shared" si="35"/>
        <v>3756</v>
      </c>
      <c r="K172" s="103">
        <f t="shared" si="35"/>
        <v>1703</v>
      </c>
      <c r="L172" s="103">
        <f t="shared" si="35"/>
        <v>163058</v>
      </c>
      <c r="N172" s="103">
        <f t="shared" ref="N172:W172" si="36">IF(AND(N121="-",N70="-",N19="-"),"-",IF(OR(ISNUMBER(N121),ISNUMBER(N70),ISNUMBER(N19)),SUM(N121,N70,N19),"--"))</f>
        <v>0</v>
      </c>
      <c r="O172" s="103">
        <f t="shared" si="36"/>
        <v>0</v>
      </c>
      <c r="P172" s="103">
        <f t="shared" si="36"/>
        <v>144</v>
      </c>
      <c r="Q172" s="103">
        <f t="shared" si="36"/>
        <v>1726</v>
      </c>
      <c r="R172" s="103">
        <f t="shared" si="36"/>
        <v>50584</v>
      </c>
      <c r="S172" s="103">
        <f t="shared" si="36"/>
        <v>96682</v>
      </c>
      <c r="T172" s="103">
        <f t="shared" si="36"/>
        <v>61079</v>
      </c>
      <c r="U172" s="103">
        <f t="shared" si="36"/>
        <v>5907</v>
      </c>
      <c r="V172" s="103">
        <f t="shared" si="36"/>
        <v>59</v>
      </c>
      <c r="W172" s="103">
        <f t="shared" si="36"/>
        <v>0</v>
      </c>
      <c r="X172" s="103">
        <f t="shared" si="8"/>
        <v>216181</v>
      </c>
    </row>
    <row r="173" spans="1:24" ht="11.25" customHeight="1">
      <c r="A173" s="68">
        <v>1991</v>
      </c>
      <c r="B173" s="103">
        <f t="shared" ref="B173:L173" si="37">IF(AND(B122="-",B71="-",B20="-"),"-",SUM(B122,B71,B20))</f>
        <v>53</v>
      </c>
      <c r="C173" s="103">
        <f t="shared" si="37"/>
        <v>7948</v>
      </c>
      <c r="D173" s="103">
        <f t="shared" si="37"/>
        <v>13029</v>
      </c>
      <c r="E173" s="103">
        <f t="shared" si="37"/>
        <v>5028</v>
      </c>
      <c r="F173" s="103">
        <f t="shared" si="37"/>
        <v>26801</v>
      </c>
      <c r="G173" s="103">
        <f t="shared" si="37"/>
        <v>31096</v>
      </c>
      <c r="H173" s="103">
        <f t="shared" si="37"/>
        <v>5806</v>
      </c>
      <c r="I173" s="103">
        <f t="shared" si="37"/>
        <v>2250</v>
      </c>
      <c r="J173" s="103">
        <f t="shared" si="37"/>
        <v>2232</v>
      </c>
      <c r="K173" s="103">
        <f t="shared" si="37"/>
        <v>23</v>
      </c>
      <c r="L173" s="103">
        <f t="shared" si="37"/>
        <v>94266</v>
      </c>
      <c r="N173" s="103">
        <f t="shared" ref="N173:W173" si="38">IF(AND(N122="-",N71="-",N20="-"),"-",IF(OR(ISNUMBER(N122),ISNUMBER(N71),ISNUMBER(N20)),SUM(N122,N71,N20),"--"))</f>
        <v>0</v>
      </c>
      <c r="O173" s="103">
        <f t="shared" si="38"/>
        <v>2</v>
      </c>
      <c r="P173" s="103">
        <f t="shared" si="38"/>
        <v>11</v>
      </c>
      <c r="Q173" s="103">
        <f t="shared" si="38"/>
        <v>1547</v>
      </c>
      <c r="R173" s="103">
        <f t="shared" si="38"/>
        <v>85901</v>
      </c>
      <c r="S173" s="103">
        <f t="shared" si="38"/>
        <v>197926</v>
      </c>
      <c r="T173" s="103">
        <f t="shared" si="38"/>
        <v>2112</v>
      </c>
      <c r="U173" s="103">
        <f t="shared" si="38"/>
        <v>1438</v>
      </c>
      <c r="V173" s="103">
        <f t="shared" si="38"/>
        <v>49</v>
      </c>
      <c r="W173" s="103">
        <f t="shared" si="38"/>
        <v>0</v>
      </c>
      <c r="X173" s="103">
        <f t="shared" si="8"/>
        <v>288986</v>
      </c>
    </row>
    <row r="174" spans="1:24" ht="11.25" customHeight="1">
      <c r="A174" s="68">
        <v>1992</v>
      </c>
      <c r="B174" s="103">
        <f t="shared" ref="B174:L174" si="39">IF(AND(B123="-",B72="-",B21="-"),"-",SUM(B123,B72,B21))</f>
        <v>473</v>
      </c>
      <c r="C174" s="103">
        <f t="shared" si="39"/>
        <v>3407</v>
      </c>
      <c r="D174" s="103">
        <f t="shared" si="39"/>
        <v>5410</v>
      </c>
      <c r="E174" s="103">
        <f t="shared" si="39"/>
        <v>6573</v>
      </c>
      <c r="F174" s="103">
        <f t="shared" si="39"/>
        <v>11991</v>
      </c>
      <c r="G174" s="103">
        <f t="shared" si="39"/>
        <v>30243</v>
      </c>
      <c r="H174" s="103">
        <f t="shared" si="39"/>
        <v>11612</v>
      </c>
      <c r="I174" s="103">
        <f t="shared" si="39"/>
        <v>11453</v>
      </c>
      <c r="J174" s="103">
        <f t="shared" si="39"/>
        <v>4026</v>
      </c>
      <c r="K174" s="103">
        <f t="shared" si="39"/>
        <v>454</v>
      </c>
      <c r="L174" s="103">
        <f t="shared" si="39"/>
        <v>85642</v>
      </c>
      <c r="N174" s="103">
        <f t="shared" ref="N174:W174" si="40">IF(AND(N123="-",N72="-",N21="-"),"-",IF(OR(ISNUMBER(N123),ISNUMBER(N72),ISNUMBER(N21)),SUM(N123,N72,N21),"--"))</f>
        <v>1</v>
      </c>
      <c r="O174" s="103">
        <f t="shared" si="40"/>
        <v>8</v>
      </c>
      <c r="P174" s="103">
        <f t="shared" si="40"/>
        <v>10</v>
      </c>
      <c r="Q174" s="103">
        <f t="shared" si="40"/>
        <v>1003</v>
      </c>
      <c r="R174" s="103">
        <f t="shared" si="40"/>
        <v>25131</v>
      </c>
      <c r="S174" s="103">
        <f t="shared" si="40"/>
        <v>101661</v>
      </c>
      <c r="T174" s="103">
        <f t="shared" si="40"/>
        <v>38886</v>
      </c>
      <c r="U174" s="103">
        <f t="shared" si="40"/>
        <v>8335</v>
      </c>
      <c r="V174" s="103">
        <f t="shared" si="40"/>
        <v>51</v>
      </c>
      <c r="W174" s="103">
        <f t="shared" si="40"/>
        <v>0</v>
      </c>
      <c r="X174" s="103">
        <f t="shared" si="8"/>
        <v>175086</v>
      </c>
    </row>
    <row r="175" spans="1:24" ht="11.25" customHeight="1">
      <c r="A175" s="68">
        <v>1993</v>
      </c>
      <c r="B175" s="103">
        <f t="shared" ref="B175:L175" si="41">IF(AND(B124="-",B73="-",B22="-"),"-",SUM(B124,B73,B22))</f>
        <v>439</v>
      </c>
      <c r="C175" s="103">
        <f t="shared" si="41"/>
        <v>9855</v>
      </c>
      <c r="D175" s="103">
        <f t="shared" si="41"/>
        <v>15023</v>
      </c>
      <c r="E175" s="103">
        <f t="shared" si="41"/>
        <v>10223</v>
      </c>
      <c r="F175" s="103">
        <f t="shared" si="41"/>
        <v>7833</v>
      </c>
      <c r="G175" s="103">
        <f t="shared" si="41"/>
        <v>42072</v>
      </c>
      <c r="H175" s="103">
        <f t="shared" si="41"/>
        <v>20714</v>
      </c>
      <c r="I175" s="103">
        <f t="shared" si="41"/>
        <v>5855</v>
      </c>
      <c r="J175" s="103">
        <f t="shared" si="41"/>
        <v>3594</v>
      </c>
      <c r="K175" s="38" t="s">
        <v>63</v>
      </c>
      <c r="L175" s="103">
        <f t="shared" si="41"/>
        <v>115608</v>
      </c>
      <c r="N175" s="103">
        <f t="shared" ref="N175:W175" si="42">IF(AND(N124="-",N73="-",N22="-"),"-",IF(OR(ISNUMBER(N124),ISNUMBER(N73),ISNUMBER(N22)),SUM(N124,N73,N22),"--"))</f>
        <v>0</v>
      </c>
      <c r="O175" s="103">
        <f t="shared" si="42"/>
        <v>37</v>
      </c>
      <c r="P175" s="103">
        <f t="shared" si="42"/>
        <v>58</v>
      </c>
      <c r="Q175" s="103">
        <f t="shared" si="42"/>
        <v>1033</v>
      </c>
      <c r="R175" s="103">
        <f t="shared" si="42"/>
        <v>2510</v>
      </c>
      <c r="S175" s="103">
        <f t="shared" si="42"/>
        <v>38724</v>
      </c>
      <c r="T175" s="103">
        <f t="shared" si="42"/>
        <v>22752</v>
      </c>
      <c r="U175" s="103">
        <f t="shared" si="42"/>
        <v>1560</v>
      </c>
      <c r="V175" s="103">
        <f t="shared" si="42"/>
        <v>11</v>
      </c>
      <c r="W175" s="103">
        <f t="shared" si="42"/>
        <v>0</v>
      </c>
      <c r="X175" s="103">
        <f t="shared" si="8"/>
        <v>66685</v>
      </c>
    </row>
    <row r="176" spans="1:24" ht="11.25" customHeight="1">
      <c r="A176" s="68">
        <v>1994</v>
      </c>
      <c r="B176" s="103">
        <f t="shared" ref="B176:L176" si="43">IF(AND(B125="-",B74="-",B23="-"),"-",SUM(B125,B74,B23))</f>
        <v>1228</v>
      </c>
      <c r="C176" s="103">
        <f t="shared" si="43"/>
        <v>7133</v>
      </c>
      <c r="D176" s="103">
        <f t="shared" si="43"/>
        <v>16428</v>
      </c>
      <c r="E176" s="103">
        <f t="shared" si="43"/>
        <v>20194</v>
      </c>
      <c r="F176" s="103">
        <f t="shared" si="43"/>
        <v>39279</v>
      </c>
      <c r="G176" s="103">
        <f t="shared" si="43"/>
        <v>54545</v>
      </c>
      <c r="H176" s="103">
        <f t="shared" si="43"/>
        <v>27338</v>
      </c>
      <c r="I176" s="103">
        <f t="shared" si="43"/>
        <v>15438</v>
      </c>
      <c r="J176" s="103">
        <f t="shared" si="43"/>
        <v>14269</v>
      </c>
      <c r="K176" s="103">
        <f t="shared" si="43"/>
        <v>0</v>
      </c>
      <c r="L176" s="103">
        <f t="shared" si="43"/>
        <v>195852</v>
      </c>
      <c r="N176" s="103">
        <f t="shared" ref="N176:W176" si="44">IF(AND(N125="-",N74="-",N23="-"),"-",IF(OR(ISNUMBER(N125),ISNUMBER(N74),ISNUMBER(N23)),SUM(N125,N74,N23),"--"))</f>
        <v>0</v>
      </c>
      <c r="O176" s="103">
        <f t="shared" si="44"/>
        <v>0</v>
      </c>
      <c r="P176" s="103">
        <f t="shared" si="44"/>
        <v>20</v>
      </c>
      <c r="Q176" s="103">
        <f t="shared" si="44"/>
        <v>10</v>
      </c>
      <c r="R176" s="103">
        <f t="shared" si="44"/>
        <v>231</v>
      </c>
      <c r="S176" s="103">
        <f t="shared" si="44"/>
        <v>110</v>
      </c>
      <c r="T176" s="103">
        <f t="shared" si="44"/>
        <v>136</v>
      </c>
      <c r="U176" s="103">
        <f t="shared" si="44"/>
        <v>18</v>
      </c>
      <c r="V176" s="103">
        <f t="shared" si="44"/>
        <v>8</v>
      </c>
      <c r="W176" s="103" t="str">
        <f t="shared" si="44"/>
        <v>--</v>
      </c>
      <c r="X176" s="103">
        <f t="shared" si="8"/>
        <v>533</v>
      </c>
    </row>
    <row r="177" spans="1:256" ht="11.25" customHeight="1">
      <c r="A177" s="68">
        <v>1995</v>
      </c>
      <c r="B177" s="103">
        <f t="shared" ref="B177:L177" si="45">IF(AND(B126="-",B75="-",B24="-"),"-",SUM(B126,B75,B24))</f>
        <v>229</v>
      </c>
      <c r="C177" s="103">
        <f t="shared" si="45"/>
        <v>27335</v>
      </c>
      <c r="D177" s="103">
        <f t="shared" si="45"/>
        <v>57929</v>
      </c>
      <c r="E177" s="103">
        <f t="shared" si="45"/>
        <v>47521</v>
      </c>
      <c r="F177" s="103">
        <f t="shared" si="45"/>
        <v>82152</v>
      </c>
      <c r="G177" s="103">
        <f t="shared" si="45"/>
        <v>133651</v>
      </c>
      <c r="H177" s="103">
        <f t="shared" si="45"/>
        <v>31890</v>
      </c>
      <c r="I177" s="103">
        <f t="shared" si="45"/>
        <v>19805</v>
      </c>
      <c r="J177" s="103">
        <f t="shared" si="45"/>
        <v>3252</v>
      </c>
      <c r="K177" s="103">
        <f t="shared" si="45"/>
        <v>84</v>
      </c>
      <c r="L177" s="103">
        <f t="shared" si="45"/>
        <v>403848</v>
      </c>
      <c r="N177" s="103">
        <f t="shared" ref="N177:W177" si="46">IF(AND(N126="-",N75="-",N24="-"),"-",IF(OR(ISNUMBER(N126),ISNUMBER(N75),ISNUMBER(N24)),SUM(N126,N75,N24),"--"))</f>
        <v>0</v>
      </c>
      <c r="O177" s="103">
        <f t="shared" si="46"/>
        <v>0</v>
      </c>
      <c r="P177" s="103">
        <f t="shared" si="46"/>
        <v>16</v>
      </c>
      <c r="Q177" s="103">
        <f t="shared" si="46"/>
        <v>15</v>
      </c>
      <c r="R177" s="103">
        <f t="shared" si="46"/>
        <v>511</v>
      </c>
      <c r="S177" s="103">
        <f t="shared" si="46"/>
        <v>143</v>
      </c>
      <c r="T177" s="103">
        <f t="shared" si="46"/>
        <v>141</v>
      </c>
      <c r="U177" s="103">
        <f t="shared" si="46"/>
        <v>242</v>
      </c>
      <c r="V177" s="103">
        <f t="shared" si="46"/>
        <v>12</v>
      </c>
      <c r="W177" s="103" t="str">
        <f t="shared" si="46"/>
        <v>--</v>
      </c>
      <c r="X177" s="103">
        <f t="shared" si="8"/>
        <v>1080</v>
      </c>
    </row>
    <row r="178" spans="1:256" ht="11.25" customHeight="1">
      <c r="A178" s="68">
        <v>1996</v>
      </c>
      <c r="B178" s="103">
        <f t="shared" ref="B178:L178" si="47">IF(AND(B127="-",B76="-",B25="-"),"-",SUM(B127,B76,B25))</f>
        <v>11</v>
      </c>
      <c r="C178" s="103">
        <f t="shared" si="47"/>
        <v>31966</v>
      </c>
      <c r="D178" s="103">
        <f t="shared" si="47"/>
        <v>31658</v>
      </c>
      <c r="E178" s="103">
        <f t="shared" si="47"/>
        <v>15961</v>
      </c>
      <c r="F178" s="103">
        <f t="shared" si="47"/>
        <v>35957</v>
      </c>
      <c r="G178" s="103">
        <f t="shared" si="47"/>
        <v>33902</v>
      </c>
      <c r="H178" s="103">
        <f t="shared" si="47"/>
        <v>15921</v>
      </c>
      <c r="I178" s="103">
        <f t="shared" si="47"/>
        <v>6482</v>
      </c>
      <c r="J178" s="103">
        <f t="shared" si="47"/>
        <v>3356</v>
      </c>
      <c r="K178" s="38" t="s">
        <v>63</v>
      </c>
      <c r="L178" s="103">
        <f t="shared" si="47"/>
        <v>175214</v>
      </c>
      <c r="N178" s="103" t="str">
        <f t="shared" ref="N178:W178" si="48">IF(AND(N127="-",N76="-",N25="-"),"-",IF(OR(ISNUMBER(N127),ISNUMBER(N76),ISNUMBER(N25)),SUM(N127,N76,N25),"--"))</f>
        <v>-</v>
      </c>
      <c r="O178" s="103" t="str">
        <f t="shared" si="48"/>
        <v>-</v>
      </c>
      <c r="P178" s="103">
        <f t="shared" si="48"/>
        <v>3</v>
      </c>
      <c r="Q178" s="103">
        <f t="shared" si="48"/>
        <v>2</v>
      </c>
      <c r="R178" s="103">
        <f t="shared" si="48"/>
        <v>362</v>
      </c>
      <c r="S178" s="103">
        <f t="shared" si="48"/>
        <v>93</v>
      </c>
      <c r="T178" s="103">
        <f t="shared" si="48"/>
        <v>229</v>
      </c>
      <c r="U178" s="103">
        <f t="shared" si="48"/>
        <v>108</v>
      </c>
      <c r="V178" s="103">
        <f t="shared" si="48"/>
        <v>12</v>
      </c>
      <c r="W178" s="103" t="str">
        <f t="shared" si="48"/>
        <v>-</v>
      </c>
      <c r="X178" s="103">
        <f t="shared" si="8"/>
        <v>809</v>
      </c>
    </row>
    <row r="179" spans="1:256" ht="11.25" customHeight="1">
      <c r="A179" s="68">
        <v>1997</v>
      </c>
      <c r="B179" s="103">
        <f t="shared" ref="B179:L179" si="49">IF(AND(B128="-",B77="-",B26="-"),"-",SUM(B128,B77,B26))</f>
        <v>0</v>
      </c>
      <c r="C179" s="103">
        <f t="shared" si="49"/>
        <v>20090</v>
      </c>
      <c r="D179" s="103">
        <f t="shared" si="49"/>
        <v>26941</v>
      </c>
      <c r="E179" s="103">
        <f t="shared" si="49"/>
        <v>28441</v>
      </c>
      <c r="F179" s="103">
        <f t="shared" si="49"/>
        <v>48869</v>
      </c>
      <c r="G179" s="103">
        <f t="shared" si="49"/>
        <v>75741</v>
      </c>
      <c r="H179" s="103">
        <f t="shared" si="49"/>
        <v>29425</v>
      </c>
      <c r="I179" s="103">
        <f t="shared" si="49"/>
        <v>3552</v>
      </c>
      <c r="J179" s="103">
        <f t="shared" si="49"/>
        <v>3346</v>
      </c>
      <c r="K179" s="103">
        <f t="shared" si="49"/>
        <v>58</v>
      </c>
      <c r="L179" s="103">
        <f t="shared" si="49"/>
        <v>236463</v>
      </c>
      <c r="N179" s="103" t="str">
        <f t="shared" ref="N179:W179" si="50">IF(AND(N128="-",N77="-",N26="-"),"-",IF(OR(ISNUMBER(N128),ISNUMBER(N77),ISNUMBER(N26)),SUM(N128,N77,N26),"--"))</f>
        <v>-</v>
      </c>
      <c r="O179" s="103" t="str">
        <f t="shared" si="50"/>
        <v>-</v>
      </c>
      <c r="P179" s="103" t="str">
        <f t="shared" si="50"/>
        <v>-</v>
      </c>
      <c r="Q179" s="103">
        <f t="shared" si="50"/>
        <v>51</v>
      </c>
      <c r="R179" s="103">
        <f t="shared" si="50"/>
        <v>96</v>
      </c>
      <c r="S179" s="103">
        <f t="shared" si="50"/>
        <v>324</v>
      </c>
      <c r="T179" s="103">
        <f t="shared" si="50"/>
        <v>148</v>
      </c>
      <c r="U179" s="103">
        <f t="shared" si="50"/>
        <v>32</v>
      </c>
      <c r="V179" s="103" t="str">
        <f t="shared" si="50"/>
        <v>-</v>
      </c>
      <c r="W179" s="103" t="str">
        <f t="shared" si="50"/>
        <v>-</v>
      </c>
      <c r="X179" s="103">
        <f t="shared" si="8"/>
        <v>651</v>
      </c>
    </row>
    <row r="180" spans="1:256" ht="11.25" customHeight="1">
      <c r="A180" s="68">
        <v>1998</v>
      </c>
      <c r="B180" s="103">
        <f t="shared" ref="B180:L180" si="51">IF(AND(B129="-",B78="-",B27="-"),"-",SUM(B129,B78,B27))</f>
        <v>0</v>
      </c>
      <c r="C180" s="103">
        <f t="shared" si="51"/>
        <v>2989</v>
      </c>
      <c r="D180" s="103">
        <f t="shared" si="51"/>
        <v>13130</v>
      </c>
      <c r="E180" s="103">
        <f t="shared" si="51"/>
        <v>16345</v>
      </c>
      <c r="F180" s="103">
        <f t="shared" si="51"/>
        <v>25322</v>
      </c>
      <c r="G180" s="103">
        <f t="shared" si="51"/>
        <v>37944</v>
      </c>
      <c r="H180" s="103">
        <f t="shared" si="51"/>
        <v>22252</v>
      </c>
      <c r="I180" s="103">
        <f t="shared" si="51"/>
        <v>5298</v>
      </c>
      <c r="J180" s="103">
        <f t="shared" si="51"/>
        <v>2714</v>
      </c>
      <c r="K180" s="38" t="s">
        <v>63</v>
      </c>
      <c r="L180" s="103">
        <f t="shared" si="51"/>
        <v>125994</v>
      </c>
      <c r="N180" s="103" t="str">
        <f t="shared" ref="N180:W180" si="52">IF(AND(N129="-",N78="-",N27="-"),"-",IF(OR(ISNUMBER(N129),ISNUMBER(N78),ISNUMBER(N27)),SUM(N129,N78,N27),"--"))</f>
        <v>-</v>
      </c>
      <c r="O180" s="103" t="str">
        <f t="shared" si="52"/>
        <v>-</v>
      </c>
      <c r="P180" s="103" t="str">
        <f t="shared" si="52"/>
        <v>-</v>
      </c>
      <c r="Q180" s="103" t="str">
        <f t="shared" si="52"/>
        <v>-</v>
      </c>
      <c r="R180" s="103">
        <f t="shared" si="52"/>
        <v>33</v>
      </c>
      <c r="S180" s="103">
        <f t="shared" si="52"/>
        <v>44</v>
      </c>
      <c r="T180" s="103">
        <f t="shared" si="52"/>
        <v>137</v>
      </c>
      <c r="U180" s="103">
        <f t="shared" si="52"/>
        <v>11</v>
      </c>
      <c r="V180" s="103">
        <f t="shared" si="52"/>
        <v>8</v>
      </c>
      <c r="W180" s="103" t="str">
        <f t="shared" si="52"/>
        <v>-</v>
      </c>
      <c r="X180" s="103">
        <f t="shared" si="8"/>
        <v>233</v>
      </c>
    </row>
    <row r="181" spans="1:256" ht="11.25" customHeight="1">
      <c r="A181" s="68">
        <v>1999</v>
      </c>
      <c r="B181" s="103">
        <f t="shared" ref="B181:L181" si="53">IF(AND(B130="-",B79="-",B28="-"),"-",SUM(B130,B79,B28))</f>
        <v>0</v>
      </c>
      <c r="C181" s="103">
        <f t="shared" si="53"/>
        <v>1691</v>
      </c>
      <c r="D181" s="103">
        <f t="shared" si="53"/>
        <v>6631</v>
      </c>
      <c r="E181" s="103">
        <f t="shared" si="53"/>
        <v>1775</v>
      </c>
      <c r="F181" s="103">
        <f t="shared" si="53"/>
        <v>16005</v>
      </c>
      <c r="G181" s="103">
        <f t="shared" si="53"/>
        <v>37469</v>
      </c>
      <c r="H181" s="103">
        <f t="shared" si="53"/>
        <v>19756</v>
      </c>
      <c r="I181" s="103">
        <f t="shared" si="53"/>
        <v>7867</v>
      </c>
      <c r="J181" s="103">
        <f t="shared" si="53"/>
        <v>3430</v>
      </c>
      <c r="K181" s="103">
        <f t="shared" si="53"/>
        <v>8</v>
      </c>
      <c r="L181" s="103">
        <f t="shared" si="53"/>
        <v>94632</v>
      </c>
      <c r="N181" s="103" t="str">
        <f t="shared" ref="N181:W181" si="54">IF(AND(N130="-",N79="-",N28="-"),"-",IF(OR(ISNUMBER(N130),ISNUMBER(N79),ISNUMBER(N28)),SUM(N130,N79,N28),"--"))</f>
        <v>-</v>
      </c>
      <c r="O181" s="103" t="str">
        <f t="shared" si="54"/>
        <v>-</v>
      </c>
      <c r="P181" s="103" t="str">
        <f t="shared" si="54"/>
        <v>-</v>
      </c>
      <c r="Q181" s="103">
        <f t="shared" si="54"/>
        <v>12</v>
      </c>
      <c r="R181" s="103">
        <f t="shared" si="54"/>
        <v>226</v>
      </c>
      <c r="S181" s="103">
        <f t="shared" si="54"/>
        <v>6207</v>
      </c>
      <c r="T181" s="103">
        <f t="shared" si="54"/>
        <v>220</v>
      </c>
      <c r="U181" s="103">
        <f t="shared" si="54"/>
        <v>27</v>
      </c>
      <c r="V181" s="103">
        <f t="shared" si="54"/>
        <v>8</v>
      </c>
      <c r="W181" s="103" t="str">
        <f t="shared" si="54"/>
        <v>-</v>
      </c>
      <c r="X181" s="103">
        <f t="shared" si="8"/>
        <v>6700</v>
      </c>
    </row>
    <row r="182" spans="1:256" ht="11.25" customHeight="1">
      <c r="A182" s="68">
        <v>2000</v>
      </c>
      <c r="B182" s="103">
        <f t="shared" ref="B182:L182" si="55">IF(AND(B131="-",B80="-",B29="-"),"-",SUM(B131,B80,B29))</f>
        <v>0</v>
      </c>
      <c r="C182" s="103">
        <f t="shared" si="55"/>
        <v>0</v>
      </c>
      <c r="D182" s="103">
        <f t="shared" si="55"/>
        <v>40315</v>
      </c>
      <c r="E182" s="103">
        <f t="shared" si="55"/>
        <v>32485</v>
      </c>
      <c r="F182" s="103">
        <f t="shared" si="55"/>
        <v>38095</v>
      </c>
      <c r="G182" s="103">
        <f t="shared" si="55"/>
        <v>41196</v>
      </c>
      <c r="H182" s="103">
        <f t="shared" si="55"/>
        <v>34998</v>
      </c>
      <c r="I182" s="103">
        <f t="shared" si="55"/>
        <v>13430</v>
      </c>
      <c r="J182" s="103">
        <f t="shared" si="55"/>
        <v>8060</v>
      </c>
      <c r="K182" s="103">
        <f t="shared" si="55"/>
        <v>1968</v>
      </c>
      <c r="L182" s="103">
        <f t="shared" si="55"/>
        <v>210547</v>
      </c>
      <c r="N182" s="103" t="str">
        <f t="shared" ref="N182:W182" si="56">IF(AND(N131="-",N80="-",N29="-"),"-",IF(OR(ISNUMBER(N131),ISNUMBER(N80),ISNUMBER(N29)),SUM(N131,N80,N29),"--"))</f>
        <v>-</v>
      </c>
      <c r="O182" s="103" t="str">
        <f t="shared" si="56"/>
        <v>-</v>
      </c>
      <c r="P182" s="103" t="str">
        <f t="shared" si="56"/>
        <v>-</v>
      </c>
      <c r="Q182" s="103" t="str">
        <f t="shared" si="56"/>
        <v>-</v>
      </c>
      <c r="R182" s="103">
        <f t="shared" si="56"/>
        <v>160</v>
      </c>
      <c r="S182" s="103">
        <f t="shared" si="56"/>
        <v>19420</v>
      </c>
      <c r="T182" s="103">
        <f t="shared" si="56"/>
        <v>262</v>
      </c>
      <c r="U182" s="103">
        <f t="shared" si="56"/>
        <v>31</v>
      </c>
      <c r="V182" s="103">
        <f t="shared" si="56"/>
        <v>8</v>
      </c>
      <c r="W182" s="103" t="str">
        <f t="shared" si="56"/>
        <v>-</v>
      </c>
      <c r="X182" s="103">
        <f t="shared" si="8"/>
        <v>19881</v>
      </c>
    </row>
    <row r="183" spans="1:256" ht="11.25" customHeight="1">
      <c r="A183" s="68">
        <v>2001</v>
      </c>
      <c r="B183" s="103">
        <f t="shared" ref="B183:L183" si="57">IF(AND(B132="-",B81="-",B30="-"),"-",SUM(B132,B81,B30))</f>
        <v>0</v>
      </c>
      <c r="C183" s="103">
        <f t="shared" si="57"/>
        <v>1256</v>
      </c>
      <c r="D183" s="103">
        <f t="shared" si="57"/>
        <v>18059</v>
      </c>
      <c r="E183" s="103">
        <f t="shared" si="57"/>
        <v>14799</v>
      </c>
      <c r="F183" s="103">
        <f t="shared" si="57"/>
        <v>15416</v>
      </c>
      <c r="G183" s="103">
        <f t="shared" si="57"/>
        <v>34796</v>
      </c>
      <c r="H183" s="103">
        <f t="shared" si="57"/>
        <v>22429</v>
      </c>
      <c r="I183" s="103">
        <f t="shared" si="57"/>
        <v>10843</v>
      </c>
      <c r="J183" s="103">
        <f t="shared" si="57"/>
        <v>4521</v>
      </c>
      <c r="K183" s="103">
        <f t="shared" si="57"/>
        <v>1246</v>
      </c>
      <c r="L183" s="103">
        <f t="shared" si="57"/>
        <v>123365</v>
      </c>
      <c r="N183" s="103" t="str">
        <f t="shared" ref="N183:W183" si="58">IF(AND(N132="-",N81="-",N30="-"),"-",IF(OR(ISNUMBER(N132),ISNUMBER(N81),ISNUMBER(N30)),SUM(N132,N81,N30),"--"))</f>
        <v>-</v>
      </c>
      <c r="O183" s="103" t="str">
        <f t="shared" si="58"/>
        <v>-</v>
      </c>
      <c r="P183" s="103">
        <f t="shared" si="58"/>
        <v>4</v>
      </c>
      <c r="Q183" s="103">
        <f t="shared" si="58"/>
        <v>452</v>
      </c>
      <c r="R183" s="103">
        <f t="shared" si="58"/>
        <v>18000</v>
      </c>
      <c r="S183" s="103">
        <f t="shared" si="58"/>
        <v>37610</v>
      </c>
      <c r="T183" s="103">
        <f t="shared" si="58"/>
        <v>309</v>
      </c>
      <c r="U183" s="103">
        <f t="shared" si="58"/>
        <v>76</v>
      </c>
      <c r="V183" s="103">
        <f t="shared" si="58"/>
        <v>35</v>
      </c>
      <c r="W183" s="103" t="str">
        <f t="shared" si="58"/>
        <v>-</v>
      </c>
      <c r="X183" s="103">
        <f t="shared" si="8"/>
        <v>56486</v>
      </c>
    </row>
    <row r="184" spans="1:256" ht="11.25" customHeight="1">
      <c r="A184" s="68">
        <v>2002</v>
      </c>
      <c r="B184" s="103">
        <f t="shared" ref="B184:L184" si="59">IF(AND(B133="-",B82="-",B31="-"),"-",SUM(B133,B82,B31))</f>
        <v>14</v>
      </c>
      <c r="C184" s="103">
        <f t="shared" si="59"/>
        <v>2979</v>
      </c>
      <c r="D184" s="103">
        <f t="shared" si="59"/>
        <v>37914</v>
      </c>
      <c r="E184" s="103">
        <f t="shared" si="59"/>
        <v>25311</v>
      </c>
      <c r="F184" s="103">
        <f t="shared" si="59"/>
        <v>43254</v>
      </c>
      <c r="G184" s="103">
        <f t="shared" si="59"/>
        <v>68567</v>
      </c>
      <c r="H184" s="103">
        <f t="shared" si="59"/>
        <v>32387</v>
      </c>
      <c r="I184" s="103">
        <f t="shared" si="59"/>
        <v>12998</v>
      </c>
      <c r="J184" s="103">
        <f t="shared" si="59"/>
        <v>3285</v>
      </c>
      <c r="K184" s="103">
        <f t="shared" si="59"/>
        <v>61</v>
      </c>
      <c r="L184" s="103">
        <f t="shared" si="59"/>
        <v>226770</v>
      </c>
      <c r="N184" s="103" t="str">
        <f t="shared" ref="N184:W184" si="60">IF(AND(N133="-",N82="-",N31="-"),"-",IF(OR(ISNUMBER(N133),ISNUMBER(N82),ISNUMBER(N31)),SUM(N133,N82,N31),"--"))</f>
        <v>-</v>
      </c>
      <c r="O184" s="103" t="str">
        <f t="shared" si="60"/>
        <v>-</v>
      </c>
      <c r="P184" s="103">
        <f t="shared" si="60"/>
        <v>2</v>
      </c>
      <c r="Q184" s="103">
        <f t="shared" si="60"/>
        <v>32</v>
      </c>
      <c r="R184" s="103">
        <f t="shared" si="60"/>
        <v>418</v>
      </c>
      <c r="S184" s="103">
        <f t="shared" si="60"/>
        <v>20076</v>
      </c>
      <c r="T184" s="103">
        <f t="shared" si="60"/>
        <v>2266</v>
      </c>
      <c r="U184" s="103">
        <f t="shared" si="60"/>
        <v>144</v>
      </c>
      <c r="V184" s="103">
        <f t="shared" si="60"/>
        <v>24</v>
      </c>
      <c r="W184" s="103" t="str">
        <f t="shared" si="60"/>
        <v>-</v>
      </c>
      <c r="X184" s="103">
        <f t="shared" si="8"/>
        <v>22962</v>
      </c>
    </row>
    <row r="185" spans="1:256" ht="11.25" customHeight="1">
      <c r="A185" s="68">
        <v>2003</v>
      </c>
      <c r="B185" s="103">
        <f t="shared" ref="B185:L185" si="61">IF(AND(B134="-",B83="-",B32="-"),"-",SUM(B134,B83,B32))</f>
        <v>444</v>
      </c>
      <c r="C185" s="103">
        <f t="shared" si="61"/>
        <v>3980</v>
      </c>
      <c r="D185" s="103">
        <f t="shared" si="61"/>
        <v>9591</v>
      </c>
      <c r="E185" s="103">
        <f t="shared" si="61"/>
        <v>15862</v>
      </c>
      <c r="F185" s="103">
        <f t="shared" si="61"/>
        <v>24135</v>
      </c>
      <c r="G185" s="103">
        <f t="shared" si="61"/>
        <v>47196</v>
      </c>
      <c r="H185" s="103">
        <f t="shared" si="61"/>
        <v>18866</v>
      </c>
      <c r="I185" s="103">
        <f t="shared" si="61"/>
        <v>9987</v>
      </c>
      <c r="J185" s="103">
        <f t="shared" si="61"/>
        <v>2873</v>
      </c>
      <c r="K185" s="103">
        <f t="shared" si="61"/>
        <v>64</v>
      </c>
      <c r="L185" s="103">
        <f t="shared" si="61"/>
        <v>132998</v>
      </c>
      <c r="M185" s="21"/>
      <c r="N185" s="103" t="str">
        <f t="shared" ref="N185:W185" si="62">IF(AND(N134="-",N83="-",N32="-"),"-",IF(OR(ISNUMBER(N134),ISNUMBER(N83),ISNUMBER(N32)),SUM(N134,N83,N32),"--"))</f>
        <v>-</v>
      </c>
      <c r="O185" s="103" t="str">
        <f t="shared" si="62"/>
        <v>-</v>
      </c>
      <c r="P185" s="103" t="str">
        <f t="shared" si="62"/>
        <v>-</v>
      </c>
      <c r="Q185" s="103">
        <f t="shared" si="62"/>
        <v>101</v>
      </c>
      <c r="R185" s="103">
        <f t="shared" si="62"/>
        <v>7834</v>
      </c>
      <c r="S185" s="103">
        <f t="shared" si="62"/>
        <v>51075</v>
      </c>
      <c r="T185" s="103">
        <f t="shared" si="62"/>
        <v>25392</v>
      </c>
      <c r="U185" s="103">
        <f t="shared" si="62"/>
        <v>85</v>
      </c>
      <c r="V185" s="103">
        <f t="shared" si="62"/>
        <v>14</v>
      </c>
      <c r="W185" s="103" t="str">
        <f t="shared" si="62"/>
        <v>-</v>
      </c>
      <c r="X185" s="103">
        <f t="shared" si="8"/>
        <v>84501</v>
      </c>
    </row>
    <row r="186" spans="1:256" ht="11.25" customHeight="1">
      <c r="A186" s="68">
        <v>2004</v>
      </c>
      <c r="B186" s="103">
        <f t="shared" ref="B186:L186" si="63">IF(AND(B135="-",B84="-",B33="-"),"-",SUM(B135,B84,B33))</f>
        <v>41</v>
      </c>
      <c r="C186" s="103">
        <f t="shared" si="63"/>
        <v>512</v>
      </c>
      <c r="D186" s="103">
        <f t="shared" si="63"/>
        <v>31494</v>
      </c>
      <c r="E186" s="103">
        <f t="shared" si="63"/>
        <v>31676</v>
      </c>
      <c r="F186" s="103">
        <f t="shared" si="63"/>
        <v>42382</v>
      </c>
      <c r="G186" s="103">
        <f t="shared" si="63"/>
        <v>98194</v>
      </c>
      <c r="H186" s="103">
        <f t="shared" si="63"/>
        <v>48716</v>
      </c>
      <c r="I186" s="103">
        <f t="shared" si="63"/>
        <v>16984</v>
      </c>
      <c r="J186" s="103">
        <f t="shared" si="63"/>
        <v>4958</v>
      </c>
      <c r="K186" s="103">
        <f t="shared" si="63"/>
        <v>407</v>
      </c>
      <c r="L186" s="103">
        <f t="shared" si="63"/>
        <v>275364</v>
      </c>
      <c r="M186" s="21"/>
      <c r="N186" s="103" t="str">
        <f t="shared" ref="N186:W186" si="64">IF(AND(N135="-",N84="-",N33="-"),"-",IF(OR(ISNUMBER(N135),ISNUMBER(N84),ISNUMBER(N33)),SUM(N135,N84,N33),"--"))</f>
        <v>-</v>
      </c>
      <c r="O186" s="103" t="str">
        <f t="shared" si="64"/>
        <v>-</v>
      </c>
      <c r="P186" s="103" t="str">
        <f t="shared" si="64"/>
        <v>-</v>
      </c>
      <c r="Q186" s="103">
        <f t="shared" si="64"/>
        <v>237</v>
      </c>
      <c r="R186" s="103">
        <f t="shared" si="64"/>
        <v>5508</v>
      </c>
      <c r="S186" s="103">
        <f t="shared" si="64"/>
        <v>32211</v>
      </c>
      <c r="T186" s="103">
        <f t="shared" si="64"/>
        <v>12237</v>
      </c>
      <c r="U186" s="103">
        <f t="shared" si="64"/>
        <v>542</v>
      </c>
      <c r="V186" s="103">
        <f t="shared" si="64"/>
        <v>26</v>
      </c>
      <c r="W186" s="103" t="str">
        <f t="shared" si="64"/>
        <v>-</v>
      </c>
      <c r="X186" s="103">
        <f t="shared" si="8"/>
        <v>50761</v>
      </c>
    </row>
    <row r="187" spans="1:256" ht="11.25" customHeight="1">
      <c r="A187" s="68">
        <v>2005</v>
      </c>
      <c r="B187" s="103">
        <f t="shared" ref="B187:L187" si="65">IF(AND(B136="-",B85="-",B34="-"),"-",SUM(B136,B85,B34))</f>
        <v>285</v>
      </c>
      <c r="C187" s="103">
        <f t="shared" si="65"/>
        <v>117</v>
      </c>
      <c r="D187" s="103">
        <f t="shared" si="65"/>
        <v>14359</v>
      </c>
      <c r="E187" s="103">
        <f t="shared" si="65"/>
        <v>15679</v>
      </c>
      <c r="F187" s="103">
        <f t="shared" si="65"/>
        <v>45265</v>
      </c>
      <c r="G187" s="103">
        <f t="shared" si="65"/>
        <v>40639</v>
      </c>
      <c r="H187" s="103">
        <f t="shared" si="65"/>
        <v>25828</v>
      </c>
      <c r="I187" s="103">
        <f t="shared" si="65"/>
        <v>20401</v>
      </c>
      <c r="J187" s="103">
        <f t="shared" si="65"/>
        <v>4639</v>
      </c>
      <c r="K187" s="103">
        <f t="shared" si="65"/>
        <v>355</v>
      </c>
      <c r="L187" s="103">
        <f t="shared" si="65"/>
        <v>167567</v>
      </c>
      <c r="M187" s="21"/>
      <c r="N187" s="103" t="str">
        <f t="shared" ref="N187:W187" si="66">IF(AND(N136="-",N85="-",N34="-"),"-",IF(OR(ISNUMBER(N136),ISNUMBER(N85),ISNUMBER(N34)),SUM(N136,N85,N34),"--"))</f>
        <v>-</v>
      </c>
      <c r="O187" s="103" t="str">
        <f t="shared" si="66"/>
        <v>-</v>
      </c>
      <c r="P187" s="103" t="str">
        <f t="shared" si="66"/>
        <v>-</v>
      </c>
      <c r="Q187" s="103">
        <f t="shared" si="66"/>
        <v>59</v>
      </c>
      <c r="R187" s="103">
        <f t="shared" si="66"/>
        <v>2443</v>
      </c>
      <c r="S187" s="103">
        <f t="shared" si="66"/>
        <v>1668</v>
      </c>
      <c r="T187" s="103">
        <f t="shared" si="66"/>
        <v>105</v>
      </c>
      <c r="U187" s="103">
        <f t="shared" si="66"/>
        <v>164</v>
      </c>
      <c r="V187" s="103" t="str">
        <f t="shared" si="66"/>
        <v>-</v>
      </c>
      <c r="W187" s="103" t="str">
        <f t="shared" si="66"/>
        <v>-</v>
      </c>
      <c r="X187" s="103">
        <f t="shared" si="8"/>
        <v>4439</v>
      </c>
      <c r="Y187" s="103"/>
      <c r="Z187" s="103"/>
      <c r="AA187" s="103"/>
      <c r="AB187" s="103"/>
      <c r="AC187" s="103"/>
      <c r="AD187" s="103"/>
      <c r="AE187" s="103"/>
      <c r="AF187" s="103"/>
      <c r="AG187" s="103"/>
      <c r="AH187" s="103"/>
      <c r="AI187" s="103"/>
      <c r="AJ187" s="103"/>
      <c r="AK187" s="103"/>
      <c r="AL187" s="103"/>
      <c r="AM187" s="103"/>
      <c r="AN187" s="103"/>
      <c r="AO187" s="103"/>
      <c r="AP187" s="103"/>
      <c r="AQ187" s="103"/>
      <c r="AR187" s="103"/>
      <c r="AS187" s="103"/>
      <c r="AT187" s="103"/>
      <c r="AU187" s="103"/>
      <c r="AV187" s="103"/>
      <c r="AW187" s="103"/>
      <c r="AX187" s="103"/>
      <c r="AY187" s="103"/>
      <c r="AZ187" s="103"/>
      <c r="BA187" s="103"/>
      <c r="BB187" s="103"/>
      <c r="BC187" s="103"/>
      <c r="BD187" s="103"/>
      <c r="BE187" s="103"/>
      <c r="BF187" s="103"/>
      <c r="BG187" s="103"/>
      <c r="BH187" s="103"/>
      <c r="BI187" s="103"/>
      <c r="BJ187" s="103"/>
      <c r="BK187" s="103"/>
      <c r="BL187" s="103"/>
      <c r="BM187" s="103"/>
      <c r="BN187" s="103"/>
      <c r="BO187" s="103"/>
      <c r="BP187" s="103"/>
      <c r="BQ187" s="103"/>
      <c r="BR187" s="103"/>
      <c r="BS187" s="103"/>
      <c r="BT187" s="103"/>
      <c r="BU187" s="103"/>
      <c r="BV187" s="103"/>
      <c r="BW187" s="103"/>
      <c r="BX187" s="103"/>
      <c r="BY187" s="103"/>
      <c r="BZ187" s="103"/>
      <c r="CA187" s="103"/>
      <c r="CB187" s="103"/>
      <c r="CC187" s="103"/>
      <c r="CD187" s="103"/>
      <c r="CE187" s="103"/>
      <c r="CF187" s="103"/>
      <c r="CG187" s="103"/>
      <c r="CH187" s="103"/>
      <c r="CI187" s="103"/>
      <c r="CJ187" s="103"/>
      <c r="CK187" s="103"/>
      <c r="CL187" s="103"/>
      <c r="CM187" s="103"/>
      <c r="CN187" s="103"/>
      <c r="CO187" s="103"/>
      <c r="CP187" s="103"/>
      <c r="CQ187" s="103"/>
      <c r="CR187" s="103"/>
      <c r="CS187" s="103"/>
      <c r="CT187" s="103"/>
      <c r="CU187" s="103"/>
      <c r="CV187" s="103"/>
      <c r="CW187" s="103"/>
      <c r="CX187" s="103"/>
      <c r="CY187" s="103"/>
      <c r="CZ187" s="103"/>
      <c r="DA187" s="103"/>
      <c r="DB187" s="103"/>
      <c r="DC187" s="103"/>
      <c r="DD187" s="103"/>
      <c r="DE187" s="103"/>
      <c r="DF187" s="103"/>
      <c r="DG187" s="103"/>
      <c r="DH187" s="103"/>
      <c r="DI187" s="103"/>
      <c r="DJ187" s="103"/>
      <c r="DK187" s="103"/>
      <c r="DL187" s="103"/>
      <c r="DM187" s="103"/>
      <c r="DN187" s="103"/>
      <c r="DO187" s="103"/>
      <c r="DP187" s="103"/>
      <c r="DQ187" s="103"/>
      <c r="DR187" s="103"/>
      <c r="DS187" s="103"/>
      <c r="DT187" s="103"/>
      <c r="DU187" s="103"/>
      <c r="DV187" s="103"/>
      <c r="DW187" s="103"/>
      <c r="DX187" s="103"/>
      <c r="DY187" s="103"/>
      <c r="DZ187" s="103"/>
      <c r="EA187" s="103"/>
      <c r="EB187" s="103"/>
      <c r="EC187" s="103"/>
      <c r="ED187" s="103"/>
      <c r="EE187" s="103"/>
      <c r="EF187" s="103"/>
      <c r="EG187" s="103"/>
      <c r="EH187" s="103"/>
      <c r="EI187" s="103"/>
      <c r="EJ187" s="103"/>
      <c r="EK187" s="103"/>
      <c r="EL187" s="103"/>
      <c r="EM187" s="103"/>
      <c r="EN187" s="103"/>
      <c r="EO187" s="103"/>
      <c r="EP187" s="103"/>
      <c r="EQ187" s="103"/>
      <c r="ER187" s="103"/>
      <c r="ES187" s="103"/>
      <c r="ET187" s="103"/>
      <c r="EU187" s="103"/>
      <c r="EV187" s="103"/>
      <c r="EW187" s="103"/>
      <c r="EX187" s="103"/>
      <c r="EY187" s="103"/>
      <c r="EZ187" s="103"/>
      <c r="FA187" s="103"/>
      <c r="FB187" s="103"/>
      <c r="FC187" s="103"/>
      <c r="FD187" s="103"/>
      <c r="FE187" s="103"/>
      <c r="FF187" s="103"/>
      <c r="FG187" s="103"/>
      <c r="FH187" s="103"/>
      <c r="FI187" s="103"/>
      <c r="FJ187" s="103"/>
      <c r="FK187" s="103"/>
      <c r="FL187" s="103"/>
      <c r="FM187" s="103"/>
      <c r="FN187" s="103"/>
      <c r="FO187" s="103"/>
      <c r="FP187" s="103"/>
      <c r="FQ187" s="103"/>
      <c r="FR187" s="103"/>
      <c r="FS187" s="103"/>
      <c r="FT187" s="103"/>
      <c r="FU187" s="103"/>
      <c r="FV187" s="103"/>
      <c r="FW187" s="103"/>
      <c r="FX187" s="103"/>
      <c r="FY187" s="103"/>
      <c r="FZ187" s="103"/>
      <c r="GA187" s="103"/>
      <c r="GB187" s="103"/>
      <c r="GC187" s="103"/>
      <c r="GD187" s="103"/>
      <c r="GE187" s="103"/>
      <c r="GF187" s="103"/>
      <c r="GG187" s="103"/>
      <c r="GH187" s="103"/>
      <c r="GI187" s="103"/>
      <c r="GJ187" s="103"/>
      <c r="GK187" s="103"/>
      <c r="GL187" s="103"/>
      <c r="GM187" s="103"/>
      <c r="GN187" s="103"/>
      <c r="GO187" s="103"/>
      <c r="GP187" s="103"/>
      <c r="GQ187" s="103"/>
      <c r="GR187" s="103"/>
      <c r="GS187" s="103"/>
      <c r="GT187" s="103"/>
      <c r="GU187" s="103"/>
      <c r="GV187" s="103"/>
      <c r="GW187" s="103"/>
      <c r="GX187" s="103"/>
      <c r="GY187" s="103"/>
      <c r="GZ187" s="103"/>
      <c r="HA187" s="103"/>
      <c r="HB187" s="103"/>
      <c r="HC187" s="103"/>
      <c r="HD187" s="103"/>
      <c r="HE187" s="103"/>
      <c r="HF187" s="103"/>
      <c r="HG187" s="103"/>
      <c r="HH187" s="103"/>
      <c r="HI187" s="103"/>
      <c r="HJ187" s="103"/>
      <c r="HK187" s="103"/>
      <c r="HL187" s="103"/>
      <c r="HM187" s="103"/>
      <c r="HN187" s="103"/>
      <c r="HO187" s="103"/>
      <c r="HP187" s="103"/>
      <c r="HQ187" s="103"/>
      <c r="HR187" s="103"/>
      <c r="HS187" s="103"/>
      <c r="HT187" s="103"/>
      <c r="HU187" s="103"/>
      <c r="HV187" s="103"/>
      <c r="HW187" s="103"/>
      <c r="HX187" s="103"/>
      <c r="HY187" s="103"/>
      <c r="HZ187" s="103"/>
      <c r="IA187" s="103"/>
      <c r="IB187" s="103"/>
      <c r="IC187" s="103"/>
      <c r="ID187" s="103"/>
      <c r="IE187" s="103"/>
      <c r="IF187" s="103"/>
      <c r="IG187" s="103"/>
      <c r="IH187" s="103"/>
      <c r="II187" s="103"/>
      <c r="IJ187" s="103"/>
      <c r="IK187" s="103"/>
      <c r="IL187" s="103"/>
      <c r="IM187" s="103"/>
      <c r="IN187" s="103"/>
      <c r="IO187" s="103"/>
      <c r="IP187" s="103"/>
      <c r="IQ187" s="103"/>
      <c r="IR187" s="103"/>
      <c r="IS187" s="103"/>
      <c r="IT187" s="103"/>
      <c r="IU187" s="103"/>
      <c r="IV187" s="103"/>
    </row>
    <row r="188" spans="1:256" ht="11.25" customHeight="1">
      <c r="A188" s="68">
        <v>2006</v>
      </c>
      <c r="B188" s="103">
        <f t="shared" ref="B188:L188" si="67">IF(AND(B137="-",B86="-",B35="-"),"-",SUM(B137,B86,B35))</f>
        <v>55</v>
      </c>
      <c r="C188" s="103">
        <f t="shared" si="67"/>
        <v>111</v>
      </c>
      <c r="D188" s="103">
        <f t="shared" si="67"/>
        <v>9412</v>
      </c>
      <c r="E188" s="103">
        <f t="shared" si="67"/>
        <v>18921</v>
      </c>
      <c r="F188" s="103">
        <f t="shared" si="67"/>
        <v>30838</v>
      </c>
      <c r="G188" s="103">
        <f t="shared" si="67"/>
        <v>32927</v>
      </c>
      <c r="H188" s="103">
        <f t="shared" si="67"/>
        <v>5005</v>
      </c>
      <c r="I188" s="103">
        <f t="shared" si="67"/>
        <v>7309</v>
      </c>
      <c r="J188" s="103">
        <f t="shared" si="67"/>
        <v>2677</v>
      </c>
      <c r="K188" s="103">
        <f t="shared" si="67"/>
        <v>116</v>
      </c>
      <c r="L188" s="103">
        <f t="shared" si="67"/>
        <v>107371</v>
      </c>
      <c r="M188" s="21"/>
      <c r="N188" s="103" t="str">
        <f t="shared" ref="N188:W188" si="68">IF(AND(N137="-",N86="-",N35="-"),"-",IF(OR(ISNUMBER(N137),ISNUMBER(N86),ISNUMBER(N35)),SUM(N137,N86,N35),"--"))</f>
        <v>-</v>
      </c>
      <c r="O188" s="103" t="str">
        <f t="shared" si="68"/>
        <v>-</v>
      </c>
      <c r="P188" s="103" t="str">
        <f t="shared" si="68"/>
        <v>-</v>
      </c>
      <c r="Q188" s="103">
        <f t="shared" si="68"/>
        <v>201</v>
      </c>
      <c r="R188" s="103">
        <f t="shared" si="68"/>
        <v>1612</v>
      </c>
      <c r="S188" s="103">
        <f t="shared" si="68"/>
        <v>9084</v>
      </c>
      <c r="T188" s="103">
        <f t="shared" si="68"/>
        <v>85</v>
      </c>
      <c r="U188" s="103">
        <f t="shared" si="68"/>
        <v>803</v>
      </c>
      <c r="V188" s="103">
        <f t="shared" si="68"/>
        <v>7</v>
      </c>
      <c r="W188" s="103" t="str">
        <f t="shared" si="68"/>
        <v>-</v>
      </c>
      <c r="X188" s="103">
        <f t="shared" si="8"/>
        <v>11792</v>
      </c>
      <c r="Y188" s="103"/>
      <c r="Z188" s="103"/>
      <c r="AA188" s="103"/>
      <c r="AB188" s="103"/>
      <c r="AC188" s="103"/>
      <c r="AD188" s="103"/>
      <c r="AE188" s="103"/>
      <c r="AF188" s="103"/>
      <c r="AG188" s="103"/>
      <c r="AH188" s="103"/>
      <c r="AI188" s="103"/>
      <c r="AJ188" s="103"/>
      <c r="AK188" s="103"/>
      <c r="AL188" s="103"/>
      <c r="AM188" s="103"/>
      <c r="AN188" s="103"/>
      <c r="AO188" s="103"/>
      <c r="AP188" s="103"/>
      <c r="AQ188" s="103"/>
      <c r="AR188" s="103"/>
      <c r="AS188" s="103"/>
      <c r="AT188" s="103"/>
      <c r="AU188" s="103"/>
      <c r="AV188" s="103"/>
      <c r="AW188" s="103"/>
      <c r="AX188" s="103"/>
      <c r="AY188" s="103"/>
      <c r="AZ188" s="103"/>
      <c r="BA188" s="103"/>
      <c r="BB188" s="103"/>
      <c r="BC188" s="103"/>
      <c r="BD188" s="103"/>
      <c r="BE188" s="103"/>
      <c r="BF188" s="103"/>
      <c r="BG188" s="103"/>
      <c r="BH188" s="103"/>
      <c r="BI188" s="103"/>
      <c r="BJ188" s="103"/>
      <c r="BK188" s="103"/>
      <c r="BL188" s="103"/>
      <c r="BM188" s="103"/>
      <c r="BN188" s="103"/>
      <c r="BO188" s="103"/>
      <c r="BP188" s="103"/>
      <c r="BQ188" s="103"/>
      <c r="BR188" s="103"/>
      <c r="BS188" s="103"/>
      <c r="BT188" s="103"/>
      <c r="BU188" s="103"/>
      <c r="BV188" s="103"/>
      <c r="BW188" s="103"/>
      <c r="BX188" s="103"/>
      <c r="BY188" s="103"/>
      <c r="BZ188" s="103"/>
      <c r="CA188" s="103"/>
      <c r="CB188" s="103"/>
      <c r="CC188" s="103"/>
      <c r="CD188" s="103"/>
      <c r="CE188" s="103"/>
      <c r="CF188" s="103"/>
      <c r="CG188" s="103"/>
      <c r="CH188" s="103"/>
      <c r="CI188" s="103"/>
      <c r="CJ188" s="103"/>
      <c r="CK188" s="103"/>
      <c r="CL188" s="103"/>
      <c r="CM188" s="103"/>
      <c r="CN188" s="103"/>
      <c r="CO188" s="103"/>
      <c r="CP188" s="103"/>
      <c r="CQ188" s="103"/>
      <c r="CR188" s="103"/>
      <c r="CS188" s="103"/>
      <c r="CT188" s="103"/>
      <c r="CU188" s="103"/>
      <c r="CV188" s="103"/>
      <c r="CW188" s="103"/>
      <c r="CX188" s="103"/>
      <c r="CY188" s="103"/>
      <c r="CZ188" s="103"/>
      <c r="DA188" s="103"/>
      <c r="DB188" s="103"/>
      <c r="DC188" s="103"/>
      <c r="DD188" s="103"/>
      <c r="DE188" s="103"/>
      <c r="DF188" s="103"/>
      <c r="DG188" s="103"/>
      <c r="DH188" s="103"/>
      <c r="DI188" s="103"/>
      <c r="DJ188" s="103"/>
      <c r="DK188" s="103"/>
      <c r="DL188" s="103"/>
      <c r="DM188" s="103"/>
      <c r="DN188" s="103"/>
      <c r="DO188" s="103"/>
      <c r="DP188" s="103"/>
      <c r="DQ188" s="103"/>
      <c r="DR188" s="103"/>
      <c r="DS188" s="103"/>
      <c r="DT188" s="103"/>
      <c r="DU188" s="103"/>
      <c r="DV188" s="103"/>
      <c r="DW188" s="103"/>
      <c r="DX188" s="103"/>
      <c r="DY188" s="103"/>
      <c r="DZ188" s="103"/>
      <c r="EA188" s="103"/>
      <c r="EB188" s="103"/>
      <c r="EC188" s="103"/>
      <c r="ED188" s="103"/>
      <c r="EE188" s="103"/>
      <c r="EF188" s="103"/>
      <c r="EG188" s="103"/>
      <c r="EH188" s="103"/>
      <c r="EI188" s="103"/>
      <c r="EJ188" s="103"/>
      <c r="EK188" s="103"/>
      <c r="EL188" s="103"/>
      <c r="EM188" s="103"/>
      <c r="EN188" s="103"/>
      <c r="EO188" s="103"/>
      <c r="EP188" s="103"/>
      <c r="EQ188" s="103"/>
      <c r="ER188" s="103"/>
      <c r="ES188" s="103"/>
      <c r="ET188" s="103"/>
      <c r="EU188" s="103"/>
      <c r="EV188" s="103"/>
      <c r="EW188" s="103"/>
      <c r="EX188" s="103"/>
      <c r="EY188" s="103"/>
      <c r="EZ188" s="103"/>
      <c r="FA188" s="103"/>
      <c r="FB188" s="103"/>
      <c r="FC188" s="103"/>
      <c r="FD188" s="103"/>
      <c r="FE188" s="103"/>
      <c r="FF188" s="103"/>
      <c r="FG188" s="103"/>
      <c r="FH188" s="103"/>
      <c r="FI188" s="103"/>
      <c r="FJ188" s="103"/>
      <c r="FK188" s="103"/>
      <c r="FL188" s="103"/>
      <c r="FM188" s="103"/>
      <c r="FN188" s="103"/>
      <c r="FO188" s="103"/>
      <c r="FP188" s="103"/>
      <c r="FQ188" s="103"/>
      <c r="FR188" s="103"/>
      <c r="FS188" s="103"/>
      <c r="FT188" s="103"/>
      <c r="FU188" s="103"/>
      <c r="FV188" s="103"/>
      <c r="FW188" s="103"/>
      <c r="FX188" s="103"/>
      <c r="FY188" s="103"/>
      <c r="FZ188" s="103"/>
      <c r="GA188" s="103"/>
      <c r="GB188" s="103"/>
      <c r="GC188" s="103"/>
      <c r="GD188" s="103"/>
      <c r="GE188" s="103"/>
      <c r="GF188" s="103"/>
      <c r="GG188" s="103"/>
      <c r="GH188" s="103"/>
      <c r="GI188" s="103"/>
      <c r="GJ188" s="103"/>
      <c r="GK188" s="103"/>
      <c r="GL188" s="103"/>
      <c r="GM188" s="103"/>
      <c r="GN188" s="103"/>
      <c r="GO188" s="103"/>
      <c r="GP188" s="103"/>
      <c r="GQ188" s="103"/>
      <c r="GR188" s="103"/>
      <c r="GS188" s="103"/>
      <c r="GT188" s="103"/>
      <c r="GU188" s="103"/>
      <c r="GV188" s="103"/>
      <c r="GW188" s="103"/>
      <c r="GX188" s="103"/>
      <c r="GY188" s="103"/>
      <c r="GZ188" s="103"/>
      <c r="HA188" s="103"/>
      <c r="HB188" s="103"/>
      <c r="HC188" s="103"/>
      <c r="HD188" s="103"/>
      <c r="HE188" s="103"/>
      <c r="HF188" s="103"/>
      <c r="HG188" s="103"/>
      <c r="HH188" s="103"/>
      <c r="HI188" s="103"/>
      <c r="HJ188" s="103"/>
      <c r="HK188" s="103"/>
      <c r="HL188" s="103"/>
      <c r="HM188" s="103"/>
      <c r="HN188" s="103"/>
      <c r="HO188" s="103"/>
      <c r="HP188" s="103"/>
      <c r="HQ188" s="103"/>
      <c r="HR188" s="103"/>
      <c r="HS188" s="103"/>
      <c r="HT188" s="103"/>
      <c r="HU188" s="103"/>
      <c r="HV188" s="103"/>
      <c r="HW188" s="103"/>
      <c r="HX188" s="103"/>
      <c r="HY188" s="103"/>
      <c r="HZ188" s="103"/>
      <c r="IA188" s="103"/>
      <c r="IB188" s="103"/>
      <c r="IC188" s="103"/>
      <c r="ID188" s="103"/>
      <c r="IE188" s="103"/>
      <c r="IF188" s="103"/>
      <c r="IG188" s="103"/>
      <c r="IH188" s="103"/>
      <c r="II188" s="103"/>
      <c r="IJ188" s="103"/>
      <c r="IK188" s="103"/>
      <c r="IL188" s="103"/>
      <c r="IM188" s="103"/>
      <c r="IN188" s="103"/>
      <c r="IO188" s="103"/>
      <c r="IP188" s="103"/>
      <c r="IQ188" s="103"/>
      <c r="IR188" s="103"/>
      <c r="IS188" s="103"/>
      <c r="IT188" s="103"/>
      <c r="IU188" s="103"/>
      <c r="IV188" s="103"/>
    </row>
    <row r="189" spans="1:256" ht="11.25" customHeight="1">
      <c r="A189" s="68">
        <v>2007</v>
      </c>
      <c r="B189" s="103">
        <f t="shared" ref="B189:L189" si="69">IF(AND(B138="-",B87="-",B36="-"),"-",SUM(B138,B87,B36))</f>
        <v>48</v>
      </c>
      <c r="C189" s="103">
        <f t="shared" si="69"/>
        <v>203</v>
      </c>
      <c r="D189" s="103">
        <f t="shared" si="69"/>
        <v>3152</v>
      </c>
      <c r="E189" s="103">
        <f t="shared" si="69"/>
        <v>7318</v>
      </c>
      <c r="F189" s="103">
        <f t="shared" si="69"/>
        <v>14158</v>
      </c>
      <c r="G189" s="103">
        <f t="shared" si="69"/>
        <v>13885</v>
      </c>
      <c r="H189" s="103">
        <f t="shared" si="69"/>
        <v>10294</v>
      </c>
      <c r="I189" s="103">
        <f t="shared" si="69"/>
        <v>3202</v>
      </c>
      <c r="J189" s="103">
        <f t="shared" si="69"/>
        <v>1450</v>
      </c>
      <c r="K189" s="103">
        <f t="shared" si="69"/>
        <v>341</v>
      </c>
      <c r="L189" s="103">
        <f t="shared" si="69"/>
        <v>54051</v>
      </c>
      <c r="M189" s="21"/>
      <c r="N189" s="103" t="str">
        <f t="shared" ref="N189:W189" si="70">IF(AND(N138="-",N87="-",N36="-"),"-",IF(OR(ISNUMBER(N138),ISNUMBER(N87),ISNUMBER(N36)),SUM(N138,N87,N36),"--"))</f>
        <v>-</v>
      </c>
      <c r="O189" s="103" t="str">
        <f t="shared" si="70"/>
        <v>-</v>
      </c>
      <c r="P189" s="103" t="str">
        <f t="shared" si="70"/>
        <v>-</v>
      </c>
      <c r="Q189" s="103">
        <f t="shared" si="70"/>
        <v>55</v>
      </c>
      <c r="R189" s="103">
        <f t="shared" si="70"/>
        <v>5083</v>
      </c>
      <c r="S189" s="103">
        <f t="shared" si="70"/>
        <v>20117</v>
      </c>
      <c r="T189" s="103">
        <f t="shared" si="70"/>
        <v>17359</v>
      </c>
      <c r="U189" s="103">
        <f t="shared" si="70"/>
        <v>385</v>
      </c>
      <c r="V189" s="103">
        <f t="shared" si="70"/>
        <v>3</v>
      </c>
      <c r="W189" s="103" t="str">
        <f t="shared" si="70"/>
        <v>-</v>
      </c>
      <c r="X189" s="103">
        <f t="shared" si="8"/>
        <v>43002</v>
      </c>
      <c r="Y189" s="103"/>
      <c r="Z189" s="103"/>
      <c r="AA189" s="103"/>
      <c r="AB189" s="103"/>
      <c r="AC189" s="103"/>
      <c r="AD189" s="103"/>
      <c r="AE189" s="103"/>
      <c r="AF189" s="103"/>
      <c r="AG189" s="103"/>
      <c r="AH189" s="103"/>
      <c r="AI189" s="103"/>
      <c r="AJ189" s="103"/>
      <c r="AK189" s="103"/>
      <c r="AL189" s="103"/>
      <c r="AM189" s="103"/>
      <c r="AN189" s="103"/>
      <c r="AO189" s="103"/>
      <c r="AP189" s="103"/>
      <c r="AQ189" s="103"/>
      <c r="AR189" s="103"/>
      <c r="AS189" s="103"/>
      <c r="AT189" s="103"/>
      <c r="AU189" s="103"/>
      <c r="AV189" s="103"/>
      <c r="AW189" s="103"/>
      <c r="AX189" s="103"/>
      <c r="AY189" s="103"/>
      <c r="AZ189" s="103"/>
      <c r="BA189" s="103"/>
      <c r="BB189" s="103"/>
      <c r="BC189" s="103"/>
      <c r="BD189" s="103"/>
      <c r="BE189" s="103"/>
      <c r="BF189" s="103"/>
      <c r="BG189" s="103"/>
      <c r="BH189" s="103"/>
      <c r="BI189" s="103"/>
      <c r="BJ189" s="103"/>
      <c r="BK189" s="103"/>
      <c r="BL189" s="103"/>
      <c r="BM189" s="103"/>
      <c r="BN189" s="103"/>
      <c r="BO189" s="103"/>
      <c r="BP189" s="103"/>
      <c r="BQ189" s="103"/>
      <c r="BR189" s="103"/>
      <c r="BS189" s="103"/>
      <c r="BT189" s="103"/>
      <c r="BU189" s="103"/>
      <c r="BV189" s="103"/>
      <c r="BW189" s="103"/>
      <c r="BX189" s="103"/>
      <c r="BY189" s="103"/>
      <c r="BZ189" s="103"/>
      <c r="CA189" s="103"/>
      <c r="CB189" s="103"/>
      <c r="CC189" s="103"/>
      <c r="CD189" s="103"/>
      <c r="CE189" s="103"/>
      <c r="CF189" s="103"/>
      <c r="CG189" s="103"/>
      <c r="CH189" s="103"/>
      <c r="CI189" s="103"/>
      <c r="CJ189" s="103"/>
      <c r="CK189" s="103"/>
      <c r="CL189" s="103"/>
      <c r="CM189" s="103"/>
      <c r="CN189" s="103"/>
      <c r="CO189" s="103"/>
      <c r="CP189" s="103"/>
      <c r="CQ189" s="103"/>
      <c r="CR189" s="103"/>
      <c r="CS189" s="103"/>
      <c r="CT189" s="103"/>
      <c r="CU189" s="103"/>
      <c r="CV189" s="103"/>
      <c r="CW189" s="103"/>
      <c r="CX189" s="103"/>
      <c r="CY189" s="103"/>
      <c r="CZ189" s="103"/>
      <c r="DA189" s="103"/>
      <c r="DB189" s="103"/>
      <c r="DC189" s="103"/>
      <c r="DD189" s="103"/>
      <c r="DE189" s="103"/>
      <c r="DF189" s="103"/>
      <c r="DG189" s="103"/>
      <c r="DH189" s="103"/>
      <c r="DI189" s="103"/>
      <c r="DJ189" s="103"/>
      <c r="DK189" s="103"/>
      <c r="DL189" s="103"/>
      <c r="DM189" s="103"/>
      <c r="DN189" s="103"/>
      <c r="DO189" s="103"/>
      <c r="DP189" s="103"/>
      <c r="DQ189" s="103"/>
      <c r="DR189" s="103"/>
      <c r="DS189" s="103"/>
      <c r="DT189" s="103"/>
      <c r="DU189" s="103"/>
      <c r="DV189" s="103"/>
      <c r="DW189" s="103"/>
      <c r="DX189" s="103"/>
      <c r="DY189" s="103"/>
      <c r="DZ189" s="103"/>
      <c r="EA189" s="103"/>
      <c r="EB189" s="103"/>
      <c r="EC189" s="103"/>
      <c r="ED189" s="103"/>
      <c r="EE189" s="103"/>
      <c r="EF189" s="103"/>
      <c r="EG189" s="103"/>
      <c r="EH189" s="103"/>
      <c r="EI189" s="103"/>
      <c r="EJ189" s="103"/>
      <c r="EK189" s="103"/>
      <c r="EL189" s="103"/>
      <c r="EM189" s="103"/>
      <c r="EN189" s="103"/>
      <c r="EO189" s="103"/>
      <c r="EP189" s="103"/>
      <c r="EQ189" s="103"/>
      <c r="ER189" s="103"/>
      <c r="ES189" s="103"/>
      <c r="ET189" s="103"/>
      <c r="EU189" s="103"/>
      <c r="EV189" s="103"/>
      <c r="EW189" s="103"/>
      <c r="EX189" s="103"/>
      <c r="EY189" s="103"/>
      <c r="EZ189" s="103"/>
      <c r="FA189" s="103"/>
      <c r="FB189" s="103"/>
      <c r="FC189" s="103"/>
      <c r="FD189" s="103"/>
      <c r="FE189" s="103"/>
      <c r="FF189" s="103"/>
      <c r="FG189" s="103"/>
      <c r="FH189" s="103"/>
      <c r="FI189" s="103"/>
      <c r="FJ189" s="103"/>
      <c r="FK189" s="103"/>
      <c r="FL189" s="103"/>
      <c r="FM189" s="103"/>
      <c r="FN189" s="103"/>
      <c r="FO189" s="103"/>
      <c r="FP189" s="103"/>
      <c r="FQ189" s="103"/>
      <c r="FR189" s="103"/>
      <c r="FS189" s="103"/>
      <c r="FT189" s="103"/>
      <c r="FU189" s="103"/>
      <c r="FV189" s="103"/>
      <c r="FW189" s="103"/>
      <c r="FX189" s="103"/>
      <c r="FY189" s="103"/>
      <c r="FZ189" s="103"/>
      <c r="GA189" s="103"/>
      <c r="GB189" s="103"/>
      <c r="GC189" s="103"/>
      <c r="GD189" s="103"/>
      <c r="GE189" s="103"/>
      <c r="GF189" s="103"/>
      <c r="GG189" s="103"/>
      <c r="GH189" s="103"/>
      <c r="GI189" s="103"/>
      <c r="GJ189" s="103"/>
      <c r="GK189" s="103"/>
      <c r="GL189" s="103"/>
      <c r="GM189" s="103"/>
      <c r="GN189" s="103"/>
      <c r="GO189" s="103"/>
      <c r="GP189" s="103"/>
      <c r="GQ189" s="103"/>
      <c r="GR189" s="103"/>
      <c r="GS189" s="103"/>
      <c r="GT189" s="103"/>
      <c r="GU189" s="103"/>
      <c r="GV189" s="103"/>
      <c r="GW189" s="103"/>
      <c r="GX189" s="103"/>
      <c r="GY189" s="103"/>
      <c r="GZ189" s="103"/>
      <c r="HA189" s="103"/>
      <c r="HB189" s="103"/>
      <c r="HC189" s="103"/>
      <c r="HD189" s="103"/>
      <c r="HE189" s="103"/>
      <c r="HF189" s="103"/>
      <c r="HG189" s="103"/>
      <c r="HH189" s="103"/>
      <c r="HI189" s="103"/>
      <c r="HJ189" s="103"/>
      <c r="HK189" s="103"/>
      <c r="HL189" s="103"/>
      <c r="HM189" s="103"/>
      <c r="HN189" s="103"/>
      <c r="HO189" s="103"/>
      <c r="HP189" s="103"/>
      <c r="HQ189" s="103"/>
      <c r="HR189" s="103"/>
      <c r="HS189" s="103"/>
      <c r="HT189" s="103"/>
      <c r="HU189" s="103"/>
      <c r="HV189" s="103"/>
      <c r="HW189" s="103"/>
      <c r="HX189" s="103"/>
      <c r="HY189" s="103"/>
      <c r="HZ189" s="103"/>
      <c r="IA189" s="103"/>
      <c r="IB189" s="103"/>
      <c r="IC189" s="103"/>
      <c r="ID189" s="103"/>
      <c r="IE189" s="103"/>
      <c r="IF189" s="103"/>
      <c r="IG189" s="103"/>
      <c r="IH189" s="103"/>
      <c r="II189" s="103"/>
      <c r="IJ189" s="103"/>
      <c r="IK189" s="103"/>
      <c r="IL189" s="103"/>
      <c r="IM189" s="103"/>
      <c r="IN189" s="103"/>
      <c r="IO189" s="103"/>
      <c r="IP189" s="103"/>
      <c r="IQ189" s="103"/>
      <c r="IR189" s="103"/>
      <c r="IS189" s="103"/>
      <c r="IT189" s="103"/>
      <c r="IU189" s="103"/>
      <c r="IV189" s="103"/>
    </row>
    <row r="190" spans="1:256" ht="11.25" customHeight="1">
      <c r="A190" s="68">
        <v>2008</v>
      </c>
      <c r="B190" s="103">
        <f t="shared" ref="B190:J190" si="71">IF(AND(B139="-",B88="-",B37="-"),"-",SUM(B139,B88,B37))</f>
        <v>0</v>
      </c>
      <c r="C190" s="103">
        <f t="shared" si="71"/>
        <v>6</v>
      </c>
      <c r="D190" s="103" t="str">
        <f t="shared" si="71"/>
        <v>-</v>
      </c>
      <c r="E190" s="103" t="str">
        <f t="shared" si="71"/>
        <v>-</v>
      </c>
      <c r="F190" s="103">
        <f t="shared" si="71"/>
        <v>9</v>
      </c>
      <c r="G190" s="103">
        <f t="shared" si="71"/>
        <v>6</v>
      </c>
      <c r="H190" s="103">
        <f t="shared" si="71"/>
        <v>3</v>
      </c>
      <c r="I190" s="103">
        <f t="shared" si="71"/>
        <v>262</v>
      </c>
      <c r="J190" s="103">
        <f t="shared" si="71"/>
        <v>481</v>
      </c>
      <c r="K190" s="38" t="s">
        <v>63</v>
      </c>
      <c r="L190" s="103">
        <f t="shared" ref="L190:L204" si="72">IF(AND(L139="-",L88="-",L37="-"),"-",SUM(L139,L88,L37))</f>
        <v>767</v>
      </c>
      <c r="M190" s="21"/>
      <c r="N190" s="103" t="str">
        <f t="shared" ref="N190:W190" si="73">IF(AND(N139="-",N88="-",N37="-"),"-",IF(OR(ISNUMBER(N139),ISNUMBER(N88),ISNUMBER(N37)),SUM(N139,N88,N37),"--"))</f>
        <v>-</v>
      </c>
      <c r="O190" s="103" t="str">
        <f t="shared" si="73"/>
        <v>-</v>
      </c>
      <c r="P190" s="103" t="str">
        <f t="shared" si="73"/>
        <v>-</v>
      </c>
      <c r="Q190" s="103" t="str">
        <f t="shared" si="73"/>
        <v>-</v>
      </c>
      <c r="R190" s="103">
        <f t="shared" si="73"/>
        <v>1219</v>
      </c>
      <c r="S190" s="103">
        <f t="shared" si="73"/>
        <v>4084</v>
      </c>
      <c r="T190" s="103">
        <f t="shared" si="73"/>
        <v>4540</v>
      </c>
      <c r="U190" s="103">
        <f t="shared" si="73"/>
        <v>45</v>
      </c>
      <c r="V190" s="103">
        <f t="shared" si="73"/>
        <v>6</v>
      </c>
      <c r="W190" s="103" t="str">
        <f t="shared" si="73"/>
        <v>-</v>
      </c>
      <c r="X190" s="103">
        <f t="shared" si="8"/>
        <v>9894</v>
      </c>
      <c r="Y190" s="103"/>
      <c r="Z190" s="103"/>
      <c r="AA190" s="103"/>
      <c r="AB190" s="103"/>
      <c r="AC190" s="103"/>
      <c r="AD190" s="103"/>
      <c r="AE190" s="103"/>
      <c r="AF190" s="103"/>
      <c r="AG190" s="103"/>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c r="BH190" s="103"/>
      <c r="BI190" s="103"/>
      <c r="BJ190" s="103"/>
      <c r="BK190" s="103"/>
      <c r="BL190" s="103"/>
      <c r="BM190" s="103"/>
      <c r="BN190" s="103"/>
      <c r="BO190" s="103"/>
      <c r="BP190" s="103"/>
      <c r="BQ190" s="103"/>
      <c r="BR190" s="103"/>
      <c r="BS190" s="103"/>
      <c r="BT190" s="103"/>
      <c r="BU190" s="103"/>
      <c r="BV190" s="103"/>
      <c r="BW190" s="103"/>
      <c r="BX190" s="103"/>
      <c r="BY190" s="103"/>
      <c r="BZ190" s="103"/>
      <c r="CA190" s="103"/>
      <c r="CB190" s="103"/>
      <c r="CC190" s="103"/>
      <c r="CD190" s="103"/>
      <c r="CE190" s="103"/>
      <c r="CF190" s="103"/>
      <c r="CG190" s="103"/>
      <c r="CH190" s="103"/>
      <c r="CI190" s="103"/>
      <c r="CJ190" s="103"/>
      <c r="CK190" s="103"/>
      <c r="CL190" s="103"/>
      <c r="CM190" s="103"/>
      <c r="CN190" s="103"/>
      <c r="CO190" s="103"/>
      <c r="CP190" s="103"/>
      <c r="CQ190" s="103"/>
      <c r="CR190" s="103"/>
      <c r="CS190" s="103"/>
      <c r="CT190" s="103"/>
      <c r="CU190" s="103"/>
      <c r="CV190" s="103"/>
      <c r="CW190" s="103"/>
      <c r="CX190" s="103"/>
      <c r="CY190" s="103"/>
      <c r="CZ190" s="103"/>
      <c r="DA190" s="103"/>
      <c r="DB190" s="103"/>
      <c r="DC190" s="103"/>
      <c r="DD190" s="103"/>
      <c r="DE190" s="103"/>
      <c r="DF190" s="103"/>
      <c r="DG190" s="103"/>
      <c r="DH190" s="103"/>
      <c r="DI190" s="103"/>
      <c r="DJ190" s="103"/>
      <c r="DK190" s="103"/>
      <c r="DL190" s="103"/>
      <c r="DM190" s="103"/>
      <c r="DN190" s="103"/>
      <c r="DO190" s="103"/>
      <c r="DP190" s="103"/>
      <c r="DQ190" s="103"/>
      <c r="DR190" s="103"/>
      <c r="DS190" s="103"/>
      <c r="DT190" s="103"/>
      <c r="DU190" s="103"/>
      <c r="DV190" s="103"/>
      <c r="DW190" s="103"/>
      <c r="DX190" s="103"/>
      <c r="DY190" s="103"/>
      <c r="DZ190" s="103"/>
      <c r="EA190" s="103"/>
      <c r="EB190" s="103"/>
      <c r="EC190" s="103"/>
      <c r="ED190" s="103"/>
      <c r="EE190" s="103"/>
      <c r="EF190" s="103"/>
      <c r="EG190" s="103"/>
      <c r="EH190" s="103"/>
      <c r="EI190" s="103"/>
      <c r="EJ190" s="103"/>
      <c r="EK190" s="103"/>
      <c r="EL190" s="103"/>
      <c r="EM190" s="103"/>
      <c r="EN190" s="103"/>
      <c r="EO190" s="103"/>
      <c r="EP190" s="103"/>
      <c r="EQ190" s="103"/>
      <c r="ER190" s="103"/>
      <c r="ES190" s="103"/>
      <c r="ET190" s="103"/>
      <c r="EU190" s="103"/>
      <c r="EV190" s="103"/>
      <c r="EW190" s="103"/>
      <c r="EX190" s="103"/>
      <c r="EY190" s="103"/>
      <c r="EZ190" s="103"/>
      <c r="FA190" s="103"/>
      <c r="FB190" s="103"/>
      <c r="FC190" s="103"/>
      <c r="FD190" s="103"/>
      <c r="FE190" s="103"/>
      <c r="FF190" s="103"/>
      <c r="FG190" s="103"/>
      <c r="FH190" s="103"/>
      <c r="FI190" s="103"/>
      <c r="FJ190" s="103"/>
      <c r="FK190" s="103"/>
      <c r="FL190" s="103"/>
      <c r="FM190" s="103"/>
      <c r="FN190" s="103"/>
      <c r="FO190" s="103"/>
      <c r="FP190" s="103"/>
      <c r="FQ190" s="103"/>
      <c r="FR190" s="103"/>
      <c r="FS190" s="103"/>
      <c r="FT190" s="103"/>
      <c r="FU190" s="103"/>
      <c r="FV190" s="103"/>
      <c r="FW190" s="103"/>
      <c r="FX190" s="103"/>
      <c r="FY190" s="103"/>
      <c r="FZ190" s="103"/>
      <c r="GA190" s="103"/>
      <c r="GB190" s="103"/>
      <c r="GC190" s="103"/>
      <c r="GD190" s="103"/>
      <c r="GE190" s="103"/>
      <c r="GF190" s="103"/>
      <c r="GG190" s="103"/>
      <c r="GH190" s="103"/>
      <c r="GI190" s="103"/>
      <c r="GJ190" s="103"/>
      <c r="GK190" s="103"/>
      <c r="GL190" s="103"/>
      <c r="GM190" s="103"/>
      <c r="GN190" s="103"/>
      <c r="GO190" s="103"/>
      <c r="GP190" s="103"/>
      <c r="GQ190" s="103"/>
      <c r="GR190" s="103"/>
      <c r="GS190" s="103"/>
      <c r="GT190" s="103"/>
      <c r="GU190" s="103"/>
      <c r="GV190" s="103"/>
      <c r="GW190" s="103"/>
      <c r="GX190" s="103"/>
      <c r="GY190" s="103"/>
      <c r="GZ190" s="103"/>
      <c r="HA190" s="103"/>
      <c r="HB190" s="103"/>
      <c r="HC190" s="103"/>
      <c r="HD190" s="103"/>
      <c r="HE190" s="103"/>
      <c r="HF190" s="103"/>
      <c r="HG190" s="103"/>
      <c r="HH190" s="103"/>
      <c r="HI190" s="103"/>
      <c r="HJ190" s="103"/>
      <c r="HK190" s="103"/>
      <c r="HL190" s="103"/>
      <c r="HM190" s="103"/>
      <c r="HN190" s="103"/>
      <c r="HO190" s="103"/>
      <c r="HP190" s="103"/>
      <c r="HQ190" s="103"/>
      <c r="HR190" s="103"/>
      <c r="HS190" s="103"/>
      <c r="HT190" s="103"/>
      <c r="HU190" s="103"/>
      <c r="HV190" s="103"/>
      <c r="HW190" s="103"/>
      <c r="HX190" s="103"/>
      <c r="HY190" s="103"/>
      <c r="HZ190" s="103"/>
      <c r="IA190" s="103"/>
      <c r="IB190" s="103"/>
      <c r="IC190" s="103"/>
      <c r="ID190" s="103"/>
      <c r="IE190" s="103"/>
      <c r="IF190" s="103"/>
      <c r="IG190" s="103"/>
      <c r="IH190" s="103"/>
      <c r="II190" s="103"/>
      <c r="IJ190" s="103"/>
      <c r="IK190" s="103"/>
      <c r="IL190" s="103"/>
      <c r="IM190" s="103"/>
      <c r="IN190" s="103"/>
      <c r="IO190" s="103"/>
      <c r="IP190" s="103"/>
      <c r="IQ190" s="103"/>
      <c r="IR190" s="103"/>
      <c r="IS190" s="103"/>
      <c r="IT190" s="103"/>
      <c r="IU190" s="103"/>
      <c r="IV190" s="103"/>
    </row>
    <row r="191" spans="1:256" ht="11.25" customHeight="1">
      <c r="A191" s="68">
        <v>2009</v>
      </c>
      <c r="B191" s="103" t="str">
        <f t="shared" ref="B191:J191" si="74">IF(AND(B140="-",B89="-",B38="-"),"-",SUM(B140,B89,B38))</f>
        <v>-</v>
      </c>
      <c r="C191" s="103" t="str">
        <f t="shared" si="74"/>
        <v>-</v>
      </c>
      <c r="D191" s="103" t="str">
        <f t="shared" si="74"/>
        <v>-</v>
      </c>
      <c r="E191" s="103" t="str">
        <f t="shared" si="74"/>
        <v>-</v>
      </c>
      <c r="F191" s="103">
        <f t="shared" si="74"/>
        <v>9</v>
      </c>
      <c r="G191" s="103">
        <f t="shared" si="74"/>
        <v>45</v>
      </c>
      <c r="H191" s="103">
        <f t="shared" si="74"/>
        <v>372</v>
      </c>
      <c r="I191" s="103">
        <f t="shared" si="74"/>
        <v>625</v>
      </c>
      <c r="J191" s="103">
        <f t="shared" si="74"/>
        <v>226</v>
      </c>
      <c r="K191" s="38" t="s">
        <v>63</v>
      </c>
      <c r="L191" s="103">
        <f t="shared" si="72"/>
        <v>1277</v>
      </c>
      <c r="M191" s="21"/>
      <c r="N191" s="103" t="str">
        <f t="shared" ref="N191:W191" si="75">IF(AND(N140="-",N89="-",N38="-"),"-",IF(OR(ISNUMBER(N140),ISNUMBER(N89),ISNUMBER(N38)),SUM(N140,N89,N38),"--"))</f>
        <v>-</v>
      </c>
      <c r="O191" s="103" t="str">
        <f t="shared" si="75"/>
        <v>-</v>
      </c>
      <c r="P191" s="103" t="str">
        <f t="shared" si="75"/>
        <v>-</v>
      </c>
      <c r="Q191" s="103" t="str">
        <f t="shared" si="75"/>
        <v>-</v>
      </c>
      <c r="R191" s="103">
        <f t="shared" si="75"/>
        <v>4865</v>
      </c>
      <c r="S191" s="103">
        <f t="shared" si="75"/>
        <v>39124</v>
      </c>
      <c r="T191" s="103">
        <f t="shared" si="75"/>
        <v>25384</v>
      </c>
      <c r="U191" s="103">
        <f t="shared" si="75"/>
        <v>816</v>
      </c>
      <c r="V191" s="103">
        <f t="shared" si="75"/>
        <v>6</v>
      </c>
      <c r="W191" s="103" t="str">
        <f t="shared" si="75"/>
        <v>-</v>
      </c>
      <c r="X191" s="103">
        <f t="shared" si="8"/>
        <v>70195</v>
      </c>
      <c r="Y191" s="103"/>
      <c r="Z191" s="103"/>
      <c r="AA191" s="103"/>
      <c r="AB191" s="103"/>
      <c r="AC191" s="103"/>
      <c r="AD191" s="103"/>
      <c r="AE191" s="103"/>
      <c r="AF191" s="103"/>
      <c r="AG191" s="103"/>
      <c r="AH191" s="103"/>
      <c r="AI191" s="103"/>
      <c r="AJ191" s="103"/>
      <c r="AK191" s="103"/>
      <c r="AL191" s="103"/>
      <c r="AM191" s="103"/>
      <c r="AN191" s="103"/>
      <c r="AO191" s="103"/>
      <c r="AP191" s="103"/>
      <c r="AQ191" s="103"/>
      <c r="AR191" s="103"/>
      <c r="AS191" s="103"/>
      <c r="AT191" s="103"/>
      <c r="AU191" s="103"/>
      <c r="AV191" s="103"/>
      <c r="AW191" s="103"/>
      <c r="AX191" s="103"/>
      <c r="AY191" s="103"/>
      <c r="AZ191" s="103"/>
      <c r="BA191" s="103"/>
      <c r="BB191" s="103"/>
      <c r="BC191" s="103"/>
      <c r="BD191" s="103"/>
      <c r="BE191" s="103"/>
      <c r="BF191" s="103"/>
      <c r="BG191" s="103"/>
      <c r="BH191" s="103"/>
      <c r="BI191" s="103"/>
      <c r="BJ191" s="103"/>
      <c r="BK191" s="103"/>
      <c r="BL191" s="103"/>
      <c r="BM191" s="103"/>
      <c r="BN191" s="103"/>
      <c r="BO191" s="103"/>
      <c r="BP191" s="103"/>
      <c r="BQ191" s="103"/>
      <c r="BR191" s="103"/>
      <c r="BS191" s="103"/>
      <c r="BT191" s="103"/>
      <c r="BU191" s="103"/>
      <c r="BV191" s="103"/>
      <c r="BW191" s="103"/>
      <c r="BX191" s="103"/>
      <c r="BY191" s="103"/>
      <c r="BZ191" s="103"/>
      <c r="CA191" s="103"/>
      <c r="CB191" s="103"/>
      <c r="CC191" s="103"/>
      <c r="CD191" s="103"/>
      <c r="CE191" s="103"/>
      <c r="CF191" s="103"/>
      <c r="CG191" s="103"/>
      <c r="CH191" s="103"/>
      <c r="CI191" s="103"/>
      <c r="CJ191" s="103"/>
      <c r="CK191" s="103"/>
      <c r="CL191" s="103"/>
      <c r="CM191" s="103"/>
      <c r="CN191" s="103"/>
      <c r="CO191" s="103"/>
      <c r="CP191" s="103"/>
      <c r="CQ191" s="103"/>
      <c r="CR191" s="103"/>
      <c r="CS191" s="103"/>
      <c r="CT191" s="103"/>
      <c r="CU191" s="103"/>
      <c r="CV191" s="103"/>
      <c r="CW191" s="103"/>
      <c r="CX191" s="103"/>
      <c r="CY191" s="103"/>
      <c r="CZ191" s="103"/>
      <c r="DA191" s="103"/>
      <c r="DB191" s="103"/>
      <c r="DC191" s="103"/>
      <c r="DD191" s="103"/>
      <c r="DE191" s="103"/>
      <c r="DF191" s="103"/>
      <c r="DG191" s="103"/>
      <c r="DH191" s="103"/>
      <c r="DI191" s="103"/>
      <c r="DJ191" s="103"/>
      <c r="DK191" s="103"/>
      <c r="DL191" s="103"/>
      <c r="DM191" s="103"/>
      <c r="DN191" s="103"/>
      <c r="DO191" s="103"/>
      <c r="DP191" s="103"/>
      <c r="DQ191" s="103"/>
      <c r="DR191" s="103"/>
      <c r="DS191" s="103"/>
      <c r="DT191" s="103"/>
      <c r="DU191" s="103"/>
      <c r="DV191" s="103"/>
      <c r="DW191" s="103"/>
      <c r="DX191" s="103"/>
      <c r="DY191" s="103"/>
      <c r="DZ191" s="103"/>
      <c r="EA191" s="103"/>
      <c r="EB191" s="103"/>
      <c r="EC191" s="103"/>
      <c r="ED191" s="103"/>
      <c r="EE191" s="103"/>
      <c r="EF191" s="103"/>
      <c r="EG191" s="103"/>
      <c r="EH191" s="103"/>
      <c r="EI191" s="103"/>
      <c r="EJ191" s="103"/>
      <c r="EK191" s="103"/>
      <c r="EL191" s="103"/>
      <c r="EM191" s="103"/>
      <c r="EN191" s="103"/>
      <c r="EO191" s="103"/>
      <c r="EP191" s="103"/>
      <c r="EQ191" s="103"/>
      <c r="ER191" s="103"/>
      <c r="ES191" s="103"/>
      <c r="ET191" s="103"/>
      <c r="EU191" s="103"/>
      <c r="EV191" s="103"/>
      <c r="EW191" s="103"/>
      <c r="EX191" s="103"/>
      <c r="EY191" s="103"/>
      <c r="EZ191" s="103"/>
      <c r="FA191" s="103"/>
      <c r="FB191" s="103"/>
      <c r="FC191" s="103"/>
      <c r="FD191" s="103"/>
      <c r="FE191" s="103"/>
      <c r="FF191" s="103"/>
      <c r="FG191" s="103"/>
      <c r="FH191" s="103"/>
      <c r="FI191" s="103"/>
      <c r="FJ191" s="103"/>
      <c r="FK191" s="103"/>
      <c r="FL191" s="103"/>
      <c r="FM191" s="103"/>
      <c r="FN191" s="103"/>
      <c r="FO191" s="103"/>
      <c r="FP191" s="103"/>
      <c r="FQ191" s="103"/>
      <c r="FR191" s="103"/>
      <c r="FS191" s="103"/>
      <c r="FT191" s="103"/>
      <c r="FU191" s="103"/>
      <c r="FV191" s="103"/>
      <c r="FW191" s="103"/>
      <c r="FX191" s="103"/>
      <c r="FY191" s="103"/>
      <c r="FZ191" s="103"/>
      <c r="GA191" s="103"/>
      <c r="GB191" s="103"/>
      <c r="GC191" s="103"/>
      <c r="GD191" s="103"/>
      <c r="GE191" s="103"/>
      <c r="GF191" s="103"/>
      <c r="GG191" s="103"/>
      <c r="GH191" s="103"/>
      <c r="GI191" s="103"/>
      <c r="GJ191" s="103"/>
      <c r="GK191" s="103"/>
      <c r="GL191" s="103"/>
      <c r="GM191" s="103"/>
      <c r="GN191" s="103"/>
      <c r="GO191" s="103"/>
      <c r="GP191" s="103"/>
      <c r="GQ191" s="103"/>
      <c r="GR191" s="103"/>
      <c r="GS191" s="103"/>
      <c r="GT191" s="103"/>
      <c r="GU191" s="103"/>
      <c r="GV191" s="103"/>
      <c r="GW191" s="103"/>
      <c r="GX191" s="103"/>
      <c r="GY191" s="103"/>
      <c r="GZ191" s="103"/>
      <c r="HA191" s="103"/>
      <c r="HB191" s="103"/>
      <c r="HC191" s="103"/>
      <c r="HD191" s="103"/>
      <c r="HE191" s="103"/>
      <c r="HF191" s="103"/>
      <c r="HG191" s="103"/>
      <c r="HH191" s="103"/>
      <c r="HI191" s="103"/>
      <c r="HJ191" s="103"/>
      <c r="HK191" s="103"/>
      <c r="HL191" s="103"/>
      <c r="HM191" s="103"/>
      <c r="HN191" s="103"/>
      <c r="HO191" s="103"/>
      <c r="HP191" s="103"/>
      <c r="HQ191" s="103"/>
      <c r="HR191" s="103"/>
      <c r="HS191" s="103"/>
      <c r="HT191" s="103"/>
      <c r="HU191" s="103"/>
      <c r="HV191" s="103"/>
      <c r="HW191" s="103"/>
      <c r="HX191" s="103"/>
      <c r="HY191" s="103"/>
      <c r="HZ191" s="103"/>
      <c r="IA191" s="103"/>
      <c r="IB191" s="103"/>
      <c r="IC191" s="103"/>
      <c r="ID191" s="103"/>
      <c r="IE191" s="103"/>
      <c r="IF191" s="103"/>
      <c r="IG191" s="103"/>
      <c r="IH191" s="103"/>
      <c r="II191" s="103"/>
      <c r="IJ191" s="103"/>
      <c r="IK191" s="103"/>
      <c r="IL191" s="103"/>
      <c r="IM191" s="103"/>
      <c r="IN191" s="103"/>
      <c r="IO191" s="103"/>
      <c r="IP191" s="103"/>
      <c r="IQ191" s="103"/>
      <c r="IR191" s="103"/>
      <c r="IS191" s="103"/>
      <c r="IT191" s="103"/>
      <c r="IU191" s="103"/>
      <c r="IV191" s="103"/>
    </row>
    <row r="192" spans="1:256" ht="11.25" customHeight="1">
      <c r="A192" s="68">
        <v>2010</v>
      </c>
      <c r="B192" s="103" t="str">
        <f t="shared" ref="B192:J192" si="76">IF(AND(B141="-",B90="-",B39="-"),"-",SUM(B141,B90,B39))</f>
        <v>-</v>
      </c>
      <c r="C192" s="103" t="str">
        <f t="shared" si="76"/>
        <v>-</v>
      </c>
      <c r="D192" s="103">
        <f t="shared" si="76"/>
        <v>5265</v>
      </c>
      <c r="E192" s="103">
        <f t="shared" si="76"/>
        <v>2507</v>
      </c>
      <c r="F192" s="103">
        <f t="shared" si="76"/>
        <v>997</v>
      </c>
      <c r="G192" s="103">
        <f t="shared" si="76"/>
        <v>2988</v>
      </c>
      <c r="H192" s="103">
        <f t="shared" si="76"/>
        <v>4432</v>
      </c>
      <c r="I192" s="103">
        <f t="shared" si="76"/>
        <v>1112</v>
      </c>
      <c r="J192" s="103">
        <f t="shared" si="76"/>
        <v>663</v>
      </c>
      <c r="K192" s="38" t="s">
        <v>63</v>
      </c>
      <c r="L192" s="103">
        <f t="shared" si="72"/>
        <v>17964</v>
      </c>
      <c r="M192" s="21"/>
      <c r="N192" s="103" t="str">
        <f t="shared" ref="N192:W192" si="77">IF(AND(N141="-",N90="-",N39="-"),"-",IF(OR(ISNUMBER(N141),ISNUMBER(N90),ISNUMBER(N39)),SUM(N141,N90,N39),"--"))</f>
        <v>-</v>
      </c>
      <c r="O192" s="103" t="str">
        <f t="shared" si="77"/>
        <v>-</v>
      </c>
      <c r="P192" s="103">
        <f t="shared" si="77"/>
        <v>8</v>
      </c>
      <c r="Q192" s="103">
        <f t="shared" si="77"/>
        <v>7</v>
      </c>
      <c r="R192" s="103">
        <f t="shared" si="77"/>
        <v>436</v>
      </c>
      <c r="S192" s="103">
        <f t="shared" si="77"/>
        <v>2215</v>
      </c>
      <c r="T192" s="103">
        <f t="shared" si="77"/>
        <v>8430</v>
      </c>
      <c r="U192" s="103">
        <f t="shared" si="77"/>
        <v>1266</v>
      </c>
      <c r="V192" s="103" t="str">
        <f t="shared" si="77"/>
        <v>-</v>
      </c>
      <c r="W192" s="103" t="str">
        <f t="shared" si="77"/>
        <v>-</v>
      </c>
      <c r="X192" s="103">
        <f t="shared" si="8"/>
        <v>12362</v>
      </c>
      <c r="Y192" s="103"/>
      <c r="Z192" s="103"/>
      <c r="AA192" s="103"/>
      <c r="AB192" s="103"/>
      <c r="AC192" s="103"/>
      <c r="AD192" s="103"/>
      <c r="AE192" s="103"/>
      <c r="AF192" s="103"/>
      <c r="AG192" s="103"/>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c r="BQ192" s="103"/>
      <c r="BR192" s="103"/>
      <c r="BS192" s="103"/>
      <c r="BT192" s="103"/>
      <c r="BU192" s="103"/>
      <c r="BV192" s="103"/>
      <c r="BW192" s="103"/>
      <c r="BX192" s="103"/>
      <c r="BY192" s="103"/>
      <c r="BZ192" s="103"/>
      <c r="CA192" s="103"/>
      <c r="CB192" s="103"/>
      <c r="CC192" s="103"/>
      <c r="CD192" s="103"/>
      <c r="CE192" s="103"/>
      <c r="CF192" s="103"/>
      <c r="CG192" s="103"/>
      <c r="CH192" s="103"/>
      <c r="CI192" s="103"/>
      <c r="CJ192" s="103"/>
      <c r="CK192" s="103"/>
      <c r="CL192" s="103"/>
      <c r="CM192" s="103"/>
      <c r="CN192" s="103"/>
      <c r="CO192" s="103"/>
      <c r="CP192" s="103"/>
      <c r="CQ192" s="103"/>
      <c r="CR192" s="103"/>
      <c r="CS192" s="103"/>
      <c r="CT192" s="103"/>
      <c r="CU192" s="103"/>
      <c r="CV192" s="103"/>
      <c r="CW192" s="103"/>
      <c r="CX192" s="103"/>
      <c r="CY192" s="103"/>
      <c r="CZ192" s="103"/>
      <c r="DA192" s="103"/>
      <c r="DB192" s="103"/>
      <c r="DC192" s="103"/>
      <c r="DD192" s="103"/>
      <c r="DE192" s="103"/>
      <c r="DF192" s="103"/>
      <c r="DG192" s="103"/>
      <c r="DH192" s="103"/>
      <c r="DI192" s="103"/>
      <c r="DJ192" s="103"/>
      <c r="DK192" s="103"/>
      <c r="DL192" s="103"/>
      <c r="DM192" s="103"/>
      <c r="DN192" s="103"/>
      <c r="DO192" s="103"/>
      <c r="DP192" s="103"/>
      <c r="DQ192" s="103"/>
      <c r="DR192" s="103"/>
      <c r="DS192" s="103"/>
      <c r="DT192" s="103"/>
      <c r="DU192" s="103"/>
      <c r="DV192" s="103"/>
      <c r="DW192" s="103"/>
      <c r="DX192" s="103"/>
      <c r="DY192" s="103"/>
      <c r="DZ192" s="103"/>
      <c r="EA192" s="103"/>
      <c r="EB192" s="103"/>
      <c r="EC192" s="103"/>
      <c r="ED192" s="103"/>
      <c r="EE192" s="103"/>
      <c r="EF192" s="103"/>
      <c r="EG192" s="103"/>
      <c r="EH192" s="103"/>
      <c r="EI192" s="103"/>
      <c r="EJ192" s="103"/>
      <c r="EK192" s="103"/>
      <c r="EL192" s="103"/>
      <c r="EM192" s="103"/>
      <c r="EN192" s="103"/>
      <c r="EO192" s="103"/>
      <c r="EP192" s="103"/>
      <c r="EQ192" s="103"/>
      <c r="ER192" s="103"/>
      <c r="ES192" s="103"/>
      <c r="ET192" s="103"/>
      <c r="EU192" s="103"/>
      <c r="EV192" s="103"/>
      <c r="EW192" s="103"/>
      <c r="EX192" s="103"/>
      <c r="EY192" s="103"/>
      <c r="EZ192" s="103"/>
      <c r="FA192" s="103"/>
      <c r="FB192" s="103"/>
      <c r="FC192" s="103"/>
      <c r="FD192" s="103"/>
      <c r="FE192" s="103"/>
      <c r="FF192" s="103"/>
      <c r="FG192" s="103"/>
      <c r="FH192" s="103"/>
      <c r="FI192" s="103"/>
      <c r="FJ192" s="103"/>
      <c r="FK192" s="103"/>
      <c r="FL192" s="103"/>
      <c r="FM192" s="103"/>
      <c r="FN192" s="103"/>
      <c r="FO192" s="103"/>
      <c r="FP192" s="103"/>
      <c r="FQ192" s="103"/>
      <c r="FR192" s="103"/>
      <c r="FS192" s="103"/>
      <c r="FT192" s="103"/>
      <c r="FU192" s="103"/>
      <c r="FV192" s="103"/>
      <c r="FW192" s="103"/>
      <c r="FX192" s="103"/>
      <c r="FY192" s="103"/>
      <c r="FZ192" s="103"/>
      <c r="GA192" s="103"/>
      <c r="GB192" s="103"/>
      <c r="GC192" s="103"/>
      <c r="GD192" s="103"/>
      <c r="GE192" s="103"/>
      <c r="GF192" s="103"/>
      <c r="GG192" s="103"/>
      <c r="GH192" s="103"/>
      <c r="GI192" s="103"/>
      <c r="GJ192" s="103"/>
      <c r="GK192" s="103"/>
      <c r="GL192" s="103"/>
      <c r="GM192" s="103"/>
      <c r="GN192" s="103"/>
      <c r="GO192" s="103"/>
      <c r="GP192" s="103"/>
      <c r="GQ192" s="103"/>
      <c r="GR192" s="103"/>
      <c r="GS192" s="103"/>
      <c r="GT192" s="103"/>
      <c r="GU192" s="103"/>
      <c r="GV192" s="103"/>
      <c r="GW192" s="103"/>
      <c r="GX192" s="103"/>
      <c r="GY192" s="103"/>
      <c r="GZ192" s="103"/>
      <c r="HA192" s="103"/>
      <c r="HB192" s="103"/>
      <c r="HC192" s="103"/>
      <c r="HD192" s="103"/>
      <c r="HE192" s="103"/>
      <c r="HF192" s="103"/>
      <c r="HG192" s="103"/>
      <c r="HH192" s="103"/>
      <c r="HI192" s="103"/>
      <c r="HJ192" s="103"/>
      <c r="HK192" s="103"/>
      <c r="HL192" s="103"/>
      <c r="HM192" s="103"/>
      <c r="HN192" s="103"/>
      <c r="HO192" s="103"/>
      <c r="HP192" s="103"/>
      <c r="HQ192" s="103"/>
      <c r="HR192" s="103"/>
      <c r="HS192" s="103"/>
      <c r="HT192" s="103"/>
      <c r="HU192" s="103"/>
      <c r="HV192" s="103"/>
      <c r="HW192" s="103"/>
      <c r="HX192" s="103"/>
      <c r="HY192" s="103"/>
      <c r="HZ192" s="103"/>
      <c r="IA192" s="103"/>
      <c r="IB192" s="103"/>
      <c r="IC192" s="103"/>
      <c r="ID192" s="103"/>
      <c r="IE192" s="103"/>
      <c r="IF192" s="103"/>
      <c r="IG192" s="103"/>
      <c r="IH192" s="103"/>
      <c r="II192" s="103"/>
      <c r="IJ192" s="103"/>
      <c r="IK192" s="103"/>
      <c r="IL192" s="103"/>
      <c r="IM192" s="103"/>
      <c r="IN192" s="103"/>
      <c r="IO192" s="103"/>
      <c r="IP192" s="103"/>
      <c r="IQ192" s="103"/>
      <c r="IR192" s="103"/>
      <c r="IS192" s="103"/>
      <c r="IT192" s="103"/>
      <c r="IU192" s="103"/>
      <c r="IV192" s="103"/>
    </row>
    <row r="193" spans="1:256" ht="11.25" customHeight="1">
      <c r="A193" s="68">
        <v>2011</v>
      </c>
      <c r="B193" s="103" t="str">
        <f t="shared" ref="B193:K193" si="78">IF(AND(B142="-",B91="-",B40="-"),"-",SUM(B142,B91,B40))</f>
        <v>-</v>
      </c>
      <c r="C193" s="103">
        <f t="shared" si="78"/>
        <v>0</v>
      </c>
      <c r="D193" s="103">
        <f t="shared" si="78"/>
        <v>5529</v>
      </c>
      <c r="E193" s="103">
        <f t="shared" si="78"/>
        <v>2789</v>
      </c>
      <c r="F193" s="103">
        <f t="shared" si="78"/>
        <v>3565</v>
      </c>
      <c r="G193" s="103">
        <f t="shared" si="78"/>
        <v>17382</v>
      </c>
      <c r="H193" s="103">
        <f t="shared" si="78"/>
        <v>14051</v>
      </c>
      <c r="I193" s="103">
        <f t="shared" si="78"/>
        <v>8347</v>
      </c>
      <c r="J193" s="103">
        <f t="shared" si="78"/>
        <v>1698</v>
      </c>
      <c r="K193" s="103">
        <f t="shared" si="78"/>
        <v>6</v>
      </c>
      <c r="L193" s="103">
        <f t="shared" si="72"/>
        <v>53367</v>
      </c>
      <c r="M193" s="21"/>
      <c r="N193" s="103" t="str">
        <f t="shared" ref="N193:W193" si="79">IF(AND(N142="-",N91="-",N40="-"),"-",IF(OR(ISNUMBER(N142),ISNUMBER(N91),ISNUMBER(N40)),SUM(N142,N91,N40),"--"))</f>
        <v>-</v>
      </c>
      <c r="O193" s="103" t="str">
        <f t="shared" si="79"/>
        <v>-</v>
      </c>
      <c r="P193" s="103">
        <f t="shared" si="79"/>
        <v>8</v>
      </c>
      <c r="Q193" s="103">
        <f t="shared" si="79"/>
        <v>15</v>
      </c>
      <c r="R193" s="103">
        <f t="shared" si="79"/>
        <v>628</v>
      </c>
      <c r="S193" s="103">
        <f t="shared" si="79"/>
        <v>3746</v>
      </c>
      <c r="T193" s="103">
        <f t="shared" si="79"/>
        <v>2065</v>
      </c>
      <c r="U193" s="103">
        <f t="shared" si="79"/>
        <v>6635</v>
      </c>
      <c r="V193" s="103">
        <f t="shared" si="79"/>
        <v>5</v>
      </c>
      <c r="W193" s="103" t="str">
        <f t="shared" si="79"/>
        <v>-</v>
      </c>
      <c r="X193" s="103">
        <f t="shared" si="8"/>
        <v>13102</v>
      </c>
      <c r="Y193" s="103"/>
      <c r="Z193" s="103"/>
      <c r="AA193" s="103"/>
      <c r="AB193" s="103"/>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J193" s="103"/>
      <c r="BK193" s="103"/>
      <c r="BL193" s="103"/>
      <c r="BM193" s="103"/>
      <c r="BN193" s="103"/>
      <c r="BO193" s="103"/>
      <c r="BP193" s="103"/>
      <c r="BQ193" s="103"/>
      <c r="BR193" s="103"/>
      <c r="BS193" s="103"/>
      <c r="BT193" s="103"/>
      <c r="BU193" s="103"/>
      <c r="BV193" s="103"/>
      <c r="BW193" s="103"/>
      <c r="BX193" s="103"/>
      <c r="BY193" s="103"/>
      <c r="BZ193" s="103"/>
      <c r="CA193" s="103"/>
      <c r="CB193" s="103"/>
      <c r="CC193" s="103"/>
      <c r="CD193" s="103"/>
      <c r="CE193" s="103"/>
      <c r="CF193" s="103"/>
      <c r="CG193" s="103"/>
      <c r="CH193" s="103"/>
      <c r="CI193" s="103"/>
      <c r="CJ193" s="103"/>
      <c r="CK193" s="103"/>
      <c r="CL193" s="103"/>
      <c r="CM193" s="103"/>
      <c r="CN193" s="103"/>
      <c r="CO193" s="103"/>
      <c r="CP193" s="103"/>
      <c r="CQ193" s="103"/>
      <c r="CR193" s="103"/>
      <c r="CS193" s="103"/>
      <c r="CT193" s="103"/>
      <c r="CU193" s="103"/>
      <c r="CV193" s="103"/>
      <c r="CW193" s="103"/>
      <c r="CX193" s="103"/>
      <c r="CY193" s="103"/>
      <c r="CZ193" s="103"/>
      <c r="DA193" s="103"/>
      <c r="DB193" s="103"/>
      <c r="DC193" s="103"/>
      <c r="DD193" s="103"/>
      <c r="DE193" s="103"/>
      <c r="DF193" s="103"/>
      <c r="DG193" s="103"/>
      <c r="DH193" s="103"/>
      <c r="DI193" s="103"/>
      <c r="DJ193" s="103"/>
      <c r="DK193" s="103"/>
      <c r="DL193" s="103"/>
      <c r="DM193" s="103"/>
      <c r="DN193" s="103"/>
      <c r="DO193" s="103"/>
      <c r="DP193" s="103"/>
      <c r="DQ193" s="103"/>
      <c r="DR193" s="103"/>
      <c r="DS193" s="103"/>
      <c r="DT193" s="103"/>
      <c r="DU193" s="103"/>
      <c r="DV193" s="103"/>
      <c r="DW193" s="103"/>
      <c r="DX193" s="103"/>
      <c r="DY193" s="103"/>
      <c r="DZ193" s="103"/>
      <c r="EA193" s="103"/>
      <c r="EB193" s="103"/>
      <c r="EC193" s="103"/>
      <c r="ED193" s="103"/>
      <c r="EE193" s="103"/>
      <c r="EF193" s="103"/>
      <c r="EG193" s="103"/>
      <c r="EH193" s="103"/>
      <c r="EI193" s="103"/>
      <c r="EJ193" s="103"/>
      <c r="EK193" s="103"/>
      <c r="EL193" s="103"/>
      <c r="EM193" s="103"/>
      <c r="EN193" s="103"/>
      <c r="EO193" s="103"/>
      <c r="EP193" s="103"/>
      <c r="EQ193" s="103"/>
      <c r="ER193" s="103"/>
      <c r="ES193" s="103"/>
      <c r="ET193" s="103"/>
      <c r="EU193" s="103"/>
      <c r="EV193" s="103"/>
      <c r="EW193" s="103"/>
      <c r="EX193" s="103"/>
      <c r="EY193" s="103"/>
      <c r="EZ193" s="103"/>
      <c r="FA193" s="103"/>
      <c r="FB193" s="103"/>
      <c r="FC193" s="103"/>
      <c r="FD193" s="103"/>
      <c r="FE193" s="103"/>
      <c r="FF193" s="103"/>
      <c r="FG193" s="103"/>
      <c r="FH193" s="103"/>
      <c r="FI193" s="103"/>
      <c r="FJ193" s="103"/>
      <c r="FK193" s="103"/>
      <c r="FL193" s="103"/>
      <c r="FM193" s="103"/>
      <c r="FN193" s="103"/>
      <c r="FO193" s="103"/>
      <c r="FP193" s="103"/>
      <c r="FQ193" s="103"/>
      <c r="FR193" s="103"/>
      <c r="FS193" s="103"/>
      <c r="FT193" s="103"/>
      <c r="FU193" s="103"/>
      <c r="FV193" s="103"/>
      <c r="FW193" s="103"/>
      <c r="FX193" s="103"/>
      <c r="FY193" s="103"/>
      <c r="FZ193" s="103"/>
      <c r="GA193" s="103"/>
      <c r="GB193" s="103"/>
      <c r="GC193" s="103"/>
      <c r="GD193" s="103"/>
      <c r="GE193" s="103"/>
      <c r="GF193" s="103"/>
      <c r="GG193" s="103"/>
      <c r="GH193" s="103"/>
      <c r="GI193" s="103"/>
      <c r="GJ193" s="103"/>
      <c r="GK193" s="103"/>
      <c r="GL193" s="103"/>
      <c r="GM193" s="103"/>
      <c r="GN193" s="103"/>
      <c r="GO193" s="103"/>
      <c r="GP193" s="103"/>
      <c r="GQ193" s="103"/>
      <c r="GR193" s="103"/>
      <c r="GS193" s="103"/>
      <c r="GT193" s="103"/>
      <c r="GU193" s="103"/>
      <c r="GV193" s="103"/>
      <c r="GW193" s="103"/>
      <c r="GX193" s="103"/>
      <c r="GY193" s="103"/>
      <c r="GZ193" s="103"/>
      <c r="HA193" s="103"/>
      <c r="HB193" s="103"/>
      <c r="HC193" s="103"/>
      <c r="HD193" s="103"/>
      <c r="HE193" s="103"/>
      <c r="HF193" s="103"/>
      <c r="HG193" s="103"/>
      <c r="HH193" s="103"/>
      <c r="HI193" s="103"/>
      <c r="HJ193" s="103"/>
      <c r="HK193" s="103"/>
      <c r="HL193" s="103"/>
      <c r="HM193" s="103"/>
      <c r="HN193" s="103"/>
      <c r="HO193" s="103"/>
      <c r="HP193" s="103"/>
      <c r="HQ193" s="103"/>
      <c r="HR193" s="103"/>
      <c r="HS193" s="103"/>
      <c r="HT193" s="103"/>
      <c r="HU193" s="103"/>
      <c r="HV193" s="103"/>
      <c r="HW193" s="103"/>
      <c r="HX193" s="103"/>
      <c r="HY193" s="103"/>
      <c r="HZ193" s="103"/>
      <c r="IA193" s="103"/>
      <c r="IB193" s="103"/>
      <c r="IC193" s="103"/>
      <c r="ID193" s="103"/>
      <c r="IE193" s="103"/>
      <c r="IF193" s="103"/>
      <c r="IG193" s="103"/>
      <c r="IH193" s="103"/>
      <c r="II193" s="103"/>
      <c r="IJ193" s="103"/>
      <c r="IK193" s="103"/>
      <c r="IL193" s="103"/>
      <c r="IM193" s="103"/>
      <c r="IN193" s="103"/>
      <c r="IO193" s="103"/>
      <c r="IP193" s="103"/>
      <c r="IQ193" s="103"/>
      <c r="IR193" s="103"/>
      <c r="IS193" s="103"/>
      <c r="IT193" s="103"/>
      <c r="IU193" s="103"/>
      <c r="IV193" s="103"/>
    </row>
    <row r="194" spans="1:256" ht="11.25" customHeight="1">
      <c r="A194" s="68">
        <v>2012</v>
      </c>
      <c r="B194" s="103" t="str">
        <f t="shared" ref="B194:K194" si="80">IF(AND(B143="-",B92="-",B41="-"),"-",SUM(B143,B92,B41))</f>
        <v>-</v>
      </c>
      <c r="C194" s="103">
        <f t="shared" si="80"/>
        <v>21</v>
      </c>
      <c r="D194" s="103">
        <f t="shared" si="80"/>
        <v>18894</v>
      </c>
      <c r="E194" s="103">
        <f t="shared" si="80"/>
        <v>15587</v>
      </c>
      <c r="F194" s="103">
        <f t="shared" si="80"/>
        <v>29483</v>
      </c>
      <c r="G194" s="103">
        <f t="shared" si="80"/>
        <v>38894</v>
      </c>
      <c r="H194" s="103">
        <f t="shared" si="80"/>
        <v>23747</v>
      </c>
      <c r="I194" s="103">
        <f t="shared" si="80"/>
        <v>11088</v>
      </c>
      <c r="J194" s="103">
        <f t="shared" si="80"/>
        <v>3134</v>
      </c>
      <c r="K194" s="103">
        <f t="shared" si="80"/>
        <v>168</v>
      </c>
      <c r="L194" s="103">
        <f t="shared" si="72"/>
        <v>141016</v>
      </c>
      <c r="M194" s="21"/>
      <c r="N194" s="103" t="str">
        <f t="shared" ref="N194:W194" si="81">IF(AND(N143="-",N92="-",N41="-"),"-",IF(OR(ISNUMBER(N143),ISNUMBER(N92),ISNUMBER(N41)),SUM(N143,N92,N41),"--"))</f>
        <v>-</v>
      </c>
      <c r="O194" s="103" t="str">
        <f t="shared" si="81"/>
        <v>-</v>
      </c>
      <c r="P194" s="103" t="str">
        <f t="shared" si="81"/>
        <v>-</v>
      </c>
      <c r="Q194" s="103">
        <f t="shared" si="81"/>
        <v>3</v>
      </c>
      <c r="R194" s="103">
        <f t="shared" si="81"/>
        <v>119</v>
      </c>
      <c r="S194" s="103">
        <f t="shared" si="81"/>
        <v>2441</v>
      </c>
      <c r="T194" s="103">
        <f t="shared" si="81"/>
        <v>4975</v>
      </c>
      <c r="U194" s="103">
        <f t="shared" si="81"/>
        <v>6968</v>
      </c>
      <c r="V194" s="103">
        <f t="shared" si="81"/>
        <v>2</v>
      </c>
      <c r="W194" s="103" t="str">
        <f t="shared" si="81"/>
        <v>-</v>
      </c>
      <c r="X194" s="103">
        <f t="shared" si="8"/>
        <v>14508</v>
      </c>
      <c r="Y194" s="103"/>
      <c r="Z194" s="103"/>
      <c r="AA194" s="103"/>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c r="BZ194" s="103"/>
      <c r="CA194" s="103"/>
      <c r="CB194" s="103"/>
      <c r="CC194" s="103"/>
      <c r="CD194" s="103"/>
      <c r="CE194" s="103"/>
      <c r="CF194" s="103"/>
      <c r="CG194" s="103"/>
      <c r="CH194" s="103"/>
      <c r="CI194" s="103"/>
      <c r="CJ194" s="103"/>
      <c r="CK194" s="103"/>
      <c r="CL194" s="103"/>
      <c r="CM194" s="103"/>
      <c r="CN194" s="103"/>
      <c r="CO194" s="103"/>
      <c r="CP194" s="103"/>
      <c r="CQ194" s="103"/>
      <c r="CR194" s="103"/>
      <c r="CS194" s="103"/>
      <c r="CT194" s="103"/>
      <c r="CU194" s="103"/>
      <c r="CV194" s="103"/>
      <c r="CW194" s="103"/>
      <c r="CX194" s="103"/>
      <c r="CY194" s="103"/>
      <c r="CZ194" s="103"/>
      <c r="DA194" s="103"/>
      <c r="DB194" s="103"/>
      <c r="DC194" s="103"/>
      <c r="DD194" s="103"/>
      <c r="DE194" s="103"/>
      <c r="DF194" s="103"/>
      <c r="DG194" s="103"/>
      <c r="DH194" s="103"/>
      <c r="DI194" s="103"/>
      <c r="DJ194" s="103"/>
      <c r="DK194" s="103"/>
      <c r="DL194" s="103"/>
      <c r="DM194" s="103"/>
      <c r="DN194" s="103"/>
      <c r="DO194" s="103"/>
      <c r="DP194" s="103"/>
      <c r="DQ194" s="103"/>
      <c r="DR194" s="103"/>
      <c r="DS194" s="103"/>
      <c r="DT194" s="103"/>
      <c r="DU194" s="103"/>
      <c r="DV194" s="103"/>
      <c r="DW194" s="103"/>
      <c r="DX194" s="103"/>
      <c r="DY194" s="103"/>
      <c r="DZ194" s="103"/>
      <c r="EA194" s="103"/>
      <c r="EB194" s="103"/>
      <c r="EC194" s="103"/>
      <c r="ED194" s="103"/>
      <c r="EE194" s="103"/>
      <c r="EF194" s="103"/>
      <c r="EG194" s="103"/>
      <c r="EH194" s="103"/>
      <c r="EI194" s="103"/>
      <c r="EJ194" s="103"/>
      <c r="EK194" s="103"/>
      <c r="EL194" s="103"/>
      <c r="EM194" s="103"/>
      <c r="EN194" s="103"/>
      <c r="EO194" s="103"/>
      <c r="EP194" s="103"/>
      <c r="EQ194" s="103"/>
      <c r="ER194" s="103"/>
      <c r="ES194" s="103"/>
      <c r="ET194" s="103"/>
      <c r="EU194" s="103"/>
      <c r="EV194" s="103"/>
      <c r="EW194" s="103"/>
      <c r="EX194" s="103"/>
      <c r="EY194" s="103"/>
      <c r="EZ194" s="103"/>
      <c r="FA194" s="103"/>
      <c r="FB194" s="103"/>
      <c r="FC194" s="103"/>
      <c r="FD194" s="103"/>
      <c r="FE194" s="103"/>
      <c r="FF194" s="103"/>
      <c r="FG194" s="103"/>
      <c r="FH194" s="103"/>
      <c r="FI194" s="103"/>
      <c r="FJ194" s="103"/>
      <c r="FK194" s="103"/>
      <c r="FL194" s="103"/>
      <c r="FM194" s="103"/>
      <c r="FN194" s="103"/>
      <c r="FO194" s="103"/>
      <c r="FP194" s="103"/>
      <c r="FQ194" s="103"/>
      <c r="FR194" s="103"/>
      <c r="FS194" s="103"/>
      <c r="FT194" s="103"/>
      <c r="FU194" s="103"/>
      <c r="FV194" s="103"/>
      <c r="FW194" s="103"/>
      <c r="FX194" s="103"/>
      <c r="FY194" s="103"/>
      <c r="FZ194" s="103"/>
      <c r="GA194" s="103"/>
      <c r="GB194" s="103"/>
      <c r="GC194" s="103"/>
      <c r="GD194" s="103"/>
      <c r="GE194" s="103"/>
      <c r="GF194" s="103"/>
      <c r="GG194" s="103"/>
      <c r="GH194" s="103"/>
      <c r="GI194" s="103"/>
      <c r="GJ194" s="103"/>
      <c r="GK194" s="103"/>
      <c r="GL194" s="103"/>
      <c r="GM194" s="103"/>
      <c r="GN194" s="103"/>
      <c r="GO194" s="103"/>
      <c r="GP194" s="103"/>
      <c r="GQ194" s="103"/>
      <c r="GR194" s="103"/>
      <c r="GS194" s="103"/>
      <c r="GT194" s="103"/>
      <c r="GU194" s="103"/>
      <c r="GV194" s="103"/>
      <c r="GW194" s="103"/>
      <c r="GX194" s="103"/>
      <c r="GY194" s="103"/>
      <c r="GZ194" s="103"/>
      <c r="HA194" s="103"/>
      <c r="HB194" s="103"/>
      <c r="HC194" s="103"/>
      <c r="HD194" s="103"/>
      <c r="HE194" s="103"/>
      <c r="HF194" s="103"/>
      <c r="HG194" s="103"/>
      <c r="HH194" s="103"/>
      <c r="HI194" s="103"/>
      <c r="HJ194" s="103"/>
      <c r="HK194" s="103"/>
      <c r="HL194" s="103"/>
      <c r="HM194" s="103"/>
      <c r="HN194" s="103"/>
      <c r="HO194" s="103"/>
      <c r="HP194" s="103"/>
      <c r="HQ194" s="103"/>
      <c r="HR194" s="103"/>
      <c r="HS194" s="103"/>
      <c r="HT194" s="103"/>
      <c r="HU194" s="103"/>
      <c r="HV194" s="103"/>
      <c r="HW194" s="103"/>
      <c r="HX194" s="103"/>
      <c r="HY194" s="103"/>
      <c r="HZ194" s="103"/>
      <c r="IA194" s="103"/>
      <c r="IB194" s="103"/>
      <c r="IC194" s="103"/>
      <c r="ID194" s="103"/>
      <c r="IE194" s="103"/>
      <c r="IF194" s="103"/>
      <c r="IG194" s="103"/>
      <c r="IH194" s="103"/>
      <c r="II194" s="103"/>
      <c r="IJ194" s="103"/>
      <c r="IK194" s="103"/>
      <c r="IL194" s="103"/>
      <c r="IM194" s="103"/>
      <c r="IN194" s="103"/>
      <c r="IO194" s="103"/>
      <c r="IP194" s="103"/>
      <c r="IQ194" s="103"/>
      <c r="IR194" s="103"/>
      <c r="IS194" s="103"/>
      <c r="IT194" s="103"/>
      <c r="IU194" s="103"/>
      <c r="IV194" s="103"/>
    </row>
    <row r="195" spans="1:256" ht="11.25" customHeight="1">
      <c r="A195" s="68">
        <v>2013</v>
      </c>
      <c r="B195" s="103" t="str">
        <f t="shared" ref="B195:K195" si="82">IF(AND(B144="-",B93="-",B42="-"),"-",SUM(B144,B93,B42))</f>
        <v>-</v>
      </c>
      <c r="C195" s="103">
        <f t="shared" si="82"/>
        <v>257</v>
      </c>
      <c r="D195" s="103">
        <f t="shared" si="82"/>
        <v>13852</v>
      </c>
      <c r="E195" s="103">
        <f t="shared" si="82"/>
        <v>14113</v>
      </c>
      <c r="F195" s="103">
        <f t="shared" si="82"/>
        <v>29455</v>
      </c>
      <c r="G195" s="103">
        <f t="shared" si="82"/>
        <v>46928</v>
      </c>
      <c r="H195" s="103">
        <f t="shared" si="82"/>
        <v>32436</v>
      </c>
      <c r="I195" s="103">
        <f t="shared" si="82"/>
        <v>4297</v>
      </c>
      <c r="J195" s="103">
        <f t="shared" si="82"/>
        <v>2965</v>
      </c>
      <c r="K195" s="103">
        <f t="shared" si="82"/>
        <v>87</v>
      </c>
      <c r="L195" s="103">
        <f t="shared" si="72"/>
        <v>144390</v>
      </c>
      <c r="M195" s="21"/>
      <c r="N195" s="103" t="str">
        <f t="shared" ref="N195:W195" si="83">IF(AND(N144="-",N93="-",N42="-"),"-",IF(OR(ISNUMBER(N144),ISNUMBER(N93),ISNUMBER(N42)),SUM(N144,N93,N42),"--"))</f>
        <v>-</v>
      </c>
      <c r="O195" s="103" t="str">
        <f t="shared" si="83"/>
        <v>-</v>
      </c>
      <c r="P195" s="103" t="str">
        <f t="shared" si="83"/>
        <v>-</v>
      </c>
      <c r="Q195" s="103" t="str">
        <f t="shared" si="83"/>
        <v>-</v>
      </c>
      <c r="R195" s="103">
        <f t="shared" si="83"/>
        <v>108</v>
      </c>
      <c r="S195" s="103">
        <f t="shared" si="83"/>
        <v>5194</v>
      </c>
      <c r="T195" s="103">
        <f t="shared" si="83"/>
        <v>2899</v>
      </c>
      <c r="U195" s="103">
        <f t="shared" si="83"/>
        <v>2658</v>
      </c>
      <c r="V195" s="103">
        <f t="shared" si="83"/>
        <v>25</v>
      </c>
      <c r="W195" s="103" t="str">
        <f t="shared" si="83"/>
        <v>-</v>
      </c>
      <c r="X195" s="103">
        <f t="shared" si="8"/>
        <v>10884</v>
      </c>
      <c r="Y195" s="103"/>
      <c r="Z195" s="103"/>
      <c r="AA195" s="103"/>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c r="BH195" s="103"/>
      <c r="BI195" s="103"/>
      <c r="BJ195" s="103"/>
      <c r="BK195" s="103"/>
      <c r="BL195" s="103"/>
      <c r="BM195" s="103"/>
      <c r="BN195" s="103"/>
      <c r="BO195" s="103"/>
      <c r="BP195" s="103"/>
      <c r="BQ195" s="103"/>
      <c r="BR195" s="103"/>
      <c r="BS195" s="103"/>
      <c r="BT195" s="103"/>
      <c r="BU195" s="103"/>
      <c r="BV195" s="103"/>
      <c r="BW195" s="103"/>
      <c r="BX195" s="103"/>
      <c r="BY195" s="103"/>
      <c r="BZ195" s="103"/>
      <c r="CA195" s="103"/>
      <c r="CB195" s="103"/>
      <c r="CC195" s="103"/>
      <c r="CD195" s="103"/>
      <c r="CE195" s="103"/>
      <c r="CF195" s="103"/>
      <c r="CG195" s="103"/>
      <c r="CH195" s="103"/>
      <c r="CI195" s="103"/>
      <c r="CJ195" s="103"/>
      <c r="CK195" s="103"/>
      <c r="CL195" s="103"/>
      <c r="CM195" s="103"/>
      <c r="CN195" s="103"/>
      <c r="CO195" s="103"/>
      <c r="CP195" s="103"/>
      <c r="CQ195" s="103"/>
      <c r="CR195" s="103"/>
      <c r="CS195" s="103"/>
      <c r="CT195" s="103"/>
      <c r="CU195" s="103"/>
      <c r="CV195" s="103"/>
      <c r="CW195" s="103"/>
      <c r="CX195" s="103"/>
      <c r="CY195" s="103"/>
      <c r="CZ195" s="103"/>
      <c r="DA195" s="103"/>
      <c r="DB195" s="103"/>
      <c r="DC195" s="103"/>
      <c r="DD195" s="103"/>
      <c r="DE195" s="103"/>
      <c r="DF195" s="103"/>
      <c r="DG195" s="103"/>
      <c r="DH195" s="103"/>
      <c r="DI195" s="103"/>
      <c r="DJ195" s="103"/>
      <c r="DK195" s="103"/>
      <c r="DL195" s="103"/>
      <c r="DM195" s="103"/>
      <c r="DN195" s="103"/>
      <c r="DO195" s="103"/>
      <c r="DP195" s="103"/>
      <c r="DQ195" s="103"/>
      <c r="DR195" s="103"/>
      <c r="DS195" s="103"/>
      <c r="DT195" s="103"/>
      <c r="DU195" s="103"/>
      <c r="DV195" s="103"/>
      <c r="DW195" s="103"/>
      <c r="DX195" s="103"/>
      <c r="DY195" s="103"/>
      <c r="DZ195" s="103"/>
      <c r="EA195" s="103"/>
      <c r="EB195" s="103"/>
      <c r="EC195" s="103"/>
      <c r="ED195" s="103"/>
      <c r="EE195" s="103"/>
      <c r="EF195" s="103"/>
      <c r="EG195" s="103"/>
      <c r="EH195" s="103"/>
      <c r="EI195" s="103"/>
      <c r="EJ195" s="103"/>
      <c r="EK195" s="103"/>
      <c r="EL195" s="103"/>
      <c r="EM195" s="103"/>
      <c r="EN195" s="103"/>
      <c r="EO195" s="103"/>
      <c r="EP195" s="103"/>
      <c r="EQ195" s="103"/>
      <c r="ER195" s="103"/>
      <c r="ES195" s="103"/>
      <c r="ET195" s="103"/>
      <c r="EU195" s="103"/>
      <c r="EV195" s="103"/>
      <c r="EW195" s="103"/>
      <c r="EX195" s="103"/>
      <c r="EY195" s="103"/>
      <c r="EZ195" s="103"/>
      <c r="FA195" s="103"/>
      <c r="FB195" s="103"/>
      <c r="FC195" s="103"/>
      <c r="FD195" s="103"/>
      <c r="FE195" s="103"/>
      <c r="FF195" s="103"/>
      <c r="FG195" s="103"/>
      <c r="FH195" s="103"/>
      <c r="FI195" s="103"/>
      <c r="FJ195" s="103"/>
      <c r="FK195" s="103"/>
      <c r="FL195" s="103"/>
      <c r="FM195" s="103"/>
      <c r="FN195" s="103"/>
      <c r="FO195" s="103"/>
      <c r="FP195" s="103"/>
      <c r="FQ195" s="103"/>
      <c r="FR195" s="103"/>
      <c r="FS195" s="103"/>
      <c r="FT195" s="103"/>
      <c r="FU195" s="103"/>
      <c r="FV195" s="103"/>
      <c r="FW195" s="103"/>
      <c r="FX195" s="103"/>
      <c r="FY195" s="103"/>
      <c r="FZ195" s="103"/>
      <c r="GA195" s="103"/>
      <c r="GB195" s="103"/>
      <c r="GC195" s="103"/>
      <c r="GD195" s="103"/>
      <c r="GE195" s="103"/>
      <c r="GF195" s="103"/>
      <c r="GG195" s="103"/>
      <c r="GH195" s="103"/>
      <c r="GI195" s="103"/>
      <c r="GJ195" s="103"/>
      <c r="GK195" s="103"/>
      <c r="GL195" s="103"/>
      <c r="GM195" s="103"/>
      <c r="GN195" s="103"/>
      <c r="GO195" s="103"/>
      <c r="GP195" s="103"/>
      <c r="GQ195" s="103"/>
      <c r="GR195" s="103"/>
      <c r="GS195" s="103"/>
      <c r="GT195" s="103"/>
      <c r="GU195" s="103"/>
      <c r="GV195" s="103"/>
      <c r="GW195" s="103"/>
      <c r="GX195" s="103"/>
      <c r="GY195" s="103"/>
      <c r="GZ195" s="103"/>
      <c r="HA195" s="103"/>
      <c r="HB195" s="103"/>
      <c r="HC195" s="103"/>
      <c r="HD195" s="103"/>
      <c r="HE195" s="103"/>
      <c r="HF195" s="103"/>
      <c r="HG195" s="103"/>
      <c r="HH195" s="103"/>
      <c r="HI195" s="103"/>
      <c r="HJ195" s="103"/>
      <c r="HK195" s="103"/>
      <c r="HL195" s="103"/>
      <c r="HM195" s="103"/>
      <c r="HN195" s="103"/>
      <c r="HO195" s="103"/>
      <c r="HP195" s="103"/>
      <c r="HQ195" s="103"/>
      <c r="HR195" s="103"/>
      <c r="HS195" s="103"/>
      <c r="HT195" s="103"/>
      <c r="HU195" s="103"/>
      <c r="HV195" s="103"/>
      <c r="HW195" s="103"/>
      <c r="HX195" s="103"/>
      <c r="HY195" s="103"/>
      <c r="HZ195" s="103"/>
      <c r="IA195" s="103"/>
      <c r="IB195" s="103"/>
      <c r="IC195" s="103"/>
      <c r="ID195" s="103"/>
      <c r="IE195" s="103"/>
      <c r="IF195" s="103"/>
      <c r="IG195" s="103"/>
      <c r="IH195" s="103"/>
      <c r="II195" s="103"/>
      <c r="IJ195" s="103"/>
      <c r="IK195" s="103"/>
      <c r="IL195" s="103"/>
      <c r="IM195" s="103"/>
      <c r="IN195" s="103"/>
      <c r="IO195" s="103"/>
      <c r="IP195" s="103"/>
      <c r="IQ195" s="103"/>
      <c r="IR195" s="103"/>
      <c r="IS195" s="103"/>
      <c r="IT195" s="103"/>
      <c r="IU195" s="103"/>
      <c r="IV195" s="103"/>
    </row>
    <row r="196" spans="1:256" ht="11.25" customHeight="1">
      <c r="A196" s="68">
        <v>2014</v>
      </c>
      <c r="B196" s="103" t="str">
        <f t="shared" ref="B196:K196" si="84">IF(AND(B145="-",B94="-",B43="-"),"-",SUM(B145,B94,B43))</f>
        <v>-</v>
      </c>
      <c r="C196" s="103">
        <f t="shared" si="84"/>
        <v>10</v>
      </c>
      <c r="D196" s="103">
        <f t="shared" si="84"/>
        <v>13956</v>
      </c>
      <c r="E196" s="103">
        <f t="shared" si="84"/>
        <v>8591</v>
      </c>
      <c r="F196" s="103">
        <f t="shared" si="84"/>
        <v>9281</v>
      </c>
      <c r="G196" s="103">
        <f t="shared" si="84"/>
        <v>25992</v>
      </c>
      <c r="H196" s="103">
        <f t="shared" si="84"/>
        <v>20142</v>
      </c>
      <c r="I196" s="103">
        <f t="shared" si="84"/>
        <v>8592</v>
      </c>
      <c r="J196" s="103">
        <f t="shared" si="84"/>
        <v>4325</v>
      </c>
      <c r="K196" s="103">
        <f t="shared" si="84"/>
        <v>125</v>
      </c>
      <c r="L196" s="103">
        <f t="shared" si="72"/>
        <v>91014</v>
      </c>
      <c r="M196" s="21"/>
      <c r="N196" s="103" t="str">
        <f t="shared" ref="N196:W196" si="85">IF(AND(N145="-",N94="-",N43="-"),"-",IF(OR(ISNUMBER(N145),ISNUMBER(N94),ISNUMBER(N43)),SUM(N145,N94,N43),"--"))</f>
        <v>-</v>
      </c>
      <c r="O196" s="103" t="str">
        <f t="shared" si="85"/>
        <v>-</v>
      </c>
      <c r="P196" s="103" t="str">
        <f t="shared" si="85"/>
        <v>-</v>
      </c>
      <c r="Q196" s="103">
        <f t="shared" si="85"/>
        <v>27</v>
      </c>
      <c r="R196" s="103">
        <f t="shared" si="85"/>
        <v>3679</v>
      </c>
      <c r="S196" s="103">
        <f t="shared" si="85"/>
        <v>33710</v>
      </c>
      <c r="T196" s="103">
        <f t="shared" si="85"/>
        <v>19284</v>
      </c>
      <c r="U196" s="103">
        <f t="shared" si="85"/>
        <v>26497</v>
      </c>
      <c r="V196" s="103">
        <f t="shared" si="85"/>
        <v>49</v>
      </c>
      <c r="W196" s="103" t="str">
        <f t="shared" si="85"/>
        <v>-</v>
      </c>
      <c r="X196" s="103">
        <f t="shared" si="8"/>
        <v>83246</v>
      </c>
      <c r="Y196" s="103"/>
      <c r="Z196" s="103"/>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c r="BN196" s="103"/>
      <c r="BO196" s="103"/>
      <c r="BP196" s="103"/>
      <c r="BQ196" s="103"/>
      <c r="BR196" s="103"/>
      <c r="BS196" s="103"/>
      <c r="BT196" s="103"/>
      <c r="BU196" s="103"/>
      <c r="BV196" s="103"/>
      <c r="BW196" s="103"/>
      <c r="BX196" s="103"/>
      <c r="BY196" s="103"/>
      <c r="BZ196" s="103"/>
      <c r="CA196" s="103"/>
      <c r="CB196" s="103"/>
      <c r="CC196" s="103"/>
      <c r="CD196" s="103"/>
      <c r="CE196" s="103"/>
      <c r="CF196" s="103"/>
      <c r="CG196" s="103"/>
      <c r="CH196" s="103"/>
      <c r="CI196" s="103"/>
      <c r="CJ196" s="103"/>
      <c r="CK196" s="103"/>
      <c r="CL196" s="103"/>
      <c r="CM196" s="103"/>
      <c r="CN196" s="103"/>
      <c r="CO196" s="103"/>
      <c r="CP196" s="103"/>
      <c r="CQ196" s="103"/>
      <c r="CR196" s="103"/>
      <c r="CS196" s="103"/>
      <c r="CT196" s="103"/>
      <c r="CU196" s="103"/>
      <c r="CV196" s="103"/>
      <c r="CW196" s="103"/>
      <c r="CX196" s="103"/>
      <c r="CY196" s="103"/>
      <c r="CZ196" s="103"/>
      <c r="DA196" s="103"/>
      <c r="DB196" s="103"/>
      <c r="DC196" s="103"/>
      <c r="DD196" s="103"/>
      <c r="DE196" s="103"/>
      <c r="DF196" s="103"/>
      <c r="DG196" s="103"/>
      <c r="DH196" s="103"/>
      <c r="DI196" s="103"/>
      <c r="DJ196" s="103"/>
      <c r="DK196" s="103"/>
      <c r="DL196" s="103"/>
      <c r="DM196" s="103"/>
      <c r="DN196" s="103"/>
      <c r="DO196" s="103"/>
      <c r="DP196" s="103"/>
      <c r="DQ196" s="103"/>
      <c r="DR196" s="103"/>
      <c r="DS196" s="103"/>
      <c r="DT196" s="103"/>
      <c r="DU196" s="103"/>
      <c r="DV196" s="103"/>
      <c r="DW196" s="103"/>
      <c r="DX196" s="103"/>
      <c r="DY196" s="103"/>
      <c r="DZ196" s="103"/>
      <c r="EA196" s="103"/>
      <c r="EB196" s="103"/>
      <c r="EC196" s="103"/>
      <c r="ED196" s="103"/>
      <c r="EE196" s="103"/>
      <c r="EF196" s="103"/>
      <c r="EG196" s="103"/>
      <c r="EH196" s="103"/>
      <c r="EI196" s="103"/>
      <c r="EJ196" s="103"/>
      <c r="EK196" s="103"/>
      <c r="EL196" s="103"/>
      <c r="EM196" s="103"/>
      <c r="EN196" s="103"/>
      <c r="EO196" s="103"/>
      <c r="EP196" s="103"/>
      <c r="EQ196" s="103"/>
      <c r="ER196" s="103"/>
      <c r="ES196" s="103"/>
      <c r="ET196" s="103"/>
      <c r="EU196" s="103"/>
      <c r="EV196" s="103"/>
      <c r="EW196" s="103"/>
      <c r="EX196" s="103"/>
      <c r="EY196" s="103"/>
      <c r="EZ196" s="103"/>
      <c r="FA196" s="103"/>
      <c r="FB196" s="103"/>
      <c r="FC196" s="103"/>
      <c r="FD196" s="103"/>
      <c r="FE196" s="103"/>
      <c r="FF196" s="103"/>
      <c r="FG196" s="103"/>
      <c r="FH196" s="103"/>
      <c r="FI196" s="103"/>
      <c r="FJ196" s="103"/>
      <c r="FK196" s="103"/>
      <c r="FL196" s="103"/>
      <c r="FM196" s="103"/>
      <c r="FN196" s="103"/>
      <c r="FO196" s="103"/>
      <c r="FP196" s="103"/>
      <c r="FQ196" s="103"/>
      <c r="FR196" s="103"/>
      <c r="FS196" s="103"/>
      <c r="FT196" s="103"/>
      <c r="FU196" s="103"/>
      <c r="FV196" s="103"/>
      <c r="FW196" s="103"/>
      <c r="FX196" s="103"/>
      <c r="FY196" s="103"/>
      <c r="FZ196" s="103"/>
      <c r="GA196" s="103"/>
      <c r="GB196" s="103"/>
      <c r="GC196" s="103"/>
      <c r="GD196" s="103"/>
      <c r="GE196" s="103"/>
      <c r="GF196" s="103"/>
      <c r="GG196" s="103"/>
      <c r="GH196" s="103"/>
      <c r="GI196" s="103"/>
      <c r="GJ196" s="103"/>
      <c r="GK196" s="103"/>
      <c r="GL196" s="103"/>
      <c r="GM196" s="103"/>
      <c r="GN196" s="103"/>
      <c r="GO196" s="103"/>
      <c r="GP196" s="103"/>
      <c r="GQ196" s="103"/>
      <c r="GR196" s="103"/>
      <c r="GS196" s="103"/>
      <c r="GT196" s="103"/>
      <c r="GU196" s="103"/>
      <c r="GV196" s="103"/>
      <c r="GW196" s="103"/>
      <c r="GX196" s="103"/>
      <c r="GY196" s="103"/>
      <c r="GZ196" s="103"/>
      <c r="HA196" s="103"/>
      <c r="HB196" s="103"/>
      <c r="HC196" s="103"/>
      <c r="HD196" s="103"/>
      <c r="HE196" s="103"/>
      <c r="HF196" s="103"/>
      <c r="HG196" s="103"/>
      <c r="HH196" s="103"/>
      <c r="HI196" s="103"/>
      <c r="HJ196" s="103"/>
      <c r="HK196" s="103"/>
      <c r="HL196" s="103"/>
      <c r="HM196" s="103"/>
      <c r="HN196" s="103"/>
      <c r="HO196" s="103"/>
      <c r="HP196" s="103"/>
      <c r="HQ196" s="103"/>
      <c r="HR196" s="103"/>
      <c r="HS196" s="103"/>
      <c r="HT196" s="103"/>
      <c r="HU196" s="103"/>
      <c r="HV196" s="103"/>
      <c r="HW196" s="103"/>
      <c r="HX196" s="103"/>
      <c r="HY196" s="103"/>
      <c r="HZ196" s="103"/>
      <c r="IA196" s="103"/>
      <c r="IB196" s="103"/>
      <c r="IC196" s="103"/>
      <c r="ID196" s="103"/>
      <c r="IE196" s="103"/>
      <c r="IF196" s="103"/>
      <c r="IG196" s="103"/>
      <c r="IH196" s="103"/>
      <c r="II196" s="103"/>
      <c r="IJ196" s="103"/>
      <c r="IK196" s="103"/>
      <c r="IL196" s="103"/>
      <c r="IM196" s="103"/>
      <c r="IN196" s="103"/>
      <c r="IO196" s="103"/>
      <c r="IP196" s="103"/>
      <c r="IQ196" s="103"/>
      <c r="IR196" s="103"/>
      <c r="IS196" s="103"/>
      <c r="IT196" s="103"/>
      <c r="IU196" s="103"/>
      <c r="IV196" s="103"/>
    </row>
    <row r="197" spans="1:256" ht="11.25" customHeight="1">
      <c r="A197" s="68">
        <v>2015</v>
      </c>
      <c r="B197" s="103" t="str">
        <f t="shared" ref="B197:K197" si="86">IF(AND(B146="-",B95="-",B44="-"),"-",SUM(B146,B95,B44))</f>
        <v>-</v>
      </c>
      <c r="C197" s="103">
        <f t="shared" si="86"/>
        <v>30</v>
      </c>
      <c r="D197" s="103">
        <f t="shared" si="86"/>
        <v>3032</v>
      </c>
      <c r="E197" s="103">
        <f t="shared" si="86"/>
        <v>2974</v>
      </c>
      <c r="F197" s="103">
        <f t="shared" si="86"/>
        <v>3797</v>
      </c>
      <c r="G197" s="103">
        <f t="shared" si="86"/>
        <v>10148</v>
      </c>
      <c r="H197" s="103">
        <f t="shared" si="86"/>
        <v>9265</v>
      </c>
      <c r="I197" s="103">
        <f t="shared" si="86"/>
        <v>11096</v>
      </c>
      <c r="J197" s="103">
        <f t="shared" si="86"/>
        <v>3823</v>
      </c>
      <c r="K197" s="103">
        <f t="shared" si="86"/>
        <v>0</v>
      </c>
      <c r="L197" s="103">
        <f t="shared" si="72"/>
        <v>44165</v>
      </c>
      <c r="M197" s="21"/>
      <c r="N197" s="103" t="str">
        <f t="shared" ref="N197:W197" si="87">IF(AND(N146="-",N95="-",N44="-"),"-",IF(OR(ISNUMBER(N146),ISNUMBER(N95),ISNUMBER(N44)),SUM(N146,N95,N44),"--"))</f>
        <v>-</v>
      </c>
      <c r="O197" s="103" t="str">
        <f t="shared" si="87"/>
        <v>-</v>
      </c>
      <c r="P197" s="103" t="str">
        <f t="shared" si="87"/>
        <v>-</v>
      </c>
      <c r="Q197" s="103">
        <f t="shared" si="87"/>
        <v>5</v>
      </c>
      <c r="R197" s="103">
        <f t="shared" si="87"/>
        <v>475</v>
      </c>
      <c r="S197" s="103">
        <f t="shared" si="87"/>
        <v>11978</v>
      </c>
      <c r="T197" s="103">
        <f t="shared" si="87"/>
        <v>2567</v>
      </c>
      <c r="U197" s="103">
        <f t="shared" si="87"/>
        <v>4430</v>
      </c>
      <c r="V197" s="103">
        <f t="shared" si="87"/>
        <v>28</v>
      </c>
      <c r="W197" s="103" t="str">
        <f t="shared" si="87"/>
        <v>-</v>
      </c>
      <c r="X197" s="103">
        <f t="shared" si="8"/>
        <v>19483</v>
      </c>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c r="BH197" s="103"/>
      <c r="BI197" s="103"/>
      <c r="BJ197" s="103"/>
      <c r="BK197" s="103"/>
      <c r="BL197" s="103"/>
      <c r="BM197" s="103"/>
      <c r="BN197" s="103"/>
      <c r="BO197" s="103"/>
      <c r="BP197" s="103"/>
      <c r="BQ197" s="103"/>
      <c r="BR197" s="103"/>
      <c r="BS197" s="103"/>
      <c r="BT197" s="103"/>
      <c r="BU197" s="103"/>
      <c r="BV197" s="103"/>
      <c r="BW197" s="103"/>
      <c r="BX197" s="103"/>
      <c r="BY197" s="103"/>
      <c r="BZ197" s="103"/>
      <c r="CA197" s="103"/>
      <c r="CB197" s="103"/>
      <c r="CC197" s="103"/>
      <c r="CD197" s="103"/>
      <c r="CE197" s="103"/>
      <c r="CF197" s="103"/>
      <c r="CG197" s="103"/>
      <c r="CH197" s="103"/>
      <c r="CI197" s="103"/>
      <c r="CJ197" s="103"/>
      <c r="CK197" s="103"/>
      <c r="CL197" s="103"/>
      <c r="CM197" s="103"/>
      <c r="CN197" s="103"/>
      <c r="CO197" s="103"/>
      <c r="CP197" s="103"/>
      <c r="CQ197" s="103"/>
      <c r="CR197" s="103"/>
      <c r="CS197" s="103"/>
      <c r="CT197" s="103"/>
      <c r="CU197" s="103"/>
      <c r="CV197" s="103"/>
      <c r="CW197" s="103"/>
      <c r="CX197" s="103"/>
      <c r="CY197" s="103"/>
      <c r="CZ197" s="103"/>
      <c r="DA197" s="103"/>
      <c r="DB197" s="103"/>
      <c r="DC197" s="103"/>
      <c r="DD197" s="103"/>
      <c r="DE197" s="103"/>
      <c r="DF197" s="103"/>
      <c r="DG197" s="103"/>
      <c r="DH197" s="103"/>
      <c r="DI197" s="103"/>
      <c r="DJ197" s="103"/>
      <c r="DK197" s="103"/>
      <c r="DL197" s="103"/>
      <c r="DM197" s="103"/>
      <c r="DN197" s="103"/>
      <c r="DO197" s="103"/>
      <c r="DP197" s="103"/>
      <c r="DQ197" s="103"/>
      <c r="DR197" s="103"/>
      <c r="DS197" s="103"/>
      <c r="DT197" s="103"/>
      <c r="DU197" s="103"/>
      <c r="DV197" s="103"/>
      <c r="DW197" s="103"/>
      <c r="DX197" s="103"/>
      <c r="DY197" s="103"/>
      <c r="DZ197" s="103"/>
      <c r="EA197" s="103"/>
      <c r="EB197" s="103"/>
      <c r="EC197" s="103"/>
      <c r="ED197" s="103"/>
      <c r="EE197" s="103"/>
      <c r="EF197" s="103"/>
      <c r="EG197" s="103"/>
      <c r="EH197" s="103"/>
      <c r="EI197" s="103"/>
      <c r="EJ197" s="103"/>
      <c r="EK197" s="103"/>
      <c r="EL197" s="103"/>
      <c r="EM197" s="103"/>
      <c r="EN197" s="103"/>
      <c r="EO197" s="103"/>
      <c r="EP197" s="103"/>
      <c r="EQ197" s="103"/>
      <c r="ER197" s="103"/>
      <c r="ES197" s="103"/>
      <c r="ET197" s="103"/>
      <c r="EU197" s="103"/>
      <c r="EV197" s="103"/>
      <c r="EW197" s="103"/>
      <c r="EX197" s="103"/>
      <c r="EY197" s="103"/>
      <c r="EZ197" s="103"/>
      <c r="FA197" s="103"/>
      <c r="FB197" s="103"/>
      <c r="FC197" s="103"/>
      <c r="FD197" s="103"/>
      <c r="FE197" s="103"/>
      <c r="FF197" s="103"/>
      <c r="FG197" s="103"/>
      <c r="FH197" s="103"/>
      <c r="FI197" s="103"/>
      <c r="FJ197" s="103"/>
      <c r="FK197" s="103"/>
      <c r="FL197" s="103"/>
      <c r="FM197" s="103"/>
      <c r="FN197" s="103"/>
      <c r="FO197" s="103"/>
      <c r="FP197" s="103"/>
      <c r="FQ197" s="103"/>
      <c r="FR197" s="103"/>
      <c r="FS197" s="103"/>
      <c r="FT197" s="103"/>
      <c r="FU197" s="103"/>
      <c r="FV197" s="103"/>
      <c r="FW197" s="103"/>
      <c r="FX197" s="103"/>
      <c r="FY197" s="103"/>
      <c r="FZ197" s="103"/>
      <c r="GA197" s="103"/>
      <c r="GB197" s="103"/>
      <c r="GC197" s="103"/>
      <c r="GD197" s="103"/>
      <c r="GE197" s="103"/>
      <c r="GF197" s="103"/>
      <c r="GG197" s="103"/>
      <c r="GH197" s="103"/>
      <c r="GI197" s="103"/>
      <c r="GJ197" s="103"/>
      <c r="GK197" s="103"/>
      <c r="GL197" s="103"/>
      <c r="GM197" s="103"/>
      <c r="GN197" s="103"/>
      <c r="GO197" s="103"/>
      <c r="GP197" s="103"/>
      <c r="GQ197" s="103"/>
      <c r="GR197" s="103"/>
      <c r="GS197" s="103"/>
      <c r="GT197" s="103"/>
      <c r="GU197" s="103"/>
      <c r="GV197" s="103"/>
      <c r="GW197" s="103"/>
      <c r="GX197" s="103"/>
      <c r="GY197" s="103"/>
      <c r="GZ197" s="103"/>
      <c r="HA197" s="103"/>
      <c r="HB197" s="103"/>
      <c r="HC197" s="103"/>
      <c r="HD197" s="103"/>
      <c r="HE197" s="103"/>
      <c r="HF197" s="103"/>
      <c r="HG197" s="103"/>
      <c r="HH197" s="103"/>
      <c r="HI197" s="103"/>
      <c r="HJ197" s="103"/>
      <c r="HK197" s="103"/>
      <c r="HL197" s="103"/>
      <c r="HM197" s="103"/>
      <c r="HN197" s="103"/>
      <c r="HO197" s="103"/>
      <c r="HP197" s="103"/>
      <c r="HQ197" s="103"/>
      <c r="HR197" s="103"/>
      <c r="HS197" s="103"/>
      <c r="HT197" s="103"/>
      <c r="HU197" s="103"/>
      <c r="HV197" s="103"/>
      <c r="HW197" s="103"/>
      <c r="HX197" s="103"/>
      <c r="HY197" s="103"/>
      <c r="HZ197" s="103"/>
      <c r="IA197" s="103"/>
      <c r="IB197" s="103"/>
      <c r="IC197" s="103"/>
      <c r="ID197" s="103"/>
      <c r="IE197" s="103"/>
      <c r="IF197" s="103"/>
      <c r="IG197" s="103"/>
      <c r="IH197" s="103"/>
      <c r="II197" s="103"/>
      <c r="IJ197" s="103"/>
      <c r="IK197" s="103"/>
      <c r="IL197" s="103"/>
      <c r="IM197" s="103"/>
      <c r="IN197" s="103"/>
      <c r="IO197" s="103"/>
      <c r="IP197" s="103"/>
      <c r="IQ197" s="103"/>
      <c r="IR197" s="103"/>
      <c r="IS197" s="103"/>
      <c r="IT197" s="103"/>
      <c r="IU197" s="103"/>
      <c r="IV197" s="103"/>
    </row>
    <row r="198" spans="1:256" ht="11.25" customHeight="1">
      <c r="A198" s="68">
        <v>2016</v>
      </c>
      <c r="B198" s="103" t="str">
        <f t="shared" ref="B198:K198" si="88">IF(AND(B147="-",B96="-",B45="-"),"-",SUM(B147,B96,B45))</f>
        <v>-</v>
      </c>
      <c r="C198" s="103">
        <f t="shared" si="88"/>
        <v>32</v>
      </c>
      <c r="D198" s="103">
        <f t="shared" si="88"/>
        <v>2039</v>
      </c>
      <c r="E198" s="103">
        <f t="shared" si="88"/>
        <v>5821</v>
      </c>
      <c r="F198" s="103">
        <f t="shared" si="88"/>
        <v>2784</v>
      </c>
      <c r="G198" s="103">
        <f t="shared" si="88"/>
        <v>13293</v>
      </c>
      <c r="H198" s="103">
        <f t="shared" si="88"/>
        <v>8442</v>
      </c>
      <c r="I198" s="103">
        <f t="shared" si="88"/>
        <v>7655</v>
      </c>
      <c r="J198" s="103">
        <f t="shared" si="88"/>
        <v>1001</v>
      </c>
      <c r="K198" s="103">
        <f t="shared" si="88"/>
        <v>0</v>
      </c>
      <c r="L198" s="103">
        <f t="shared" si="72"/>
        <v>41067</v>
      </c>
      <c r="M198" s="21"/>
      <c r="N198" s="103" t="str">
        <f t="shared" ref="N198:W198" si="89">IF(AND(N147="-",N96="-",N45="-"),"-",IF(OR(ISNUMBER(N147),ISNUMBER(N96),ISNUMBER(N45)),SUM(N147,N96,N45),"--"))</f>
        <v>-</v>
      </c>
      <c r="O198" s="103" t="str">
        <f t="shared" si="89"/>
        <v>-</v>
      </c>
      <c r="P198" s="103" t="str">
        <f t="shared" si="89"/>
        <v>-</v>
      </c>
      <c r="Q198" s="103" t="str">
        <f t="shared" si="89"/>
        <v>-</v>
      </c>
      <c r="R198" s="103">
        <f t="shared" si="89"/>
        <v>274</v>
      </c>
      <c r="S198" s="103">
        <f t="shared" si="89"/>
        <v>1260</v>
      </c>
      <c r="T198" s="103">
        <f t="shared" si="89"/>
        <v>90</v>
      </c>
      <c r="U198" s="103">
        <f t="shared" si="89"/>
        <v>4180</v>
      </c>
      <c r="V198" s="103">
        <f t="shared" si="89"/>
        <v>22</v>
      </c>
      <c r="W198" s="103" t="str">
        <f t="shared" si="89"/>
        <v>-</v>
      </c>
      <c r="X198" s="103">
        <f t="shared" si="8"/>
        <v>5826</v>
      </c>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c r="BQ198" s="103"/>
      <c r="BR198" s="103"/>
      <c r="BS198" s="103"/>
      <c r="BT198" s="103"/>
      <c r="BU198" s="103"/>
      <c r="BV198" s="103"/>
      <c r="BW198" s="103"/>
      <c r="BX198" s="103"/>
      <c r="BY198" s="103"/>
      <c r="BZ198" s="103"/>
      <c r="CA198" s="103"/>
      <c r="CB198" s="103"/>
      <c r="CC198" s="103"/>
      <c r="CD198" s="103"/>
      <c r="CE198" s="103"/>
      <c r="CF198" s="103"/>
      <c r="CG198" s="103"/>
      <c r="CH198" s="103"/>
      <c r="CI198" s="103"/>
      <c r="CJ198" s="103"/>
      <c r="CK198" s="103"/>
      <c r="CL198" s="103"/>
      <c r="CM198" s="103"/>
      <c r="CN198" s="103"/>
      <c r="CO198" s="103"/>
      <c r="CP198" s="103"/>
      <c r="CQ198" s="103"/>
      <c r="CR198" s="103"/>
      <c r="CS198" s="103"/>
      <c r="CT198" s="103"/>
      <c r="CU198" s="103"/>
      <c r="CV198" s="103"/>
      <c r="CW198" s="103"/>
      <c r="CX198" s="103"/>
      <c r="CY198" s="103"/>
      <c r="CZ198" s="103"/>
      <c r="DA198" s="103"/>
      <c r="DB198" s="103"/>
      <c r="DC198" s="103"/>
      <c r="DD198" s="103"/>
      <c r="DE198" s="103"/>
      <c r="DF198" s="103"/>
      <c r="DG198" s="103"/>
      <c r="DH198" s="103"/>
      <c r="DI198" s="103"/>
      <c r="DJ198" s="103"/>
      <c r="DK198" s="103"/>
      <c r="DL198" s="103"/>
      <c r="DM198" s="103"/>
      <c r="DN198" s="103"/>
      <c r="DO198" s="103"/>
      <c r="DP198" s="103"/>
      <c r="DQ198" s="103"/>
      <c r="DR198" s="103"/>
      <c r="DS198" s="103"/>
      <c r="DT198" s="103"/>
      <c r="DU198" s="103"/>
      <c r="DV198" s="103"/>
      <c r="DW198" s="103"/>
      <c r="DX198" s="103"/>
      <c r="DY198" s="103"/>
      <c r="DZ198" s="103"/>
      <c r="EA198" s="103"/>
      <c r="EB198" s="103"/>
      <c r="EC198" s="103"/>
      <c r="ED198" s="103"/>
      <c r="EE198" s="103"/>
      <c r="EF198" s="103"/>
      <c r="EG198" s="103"/>
      <c r="EH198" s="103"/>
      <c r="EI198" s="103"/>
      <c r="EJ198" s="103"/>
      <c r="EK198" s="103"/>
      <c r="EL198" s="103"/>
      <c r="EM198" s="103"/>
      <c r="EN198" s="103"/>
      <c r="EO198" s="103"/>
      <c r="EP198" s="103"/>
      <c r="EQ198" s="103"/>
      <c r="ER198" s="103"/>
      <c r="ES198" s="103"/>
      <c r="ET198" s="103"/>
      <c r="EU198" s="103"/>
      <c r="EV198" s="103"/>
      <c r="EW198" s="103"/>
      <c r="EX198" s="103"/>
      <c r="EY198" s="103"/>
      <c r="EZ198" s="103"/>
      <c r="FA198" s="103"/>
      <c r="FB198" s="103"/>
      <c r="FC198" s="103"/>
      <c r="FD198" s="103"/>
      <c r="FE198" s="103"/>
      <c r="FF198" s="103"/>
      <c r="FG198" s="103"/>
      <c r="FH198" s="103"/>
      <c r="FI198" s="103"/>
      <c r="FJ198" s="103"/>
      <c r="FK198" s="103"/>
      <c r="FL198" s="103"/>
      <c r="FM198" s="103"/>
      <c r="FN198" s="103"/>
      <c r="FO198" s="103"/>
      <c r="FP198" s="103"/>
      <c r="FQ198" s="103"/>
      <c r="FR198" s="103"/>
      <c r="FS198" s="103"/>
      <c r="FT198" s="103"/>
      <c r="FU198" s="103"/>
      <c r="FV198" s="103"/>
      <c r="FW198" s="103"/>
      <c r="FX198" s="103"/>
      <c r="FY198" s="103"/>
      <c r="FZ198" s="103"/>
      <c r="GA198" s="103"/>
      <c r="GB198" s="103"/>
      <c r="GC198" s="103"/>
      <c r="GD198" s="103"/>
      <c r="GE198" s="103"/>
      <c r="GF198" s="103"/>
      <c r="GG198" s="103"/>
      <c r="GH198" s="103"/>
      <c r="GI198" s="103"/>
      <c r="GJ198" s="103"/>
      <c r="GK198" s="103"/>
      <c r="GL198" s="103"/>
      <c r="GM198" s="103"/>
      <c r="GN198" s="103"/>
      <c r="GO198" s="103"/>
      <c r="GP198" s="103"/>
      <c r="GQ198" s="103"/>
      <c r="GR198" s="103"/>
      <c r="GS198" s="103"/>
      <c r="GT198" s="103"/>
      <c r="GU198" s="103"/>
      <c r="GV198" s="103"/>
      <c r="GW198" s="103"/>
      <c r="GX198" s="103"/>
      <c r="GY198" s="103"/>
      <c r="GZ198" s="103"/>
      <c r="HA198" s="103"/>
      <c r="HB198" s="103"/>
      <c r="HC198" s="103"/>
      <c r="HD198" s="103"/>
      <c r="HE198" s="103"/>
      <c r="HF198" s="103"/>
      <c r="HG198" s="103"/>
      <c r="HH198" s="103"/>
      <c r="HI198" s="103"/>
      <c r="HJ198" s="103"/>
      <c r="HK198" s="103"/>
      <c r="HL198" s="103"/>
      <c r="HM198" s="103"/>
      <c r="HN198" s="103"/>
      <c r="HO198" s="103"/>
      <c r="HP198" s="103"/>
      <c r="HQ198" s="103"/>
      <c r="HR198" s="103"/>
      <c r="HS198" s="103"/>
      <c r="HT198" s="103"/>
      <c r="HU198" s="103"/>
      <c r="HV198" s="103"/>
      <c r="HW198" s="103"/>
      <c r="HX198" s="103"/>
      <c r="HY198" s="103"/>
      <c r="HZ198" s="103"/>
      <c r="IA198" s="103"/>
      <c r="IB198" s="103"/>
      <c r="IC198" s="103"/>
      <c r="ID198" s="103"/>
      <c r="IE198" s="103"/>
      <c r="IF198" s="103"/>
      <c r="IG198" s="103"/>
      <c r="IH198" s="103"/>
      <c r="II198" s="103"/>
      <c r="IJ198" s="103"/>
      <c r="IK198" s="103"/>
      <c r="IL198" s="103"/>
      <c r="IM198" s="103"/>
      <c r="IN198" s="103"/>
      <c r="IO198" s="103"/>
      <c r="IP198" s="103"/>
      <c r="IQ198" s="103"/>
      <c r="IR198" s="103"/>
      <c r="IS198" s="103"/>
      <c r="IT198" s="103"/>
      <c r="IU198" s="103"/>
      <c r="IV198" s="103"/>
    </row>
    <row r="199" spans="1:256" ht="11.25" customHeight="1">
      <c r="A199" s="68">
        <v>2017</v>
      </c>
      <c r="B199" s="103" t="str">
        <f t="shared" ref="B199:K199" si="90">IF(AND(B148="-",B97="-",B46="-"),"-",SUM(B148,B97,B46))</f>
        <v>-</v>
      </c>
      <c r="C199" s="103">
        <f t="shared" si="90"/>
        <v>0</v>
      </c>
      <c r="D199" s="103">
        <f t="shared" si="90"/>
        <v>4304</v>
      </c>
      <c r="E199" s="103">
        <f t="shared" si="90"/>
        <v>2394</v>
      </c>
      <c r="F199" s="103">
        <f t="shared" si="90"/>
        <v>5572</v>
      </c>
      <c r="G199" s="103">
        <f t="shared" si="90"/>
        <v>26749</v>
      </c>
      <c r="H199" s="103">
        <f t="shared" si="90"/>
        <v>19616</v>
      </c>
      <c r="I199" s="103">
        <f t="shared" si="90"/>
        <v>4852</v>
      </c>
      <c r="J199" s="103">
        <f t="shared" si="90"/>
        <v>1396</v>
      </c>
      <c r="K199" s="103">
        <f t="shared" si="90"/>
        <v>0</v>
      </c>
      <c r="L199" s="103">
        <f t="shared" si="72"/>
        <v>64883</v>
      </c>
      <c r="M199" s="21"/>
      <c r="N199" s="103" t="str">
        <f t="shared" ref="N199:W199" si="91">IF(AND(N148="-",N97="-",N46="-"),"-",IF(OR(ISNUMBER(N148),ISNUMBER(N97),ISNUMBER(N46)),SUM(N148,N97,N46),"--"))</f>
        <v>-</v>
      </c>
      <c r="O199" s="103" t="str">
        <f t="shared" si="91"/>
        <v>-</v>
      </c>
      <c r="P199" s="103" t="str">
        <f t="shared" si="91"/>
        <v>-</v>
      </c>
      <c r="Q199" s="103">
        <f t="shared" si="91"/>
        <v>3</v>
      </c>
      <c r="R199" s="103">
        <f t="shared" si="91"/>
        <v>363</v>
      </c>
      <c r="S199" s="103">
        <f t="shared" si="91"/>
        <v>6190</v>
      </c>
      <c r="T199" s="103">
        <f t="shared" si="91"/>
        <v>3984</v>
      </c>
      <c r="U199" s="103">
        <f t="shared" si="91"/>
        <v>4590</v>
      </c>
      <c r="V199" s="103" t="str">
        <f t="shared" si="91"/>
        <v>-</v>
      </c>
      <c r="W199" s="103" t="str">
        <f t="shared" si="91"/>
        <v>-</v>
      </c>
      <c r="X199" s="103">
        <f t="shared" si="8"/>
        <v>15130</v>
      </c>
      <c r="Y199" s="103"/>
      <c r="Z199" s="103"/>
      <c r="AA199" s="103"/>
      <c r="AB199" s="103"/>
      <c r="AC199" s="103"/>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c r="BN199" s="103"/>
      <c r="BO199" s="103"/>
      <c r="BP199" s="103"/>
      <c r="BQ199" s="103"/>
      <c r="BR199" s="103"/>
      <c r="BS199" s="103"/>
      <c r="BT199" s="103"/>
      <c r="BU199" s="103"/>
      <c r="BV199" s="103"/>
      <c r="BW199" s="103"/>
      <c r="BX199" s="103"/>
      <c r="BY199" s="103"/>
      <c r="BZ199" s="103"/>
      <c r="CA199" s="103"/>
      <c r="CB199" s="103"/>
      <c r="CC199" s="103"/>
      <c r="CD199" s="103"/>
      <c r="CE199" s="103"/>
      <c r="CF199" s="103"/>
      <c r="CG199" s="103"/>
      <c r="CH199" s="103"/>
      <c r="CI199" s="103"/>
      <c r="CJ199" s="103"/>
      <c r="CK199" s="103"/>
      <c r="CL199" s="103"/>
      <c r="CM199" s="103"/>
      <c r="CN199" s="103"/>
      <c r="CO199" s="103"/>
      <c r="CP199" s="103"/>
      <c r="CQ199" s="103"/>
      <c r="CR199" s="103"/>
      <c r="CS199" s="103"/>
      <c r="CT199" s="103"/>
      <c r="CU199" s="103"/>
      <c r="CV199" s="103"/>
      <c r="CW199" s="103"/>
      <c r="CX199" s="103"/>
      <c r="CY199" s="103"/>
      <c r="CZ199" s="103"/>
      <c r="DA199" s="103"/>
      <c r="DB199" s="103"/>
      <c r="DC199" s="103"/>
      <c r="DD199" s="103"/>
      <c r="DE199" s="103"/>
      <c r="DF199" s="103"/>
      <c r="DG199" s="103"/>
      <c r="DH199" s="103"/>
      <c r="DI199" s="103"/>
      <c r="DJ199" s="103"/>
      <c r="DK199" s="103"/>
      <c r="DL199" s="103"/>
      <c r="DM199" s="103"/>
      <c r="DN199" s="103"/>
      <c r="DO199" s="103"/>
      <c r="DP199" s="103"/>
      <c r="DQ199" s="103"/>
      <c r="DR199" s="103"/>
      <c r="DS199" s="103"/>
      <c r="DT199" s="103"/>
      <c r="DU199" s="103"/>
      <c r="DV199" s="103"/>
      <c r="DW199" s="103"/>
      <c r="DX199" s="103"/>
      <c r="DY199" s="103"/>
      <c r="DZ199" s="103"/>
      <c r="EA199" s="103"/>
      <c r="EB199" s="103"/>
      <c r="EC199" s="103"/>
      <c r="ED199" s="103"/>
      <c r="EE199" s="103"/>
      <c r="EF199" s="103"/>
      <c r="EG199" s="103"/>
      <c r="EH199" s="103"/>
      <c r="EI199" s="103"/>
      <c r="EJ199" s="103"/>
      <c r="EK199" s="103"/>
      <c r="EL199" s="103"/>
      <c r="EM199" s="103"/>
      <c r="EN199" s="103"/>
      <c r="EO199" s="103"/>
      <c r="EP199" s="103"/>
      <c r="EQ199" s="103"/>
      <c r="ER199" s="103"/>
      <c r="ES199" s="103"/>
      <c r="ET199" s="103"/>
      <c r="EU199" s="103"/>
      <c r="EV199" s="103"/>
      <c r="EW199" s="103"/>
      <c r="EX199" s="103"/>
      <c r="EY199" s="103"/>
      <c r="EZ199" s="103"/>
      <c r="FA199" s="103"/>
      <c r="FB199" s="103"/>
      <c r="FC199" s="103"/>
      <c r="FD199" s="103"/>
      <c r="FE199" s="103"/>
      <c r="FF199" s="103"/>
      <c r="FG199" s="103"/>
      <c r="FH199" s="103"/>
      <c r="FI199" s="103"/>
      <c r="FJ199" s="103"/>
      <c r="FK199" s="103"/>
      <c r="FL199" s="103"/>
      <c r="FM199" s="103"/>
      <c r="FN199" s="103"/>
      <c r="FO199" s="103"/>
      <c r="FP199" s="103"/>
      <c r="FQ199" s="103"/>
      <c r="FR199" s="103"/>
      <c r="FS199" s="103"/>
      <c r="FT199" s="103"/>
      <c r="FU199" s="103"/>
      <c r="FV199" s="103"/>
      <c r="FW199" s="103"/>
      <c r="FX199" s="103"/>
      <c r="FY199" s="103"/>
      <c r="FZ199" s="103"/>
      <c r="GA199" s="103"/>
      <c r="GB199" s="103"/>
      <c r="GC199" s="103"/>
      <c r="GD199" s="103"/>
      <c r="GE199" s="103"/>
      <c r="GF199" s="103"/>
      <c r="GG199" s="103"/>
      <c r="GH199" s="103"/>
      <c r="GI199" s="103"/>
      <c r="GJ199" s="103"/>
      <c r="GK199" s="103"/>
      <c r="GL199" s="103"/>
      <c r="GM199" s="103"/>
      <c r="GN199" s="103"/>
      <c r="GO199" s="103"/>
      <c r="GP199" s="103"/>
      <c r="GQ199" s="103"/>
      <c r="GR199" s="103"/>
      <c r="GS199" s="103"/>
      <c r="GT199" s="103"/>
      <c r="GU199" s="103"/>
      <c r="GV199" s="103"/>
      <c r="GW199" s="103"/>
      <c r="GX199" s="103"/>
      <c r="GY199" s="103"/>
      <c r="GZ199" s="103"/>
      <c r="HA199" s="103"/>
      <c r="HB199" s="103"/>
      <c r="HC199" s="103"/>
      <c r="HD199" s="103"/>
      <c r="HE199" s="103"/>
      <c r="HF199" s="103"/>
      <c r="HG199" s="103"/>
      <c r="HH199" s="103"/>
      <c r="HI199" s="103"/>
      <c r="HJ199" s="103"/>
      <c r="HK199" s="103"/>
      <c r="HL199" s="103"/>
      <c r="HM199" s="103"/>
      <c r="HN199" s="103"/>
      <c r="HO199" s="103"/>
      <c r="HP199" s="103"/>
      <c r="HQ199" s="103"/>
      <c r="HR199" s="103"/>
      <c r="HS199" s="103"/>
      <c r="HT199" s="103"/>
      <c r="HU199" s="103"/>
      <c r="HV199" s="103"/>
      <c r="HW199" s="103"/>
      <c r="HX199" s="103"/>
      <c r="HY199" s="103"/>
      <c r="HZ199" s="103"/>
      <c r="IA199" s="103"/>
      <c r="IB199" s="103"/>
      <c r="IC199" s="103"/>
      <c r="ID199" s="103"/>
      <c r="IE199" s="103"/>
      <c r="IF199" s="103"/>
      <c r="IG199" s="103"/>
      <c r="IH199" s="103"/>
      <c r="II199" s="103"/>
      <c r="IJ199" s="103"/>
      <c r="IK199" s="103"/>
      <c r="IL199" s="103"/>
      <c r="IM199" s="103"/>
      <c r="IN199" s="103"/>
      <c r="IO199" s="103"/>
      <c r="IP199" s="103"/>
      <c r="IQ199" s="103"/>
      <c r="IR199" s="103"/>
      <c r="IS199" s="103"/>
      <c r="IT199" s="103"/>
      <c r="IU199" s="103"/>
      <c r="IV199" s="103"/>
    </row>
    <row r="200" spans="1:256" ht="11.25" customHeight="1">
      <c r="A200" s="68">
        <v>2018</v>
      </c>
      <c r="B200" s="103" t="str">
        <f t="shared" ref="B200:K200" si="92">IF(AND(B149="-",B98="-",B47="-"),"-",SUM(B149,B98,B47))</f>
        <v>-</v>
      </c>
      <c r="C200" s="103">
        <f t="shared" si="92"/>
        <v>0</v>
      </c>
      <c r="D200" s="103">
        <f t="shared" si="92"/>
        <v>3939</v>
      </c>
      <c r="E200" s="103">
        <f t="shared" si="92"/>
        <v>629</v>
      </c>
      <c r="F200" s="103">
        <f t="shared" si="92"/>
        <v>15060</v>
      </c>
      <c r="G200" s="103">
        <f t="shared" si="92"/>
        <v>43563</v>
      </c>
      <c r="H200" s="103">
        <f t="shared" si="92"/>
        <v>16313</v>
      </c>
      <c r="I200" s="103">
        <f t="shared" si="92"/>
        <v>7436</v>
      </c>
      <c r="J200" s="103">
        <f t="shared" si="92"/>
        <v>4675</v>
      </c>
      <c r="K200" s="103">
        <f t="shared" si="92"/>
        <v>0</v>
      </c>
      <c r="L200" s="103">
        <f t="shared" si="72"/>
        <v>91615</v>
      </c>
      <c r="M200" s="21"/>
      <c r="N200" s="103" t="str">
        <f t="shared" ref="N200:W200" si="93">IF(AND(N149="-",N98="-",N47="-"),"-",IF(OR(ISNUMBER(N149),ISNUMBER(N98),ISNUMBER(N47)),SUM(N149,N98,N47),"--"))</f>
        <v>-</v>
      </c>
      <c r="O200" s="103" t="str">
        <f t="shared" si="93"/>
        <v>-</v>
      </c>
      <c r="P200" s="103" t="str">
        <f t="shared" si="93"/>
        <v>-</v>
      </c>
      <c r="Q200" s="103" t="str">
        <f t="shared" si="93"/>
        <v>-</v>
      </c>
      <c r="R200" s="103">
        <f t="shared" si="93"/>
        <v>88</v>
      </c>
      <c r="S200" s="103">
        <f t="shared" si="93"/>
        <v>3077</v>
      </c>
      <c r="T200" s="103">
        <f t="shared" si="93"/>
        <v>8630</v>
      </c>
      <c r="U200" s="103">
        <f t="shared" si="93"/>
        <v>6944</v>
      </c>
      <c r="V200" s="103" t="str">
        <f t="shared" si="93"/>
        <v>-</v>
      </c>
      <c r="W200" s="103" t="str">
        <f t="shared" si="93"/>
        <v>-</v>
      </c>
      <c r="X200" s="103">
        <f t="shared" si="8"/>
        <v>18739</v>
      </c>
      <c r="Y200" s="103"/>
      <c r="Z200" s="103"/>
      <c r="AA200" s="103"/>
      <c r="AB200" s="103"/>
      <c r="AC200" s="103"/>
      <c r="AD200" s="103"/>
      <c r="AE200" s="10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c r="BH200" s="103"/>
      <c r="BI200" s="103"/>
      <c r="BJ200" s="103"/>
      <c r="BK200" s="103"/>
      <c r="BL200" s="103"/>
      <c r="BM200" s="103"/>
      <c r="BN200" s="103"/>
      <c r="BO200" s="103"/>
      <c r="BP200" s="103"/>
      <c r="BQ200" s="103"/>
      <c r="BR200" s="103"/>
      <c r="BS200" s="103"/>
      <c r="BT200" s="103"/>
      <c r="BU200" s="103"/>
      <c r="BV200" s="103"/>
      <c r="BW200" s="103"/>
      <c r="BX200" s="103"/>
      <c r="BY200" s="103"/>
      <c r="BZ200" s="103"/>
      <c r="CA200" s="103"/>
      <c r="CB200" s="103"/>
      <c r="CC200" s="103"/>
      <c r="CD200" s="103"/>
      <c r="CE200" s="103"/>
      <c r="CF200" s="103"/>
      <c r="CG200" s="103"/>
      <c r="CH200" s="103"/>
      <c r="CI200" s="103"/>
      <c r="CJ200" s="103"/>
      <c r="CK200" s="103"/>
      <c r="CL200" s="103"/>
      <c r="CM200" s="103"/>
      <c r="CN200" s="103"/>
      <c r="CO200" s="103"/>
      <c r="CP200" s="103"/>
      <c r="CQ200" s="103"/>
      <c r="CR200" s="103"/>
      <c r="CS200" s="103"/>
      <c r="CT200" s="103"/>
      <c r="CU200" s="103"/>
      <c r="CV200" s="103"/>
      <c r="CW200" s="103"/>
      <c r="CX200" s="103"/>
      <c r="CY200" s="103"/>
      <c r="CZ200" s="103"/>
      <c r="DA200" s="103"/>
      <c r="DB200" s="103"/>
      <c r="DC200" s="103"/>
      <c r="DD200" s="103"/>
      <c r="DE200" s="103"/>
      <c r="DF200" s="103"/>
      <c r="DG200" s="103"/>
      <c r="DH200" s="103"/>
      <c r="DI200" s="103"/>
      <c r="DJ200" s="103"/>
      <c r="DK200" s="103"/>
      <c r="DL200" s="103"/>
      <c r="DM200" s="103"/>
      <c r="DN200" s="103"/>
      <c r="DO200" s="103"/>
      <c r="DP200" s="103"/>
      <c r="DQ200" s="103"/>
      <c r="DR200" s="103"/>
      <c r="DS200" s="103"/>
      <c r="DT200" s="103"/>
      <c r="DU200" s="103"/>
      <c r="DV200" s="103"/>
      <c r="DW200" s="103"/>
      <c r="DX200" s="103"/>
      <c r="DY200" s="103"/>
      <c r="DZ200" s="103"/>
      <c r="EA200" s="103"/>
      <c r="EB200" s="103"/>
      <c r="EC200" s="103"/>
      <c r="ED200" s="103"/>
      <c r="EE200" s="103"/>
      <c r="EF200" s="103"/>
      <c r="EG200" s="103"/>
      <c r="EH200" s="103"/>
      <c r="EI200" s="103"/>
      <c r="EJ200" s="103"/>
      <c r="EK200" s="103"/>
      <c r="EL200" s="103"/>
      <c r="EM200" s="103"/>
      <c r="EN200" s="103"/>
      <c r="EO200" s="103"/>
      <c r="EP200" s="103"/>
      <c r="EQ200" s="103"/>
      <c r="ER200" s="103"/>
      <c r="ES200" s="103"/>
      <c r="ET200" s="103"/>
      <c r="EU200" s="103"/>
      <c r="EV200" s="103"/>
      <c r="EW200" s="103"/>
      <c r="EX200" s="103"/>
      <c r="EY200" s="103"/>
      <c r="EZ200" s="103"/>
      <c r="FA200" s="103"/>
      <c r="FB200" s="103"/>
      <c r="FC200" s="103"/>
      <c r="FD200" s="103"/>
      <c r="FE200" s="103"/>
      <c r="FF200" s="103"/>
      <c r="FG200" s="103"/>
      <c r="FH200" s="103"/>
      <c r="FI200" s="103"/>
      <c r="FJ200" s="103"/>
      <c r="FK200" s="103"/>
      <c r="FL200" s="103"/>
      <c r="FM200" s="103"/>
      <c r="FN200" s="103"/>
      <c r="FO200" s="103"/>
      <c r="FP200" s="103"/>
      <c r="FQ200" s="103"/>
      <c r="FR200" s="103"/>
      <c r="FS200" s="103"/>
      <c r="FT200" s="103"/>
      <c r="FU200" s="103"/>
      <c r="FV200" s="103"/>
      <c r="FW200" s="103"/>
      <c r="FX200" s="103"/>
      <c r="FY200" s="103"/>
      <c r="FZ200" s="103"/>
      <c r="GA200" s="103"/>
      <c r="GB200" s="103"/>
      <c r="GC200" s="103"/>
      <c r="GD200" s="103"/>
      <c r="GE200" s="103"/>
      <c r="GF200" s="103"/>
      <c r="GG200" s="103"/>
      <c r="GH200" s="103"/>
      <c r="GI200" s="103"/>
      <c r="GJ200" s="103"/>
      <c r="GK200" s="103"/>
      <c r="GL200" s="103"/>
      <c r="GM200" s="103"/>
      <c r="GN200" s="103"/>
      <c r="GO200" s="103"/>
      <c r="GP200" s="103"/>
      <c r="GQ200" s="103"/>
      <c r="GR200" s="103"/>
      <c r="GS200" s="103"/>
      <c r="GT200" s="103"/>
      <c r="GU200" s="103"/>
      <c r="GV200" s="103"/>
      <c r="GW200" s="103"/>
      <c r="GX200" s="103"/>
      <c r="GY200" s="103"/>
      <c r="GZ200" s="103"/>
      <c r="HA200" s="103"/>
      <c r="HB200" s="103"/>
      <c r="HC200" s="103"/>
      <c r="HD200" s="103"/>
      <c r="HE200" s="103"/>
      <c r="HF200" s="103"/>
      <c r="HG200" s="103"/>
      <c r="HH200" s="103"/>
      <c r="HI200" s="103"/>
      <c r="HJ200" s="103"/>
      <c r="HK200" s="103"/>
      <c r="HL200" s="103"/>
      <c r="HM200" s="103"/>
      <c r="HN200" s="103"/>
      <c r="HO200" s="103"/>
      <c r="HP200" s="103"/>
      <c r="HQ200" s="103"/>
      <c r="HR200" s="103"/>
      <c r="HS200" s="103"/>
      <c r="HT200" s="103"/>
      <c r="HU200" s="103"/>
      <c r="HV200" s="103"/>
      <c r="HW200" s="103"/>
      <c r="HX200" s="103"/>
      <c r="HY200" s="103"/>
      <c r="HZ200" s="103"/>
      <c r="IA200" s="103"/>
      <c r="IB200" s="103"/>
      <c r="IC200" s="103"/>
      <c r="ID200" s="103"/>
      <c r="IE200" s="103"/>
      <c r="IF200" s="103"/>
      <c r="IG200" s="103"/>
      <c r="IH200" s="103"/>
      <c r="II200" s="103"/>
      <c r="IJ200" s="103"/>
      <c r="IK200" s="103"/>
      <c r="IL200" s="103"/>
      <c r="IM200" s="103"/>
      <c r="IN200" s="103"/>
      <c r="IO200" s="103"/>
      <c r="IP200" s="103"/>
      <c r="IQ200" s="103"/>
      <c r="IR200" s="103"/>
      <c r="IS200" s="103"/>
      <c r="IT200" s="103"/>
      <c r="IU200" s="103"/>
      <c r="IV200" s="103"/>
    </row>
    <row r="201" spans="1:256" ht="11.25" customHeight="1">
      <c r="A201" s="68">
        <v>2019</v>
      </c>
      <c r="B201" s="103" t="str">
        <f t="shared" ref="B201:K201" si="94">IF(AND(B150="-",B99="-",B48="-"),"-",SUM(B150,B99,B48))</f>
        <v>-</v>
      </c>
      <c r="C201" s="103">
        <f t="shared" si="94"/>
        <v>10</v>
      </c>
      <c r="D201" s="103">
        <f t="shared" si="94"/>
        <v>16783</v>
      </c>
      <c r="E201" s="103">
        <f t="shared" si="94"/>
        <v>3591</v>
      </c>
      <c r="F201" s="103">
        <f t="shared" si="94"/>
        <v>21518</v>
      </c>
      <c r="G201" s="103">
        <f t="shared" si="94"/>
        <v>24851</v>
      </c>
      <c r="H201" s="103">
        <f t="shared" si="94"/>
        <v>21867</v>
      </c>
      <c r="I201" s="103">
        <f t="shared" si="94"/>
        <v>4427</v>
      </c>
      <c r="J201" s="103">
        <f t="shared" si="94"/>
        <v>724</v>
      </c>
      <c r="K201" s="103" t="str">
        <f t="shared" si="94"/>
        <v>-</v>
      </c>
      <c r="L201" s="103">
        <f t="shared" si="72"/>
        <v>93771</v>
      </c>
      <c r="M201" s="21"/>
      <c r="N201" s="103" t="str">
        <f t="shared" ref="N201:W201" si="95">IF(AND(N150="-",N99="-",N48="-"),"-",IF(OR(ISNUMBER(N150),ISNUMBER(N99),ISNUMBER(N48)),SUM(N150,N99,N48),"--"))</f>
        <v>-</v>
      </c>
      <c r="O201" s="103" t="str">
        <f t="shared" si="95"/>
        <v>-</v>
      </c>
      <c r="P201" s="103" t="str">
        <f t="shared" si="95"/>
        <v>-</v>
      </c>
      <c r="Q201" s="103">
        <f t="shared" si="95"/>
        <v>2</v>
      </c>
      <c r="R201" s="103">
        <f t="shared" si="95"/>
        <v>4106</v>
      </c>
      <c r="S201" s="103">
        <f t="shared" si="95"/>
        <v>27761</v>
      </c>
      <c r="T201" s="103">
        <f t="shared" si="95"/>
        <v>12822</v>
      </c>
      <c r="U201" s="103">
        <f t="shared" si="95"/>
        <v>5084</v>
      </c>
      <c r="V201" s="103">
        <f t="shared" si="95"/>
        <v>10</v>
      </c>
      <c r="W201" s="103" t="str">
        <f t="shared" si="95"/>
        <v>-</v>
      </c>
      <c r="X201" s="103">
        <f t="shared" si="8"/>
        <v>49785</v>
      </c>
      <c r="Y201" s="103"/>
      <c r="Z201" s="103"/>
      <c r="AA201" s="103"/>
      <c r="AB201" s="103"/>
      <c r="AC201" s="103"/>
      <c r="AD201" s="103"/>
      <c r="AE201" s="103"/>
      <c r="AF201" s="103"/>
      <c r="AG201" s="103"/>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03"/>
      <c r="BC201" s="103"/>
      <c r="BD201" s="103"/>
      <c r="BE201" s="103"/>
      <c r="BF201" s="103"/>
      <c r="BG201" s="103"/>
      <c r="BH201" s="103"/>
      <c r="BI201" s="103"/>
      <c r="BJ201" s="103"/>
      <c r="BK201" s="103"/>
      <c r="BL201" s="103"/>
      <c r="BM201" s="103"/>
      <c r="BN201" s="103"/>
      <c r="BO201" s="103"/>
      <c r="BP201" s="103"/>
      <c r="BQ201" s="103"/>
      <c r="BR201" s="103"/>
      <c r="BS201" s="103"/>
      <c r="BT201" s="103"/>
      <c r="BU201" s="103"/>
      <c r="BV201" s="103"/>
      <c r="BW201" s="103"/>
      <c r="BX201" s="103"/>
      <c r="BY201" s="103"/>
      <c r="BZ201" s="103"/>
      <c r="CA201" s="103"/>
      <c r="CB201" s="103"/>
      <c r="CC201" s="103"/>
      <c r="CD201" s="103"/>
      <c r="CE201" s="103"/>
      <c r="CF201" s="103"/>
      <c r="CG201" s="103"/>
      <c r="CH201" s="103"/>
      <c r="CI201" s="103"/>
      <c r="CJ201" s="103"/>
      <c r="CK201" s="103"/>
      <c r="CL201" s="103"/>
      <c r="CM201" s="103"/>
      <c r="CN201" s="103"/>
      <c r="CO201" s="103"/>
      <c r="CP201" s="103"/>
      <c r="CQ201" s="103"/>
      <c r="CR201" s="103"/>
      <c r="CS201" s="103"/>
      <c r="CT201" s="103"/>
      <c r="CU201" s="103"/>
      <c r="CV201" s="103"/>
      <c r="CW201" s="103"/>
      <c r="CX201" s="103"/>
      <c r="CY201" s="103"/>
      <c r="CZ201" s="103"/>
      <c r="DA201" s="103"/>
      <c r="DB201" s="103"/>
      <c r="DC201" s="103"/>
      <c r="DD201" s="103"/>
      <c r="DE201" s="103"/>
      <c r="DF201" s="103"/>
      <c r="DG201" s="103"/>
      <c r="DH201" s="103"/>
      <c r="DI201" s="103"/>
      <c r="DJ201" s="103"/>
      <c r="DK201" s="103"/>
      <c r="DL201" s="103"/>
      <c r="DM201" s="103"/>
      <c r="DN201" s="103"/>
      <c r="DO201" s="103"/>
      <c r="DP201" s="103"/>
      <c r="DQ201" s="103"/>
      <c r="DR201" s="103"/>
      <c r="DS201" s="103"/>
      <c r="DT201" s="103"/>
      <c r="DU201" s="103"/>
      <c r="DV201" s="103"/>
      <c r="DW201" s="103"/>
      <c r="DX201" s="103"/>
      <c r="DY201" s="103"/>
      <c r="DZ201" s="103"/>
      <c r="EA201" s="103"/>
      <c r="EB201" s="103"/>
      <c r="EC201" s="103"/>
      <c r="ED201" s="103"/>
      <c r="EE201" s="103"/>
      <c r="EF201" s="103"/>
      <c r="EG201" s="103"/>
      <c r="EH201" s="103"/>
      <c r="EI201" s="103"/>
      <c r="EJ201" s="103"/>
      <c r="EK201" s="103"/>
      <c r="EL201" s="103"/>
      <c r="EM201" s="103"/>
      <c r="EN201" s="103"/>
      <c r="EO201" s="103"/>
      <c r="EP201" s="103"/>
      <c r="EQ201" s="103"/>
      <c r="ER201" s="103"/>
      <c r="ES201" s="103"/>
      <c r="ET201" s="103"/>
      <c r="EU201" s="103"/>
      <c r="EV201" s="103"/>
      <c r="EW201" s="103"/>
      <c r="EX201" s="103"/>
      <c r="EY201" s="103"/>
      <c r="EZ201" s="103"/>
      <c r="FA201" s="103"/>
      <c r="FB201" s="103"/>
      <c r="FC201" s="103"/>
      <c r="FD201" s="103"/>
      <c r="FE201" s="103"/>
      <c r="FF201" s="103"/>
      <c r="FG201" s="103"/>
      <c r="FH201" s="103"/>
      <c r="FI201" s="103"/>
      <c r="FJ201" s="103"/>
      <c r="FK201" s="103"/>
      <c r="FL201" s="103"/>
      <c r="FM201" s="103"/>
      <c r="FN201" s="103"/>
      <c r="FO201" s="103"/>
      <c r="FP201" s="103"/>
      <c r="FQ201" s="103"/>
      <c r="FR201" s="103"/>
      <c r="FS201" s="103"/>
      <c r="FT201" s="103"/>
      <c r="FU201" s="103"/>
      <c r="FV201" s="103"/>
      <c r="FW201" s="103"/>
      <c r="FX201" s="103"/>
      <c r="FY201" s="103"/>
      <c r="FZ201" s="103"/>
      <c r="GA201" s="103"/>
      <c r="GB201" s="103"/>
      <c r="GC201" s="103"/>
      <c r="GD201" s="103"/>
      <c r="GE201" s="103"/>
      <c r="GF201" s="103"/>
      <c r="GG201" s="103"/>
      <c r="GH201" s="103"/>
      <c r="GI201" s="103"/>
      <c r="GJ201" s="103"/>
      <c r="GK201" s="103"/>
      <c r="GL201" s="103"/>
      <c r="GM201" s="103"/>
      <c r="GN201" s="103"/>
      <c r="GO201" s="103"/>
      <c r="GP201" s="103"/>
      <c r="GQ201" s="103"/>
      <c r="GR201" s="103"/>
      <c r="GS201" s="103"/>
      <c r="GT201" s="103"/>
      <c r="GU201" s="103"/>
      <c r="GV201" s="103"/>
      <c r="GW201" s="103"/>
      <c r="GX201" s="103"/>
      <c r="GY201" s="103"/>
      <c r="GZ201" s="103"/>
      <c r="HA201" s="103"/>
      <c r="HB201" s="103"/>
      <c r="HC201" s="103"/>
      <c r="HD201" s="103"/>
      <c r="HE201" s="103"/>
      <c r="HF201" s="103"/>
      <c r="HG201" s="103"/>
      <c r="HH201" s="103"/>
      <c r="HI201" s="103"/>
      <c r="HJ201" s="103"/>
      <c r="HK201" s="103"/>
      <c r="HL201" s="103"/>
      <c r="HM201" s="103"/>
      <c r="HN201" s="103"/>
      <c r="HO201" s="103"/>
      <c r="HP201" s="103"/>
      <c r="HQ201" s="103"/>
      <c r="HR201" s="103"/>
      <c r="HS201" s="103"/>
      <c r="HT201" s="103"/>
      <c r="HU201" s="103"/>
      <c r="HV201" s="103"/>
      <c r="HW201" s="103"/>
      <c r="HX201" s="103"/>
      <c r="HY201" s="103"/>
      <c r="HZ201" s="103"/>
      <c r="IA201" s="103"/>
      <c r="IB201" s="103"/>
      <c r="IC201" s="103"/>
      <c r="ID201" s="103"/>
      <c r="IE201" s="103"/>
      <c r="IF201" s="103"/>
      <c r="IG201" s="103"/>
      <c r="IH201" s="103"/>
      <c r="II201" s="103"/>
      <c r="IJ201" s="103"/>
      <c r="IK201" s="103"/>
      <c r="IL201" s="103"/>
      <c r="IM201" s="103"/>
      <c r="IN201" s="103"/>
      <c r="IO201" s="103"/>
      <c r="IP201" s="103"/>
      <c r="IQ201" s="103"/>
      <c r="IR201" s="103"/>
      <c r="IS201" s="103"/>
      <c r="IT201" s="103"/>
      <c r="IU201" s="103"/>
      <c r="IV201" s="103"/>
    </row>
    <row r="202" spans="1:256" ht="11.25" customHeight="1">
      <c r="A202" s="68" t="s">
        <v>215</v>
      </c>
      <c r="B202" s="103" t="str">
        <f t="shared" ref="B202:K202" si="96">IF(AND(B151="-",B100="-",B49="-"),"-",SUM(B151,B100,B49))</f>
        <v>-</v>
      </c>
      <c r="C202" s="103">
        <f t="shared" si="96"/>
        <v>0</v>
      </c>
      <c r="D202" s="103">
        <f t="shared" si="96"/>
        <v>4</v>
      </c>
      <c r="E202" s="103">
        <f t="shared" si="96"/>
        <v>38</v>
      </c>
      <c r="F202" s="103">
        <f t="shared" si="96"/>
        <v>655</v>
      </c>
      <c r="G202" s="103">
        <f t="shared" si="96"/>
        <v>27462</v>
      </c>
      <c r="H202" s="103">
        <f t="shared" si="96"/>
        <v>10983</v>
      </c>
      <c r="I202" s="103">
        <f t="shared" si="96"/>
        <v>5422</v>
      </c>
      <c r="J202" s="103">
        <f t="shared" si="96"/>
        <v>2583</v>
      </c>
      <c r="K202" s="103">
        <f t="shared" si="96"/>
        <v>29</v>
      </c>
      <c r="L202" s="103">
        <f t="shared" si="72"/>
        <v>47176</v>
      </c>
      <c r="M202" s="21"/>
      <c r="N202" s="103" t="str">
        <f t="shared" ref="N202:W202" si="97">IF(AND(N151="-",N100="-",N49="-"),"-",IF(OR(ISNUMBER(N151),ISNUMBER(N100),ISNUMBER(N49)),SUM(N151,N100,N49),"--"))</f>
        <v>-</v>
      </c>
      <c r="O202" s="103" t="str">
        <f t="shared" si="97"/>
        <v>-</v>
      </c>
      <c r="P202" s="103" t="str">
        <f t="shared" si="97"/>
        <v>-</v>
      </c>
      <c r="Q202" s="103" t="str">
        <f t="shared" si="97"/>
        <v>-</v>
      </c>
      <c r="R202" s="103">
        <f t="shared" si="97"/>
        <v>0</v>
      </c>
      <c r="S202" s="103">
        <f t="shared" si="97"/>
        <v>7762</v>
      </c>
      <c r="T202" s="103">
        <f t="shared" si="97"/>
        <v>5126</v>
      </c>
      <c r="U202" s="103">
        <f t="shared" si="97"/>
        <v>4243</v>
      </c>
      <c r="V202" s="103" t="str">
        <f t="shared" si="97"/>
        <v>-</v>
      </c>
      <c r="W202" s="103" t="str">
        <f t="shared" si="97"/>
        <v>-</v>
      </c>
      <c r="X202" s="103">
        <f t="shared" si="8"/>
        <v>17131</v>
      </c>
      <c r="Y202" s="103"/>
      <c r="Z202" s="103"/>
      <c r="AA202" s="103"/>
      <c r="AB202" s="103"/>
      <c r="AC202" s="103"/>
      <c r="AD202" s="103"/>
      <c r="AE202" s="103"/>
      <c r="AF202" s="103"/>
      <c r="AG202" s="103"/>
      <c r="AH202" s="103"/>
      <c r="AI202" s="103"/>
      <c r="AJ202" s="103"/>
      <c r="AK202" s="103"/>
      <c r="AL202" s="103"/>
      <c r="AM202" s="103"/>
      <c r="AN202" s="103"/>
      <c r="AO202" s="103"/>
      <c r="AP202" s="103"/>
      <c r="AQ202" s="103"/>
      <c r="AR202" s="103"/>
      <c r="AS202" s="103"/>
      <c r="AT202" s="103"/>
      <c r="AU202" s="103"/>
      <c r="AV202" s="103"/>
      <c r="AW202" s="103"/>
      <c r="AX202" s="103"/>
      <c r="AY202" s="103"/>
      <c r="AZ202" s="103"/>
      <c r="BA202" s="103"/>
      <c r="BB202" s="103"/>
      <c r="BC202" s="103"/>
      <c r="BD202" s="103"/>
      <c r="BE202" s="103"/>
      <c r="BF202" s="103"/>
      <c r="BG202" s="103"/>
      <c r="BH202" s="103"/>
      <c r="BI202" s="103"/>
      <c r="BJ202" s="103"/>
      <c r="BK202" s="103"/>
      <c r="BL202" s="103"/>
      <c r="BM202" s="103"/>
      <c r="BN202" s="103"/>
      <c r="BO202" s="103"/>
      <c r="BP202" s="103"/>
      <c r="BQ202" s="103"/>
      <c r="BR202" s="103"/>
      <c r="BS202" s="103"/>
      <c r="BT202" s="103"/>
      <c r="BU202" s="103"/>
      <c r="BV202" s="103"/>
      <c r="BW202" s="103"/>
      <c r="BX202" s="103"/>
      <c r="BY202" s="103"/>
      <c r="BZ202" s="103"/>
      <c r="CA202" s="103"/>
      <c r="CB202" s="103"/>
      <c r="CC202" s="103"/>
      <c r="CD202" s="103"/>
      <c r="CE202" s="103"/>
      <c r="CF202" s="103"/>
      <c r="CG202" s="103"/>
      <c r="CH202" s="103"/>
      <c r="CI202" s="103"/>
      <c r="CJ202" s="103"/>
      <c r="CK202" s="103"/>
      <c r="CL202" s="103"/>
      <c r="CM202" s="103"/>
      <c r="CN202" s="103"/>
      <c r="CO202" s="103"/>
      <c r="CP202" s="103"/>
      <c r="CQ202" s="103"/>
      <c r="CR202" s="103"/>
      <c r="CS202" s="103"/>
      <c r="CT202" s="103"/>
      <c r="CU202" s="103"/>
      <c r="CV202" s="103"/>
      <c r="CW202" s="103"/>
      <c r="CX202" s="103"/>
      <c r="CY202" s="103"/>
      <c r="CZ202" s="103"/>
      <c r="DA202" s="103"/>
      <c r="DB202" s="103"/>
      <c r="DC202" s="103"/>
      <c r="DD202" s="103"/>
      <c r="DE202" s="103"/>
      <c r="DF202" s="103"/>
      <c r="DG202" s="103"/>
      <c r="DH202" s="103"/>
      <c r="DI202" s="103"/>
      <c r="DJ202" s="103"/>
      <c r="DK202" s="103"/>
      <c r="DL202" s="103"/>
      <c r="DM202" s="103"/>
      <c r="DN202" s="103"/>
      <c r="DO202" s="103"/>
      <c r="DP202" s="103"/>
      <c r="DQ202" s="103"/>
      <c r="DR202" s="103"/>
      <c r="DS202" s="103"/>
      <c r="DT202" s="103"/>
      <c r="DU202" s="103"/>
      <c r="DV202" s="103"/>
      <c r="DW202" s="103"/>
      <c r="DX202" s="103"/>
      <c r="DY202" s="103"/>
      <c r="DZ202" s="103"/>
      <c r="EA202" s="103"/>
      <c r="EB202" s="103"/>
      <c r="EC202" s="103"/>
      <c r="ED202" s="103"/>
      <c r="EE202" s="103"/>
      <c r="EF202" s="103"/>
      <c r="EG202" s="103"/>
      <c r="EH202" s="103"/>
      <c r="EI202" s="103"/>
      <c r="EJ202" s="103"/>
      <c r="EK202" s="103"/>
      <c r="EL202" s="103"/>
      <c r="EM202" s="103"/>
      <c r="EN202" s="103"/>
      <c r="EO202" s="103"/>
      <c r="EP202" s="103"/>
      <c r="EQ202" s="103"/>
      <c r="ER202" s="103"/>
      <c r="ES202" s="103"/>
      <c r="ET202" s="103"/>
      <c r="EU202" s="103"/>
      <c r="EV202" s="103"/>
      <c r="EW202" s="103"/>
      <c r="EX202" s="103"/>
      <c r="EY202" s="103"/>
      <c r="EZ202" s="103"/>
      <c r="FA202" s="103"/>
      <c r="FB202" s="103"/>
      <c r="FC202" s="103"/>
      <c r="FD202" s="103"/>
      <c r="FE202" s="103"/>
      <c r="FF202" s="103"/>
      <c r="FG202" s="103"/>
      <c r="FH202" s="103"/>
      <c r="FI202" s="103"/>
      <c r="FJ202" s="103"/>
      <c r="FK202" s="103"/>
      <c r="FL202" s="103"/>
      <c r="FM202" s="103"/>
      <c r="FN202" s="103"/>
      <c r="FO202" s="103"/>
      <c r="FP202" s="103"/>
      <c r="FQ202" s="103"/>
      <c r="FR202" s="103"/>
      <c r="FS202" s="103"/>
      <c r="FT202" s="103"/>
      <c r="FU202" s="103"/>
      <c r="FV202" s="103"/>
      <c r="FW202" s="103"/>
      <c r="FX202" s="103"/>
      <c r="FY202" s="103"/>
      <c r="FZ202" s="103"/>
      <c r="GA202" s="103"/>
      <c r="GB202" s="103"/>
      <c r="GC202" s="103"/>
      <c r="GD202" s="103"/>
      <c r="GE202" s="103"/>
      <c r="GF202" s="103"/>
      <c r="GG202" s="103"/>
      <c r="GH202" s="103"/>
      <c r="GI202" s="103"/>
      <c r="GJ202" s="103"/>
      <c r="GK202" s="103"/>
      <c r="GL202" s="103"/>
      <c r="GM202" s="103"/>
      <c r="GN202" s="103"/>
      <c r="GO202" s="103"/>
      <c r="GP202" s="103"/>
      <c r="GQ202" s="103"/>
      <c r="GR202" s="103"/>
      <c r="GS202" s="103"/>
      <c r="GT202" s="103"/>
      <c r="GU202" s="103"/>
      <c r="GV202" s="103"/>
      <c r="GW202" s="103"/>
      <c r="GX202" s="103"/>
      <c r="GY202" s="103"/>
      <c r="GZ202" s="103"/>
      <c r="HA202" s="103"/>
      <c r="HB202" s="103"/>
      <c r="HC202" s="103"/>
      <c r="HD202" s="103"/>
      <c r="HE202" s="103"/>
      <c r="HF202" s="103"/>
      <c r="HG202" s="103"/>
      <c r="HH202" s="103"/>
      <c r="HI202" s="103"/>
      <c r="HJ202" s="103"/>
      <c r="HK202" s="103"/>
      <c r="HL202" s="103"/>
      <c r="HM202" s="103"/>
      <c r="HN202" s="103"/>
      <c r="HO202" s="103"/>
      <c r="HP202" s="103"/>
      <c r="HQ202" s="103"/>
      <c r="HR202" s="103"/>
      <c r="HS202" s="103"/>
      <c r="HT202" s="103"/>
      <c r="HU202" s="103"/>
      <c r="HV202" s="103"/>
      <c r="HW202" s="103"/>
      <c r="HX202" s="103"/>
      <c r="HY202" s="103"/>
      <c r="HZ202" s="103"/>
      <c r="IA202" s="103"/>
      <c r="IB202" s="103"/>
      <c r="IC202" s="103"/>
      <c r="ID202" s="103"/>
      <c r="IE202" s="103"/>
      <c r="IF202" s="103"/>
      <c r="IG202" s="103"/>
      <c r="IH202" s="103"/>
      <c r="II202" s="103"/>
      <c r="IJ202" s="103"/>
      <c r="IK202" s="103"/>
      <c r="IL202" s="103"/>
      <c r="IM202" s="103"/>
      <c r="IN202" s="103"/>
      <c r="IO202" s="103"/>
      <c r="IP202" s="103"/>
      <c r="IQ202" s="103"/>
      <c r="IR202" s="103"/>
      <c r="IS202" s="103"/>
      <c r="IT202" s="103"/>
      <c r="IU202" s="103"/>
      <c r="IV202" s="103"/>
    </row>
    <row r="203" spans="1:256" ht="11.25" customHeight="1">
      <c r="A203" s="68">
        <v>2021</v>
      </c>
      <c r="B203" s="103" t="str">
        <f t="shared" ref="B203:K203" si="98">IF(AND(B152="-",B101="-",B50="-"),"-",SUM(B152,B101,B50))</f>
        <v>-</v>
      </c>
      <c r="C203" s="103">
        <f t="shared" si="98"/>
        <v>12</v>
      </c>
      <c r="D203" s="103">
        <f t="shared" si="98"/>
        <v>7762</v>
      </c>
      <c r="E203" s="103">
        <f t="shared" si="98"/>
        <v>4358</v>
      </c>
      <c r="F203" s="103">
        <f t="shared" si="98"/>
        <v>8097</v>
      </c>
      <c r="G203" s="103">
        <f t="shared" si="98"/>
        <v>23816</v>
      </c>
      <c r="H203" s="103">
        <f t="shared" si="98"/>
        <v>11408</v>
      </c>
      <c r="I203" s="103">
        <f t="shared" si="98"/>
        <v>4942</v>
      </c>
      <c r="J203" s="103">
        <f t="shared" si="98"/>
        <v>1592</v>
      </c>
      <c r="K203" s="103" t="str">
        <f t="shared" si="98"/>
        <v>-</v>
      </c>
      <c r="L203" s="103">
        <f t="shared" si="72"/>
        <v>61987</v>
      </c>
      <c r="M203" s="21"/>
      <c r="N203" s="103" t="str">
        <f t="shared" ref="N203:W203" si="99">IF(AND(N152="-",N101="-",N50="-"),"-",IF(OR(ISNUMBER(N152),ISNUMBER(N101),ISNUMBER(N50)),SUM(N152,N101,N50),"--"))</f>
        <v>-</v>
      </c>
      <c r="O203" s="103" t="str">
        <f t="shared" si="99"/>
        <v>-</v>
      </c>
      <c r="P203" s="103" t="str">
        <f t="shared" si="99"/>
        <v>-</v>
      </c>
      <c r="Q203" s="103">
        <f t="shared" si="99"/>
        <v>210</v>
      </c>
      <c r="R203" s="103">
        <f t="shared" si="99"/>
        <v>2326</v>
      </c>
      <c r="S203" s="103">
        <f t="shared" si="99"/>
        <v>38127</v>
      </c>
      <c r="T203" s="103">
        <f t="shared" si="99"/>
        <v>27999</v>
      </c>
      <c r="U203" s="103">
        <f t="shared" si="99"/>
        <v>10760</v>
      </c>
      <c r="V203" s="103">
        <f t="shared" si="99"/>
        <v>8</v>
      </c>
      <c r="W203" s="103" t="str">
        <f t="shared" si="99"/>
        <v>-</v>
      </c>
      <c r="X203" s="103">
        <f t="shared" si="8"/>
        <v>79430</v>
      </c>
      <c r="Y203" s="103"/>
      <c r="Z203" s="103"/>
      <c r="AA203" s="103"/>
      <c r="AB203" s="103"/>
      <c r="AC203" s="103"/>
      <c r="AD203" s="103"/>
      <c r="AE203" s="103"/>
      <c r="AF203" s="103"/>
      <c r="AG203" s="103"/>
      <c r="AH203" s="103"/>
      <c r="AI203" s="103"/>
      <c r="AJ203" s="103"/>
      <c r="AK203" s="103"/>
      <c r="AL203" s="103"/>
      <c r="AM203" s="103"/>
      <c r="AN203" s="103"/>
      <c r="AO203" s="103"/>
      <c r="AP203" s="103"/>
      <c r="AQ203" s="103"/>
      <c r="AR203" s="103"/>
      <c r="AS203" s="103"/>
      <c r="AT203" s="103"/>
      <c r="AU203" s="103"/>
      <c r="AV203" s="103"/>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c r="BQ203" s="103"/>
      <c r="BR203" s="103"/>
      <c r="BS203" s="103"/>
      <c r="BT203" s="103"/>
      <c r="BU203" s="103"/>
      <c r="BV203" s="103"/>
      <c r="BW203" s="103"/>
      <c r="BX203" s="103"/>
      <c r="BY203" s="103"/>
      <c r="BZ203" s="103"/>
      <c r="CA203" s="103"/>
      <c r="CB203" s="103"/>
      <c r="CC203" s="103"/>
      <c r="CD203" s="103"/>
      <c r="CE203" s="103"/>
      <c r="CF203" s="103"/>
      <c r="CG203" s="103"/>
      <c r="CH203" s="103"/>
      <c r="CI203" s="103"/>
      <c r="CJ203" s="103"/>
      <c r="CK203" s="103"/>
      <c r="CL203" s="103"/>
      <c r="CM203" s="103"/>
      <c r="CN203" s="103"/>
      <c r="CO203" s="103"/>
      <c r="CP203" s="103"/>
      <c r="CQ203" s="103"/>
      <c r="CR203" s="103"/>
      <c r="CS203" s="103"/>
      <c r="CT203" s="103"/>
      <c r="CU203" s="103"/>
      <c r="CV203" s="103"/>
      <c r="CW203" s="103"/>
      <c r="CX203" s="103"/>
      <c r="CY203" s="103"/>
      <c r="CZ203" s="103"/>
      <c r="DA203" s="103"/>
      <c r="DB203" s="103"/>
      <c r="DC203" s="103"/>
      <c r="DD203" s="103"/>
      <c r="DE203" s="103"/>
      <c r="DF203" s="103"/>
      <c r="DG203" s="103"/>
      <c r="DH203" s="103"/>
      <c r="DI203" s="103"/>
      <c r="DJ203" s="103"/>
      <c r="DK203" s="103"/>
      <c r="DL203" s="103"/>
      <c r="DM203" s="103"/>
      <c r="DN203" s="103"/>
      <c r="DO203" s="103"/>
      <c r="DP203" s="103"/>
      <c r="DQ203" s="103"/>
      <c r="DR203" s="103"/>
      <c r="DS203" s="103"/>
      <c r="DT203" s="103"/>
      <c r="DU203" s="103"/>
      <c r="DV203" s="103"/>
      <c r="DW203" s="103"/>
      <c r="DX203" s="103"/>
      <c r="DY203" s="103"/>
      <c r="DZ203" s="103"/>
      <c r="EA203" s="103"/>
      <c r="EB203" s="103"/>
      <c r="EC203" s="103"/>
      <c r="ED203" s="103"/>
      <c r="EE203" s="103"/>
      <c r="EF203" s="103"/>
      <c r="EG203" s="103"/>
      <c r="EH203" s="103"/>
      <c r="EI203" s="103"/>
      <c r="EJ203" s="103"/>
      <c r="EK203" s="103"/>
      <c r="EL203" s="103"/>
      <c r="EM203" s="103"/>
      <c r="EN203" s="103"/>
      <c r="EO203" s="103"/>
      <c r="EP203" s="103"/>
      <c r="EQ203" s="103"/>
      <c r="ER203" s="103"/>
      <c r="ES203" s="103"/>
      <c r="ET203" s="103"/>
      <c r="EU203" s="103"/>
      <c r="EV203" s="103"/>
      <c r="EW203" s="103"/>
      <c r="EX203" s="103"/>
      <c r="EY203" s="103"/>
      <c r="EZ203" s="103"/>
      <c r="FA203" s="103"/>
      <c r="FB203" s="103"/>
      <c r="FC203" s="103"/>
      <c r="FD203" s="103"/>
      <c r="FE203" s="103"/>
      <c r="FF203" s="103"/>
      <c r="FG203" s="103"/>
      <c r="FH203" s="103"/>
      <c r="FI203" s="103"/>
      <c r="FJ203" s="103"/>
      <c r="FK203" s="103"/>
      <c r="FL203" s="103"/>
      <c r="FM203" s="103"/>
      <c r="FN203" s="103"/>
      <c r="FO203" s="103"/>
      <c r="FP203" s="103"/>
      <c r="FQ203" s="103"/>
      <c r="FR203" s="103"/>
      <c r="FS203" s="103"/>
      <c r="FT203" s="103"/>
      <c r="FU203" s="103"/>
      <c r="FV203" s="103"/>
      <c r="FW203" s="103"/>
      <c r="FX203" s="103"/>
      <c r="FY203" s="103"/>
      <c r="FZ203" s="103"/>
      <c r="GA203" s="103"/>
      <c r="GB203" s="103"/>
      <c r="GC203" s="103"/>
      <c r="GD203" s="103"/>
      <c r="GE203" s="103"/>
      <c r="GF203" s="103"/>
      <c r="GG203" s="103"/>
      <c r="GH203" s="103"/>
      <c r="GI203" s="103"/>
      <c r="GJ203" s="103"/>
      <c r="GK203" s="103"/>
      <c r="GL203" s="103"/>
      <c r="GM203" s="103"/>
      <c r="GN203" s="103"/>
      <c r="GO203" s="103"/>
      <c r="GP203" s="103"/>
      <c r="GQ203" s="103"/>
      <c r="GR203" s="103"/>
      <c r="GS203" s="103"/>
      <c r="GT203" s="103"/>
      <c r="GU203" s="103"/>
      <c r="GV203" s="103"/>
      <c r="GW203" s="103"/>
      <c r="GX203" s="103"/>
      <c r="GY203" s="103"/>
      <c r="GZ203" s="103"/>
      <c r="HA203" s="103"/>
      <c r="HB203" s="103"/>
      <c r="HC203" s="103"/>
      <c r="HD203" s="103"/>
      <c r="HE203" s="103"/>
      <c r="HF203" s="103"/>
      <c r="HG203" s="103"/>
      <c r="HH203" s="103"/>
      <c r="HI203" s="103"/>
      <c r="HJ203" s="103"/>
      <c r="HK203" s="103"/>
      <c r="HL203" s="103"/>
      <c r="HM203" s="103"/>
      <c r="HN203" s="103"/>
      <c r="HO203" s="103"/>
      <c r="HP203" s="103"/>
      <c r="HQ203" s="103"/>
      <c r="HR203" s="103"/>
      <c r="HS203" s="103"/>
      <c r="HT203" s="103"/>
      <c r="HU203" s="103"/>
      <c r="HV203" s="103"/>
      <c r="HW203" s="103"/>
      <c r="HX203" s="103"/>
      <c r="HY203" s="103"/>
      <c r="HZ203" s="103"/>
      <c r="IA203" s="103"/>
      <c r="IB203" s="103"/>
      <c r="IC203" s="103"/>
      <c r="ID203" s="103"/>
      <c r="IE203" s="103"/>
      <c r="IF203" s="103"/>
      <c r="IG203" s="103"/>
      <c r="IH203" s="103"/>
      <c r="II203" s="103"/>
      <c r="IJ203" s="103"/>
      <c r="IK203" s="103"/>
      <c r="IL203" s="103"/>
      <c r="IM203" s="103"/>
      <c r="IN203" s="103"/>
      <c r="IO203" s="103"/>
      <c r="IP203" s="103"/>
      <c r="IQ203" s="103"/>
      <c r="IR203" s="103"/>
      <c r="IS203" s="103"/>
      <c r="IT203" s="103"/>
      <c r="IU203" s="103"/>
      <c r="IV203" s="103"/>
    </row>
    <row r="204" spans="1:256" ht="11.25" customHeight="1">
      <c r="A204" s="68">
        <v>2022</v>
      </c>
      <c r="B204" s="103" t="str">
        <f t="shared" ref="B204:K204" si="100">IF(AND(B153="-",B102="-",B51="-"),"-",SUM(B153,B102,B51))</f>
        <v>-</v>
      </c>
      <c r="C204" s="103">
        <f t="shared" si="100"/>
        <v>31</v>
      </c>
      <c r="D204" s="103">
        <f t="shared" si="100"/>
        <v>9933</v>
      </c>
      <c r="E204" s="103">
        <f t="shared" si="100"/>
        <v>13625</v>
      </c>
      <c r="F204" s="103">
        <f t="shared" si="100"/>
        <v>14140</v>
      </c>
      <c r="G204" s="103">
        <f t="shared" si="100"/>
        <v>36738</v>
      </c>
      <c r="H204" s="103">
        <f t="shared" si="100"/>
        <v>15837</v>
      </c>
      <c r="I204" s="103">
        <f t="shared" si="100"/>
        <v>4068</v>
      </c>
      <c r="J204" s="103">
        <f t="shared" si="100"/>
        <v>541</v>
      </c>
      <c r="K204" s="103" t="str">
        <f t="shared" si="100"/>
        <v>-</v>
      </c>
      <c r="L204" s="103">
        <f t="shared" si="72"/>
        <v>94913</v>
      </c>
      <c r="M204" s="21"/>
      <c r="N204" s="103" t="str">
        <f t="shared" ref="N204:W204" si="101">IF(AND(N153="-",N102="-",N51="-"),"-",IF(OR(ISNUMBER(N153),ISNUMBER(N102),ISNUMBER(N51)),SUM(N153,N102,N51),"--"))</f>
        <v>-</v>
      </c>
      <c r="O204" s="103" t="str">
        <f t="shared" si="101"/>
        <v>-</v>
      </c>
      <c r="P204" s="103" t="str">
        <f t="shared" si="101"/>
        <v>-</v>
      </c>
      <c r="Q204" s="103">
        <f t="shared" si="101"/>
        <v>35</v>
      </c>
      <c r="R204" s="103">
        <f t="shared" si="101"/>
        <v>3926</v>
      </c>
      <c r="S204" s="103">
        <f t="shared" si="101"/>
        <v>27834</v>
      </c>
      <c r="T204" s="103">
        <f t="shared" si="101"/>
        <v>9419</v>
      </c>
      <c r="U204" s="103">
        <f t="shared" si="101"/>
        <v>17677</v>
      </c>
      <c r="V204" s="103">
        <f t="shared" si="101"/>
        <v>5</v>
      </c>
      <c r="W204" s="103" t="str">
        <f t="shared" si="101"/>
        <v>-</v>
      </c>
      <c r="X204" s="103">
        <f t="shared" si="8"/>
        <v>58896</v>
      </c>
      <c r="Y204" s="103"/>
      <c r="Z204" s="103"/>
      <c r="AA204" s="103"/>
      <c r="AB204" s="103"/>
      <c r="AC204" s="103"/>
      <c r="AD204" s="103"/>
      <c r="AE204" s="103"/>
      <c r="AF204" s="103"/>
      <c r="AG204" s="103"/>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03"/>
      <c r="BW204" s="103"/>
      <c r="BX204" s="103"/>
      <c r="BY204" s="103"/>
      <c r="BZ204" s="103"/>
      <c r="CA204" s="103"/>
      <c r="CB204" s="103"/>
      <c r="CC204" s="103"/>
      <c r="CD204" s="103"/>
      <c r="CE204" s="103"/>
      <c r="CF204" s="103"/>
      <c r="CG204" s="103"/>
      <c r="CH204" s="103"/>
      <c r="CI204" s="103"/>
      <c r="CJ204" s="103"/>
      <c r="CK204" s="103"/>
      <c r="CL204" s="103"/>
      <c r="CM204" s="103"/>
      <c r="CN204" s="103"/>
      <c r="CO204" s="103"/>
      <c r="CP204" s="103"/>
      <c r="CQ204" s="103"/>
      <c r="CR204" s="103"/>
      <c r="CS204" s="103"/>
      <c r="CT204" s="103"/>
      <c r="CU204" s="103"/>
      <c r="CV204" s="103"/>
      <c r="CW204" s="103"/>
      <c r="CX204" s="103"/>
      <c r="CY204" s="103"/>
      <c r="CZ204" s="103"/>
      <c r="DA204" s="103"/>
      <c r="DB204" s="103"/>
      <c r="DC204" s="103"/>
      <c r="DD204" s="103"/>
      <c r="DE204" s="103"/>
      <c r="DF204" s="103"/>
      <c r="DG204" s="103"/>
      <c r="DH204" s="103"/>
      <c r="DI204" s="103"/>
      <c r="DJ204" s="103"/>
      <c r="DK204" s="103"/>
      <c r="DL204" s="103"/>
      <c r="DM204" s="103"/>
      <c r="DN204" s="103"/>
      <c r="DO204" s="103"/>
      <c r="DP204" s="103"/>
      <c r="DQ204" s="103"/>
      <c r="DR204" s="103"/>
      <c r="DS204" s="103"/>
      <c r="DT204" s="103"/>
      <c r="DU204" s="103"/>
      <c r="DV204" s="103"/>
      <c r="DW204" s="103"/>
      <c r="DX204" s="103"/>
      <c r="DY204" s="103"/>
      <c r="DZ204" s="103"/>
      <c r="EA204" s="103"/>
      <c r="EB204" s="103"/>
      <c r="EC204" s="103"/>
      <c r="ED204" s="103"/>
      <c r="EE204" s="103"/>
      <c r="EF204" s="103"/>
      <c r="EG204" s="103"/>
      <c r="EH204" s="103"/>
      <c r="EI204" s="103"/>
      <c r="EJ204" s="103"/>
      <c r="EK204" s="103"/>
      <c r="EL204" s="103"/>
      <c r="EM204" s="103"/>
      <c r="EN204" s="103"/>
      <c r="EO204" s="103"/>
      <c r="EP204" s="103"/>
      <c r="EQ204" s="103"/>
      <c r="ER204" s="103"/>
      <c r="ES204" s="103"/>
      <c r="ET204" s="103"/>
      <c r="EU204" s="103"/>
      <c r="EV204" s="103"/>
      <c r="EW204" s="103"/>
      <c r="EX204" s="103"/>
      <c r="EY204" s="103"/>
      <c r="EZ204" s="103"/>
      <c r="FA204" s="103"/>
      <c r="FB204" s="103"/>
      <c r="FC204" s="103"/>
      <c r="FD204" s="103"/>
      <c r="FE204" s="103"/>
      <c r="FF204" s="103"/>
      <c r="FG204" s="103"/>
      <c r="FH204" s="103"/>
      <c r="FI204" s="103"/>
      <c r="FJ204" s="103"/>
      <c r="FK204" s="103"/>
      <c r="FL204" s="103"/>
      <c r="FM204" s="103"/>
      <c r="FN204" s="103"/>
      <c r="FO204" s="103"/>
      <c r="FP204" s="103"/>
      <c r="FQ204" s="103"/>
      <c r="FR204" s="103"/>
      <c r="FS204" s="103"/>
      <c r="FT204" s="103"/>
      <c r="FU204" s="103"/>
      <c r="FV204" s="103"/>
      <c r="FW204" s="103"/>
      <c r="FX204" s="103"/>
      <c r="FY204" s="103"/>
      <c r="FZ204" s="103"/>
      <c r="GA204" s="103"/>
      <c r="GB204" s="103"/>
      <c r="GC204" s="103"/>
      <c r="GD204" s="103"/>
      <c r="GE204" s="103"/>
      <c r="GF204" s="103"/>
      <c r="GG204" s="103"/>
      <c r="GH204" s="103"/>
      <c r="GI204" s="103"/>
      <c r="GJ204" s="103"/>
      <c r="GK204" s="103"/>
      <c r="GL204" s="103"/>
      <c r="GM204" s="103"/>
      <c r="GN204" s="103"/>
      <c r="GO204" s="103"/>
      <c r="GP204" s="103"/>
      <c r="GQ204" s="103"/>
      <c r="GR204" s="103"/>
      <c r="GS204" s="103"/>
      <c r="GT204" s="103"/>
      <c r="GU204" s="103"/>
      <c r="GV204" s="103"/>
      <c r="GW204" s="103"/>
      <c r="GX204" s="103"/>
      <c r="GY204" s="103"/>
      <c r="GZ204" s="103"/>
      <c r="HA204" s="103"/>
      <c r="HB204" s="103"/>
      <c r="HC204" s="103"/>
      <c r="HD204" s="103"/>
      <c r="HE204" s="103"/>
      <c r="HF204" s="103"/>
      <c r="HG204" s="103"/>
      <c r="HH204" s="103"/>
      <c r="HI204" s="103"/>
      <c r="HJ204" s="103"/>
      <c r="HK204" s="103"/>
      <c r="HL204" s="103"/>
      <c r="HM204" s="103"/>
      <c r="HN204" s="103"/>
      <c r="HO204" s="103"/>
      <c r="HP204" s="103"/>
      <c r="HQ204" s="103"/>
      <c r="HR204" s="103"/>
      <c r="HS204" s="103"/>
      <c r="HT204" s="103"/>
      <c r="HU204" s="103"/>
      <c r="HV204" s="103"/>
      <c r="HW204" s="103"/>
      <c r="HX204" s="103"/>
      <c r="HY204" s="103"/>
      <c r="HZ204" s="103"/>
      <c r="IA204" s="103"/>
      <c r="IB204" s="103"/>
      <c r="IC204" s="103"/>
      <c r="ID204" s="103"/>
      <c r="IE204" s="103"/>
      <c r="IF204" s="103"/>
      <c r="IG204" s="103"/>
      <c r="IH204" s="103"/>
      <c r="II204" s="103"/>
      <c r="IJ204" s="103"/>
      <c r="IK204" s="103"/>
      <c r="IL204" s="103"/>
      <c r="IM204" s="103"/>
      <c r="IN204" s="103"/>
      <c r="IO204" s="103"/>
      <c r="IP204" s="103"/>
      <c r="IQ204" s="103"/>
      <c r="IR204" s="103"/>
      <c r="IS204" s="103"/>
      <c r="IT204" s="103"/>
      <c r="IU204" s="103"/>
      <c r="IV204" s="103"/>
    </row>
    <row r="205" spans="1:256" ht="11.25" customHeight="1">
      <c r="A205" s="68">
        <v>2023</v>
      </c>
      <c r="B205" s="103" t="str">
        <f t="shared" ref="B205:L206" si="102">IF(AND(B154="-",B103="-",B52="-"),"-",SUM(B154,B103,B52))</f>
        <v>-</v>
      </c>
      <c r="C205" s="103" t="str">
        <f t="shared" si="102"/>
        <v>-</v>
      </c>
      <c r="D205" s="103" t="str">
        <f t="shared" si="102"/>
        <v>-</v>
      </c>
      <c r="E205" s="103" t="str">
        <f t="shared" si="102"/>
        <v>-</v>
      </c>
      <c r="F205" s="103">
        <f>IF(AND(F154="-",F103="-",F52="-"),"-",SUM(F154,F103,F52))</f>
        <v>2</v>
      </c>
      <c r="G205" s="103">
        <f t="shared" si="102"/>
        <v>6</v>
      </c>
      <c r="H205" s="103">
        <f t="shared" si="102"/>
        <v>8</v>
      </c>
      <c r="I205" s="103">
        <f t="shared" si="102"/>
        <v>1687</v>
      </c>
      <c r="J205" s="103">
        <f t="shared" si="102"/>
        <v>25</v>
      </c>
      <c r="K205" s="103" t="str">
        <f t="shared" si="102"/>
        <v>-</v>
      </c>
      <c r="L205" s="103">
        <f t="shared" si="102"/>
        <v>1728</v>
      </c>
      <c r="M205" s="21"/>
      <c r="N205" s="103" t="str">
        <f t="shared" ref="N205:W206" si="103">IF(AND(N154="-",N103="-",N52="-"),"-",IF(OR(ISNUMBER(N154),ISNUMBER(N103),ISNUMBER(N52)),SUM(N154,N103,N52),"--"))</f>
        <v>-</v>
      </c>
      <c r="O205" s="103" t="str">
        <f t="shared" si="103"/>
        <v>-</v>
      </c>
      <c r="P205" s="103" t="str">
        <f t="shared" si="103"/>
        <v>-</v>
      </c>
      <c r="Q205" s="103" t="str">
        <f t="shared" si="103"/>
        <v>-</v>
      </c>
      <c r="R205" s="103">
        <f t="shared" si="103"/>
        <v>718</v>
      </c>
      <c r="S205" s="103">
        <f t="shared" si="103"/>
        <v>14399</v>
      </c>
      <c r="T205" s="103">
        <f t="shared" si="103"/>
        <v>8545</v>
      </c>
      <c r="U205" s="103">
        <f t="shared" si="103"/>
        <v>26966</v>
      </c>
      <c r="V205" s="103" t="str">
        <f t="shared" si="103"/>
        <v>-</v>
      </c>
      <c r="W205" s="103" t="str">
        <f t="shared" si="103"/>
        <v>-</v>
      </c>
      <c r="X205" s="103">
        <f t="shared" ref="X205:X206" si="104">IF(AND(X154="-",X103="-",X52="-"),"-",SUM(X154,X103,X52))</f>
        <v>50628</v>
      </c>
      <c r="Y205" s="103"/>
      <c r="Z205" s="103"/>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c r="BQ205" s="103"/>
      <c r="BR205" s="103"/>
      <c r="BS205" s="103"/>
      <c r="BT205" s="103"/>
      <c r="BU205" s="103"/>
      <c r="BV205" s="103"/>
      <c r="BW205" s="103"/>
      <c r="BX205" s="103"/>
      <c r="BY205" s="103"/>
      <c r="BZ205" s="103"/>
      <c r="CA205" s="103"/>
      <c r="CB205" s="103"/>
      <c r="CC205" s="103"/>
      <c r="CD205" s="103"/>
      <c r="CE205" s="103"/>
      <c r="CF205" s="103"/>
      <c r="CG205" s="103"/>
      <c r="CH205" s="103"/>
      <c r="CI205" s="103"/>
      <c r="CJ205" s="103"/>
      <c r="CK205" s="103"/>
      <c r="CL205" s="103"/>
      <c r="CM205" s="103"/>
      <c r="CN205" s="103"/>
      <c r="CO205" s="103"/>
      <c r="CP205" s="103"/>
      <c r="CQ205" s="103"/>
      <c r="CR205" s="103"/>
      <c r="CS205" s="103"/>
      <c r="CT205" s="103"/>
      <c r="CU205" s="103"/>
      <c r="CV205" s="103"/>
      <c r="CW205" s="103"/>
      <c r="CX205" s="103"/>
      <c r="CY205" s="103"/>
      <c r="CZ205" s="103"/>
      <c r="DA205" s="103"/>
      <c r="DB205" s="103"/>
      <c r="DC205" s="103"/>
      <c r="DD205" s="103"/>
      <c r="DE205" s="103"/>
      <c r="DF205" s="103"/>
      <c r="DG205" s="103"/>
      <c r="DH205" s="103"/>
      <c r="DI205" s="103"/>
      <c r="DJ205" s="103"/>
      <c r="DK205" s="103"/>
      <c r="DL205" s="103"/>
      <c r="DM205" s="103"/>
      <c r="DN205" s="103"/>
      <c r="DO205" s="103"/>
      <c r="DP205" s="103"/>
      <c r="DQ205" s="103"/>
      <c r="DR205" s="103"/>
      <c r="DS205" s="103"/>
      <c r="DT205" s="103"/>
      <c r="DU205" s="103"/>
      <c r="DV205" s="103"/>
      <c r="DW205" s="103"/>
      <c r="DX205" s="103"/>
      <c r="DY205" s="103"/>
      <c r="DZ205" s="103"/>
      <c r="EA205" s="103"/>
      <c r="EB205" s="103"/>
      <c r="EC205" s="103"/>
      <c r="ED205" s="103"/>
      <c r="EE205" s="103"/>
      <c r="EF205" s="103"/>
      <c r="EG205" s="103"/>
      <c r="EH205" s="103"/>
      <c r="EI205" s="103"/>
      <c r="EJ205" s="103"/>
      <c r="EK205" s="103"/>
      <c r="EL205" s="103"/>
      <c r="EM205" s="103"/>
      <c r="EN205" s="103"/>
      <c r="EO205" s="103"/>
      <c r="EP205" s="103"/>
      <c r="EQ205" s="103"/>
      <c r="ER205" s="103"/>
      <c r="ES205" s="103"/>
      <c r="ET205" s="103"/>
      <c r="EU205" s="103"/>
      <c r="EV205" s="103"/>
      <c r="EW205" s="103"/>
      <c r="EX205" s="103"/>
      <c r="EY205" s="103"/>
      <c r="EZ205" s="103"/>
      <c r="FA205" s="103"/>
      <c r="FB205" s="103"/>
      <c r="FC205" s="103"/>
      <c r="FD205" s="103"/>
      <c r="FE205" s="103"/>
      <c r="FF205" s="103"/>
      <c r="FG205" s="103"/>
      <c r="FH205" s="103"/>
      <c r="FI205" s="103"/>
      <c r="FJ205" s="103"/>
      <c r="FK205" s="103"/>
      <c r="FL205" s="103"/>
      <c r="FM205" s="103"/>
      <c r="FN205" s="103"/>
      <c r="FO205" s="103"/>
      <c r="FP205" s="103"/>
      <c r="FQ205" s="103"/>
      <c r="FR205" s="103"/>
      <c r="FS205" s="103"/>
      <c r="FT205" s="103"/>
      <c r="FU205" s="103"/>
      <c r="FV205" s="103"/>
      <c r="FW205" s="103"/>
      <c r="FX205" s="103"/>
      <c r="FY205" s="103"/>
      <c r="FZ205" s="103"/>
      <c r="GA205" s="103"/>
      <c r="GB205" s="103"/>
      <c r="GC205" s="103"/>
      <c r="GD205" s="103"/>
      <c r="GE205" s="103"/>
      <c r="GF205" s="103"/>
      <c r="GG205" s="103"/>
      <c r="GH205" s="103"/>
      <c r="GI205" s="103"/>
      <c r="GJ205" s="103"/>
      <c r="GK205" s="103"/>
      <c r="GL205" s="103"/>
      <c r="GM205" s="103"/>
      <c r="GN205" s="103"/>
      <c r="GO205" s="103"/>
      <c r="GP205" s="103"/>
      <c r="GQ205" s="103"/>
      <c r="GR205" s="103"/>
      <c r="GS205" s="103"/>
      <c r="GT205" s="103"/>
      <c r="GU205" s="103"/>
      <c r="GV205" s="103"/>
      <c r="GW205" s="103"/>
      <c r="GX205" s="103"/>
      <c r="GY205" s="103"/>
      <c r="GZ205" s="103"/>
      <c r="HA205" s="103"/>
      <c r="HB205" s="103"/>
      <c r="HC205" s="103"/>
      <c r="HD205" s="103"/>
      <c r="HE205" s="103"/>
      <c r="HF205" s="103"/>
      <c r="HG205" s="103"/>
      <c r="HH205" s="103"/>
      <c r="HI205" s="103"/>
      <c r="HJ205" s="103"/>
      <c r="HK205" s="103"/>
      <c r="HL205" s="103"/>
      <c r="HM205" s="103"/>
      <c r="HN205" s="103"/>
      <c r="HO205" s="103"/>
      <c r="HP205" s="103"/>
      <c r="HQ205" s="103"/>
      <c r="HR205" s="103"/>
      <c r="HS205" s="103"/>
      <c r="HT205" s="103"/>
      <c r="HU205" s="103"/>
      <c r="HV205" s="103"/>
      <c r="HW205" s="103"/>
      <c r="HX205" s="103"/>
      <c r="HY205" s="103"/>
      <c r="HZ205" s="103"/>
      <c r="IA205" s="103"/>
      <c r="IB205" s="103"/>
      <c r="IC205" s="103"/>
      <c r="ID205" s="103"/>
      <c r="IE205" s="103"/>
      <c r="IF205" s="103"/>
      <c r="IG205" s="103"/>
      <c r="IH205" s="103"/>
      <c r="II205" s="103"/>
      <c r="IJ205" s="103"/>
      <c r="IK205" s="103"/>
      <c r="IL205" s="103"/>
      <c r="IM205" s="103"/>
      <c r="IN205" s="103"/>
      <c r="IO205" s="103"/>
      <c r="IP205" s="103"/>
      <c r="IQ205" s="103"/>
      <c r="IR205" s="103"/>
      <c r="IS205" s="103"/>
      <c r="IT205" s="103"/>
      <c r="IU205" s="103"/>
      <c r="IV205" s="103"/>
    </row>
    <row r="206" spans="1:256" ht="11.25" customHeight="1">
      <c r="A206" s="68" t="s">
        <v>346</v>
      </c>
      <c r="B206" s="103" t="str">
        <f t="shared" si="102"/>
        <v>-</v>
      </c>
      <c r="C206" s="103">
        <f t="shared" si="102"/>
        <v>8</v>
      </c>
      <c r="D206" s="103">
        <f t="shared" si="102"/>
        <v>102</v>
      </c>
      <c r="E206" s="103">
        <f t="shared" si="102"/>
        <v>203</v>
      </c>
      <c r="F206" s="103">
        <f>IF(AND(F155="-",F104="-",F53="-"),"-",SUM(F155,F104,F53))</f>
        <v>172</v>
      </c>
      <c r="G206" s="103">
        <f t="shared" si="102"/>
        <v>274</v>
      </c>
      <c r="H206" s="103">
        <f t="shared" si="102"/>
        <v>1303</v>
      </c>
      <c r="I206" s="103">
        <f>IF(AND(I155="-",I104="-",I53="-"),"-",SUM(I155,I104,I53))</f>
        <v>1023</v>
      </c>
      <c r="J206" s="103">
        <f t="shared" si="102"/>
        <v>110</v>
      </c>
      <c r="K206" s="103" t="str">
        <f t="shared" si="102"/>
        <v>-</v>
      </c>
      <c r="L206" s="103">
        <f t="shared" si="102"/>
        <v>3195</v>
      </c>
      <c r="M206" s="21"/>
      <c r="N206" s="103" t="str">
        <f t="shared" si="103"/>
        <v>-</v>
      </c>
      <c r="O206" s="103" t="str">
        <f t="shared" si="103"/>
        <v>-</v>
      </c>
      <c r="P206" s="103" t="str">
        <f t="shared" si="103"/>
        <v>-</v>
      </c>
      <c r="Q206" s="103" t="str">
        <f t="shared" si="103"/>
        <v>-</v>
      </c>
      <c r="R206" s="103">
        <f t="shared" si="103"/>
        <v>2124</v>
      </c>
      <c r="S206" s="103">
        <f t="shared" si="103"/>
        <v>8520</v>
      </c>
      <c r="T206" s="103">
        <f t="shared" si="103"/>
        <v>18366</v>
      </c>
      <c r="U206" s="103">
        <f t="shared" si="103"/>
        <v>23551</v>
      </c>
      <c r="V206" s="103">
        <f t="shared" si="103"/>
        <v>5</v>
      </c>
      <c r="W206" s="103" t="str">
        <f t="shared" si="103"/>
        <v>-</v>
      </c>
      <c r="X206" s="103">
        <f t="shared" si="104"/>
        <v>52566</v>
      </c>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3"/>
      <c r="BC206" s="103"/>
      <c r="BD206" s="103"/>
      <c r="BE206" s="103"/>
      <c r="BF206" s="103"/>
      <c r="BG206" s="103"/>
      <c r="BH206" s="103"/>
      <c r="BI206" s="103"/>
      <c r="BJ206" s="103"/>
      <c r="BK206" s="103"/>
      <c r="BL206" s="103"/>
      <c r="BM206" s="103"/>
      <c r="BN206" s="103"/>
      <c r="BO206" s="103"/>
      <c r="BP206" s="103"/>
      <c r="BQ206" s="103"/>
      <c r="BR206" s="103"/>
      <c r="BS206" s="103"/>
      <c r="BT206" s="103"/>
      <c r="BU206" s="103"/>
      <c r="BV206" s="103"/>
      <c r="BW206" s="103"/>
      <c r="BX206" s="103"/>
      <c r="BY206" s="103"/>
      <c r="BZ206" s="103"/>
      <c r="CA206" s="103"/>
      <c r="CB206" s="103"/>
      <c r="CC206" s="103"/>
      <c r="CD206" s="103"/>
      <c r="CE206" s="103"/>
      <c r="CF206" s="103"/>
      <c r="CG206" s="103"/>
      <c r="CH206" s="103"/>
      <c r="CI206" s="103"/>
      <c r="CJ206" s="103"/>
      <c r="CK206" s="103"/>
      <c r="CL206" s="103"/>
      <c r="CM206" s="103"/>
      <c r="CN206" s="103"/>
      <c r="CO206" s="103"/>
      <c r="CP206" s="103"/>
      <c r="CQ206" s="103"/>
      <c r="CR206" s="103"/>
      <c r="CS206" s="103"/>
      <c r="CT206" s="103"/>
      <c r="CU206" s="103"/>
      <c r="CV206" s="103"/>
      <c r="CW206" s="103"/>
      <c r="CX206" s="103"/>
      <c r="CY206" s="103"/>
      <c r="CZ206" s="103"/>
      <c r="DA206" s="103"/>
      <c r="DB206" s="103"/>
      <c r="DC206" s="103"/>
      <c r="DD206" s="103"/>
      <c r="DE206" s="103"/>
      <c r="DF206" s="103"/>
      <c r="DG206" s="103"/>
      <c r="DH206" s="103"/>
      <c r="DI206" s="103"/>
      <c r="DJ206" s="103"/>
      <c r="DK206" s="103"/>
      <c r="DL206" s="103"/>
      <c r="DM206" s="103"/>
      <c r="DN206" s="103"/>
      <c r="DO206" s="103"/>
      <c r="DP206" s="103"/>
      <c r="DQ206" s="103"/>
      <c r="DR206" s="103"/>
      <c r="DS206" s="103"/>
      <c r="DT206" s="103"/>
      <c r="DU206" s="103"/>
      <c r="DV206" s="103"/>
      <c r="DW206" s="103"/>
      <c r="DX206" s="103"/>
      <c r="DY206" s="103"/>
      <c r="DZ206" s="103"/>
      <c r="EA206" s="103"/>
      <c r="EB206" s="103"/>
      <c r="EC206" s="103"/>
      <c r="ED206" s="103"/>
      <c r="EE206" s="103"/>
      <c r="EF206" s="103"/>
      <c r="EG206" s="103"/>
      <c r="EH206" s="103"/>
      <c r="EI206" s="103"/>
      <c r="EJ206" s="103"/>
      <c r="EK206" s="103"/>
      <c r="EL206" s="103"/>
      <c r="EM206" s="103"/>
      <c r="EN206" s="103"/>
      <c r="EO206" s="103"/>
      <c r="EP206" s="103"/>
      <c r="EQ206" s="103"/>
      <c r="ER206" s="103"/>
      <c r="ES206" s="103"/>
      <c r="ET206" s="103"/>
      <c r="EU206" s="103"/>
      <c r="EV206" s="103"/>
      <c r="EW206" s="103"/>
      <c r="EX206" s="103"/>
      <c r="EY206" s="103"/>
      <c r="EZ206" s="103"/>
      <c r="FA206" s="103"/>
      <c r="FB206" s="103"/>
      <c r="FC206" s="103"/>
      <c r="FD206" s="103"/>
      <c r="FE206" s="103"/>
      <c r="FF206" s="103"/>
      <c r="FG206" s="103"/>
      <c r="FH206" s="103"/>
      <c r="FI206" s="103"/>
      <c r="FJ206" s="103"/>
      <c r="FK206" s="103"/>
      <c r="FL206" s="103"/>
      <c r="FM206" s="103"/>
      <c r="FN206" s="103"/>
      <c r="FO206" s="103"/>
      <c r="FP206" s="103"/>
      <c r="FQ206" s="103"/>
      <c r="FR206" s="103"/>
      <c r="FS206" s="103"/>
      <c r="FT206" s="103"/>
      <c r="FU206" s="103"/>
      <c r="FV206" s="103"/>
      <c r="FW206" s="103"/>
      <c r="FX206" s="103"/>
      <c r="FY206" s="103"/>
      <c r="FZ206" s="103"/>
      <c r="GA206" s="103"/>
      <c r="GB206" s="103"/>
      <c r="GC206" s="103"/>
      <c r="GD206" s="103"/>
      <c r="GE206" s="103"/>
      <c r="GF206" s="103"/>
      <c r="GG206" s="103"/>
      <c r="GH206" s="103"/>
      <c r="GI206" s="103"/>
      <c r="GJ206" s="103"/>
      <c r="GK206" s="103"/>
      <c r="GL206" s="103"/>
      <c r="GM206" s="103"/>
      <c r="GN206" s="103"/>
      <c r="GO206" s="103"/>
      <c r="GP206" s="103"/>
      <c r="GQ206" s="103"/>
      <c r="GR206" s="103"/>
      <c r="GS206" s="103"/>
      <c r="GT206" s="103"/>
      <c r="GU206" s="103"/>
      <c r="GV206" s="103"/>
      <c r="GW206" s="103"/>
      <c r="GX206" s="103"/>
      <c r="GY206" s="103"/>
      <c r="GZ206" s="103"/>
      <c r="HA206" s="103"/>
      <c r="HB206" s="103"/>
      <c r="HC206" s="103"/>
      <c r="HD206" s="103"/>
      <c r="HE206" s="103"/>
      <c r="HF206" s="103"/>
      <c r="HG206" s="103"/>
      <c r="HH206" s="103"/>
      <c r="HI206" s="103"/>
      <c r="HJ206" s="103"/>
      <c r="HK206" s="103"/>
      <c r="HL206" s="103"/>
      <c r="HM206" s="103"/>
      <c r="HN206" s="103"/>
      <c r="HO206" s="103"/>
      <c r="HP206" s="103"/>
      <c r="HQ206" s="103"/>
      <c r="HR206" s="103"/>
      <c r="HS206" s="103"/>
      <c r="HT206" s="103"/>
      <c r="HU206" s="103"/>
      <c r="HV206" s="103"/>
      <c r="HW206" s="103"/>
      <c r="HX206" s="103"/>
      <c r="HY206" s="103"/>
      <c r="HZ206" s="103"/>
      <c r="IA206" s="103"/>
      <c r="IB206" s="103"/>
      <c r="IC206" s="103"/>
      <c r="ID206" s="103"/>
      <c r="IE206" s="103"/>
      <c r="IF206" s="103"/>
      <c r="IG206" s="103"/>
      <c r="IH206" s="103"/>
      <c r="II206" s="103"/>
      <c r="IJ206" s="103"/>
      <c r="IK206" s="103"/>
      <c r="IL206" s="103"/>
      <c r="IM206" s="103"/>
      <c r="IN206" s="103"/>
      <c r="IO206" s="103"/>
      <c r="IP206" s="103"/>
      <c r="IQ206" s="103"/>
      <c r="IR206" s="103"/>
      <c r="IS206" s="103"/>
      <c r="IT206" s="103"/>
      <c r="IU206" s="103"/>
      <c r="IV206" s="103"/>
    </row>
    <row r="207" spans="1:256" ht="11.25" customHeight="1">
      <c r="A207" s="320" t="s">
        <v>253</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row>
    <row r="208" spans="1:256" ht="11.25" customHeight="1">
      <c r="A208" s="262" t="s">
        <v>73</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row>
    <row r="209" spans="1:24" ht="11.25" customHeight="1">
      <c r="A209" s="262" t="s">
        <v>278</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row>
    <row r="210" spans="1:24" ht="11.25" customHeight="1">
      <c r="A210" s="262" t="s">
        <v>273</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row>
    <row r="211" spans="1:24" ht="11.25" customHeight="1">
      <c r="A211" s="118"/>
      <c r="B211" s="119"/>
      <c r="C211" s="119"/>
      <c r="D211" s="119"/>
      <c r="E211" s="119"/>
      <c r="F211" s="119"/>
      <c r="G211" s="119"/>
      <c r="H211" s="119"/>
      <c r="I211" s="119"/>
      <c r="J211" s="119"/>
      <c r="K211" s="119"/>
      <c r="L211" s="119"/>
      <c r="M211" s="120"/>
      <c r="N211" s="119"/>
      <c r="O211" s="119"/>
      <c r="P211" s="119"/>
      <c r="Q211" s="119"/>
      <c r="R211" s="119"/>
      <c r="S211" s="119"/>
      <c r="T211" s="119"/>
      <c r="U211" s="119"/>
      <c r="V211" s="119"/>
      <c r="W211" s="119"/>
      <c r="X211" s="119"/>
    </row>
    <row r="212" spans="1:24" ht="11.25" customHeight="1"/>
    <row r="213" spans="1:24" ht="11.25" customHeight="1">
      <c r="A213" s="1" t="s">
        <v>279</v>
      </c>
      <c r="B213" s="1"/>
      <c r="C213" s="1"/>
      <c r="D213" s="1"/>
      <c r="E213" s="1"/>
      <c r="F213" s="1"/>
      <c r="G213" s="1"/>
      <c r="H213" s="1"/>
      <c r="I213" s="1"/>
      <c r="J213" s="1"/>
      <c r="K213" s="1"/>
      <c r="L213" s="1"/>
      <c r="M213" s="1"/>
      <c r="N213" s="1"/>
      <c r="O213" s="1"/>
      <c r="P213" s="1"/>
      <c r="Q213" s="1"/>
      <c r="R213" s="1"/>
      <c r="S213" s="1"/>
      <c r="T213" s="1"/>
      <c r="U213" s="1"/>
      <c r="V213" s="1"/>
      <c r="W213" s="1"/>
      <c r="X213" s="1"/>
    </row>
    <row r="214" spans="1:24" ht="11.25" customHeight="1">
      <c r="A214" s="67" t="s">
        <v>1</v>
      </c>
      <c r="B214" s="36" t="s">
        <v>60</v>
      </c>
      <c r="C214" s="36" t="s">
        <v>61</v>
      </c>
      <c r="D214" s="36" t="s">
        <v>20</v>
      </c>
      <c r="E214" s="36" t="s">
        <v>21</v>
      </c>
      <c r="F214" s="36" t="s">
        <v>22</v>
      </c>
      <c r="G214" s="36" t="s">
        <v>23</v>
      </c>
      <c r="H214" s="36" t="s">
        <v>24</v>
      </c>
      <c r="I214" s="36" t="s">
        <v>25</v>
      </c>
      <c r="J214" s="36" t="s">
        <v>26</v>
      </c>
      <c r="K214" s="36" t="s">
        <v>62</v>
      </c>
      <c r="L214" s="36" t="s">
        <v>8</v>
      </c>
      <c r="M214" s="151"/>
      <c r="N214" s="36" t="s">
        <v>60</v>
      </c>
      <c r="O214" s="36" t="s">
        <v>61</v>
      </c>
      <c r="P214" s="36" t="s">
        <v>20</v>
      </c>
      <c r="Q214" s="36" t="s">
        <v>21</v>
      </c>
      <c r="R214" s="36" t="s">
        <v>22</v>
      </c>
      <c r="S214" s="36" t="s">
        <v>23</v>
      </c>
      <c r="T214" s="36" t="s">
        <v>24</v>
      </c>
      <c r="U214" s="36" t="s">
        <v>25</v>
      </c>
      <c r="V214" s="36" t="s">
        <v>26</v>
      </c>
      <c r="W214" s="36" t="s">
        <v>62</v>
      </c>
      <c r="X214" s="36" t="s">
        <v>8</v>
      </c>
    </row>
    <row r="215" spans="1:24" ht="11.25" customHeight="1">
      <c r="A215" s="68"/>
      <c r="B215" s="311" t="s">
        <v>50</v>
      </c>
      <c r="C215" s="311"/>
      <c r="D215" s="311"/>
      <c r="E215" s="311"/>
      <c r="F215" s="311"/>
      <c r="G215" s="311"/>
      <c r="H215" s="311"/>
      <c r="I215" s="311"/>
      <c r="J215" s="311"/>
      <c r="K215" s="311"/>
      <c r="L215" s="311"/>
      <c r="M215" s="6"/>
      <c r="N215" s="311" t="s">
        <v>51</v>
      </c>
      <c r="O215" s="311"/>
      <c r="P215" s="311"/>
      <c r="Q215" s="311"/>
      <c r="R215" s="311"/>
      <c r="S215" s="311"/>
      <c r="T215" s="311"/>
      <c r="U215" s="311"/>
      <c r="V215" s="311"/>
      <c r="W215" s="311"/>
      <c r="X215" s="311"/>
    </row>
    <row r="216" spans="1:24" ht="17.25" customHeight="1">
      <c r="A216" s="220" t="s">
        <v>249</v>
      </c>
      <c r="B216" s="103"/>
      <c r="C216" s="103"/>
      <c r="D216" s="103"/>
      <c r="E216" s="103"/>
      <c r="F216" s="103"/>
      <c r="G216" s="103"/>
      <c r="H216" s="103"/>
      <c r="I216" s="103"/>
      <c r="J216" s="103"/>
      <c r="K216" s="103"/>
      <c r="L216" s="103"/>
      <c r="M216" s="27"/>
      <c r="N216" s="103"/>
      <c r="O216" s="103"/>
      <c r="P216" s="103"/>
      <c r="Q216" s="103"/>
      <c r="R216" s="103"/>
      <c r="S216" s="103"/>
      <c r="T216" s="103"/>
      <c r="U216" s="103"/>
      <c r="V216" s="103"/>
      <c r="W216" s="103"/>
      <c r="X216" s="103"/>
    </row>
    <row r="217" spans="1:24" ht="11.25" customHeight="1">
      <c r="A217" s="68" t="s">
        <v>102</v>
      </c>
      <c r="B217" s="103" t="str">
        <f t="shared" ref="B217:D219" si="105">B18</f>
        <v>-</v>
      </c>
      <c r="C217" s="103" t="str">
        <f t="shared" si="105"/>
        <v>-</v>
      </c>
      <c r="D217" s="103" t="str">
        <f t="shared" si="105"/>
        <v>-</v>
      </c>
      <c r="E217" s="103">
        <f t="shared" ref="E217:L217" si="106">AVERAGE(E10:E14)</f>
        <v>54.75</v>
      </c>
      <c r="F217" s="103">
        <f t="shared" si="106"/>
        <v>787</v>
      </c>
      <c r="G217" s="103">
        <f t="shared" si="106"/>
        <v>6327.2</v>
      </c>
      <c r="H217" s="103">
        <f t="shared" si="106"/>
        <v>3518</v>
      </c>
      <c r="I217" s="103">
        <f t="shared" si="106"/>
        <v>642</v>
      </c>
      <c r="J217" s="103">
        <f t="shared" si="106"/>
        <v>42</v>
      </c>
      <c r="K217" s="38" t="s">
        <v>63</v>
      </c>
      <c r="L217" s="103">
        <f t="shared" si="106"/>
        <v>11326.4</v>
      </c>
      <c r="M217" s="27"/>
      <c r="N217" s="103" t="str">
        <f t="shared" ref="N217:P219" si="107">N18</f>
        <v>-</v>
      </c>
      <c r="O217" s="103" t="str">
        <f t="shared" si="107"/>
        <v>-</v>
      </c>
      <c r="P217" s="103" t="str">
        <f t="shared" si="107"/>
        <v>-</v>
      </c>
      <c r="Q217" s="103">
        <f t="shared" ref="Q217:X217" si="108">AVERAGE(Q10:Q14)</f>
        <v>2320.6666666666665</v>
      </c>
      <c r="R217" s="103">
        <f t="shared" si="108"/>
        <v>18009.666666666668</v>
      </c>
      <c r="S217" s="103">
        <f t="shared" si="108"/>
        <v>62625.8</v>
      </c>
      <c r="T217" s="103">
        <f t="shared" si="108"/>
        <v>40922.400000000001</v>
      </c>
      <c r="U217" s="103">
        <f t="shared" si="108"/>
        <v>4705.75</v>
      </c>
      <c r="V217" s="103" t="str">
        <f t="shared" ref="V217:W219" si="109">V18</f>
        <v>-</v>
      </c>
      <c r="W217" s="103" t="str">
        <f t="shared" si="109"/>
        <v>-</v>
      </c>
      <c r="X217" s="103">
        <f t="shared" si="108"/>
        <v>119511</v>
      </c>
    </row>
    <row r="218" spans="1:24" ht="11.25" customHeight="1">
      <c r="A218" s="68" t="s">
        <v>10</v>
      </c>
      <c r="B218" s="103" t="str">
        <f t="shared" si="105"/>
        <v>-</v>
      </c>
      <c r="C218" s="103" t="str">
        <f t="shared" si="105"/>
        <v>-</v>
      </c>
      <c r="D218" s="103" t="str">
        <f t="shared" si="105"/>
        <v>-</v>
      </c>
      <c r="E218" s="103">
        <f t="shared" ref="E218:L218" si="110">AVERAGE(E15:E19)</f>
        <v>150.25</v>
      </c>
      <c r="F218" s="103">
        <f t="shared" si="110"/>
        <v>1678</v>
      </c>
      <c r="G218" s="103">
        <f t="shared" si="110"/>
        <v>7127.8</v>
      </c>
      <c r="H218" s="103">
        <f t="shared" si="110"/>
        <v>4098.8</v>
      </c>
      <c r="I218" s="103">
        <f t="shared" si="110"/>
        <v>1639</v>
      </c>
      <c r="J218" s="38" t="s">
        <v>63</v>
      </c>
      <c r="K218" s="38" t="s">
        <v>63</v>
      </c>
      <c r="L218" s="103">
        <f t="shared" si="110"/>
        <v>14663.8</v>
      </c>
      <c r="M218" s="27"/>
      <c r="N218" s="103" t="str">
        <f t="shared" si="107"/>
        <v>-</v>
      </c>
      <c r="O218" s="103" t="str">
        <f t="shared" si="107"/>
        <v>-</v>
      </c>
      <c r="P218" s="103" t="str">
        <f t="shared" si="107"/>
        <v>-</v>
      </c>
      <c r="Q218" s="103">
        <f t="shared" ref="Q218:X218" si="111">AVERAGE(Q15:Q19)</f>
        <v>1136.25</v>
      </c>
      <c r="R218" s="103">
        <f t="shared" si="111"/>
        <v>21864.799999999999</v>
      </c>
      <c r="S218" s="103">
        <f t="shared" si="111"/>
        <v>97504.6</v>
      </c>
      <c r="T218" s="103">
        <f t="shared" si="111"/>
        <v>45530.400000000001</v>
      </c>
      <c r="U218" s="103">
        <f t="shared" si="111"/>
        <v>6823.5</v>
      </c>
      <c r="V218" s="103" t="str">
        <f t="shared" si="109"/>
        <v>-</v>
      </c>
      <c r="W218" s="103" t="str">
        <f t="shared" si="109"/>
        <v>-</v>
      </c>
      <c r="X218" s="103">
        <f t="shared" si="111"/>
        <v>171267.6</v>
      </c>
    </row>
    <row r="219" spans="1:24" ht="11.25" customHeight="1">
      <c r="A219" s="68" t="s">
        <v>11</v>
      </c>
      <c r="B219" s="103" t="str">
        <f t="shared" si="105"/>
        <v>-</v>
      </c>
      <c r="C219" s="103" t="str">
        <f t="shared" si="105"/>
        <v>-</v>
      </c>
      <c r="D219" s="103" t="str">
        <f t="shared" si="105"/>
        <v>-</v>
      </c>
      <c r="E219" s="103">
        <f>AVERAGE(E20:E24)</f>
        <v>146</v>
      </c>
      <c r="F219" s="103">
        <f t="shared" ref="F219:X219" si="112">AVERAGE(F20:F24)</f>
        <v>1144.4000000000001</v>
      </c>
      <c r="G219" s="103">
        <f t="shared" si="112"/>
        <v>3029.6666666666665</v>
      </c>
      <c r="H219" s="103">
        <f t="shared" si="112"/>
        <v>1043.5</v>
      </c>
      <c r="I219" s="103">
        <f t="shared" si="112"/>
        <v>464.5</v>
      </c>
      <c r="J219" s="38">
        <f t="shared" si="112"/>
        <v>1254</v>
      </c>
      <c r="K219" s="38">
        <f t="shared" si="112"/>
        <v>42</v>
      </c>
      <c r="L219" s="103">
        <f t="shared" si="112"/>
        <v>4229.8</v>
      </c>
      <c r="M219" s="27"/>
      <c r="N219" s="103" t="str">
        <f t="shared" si="107"/>
        <v>-</v>
      </c>
      <c r="O219" s="103" t="str">
        <f t="shared" si="107"/>
        <v>-</v>
      </c>
      <c r="P219" s="103" t="str">
        <f t="shared" si="107"/>
        <v>-</v>
      </c>
      <c r="Q219" s="103">
        <f t="shared" si="112"/>
        <v>522</v>
      </c>
      <c r="R219" s="103">
        <f t="shared" si="112"/>
        <v>21985</v>
      </c>
      <c r="S219" s="103">
        <f t="shared" si="112"/>
        <v>87767.333333333328</v>
      </c>
      <c r="T219" s="103">
        <f t="shared" si="112"/>
        <v>25733.5</v>
      </c>
      <c r="U219" s="103">
        <f t="shared" si="112"/>
        <v>3192</v>
      </c>
      <c r="V219" s="103" t="str">
        <f t="shared" si="109"/>
        <v>-</v>
      </c>
      <c r="W219" s="103" t="str">
        <f t="shared" si="109"/>
        <v>-</v>
      </c>
      <c r="X219" s="103">
        <f t="shared" si="112"/>
        <v>97168.5</v>
      </c>
    </row>
    <row r="220" spans="1:24" ht="11.25" customHeight="1">
      <c r="A220" s="68" t="s">
        <v>12</v>
      </c>
      <c r="B220" s="103" t="str">
        <f>B25</f>
        <v>-</v>
      </c>
      <c r="C220" s="103" t="str">
        <f>C25</f>
        <v>-</v>
      </c>
      <c r="D220" s="103" t="str">
        <f>D25</f>
        <v>-</v>
      </c>
      <c r="E220" s="103">
        <f>AVERAGE(E25:E29)</f>
        <v>107.2</v>
      </c>
      <c r="F220" s="103">
        <f t="shared" ref="F220:X220" si="113">AVERAGE(F25:F29)</f>
        <v>142.4</v>
      </c>
      <c r="G220" s="103">
        <f t="shared" si="113"/>
        <v>1987</v>
      </c>
      <c r="H220" s="103">
        <f t="shared" si="113"/>
        <v>1233</v>
      </c>
      <c r="I220" s="103">
        <f t="shared" si="113"/>
        <v>738.4</v>
      </c>
      <c r="J220" s="38">
        <f t="shared" si="113"/>
        <v>502.6</v>
      </c>
      <c r="K220" s="38">
        <f t="shared" si="113"/>
        <v>35.5</v>
      </c>
      <c r="L220" s="103">
        <f t="shared" si="113"/>
        <v>4726</v>
      </c>
      <c r="M220" s="27"/>
      <c r="N220" s="103" t="str">
        <f>N25</f>
        <v>-</v>
      </c>
      <c r="O220" s="103" t="str">
        <f>O25</f>
        <v>-</v>
      </c>
      <c r="P220" s="103" t="str">
        <f>P25</f>
        <v>-</v>
      </c>
      <c r="Q220" s="103" t="s">
        <v>15</v>
      </c>
      <c r="R220" s="103" t="s">
        <v>15</v>
      </c>
      <c r="S220" s="103">
        <f t="shared" si="113"/>
        <v>8451.6666666666661</v>
      </c>
      <c r="T220" s="103">
        <f t="shared" si="113"/>
        <v>42</v>
      </c>
      <c r="U220" s="103">
        <f t="shared" si="113"/>
        <v>11.8</v>
      </c>
      <c r="V220" s="103">
        <f>V25</f>
        <v>1</v>
      </c>
      <c r="W220" s="103" t="str">
        <f>W25</f>
        <v>-</v>
      </c>
      <c r="X220" s="103">
        <f t="shared" si="113"/>
        <v>5127.3999999999996</v>
      </c>
    </row>
    <row r="221" spans="1:24" ht="11.25" customHeight="1">
      <c r="A221" s="68" t="s">
        <v>13</v>
      </c>
      <c r="B221" s="103" t="str">
        <f>B30</f>
        <v>-</v>
      </c>
      <c r="C221" s="103">
        <f>AVERAGE(C30:C34)</f>
        <v>3.3333333333333335</v>
      </c>
      <c r="D221" s="103">
        <f>AVERAGE(D30:D34)</f>
        <v>61</v>
      </c>
      <c r="E221" s="103">
        <f>AVERAGE(E30:E34)</f>
        <v>266.2</v>
      </c>
      <c r="F221" s="103">
        <f>AVERAGE(F30:F34)</f>
        <v>3543.6</v>
      </c>
      <c r="G221" s="103">
        <f t="shared" ref="G221:L221" si="114">AVERAGE(G30:G34)</f>
        <v>13052.4</v>
      </c>
      <c r="H221" s="103">
        <f t="shared" si="114"/>
        <v>7832.2</v>
      </c>
      <c r="I221" s="103">
        <f t="shared" si="114"/>
        <v>4085</v>
      </c>
      <c r="J221" s="103">
        <f t="shared" si="114"/>
        <v>1338</v>
      </c>
      <c r="K221" s="103">
        <f t="shared" si="114"/>
        <v>31.2</v>
      </c>
      <c r="L221" s="103">
        <f t="shared" si="114"/>
        <v>30211.599999999999</v>
      </c>
      <c r="M221" s="27"/>
      <c r="N221" s="103" t="str">
        <f>N30</f>
        <v>-</v>
      </c>
      <c r="O221" s="103" t="str">
        <f>O30</f>
        <v>-</v>
      </c>
      <c r="P221" s="103" t="str">
        <f>P30</f>
        <v>-</v>
      </c>
      <c r="Q221" s="103">
        <f t="shared" ref="Q221:V221" si="115">AVERAGE(Q30:Q34)</f>
        <v>8.3333333333333339</v>
      </c>
      <c r="R221" s="103">
        <f t="shared" si="115"/>
        <v>6460.6</v>
      </c>
      <c r="S221" s="103">
        <f t="shared" si="115"/>
        <v>28005.200000000001</v>
      </c>
      <c r="T221" s="103">
        <f t="shared" si="115"/>
        <v>7878</v>
      </c>
      <c r="U221" s="103">
        <f t="shared" si="115"/>
        <v>163.19999999999999</v>
      </c>
      <c r="V221" s="103">
        <f t="shared" si="115"/>
        <v>20.75</v>
      </c>
      <c r="W221" s="103" t="str">
        <f>W30</f>
        <v>-</v>
      </c>
      <c r="X221" s="103">
        <f>AVERAGE(X30:X34)</f>
        <v>42528.6</v>
      </c>
    </row>
    <row r="222" spans="1:24" ht="11.25" customHeight="1">
      <c r="A222" s="68" t="s">
        <v>14</v>
      </c>
      <c r="B222" s="103" t="str">
        <f>B35</f>
        <v>-</v>
      </c>
      <c r="C222" s="103">
        <f>AVERAGE(C35:C39)</f>
        <v>2.5</v>
      </c>
      <c r="D222" s="103">
        <f t="shared" ref="D222:L222" si="116">AVERAGE(D35:D39)</f>
        <v>2</v>
      </c>
      <c r="E222" s="103">
        <f t="shared" si="116"/>
        <v>71.666666666666671</v>
      </c>
      <c r="F222" s="103">
        <f t="shared" si="116"/>
        <v>204</v>
      </c>
      <c r="G222" s="103">
        <f t="shared" si="116"/>
        <v>996.2</v>
      </c>
      <c r="H222" s="103">
        <f t="shared" si="116"/>
        <v>643.20000000000005</v>
      </c>
      <c r="I222" s="103">
        <f t="shared" si="116"/>
        <v>650.6</v>
      </c>
      <c r="J222" s="103">
        <f t="shared" si="116"/>
        <v>609.4</v>
      </c>
      <c r="K222" s="103">
        <f t="shared" si="116"/>
        <v>32.5</v>
      </c>
      <c r="L222" s="103">
        <f t="shared" si="116"/>
        <v>3161.2</v>
      </c>
      <c r="M222" s="27"/>
      <c r="N222" s="103" t="str">
        <f t="shared" ref="N222:P222" si="117">N35</f>
        <v>-</v>
      </c>
      <c r="O222" s="103" t="str">
        <f t="shared" si="117"/>
        <v>-</v>
      </c>
      <c r="P222" s="103" t="str">
        <f t="shared" si="117"/>
        <v>-</v>
      </c>
      <c r="Q222" s="103">
        <f t="shared" ref="Q222:X222" si="118">AVERAGE(Q35:Q39)</f>
        <v>2</v>
      </c>
      <c r="R222" s="103">
        <f t="shared" si="118"/>
        <v>2240</v>
      </c>
      <c r="S222" s="103">
        <f t="shared" si="118"/>
        <v>14112.4</v>
      </c>
      <c r="T222" s="103">
        <f t="shared" si="118"/>
        <v>10849</v>
      </c>
      <c r="U222" s="103">
        <f t="shared" si="118"/>
        <v>606.20000000000005</v>
      </c>
      <c r="V222" s="103">
        <f t="shared" si="118"/>
        <v>4.5</v>
      </c>
      <c r="W222" s="103" t="str">
        <f t="shared" ref="W222" si="119">W35</f>
        <v>-</v>
      </c>
      <c r="X222" s="103">
        <f t="shared" si="118"/>
        <v>27809.8</v>
      </c>
    </row>
    <row r="223" spans="1:24" ht="11.25" customHeight="1">
      <c r="A223" s="68">
        <v>2011</v>
      </c>
      <c r="B223" s="103" t="str">
        <f t="shared" ref="B223:L223" si="120">B40</f>
        <v>-</v>
      </c>
      <c r="C223" s="103">
        <f t="shared" si="120"/>
        <v>0</v>
      </c>
      <c r="D223" s="103">
        <f t="shared" si="120"/>
        <v>7</v>
      </c>
      <c r="E223" s="103">
        <f t="shared" si="120"/>
        <v>56</v>
      </c>
      <c r="F223" s="103">
        <f t="shared" si="120"/>
        <v>161</v>
      </c>
      <c r="G223" s="103">
        <f t="shared" si="120"/>
        <v>493</v>
      </c>
      <c r="H223" s="103">
        <f t="shared" si="120"/>
        <v>623</v>
      </c>
      <c r="I223" s="103">
        <f t="shared" si="120"/>
        <v>1056</v>
      </c>
      <c r="J223" s="103">
        <f t="shared" si="120"/>
        <v>207</v>
      </c>
      <c r="K223" s="103">
        <f t="shared" si="120"/>
        <v>6</v>
      </c>
      <c r="L223" s="103">
        <f t="shared" si="120"/>
        <v>2609</v>
      </c>
      <c r="M223" s="27"/>
      <c r="N223" s="103" t="str">
        <f t="shared" ref="N223:X223" si="121">N40</f>
        <v>-</v>
      </c>
      <c r="O223" s="103" t="str">
        <f t="shared" si="121"/>
        <v>-</v>
      </c>
      <c r="P223" s="103" t="str">
        <f t="shared" si="121"/>
        <v>-</v>
      </c>
      <c r="Q223" s="103" t="str">
        <f t="shared" si="121"/>
        <v>-</v>
      </c>
      <c r="R223" s="103">
        <f t="shared" si="121"/>
        <v>556</v>
      </c>
      <c r="S223" s="103">
        <f t="shared" si="121"/>
        <v>3568</v>
      </c>
      <c r="T223" s="103">
        <f t="shared" si="121"/>
        <v>2011</v>
      </c>
      <c r="U223" s="103">
        <f t="shared" si="121"/>
        <v>6623</v>
      </c>
      <c r="V223" s="103" t="str">
        <f t="shared" si="121"/>
        <v>-</v>
      </c>
      <c r="W223" s="103" t="str">
        <f t="shared" si="121"/>
        <v>-</v>
      </c>
      <c r="X223" s="103">
        <f t="shared" si="121"/>
        <v>12758</v>
      </c>
    </row>
    <row r="224" spans="1:24" ht="11.25" customHeight="1">
      <c r="A224" s="68">
        <v>2012</v>
      </c>
      <c r="B224" s="103" t="str">
        <f t="shared" ref="B224:L224" si="122">B41</f>
        <v>-</v>
      </c>
      <c r="C224" s="103">
        <f t="shared" si="122"/>
        <v>21</v>
      </c>
      <c r="D224" s="103">
        <f t="shared" si="122"/>
        <v>108</v>
      </c>
      <c r="E224" s="103">
        <f t="shared" si="122"/>
        <v>530</v>
      </c>
      <c r="F224" s="103">
        <f t="shared" si="122"/>
        <v>687</v>
      </c>
      <c r="G224" s="103">
        <f t="shared" si="122"/>
        <v>858</v>
      </c>
      <c r="H224" s="103">
        <f t="shared" si="122"/>
        <v>2258</v>
      </c>
      <c r="I224" s="103">
        <f t="shared" si="122"/>
        <v>2791</v>
      </c>
      <c r="J224" s="103">
        <f t="shared" si="122"/>
        <v>506</v>
      </c>
      <c r="K224" s="103">
        <f t="shared" si="122"/>
        <v>8</v>
      </c>
      <c r="L224" s="103">
        <f t="shared" si="122"/>
        <v>7767</v>
      </c>
      <c r="M224" s="27"/>
      <c r="N224" s="103" t="str">
        <f t="shared" ref="N224:X224" si="123">N41</f>
        <v>-</v>
      </c>
      <c r="O224" s="103" t="str">
        <f t="shared" si="123"/>
        <v>-</v>
      </c>
      <c r="P224" s="103" t="str">
        <f t="shared" si="123"/>
        <v>-</v>
      </c>
      <c r="Q224" s="103" t="str">
        <f t="shared" si="123"/>
        <v>-</v>
      </c>
      <c r="R224" s="103">
        <f t="shared" si="123"/>
        <v>55</v>
      </c>
      <c r="S224" s="103">
        <f t="shared" si="123"/>
        <v>2251</v>
      </c>
      <c r="T224" s="103">
        <f t="shared" si="123"/>
        <v>4927</v>
      </c>
      <c r="U224" s="103">
        <f t="shared" si="123"/>
        <v>6965</v>
      </c>
      <c r="V224" s="103" t="str">
        <f t="shared" si="123"/>
        <v>-</v>
      </c>
      <c r="W224" s="103" t="str">
        <f t="shared" si="123"/>
        <v>-</v>
      </c>
      <c r="X224" s="103">
        <f t="shared" si="123"/>
        <v>14198</v>
      </c>
    </row>
    <row r="225" spans="1:24" ht="11.25" customHeight="1">
      <c r="A225" s="68">
        <v>2013</v>
      </c>
      <c r="B225" s="103" t="str">
        <f t="shared" ref="B225:L225" si="124">B42</f>
        <v>-</v>
      </c>
      <c r="C225" s="103">
        <f t="shared" si="124"/>
        <v>257</v>
      </c>
      <c r="D225" s="103">
        <f t="shared" si="124"/>
        <v>196</v>
      </c>
      <c r="E225" s="103">
        <f t="shared" si="124"/>
        <v>191</v>
      </c>
      <c r="F225" s="103">
        <f t="shared" si="124"/>
        <v>1397</v>
      </c>
      <c r="G225" s="103">
        <f t="shared" si="124"/>
        <v>1477</v>
      </c>
      <c r="H225" s="103">
        <f t="shared" si="124"/>
        <v>11886</v>
      </c>
      <c r="I225" s="103">
        <f t="shared" si="124"/>
        <v>1671</v>
      </c>
      <c r="J225" s="103">
        <f t="shared" si="124"/>
        <v>792</v>
      </c>
      <c r="K225" s="103" t="str">
        <f t="shared" si="124"/>
        <v>--</v>
      </c>
      <c r="L225" s="103">
        <f t="shared" si="124"/>
        <v>17867</v>
      </c>
      <c r="M225" s="27"/>
      <c r="N225" s="103" t="str">
        <f t="shared" ref="N225:X225" si="125">N42</f>
        <v>-</v>
      </c>
      <c r="O225" s="103" t="str">
        <f t="shared" si="125"/>
        <v>-</v>
      </c>
      <c r="P225" s="103" t="str">
        <f t="shared" si="125"/>
        <v>-</v>
      </c>
      <c r="Q225" s="103" t="str">
        <f t="shared" si="125"/>
        <v>-</v>
      </c>
      <c r="R225" s="103">
        <f t="shared" si="125"/>
        <v>9</v>
      </c>
      <c r="S225" s="103">
        <f t="shared" si="125"/>
        <v>4748</v>
      </c>
      <c r="T225" s="103">
        <f t="shared" si="125"/>
        <v>2650</v>
      </c>
      <c r="U225" s="103">
        <f t="shared" si="125"/>
        <v>2658</v>
      </c>
      <c r="V225" s="103">
        <f t="shared" si="125"/>
        <v>19</v>
      </c>
      <c r="W225" s="103" t="str">
        <f t="shared" si="125"/>
        <v>-</v>
      </c>
      <c r="X225" s="103">
        <f t="shared" si="125"/>
        <v>10084</v>
      </c>
    </row>
    <row r="226" spans="1:24" ht="11.25" customHeight="1">
      <c r="A226" s="68">
        <v>2014</v>
      </c>
      <c r="B226" s="103" t="str">
        <f t="shared" ref="B226:L226" si="126">B43</f>
        <v>-</v>
      </c>
      <c r="C226" s="103">
        <f t="shared" si="126"/>
        <v>10</v>
      </c>
      <c r="D226" s="103">
        <f t="shared" si="126"/>
        <v>32</v>
      </c>
      <c r="E226" s="103">
        <f t="shared" si="126"/>
        <v>266</v>
      </c>
      <c r="F226" s="103">
        <f t="shared" si="126"/>
        <v>826</v>
      </c>
      <c r="G226" s="103">
        <f t="shared" si="126"/>
        <v>2973</v>
      </c>
      <c r="H226" s="103">
        <f t="shared" si="126"/>
        <v>3241</v>
      </c>
      <c r="I226" s="103">
        <f t="shared" si="126"/>
        <v>1870</v>
      </c>
      <c r="J226" s="103">
        <f t="shared" si="126"/>
        <v>137</v>
      </c>
      <c r="K226" s="103" t="str">
        <f t="shared" si="126"/>
        <v>--</v>
      </c>
      <c r="L226" s="103">
        <f t="shared" si="126"/>
        <v>9355</v>
      </c>
      <c r="M226" s="27"/>
      <c r="N226" s="103" t="str">
        <f t="shared" ref="N226:X226" si="127">N43</f>
        <v>-</v>
      </c>
      <c r="O226" s="103" t="str">
        <f t="shared" si="127"/>
        <v>-</v>
      </c>
      <c r="P226" s="103" t="str">
        <f t="shared" si="127"/>
        <v>-</v>
      </c>
      <c r="Q226" s="103">
        <f t="shared" si="127"/>
        <v>1</v>
      </c>
      <c r="R226" s="103">
        <f t="shared" si="127"/>
        <v>3530</v>
      </c>
      <c r="S226" s="103">
        <f t="shared" si="127"/>
        <v>32851</v>
      </c>
      <c r="T226" s="103">
        <f t="shared" si="127"/>
        <v>19275</v>
      </c>
      <c r="U226" s="103">
        <f t="shared" si="127"/>
        <v>26494</v>
      </c>
      <c r="V226" s="103">
        <f t="shared" si="127"/>
        <v>49</v>
      </c>
      <c r="W226" s="103" t="str">
        <f t="shared" si="127"/>
        <v>-</v>
      </c>
      <c r="X226" s="103">
        <f t="shared" si="127"/>
        <v>82200</v>
      </c>
    </row>
    <row r="227" spans="1:24" ht="11.25" customHeight="1">
      <c r="A227" s="68">
        <v>2015</v>
      </c>
      <c r="B227" s="103" t="str">
        <f t="shared" ref="B227:L227" si="128">B44</f>
        <v>-</v>
      </c>
      <c r="C227" s="103">
        <f t="shared" si="128"/>
        <v>30</v>
      </c>
      <c r="D227" s="103">
        <f t="shared" si="128"/>
        <v>8</v>
      </c>
      <c r="E227" s="103">
        <f t="shared" si="128"/>
        <v>151</v>
      </c>
      <c r="F227" s="103">
        <f t="shared" si="128"/>
        <v>267</v>
      </c>
      <c r="G227" s="103">
        <f t="shared" si="128"/>
        <v>401</v>
      </c>
      <c r="H227" s="103">
        <f t="shared" si="128"/>
        <v>376</v>
      </c>
      <c r="I227" s="103">
        <f t="shared" si="128"/>
        <v>2814</v>
      </c>
      <c r="J227" s="103">
        <f t="shared" si="128"/>
        <v>1454</v>
      </c>
      <c r="K227" s="103" t="str">
        <f t="shared" si="128"/>
        <v>--</v>
      </c>
      <c r="L227" s="103">
        <f t="shared" si="128"/>
        <v>5501</v>
      </c>
      <c r="M227" s="27"/>
      <c r="N227" s="103" t="str">
        <f t="shared" ref="N227:X227" si="129">N44</f>
        <v>-</v>
      </c>
      <c r="O227" s="103" t="str">
        <f t="shared" si="129"/>
        <v>-</v>
      </c>
      <c r="P227" s="103" t="str">
        <f t="shared" si="129"/>
        <v>-</v>
      </c>
      <c r="Q227" s="103" t="str">
        <f t="shared" si="129"/>
        <v>-</v>
      </c>
      <c r="R227" s="103">
        <f t="shared" si="129"/>
        <v>458</v>
      </c>
      <c r="S227" s="103">
        <f t="shared" si="129"/>
        <v>11841</v>
      </c>
      <c r="T227" s="103">
        <f t="shared" si="129"/>
        <v>2557</v>
      </c>
      <c r="U227" s="103">
        <f t="shared" si="129"/>
        <v>4426</v>
      </c>
      <c r="V227" s="103">
        <f t="shared" si="129"/>
        <v>22</v>
      </c>
      <c r="W227" s="103" t="str">
        <f t="shared" si="129"/>
        <v>-</v>
      </c>
      <c r="X227" s="103">
        <f t="shared" si="129"/>
        <v>19304</v>
      </c>
    </row>
    <row r="228" spans="1:24" ht="11.25" customHeight="1">
      <c r="A228" s="68">
        <v>2016</v>
      </c>
      <c r="B228" s="103" t="str">
        <f t="shared" ref="B228:L228" si="130">B45</f>
        <v>-</v>
      </c>
      <c r="C228" s="103">
        <f t="shared" si="130"/>
        <v>32</v>
      </c>
      <c r="D228" s="103">
        <f t="shared" si="130"/>
        <v>9</v>
      </c>
      <c r="E228" s="103">
        <f t="shared" si="130"/>
        <v>128</v>
      </c>
      <c r="F228" s="103">
        <f t="shared" si="130"/>
        <v>237</v>
      </c>
      <c r="G228" s="103">
        <f t="shared" si="130"/>
        <v>238</v>
      </c>
      <c r="H228" s="103">
        <f t="shared" si="130"/>
        <v>692</v>
      </c>
      <c r="I228" s="103">
        <f t="shared" si="130"/>
        <v>1140</v>
      </c>
      <c r="J228" s="103">
        <f t="shared" si="130"/>
        <v>76</v>
      </c>
      <c r="K228" s="103" t="str">
        <f t="shared" si="130"/>
        <v>--</v>
      </c>
      <c r="L228" s="103">
        <f t="shared" si="130"/>
        <v>2552</v>
      </c>
      <c r="M228" s="27"/>
      <c r="N228" s="103" t="str">
        <f t="shared" ref="N228:X228" si="131">N45</f>
        <v>-</v>
      </c>
      <c r="O228" s="103" t="str">
        <f t="shared" si="131"/>
        <v>-</v>
      </c>
      <c r="P228" s="103" t="str">
        <f t="shared" si="131"/>
        <v>-</v>
      </c>
      <c r="Q228" s="103" t="str">
        <f t="shared" si="131"/>
        <v>-</v>
      </c>
      <c r="R228" s="103">
        <f t="shared" si="131"/>
        <v>245</v>
      </c>
      <c r="S228" s="103">
        <f t="shared" si="131"/>
        <v>1180</v>
      </c>
      <c r="T228" s="103">
        <f t="shared" si="131"/>
        <v>79</v>
      </c>
      <c r="U228" s="103">
        <f t="shared" si="131"/>
        <v>4178</v>
      </c>
      <c r="V228" s="103">
        <f t="shared" si="131"/>
        <v>22</v>
      </c>
      <c r="W228" s="103" t="str">
        <f t="shared" si="131"/>
        <v>-</v>
      </c>
      <c r="X228" s="103">
        <f t="shared" si="131"/>
        <v>5704</v>
      </c>
    </row>
    <row r="229" spans="1:24" ht="11.25" customHeight="1">
      <c r="A229" s="68">
        <v>2017</v>
      </c>
      <c r="B229" s="103" t="str">
        <f t="shared" ref="B229:L229" si="132">B46</f>
        <v>-</v>
      </c>
      <c r="C229" s="103">
        <f t="shared" si="132"/>
        <v>0</v>
      </c>
      <c r="D229" s="103">
        <f t="shared" si="132"/>
        <v>6</v>
      </c>
      <c r="E229" s="103">
        <f t="shared" si="132"/>
        <v>89</v>
      </c>
      <c r="F229" s="103">
        <f t="shared" si="132"/>
        <v>139</v>
      </c>
      <c r="G229" s="103">
        <f t="shared" si="132"/>
        <v>508</v>
      </c>
      <c r="H229" s="103">
        <f t="shared" si="132"/>
        <v>807</v>
      </c>
      <c r="I229" s="103">
        <f t="shared" si="132"/>
        <v>592</v>
      </c>
      <c r="J229" s="103">
        <f t="shared" si="132"/>
        <v>39</v>
      </c>
      <c r="K229" s="103" t="str">
        <f t="shared" si="132"/>
        <v>--</v>
      </c>
      <c r="L229" s="103">
        <f t="shared" si="132"/>
        <v>2180</v>
      </c>
      <c r="M229" s="27"/>
      <c r="N229" s="103" t="str">
        <f t="shared" ref="N229:X229" si="133">N46</f>
        <v>-</v>
      </c>
      <c r="O229" s="103" t="str">
        <f t="shared" si="133"/>
        <v>-</v>
      </c>
      <c r="P229" s="103" t="str">
        <f t="shared" si="133"/>
        <v>-</v>
      </c>
      <c r="Q229" s="103" t="str">
        <f t="shared" si="133"/>
        <v>-</v>
      </c>
      <c r="R229" s="103">
        <f t="shared" si="133"/>
        <v>363</v>
      </c>
      <c r="S229" s="103">
        <f t="shared" si="133"/>
        <v>5772</v>
      </c>
      <c r="T229" s="103">
        <f t="shared" si="133"/>
        <v>3940</v>
      </c>
      <c r="U229" s="103">
        <f t="shared" si="133"/>
        <v>4590</v>
      </c>
      <c r="V229" s="103" t="str">
        <f t="shared" si="133"/>
        <v>-</v>
      </c>
      <c r="W229" s="103" t="str">
        <f t="shared" si="133"/>
        <v>-</v>
      </c>
      <c r="X229" s="103">
        <f t="shared" si="133"/>
        <v>14665</v>
      </c>
    </row>
    <row r="230" spans="1:24" ht="11.25" customHeight="1">
      <c r="A230" s="68">
        <v>2018</v>
      </c>
      <c r="B230" s="103" t="str">
        <f t="shared" ref="B230:L230" si="134">B47</f>
        <v>-</v>
      </c>
      <c r="C230" s="103">
        <f t="shared" si="134"/>
        <v>0</v>
      </c>
      <c r="D230" s="103">
        <f t="shared" si="134"/>
        <v>4</v>
      </c>
      <c r="E230" s="103">
        <f t="shared" si="134"/>
        <v>48</v>
      </c>
      <c r="F230" s="103">
        <f t="shared" si="134"/>
        <v>139</v>
      </c>
      <c r="G230" s="103">
        <f t="shared" si="134"/>
        <v>655</v>
      </c>
      <c r="H230" s="103">
        <f t="shared" si="134"/>
        <v>1167</v>
      </c>
      <c r="I230" s="103">
        <f t="shared" si="134"/>
        <v>621</v>
      </c>
      <c r="J230" s="103">
        <f t="shared" si="134"/>
        <v>74</v>
      </c>
      <c r="K230" s="103" t="str">
        <f t="shared" si="134"/>
        <v>--</v>
      </c>
      <c r="L230" s="103">
        <f t="shared" si="134"/>
        <v>2708</v>
      </c>
      <c r="M230" s="27"/>
      <c r="N230" s="103" t="str">
        <f t="shared" ref="N230:X230" si="135">N47</f>
        <v>-</v>
      </c>
      <c r="O230" s="103" t="str">
        <f t="shared" si="135"/>
        <v>-</v>
      </c>
      <c r="P230" s="103" t="str">
        <f t="shared" si="135"/>
        <v>-</v>
      </c>
      <c r="Q230" s="103" t="str">
        <f t="shared" si="135"/>
        <v>-</v>
      </c>
      <c r="R230" s="103">
        <f t="shared" si="135"/>
        <v>31</v>
      </c>
      <c r="S230" s="103">
        <f t="shared" si="135"/>
        <v>2978</v>
      </c>
      <c r="T230" s="103">
        <f t="shared" si="135"/>
        <v>8581</v>
      </c>
      <c r="U230" s="103">
        <f t="shared" si="135"/>
        <v>6936</v>
      </c>
      <c r="V230" s="103" t="str">
        <f t="shared" si="135"/>
        <v>-</v>
      </c>
      <c r="W230" s="103" t="str">
        <f t="shared" si="135"/>
        <v>-</v>
      </c>
      <c r="X230" s="103">
        <f t="shared" si="135"/>
        <v>18526</v>
      </c>
    </row>
    <row r="231" spans="1:24" ht="11.25" customHeight="1">
      <c r="A231" s="68">
        <v>2019</v>
      </c>
      <c r="B231" s="103" t="str">
        <f t="shared" ref="B231:L231" si="136">B48</f>
        <v>-</v>
      </c>
      <c r="C231" s="103">
        <f t="shared" si="136"/>
        <v>10</v>
      </c>
      <c r="D231" s="103">
        <f t="shared" si="136"/>
        <v>3</v>
      </c>
      <c r="E231" s="103">
        <f t="shared" si="136"/>
        <v>103</v>
      </c>
      <c r="F231" s="103">
        <f t="shared" si="136"/>
        <v>530</v>
      </c>
      <c r="G231" s="103">
        <f t="shared" si="136"/>
        <v>2430</v>
      </c>
      <c r="H231" s="103">
        <f t="shared" si="136"/>
        <v>725</v>
      </c>
      <c r="I231" s="103">
        <f t="shared" si="136"/>
        <v>682</v>
      </c>
      <c r="J231" s="103">
        <f t="shared" si="136"/>
        <v>256</v>
      </c>
      <c r="K231" s="103" t="str">
        <f t="shared" si="136"/>
        <v>-</v>
      </c>
      <c r="L231" s="103">
        <f t="shared" si="136"/>
        <v>4739</v>
      </c>
      <c r="M231" s="27"/>
      <c r="N231" s="103" t="str">
        <f t="shared" ref="N231:X231" si="137">N48</f>
        <v>-</v>
      </c>
      <c r="O231" s="103" t="str">
        <f t="shared" si="137"/>
        <v>-</v>
      </c>
      <c r="P231" s="103" t="str">
        <f t="shared" si="137"/>
        <v>-</v>
      </c>
      <c r="Q231" s="103" t="str">
        <f t="shared" si="137"/>
        <v>-</v>
      </c>
      <c r="R231" s="103">
        <f t="shared" si="137"/>
        <v>3805</v>
      </c>
      <c r="S231" s="103">
        <f t="shared" si="137"/>
        <v>27301</v>
      </c>
      <c r="T231" s="103">
        <f t="shared" si="137"/>
        <v>12366</v>
      </c>
      <c r="U231" s="103">
        <f t="shared" si="137"/>
        <v>5070</v>
      </c>
      <c r="V231" s="103">
        <f t="shared" si="137"/>
        <v>5</v>
      </c>
      <c r="W231" s="103" t="str">
        <f t="shared" si="137"/>
        <v>-</v>
      </c>
      <c r="X231" s="103">
        <f t="shared" si="137"/>
        <v>48547</v>
      </c>
    </row>
    <row r="232" spans="1:24" ht="11.25" customHeight="1">
      <c r="A232" s="68">
        <v>2020</v>
      </c>
      <c r="B232" s="103" t="str">
        <f t="shared" ref="B232:L232" si="138">B49</f>
        <v>-</v>
      </c>
      <c r="C232" s="103">
        <f t="shared" si="138"/>
        <v>0</v>
      </c>
      <c r="D232" s="103">
        <f t="shared" si="138"/>
        <v>4</v>
      </c>
      <c r="E232" s="103">
        <f t="shared" si="138"/>
        <v>38</v>
      </c>
      <c r="F232" s="103">
        <f t="shared" si="138"/>
        <v>89</v>
      </c>
      <c r="G232" s="103">
        <f t="shared" si="138"/>
        <v>2842</v>
      </c>
      <c r="H232" s="103">
        <f t="shared" si="138"/>
        <v>863</v>
      </c>
      <c r="I232" s="103">
        <f t="shared" si="138"/>
        <v>1345</v>
      </c>
      <c r="J232" s="103">
        <f t="shared" si="138"/>
        <v>219</v>
      </c>
      <c r="K232" s="103" t="str">
        <f t="shared" si="138"/>
        <v>-</v>
      </c>
      <c r="L232" s="103">
        <f t="shared" si="138"/>
        <v>5400</v>
      </c>
      <c r="M232" s="27"/>
      <c r="N232" s="103" t="str">
        <f t="shared" ref="N232:X232" si="139">N49</f>
        <v>-</v>
      </c>
      <c r="O232" s="103" t="str">
        <f t="shared" si="139"/>
        <v>-</v>
      </c>
      <c r="P232" s="103" t="str">
        <f t="shared" si="139"/>
        <v>-</v>
      </c>
      <c r="Q232" s="103" t="str">
        <f t="shared" si="139"/>
        <v>-</v>
      </c>
      <c r="R232" s="103">
        <f t="shared" si="139"/>
        <v>0</v>
      </c>
      <c r="S232" s="103">
        <f t="shared" si="139"/>
        <v>7714</v>
      </c>
      <c r="T232" s="103">
        <f t="shared" si="139"/>
        <v>5126</v>
      </c>
      <c r="U232" s="103">
        <f t="shared" si="139"/>
        <v>4239</v>
      </c>
      <c r="V232" s="103" t="str">
        <f t="shared" si="139"/>
        <v>-</v>
      </c>
      <c r="W232" s="103" t="str">
        <f t="shared" si="139"/>
        <v>-</v>
      </c>
      <c r="X232" s="103">
        <f t="shared" si="139"/>
        <v>17079</v>
      </c>
    </row>
    <row r="233" spans="1:24" ht="11.25" customHeight="1">
      <c r="A233" s="68">
        <v>2021</v>
      </c>
      <c r="B233" s="103" t="str">
        <f t="shared" ref="B233:L233" si="140">B50</f>
        <v>-</v>
      </c>
      <c r="C233" s="103">
        <f t="shared" si="140"/>
        <v>12</v>
      </c>
      <c r="D233" s="103">
        <f t="shared" si="140"/>
        <v>136</v>
      </c>
      <c r="E233" s="103">
        <f t="shared" si="140"/>
        <v>174</v>
      </c>
      <c r="F233" s="103">
        <f t="shared" si="140"/>
        <v>604</v>
      </c>
      <c r="G233" s="103">
        <f t="shared" si="140"/>
        <v>2681</v>
      </c>
      <c r="H233" s="103">
        <f t="shared" si="140"/>
        <v>1066</v>
      </c>
      <c r="I233" s="103">
        <f t="shared" si="140"/>
        <v>863</v>
      </c>
      <c r="J233" s="103">
        <f t="shared" si="140"/>
        <v>9</v>
      </c>
      <c r="K233" s="103" t="str">
        <f t="shared" si="140"/>
        <v>-</v>
      </c>
      <c r="L233" s="103">
        <f t="shared" si="140"/>
        <v>5545</v>
      </c>
      <c r="M233" s="27"/>
      <c r="N233" s="103" t="str">
        <f t="shared" ref="N233:X233" si="141">N50</f>
        <v>-</v>
      </c>
      <c r="O233" s="103" t="str">
        <f t="shared" si="141"/>
        <v>-</v>
      </c>
      <c r="P233" s="103" t="str">
        <f t="shared" si="141"/>
        <v>-</v>
      </c>
      <c r="Q233" s="103" t="str">
        <f t="shared" si="141"/>
        <v>-</v>
      </c>
      <c r="R233" s="103">
        <f t="shared" si="141"/>
        <v>1792</v>
      </c>
      <c r="S233" s="103">
        <f t="shared" si="141"/>
        <v>37782</v>
      </c>
      <c r="T233" s="103">
        <f t="shared" si="141"/>
        <v>27786</v>
      </c>
      <c r="U233" s="103">
        <f t="shared" si="141"/>
        <v>10760</v>
      </c>
      <c r="V233" s="103">
        <f t="shared" si="141"/>
        <v>4</v>
      </c>
      <c r="W233" s="103" t="str">
        <f t="shared" si="141"/>
        <v>-</v>
      </c>
      <c r="X233" s="103">
        <f t="shared" si="141"/>
        <v>78124</v>
      </c>
    </row>
    <row r="234" spans="1:24" ht="11.25" customHeight="1">
      <c r="A234" s="68">
        <v>2022</v>
      </c>
      <c r="B234" s="103" t="str">
        <f t="shared" ref="B234:L234" si="142">B51</f>
        <v>-</v>
      </c>
      <c r="C234" s="103">
        <f t="shared" si="142"/>
        <v>31</v>
      </c>
      <c r="D234" s="103">
        <f t="shared" si="142"/>
        <v>95</v>
      </c>
      <c r="E234" s="103">
        <f t="shared" si="142"/>
        <v>226</v>
      </c>
      <c r="F234" s="103">
        <f t="shared" si="142"/>
        <v>1241</v>
      </c>
      <c r="G234" s="103">
        <f t="shared" si="142"/>
        <v>1468</v>
      </c>
      <c r="H234" s="103">
        <f t="shared" si="142"/>
        <v>706</v>
      </c>
      <c r="I234" s="103">
        <f t="shared" si="142"/>
        <v>797</v>
      </c>
      <c r="J234" s="103">
        <f t="shared" si="142"/>
        <v>62</v>
      </c>
      <c r="K234" s="103" t="str">
        <f t="shared" si="142"/>
        <v>-</v>
      </c>
      <c r="L234" s="103">
        <f t="shared" si="142"/>
        <v>4626</v>
      </c>
      <c r="M234" s="27"/>
      <c r="N234" s="103" t="str">
        <f t="shared" ref="N234:X234" si="143">N51</f>
        <v>-</v>
      </c>
      <c r="O234" s="103" t="str">
        <f t="shared" si="143"/>
        <v>-</v>
      </c>
      <c r="P234" s="103" t="str">
        <f t="shared" si="143"/>
        <v>-</v>
      </c>
      <c r="Q234" s="103" t="str">
        <f t="shared" si="143"/>
        <v>-</v>
      </c>
      <c r="R234" s="103">
        <f t="shared" si="143"/>
        <v>3323</v>
      </c>
      <c r="S234" s="103">
        <f t="shared" si="143"/>
        <v>27167</v>
      </c>
      <c r="T234" s="103">
        <f t="shared" si="143"/>
        <v>9245</v>
      </c>
      <c r="U234" s="103">
        <f t="shared" si="143"/>
        <v>17670</v>
      </c>
      <c r="V234" s="103">
        <f t="shared" si="143"/>
        <v>5</v>
      </c>
      <c r="W234" s="103" t="str">
        <f t="shared" si="143"/>
        <v>-</v>
      </c>
      <c r="X234" s="103">
        <f t="shared" si="143"/>
        <v>57410</v>
      </c>
    </row>
    <row r="235" spans="1:24" ht="11.25" customHeight="1">
      <c r="A235" s="68">
        <v>2023</v>
      </c>
      <c r="B235" s="103" t="str">
        <f>B52</f>
        <v>-</v>
      </c>
      <c r="C235" s="103" t="str">
        <f t="shared" ref="C235:L236" si="144">C52</f>
        <v>-</v>
      </c>
      <c r="D235" s="103" t="str">
        <f t="shared" si="144"/>
        <v>-</v>
      </c>
      <c r="E235" s="103" t="str">
        <f t="shared" si="144"/>
        <v>-</v>
      </c>
      <c r="F235" s="103">
        <f t="shared" si="144"/>
        <v>2</v>
      </c>
      <c r="G235" s="103">
        <f t="shared" si="144"/>
        <v>6</v>
      </c>
      <c r="H235" s="103">
        <f t="shared" si="144"/>
        <v>8</v>
      </c>
      <c r="I235" s="103">
        <f t="shared" si="144"/>
        <v>1687</v>
      </c>
      <c r="J235" s="103">
        <f t="shared" si="144"/>
        <v>25</v>
      </c>
      <c r="K235" s="103" t="str">
        <f t="shared" si="144"/>
        <v>-</v>
      </c>
      <c r="L235" s="103">
        <f t="shared" si="144"/>
        <v>1728</v>
      </c>
      <c r="M235" s="27"/>
      <c r="N235" s="103" t="str">
        <f t="shared" ref="N235:X236" si="145">N52</f>
        <v>-</v>
      </c>
      <c r="O235" s="103" t="str">
        <f t="shared" si="145"/>
        <v>-</v>
      </c>
      <c r="P235" s="103" t="str">
        <f t="shared" si="145"/>
        <v>-</v>
      </c>
      <c r="Q235" s="103" t="str">
        <f t="shared" si="145"/>
        <v>-</v>
      </c>
      <c r="R235" s="103">
        <f t="shared" si="145"/>
        <v>710</v>
      </c>
      <c r="S235" s="103">
        <f t="shared" si="145"/>
        <v>14391</v>
      </c>
      <c r="T235" s="103">
        <f t="shared" si="145"/>
        <v>8537</v>
      </c>
      <c r="U235" s="103">
        <f t="shared" si="145"/>
        <v>26966</v>
      </c>
      <c r="V235" s="103" t="str">
        <f t="shared" si="145"/>
        <v>-</v>
      </c>
      <c r="W235" s="103" t="str">
        <f t="shared" si="145"/>
        <v>-</v>
      </c>
      <c r="X235" s="103">
        <f t="shared" si="145"/>
        <v>50604</v>
      </c>
    </row>
    <row r="236" spans="1:24" ht="11.25" customHeight="1">
      <c r="A236" s="68" t="s">
        <v>346</v>
      </c>
      <c r="B236" s="103" t="str">
        <f>B53</f>
        <v>-</v>
      </c>
      <c r="C236" s="103">
        <f t="shared" si="144"/>
        <v>8</v>
      </c>
      <c r="D236" s="103">
        <f t="shared" si="144"/>
        <v>102</v>
      </c>
      <c r="E236" s="103">
        <f t="shared" si="144"/>
        <v>201</v>
      </c>
      <c r="F236" s="103">
        <f t="shared" si="144"/>
        <v>133</v>
      </c>
      <c r="G236" s="103">
        <f t="shared" si="144"/>
        <v>212</v>
      </c>
      <c r="H236" s="103">
        <f t="shared" si="144"/>
        <v>1239</v>
      </c>
      <c r="I236" s="103">
        <f t="shared" si="144"/>
        <v>1023</v>
      </c>
      <c r="J236" s="103">
        <f t="shared" si="144"/>
        <v>110</v>
      </c>
      <c r="K236" s="103" t="str">
        <f t="shared" si="144"/>
        <v>-</v>
      </c>
      <c r="L236" s="103">
        <f t="shared" si="144"/>
        <v>3028</v>
      </c>
      <c r="M236" s="27"/>
      <c r="N236" s="103" t="str">
        <f t="shared" si="145"/>
        <v>-</v>
      </c>
      <c r="O236" s="103" t="str">
        <f t="shared" si="145"/>
        <v>-</v>
      </c>
      <c r="P236" s="103" t="str">
        <f t="shared" si="145"/>
        <v>-</v>
      </c>
      <c r="Q236" s="103" t="str">
        <f t="shared" si="145"/>
        <v>-</v>
      </c>
      <c r="R236" s="103">
        <f t="shared" si="145"/>
        <v>1807</v>
      </c>
      <c r="S236" s="103">
        <f t="shared" si="145"/>
        <v>8071</v>
      </c>
      <c r="T236" s="103">
        <f t="shared" si="145"/>
        <v>18292</v>
      </c>
      <c r="U236" s="103">
        <f t="shared" si="145"/>
        <v>23551</v>
      </c>
      <c r="V236" s="103">
        <f t="shared" si="145"/>
        <v>5</v>
      </c>
      <c r="W236" s="103" t="str">
        <f t="shared" si="145"/>
        <v>-</v>
      </c>
      <c r="X236" s="103">
        <f t="shared" si="145"/>
        <v>51726</v>
      </c>
    </row>
    <row r="237" spans="1:24" ht="11.25" customHeight="1">
      <c r="A237" s="68"/>
      <c r="B237" s="103"/>
      <c r="C237" s="103"/>
      <c r="D237" s="103"/>
      <c r="E237" s="103"/>
      <c r="F237" s="103"/>
      <c r="G237" s="103"/>
      <c r="H237" s="103"/>
      <c r="I237" s="103"/>
      <c r="J237" s="103"/>
      <c r="K237" s="103"/>
      <c r="L237" s="103"/>
      <c r="M237" s="27"/>
      <c r="N237" s="103"/>
      <c r="O237" s="103"/>
      <c r="P237" s="103"/>
      <c r="Q237" s="103"/>
      <c r="R237" s="103"/>
      <c r="S237" s="103"/>
      <c r="T237" s="103"/>
      <c r="U237" s="103"/>
      <c r="V237" s="103"/>
      <c r="W237" s="103"/>
      <c r="X237" s="103"/>
    </row>
    <row r="238" spans="1:24" ht="15.75" customHeight="1">
      <c r="A238" s="87" t="s">
        <v>256</v>
      </c>
      <c r="B238" s="103"/>
      <c r="C238" s="103"/>
      <c r="D238" s="215"/>
      <c r="E238" s="103"/>
      <c r="F238" s="103"/>
      <c r="G238" s="103"/>
      <c r="H238" s="103"/>
      <c r="I238" s="103"/>
      <c r="J238" s="103"/>
      <c r="K238" s="103"/>
      <c r="L238" s="103"/>
      <c r="M238" s="27"/>
      <c r="N238" s="103"/>
      <c r="O238" s="103"/>
      <c r="P238" s="103"/>
      <c r="Q238" s="103"/>
      <c r="R238" s="103"/>
      <c r="S238" s="103"/>
      <c r="T238" s="103"/>
      <c r="U238" s="103"/>
      <c r="V238" s="103"/>
      <c r="W238" s="103"/>
      <c r="X238" s="103"/>
    </row>
    <row r="239" spans="1:24" ht="11.25" customHeight="1">
      <c r="A239" s="68" t="s">
        <v>102</v>
      </c>
      <c r="B239" s="103" t="str">
        <f>B69</f>
        <v>-</v>
      </c>
      <c r="C239" s="103">
        <f t="shared" ref="C239:L239" si="146">AVERAGE(C61:C65)</f>
        <v>0</v>
      </c>
      <c r="D239" s="103">
        <f t="shared" si="146"/>
        <v>1</v>
      </c>
      <c r="E239" s="103">
        <f t="shared" si="146"/>
        <v>2463.4</v>
      </c>
      <c r="F239" s="103">
        <f t="shared" si="146"/>
        <v>4948.6000000000004</v>
      </c>
      <c r="G239" s="103">
        <f t="shared" si="146"/>
        <v>17195.8</v>
      </c>
      <c r="H239" s="103">
        <f t="shared" si="146"/>
        <v>7185.4</v>
      </c>
      <c r="I239" s="103">
        <f t="shared" si="146"/>
        <v>703.2</v>
      </c>
      <c r="J239" s="103">
        <f t="shared" si="146"/>
        <v>515</v>
      </c>
      <c r="K239" s="103">
        <f t="shared" si="146"/>
        <v>8.6</v>
      </c>
      <c r="L239" s="103">
        <f t="shared" si="146"/>
        <v>33021</v>
      </c>
      <c r="M239" s="27"/>
      <c r="N239" s="38" t="s">
        <v>63</v>
      </c>
      <c r="O239" s="38" t="s">
        <v>63</v>
      </c>
      <c r="P239" s="103">
        <f t="shared" ref="P239:X239" si="147">AVERAGE(P61:P65)</f>
        <v>0</v>
      </c>
      <c r="Q239" s="103">
        <f t="shared" si="147"/>
        <v>377.8</v>
      </c>
      <c r="R239" s="103">
        <f t="shared" si="147"/>
        <v>5667.6</v>
      </c>
      <c r="S239" s="103">
        <f t="shared" si="147"/>
        <v>17699.599999999999</v>
      </c>
      <c r="T239" s="103">
        <f t="shared" si="147"/>
        <v>5744</v>
      </c>
      <c r="U239" s="103">
        <f t="shared" si="147"/>
        <v>354</v>
      </c>
      <c r="V239" s="103">
        <f t="shared" si="147"/>
        <v>0.8</v>
      </c>
      <c r="W239" s="103">
        <f t="shared" si="147"/>
        <v>0</v>
      </c>
      <c r="X239" s="103">
        <f t="shared" si="147"/>
        <v>29843.8</v>
      </c>
    </row>
    <row r="240" spans="1:24" ht="11.25" customHeight="1">
      <c r="A240" s="68" t="s">
        <v>10</v>
      </c>
      <c r="B240" s="103" t="str">
        <f>B70</f>
        <v>-</v>
      </c>
      <c r="C240" s="103">
        <f t="shared" ref="C240:L240" si="148">AVERAGE(C66:C70)</f>
        <v>0</v>
      </c>
      <c r="D240" s="103" t="str">
        <f>D70</f>
        <v>-</v>
      </c>
      <c r="E240" s="103">
        <f t="shared" si="148"/>
        <v>1781.6</v>
      </c>
      <c r="F240" s="103">
        <f t="shared" si="148"/>
        <v>14924.2</v>
      </c>
      <c r="G240" s="103">
        <f t="shared" si="148"/>
        <v>21556.799999999999</v>
      </c>
      <c r="H240" s="103">
        <f t="shared" si="148"/>
        <v>8664.2000000000007</v>
      </c>
      <c r="I240" s="103">
        <f t="shared" si="148"/>
        <v>1935.4</v>
      </c>
      <c r="J240" s="103">
        <f t="shared" si="148"/>
        <v>581.33333333333337</v>
      </c>
      <c r="K240" s="103" t="str">
        <f>K70</f>
        <v>-</v>
      </c>
      <c r="L240" s="103">
        <f t="shared" si="148"/>
        <v>49211</v>
      </c>
      <c r="M240" s="27"/>
      <c r="N240" s="38" t="s">
        <v>63</v>
      </c>
      <c r="O240" s="38" t="s">
        <v>63</v>
      </c>
      <c r="P240" s="103" t="s">
        <v>15</v>
      </c>
      <c r="Q240" s="103">
        <f t="shared" ref="Q240:X240" si="149">AVERAGE(Q66:Q70)</f>
        <v>1081.2</v>
      </c>
      <c r="R240" s="103">
        <f t="shared" si="149"/>
        <v>12457.8</v>
      </c>
      <c r="S240" s="103">
        <f t="shared" si="149"/>
        <v>32288.6</v>
      </c>
      <c r="T240" s="103">
        <f t="shared" si="149"/>
        <v>7650.4</v>
      </c>
      <c r="U240" s="103">
        <f t="shared" si="149"/>
        <v>876.8</v>
      </c>
      <c r="V240" s="103">
        <f t="shared" si="149"/>
        <v>10.333333333333334</v>
      </c>
      <c r="W240" s="103" t="s">
        <v>15</v>
      </c>
      <c r="X240" s="103">
        <f t="shared" si="149"/>
        <v>54361</v>
      </c>
    </row>
    <row r="241" spans="1:24" ht="11.25" customHeight="1">
      <c r="A241" s="68" t="s">
        <v>11</v>
      </c>
      <c r="B241" s="103" t="str">
        <f>B71</f>
        <v>-</v>
      </c>
      <c r="C241" s="103" t="str">
        <f>C71</f>
        <v>-</v>
      </c>
      <c r="D241" s="103" t="str">
        <f>D71</f>
        <v>-</v>
      </c>
      <c r="E241" s="103">
        <f>AVERAGE(E71:E75)</f>
        <v>2751.5</v>
      </c>
      <c r="F241" s="103">
        <f t="shared" ref="F241:X241" si="150">AVERAGE(F71:F75)</f>
        <v>6004.5</v>
      </c>
      <c r="G241" s="103">
        <f t="shared" si="150"/>
        <v>4480.333333333333</v>
      </c>
      <c r="H241" s="103">
        <f t="shared" si="150"/>
        <v>1559</v>
      </c>
      <c r="I241" s="103">
        <f t="shared" si="150"/>
        <v>1849.2</v>
      </c>
      <c r="J241" s="103">
        <f t="shared" si="150"/>
        <v>653</v>
      </c>
      <c r="K241" s="103" t="str">
        <f>K71</f>
        <v>-</v>
      </c>
      <c r="L241" s="103">
        <f t="shared" si="150"/>
        <v>13311.8</v>
      </c>
      <c r="M241" s="27"/>
      <c r="N241" s="103" t="s">
        <v>15</v>
      </c>
      <c r="O241" s="103" t="s">
        <v>15</v>
      </c>
      <c r="P241" s="103" t="s">
        <v>15</v>
      </c>
      <c r="Q241" s="103">
        <f t="shared" si="150"/>
        <v>185.75</v>
      </c>
      <c r="R241" s="103">
        <f t="shared" si="150"/>
        <v>8172.5</v>
      </c>
      <c r="S241" s="103">
        <f t="shared" si="150"/>
        <v>15356</v>
      </c>
      <c r="T241" s="103">
        <f t="shared" si="150"/>
        <v>2223.5</v>
      </c>
      <c r="U241" s="103">
        <f t="shared" si="150"/>
        <v>899.6</v>
      </c>
      <c r="V241" s="103">
        <f t="shared" si="150"/>
        <v>2.3333333333333335</v>
      </c>
      <c r="W241" s="103" t="s">
        <v>15</v>
      </c>
      <c r="X241" s="103">
        <f t="shared" si="150"/>
        <v>18580</v>
      </c>
    </row>
    <row r="242" spans="1:24" ht="11.25" customHeight="1">
      <c r="A242" s="68" t="s">
        <v>12</v>
      </c>
      <c r="B242" s="103" t="str">
        <f>B76</f>
        <v>-</v>
      </c>
      <c r="C242" s="103" t="str">
        <f>C76</f>
        <v>-</v>
      </c>
      <c r="D242" s="103" t="str">
        <f>D76</f>
        <v>-</v>
      </c>
      <c r="E242" s="103">
        <f>AVERAGE(E76:E80)</f>
        <v>1298</v>
      </c>
      <c r="F242" s="103">
        <f t="shared" ref="F242:X242" si="151">AVERAGE(F76:F80)</f>
        <v>3637</v>
      </c>
      <c r="G242" s="103">
        <f t="shared" si="151"/>
        <v>2596.1999999999998</v>
      </c>
      <c r="H242" s="103">
        <f t="shared" si="151"/>
        <v>5622</v>
      </c>
      <c r="I242" s="103">
        <f t="shared" si="151"/>
        <v>709</v>
      </c>
      <c r="J242" s="103">
        <f t="shared" si="151"/>
        <v>701.6</v>
      </c>
      <c r="K242" s="103" t="str">
        <f>K76</f>
        <v>-</v>
      </c>
      <c r="L242" s="103">
        <f t="shared" si="151"/>
        <v>14563.8</v>
      </c>
      <c r="M242" s="27"/>
      <c r="N242" s="103" t="s">
        <v>15</v>
      </c>
      <c r="O242" s="103" t="s">
        <v>15</v>
      </c>
      <c r="P242" s="103" t="s">
        <v>15</v>
      </c>
      <c r="Q242" s="103">
        <f t="shared" si="151"/>
        <v>33</v>
      </c>
      <c r="R242" s="103">
        <f t="shared" si="151"/>
        <v>63.4</v>
      </c>
      <c r="S242" s="103">
        <f t="shared" si="151"/>
        <v>55.4</v>
      </c>
      <c r="T242" s="103">
        <f t="shared" si="151"/>
        <v>98</v>
      </c>
      <c r="U242" s="103">
        <f t="shared" si="151"/>
        <v>22</v>
      </c>
      <c r="V242" s="103">
        <f t="shared" si="151"/>
        <v>8.5</v>
      </c>
      <c r="W242" s="103" t="s">
        <v>15</v>
      </c>
      <c r="X242" s="103">
        <f t="shared" si="151"/>
        <v>244.4</v>
      </c>
    </row>
    <row r="243" spans="1:24" ht="11.25" customHeight="1">
      <c r="A243" s="68" t="s">
        <v>13</v>
      </c>
      <c r="B243" s="103" t="str">
        <f>B81</f>
        <v>-</v>
      </c>
      <c r="C243" s="103" t="str">
        <f>C81</f>
        <v>-</v>
      </c>
      <c r="D243" s="103" t="str">
        <f>D81</f>
        <v>-</v>
      </c>
      <c r="E243" s="103">
        <f t="shared" ref="E243:J243" si="152">AVERAGE(E81:E85)</f>
        <v>3368.6</v>
      </c>
      <c r="F243" s="103">
        <f t="shared" si="152"/>
        <v>5979.4</v>
      </c>
      <c r="G243" s="103">
        <f t="shared" si="152"/>
        <v>3106.8</v>
      </c>
      <c r="H243" s="103">
        <f t="shared" si="152"/>
        <v>6313.2</v>
      </c>
      <c r="I243" s="103">
        <f t="shared" si="152"/>
        <v>3408.6</v>
      </c>
      <c r="J243" s="103">
        <f t="shared" si="152"/>
        <v>469.2</v>
      </c>
      <c r="K243" s="103" t="str">
        <f>K81</f>
        <v>-</v>
      </c>
      <c r="L243" s="103">
        <f>AVERAGE(L81:L85)</f>
        <v>22645.8</v>
      </c>
      <c r="M243" s="27"/>
      <c r="N243" s="103" t="str">
        <f>N81</f>
        <v>-</v>
      </c>
      <c r="O243" s="103" t="str">
        <f>O81</f>
        <v>-</v>
      </c>
      <c r="P243" s="103" t="str">
        <f>P81</f>
        <v>-</v>
      </c>
      <c r="Q243" s="103">
        <f t="shared" ref="Q243:V243" si="153">AVERAGE(Q81:Q85)</f>
        <v>53.6</v>
      </c>
      <c r="R243" s="103">
        <f t="shared" si="153"/>
        <v>201.4</v>
      </c>
      <c r="S243" s="103">
        <f t="shared" si="153"/>
        <v>182.4</v>
      </c>
      <c r="T243" s="103">
        <f t="shared" si="153"/>
        <v>117.4</v>
      </c>
      <c r="U243" s="103">
        <f t="shared" si="153"/>
        <v>38</v>
      </c>
      <c r="V243" s="103">
        <f t="shared" si="153"/>
        <v>8</v>
      </c>
      <c r="W243" s="103" t="str">
        <f>W81</f>
        <v>-</v>
      </c>
      <c r="X243" s="103">
        <f>AVERAGE(X81:X85)</f>
        <v>588.4</v>
      </c>
    </row>
    <row r="244" spans="1:24" ht="11.25" customHeight="1">
      <c r="A244" s="68" t="s">
        <v>14</v>
      </c>
      <c r="B244" s="103" t="str">
        <f>B86</f>
        <v>-</v>
      </c>
      <c r="C244" s="103" t="str">
        <f t="shared" ref="C244:D244" si="154">C86</f>
        <v>-</v>
      </c>
      <c r="D244" s="103" t="str">
        <f t="shared" si="154"/>
        <v>-</v>
      </c>
      <c r="E244" s="103">
        <f>AVERAGE(E86:E90)</f>
        <v>1828.3333333333333</v>
      </c>
      <c r="F244" s="103">
        <f t="shared" ref="F244:L244" si="155">AVERAGE(F86:F90)</f>
        <v>3883</v>
      </c>
      <c r="G244" s="103">
        <f t="shared" si="155"/>
        <v>1891.25</v>
      </c>
      <c r="H244" s="103">
        <f t="shared" si="155"/>
        <v>2963.3333333333335</v>
      </c>
      <c r="I244" s="103">
        <f t="shared" si="155"/>
        <v>1872.5</v>
      </c>
      <c r="J244" s="103">
        <f t="shared" si="155"/>
        <v>438.25</v>
      </c>
      <c r="K244" s="103" t="str">
        <f t="shared" ref="K244" si="156">K86</f>
        <v>-</v>
      </c>
      <c r="L244" s="103">
        <f t="shared" si="155"/>
        <v>8566.4</v>
      </c>
      <c r="M244" s="27"/>
      <c r="N244" s="103" t="str">
        <f t="shared" ref="N244:P244" si="157">N86</f>
        <v>-</v>
      </c>
      <c r="O244" s="103" t="str">
        <f t="shared" si="157"/>
        <v>-</v>
      </c>
      <c r="P244" s="103" t="str">
        <f t="shared" si="157"/>
        <v>-</v>
      </c>
      <c r="Q244" s="103">
        <f t="shared" ref="Q244:X244" si="158">AVERAGE(Q86:Q90)</f>
        <v>93</v>
      </c>
      <c r="R244" s="103">
        <f t="shared" si="158"/>
        <v>300.75</v>
      </c>
      <c r="S244" s="103">
        <f t="shared" si="158"/>
        <v>662</v>
      </c>
      <c r="T244" s="103">
        <f t="shared" si="158"/>
        <v>365</v>
      </c>
      <c r="U244" s="103">
        <f t="shared" si="158"/>
        <v>65.5</v>
      </c>
      <c r="V244" s="103">
        <f t="shared" si="158"/>
        <v>4.333333333333333</v>
      </c>
      <c r="W244" s="103" t="str">
        <f t="shared" ref="W244" si="159">W86</f>
        <v>-</v>
      </c>
      <c r="X244" s="103">
        <f t="shared" si="158"/>
        <v>1268.2</v>
      </c>
    </row>
    <row r="245" spans="1:24" ht="11.25" customHeight="1">
      <c r="A245" s="68">
        <v>2011</v>
      </c>
      <c r="B245" s="103" t="str">
        <f t="shared" ref="B245:L245" si="160">B91</f>
        <v>-</v>
      </c>
      <c r="C245" s="103" t="str">
        <f t="shared" si="160"/>
        <v>-</v>
      </c>
      <c r="D245" s="103" t="str">
        <f t="shared" si="160"/>
        <v>-</v>
      </c>
      <c r="E245" s="103">
        <f t="shared" si="160"/>
        <v>814</v>
      </c>
      <c r="F245" s="103">
        <f t="shared" si="160"/>
        <v>970</v>
      </c>
      <c r="G245" s="103">
        <f t="shared" si="160"/>
        <v>4391</v>
      </c>
      <c r="H245" s="103">
        <f t="shared" si="160"/>
        <v>4018</v>
      </c>
      <c r="I245" s="103">
        <f t="shared" si="160"/>
        <v>497</v>
      </c>
      <c r="J245" s="103">
        <f t="shared" si="160"/>
        <v>233</v>
      </c>
      <c r="K245" s="103" t="str">
        <f t="shared" si="160"/>
        <v>-</v>
      </c>
      <c r="L245" s="103">
        <f t="shared" si="160"/>
        <v>10923</v>
      </c>
      <c r="M245" s="27"/>
      <c r="N245" s="103" t="str">
        <f t="shared" ref="N245:X245" si="161">N91</f>
        <v>-</v>
      </c>
      <c r="O245" s="103" t="str">
        <f t="shared" si="161"/>
        <v>-</v>
      </c>
      <c r="P245" s="103" t="str">
        <f t="shared" si="161"/>
        <v>-</v>
      </c>
      <c r="Q245" s="103">
        <f t="shared" si="161"/>
        <v>5</v>
      </c>
      <c r="R245" s="103">
        <f t="shared" si="161"/>
        <v>10</v>
      </c>
      <c r="S245" s="103">
        <f t="shared" si="161"/>
        <v>62</v>
      </c>
      <c r="T245" s="103">
        <f t="shared" si="161"/>
        <v>37</v>
      </c>
      <c r="U245" s="103">
        <f t="shared" si="161"/>
        <v>12</v>
      </c>
      <c r="V245" s="103" t="str">
        <f t="shared" si="161"/>
        <v>-</v>
      </c>
      <c r="W245" s="103" t="str">
        <f t="shared" si="161"/>
        <v>-</v>
      </c>
      <c r="X245" s="103">
        <f t="shared" si="161"/>
        <v>126</v>
      </c>
    </row>
    <row r="246" spans="1:24" ht="11.25" customHeight="1">
      <c r="A246" s="68">
        <v>2012</v>
      </c>
      <c r="B246" s="103" t="str">
        <f t="shared" ref="B246:L246" si="162">B92</f>
        <v>-</v>
      </c>
      <c r="C246" s="103" t="str">
        <f t="shared" si="162"/>
        <v>-</v>
      </c>
      <c r="D246" s="103" t="str">
        <f t="shared" si="162"/>
        <v>-</v>
      </c>
      <c r="E246" s="103">
        <f t="shared" si="162"/>
        <v>3911</v>
      </c>
      <c r="F246" s="103">
        <f t="shared" si="162"/>
        <v>11769</v>
      </c>
      <c r="G246" s="103">
        <f t="shared" si="162"/>
        <v>14139</v>
      </c>
      <c r="H246" s="103">
        <f t="shared" si="162"/>
        <v>14502</v>
      </c>
      <c r="I246" s="103">
        <f t="shared" si="162"/>
        <v>3912</v>
      </c>
      <c r="J246" s="103">
        <f t="shared" si="162"/>
        <v>534</v>
      </c>
      <c r="K246" s="103" t="str">
        <f t="shared" si="162"/>
        <v>-</v>
      </c>
      <c r="L246" s="103">
        <f t="shared" si="162"/>
        <v>48767</v>
      </c>
      <c r="M246" s="27"/>
      <c r="N246" s="103" t="str">
        <f t="shared" ref="N246:X246" si="163">N92</f>
        <v>-</v>
      </c>
      <c r="O246" s="103" t="str">
        <f t="shared" si="163"/>
        <v>-</v>
      </c>
      <c r="P246" s="103" t="str">
        <f t="shared" si="163"/>
        <v>-</v>
      </c>
      <c r="Q246" s="103" t="str">
        <f t="shared" si="163"/>
        <v>-</v>
      </c>
      <c r="R246" s="103">
        <f t="shared" si="163"/>
        <v>50</v>
      </c>
      <c r="S246" s="103">
        <f t="shared" si="163"/>
        <v>176</v>
      </c>
      <c r="T246" s="103">
        <f t="shared" si="163"/>
        <v>48</v>
      </c>
      <c r="U246" s="103" t="str">
        <f t="shared" si="163"/>
        <v>-</v>
      </c>
      <c r="V246" s="103">
        <f t="shared" si="163"/>
        <v>2</v>
      </c>
      <c r="W246" s="103" t="str">
        <f t="shared" si="163"/>
        <v>-</v>
      </c>
      <c r="X246" s="103">
        <f t="shared" si="163"/>
        <v>276</v>
      </c>
    </row>
    <row r="247" spans="1:24" ht="11.25" customHeight="1">
      <c r="A247" s="68">
        <v>2013</v>
      </c>
      <c r="B247" s="103" t="str">
        <f t="shared" ref="B247:L247" si="164">B93</f>
        <v>-</v>
      </c>
      <c r="C247" s="103" t="str">
        <f t="shared" si="164"/>
        <v>-</v>
      </c>
      <c r="D247" s="103" t="str">
        <f t="shared" si="164"/>
        <v>-</v>
      </c>
      <c r="E247" s="103">
        <f t="shared" si="164"/>
        <v>2585</v>
      </c>
      <c r="F247" s="103">
        <f t="shared" si="164"/>
        <v>12329</v>
      </c>
      <c r="G247" s="103">
        <f t="shared" si="164"/>
        <v>16247</v>
      </c>
      <c r="H247" s="103">
        <f t="shared" si="164"/>
        <v>11996</v>
      </c>
      <c r="I247" s="103">
        <f t="shared" si="164"/>
        <v>459</v>
      </c>
      <c r="J247" s="103">
        <f t="shared" si="164"/>
        <v>814</v>
      </c>
      <c r="K247" s="103" t="str">
        <f t="shared" si="164"/>
        <v>-</v>
      </c>
      <c r="L247" s="103">
        <f t="shared" si="164"/>
        <v>44430</v>
      </c>
      <c r="M247" s="27"/>
      <c r="N247" s="103" t="str">
        <f t="shared" ref="N247:X247" si="165">N93</f>
        <v>-</v>
      </c>
      <c r="O247" s="103" t="str">
        <f t="shared" si="165"/>
        <v>-</v>
      </c>
      <c r="P247" s="103" t="str">
        <f t="shared" si="165"/>
        <v>-</v>
      </c>
      <c r="Q247" s="103" t="str">
        <f t="shared" si="165"/>
        <v>-</v>
      </c>
      <c r="R247" s="103">
        <f t="shared" si="165"/>
        <v>65</v>
      </c>
      <c r="S247" s="103">
        <f t="shared" si="165"/>
        <v>360</v>
      </c>
      <c r="T247" s="103">
        <f t="shared" si="165"/>
        <v>245</v>
      </c>
      <c r="U247" s="103" t="str">
        <f t="shared" si="165"/>
        <v>-</v>
      </c>
      <c r="V247" s="103">
        <f t="shared" si="165"/>
        <v>6</v>
      </c>
      <c r="W247" s="103" t="str">
        <f t="shared" si="165"/>
        <v>-</v>
      </c>
      <c r="X247" s="103">
        <f t="shared" si="165"/>
        <v>676</v>
      </c>
    </row>
    <row r="248" spans="1:24" ht="11.25" customHeight="1">
      <c r="A248" s="68">
        <v>2014</v>
      </c>
      <c r="B248" s="103" t="str">
        <f t="shared" ref="B248:L248" si="166">B94</f>
        <v>-</v>
      </c>
      <c r="C248" s="103" t="str">
        <f t="shared" si="166"/>
        <v>-</v>
      </c>
      <c r="D248" s="103" t="str">
        <f t="shared" si="166"/>
        <v>-</v>
      </c>
      <c r="E248" s="103">
        <f t="shared" si="166"/>
        <v>4413</v>
      </c>
      <c r="F248" s="103">
        <f t="shared" si="166"/>
        <v>5756</v>
      </c>
      <c r="G248" s="103">
        <f t="shared" si="166"/>
        <v>7784</v>
      </c>
      <c r="H248" s="103">
        <f t="shared" si="166"/>
        <v>3259</v>
      </c>
      <c r="I248" s="103">
        <f t="shared" si="166"/>
        <v>319</v>
      </c>
      <c r="J248" s="103">
        <f t="shared" si="166"/>
        <v>1115</v>
      </c>
      <c r="K248" s="103" t="str">
        <f t="shared" si="166"/>
        <v>-</v>
      </c>
      <c r="L248" s="103">
        <f t="shared" si="166"/>
        <v>22646</v>
      </c>
      <c r="M248" s="27"/>
      <c r="N248" s="103" t="str">
        <f t="shared" ref="N248:X248" si="167">N94</f>
        <v>-</v>
      </c>
      <c r="O248" s="103" t="str">
        <f t="shared" si="167"/>
        <v>-</v>
      </c>
      <c r="P248" s="103" t="str">
        <f t="shared" si="167"/>
        <v>-</v>
      </c>
      <c r="Q248" s="103">
        <f t="shared" si="167"/>
        <v>22</v>
      </c>
      <c r="R248" s="103">
        <f t="shared" si="167"/>
        <v>119</v>
      </c>
      <c r="S248" s="103">
        <f t="shared" si="167"/>
        <v>696</v>
      </c>
      <c r="T248" s="103">
        <f t="shared" si="167"/>
        <v>9</v>
      </c>
      <c r="U248" s="103">
        <f t="shared" si="167"/>
        <v>3</v>
      </c>
      <c r="V248" s="103" t="str">
        <f t="shared" si="167"/>
        <v>-</v>
      </c>
      <c r="W248" s="103" t="str">
        <f t="shared" si="167"/>
        <v>-</v>
      </c>
      <c r="X248" s="103">
        <f t="shared" si="167"/>
        <v>849</v>
      </c>
    </row>
    <row r="249" spans="1:24" ht="11.25" customHeight="1">
      <c r="A249" s="68">
        <v>2015</v>
      </c>
      <c r="B249" s="103" t="str">
        <f t="shared" ref="B249:L249" si="168">B95</f>
        <v>-</v>
      </c>
      <c r="C249" s="103" t="str">
        <f t="shared" si="168"/>
        <v>-</v>
      </c>
      <c r="D249" s="103" t="str">
        <f t="shared" si="168"/>
        <v>-</v>
      </c>
      <c r="E249" s="103">
        <f t="shared" si="168"/>
        <v>930</v>
      </c>
      <c r="F249" s="103">
        <f t="shared" si="168"/>
        <v>376</v>
      </c>
      <c r="G249" s="103">
        <f t="shared" si="168"/>
        <v>1237</v>
      </c>
      <c r="H249" s="103">
        <f t="shared" si="168"/>
        <v>1454</v>
      </c>
      <c r="I249" s="103">
        <f t="shared" si="168"/>
        <v>85</v>
      </c>
      <c r="J249" s="103">
        <f t="shared" si="168"/>
        <v>792</v>
      </c>
      <c r="K249" s="103" t="str">
        <f t="shared" si="168"/>
        <v>-</v>
      </c>
      <c r="L249" s="103">
        <f t="shared" si="168"/>
        <v>4874</v>
      </c>
      <c r="M249" s="27"/>
      <c r="N249" s="103" t="str">
        <f t="shared" ref="N249:X249" si="169">N95</f>
        <v>-</v>
      </c>
      <c r="O249" s="103" t="str">
        <f t="shared" si="169"/>
        <v>-</v>
      </c>
      <c r="P249" s="103" t="str">
        <f t="shared" si="169"/>
        <v>-</v>
      </c>
      <c r="Q249" s="103" t="str">
        <f t="shared" si="169"/>
        <v>-</v>
      </c>
      <c r="R249" s="103">
        <f t="shared" si="169"/>
        <v>13</v>
      </c>
      <c r="S249" s="103">
        <f t="shared" si="169"/>
        <v>122</v>
      </c>
      <c r="T249" s="103">
        <f t="shared" si="169"/>
        <v>5</v>
      </c>
      <c r="U249" s="103">
        <f t="shared" si="169"/>
        <v>4</v>
      </c>
      <c r="V249" s="103">
        <f t="shared" si="169"/>
        <v>6</v>
      </c>
      <c r="W249" s="103" t="str">
        <f t="shared" si="169"/>
        <v>-</v>
      </c>
      <c r="X249" s="103">
        <f t="shared" si="169"/>
        <v>150</v>
      </c>
    </row>
    <row r="250" spans="1:24" ht="11.25" customHeight="1">
      <c r="A250" s="68">
        <v>2016</v>
      </c>
      <c r="B250" s="103" t="str">
        <f t="shared" ref="B250:L250" si="170">B96</f>
        <v>-</v>
      </c>
      <c r="C250" s="103" t="str">
        <f t="shared" si="170"/>
        <v>-</v>
      </c>
      <c r="D250" s="103" t="str">
        <f t="shared" si="170"/>
        <v>-</v>
      </c>
      <c r="E250" s="103">
        <f t="shared" si="170"/>
        <v>1454</v>
      </c>
      <c r="F250" s="103">
        <f t="shared" si="170"/>
        <v>1025</v>
      </c>
      <c r="G250" s="103">
        <f t="shared" si="170"/>
        <v>1506</v>
      </c>
      <c r="H250" s="103">
        <f t="shared" si="170"/>
        <v>649</v>
      </c>
      <c r="I250" s="103">
        <f t="shared" si="170"/>
        <v>582</v>
      </c>
      <c r="J250" s="103">
        <f t="shared" si="170"/>
        <v>287</v>
      </c>
      <c r="K250" s="103" t="str">
        <f t="shared" si="170"/>
        <v>-</v>
      </c>
      <c r="L250" s="103">
        <f t="shared" si="170"/>
        <v>5503</v>
      </c>
      <c r="M250" s="27"/>
      <c r="N250" s="103" t="str">
        <f t="shared" ref="N250:X250" si="171">N96</f>
        <v>-</v>
      </c>
      <c r="O250" s="103" t="str">
        <f t="shared" si="171"/>
        <v>-</v>
      </c>
      <c r="P250" s="103" t="str">
        <f t="shared" si="171"/>
        <v>-</v>
      </c>
      <c r="Q250" s="103" t="str">
        <f t="shared" si="171"/>
        <v>-</v>
      </c>
      <c r="R250" s="103">
        <f t="shared" si="171"/>
        <v>29</v>
      </c>
      <c r="S250" s="103">
        <f t="shared" si="171"/>
        <v>45</v>
      </c>
      <c r="T250" s="103">
        <f t="shared" si="171"/>
        <v>3</v>
      </c>
      <c r="U250" s="103">
        <f t="shared" si="171"/>
        <v>2</v>
      </c>
      <c r="V250" s="103" t="str">
        <f t="shared" si="171"/>
        <v>-</v>
      </c>
      <c r="W250" s="103" t="str">
        <f t="shared" si="171"/>
        <v>-</v>
      </c>
      <c r="X250" s="103">
        <f t="shared" si="171"/>
        <v>79</v>
      </c>
    </row>
    <row r="251" spans="1:24" ht="11.25" customHeight="1">
      <c r="A251" s="68">
        <v>2017</v>
      </c>
      <c r="B251" s="103" t="str">
        <f t="shared" ref="B251:L251" si="172">B97</f>
        <v>-</v>
      </c>
      <c r="C251" s="103" t="str">
        <f t="shared" si="172"/>
        <v>-</v>
      </c>
      <c r="D251" s="103" t="str">
        <f t="shared" si="172"/>
        <v>-</v>
      </c>
      <c r="E251" s="103" t="str">
        <f t="shared" si="172"/>
        <v>-</v>
      </c>
      <c r="F251" s="103" t="str">
        <f t="shared" si="172"/>
        <v>-</v>
      </c>
      <c r="G251" s="103" t="str">
        <f t="shared" si="172"/>
        <v>-</v>
      </c>
      <c r="H251" s="103" t="str">
        <f t="shared" si="172"/>
        <v>-</v>
      </c>
      <c r="I251" s="103" t="str">
        <f t="shared" si="172"/>
        <v>-</v>
      </c>
      <c r="J251" s="103">
        <f t="shared" si="172"/>
        <v>506</v>
      </c>
      <c r="K251" s="103" t="str">
        <f t="shared" si="172"/>
        <v>-</v>
      </c>
      <c r="L251" s="103">
        <f t="shared" si="172"/>
        <v>506</v>
      </c>
      <c r="M251" s="27"/>
      <c r="N251" s="103" t="str">
        <f t="shared" ref="N251:X251" si="173">N97</f>
        <v>-</v>
      </c>
      <c r="O251" s="103" t="str">
        <f t="shared" si="173"/>
        <v>-</v>
      </c>
      <c r="P251" s="103" t="str">
        <f t="shared" si="173"/>
        <v>-</v>
      </c>
      <c r="Q251" s="103" t="str">
        <f t="shared" si="173"/>
        <v>-</v>
      </c>
      <c r="R251" s="103" t="str">
        <f t="shared" si="173"/>
        <v>-</v>
      </c>
      <c r="S251" s="103" t="str">
        <f t="shared" si="173"/>
        <v>-</v>
      </c>
      <c r="T251" s="103" t="str">
        <f t="shared" si="173"/>
        <v>-</v>
      </c>
      <c r="U251" s="103" t="str">
        <f t="shared" si="173"/>
        <v>-</v>
      </c>
      <c r="V251" s="103" t="str">
        <f t="shared" si="173"/>
        <v>-</v>
      </c>
      <c r="W251" s="103" t="str">
        <f t="shared" si="173"/>
        <v>-</v>
      </c>
      <c r="X251" s="103" t="str">
        <f t="shared" si="173"/>
        <v>-</v>
      </c>
    </row>
    <row r="252" spans="1:24" ht="11.25" customHeight="1">
      <c r="A252" s="68">
        <v>2018</v>
      </c>
      <c r="B252" s="103" t="str">
        <f t="shared" ref="B252:L252" si="174">B98</f>
        <v>-</v>
      </c>
      <c r="C252" s="103" t="str">
        <f t="shared" si="174"/>
        <v>-</v>
      </c>
      <c r="D252" s="103" t="str">
        <f t="shared" si="174"/>
        <v>-</v>
      </c>
      <c r="E252" s="103">
        <f t="shared" si="174"/>
        <v>105</v>
      </c>
      <c r="F252" s="103">
        <f t="shared" si="174"/>
        <v>1863</v>
      </c>
      <c r="G252" s="103">
        <f t="shared" si="174"/>
        <v>1320</v>
      </c>
      <c r="H252" s="103">
        <f t="shared" si="174"/>
        <v>1583</v>
      </c>
      <c r="I252" s="103">
        <f t="shared" si="174"/>
        <v>31</v>
      </c>
      <c r="J252" s="103">
        <f t="shared" si="174"/>
        <v>429</v>
      </c>
      <c r="K252" s="103" t="str">
        <f t="shared" si="174"/>
        <v>-</v>
      </c>
      <c r="L252" s="103">
        <f t="shared" si="174"/>
        <v>5331</v>
      </c>
      <c r="M252" s="27"/>
      <c r="N252" s="103" t="str">
        <f t="shared" ref="N252:X252" si="175">N98</f>
        <v>-</v>
      </c>
      <c r="O252" s="103" t="str">
        <f t="shared" si="175"/>
        <v>-</v>
      </c>
      <c r="P252" s="103" t="str">
        <f t="shared" si="175"/>
        <v>-</v>
      </c>
      <c r="Q252" s="103" t="str">
        <f t="shared" si="175"/>
        <v>-</v>
      </c>
      <c r="R252" s="103">
        <f t="shared" si="175"/>
        <v>52</v>
      </c>
      <c r="S252" s="103">
        <f t="shared" si="175"/>
        <v>23</v>
      </c>
      <c r="T252" s="103">
        <f t="shared" si="175"/>
        <v>45</v>
      </c>
      <c r="U252" s="103" t="str">
        <f t="shared" si="175"/>
        <v>-</v>
      </c>
      <c r="V252" s="103" t="str">
        <f t="shared" si="175"/>
        <v>-</v>
      </c>
      <c r="W252" s="103" t="str">
        <f t="shared" si="175"/>
        <v>-</v>
      </c>
      <c r="X252" s="103">
        <f t="shared" si="175"/>
        <v>120</v>
      </c>
    </row>
    <row r="253" spans="1:24" ht="11.25" customHeight="1">
      <c r="A253" s="68">
        <v>2019</v>
      </c>
      <c r="B253" s="103" t="str">
        <f t="shared" ref="B253:L253" si="176">B99</f>
        <v>-</v>
      </c>
      <c r="C253" s="103" t="str">
        <f t="shared" si="176"/>
        <v>-</v>
      </c>
      <c r="D253" s="103" t="str">
        <f t="shared" si="176"/>
        <v>-</v>
      </c>
      <c r="E253" s="103">
        <f t="shared" si="176"/>
        <v>325</v>
      </c>
      <c r="F253" s="103">
        <f t="shared" si="176"/>
        <v>2423</v>
      </c>
      <c r="G253" s="103">
        <f t="shared" si="176"/>
        <v>1530</v>
      </c>
      <c r="H253" s="103">
        <f t="shared" si="176"/>
        <v>1177</v>
      </c>
      <c r="I253" s="103">
        <f t="shared" si="176"/>
        <v>74</v>
      </c>
      <c r="J253" s="103" t="str">
        <f t="shared" si="176"/>
        <v>-</v>
      </c>
      <c r="K253" s="103" t="str">
        <f t="shared" si="176"/>
        <v>-</v>
      </c>
      <c r="L253" s="103">
        <f t="shared" si="176"/>
        <v>5529</v>
      </c>
      <c r="M253" s="27"/>
      <c r="N253" s="103" t="str">
        <f t="shared" ref="N253:X253" si="177">N99</f>
        <v>-</v>
      </c>
      <c r="O253" s="103" t="str">
        <f t="shared" si="177"/>
        <v>-</v>
      </c>
      <c r="P253" s="103" t="str">
        <f t="shared" si="177"/>
        <v>-</v>
      </c>
      <c r="Q253" s="103" t="str">
        <f t="shared" si="177"/>
        <v>-</v>
      </c>
      <c r="R253" s="103">
        <f t="shared" si="177"/>
        <v>186</v>
      </c>
      <c r="S253" s="103">
        <f t="shared" si="177"/>
        <v>408</v>
      </c>
      <c r="T253" s="103">
        <f t="shared" si="177"/>
        <v>103</v>
      </c>
      <c r="U253" s="103" t="str">
        <f t="shared" si="177"/>
        <v>-</v>
      </c>
      <c r="V253" s="103" t="str">
        <f t="shared" si="177"/>
        <v>-</v>
      </c>
      <c r="W253" s="103" t="str">
        <f t="shared" si="177"/>
        <v>-</v>
      </c>
      <c r="X253" s="103">
        <f t="shared" si="177"/>
        <v>697</v>
      </c>
    </row>
    <row r="254" spans="1:24" ht="11.25" customHeight="1">
      <c r="A254" s="68" t="s">
        <v>215</v>
      </c>
      <c r="B254" s="103" t="str">
        <f t="shared" ref="B254:L254" si="178">B100</f>
        <v>-</v>
      </c>
      <c r="C254" s="103" t="str">
        <f t="shared" si="178"/>
        <v>-</v>
      </c>
      <c r="D254" s="103" t="str">
        <f t="shared" si="178"/>
        <v>-</v>
      </c>
      <c r="E254" s="103" t="str">
        <f t="shared" si="178"/>
        <v>-</v>
      </c>
      <c r="F254" s="103">
        <f t="shared" si="178"/>
        <v>566</v>
      </c>
      <c r="G254" s="103">
        <f t="shared" si="178"/>
        <v>2518</v>
      </c>
      <c r="H254" s="103">
        <f t="shared" si="178"/>
        <v>382</v>
      </c>
      <c r="I254" s="103" t="str">
        <f t="shared" si="178"/>
        <v>-</v>
      </c>
      <c r="J254" s="103" t="str">
        <f t="shared" si="178"/>
        <v>-</v>
      </c>
      <c r="K254" s="103" t="str">
        <f t="shared" si="178"/>
        <v>-</v>
      </c>
      <c r="L254" s="103">
        <f t="shared" si="178"/>
        <v>3466</v>
      </c>
      <c r="M254" s="27"/>
      <c r="N254" s="103" t="str">
        <f t="shared" ref="N254:X254" si="179">N100</f>
        <v>-</v>
      </c>
      <c r="O254" s="103" t="str">
        <f t="shared" si="179"/>
        <v>-</v>
      </c>
      <c r="P254" s="103" t="str">
        <f t="shared" si="179"/>
        <v>-</v>
      </c>
      <c r="Q254" s="103" t="str">
        <f t="shared" si="179"/>
        <v>-</v>
      </c>
      <c r="R254" s="103" t="str">
        <f t="shared" si="179"/>
        <v>-</v>
      </c>
      <c r="S254" s="103">
        <f t="shared" si="179"/>
        <v>18</v>
      </c>
      <c r="T254" s="103" t="str">
        <f t="shared" si="179"/>
        <v>-</v>
      </c>
      <c r="U254" s="103" t="str">
        <f t="shared" si="179"/>
        <v>-</v>
      </c>
      <c r="V254" s="103" t="str">
        <f t="shared" si="179"/>
        <v>-</v>
      </c>
      <c r="W254" s="103" t="str">
        <f t="shared" si="179"/>
        <v>-</v>
      </c>
      <c r="X254" s="103">
        <f t="shared" si="179"/>
        <v>18</v>
      </c>
    </row>
    <row r="255" spans="1:24" ht="11.25" customHeight="1">
      <c r="A255" s="68">
        <v>2021</v>
      </c>
      <c r="B255" s="103" t="str">
        <f t="shared" ref="B255:L255" si="180">B101</f>
        <v>-</v>
      </c>
      <c r="C255" s="103" t="str">
        <f t="shared" si="180"/>
        <v>-</v>
      </c>
      <c r="D255" s="103" t="str">
        <f t="shared" si="180"/>
        <v>-</v>
      </c>
      <c r="E255" s="103" t="str">
        <f t="shared" si="180"/>
        <v>-</v>
      </c>
      <c r="F255" s="103">
        <f t="shared" si="180"/>
        <v>276</v>
      </c>
      <c r="G255" s="103">
        <f t="shared" si="180"/>
        <v>1088</v>
      </c>
      <c r="H255" s="103">
        <f t="shared" si="180"/>
        <v>178</v>
      </c>
      <c r="I255" s="103" t="str">
        <f t="shared" si="180"/>
        <v>-</v>
      </c>
      <c r="J255" s="103" t="str">
        <f t="shared" si="180"/>
        <v>-</v>
      </c>
      <c r="K255" s="103" t="str">
        <f t="shared" si="180"/>
        <v>-</v>
      </c>
      <c r="L255" s="103">
        <f t="shared" si="180"/>
        <v>1542</v>
      </c>
      <c r="M255" s="27"/>
      <c r="N255" s="103" t="str">
        <f t="shared" ref="N255:X255" si="181">N101</f>
        <v>-</v>
      </c>
      <c r="O255" s="103" t="str">
        <f t="shared" si="181"/>
        <v>-</v>
      </c>
      <c r="P255" s="103" t="str">
        <f t="shared" si="181"/>
        <v>-</v>
      </c>
      <c r="Q255" s="103" t="str">
        <f t="shared" si="181"/>
        <v>-</v>
      </c>
      <c r="R255" s="103">
        <f t="shared" si="181"/>
        <v>450</v>
      </c>
      <c r="S255" s="103">
        <f t="shared" si="181"/>
        <v>130</v>
      </c>
      <c r="T255" s="103">
        <f t="shared" si="181"/>
        <v>195</v>
      </c>
      <c r="U255" s="103" t="str">
        <f t="shared" si="181"/>
        <v>-</v>
      </c>
      <c r="V255" s="103" t="str">
        <f t="shared" si="181"/>
        <v>-</v>
      </c>
      <c r="W255" s="103" t="str">
        <f t="shared" si="181"/>
        <v>-</v>
      </c>
      <c r="X255" s="103">
        <f t="shared" si="181"/>
        <v>775</v>
      </c>
    </row>
    <row r="256" spans="1:24" ht="11.25" customHeight="1">
      <c r="A256" s="68">
        <v>2022</v>
      </c>
      <c r="B256" s="103" t="str">
        <f t="shared" ref="B256:L256" si="182">B102</f>
        <v>-</v>
      </c>
      <c r="C256" s="103" t="str">
        <f t="shared" si="182"/>
        <v>-</v>
      </c>
      <c r="D256" s="103" t="str">
        <f t="shared" si="182"/>
        <v>-</v>
      </c>
      <c r="E256" s="103">
        <f t="shared" si="182"/>
        <v>3550</v>
      </c>
      <c r="F256" s="103">
        <f t="shared" si="182"/>
        <v>164</v>
      </c>
      <c r="G256" s="103">
        <f t="shared" si="182"/>
        <v>63</v>
      </c>
      <c r="H256" s="103">
        <f t="shared" si="182"/>
        <v>391</v>
      </c>
      <c r="I256" s="103">
        <f t="shared" si="182"/>
        <v>443</v>
      </c>
      <c r="J256" s="103" t="str">
        <f t="shared" si="182"/>
        <v>-</v>
      </c>
      <c r="K256" s="103" t="str">
        <f t="shared" si="182"/>
        <v>-</v>
      </c>
      <c r="L256" s="103">
        <f t="shared" si="182"/>
        <v>4611</v>
      </c>
      <c r="M256" s="27"/>
      <c r="N256" s="103" t="str">
        <f t="shared" ref="N256:X256" si="183">N102</f>
        <v>-</v>
      </c>
      <c r="O256" s="103" t="str">
        <f t="shared" si="183"/>
        <v>-</v>
      </c>
      <c r="P256" s="103" t="str">
        <f t="shared" si="183"/>
        <v>-</v>
      </c>
      <c r="Q256" s="103">
        <f t="shared" si="183"/>
        <v>13</v>
      </c>
      <c r="R256" s="103">
        <f t="shared" si="183"/>
        <v>544</v>
      </c>
      <c r="S256" s="103">
        <f t="shared" si="183"/>
        <v>401</v>
      </c>
      <c r="T256" s="103">
        <f t="shared" si="183"/>
        <v>7</v>
      </c>
      <c r="U256" s="103">
        <f t="shared" si="183"/>
        <v>2</v>
      </c>
      <c r="V256" s="103" t="str">
        <f t="shared" si="183"/>
        <v>-</v>
      </c>
      <c r="W256" s="103" t="str">
        <f t="shared" si="183"/>
        <v>-</v>
      </c>
      <c r="X256" s="103">
        <f t="shared" si="183"/>
        <v>967</v>
      </c>
    </row>
    <row r="257" spans="1:24" ht="11.25" customHeight="1">
      <c r="A257" s="68">
        <v>2023</v>
      </c>
      <c r="B257" s="103" t="str">
        <f>B103</f>
        <v>-</v>
      </c>
      <c r="C257" s="103" t="str">
        <f t="shared" ref="C257:K258" si="184">C103</f>
        <v>-</v>
      </c>
      <c r="D257" s="103" t="str">
        <f t="shared" si="184"/>
        <v>-</v>
      </c>
      <c r="E257" s="103" t="str">
        <f t="shared" si="184"/>
        <v>-</v>
      </c>
      <c r="F257" s="103" t="str">
        <f t="shared" si="184"/>
        <v>-</v>
      </c>
      <c r="G257" s="103" t="str">
        <f t="shared" si="184"/>
        <v>-</v>
      </c>
      <c r="H257" s="103" t="str">
        <f t="shared" si="184"/>
        <v>-</v>
      </c>
      <c r="I257" s="103" t="str">
        <f t="shared" si="184"/>
        <v>-</v>
      </c>
      <c r="J257" s="103" t="str">
        <f t="shared" si="184"/>
        <v>-</v>
      </c>
      <c r="K257" s="103" t="str">
        <f t="shared" si="184"/>
        <v>-</v>
      </c>
      <c r="L257" s="38" t="s">
        <v>15</v>
      </c>
      <c r="M257" s="27"/>
      <c r="N257" s="103" t="str">
        <f t="shared" ref="N257:X258" si="185">N103</f>
        <v>-</v>
      </c>
      <c r="O257" s="103" t="str">
        <f t="shared" si="185"/>
        <v>-</v>
      </c>
      <c r="P257" s="103" t="str">
        <f t="shared" si="185"/>
        <v>-</v>
      </c>
      <c r="Q257" s="103" t="str">
        <f t="shared" si="185"/>
        <v>-</v>
      </c>
      <c r="R257" s="103">
        <f t="shared" si="185"/>
        <v>8</v>
      </c>
      <c r="S257" s="103">
        <f t="shared" si="185"/>
        <v>8</v>
      </c>
      <c r="T257" s="103">
        <f t="shared" si="185"/>
        <v>8</v>
      </c>
      <c r="U257" s="103" t="str">
        <f t="shared" si="185"/>
        <v>-</v>
      </c>
      <c r="V257" s="103" t="str">
        <f t="shared" si="185"/>
        <v>-</v>
      </c>
      <c r="W257" s="103" t="str">
        <f t="shared" si="185"/>
        <v>-</v>
      </c>
      <c r="X257" s="103">
        <f t="shared" si="185"/>
        <v>24</v>
      </c>
    </row>
    <row r="258" spans="1:24" ht="11.25" customHeight="1">
      <c r="A258" s="68" t="s">
        <v>346</v>
      </c>
      <c r="B258" s="103" t="str">
        <f>B104</f>
        <v>-</v>
      </c>
      <c r="C258" s="103" t="str">
        <f t="shared" si="184"/>
        <v>-</v>
      </c>
      <c r="D258" s="103" t="str">
        <f t="shared" si="184"/>
        <v>-</v>
      </c>
      <c r="E258" s="103">
        <f t="shared" si="184"/>
        <v>2</v>
      </c>
      <c r="F258" s="103">
        <f t="shared" si="184"/>
        <v>39</v>
      </c>
      <c r="G258" s="103">
        <f t="shared" si="184"/>
        <v>62</v>
      </c>
      <c r="H258" s="103">
        <f t="shared" si="184"/>
        <v>64</v>
      </c>
      <c r="I258" s="103" t="str">
        <f t="shared" si="184"/>
        <v>-</v>
      </c>
      <c r="J258" s="103" t="str">
        <f t="shared" si="184"/>
        <v>-</v>
      </c>
      <c r="K258" s="103" t="str">
        <f t="shared" si="184"/>
        <v>-</v>
      </c>
      <c r="L258" s="38" t="s">
        <v>15</v>
      </c>
      <c r="M258" s="27"/>
      <c r="N258" s="103" t="str">
        <f t="shared" si="185"/>
        <v>-</v>
      </c>
      <c r="O258" s="103" t="str">
        <f t="shared" si="185"/>
        <v>-</v>
      </c>
      <c r="P258" s="103" t="str">
        <f t="shared" si="185"/>
        <v>-</v>
      </c>
      <c r="Q258" s="103" t="str">
        <f t="shared" si="185"/>
        <v>-</v>
      </c>
      <c r="R258" s="103">
        <f t="shared" si="185"/>
        <v>317</v>
      </c>
      <c r="S258" s="103">
        <f t="shared" si="185"/>
        <v>449</v>
      </c>
      <c r="T258" s="103">
        <f t="shared" si="185"/>
        <v>74</v>
      </c>
      <c r="U258" s="103" t="str">
        <f t="shared" si="185"/>
        <v>-</v>
      </c>
      <c r="V258" s="103" t="str">
        <f t="shared" si="185"/>
        <v>-</v>
      </c>
      <c r="W258" s="103" t="str">
        <f t="shared" si="185"/>
        <v>-</v>
      </c>
      <c r="X258" s="103">
        <f t="shared" si="185"/>
        <v>840</v>
      </c>
    </row>
    <row r="259" spans="1:24" ht="11.25" customHeight="1">
      <c r="A259" s="68"/>
      <c r="B259" s="103"/>
      <c r="C259" s="103"/>
      <c r="D259" s="103"/>
      <c r="E259" s="103"/>
      <c r="F259" s="103"/>
      <c r="G259" s="103"/>
      <c r="H259" s="103"/>
      <c r="I259" s="103"/>
      <c r="J259" s="103"/>
      <c r="K259" s="103"/>
      <c r="L259" s="103"/>
      <c r="M259" s="27"/>
      <c r="N259" s="103"/>
      <c r="O259" s="103"/>
      <c r="P259" s="103"/>
      <c r="Q259" s="103"/>
      <c r="R259" s="103"/>
      <c r="S259" s="103"/>
      <c r="T259" s="103"/>
      <c r="U259" s="103"/>
      <c r="V259" s="103"/>
      <c r="W259" s="103"/>
      <c r="X259" s="103"/>
    </row>
    <row r="260" spans="1:24" ht="11.25" customHeight="1">
      <c r="A260" s="1" t="s">
        <v>280</v>
      </c>
      <c r="B260" s="1"/>
      <c r="C260" s="1"/>
      <c r="D260" s="1"/>
      <c r="E260" s="1"/>
      <c r="F260" s="1"/>
      <c r="G260" s="1"/>
      <c r="H260" s="1"/>
      <c r="I260" s="1"/>
      <c r="J260" s="1"/>
      <c r="K260" s="1"/>
      <c r="L260" s="1"/>
      <c r="M260" s="1"/>
      <c r="N260" s="1"/>
      <c r="O260" s="1"/>
      <c r="P260" s="1"/>
      <c r="Q260" s="1"/>
      <c r="R260" s="1"/>
      <c r="S260" s="1"/>
      <c r="T260" s="1"/>
      <c r="U260" s="1"/>
      <c r="V260" s="1"/>
      <c r="W260" s="1"/>
      <c r="X260" s="1"/>
    </row>
    <row r="261" spans="1:24" ht="11.25" customHeight="1">
      <c r="A261" s="67" t="s">
        <v>1</v>
      </c>
      <c r="B261" s="36" t="s">
        <v>60</v>
      </c>
      <c r="C261" s="36" t="s">
        <v>61</v>
      </c>
      <c r="D261" s="36" t="s">
        <v>20</v>
      </c>
      <c r="E261" s="36" t="s">
        <v>21</v>
      </c>
      <c r="F261" s="36" t="s">
        <v>22</v>
      </c>
      <c r="G261" s="36" t="s">
        <v>23</v>
      </c>
      <c r="H261" s="36" t="s">
        <v>24</v>
      </c>
      <c r="I261" s="36" t="s">
        <v>25</v>
      </c>
      <c r="J261" s="36" t="s">
        <v>26</v>
      </c>
      <c r="K261" s="36" t="s">
        <v>62</v>
      </c>
      <c r="L261" s="36" t="s">
        <v>8</v>
      </c>
      <c r="M261" s="151"/>
      <c r="N261" s="36" t="s">
        <v>60</v>
      </c>
      <c r="O261" s="36" t="s">
        <v>61</v>
      </c>
      <c r="P261" s="36" t="s">
        <v>20</v>
      </c>
      <c r="Q261" s="36" t="s">
        <v>21</v>
      </c>
      <c r="R261" s="36" t="s">
        <v>22</v>
      </c>
      <c r="S261" s="36" t="s">
        <v>23</v>
      </c>
      <c r="T261" s="36" t="s">
        <v>24</v>
      </c>
      <c r="U261" s="36" t="s">
        <v>25</v>
      </c>
      <c r="V261" s="36" t="s">
        <v>26</v>
      </c>
      <c r="W261" s="36" t="s">
        <v>62</v>
      </c>
      <c r="X261" s="36" t="s">
        <v>8</v>
      </c>
    </row>
    <row r="262" spans="1:24" ht="11.25" customHeight="1">
      <c r="A262" s="68"/>
      <c r="B262" s="311" t="s">
        <v>50</v>
      </c>
      <c r="C262" s="311"/>
      <c r="D262" s="311"/>
      <c r="E262" s="311"/>
      <c r="F262" s="311"/>
      <c r="G262" s="311"/>
      <c r="H262" s="311"/>
      <c r="I262" s="311"/>
      <c r="J262" s="311"/>
      <c r="K262" s="311"/>
      <c r="L262" s="311"/>
      <c r="M262" s="6"/>
      <c r="N262" s="311" t="s">
        <v>51</v>
      </c>
      <c r="O262" s="311"/>
      <c r="P262" s="311"/>
      <c r="Q262" s="311"/>
      <c r="R262" s="311"/>
      <c r="S262" s="311"/>
      <c r="T262" s="311"/>
      <c r="U262" s="311"/>
      <c r="V262" s="311"/>
      <c r="W262" s="311"/>
      <c r="X262" s="311"/>
    </row>
    <row r="263" spans="1:24" ht="11.25" customHeight="1">
      <c r="A263" s="63" t="s">
        <v>276</v>
      </c>
      <c r="B263" s="103"/>
      <c r="C263" s="103"/>
      <c r="D263" s="103"/>
      <c r="E263" s="103"/>
      <c r="F263" s="103"/>
      <c r="G263" s="103"/>
      <c r="H263" s="103"/>
      <c r="I263" s="103"/>
      <c r="J263" s="103"/>
      <c r="K263" s="103"/>
      <c r="L263" s="103"/>
      <c r="M263" s="27"/>
      <c r="N263" s="103"/>
      <c r="O263" s="103"/>
      <c r="P263" s="103"/>
      <c r="Q263" s="103"/>
      <c r="R263" s="103"/>
      <c r="S263" s="103"/>
      <c r="T263" s="103"/>
      <c r="U263" s="103"/>
      <c r="V263" s="103"/>
      <c r="W263" s="103"/>
      <c r="X263" s="103"/>
    </row>
    <row r="264" spans="1:24" ht="11.25" customHeight="1">
      <c r="A264" s="68" t="s">
        <v>102</v>
      </c>
      <c r="B264" s="103">
        <f>AVERAGE(B112:B116)</f>
        <v>5946.6</v>
      </c>
      <c r="C264" s="103">
        <f t="shared" ref="C264:L264" si="186">AVERAGE(C112:C116)</f>
        <v>7265.6</v>
      </c>
      <c r="D264" s="103">
        <f t="shared" si="186"/>
        <v>7238</v>
      </c>
      <c r="E264" s="103">
        <f t="shared" si="186"/>
        <v>7654.4</v>
      </c>
      <c r="F264" s="103">
        <f t="shared" si="186"/>
        <v>13303.2</v>
      </c>
      <c r="G264" s="103">
        <f t="shared" si="186"/>
        <v>18990.2</v>
      </c>
      <c r="H264" s="103">
        <f t="shared" si="186"/>
        <v>16587</v>
      </c>
      <c r="I264" s="103">
        <f t="shared" si="186"/>
        <v>8529.7999999999993</v>
      </c>
      <c r="J264" s="103">
        <f t="shared" si="186"/>
        <v>5546.2</v>
      </c>
      <c r="K264" s="103">
        <f t="shared" si="186"/>
        <v>1410.2</v>
      </c>
      <c r="L264" s="103">
        <f t="shared" si="186"/>
        <v>92471.2</v>
      </c>
      <c r="M264" s="27"/>
      <c r="N264" s="103">
        <f t="shared" ref="N264:X264" si="187">AVERAGE(N112:N116)</f>
        <v>0</v>
      </c>
      <c r="O264" s="103">
        <f t="shared" si="187"/>
        <v>0.6</v>
      </c>
      <c r="P264" s="103">
        <f t="shared" si="187"/>
        <v>21.2</v>
      </c>
      <c r="Q264" s="103">
        <f t="shared" si="187"/>
        <v>148.6</v>
      </c>
      <c r="R264" s="103">
        <f t="shared" si="187"/>
        <v>680</v>
      </c>
      <c r="S264" s="103">
        <f t="shared" si="187"/>
        <v>902.6</v>
      </c>
      <c r="T264" s="103">
        <f t="shared" si="187"/>
        <v>302.60000000000002</v>
      </c>
      <c r="U264" s="103">
        <f t="shared" si="187"/>
        <v>39.6</v>
      </c>
      <c r="V264" s="103">
        <f t="shared" si="187"/>
        <v>29.4</v>
      </c>
      <c r="W264" s="103">
        <f t="shared" si="187"/>
        <v>0</v>
      </c>
      <c r="X264" s="103">
        <f t="shared" si="187"/>
        <v>2124.6</v>
      </c>
    </row>
    <row r="265" spans="1:24" ht="11.25" customHeight="1">
      <c r="A265" s="68" t="s">
        <v>10</v>
      </c>
      <c r="B265" s="103">
        <f>AVERAGE(B117:B121)</f>
        <v>5630.2</v>
      </c>
      <c r="C265" s="103">
        <f t="shared" ref="C265:L265" si="188">AVERAGE(C117:C121)</f>
        <v>15288.4</v>
      </c>
      <c r="D265" s="103">
        <f t="shared" si="188"/>
        <v>26364.6</v>
      </c>
      <c r="E265" s="103">
        <f t="shared" si="188"/>
        <v>10037.200000000001</v>
      </c>
      <c r="F265" s="103">
        <f t="shared" si="188"/>
        <v>18924.599999999999</v>
      </c>
      <c r="G265" s="103">
        <f t="shared" si="188"/>
        <v>28491.4</v>
      </c>
      <c r="H265" s="103">
        <f t="shared" si="188"/>
        <v>17858.2</v>
      </c>
      <c r="I265" s="103">
        <f t="shared" si="188"/>
        <v>7834.4</v>
      </c>
      <c r="J265" s="103">
        <f t="shared" si="188"/>
        <v>4239.6000000000004</v>
      </c>
      <c r="K265" s="103">
        <f t="shared" si="188"/>
        <v>1318.8</v>
      </c>
      <c r="L265" s="103">
        <f t="shared" si="188"/>
        <v>135987.4</v>
      </c>
      <c r="M265" s="27"/>
      <c r="N265" s="103">
        <f t="shared" ref="N265:X265" si="189">AVERAGE(N117:N121)</f>
        <v>0</v>
      </c>
      <c r="O265" s="103">
        <f t="shared" si="189"/>
        <v>0.6</v>
      </c>
      <c r="P265" s="103">
        <f t="shared" si="189"/>
        <v>56</v>
      </c>
      <c r="Q265" s="103">
        <f t="shared" si="189"/>
        <v>212</v>
      </c>
      <c r="R265" s="103">
        <f t="shared" si="189"/>
        <v>1300</v>
      </c>
      <c r="S265" s="103">
        <f t="shared" si="189"/>
        <v>2384.1999999999998</v>
      </c>
      <c r="T265" s="103">
        <f t="shared" si="189"/>
        <v>771.8</v>
      </c>
      <c r="U265" s="103">
        <f t="shared" si="189"/>
        <v>153.19999999999999</v>
      </c>
      <c r="V265" s="103">
        <f t="shared" si="189"/>
        <v>12.2</v>
      </c>
      <c r="W265" s="103">
        <f t="shared" si="189"/>
        <v>0</v>
      </c>
      <c r="X265" s="103">
        <f t="shared" si="189"/>
        <v>4890</v>
      </c>
    </row>
    <row r="266" spans="1:24" ht="11.25" customHeight="1">
      <c r="A266" s="68" t="s">
        <v>11</v>
      </c>
      <c r="B266" s="103">
        <f>AVERAGE(B122:B126)</f>
        <v>484.4</v>
      </c>
      <c r="C266" s="103">
        <f t="shared" ref="C266:X266" si="190">AVERAGE(C122:C126)</f>
        <v>11135.6</v>
      </c>
      <c r="D266" s="103">
        <f t="shared" si="190"/>
        <v>21563.8</v>
      </c>
      <c r="E266" s="103">
        <f t="shared" si="190"/>
        <v>15560.6</v>
      </c>
      <c r="F266" s="103">
        <f t="shared" si="190"/>
        <v>27663.200000000001</v>
      </c>
      <c r="G266" s="103">
        <f t="shared" si="190"/>
        <v>53815.4</v>
      </c>
      <c r="H266" s="103">
        <f t="shared" si="190"/>
        <v>17807.400000000001</v>
      </c>
      <c r="I266" s="103">
        <f t="shared" si="190"/>
        <v>8925.2000000000007</v>
      </c>
      <c r="J266" s="103">
        <f t="shared" si="190"/>
        <v>4450.6000000000004</v>
      </c>
      <c r="K266" s="103">
        <f t="shared" si="190"/>
        <v>159</v>
      </c>
      <c r="L266" s="103">
        <f t="shared" si="190"/>
        <v>161501.6</v>
      </c>
      <c r="M266" s="27"/>
      <c r="N266" s="103">
        <f t="shared" si="190"/>
        <v>0.2</v>
      </c>
      <c r="O266" s="103">
        <f t="shared" si="190"/>
        <v>9.4</v>
      </c>
      <c r="P266" s="103">
        <f t="shared" si="190"/>
        <v>23</v>
      </c>
      <c r="Q266" s="103">
        <f t="shared" si="190"/>
        <v>259.8</v>
      </c>
      <c r="R266" s="103">
        <f t="shared" si="190"/>
        <v>3127.8</v>
      </c>
      <c r="S266" s="103">
        <f t="shared" si="190"/>
        <v>5838.8</v>
      </c>
      <c r="T266" s="103">
        <f t="shared" si="190"/>
        <v>733.2</v>
      </c>
      <c r="U266" s="103">
        <f t="shared" si="190"/>
        <v>142.19999999999999</v>
      </c>
      <c r="V266" s="103">
        <f t="shared" si="190"/>
        <v>24.8</v>
      </c>
      <c r="W266" s="38" t="s">
        <v>63</v>
      </c>
      <c r="X266" s="103">
        <f t="shared" si="190"/>
        <v>10159.200000000001</v>
      </c>
    </row>
    <row r="267" spans="1:24" ht="11.25" customHeight="1">
      <c r="A267" s="68" t="s">
        <v>12</v>
      </c>
      <c r="B267" s="103">
        <f>AVERAGE(B127:B131)</f>
        <v>5.5</v>
      </c>
      <c r="C267" s="103">
        <f t="shared" ref="C267:X267" si="191">AVERAGE(C127:C131)</f>
        <v>14184</v>
      </c>
      <c r="D267" s="103">
        <f t="shared" si="191"/>
        <v>23733.8</v>
      </c>
      <c r="E267" s="103">
        <f t="shared" si="191"/>
        <v>17596.2</v>
      </c>
      <c r="F267" s="103">
        <f t="shared" si="191"/>
        <v>29070.2</v>
      </c>
      <c r="G267" s="103">
        <f t="shared" si="191"/>
        <v>40667.199999999997</v>
      </c>
      <c r="H267" s="103">
        <f t="shared" si="191"/>
        <v>17615.400000000001</v>
      </c>
      <c r="I267" s="103">
        <f t="shared" si="191"/>
        <v>5878.4</v>
      </c>
      <c r="J267" s="103">
        <f t="shared" si="191"/>
        <v>2977</v>
      </c>
      <c r="K267" s="103">
        <f t="shared" si="191"/>
        <v>981.5</v>
      </c>
      <c r="L267" s="103">
        <f t="shared" si="191"/>
        <v>149280.20000000001</v>
      </c>
      <c r="M267" s="27"/>
      <c r="N267" s="103" t="s">
        <v>15</v>
      </c>
      <c r="O267" s="103" t="s">
        <v>15</v>
      </c>
      <c r="P267" s="103">
        <f t="shared" si="191"/>
        <v>3</v>
      </c>
      <c r="Q267" s="103">
        <f t="shared" si="191"/>
        <v>10.666666666666666</v>
      </c>
      <c r="R267" s="103">
        <f t="shared" si="191"/>
        <v>112</v>
      </c>
      <c r="S267" s="103">
        <f t="shared" si="191"/>
        <v>91.2</v>
      </c>
      <c r="T267" s="103">
        <f t="shared" si="191"/>
        <v>59.2</v>
      </c>
      <c r="U267" s="103">
        <f t="shared" si="191"/>
        <v>15.5</v>
      </c>
      <c r="V267" s="103">
        <f t="shared" si="191"/>
        <v>6</v>
      </c>
      <c r="W267" s="103" t="s">
        <v>15</v>
      </c>
      <c r="X267" s="103">
        <f t="shared" si="191"/>
        <v>283</v>
      </c>
    </row>
    <row r="268" spans="1:24" ht="11.25" customHeight="1">
      <c r="A268" s="68" t="s">
        <v>13</v>
      </c>
      <c r="B268" s="103">
        <f>AVERAGE(B132:B136)</f>
        <v>196</v>
      </c>
      <c r="C268" s="103">
        <f>AVERAGE(C132:C136)</f>
        <v>1766.8</v>
      </c>
      <c r="D268" s="103">
        <f>AVERAGE(D132:D136)</f>
        <v>22222.400000000001</v>
      </c>
      <c r="E268" s="103">
        <f t="shared" ref="E268:L268" si="192">AVERAGE(E132:E136)</f>
        <v>17030.599999999999</v>
      </c>
      <c r="F268" s="103">
        <f t="shared" si="192"/>
        <v>24567.4</v>
      </c>
      <c r="G268" s="103">
        <f t="shared" si="192"/>
        <v>41719.199999999997</v>
      </c>
      <c r="H268" s="103">
        <f t="shared" si="192"/>
        <v>15499.8</v>
      </c>
      <c r="I268" s="103">
        <f t="shared" si="192"/>
        <v>6749</v>
      </c>
      <c r="J268" s="103">
        <f t="shared" si="192"/>
        <v>2248</v>
      </c>
      <c r="K268" s="103">
        <f t="shared" si="192"/>
        <v>395.4</v>
      </c>
      <c r="L268" s="103">
        <f t="shared" si="192"/>
        <v>132355.4</v>
      </c>
      <c r="M268" s="27"/>
      <c r="N268" s="103" t="str">
        <f>N132</f>
        <v>-</v>
      </c>
      <c r="O268" s="103" t="str">
        <f>O132</f>
        <v>-</v>
      </c>
      <c r="P268" s="103">
        <f t="shared" ref="P268:U268" si="193">AVERAGE(P132:P136)</f>
        <v>3</v>
      </c>
      <c r="Q268" s="103">
        <f t="shared" si="193"/>
        <v>117.6</v>
      </c>
      <c r="R268" s="103">
        <f t="shared" si="193"/>
        <v>178.6</v>
      </c>
      <c r="S268" s="103">
        <f t="shared" si="193"/>
        <v>340.4</v>
      </c>
      <c r="T268" s="103">
        <f t="shared" si="193"/>
        <v>66.400000000000006</v>
      </c>
      <c r="U268" s="103">
        <f t="shared" si="193"/>
        <v>21.5</v>
      </c>
      <c r="V268" s="103" t="str">
        <f>V132</f>
        <v>-</v>
      </c>
      <c r="W268" s="103" t="str">
        <f>W132</f>
        <v>-</v>
      </c>
      <c r="X268" s="103">
        <f>AVERAGE(X132:X136)</f>
        <v>712.8</v>
      </c>
    </row>
    <row r="269" spans="1:24" ht="11.25" customHeight="1">
      <c r="A269" s="68" t="s">
        <v>14</v>
      </c>
      <c r="B269" s="103">
        <f>AVERAGE(B137:B141)</f>
        <v>34.333333333333336</v>
      </c>
      <c r="C269" s="103">
        <f t="shared" ref="C269:L269" si="194">AVERAGE(C137:C141)</f>
        <v>105</v>
      </c>
      <c r="D269" s="103">
        <f t="shared" si="194"/>
        <v>5941.666666666667</v>
      </c>
      <c r="E269" s="103">
        <f t="shared" si="194"/>
        <v>7682</v>
      </c>
      <c r="F269" s="103">
        <f t="shared" si="194"/>
        <v>11114</v>
      </c>
      <c r="G269" s="103">
        <f t="shared" si="194"/>
        <v>12435</v>
      </c>
      <c r="H269" s="103">
        <f t="shared" si="194"/>
        <v>2666.6666666666665</v>
      </c>
      <c r="I269" s="103">
        <f t="shared" si="194"/>
        <v>589</v>
      </c>
      <c r="J269" s="103">
        <f t="shared" si="194"/>
        <v>348.5</v>
      </c>
      <c r="K269" s="103">
        <f t="shared" si="194"/>
        <v>196</v>
      </c>
      <c r="L269" s="103">
        <f t="shared" si="194"/>
        <v>30698</v>
      </c>
      <c r="M269" s="27"/>
      <c r="N269" s="103" t="str">
        <f>N137</f>
        <v>-</v>
      </c>
      <c r="O269" s="103" t="str">
        <f>O137</f>
        <v>-</v>
      </c>
      <c r="P269" s="103">
        <f t="shared" ref="P269:U269" si="195">AVERAGE(P137:P141)</f>
        <v>8</v>
      </c>
      <c r="Q269" s="103">
        <f t="shared" si="195"/>
        <v>56</v>
      </c>
      <c r="R269" s="103">
        <f t="shared" si="195"/>
        <v>270.66666666666669</v>
      </c>
      <c r="S269" s="103">
        <f t="shared" si="195"/>
        <v>250.66666666666666</v>
      </c>
      <c r="T269" s="103">
        <f t="shared" si="195"/>
        <v>31</v>
      </c>
      <c r="U269" s="103">
        <f t="shared" si="195"/>
        <v>11</v>
      </c>
      <c r="V269" s="103" t="str">
        <f t="shared" ref="V269:W269" si="196">V137</f>
        <v>-</v>
      </c>
      <c r="W269" s="103" t="str">
        <f t="shared" si="196"/>
        <v>-</v>
      </c>
      <c r="X269" s="103">
        <f t="shared" ref="X269" si="197">AVERAGE(X137:X141)</f>
        <v>618.33333333333337</v>
      </c>
    </row>
    <row r="270" spans="1:24" ht="11.25" customHeight="1">
      <c r="A270" s="68">
        <v>2011</v>
      </c>
      <c r="B270" s="103" t="str">
        <f t="shared" ref="B270:L270" si="198">B142</f>
        <v>-</v>
      </c>
      <c r="C270" s="103" t="str">
        <f t="shared" si="198"/>
        <v>-</v>
      </c>
      <c r="D270" s="103">
        <f t="shared" si="198"/>
        <v>5522</v>
      </c>
      <c r="E270" s="103">
        <f t="shared" si="198"/>
        <v>1919</v>
      </c>
      <c r="F270" s="103">
        <f t="shared" si="198"/>
        <v>2434</v>
      </c>
      <c r="G270" s="103">
        <f t="shared" si="198"/>
        <v>12498</v>
      </c>
      <c r="H270" s="103">
        <f t="shared" si="198"/>
        <v>9410</v>
      </c>
      <c r="I270" s="103">
        <f t="shared" si="198"/>
        <v>6794</v>
      </c>
      <c r="J270" s="103">
        <f t="shared" si="198"/>
        <v>1258</v>
      </c>
      <c r="K270" s="103" t="str">
        <f t="shared" si="198"/>
        <v>-</v>
      </c>
      <c r="L270" s="103">
        <f t="shared" si="198"/>
        <v>39835</v>
      </c>
      <c r="M270" s="27"/>
      <c r="N270" s="103" t="str">
        <f t="shared" ref="N270:X270" si="199">N142</f>
        <v>-</v>
      </c>
      <c r="O270" s="103" t="str">
        <f t="shared" si="199"/>
        <v>-</v>
      </c>
      <c r="P270" s="103">
        <f t="shared" si="199"/>
        <v>8</v>
      </c>
      <c r="Q270" s="103">
        <f t="shared" si="199"/>
        <v>10</v>
      </c>
      <c r="R270" s="103">
        <f t="shared" si="199"/>
        <v>62</v>
      </c>
      <c r="S270" s="103">
        <f t="shared" si="199"/>
        <v>116</v>
      </c>
      <c r="T270" s="103">
        <f t="shared" si="199"/>
        <v>17</v>
      </c>
      <c r="U270" s="103" t="str">
        <f t="shared" si="199"/>
        <v>-</v>
      </c>
      <c r="V270" s="103">
        <f t="shared" si="199"/>
        <v>5</v>
      </c>
      <c r="W270" s="103" t="str">
        <f t="shared" si="199"/>
        <v>-</v>
      </c>
      <c r="X270" s="103">
        <f t="shared" si="199"/>
        <v>218</v>
      </c>
    </row>
    <row r="271" spans="1:24" ht="11.25" customHeight="1">
      <c r="A271" s="68">
        <v>2012</v>
      </c>
      <c r="B271" s="103" t="str">
        <f t="shared" ref="B271:L271" si="200">B143</f>
        <v>-</v>
      </c>
      <c r="C271" s="103" t="str">
        <f t="shared" si="200"/>
        <v>-</v>
      </c>
      <c r="D271" s="103">
        <f t="shared" si="200"/>
        <v>18786</v>
      </c>
      <c r="E271" s="103">
        <f t="shared" si="200"/>
        <v>11146</v>
      </c>
      <c r="F271" s="103">
        <f t="shared" si="200"/>
        <v>17027</v>
      </c>
      <c r="G271" s="103">
        <f t="shared" si="200"/>
        <v>23897</v>
      </c>
      <c r="H271" s="103">
        <f t="shared" si="200"/>
        <v>6987</v>
      </c>
      <c r="I271" s="103">
        <f t="shared" si="200"/>
        <v>4385</v>
      </c>
      <c r="J271" s="103">
        <f t="shared" si="200"/>
        <v>2094</v>
      </c>
      <c r="K271" s="103">
        <f t="shared" si="200"/>
        <v>160</v>
      </c>
      <c r="L271" s="103">
        <f t="shared" si="200"/>
        <v>84482</v>
      </c>
      <c r="M271" s="27"/>
      <c r="N271" s="103" t="str">
        <f t="shared" ref="N271:X271" si="201">N143</f>
        <v>-</v>
      </c>
      <c r="O271" s="103" t="str">
        <f t="shared" si="201"/>
        <v>-</v>
      </c>
      <c r="P271" s="103" t="str">
        <f t="shared" si="201"/>
        <v>-</v>
      </c>
      <c r="Q271" s="103">
        <f t="shared" si="201"/>
        <v>3</v>
      </c>
      <c r="R271" s="103">
        <f t="shared" si="201"/>
        <v>14</v>
      </c>
      <c r="S271" s="103">
        <f t="shared" si="201"/>
        <v>14</v>
      </c>
      <c r="T271" s="103" t="str">
        <f t="shared" si="201"/>
        <v>-</v>
      </c>
      <c r="U271" s="103">
        <f t="shared" si="201"/>
        <v>3</v>
      </c>
      <c r="V271" s="103" t="str">
        <f t="shared" si="201"/>
        <v>-</v>
      </c>
      <c r="W271" s="103" t="str">
        <f t="shared" si="201"/>
        <v>-</v>
      </c>
      <c r="X271" s="103">
        <f t="shared" si="201"/>
        <v>34</v>
      </c>
    </row>
    <row r="272" spans="1:24" ht="11.25" customHeight="1">
      <c r="A272" s="68">
        <v>2013</v>
      </c>
      <c r="B272" s="103" t="str">
        <f t="shared" ref="B272:L272" si="202">B144</f>
        <v>-</v>
      </c>
      <c r="C272" s="103" t="str">
        <f t="shared" si="202"/>
        <v>-</v>
      </c>
      <c r="D272" s="103">
        <f t="shared" si="202"/>
        <v>13656</v>
      </c>
      <c r="E272" s="103">
        <f t="shared" si="202"/>
        <v>11337</v>
      </c>
      <c r="F272" s="103">
        <f t="shared" si="202"/>
        <v>15729</v>
      </c>
      <c r="G272" s="103">
        <f t="shared" si="202"/>
        <v>29204</v>
      </c>
      <c r="H272" s="103">
        <f t="shared" si="202"/>
        <v>8554</v>
      </c>
      <c r="I272" s="103">
        <f t="shared" si="202"/>
        <v>2167</v>
      </c>
      <c r="J272" s="103">
        <f t="shared" si="202"/>
        <v>1359</v>
      </c>
      <c r="K272" s="103">
        <f t="shared" si="202"/>
        <v>87</v>
      </c>
      <c r="L272" s="103">
        <f t="shared" si="202"/>
        <v>82093</v>
      </c>
      <c r="M272" s="27"/>
      <c r="N272" s="103" t="str">
        <f t="shared" ref="N272:X272" si="203">N144</f>
        <v>-</v>
      </c>
      <c r="O272" s="103" t="str">
        <f t="shared" si="203"/>
        <v>-</v>
      </c>
      <c r="P272" s="103" t="str">
        <f t="shared" si="203"/>
        <v>-</v>
      </c>
      <c r="Q272" s="103" t="str">
        <f t="shared" si="203"/>
        <v>-</v>
      </c>
      <c r="R272" s="103">
        <f t="shared" si="203"/>
        <v>34</v>
      </c>
      <c r="S272" s="103">
        <f t="shared" si="203"/>
        <v>86</v>
      </c>
      <c r="T272" s="103">
        <f t="shared" si="203"/>
        <v>4</v>
      </c>
      <c r="U272" s="103" t="str">
        <f t="shared" si="203"/>
        <v>-</v>
      </c>
      <c r="V272" s="103" t="str">
        <f t="shared" si="203"/>
        <v>-</v>
      </c>
      <c r="W272" s="103" t="str">
        <f t="shared" si="203"/>
        <v>-</v>
      </c>
      <c r="X272" s="103">
        <f t="shared" si="203"/>
        <v>124</v>
      </c>
    </row>
    <row r="273" spans="1:24" ht="11.25" customHeight="1">
      <c r="A273" s="68">
        <v>2014</v>
      </c>
      <c r="B273" s="103" t="str">
        <f t="shared" ref="B273:L273" si="204">B145</f>
        <v>-</v>
      </c>
      <c r="C273" s="103" t="str">
        <f t="shared" si="204"/>
        <v>-</v>
      </c>
      <c r="D273" s="103">
        <f t="shared" si="204"/>
        <v>13924</v>
      </c>
      <c r="E273" s="103">
        <f t="shared" si="204"/>
        <v>3912</v>
      </c>
      <c r="F273" s="103">
        <f t="shared" si="204"/>
        <v>2699</v>
      </c>
      <c r="G273" s="103">
        <f t="shared" si="204"/>
        <v>15235</v>
      </c>
      <c r="H273" s="103">
        <f t="shared" si="204"/>
        <v>13642</v>
      </c>
      <c r="I273" s="103">
        <f t="shared" si="204"/>
        <v>6403</v>
      </c>
      <c r="J273" s="103">
        <f t="shared" si="204"/>
        <v>3073</v>
      </c>
      <c r="K273" s="103">
        <f t="shared" si="204"/>
        <v>125</v>
      </c>
      <c r="L273" s="103">
        <f t="shared" si="204"/>
        <v>59013</v>
      </c>
      <c r="M273" s="27"/>
      <c r="N273" s="103" t="str">
        <f t="shared" ref="N273:X273" si="205">N145</f>
        <v>-</v>
      </c>
      <c r="O273" s="103" t="str">
        <f t="shared" si="205"/>
        <v>-</v>
      </c>
      <c r="P273" s="103" t="str">
        <f t="shared" si="205"/>
        <v>-</v>
      </c>
      <c r="Q273" s="103">
        <f t="shared" si="205"/>
        <v>4</v>
      </c>
      <c r="R273" s="103">
        <f t="shared" si="205"/>
        <v>30</v>
      </c>
      <c r="S273" s="103">
        <f t="shared" si="205"/>
        <v>163</v>
      </c>
      <c r="T273" s="103" t="str">
        <f t="shared" si="205"/>
        <v>-</v>
      </c>
      <c r="U273" s="103" t="str">
        <f t="shared" si="205"/>
        <v>-</v>
      </c>
      <c r="V273" s="103" t="str">
        <f t="shared" si="205"/>
        <v>-</v>
      </c>
      <c r="W273" s="103" t="str">
        <f t="shared" si="205"/>
        <v>-</v>
      </c>
      <c r="X273" s="103">
        <f t="shared" si="205"/>
        <v>197</v>
      </c>
    </row>
    <row r="274" spans="1:24" ht="11.25" customHeight="1">
      <c r="A274" s="68">
        <v>2015</v>
      </c>
      <c r="B274" s="103" t="str">
        <f t="shared" ref="B274:L274" si="206">B146</f>
        <v>-</v>
      </c>
      <c r="C274" s="103" t="str">
        <f t="shared" si="206"/>
        <v>-</v>
      </c>
      <c r="D274" s="103">
        <f t="shared" si="206"/>
        <v>3024</v>
      </c>
      <c r="E274" s="103">
        <f t="shared" si="206"/>
        <v>1893</v>
      </c>
      <c r="F274" s="103">
        <f t="shared" si="206"/>
        <v>3154</v>
      </c>
      <c r="G274" s="103">
        <f t="shared" si="206"/>
        <v>8510</v>
      </c>
      <c r="H274" s="103">
        <f t="shared" si="206"/>
        <v>7435</v>
      </c>
      <c r="I274" s="103">
        <f t="shared" si="206"/>
        <v>8197</v>
      </c>
      <c r="J274" s="103">
        <f t="shared" si="206"/>
        <v>1577</v>
      </c>
      <c r="K274" s="103">
        <f t="shared" si="206"/>
        <v>0</v>
      </c>
      <c r="L274" s="103">
        <f t="shared" si="206"/>
        <v>33790</v>
      </c>
      <c r="M274" s="27"/>
      <c r="N274" s="103" t="str">
        <f t="shared" ref="N274:X274" si="207">N146</f>
        <v>-</v>
      </c>
      <c r="O274" s="103" t="str">
        <f t="shared" si="207"/>
        <v>-</v>
      </c>
      <c r="P274" s="103" t="str">
        <f t="shared" si="207"/>
        <v>-</v>
      </c>
      <c r="Q274" s="103">
        <f t="shared" si="207"/>
        <v>5</v>
      </c>
      <c r="R274" s="103">
        <f t="shared" si="207"/>
        <v>4</v>
      </c>
      <c r="S274" s="103">
        <f t="shared" si="207"/>
        <v>15</v>
      </c>
      <c r="T274" s="103">
        <f t="shared" si="207"/>
        <v>5</v>
      </c>
      <c r="U274" s="103" t="str">
        <f t="shared" si="207"/>
        <v>-</v>
      </c>
      <c r="V274" s="103" t="str">
        <f t="shared" si="207"/>
        <v>-</v>
      </c>
      <c r="W274" s="103" t="str">
        <f t="shared" si="207"/>
        <v>-</v>
      </c>
      <c r="X274" s="103">
        <f t="shared" si="207"/>
        <v>29</v>
      </c>
    </row>
    <row r="275" spans="1:24" ht="11.25" customHeight="1">
      <c r="A275" s="68">
        <v>2016</v>
      </c>
      <c r="B275" s="103" t="str">
        <f t="shared" ref="B275:L275" si="208">B147</f>
        <v>-</v>
      </c>
      <c r="C275" s="103" t="str">
        <f t="shared" si="208"/>
        <v>-</v>
      </c>
      <c r="D275" s="103">
        <f t="shared" si="208"/>
        <v>2030</v>
      </c>
      <c r="E275" s="103">
        <f t="shared" si="208"/>
        <v>4239</v>
      </c>
      <c r="F275" s="103">
        <f t="shared" si="208"/>
        <v>1522</v>
      </c>
      <c r="G275" s="103">
        <f t="shared" si="208"/>
        <v>11549</v>
      </c>
      <c r="H275" s="103">
        <f t="shared" si="208"/>
        <v>7101</v>
      </c>
      <c r="I275" s="103">
        <f t="shared" si="208"/>
        <v>5933</v>
      </c>
      <c r="J275" s="103">
        <f t="shared" si="208"/>
        <v>638</v>
      </c>
      <c r="K275" s="103">
        <f t="shared" si="208"/>
        <v>0</v>
      </c>
      <c r="L275" s="103">
        <f t="shared" si="208"/>
        <v>33012</v>
      </c>
      <c r="M275" s="27"/>
      <c r="N275" s="103" t="str">
        <f t="shared" ref="N275:X275" si="209">N147</f>
        <v>-</v>
      </c>
      <c r="O275" s="103" t="str">
        <f t="shared" si="209"/>
        <v>-</v>
      </c>
      <c r="P275" s="103" t="str">
        <f t="shared" si="209"/>
        <v>-</v>
      </c>
      <c r="Q275" s="103" t="str">
        <f t="shared" si="209"/>
        <v>-</v>
      </c>
      <c r="R275" s="103" t="str">
        <f t="shared" si="209"/>
        <v>-</v>
      </c>
      <c r="S275" s="103">
        <f t="shared" si="209"/>
        <v>35</v>
      </c>
      <c r="T275" s="103">
        <f t="shared" si="209"/>
        <v>8</v>
      </c>
      <c r="U275" s="103" t="str">
        <f t="shared" si="209"/>
        <v>-</v>
      </c>
      <c r="V275" s="103" t="str">
        <f t="shared" si="209"/>
        <v>-</v>
      </c>
      <c r="W275" s="103" t="str">
        <f t="shared" si="209"/>
        <v>-</v>
      </c>
      <c r="X275" s="103">
        <f t="shared" si="209"/>
        <v>43</v>
      </c>
    </row>
    <row r="276" spans="1:24" ht="11.25" customHeight="1">
      <c r="A276" s="68">
        <v>2017</v>
      </c>
      <c r="B276" s="103" t="str">
        <f t="shared" ref="B276:L276" si="210">B148</f>
        <v>-</v>
      </c>
      <c r="C276" s="103" t="str">
        <f t="shared" si="210"/>
        <v>-</v>
      </c>
      <c r="D276" s="103">
        <f t="shared" si="210"/>
        <v>4298</v>
      </c>
      <c r="E276" s="103">
        <f t="shared" si="210"/>
        <v>2305</v>
      </c>
      <c r="F276" s="103">
        <f t="shared" si="210"/>
        <v>5433</v>
      </c>
      <c r="G276" s="103">
        <f t="shared" si="210"/>
        <v>26241</v>
      </c>
      <c r="H276" s="103">
        <f t="shared" si="210"/>
        <v>18809</v>
      </c>
      <c r="I276" s="103">
        <f t="shared" si="210"/>
        <v>4260</v>
      </c>
      <c r="J276" s="103">
        <f t="shared" si="210"/>
        <v>851</v>
      </c>
      <c r="K276" s="103">
        <f t="shared" si="210"/>
        <v>0</v>
      </c>
      <c r="L276" s="103">
        <f t="shared" si="210"/>
        <v>62197</v>
      </c>
      <c r="M276" s="27"/>
      <c r="N276" s="103" t="str">
        <f t="shared" ref="N276:X276" si="211">N148</f>
        <v>-</v>
      </c>
      <c r="O276" s="103" t="str">
        <f t="shared" si="211"/>
        <v>-</v>
      </c>
      <c r="P276" s="103" t="str">
        <f t="shared" si="211"/>
        <v>-</v>
      </c>
      <c r="Q276" s="103">
        <f t="shared" si="211"/>
        <v>3</v>
      </c>
      <c r="R276" s="103" t="str">
        <f t="shared" si="211"/>
        <v>-</v>
      </c>
      <c r="S276" s="103">
        <f t="shared" si="211"/>
        <v>418</v>
      </c>
      <c r="T276" s="103">
        <f t="shared" si="211"/>
        <v>44</v>
      </c>
      <c r="U276" s="103" t="str">
        <f t="shared" si="211"/>
        <v>-</v>
      </c>
      <c r="V276" s="103" t="str">
        <f t="shared" si="211"/>
        <v>-</v>
      </c>
      <c r="W276" s="103" t="str">
        <f t="shared" si="211"/>
        <v>-</v>
      </c>
      <c r="X276" s="103">
        <f t="shared" si="211"/>
        <v>465</v>
      </c>
    </row>
    <row r="277" spans="1:24" ht="11.25" customHeight="1">
      <c r="A277" s="68">
        <v>2018</v>
      </c>
      <c r="B277" s="103" t="str">
        <f t="shared" ref="B277:L277" si="212">B149</f>
        <v>-</v>
      </c>
      <c r="C277" s="103" t="str">
        <f t="shared" si="212"/>
        <v>-</v>
      </c>
      <c r="D277" s="103">
        <f t="shared" si="212"/>
        <v>3935</v>
      </c>
      <c r="E277" s="103">
        <f t="shared" si="212"/>
        <v>476</v>
      </c>
      <c r="F277" s="103">
        <f t="shared" si="212"/>
        <v>13058</v>
      </c>
      <c r="G277" s="103">
        <f t="shared" si="212"/>
        <v>41588</v>
      </c>
      <c r="H277" s="103">
        <f t="shared" si="212"/>
        <v>13563</v>
      </c>
      <c r="I277" s="103">
        <f t="shared" si="212"/>
        <v>6784</v>
      </c>
      <c r="J277" s="103">
        <f t="shared" si="212"/>
        <v>4172</v>
      </c>
      <c r="K277" s="103" t="str">
        <f t="shared" si="212"/>
        <v>-</v>
      </c>
      <c r="L277" s="103">
        <f t="shared" si="212"/>
        <v>83576</v>
      </c>
      <c r="M277" s="27"/>
      <c r="N277" s="103" t="str">
        <f t="shared" ref="N277:X277" si="213">N149</f>
        <v>-</v>
      </c>
      <c r="O277" s="103" t="str">
        <f t="shared" si="213"/>
        <v>-</v>
      </c>
      <c r="P277" s="103" t="str">
        <f t="shared" si="213"/>
        <v>-</v>
      </c>
      <c r="Q277" s="103" t="str">
        <f t="shared" si="213"/>
        <v>-</v>
      </c>
      <c r="R277" s="103">
        <f t="shared" si="213"/>
        <v>5</v>
      </c>
      <c r="S277" s="103">
        <f t="shared" si="213"/>
        <v>76</v>
      </c>
      <c r="T277" s="103">
        <f t="shared" si="213"/>
        <v>4</v>
      </c>
      <c r="U277" s="103">
        <f t="shared" si="213"/>
        <v>8</v>
      </c>
      <c r="V277" s="103" t="str">
        <f t="shared" si="213"/>
        <v>-</v>
      </c>
      <c r="W277" s="103" t="str">
        <f t="shared" si="213"/>
        <v>-</v>
      </c>
      <c r="X277" s="103">
        <f t="shared" si="213"/>
        <v>93</v>
      </c>
    </row>
    <row r="278" spans="1:24" ht="11.25" customHeight="1">
      <c r="A278" s="68">
        <v>2019</v>
      </c>
      <c r="B278" s="103" t="str">
        <f t="shared" ref="B278:L278" si="214">B150</f>
        <v>-</v>
      </c>
      <c r="C278" s="103" t="str">
        <f t="shared" si="214"/>
        <v>-</v>
      </c>
      <c r="D278" s="103">
        <f t="shared" si="214"/>
        <v>16780</v>
      </c>
      <c r="E278" s="103">
        <f t="shared" si="214"/>
        <v>3163</v>
      </c>
      <c r="F278" s="103">
        <f t="shared" si="214"/>
        <v>18565</v>
      </c>
      <c r="G278" s="103">
        <f t="shared" si="214"/>
        <v>20891</v>
      </c>
      <c r="H278" s="103">
        <f t="shared" si="214"/>
        <v>19965</v>
      </c>
      <c r="I278" s="103">
        <f t="shared" si="214"/>
        <v>3671</v>
      </c>
      <c r="J278" s="103">
        <f t="shared" si="214"/>
        <v>468</v>
      </c>
      <c r="K278" s="103" t="str">
        <f t="shared" si="214"/>
        <v>-</v>
      </c>
      <c r="L278" s="103">
        <f t="shared" si="214"/>
        <v>83503</v>
      </c>
      <c r="M278" s="27"/>
      <c r="N278" s="103" t="str">
        <f t="shared" ref="N278:X278" si="215">N150</f>
        <v>-</v>
      </c>
      <c r="O278" s="103" t="str">
        <f t="shared" si="215"/>
        <v>-</v>
      </c>
      <c r="P278" s="103" t="str">
        <f t="shared" si="215"/>
        <v>-</v>
      </c>
      <c r="Q278" s="103">
        <f t="shared" si="215"/>
        <v>2</v>
      </c>
      <c r="R278" s="103">
        <f t="shared" si="215"/>
        <v>115</v>
      </c>
      <c r="S278" s="103">
        <f t="shared" si="215"/>
        <v>52</v>
      </c>
      <c r="T278" s="103">
        <f t="shared" si="215"/>
        <v>353</v>
      </c>
      <c r="U278" s="103">
        <f t="shared" si="215"/>
        <v>14</v>
      </c>
      <c r="V278" s="103">
        <f t="shared" si="215"/>
        <v>5</v>
      </c>
      <c r="W278" s="103" t="str">
        <f t="shared" si="215"/>
        <v>-</v>
      </c>
      <c r="X278" s="103">
        <f t="shared" si="215"/>
        <v>541</v>
      </c>
    </row>
    <row r="279" spans="1:24" ht="11.25" customHeight="1">
      <c r="A279" s="68" t="s">
        <v>215</v>
      </c>
      <c r="B279" s="103" t="str">
        <f t="shared" ref="B279:L279" si="216">B151</f>
        <v>-</v>
      </c>
      <c r="C279" s="103" t="str">
        <f t="shared" si="216"/>
        <v>-</v>
      </c>
      <c r="D279" s="103" t="str">
        <f t="shared" si="216"/>
        <v>-</v>
      </c>
      <c r="E279" s="103" t="str">
        <f t="shared" si="216"/>
        <v>--</v>
      </c>
      <c r="F279" s="103" t="str">
        <f t="shared" si="216"/>
        <v>--</v>
      </c>
      <c r="G279" s="103">
        <f t="shared" si="216"/>
        <v>22102</v>
      </c>
      <c r="H279" s="103">
        <f t="shared" si="216"/>
        <v>9738</v>
      </c>
      <c r="I279" s="103">
        <f t="shared" si="216"/>
        <v>4077</v>
      </c>
      <c r="J279" s="103">
        <f t="shared" si="216"/>
        <v>2364</v>
      </c>
      <c r="K279" s="103">
        <f t="shared" si="216"/>
        <v>29</v>
      </c>
      <c r="L279" s="103">
        <f t="shared" si="216"/>
        <v>38310</v>
      </c>
      <c r="M279" s="27"/>
      <c r="N279" s="103" t="str">
        <f t="shared" ref="N279:X279" si="217">N151</f>
        <v>-</v>
      </c>
      <c r="O279" s="103" t="str">
        <f t="shared" si="217"/>
        <v>-</v>
      </c>
      <c r="P279" s="103" t="str">
        <f t="shared" si="217"/>
        <v>-</v>
      </c>
      <c r="Q279" s="103" t="str">
        <f t="shared" si="217"/>
        <v>-</v>
      </c>
      <c r="R279" s="103" t="str">
        <f t="shared" si="217"/>
        <v>-</v>
      </c>
      <c r="S279" s="103">
        <f t="shared" si="217"/>
        <v>30</v>
      </c>
      <c r="T279" s="103" t="str">
        <f t="shared" si="217"/>
        <v>-</v>
      </c>
      <c r="U279" s="103">
        <f t="shared" si="217"/>
        <v>4</v>
      </c>
      <c r="V279" s="103" t="str">
        <f t="shared" si="217"/>
        <v>-</v>
      </c>
      <c r="W279" s="103" t="str">
        <f t="shared" si="217"/>
        <v>-</v>
      </c>
      <c r="X279" s="103">
        <f t="shared" si="217"/>
        <v>34</v>
      </c>
    </row>
    <row r="280" spans="1:24" ht="11.25" customHeight="1">
      <c r="A280" s="68">
        <v>2021</v>
      </c>
      <c r="B280" s="103" t="str">
        <f t="shared" ref="B280:L280" si="218">B152</f>
        <v>-</v>
      </c>
      <c r="C280" s="103" t="str">
        <f t="shared" si="218"/>
        <v>-</v>
      </c>
      <c r="D280" s="103">
        <f t="shared" si="218"/>
        <v>7626</v>
      </c>
      <c r="E280" s="103">
        <f t="shared" si="218"/>
        <v>4184</v>
      </c>
      <c r="F280" s="103">
        <f t="shared" si="218"/>
        <v>7217</v>
      </c>
      <c r="G280" s="103">
        <f t="shared" si="218"/>
        <v>20047</v>
      </c>
      <c r="H280" s="103">
        <f t="shared" si="218"/>
        <v>10164</v>
      </c>
      <c r="I280" s="103">
        <f t="shared" si="218"/>
        <v>4079</v>
      </c>
      <c r="J280" s="103">
        <f t="shared" si="218"/>
        <v>1583</v>
      </c>
      <c r="K280" s="103" t="str">
        <f t="shared" si="218"/>
        <v>-</v>
      </c>
      <c r="L280" s="103">
        <f t="shared" si="218"/>
        <v>54900</v>
      </c>
      <c r="M280" s="27"/>
      <c r="N280" s="103" t="str">
        <f t="shared" ref="N280:X280" si="219">N152</f>
        <v>-</v>
      </c>
      <c r="O280" s="103" t="str">
        <f t="shared" si="219"/>
        <v>-</v>
      </c>
      <c r="P280" s="103" t="str">
        <f t="shared" si="219"/>
        <v>-</v>
      </c>
      <c r="Q280" s="103">
        <f t="shared" si="219"/>
        <v>210</v>
      </c>
      <c r="R280" s="103">
        <f t="shared" si="219"/>
        <v>84</v>
      </c>
      <c r="S280" s="103">
        <f t="shared" si="219"/>
        <v>215</v>
      </c>
      <c r="T280" s="103">
        <f t="shared" si="219"/>
        <v>18</v>
      </c>
      <c r="U280" s="103" t="str">
        <f t="shared" si="219"/>
        <v>-</v>
      </c>
      <c r="V280" s="103">
        <f t="shared" si="219"/>
        <v>4</v>
      </c>
      <c r="W280" s="103" t="str">
        <f t="shared" si="219"/>
        <v>-</v>
      </c>
      <c r="X280" s="103">
        <f t="shared" si="219"/>
        <v>531</v>
      </c>
    </row>
    <row r="281" spans="1:24" ht="11.25" customHeight="1">
      <c r="A281" s="68">
        <v>2022</v>
      </c>
      <c r="B281" s="103" t="str">
        <f t="shared" ref="B281:L281" si="220">B153</f>
        <v>-</v>
      </c>
      <c r="C281" s="103" t="str">
        <f t="shared" si="220"/>
        <v>-</v>
      </c>
      <c r="D281" s="103">
        <f t="shared" si="220"/>
        <v>9838</v>
      </c>
      <c r="E281" s="103">
        <f t="shared" si="220"/>
        <v>9849</v>
      </c>
      <c r="F281" s="103">
        <f t="shared" si="220"/>
        <v>12735</v>
      </c>
      <c r="G281" s="103">
        <f t="shared" si="220"/>
        <v>35207</v>
      </c>
      <c r="H281" s="103">
        <f t="shared" si="220"/>
        <v>14740</v>
      </c>
      <c r="I281" s="103">
        <f t="shared" si="220"/>
        <v>2828</v>
      </c>
      <c r="J281" s="103">
        <f t="shared" si="220"/>
        <v>479</v>
      </c>
      <c r="K281" s="103" t="str">
        <f t="shared" si="220"/>
        <v>-</v>
      </c>
      <c r="L281" s="103">
        <f t="shared" si="220"/>
        <v>85676</v>
      </c>
      <c r="M281" s="27"/>
      <c r="N281" s="103" t="str">
        <f t="shared" ref="N281:X281" si="221">N153</f>
        <v>-</v>
      </c>
      <c r="O281" s="103" t="str">
        <f t="shared" si="221"/>
        <v>-</v>
      </c>
      <c r="P281" s="103" t="str">
        <f t="shared" si="221"/>
        <v>-</v>
      </c>
      <c r="Q281" s="103">
        <f t="shared" si="221"/>
        <v>22</v>
      </c>
      <c r="R281" s="103">
        <f t="shared" si="221"/>
        <v>59</v>
      </c>
      <c r="S281" s="103">
        <f t="shared" si="221"/>
        <v>266</v>
      </c>
      <c r="T281" s="103">
        <f t="shared" si="221"/>
        <v>167</v>
      </c>
      <c r="U281" s="103">
        <f t="shared" si="221"/>
        <v>5</v>
      </c>
      <c r="V281" s="103" t="str">
        <f t="shared" si="221"/>
        <v>-</v>
      </c>
      <c r="W281" s="103" t="str">
        <f t="shared" si="221"/>
        <v>-</v>
      </c>
      <c r="X281" s="103">
        <f t="shared" si="221"/>
        <v>519</v>
      </c>
    </row>
    <row r="282" spans="1:24" ht="11.25" customHeight="1">
      <c r="A282" s="68">
        <v>2023</v>
      </c>
      <c r="B282" s="103" t="str">
        <f>B154</f>
        <v>-</v>
      </c>
      <c r="C282" s="103" t="str">
        <f t="shared" ref="C282:L283" si="222">C154</f>
        <v>-</v>
      </c>
      <c r="D282" s="103" t="str">
        <f t="shared" si="222"/>
        <v>-</v>
      </c>
      <c r="E282" s="103" t="str">
        <f t="shared" si="222"/>
        <v>-</v>
      </c>
      <c r="F282" s="103" t="str">
        <f t="shared" si="222"/>
        <v>-</v>
      </c>
      <c r="G282" s="103" t="str">
        <f t="shared" si="222"/>
        <v>-</v>
      </c>
      <c r="H282" s="103" t="str">
        <f t="shared" si="222"/>
        <v>-</v>
      </c>
      <c r="I282" s="103" t="str">
        <f t="shared" si="222"/>
        <v>-</v>
      </c>
      <c r="J282" s="103" t="str">
        <f t="shared" si="222"/>
        <v>-</v>
      </c>
      <c r="K282" s="103" t="str">
        <f t="shared" si="222"/>
        <v>-</v>
      </c>
      <c r="L282" s="103" t="str">
        <f t="shared" si="222"/>
        <v>-</v>
      </c>
      <c r="M282" s="27"/>
      <c r="N282" s="103" t="str">
        <f t="shared" ref="N282:W283" si="223">N154</f>
        <v>-</v>
      </c>
      <c r="O282" s="103" t="str">
        <f t="shared" si="223"/>
        <v>-</v>
      </c>
      <c r="P282" s="103" t="str">
        <f t="shared" si="223"/>
        <v>-</v>
      </c>
      <c r="Q282" s="103" t="str">
        <f t="shared" si="223"/>
        <v>-</v>
      </c>
      <c r="R282" s="103" t="str">
        <f t="shared" si="223"/>
        <v>-</v>
      </c>
      <c r="S282" s="103" t="str">
        <f t="shared" si="223"/>
        <v>-</v>
      </c>
      <c r="T282" s="103" t="str">
        <f t="shared" si="223"/>
        <v>-</v>
      </c>
      <c r="U282" s="103" t="str">
        <f t="shared" si="223"/>
        <v>-</v>
      </c>
      <c r="V282" s="103" t="str">
        <f t="shared" si="223"/>
        <v>-</v>
      </c>
      <c r="W282" s="103" t="str">
        <f t="shared" si="223"/>
        <v>-</v>
      </c>
      <c r="X282" s="38" t="s">
        <v>15</v>
      </c>
    </row>
    <row r="283" spans="1:24" ht="11.25" customHeight="1">
      <c r="A283" s="68">
        <v>2024</v>
      </c>
      <c r="B283" s="103" t="str">
        <f>B155</f>
        <v>-</v>
      </c>
      <c r="C283" s="103" t="str">
        <f t="shared" si="222"/>
        <v>-</v>
      </c>
      <c r="D283" s="103" t="str">
        <f t="shared" si="222"/>
        <v>-</v>
      </c>
      <c r="E283" s="103" t="str">
        <f t="shared" si="222"/>
        <v>-</v>
      </c>
      <c r="F283" s="103" t="str">
        <f t="shared" si="222"/>
        <v>-</v>
      </c>
      <c r="G283" s="103" t="str">
        <f t="shared" si="222"/>
        <v>-</v>
      </c>
      <c r="H283" s="103" t="str">
        <f t="shared" si="222"/>
        <v>-</v>
      </c>
      <c r="I283" s="103" t="str">
        <f t="shared" si="222"/>
        <v>-</v>
      </c>
      <c r="J283" s="103" t="str">
        <f t="shared" si="222"/>
        <v>-</v>
      </c>
      <c r="K283" s="103" t="str">
        <f t="shared" si="222"/>
        <v>-</v>
      </c>
      <c r="L283" s="103" t="str">
        <f t="shared" si="222"/>
        <v>-</v>
      </c>
      <c r="M283" s="27"/>
      <c r="N283" s="103" t="str">
        <f t="shared" si="223"/>
        <v>-</v>
      </c>
      <c r="O283" s="103" t="str">
        <f t="shared" si="223"/>
        <v>-</v>
      </c>
      <c r="P283" s="103" t="str">
        <f t="shared" si="223"/>
        <v>-</v>
      </c>
      <c r="Q283" s="103" t="str">
        <f t="shared" si="223"/>
        <v>-</v>
      </c>
      <c r="R283" s="103" t="str">
        <f t="shared" si="223"/>
        <v>-</v>
      </c>
      <c r="S283" s="103" t="str">
        <f t="shared" si="223"/>
        <v>-</v>
      </c>
      <c r="T283" s="103" t="str">
        <f t="shared" si="223"/>
        <v>-</v>
      </c>
      <c r="U283" s="103" t="str">
        <f t="shared" si="223"/>
        <v>-</v>
      </c>
      <c r="V283" s="103" t="str">
        <f t="shared" si="223"/>
        <v>-</v>
      </c>
      <c r="W283" s="103" t="str">
        <f t="shared" si="223"/>
        <v>-</v>
      </c>
      <c r="X283" s="38" t="s">
        <v>15</v>
      </c>
    </row>
    <row r="284" spans="1:24" ht="11.25" customHeight="1">
      <c r="A284" s="68"/>
      <c r="B284" s="103"/>
      <c r="C284" s="103"/>
      <c r="D284" s="103"/>
      <c r="E284" s="103"/>
      <c r="F284" s="103"/>
      <c r="G284" s="103"/>
      <c r="H284" s="103"/>
      <c r="I284" s="103"/>
      <c r="J284" s="103"/>
      <c r="K284" s="103"/>
      <c r="L284" s="103"/>
      <c r="M284" s="27"/>
      <c r="N284" s="103"/>
      <c r="O284" s="103"/>
      <c r="P284" s="103"/>
      <c r="Q284" s="103"/>
      <c r="R284" s="103"/>
      <c r="S284" s="103"/>
      <c r="T284" s="103"/>
      <c r="U284" s="103"/>
      <c r="V284" s="103"/>
      <c r="W284" s="103"/>
      <c r="X284" s="103"/>
    </row>
    <row r="285" spans="1:24" ht="11.25" customHeight="1">
      <c r="A285" s="72" t="s">
        <v>281</v>
      </c>
      <c r="B285" s="103"/>
      <c r="C285" s="103"/>
      <c r="D285" s="103"/>
      <c r="E285" s="103"/>
      <c r="F285" s="103"/>
      <c r="G285" s="103"/>
      <c r="H285" s="103"/>
      <c r="I285" s="103"/>
      <c r="J285" s="103"/>
      <c r="K285" s="103"/>
      <c r="L285" s="103"/>
      <c r="M285" s="27"/>
      <c r="N285" s="103"/>
      <c r="O285" s="103"/>
      <c r="P285" s="103"/>
      <c r="Q285" s="103"/>
      <c r="R285" s="103"/>
      <c r="S285" s="103"/>
      <c r="T285" s="103"/>
      <c r="U285" s="103"/>
      <c r="V285" s="103"/>
      <c r="W285" s="103"/>
      <c r="X285" s="103"/>
    </row>
    <row r="286" spans="1:24" ht="11.25" customHeight="1">
      <c r="A286" s="68" t="s">
        <v>102</v>
      </c>
      <c r="B286" s="103">
        <f>AVERAGE(B163:B167)</f>
        <v>5946.6</v>
      </c>
      <c r="C286" s="103">
        <f t="shared" ref="C286:L286" si="224">AVERAGE(C163:C167)</f>
        <v>7265.6</v>
      </c>
      <c r="D286" s="103">
        <f t="shared" si="224"/>
        <v>7239</v>
      </c>
      <c r="E286" s="103">
        <f t="shared" si="224"/>
        <v>10161.6</v>
      </c>
      <c r="F286" s="103">
        <f t="shared" si="224"/>
        <v>19038.8</v>
      </c>
      <c r="G286" s="103">
        <f t="shared" si="224"/>
        <v>42513.2</v>
      </c>
      <c r="H286" s="103">
        <f t="shared" si="224"/>
        <v>27290.400000000001</v>
      </c>
      <c r="I286" s="103">
        <f t="shared" si="224"/>
        <v>9875</v>
      </c>
      <c r="J286" s="103">
        <f t="shared" si="224"/>
        <v>6069.6</v>
      </c>
      <c r="K286" s="103">
        <f t="shared" si="224"/>
        <v>1418.8</v>
      </c>
      <c r="L286" s="103">
        <f t="shared" si="224"/>
        <v>136818.6</v>
      </c>
      <c r="M286" s="27"/>
      <c r="N286" s="103">
        <f t="shared" ref="N286:X286" si="225">AVERAGE(N163:N167)</f>
        <v>0</v>
      </c>
      <c r="O286" s="103">
        <f t="shared" si="225"/>
        <v>0.6</v>
      </c>
      <c r="P286" s="103">
        <f t="shared" si="225"/>
        <v>21.2</v>
      </c>
      <c r="Q286" s="103">
        <f t="shared" si="225"/>
        <v>1918.8</v>
      </c>
      <c r="R286" s="103">
        <f t="shared" si="225"/>
        <v>17153.400000000001</v>
      </c>
      <c r="S286" s="103">
        <f t="shared" si="225"/>
        <v>81228</v>
      </c>
      <c r="T286" s="103">
        <f t="shared" si="225"/>
        <v>46969</v>
      </c>
      <c r="U286" s="103">
        <f t="shared" si="225"/>
        <v>4158.2</v>
      </c>
      <c r="V286" s="103">
        <f t="shared" si="225"/>
        <v>30.2</v>
      </c>
      <c r="W286" s="103">
        <f t="shared" si="225"/>
        <v>0</v>
      </c>
      <c r="X286" s="103">
        <f t="shared" si="225"/>
        <v>151479.4</v>
      </c>
    </row>
    <row r="287" spans="1:24" ht="11.25" customHeight="1">
      <c r="A287" s="68" t="s">
        <v>10</v>
      </c>
      <c r="B287" s="103">
        <f>AVERAGE(B168:B172)</f>
        <v>5630.2</v>
      </c>
      <c r="C287" s="103">
        <f t="shared" ref="C287:L287" si="226">AVERAGE(C168:C172)</f>
        <v>15288.4</v>
      </c>
      <c r="D287" s="103">
        <f t="shared" si="226"/>
        <v>26364.6</v>
      </c>
      <c r="E287" s="103">
        <f t="shared" si="226"/>
        <v>11939</v>
      </c>
      <c r="F287" s="103">
        <f t="shared" si="226"/>
        <v>35526.800000000003</v>
      </c>
      <c r="G287" s="103">
        <f t="shared" si="226"/>
        <v>57176</v>
      </c>
      <c r="H287" s="103">
        <f t="shared" si="226"/>
        <v>30621.200000000001</v>
      </c>
      <c r="I287" s="103">
        <f t="shared" si="226"/>
        <v>11408.8</v>
      </c>
      <c r="J287" s="103">
        <f t="shared" si="226"/>
        <v>4588.3999999999996</v>
      </c>
      <c r="K287" s="103">
        <f t="shared" si="226"/>
        <v>1318.8</v>
      </c>
      <c r="L287" s="103">
        <f t="shared" si="226"/>
        <v>199862.2</v>
      </c>
      <c r="M287" s="27"/>
      <c r="N287" s="103">
        <f t="shared" ref="N287:X287" si="227">AVERAGE(N168:N172)</f>
        <v>0</v>
      </c>
      <c r="O287" s="103">
        <f t="shared" si="227"/>
        <v>0.6</v>
      </c>
      <c r="P287" s="103">
        <f t="shared" si="227"/>
        <v>56</v>
      </c>
      <c r="Q287" s="103">
        <f t="shared" si="227"/>
        <v>2202.1999999999998</v>
      </c>
      <c r="R287" s="103">
        <f t="shared" si="227"/>
        <v>35622.6</v>
      </c>
      <c r="S287" s="103">
        <f t="shared" si="227"/>
        <v>132177.4</v>
      </c>
      <c r="T287" s="103">
        <f t="shared" si="227"/>
        <v>53952.6</v>
      </c>
      <c r="U287" s="103">
        <f t="shared" si="227"/>
        <v>6488.8</v>
      </c>
      <c r="V287" s="103">
        <f t="shared" si="227"/>
        <v>18.399999999999999</v>
      </c>
      <c r="W287" s="103">
        <f t="shared" si="227"/>
        <v>0</v>
      </c>
      <c r="X287" s="103">
        <f t="shared" si="227"/>
        <v>230518.6</v>
      </c>
    </row>
    <row r="288" spans="1:24" ht="11.25" customHeight="1">
      <c r="A288" s="68" t="s">
        <v>11</v>
      </c>
      <c r="B288" s="103">
        <f>AVERAGE(B173:B177)</f>
        <v>484.4</v>
      </c>
      <c r="C288" s="103">
        <f t="shared" ref="C288:X288" si="228">AVERAGE(C173:C177)</f>
        <v>11135.6</v>
      </c>
      <c r="D288" s="103">
        <f t="shared" si="228"/>
        <v>21563.8</v>
      </c>
      <c r="E288" s="103">
        <f t="shared" si="228"/>
        <v>17907.8</v>
      </c>
      <c r="F288" s="103">
        <f t="shared" si="228"/>
        <v>33611.199999999997</v>
      </c>
      <c r="G288" s="103">
        <f t="shared" si="228"/>
        <v>58321.4</v>
      </c>
      <c r="H288" s="103">
        <f t="shared" si="228"/>
        <v>19472</v>
      </c>
      <c r="I288" s="103">
        <f t="shared" si="228"/>
        <v>10960.2</v>
      </c>
      <c r="J288" s="103">
        <f t="shared" si="228"/>
        <v>5474.6</v>
      </c>
      <c r="K288" s="103">
        <f t="shared" si="228"/>
        <v>140.25</v>
      </c>
      <c r="L288" s="103">
        <f t="shared" si="228"/>
        <v>179043.20000000001</v>
      </c>
      <c r="M288" s="27"/>
      <c r="N288" s="103">
        <f t="shared" si="228"/>
        <v>0.2</v>
      </c>
      <c r="O288" s="103">
        <f t="shared" si="228"/>
        <v>9.4</v>
      </c>
      <c r="P288" s="103">
        <f t="shared" si="228"/>
        <v>23</v>
      </c>
      <c r="Q288" s="103">
        <f t="shared" si="228"/>
        <v>721.6</v>
      </c>
      <c r="R288" s="103">
        <f t="shared" si="228"/>
        <v>22856.799999999999</v>
      </c>
      <c r="S288" s="103">
        <f t="shared" si="228"/>
        <v>67712.800000000003</v>
      </c>
      <c r="T288" s="103">
        <f t="shared" si="228"/>
        <v>12805.4</v>
      </c>
      <c r="U288" s="103">
        <f t="shared" si="228"/>
        <v>2318.6</v>
      </c>
      <c r="V288" s="103">
        <f t="shared" si="228"/>
        <v>26.2</v>
      </c>
      <c r="W288" s="38" t="s">
        <v>63</v>
      </c>
      <c r="X288" s="103">
        <f t="shared" si="228"/>
        <v>106474</v>
      </c>
    </row>
    <row r="289" spans="1:24" ht="11.25" customHeight="1">
      <c r="A289" s="68" t="s">
        <v>12</v>
      </c>
      <c r="B289" s="103">
        <f>AVERAGE(B178:B182)</f>
        <v>2.2000000000000002</v>
      </c>
      <c r="C289" s="103">
        <f t="shared" ref="C289:X289" si="229">AVERAGE(C178:C182)</f>
        <v>11347.2</v>
      </c>
      <c r="D289" s="103">
        <f t="shared" si="229"/>
        <v>23735</v>
      </c>
      <c r="E289" s="103">
        <f t="shared" si="229"/>
        <v>19001.400000000001</v>
      </c>
      <c r="F289" s="103">
        <f t="shared" si="229"/>
        <v>32849.599999999999</v>
      </c>
      <c r="G289" s="103">
        <f t="shared" si="229"/>
        <v>45250.400000000001</v>
      </c>
      <c r="H289" s="103">
        <f t="shared" si="229"/>
        <v>24470.400000000001</v>
      </c>
      <c r="I289" s="103">
        <f t="shared" si="229"/>
        <v>7325.8</v>
      </c>
      <c r="J289" s="103">
        <f t="shared" si="229"/>
        <v>4181.2</v>
      </c>
      <c r="K289" s="103">
        <f t="shared" si="229"/>
        <v>678</v>
      </c>
      <c r="L289" s="103">
        <f t="shared" si="229"/>
        <v>168570</v>
      </c>
      <c r="M289" s="27"/>
      <c r="N289" s="103" t="s">
        <v>15</v>
      </c>
      <c r="O289" s="103" t="s">
        <v>15</v>
      </c>
      <c r="P289" s="103">
        <f t="shared" si="229"/>
        <v>3</v>
      </c>
      <c r="Q289" s="103">
        <f t="shared" si="229"/>
        <v>21.666666666666668</v>
      </c>
      <c r="R289" s="103">
        <f t="shared" si="229"/>
        <v>175.4</v>
      </c>
      <c r="S289" s="103">
        <f t="shared" si="229"/>
        <v>5217.6000000000004</v>
      </c>
      <c r="T289" s="103">
        <f t="shared" si="229"/>
        <v>199.2</v>
      </c>
      <c r="U289" s="103">
        <f t="shared" si="229"/>
        <v>41.8</v>
      </c>
      <c r="V289" s="103">
        <f t="shared" si="229"/>
        <v>9</v>
      </c>
      <c r="W289" s="103" t="s">
        <v>15</v>
      </c>
      <c r="X289" s="103">
        <f t="shared" si="229"/>
        <v>5654.8</v>
      </c>
    </row>
    <row r="290" spans="1:24" ht="11.25" customHeight="1">
      <c r="A290" s="68" t="s">
        <v>13</v>
      </c>
      <c r="B290" s="103">
        <f>AVERAGE(B183:B187)</f>
        <v>156.80000000000001</v>
      </c>
      <c r="C290" s="103">
        <f>AVERAGE(C183:C187)</f>
        <v>1768.8</v>
      </c>
      <c r="D290" s="103">
        <f>AVERAGE(D183:D187)</f>
        <v>22283.4</v>
      </c>
      <c r="E290" s="103">
        <f t="shared" ref="E290:L290" si="230">AVERAGE(E183:E187)</f>
        <v>20665.400000000001</v>
      </c>
      <c r="F290" s="103">
        <f t="shared" si="230"/>
        <v>34090.400000000001</v>
      </c>
      <c r="G290" s="103">
        <f t="shared" si="230"/>
        <v>57878.400000000001</v>
      </c>
      <c r="H290" s="103">
        <f t="shared" si="230"/>
        <v>29645.200000000001</v>
      </c>
      <c r="I290" s="103">
        <f t="shared" si="230"/>
        <v>14242.6</v>
      </c>
      <c r="J290" s="103">
        <f t="shared" si="230"/>
        <v>4055.2</v>
      </c>
      <c r="K290" s="103">
        <f t="shared" si="230"/>
        <v>426.6</v>
      </c>
      <c r="L290" s="103">
        <f t="shared" si="230"/>
        <v>185212.79999999999</v>
      </c>
      <c r="M290" s="27"/>
      <c r="N290" s="103" t="str">
        <f>N183</f>
        <v>-</v>
      </c>
      <c r="O290" s="103" t="str">
        <f>O183</f>
        <v>-</v>
      </c>
      <c r="P290" s="103">
        <f>AVERAGE(P183:P187)</f>
        <v>3</v>
      </c>
      <c r="Q290" s="103">
        <f t="shared" ref="Q290:V290" si="231">AVERAGE(Q183:Q187)</f>
        <v>176.2</v>
      </c>
      <c r="R290" s="103">
        <f t="shared" si="231"/>
        <v>6840.6</v>
      </c>
      <c r="S290" s="103">
        <f t="shared" si="231"/>
        <v>28528</v>
      </c>
      <c r="T290" s="103">
        <f t="shared" si="231"/>
        <v>8061.8</v>
      </c>
      <c r="U290" s="103">
        <f t="shared" si="231"/>
        <v>202.2</v>
      </c>
      <c r="V290" s="103">
        <f t="shared" si="231"/>
        <v>24.75</v>
      </c>
      <c r="W290" s="103" t="str">
        <f>W183</f>
        <v>-</v>
      </c>
      <c r="X290" s="103">
        <f>AVERAGE(X183:X187)</f>
        <v>43829.8</v>
      </c>
    </row>
    <row r="291" spans="1:24" ht="11.25" customHeight="1">
      <c r="A291" s="68" t="s">
        <v>14</v>
      </c>
      <c r="B291" s="103">
        <f>AVERAGE(B188:B192)</f>
        <v>34.333333333333336</v>
      </c>
      <c r="C291" s="103">
        <f t="shared" ref="C291:L291" si="232">AVERAGE(C188:C192)</f>
        <v>106.66666666666667</v>
      </c>
      <c r="D291" s="103">
        <f t="shared" si="232"/>
        <v>5943</v>
      </c>
      <c r="E291" s="103">
        <f t="shared" si="232"/>
        <v>9582</v>
      </c>
      <c r="F291" s="103">
        <f t="shared" si="232"/>
        <v>9202.2000000000007</v>
      </c>
      <c r="G291" s="103">
        <f t="shared" si="232"/>
        <v>9970.2000000000007</v>
      </c>
      <c r="H291" s="103">
        <f t="shared" si="232"/>
        <v>4021.2</v>
      </c>
      <c r="I291" s="103">
        <f t="shared" si="232"/>
        <v>2502</v>
      </c>
      <c r="J291" s="103">
        <f t="shared" si="232"/>
        <v>1099.4000000000001</v>
      </c>
      <c r="K291" s="103">
        <f t="shared" si="232"/>
        <v>228.5</v>
      </c>
      <c r="L291" s="103">
        <f t="shared" si="232"/>
        <v>36286</v>
      </c>
      <c r="M291" s="27"/>
      <c r="N291" s="103" t="str">
        <f>N188</f>
        <v>-</v>
      </c>
      <c r="O291" s="103" t="str">
        <f t="shared" ref="O291" si="233">O188</f>
        <v>-</v>
      </c>
      <c r="P291" s="103">
        <f t="shared" ref="P291:X291" si="234">AVERAGE(P188:P192)</f>
        <v>8</v>
      </c>
      <c r="Q291" s="103">
        <f t="shared" si="234"/>
        <v>87.666666666666671</v>
      </c>
      <c r="R291" s="103">
        <f t="shared" si="234"/>
        <v>2643</v>
      </c>
      <c r="S291" s="103">
        <f t="shared" si="234"/>
        <v>14924.8</v>
      </c>
      <c r="T291" s="103">
        <f t="shared" si="234"/>
        <v>11159.6</v>
      </c>
      <c r="U291" s="103">
        <f t="shared" si="234"/>
        <v>663</v>
      </c>
      <c r="V291" s="103">
        <f t="shared" si="234"/>
        <v>5.5</v>
      </c>
      <c r="W291" s="103" t="str">
        <f t="shared" ref="W291" si="235">W188</f>
        <v>-</v>
      </c>
      <c r="X291" s="103">
        <f t="shared" si="234"/>
        <v>29449</v>
      </c>
    </row>
    <row r="292" spans="1:24" ht="11.25" customHeight="1">
      <c r="A292" s="68">
        <v>2011</v>
      </c>
      <c r="B292" s="103" t="str">
        <f t="shared" ref="B292:L292" si="236">B193</f>
        <v>-</v>
      </c>
      <c r="C292" s="103">
        <f t="shared" si="236"/>
        <v>0</v>
      </c>
      <c r="D292" s="103">
        <f t="shared" si="236"/>
        <v>5529</v>
      </c>
      <c r="E292" s="103">
        <f t="shared" si="236"/>
        <v>2789</v>
      </c>
      <c r="F292" s="103">
        <f t="shared" si="236"/>
        <v>3565</v>
      </c>
      <c r="G292" s="103">
        <f t="shared" si="236"/>
        <v>17382</v>
      </c>
      <c r="H292" s="103">
        <f t="shared" si="236"/>
        <v>14051</v>
      </c>
      <c r="I292" s="103">
        <f t="shared" si="236"/>
        <v>8347</v>
      </c>
      <c r="J292" s="103">
        <f t="shared" si="236"/>
        <v>1698</v>
      </c>
      <c r="K292" s="103">
        <f t="shared" si="236"/>
        <v>6</v>
      </c>
      <c r="L292" s="103">
        <f t="shared" si="236"/>
        <v>53367</v>
      </c>
      <c r="M292" s="27"/>
      <c r="N292" s="103" t="str">
        <f t="shared" ref="N292:X292" si="237">N193</f>
        <v>-</v>
      </c>
      <c r="O292" s="103" t="str">
        <f t="shared" si="237"/>
        <v>-</v>
      </c>
      <c r="P292" s="103">
        <f t="shared" si="237"/>
        <v>8</v>
      </c>
      <c r="Q292" s="103">
        <f t="shared" si="237"/>
        <v>15</v>
      </c>
      <c r="R292" s="103">
        <f t="shared" si="237"/>
        <v>628</v>
      </c>
      <c r="S292" s="103">
        <f t="shared" si="237"/>
        <v>3746</v>
      </c>
      <c r="T292" s="103">
        <f t="shared" si="237"/>
        <v>2065</v>
      </c>
      <c r="U292" s="103">
        <f t="shared" si="237"/>
        <v>6635</v>
      </c>
      <c r="V292" s="103">
        <f t="shared" si="237"/>
        <v>5</v>
      </c>
      <c r="W292" s="103" t="str">
        <f t="shared" si="237"/>
        <v>-</v>
      </c>
      <c r="X292" s="103">
        <f t="shared" si="237"/>
        <v>13102</v>
      </c>
    </row>
    <row r="293" spans="1:24" ht="11.25" customHeight="1">
      <c r="A293" s="68">
        <v>2012</v>
      </c>
      <c r="B293" s="103" t="str">
        <f t="shared" ref="B293:L293" si="238">B194</f>
        <v>-</v>
      </c>
      <c r="C293" s="103">
        <f t="shared" si="238"/>
        <v>21</v>
      </c>
      <c r="D293" s="103">
        <f t="shared" si="238"/>
        <v>18894</v>
      </c>
      <c r="E293" s="103">
        <f t="shared" si="238"/>
        <v>15587</v>
      </c>
      <c r="F293" s="103">
        <f t="shared" si="238"/>
        <v>29483</v>
      </c>
      <c r="G293" s="103">
        <f t="shared" si="238"/>
        <v>38894</v>
      </c>
      <c r="H293" s="103">
        <f t="shared" si="238"/>
        <v>23747</v>
      </c>
      <c r="I293" s="103">
        <f t="shared" si="238"/>
        <v>11088</v>
      </c>
      <c r="J293" s="103">
        <f t="shared" si="238"/>
        <v>3134</v>
      </c>
      <c r="K293" s="103">
        <f t="shared" si="238"/>
        <v>168</v>
      </c>
      <c r="L293" s="103">
        <f t="shared" si="238"/>
        <v>141016</v>
      </c>
      <c r="M293" s="27"/>
      <c r="N293" s="103" t="str">
        <f t="shared" ref="N293:X293" si="239">N194</f>
        <v>-</v>
      </c>
      <c r="O293" s="103" t="str">
        <f t="shared" si="239"/>
        <v>-</v>
      </c>
      <c r="P293" s="103" t="str">
        <f t="shared" si="239"/>
        <v>-</v>
      </c>
      <c r="Q293" s="103">
        <f t="shared" si="239"/>
        <v>3</v>
      </c>
      <c r="R293" s="103">
        <f t="shared" si="239"/>
        <v>119</v>
      </c>
      <c r="S293" s="103">
        <f t="shared" si="239"/>
        <v>2441</v>
      </c>
      <c r="T293" s="103">
        <f t="shared" si="239"/>
        <v>4975</v>
      </c>
      <c r="U293" s="103">
        <f t="shared" si="239"/>
        <v>6968</v>
      </c>
      <c r="V293" s="103">
        <f t="shared" si="239"/>
        <v>2</v>
      </c>
      <c r="W293" s="103" t="str">
        <f t="shared" si="239"/>
        <v>-</v>
      </c>
      <c r="X293" s="103">
        <f t="shared" si="239"/>
        <v>14508</v>
      </c>
    </row>
    <row r="294" spans="1:24" ht="11.25" customHeight="1">
      <c r="A294" s="68">
        <v>2013</v>
      </c>
      <c r="B294" s="103" t="str">
        <f t="shared" ref="B294:L294" si="240">B195</f>
        <v>-</v>
      </c>
      <c r="C294" s="103">
        <f t="shared" si="240"/>
        <v>257</v>
      </c>
      <c r="D294" s="103">
        <f t="shared" si="240"/>
        <v>13852</v>
      </c>
      <c r="E294" s="103">
        <f t="shared" si="240"/>
        <v>14113</v>
      </c>
      <c r="F294" s="103">
        <f t="shared" si="240"/>
        <v>29455</v>
      </c>
      <c r="G294" s="103">
        <f t="shared" si="240"/>
        <v>46928</v>
      </c>
      <c r="H294" s="103">
        <f t="shared" si="240"/>
        <v>32436</v>
      </c>
      <c r="I294" s="103">
        <f t="shared" si="240"/>
        <v>4297</v>
      </c>
      <c r="J294" s="103">
        <f t="shared" si="240"/>
        <v>2965</v>
      </c>
      <c r="K294" s="103">
        <f t="shared" si="240"/>
        <v>87</v>
      </c>
      <c r="L294" s="103">
        <f t="shared" si="240"/>
        <v>144390</v>
      </c>
      <c r="M294" s="27"/>
      <c r="N294" s="103" t="str">
        <f t="shared" ref="N294:X294" si="241">N195</f>
        <v>-</v>
      </c>
      <c r="O294" s="103" t="str">
        <f t="shared" si="241"/>
        <v>-</v>
      </c>
      <c r="P294" s="103" t="str">
        <f t="shared" si="241"/>
        <v>-</v>
      </c>
      <c r="Q294" s="103" t="str">
        <f t="shared" si="241"/>
        <v>-</v>
      </c>
      <c r="R294" s="103">
        <f t="shared" si="241"/>
        <v>108</v>
      </c>
      <c r="S294" s="103">
        <f t="shared" si="241"/>
        <v>5194</v>
      </c>
      <c r="T294" s="103">
        <f t="shared" si="241"/>
        <v>2899</v>
      </c>
      <c r="U294" s="103">
        <f t="shared" si="241"/>
        <v>2658</v>
      </c>
      <c r="V294" s="103">
        <f t="shared" si="241"/>
        <v>25</v>
      </c>
      <c r="W294" s="103" t="str">
        <f t="shared" si="241"/>
        <v>-</v>
      </c>
      <c r="X294" s="103">
        <f t="shared" si="241"/>
        <v>10884</v>
      </c>
    </row>
    <row r="295" spans="1:24" ht="11.25" customHeight="1">
      <c r="A295" s="68">
        <v>2014</v>
      </c>
      <c r="B295" s="103" t="str">
        <f t="shared" ref="B295:L295" si="242">B196</f>
        <v>-</v>
      </c>
      <c r="C295" s="103">
        <f t="shared" si="242"/>
        <v>10</v>
      </c>
      <c r="D295" s="103">
        <f t="shared" si="242"/>
        <v>13956</v>
      </c>
      <c r="E295" s="103">
        <f t="shared" si="242"/>
        <v>8591</v>
      </c>
      <c r="F295" s="103">
        <f t="shared" si="242"/>
        <v>9281</v>
      </c>
      <c r="G295" s="103">
        <f t="shared" si="242"/>
        <v>25992</v>
      </c>
      <c r="H295" s="103">
        <f t="shared" si="242"/>
        <v>20142</v>
      </c>
      <c r="I295" s="103">
        <f t="shared" si="242"/>
        <v>8592</v>
      </c>
      <c r="J295" s="103">
        <f t="shared" si="242"/>
        <v>4325</v>
      </c>
      <c r="K295" s="103">
        <f t="shared" si="242"/>
        <v>125</v>
      </c>
      <c r="L295" s="103">
        <f t="shared" si="242"/>
        <v>91014</v>
      </c>
      <c r="M295" s="27"/>
      <c r="N295" s="103" t="str">
        <f t="shared" ref="N295:X295" si="243">N196</f>
        <v>-</v>
      </c>
      <c r="O295" s="103" t="str">
        <f t="shared" si="243"/>
        <v>-</v>
      </c>
      <c r="P295" s="103" t="str">
        <f t="shared" si="243"/>
        <v>-</v>
      </c>
      <c r="Q295" s="103">
        <f t="shared" si="243"/>
        <v>27</v>
      </c>
      <c r="R295" s="103">
        <f t="shared" si="243"/>
        <v>3679</v>
      </c>
      <c r="S295" s="103">
        <f t="shared" si="243"/>
        <v>33710</v>
      </c>
      <c r="T295" s="103">
        <f t="shared" si="243"/>
        <v>19284</v>
      </c>
      <c r="U295" s="103">
        <f t="shared" si="243"/>
        <v>26497</v>
      </c>
      <c r="V295" s="103">
        <f t="shared" si="243"/>
        <v>49</v>
      </c>
      <c r="W295" s="103" t="str">
        <f t="shared" si="243"/>
        <v>-</v>
      </c>
      <c r="X295" s="103">
        <f t="shared" si="243"/>
        <v>83246</v>
      </c>
    </row>
    <row r="296" spans="1:24" ht="11.25" customHeight="1">
      <c r="A296" s="68">
        <v>2015</v>
      </c>
      <c r="B296" s="103" t="str">
        <f t="shared" ref="B296:L296" si="244">B197</f>
        <v>-</v>
      </c>
      <c r="C296" s="103">
        <f t="shared" si="244"/>
        <v>30</v>
      </c>
      <c r="D296" s="103">
        <f t="shared" si="244"/>
        <v>3032</v>
      </c>
      <c r="E296" s="103">
        <f t="shared" si="244"/>
        <v>2974</v>
      </c>
      <c r="F296" s="103">
        <f t="shared" si="244"/>
        <v>3797</v>
      </c>
      <c r="G296" s="103">
        <f t="shared" si="244"/>
        <v>10148</v>
      </c>
      <c r="H296" s="103">
        <f t="shared" si="244"/>
        <v>9265</v>
      </c>
      <c r="I296" s="103">
        <f t="shared" si="244"/>
        <v>11096</v>
      </c>
      <c r="J296" s="103">
        <f t="shared" si="244"/>
        <v>3823</v>
      </c>
      <c r="K296" s="103">
        <f t="shared" si="244"/>
        <v>0</v>
      </c>
      <c r="L296" s="103">
        <f t="shared" si="244"/>
        <v>44165</v>
      </c>
      <c r="M296" s="27"/>
      <c r="N296" s="103" t="str">
        <f t="shared" ref="N296:X296" si="245">N197</f>
        <v>-</v>
      </c>
      <c r="O296" s="103" t="str">
        <f t="shared" si="245"/>
        <v>-</v>
      </c>
      <c r="P296" s="103" t="str">
        <f t="shared" si="245"/>
        <v>-</v>
      </c>
      <c r="Q296" s="103">
        <f t="shared" si="245"/>
        <v>5</v>
      </c>
      <c r="R296" s="103">
        <f t="shared" si="245"/>
        <v>475</v>
      </c>
      <c r="S296" s="103">
        <f t="shared" si="245"/>
        <v>11978</v>
      </c>
      <c r="T296" s="103">
        <f t="shared" si="245"/>
        <v>2567</v>
      </c>
      <c r="U296" s="103">
        <f t="shared" si="245"/>
        <v>4430</v>
      </c>
      <c r="V296" s="103">
        <f t="shared" si="245"/>
        <v>28</v>
      </c>
      <c r="W296" s="103" t="str">
        <f t="shared" si="245"/>
        <v>-</v>
      </c>
      <c r="X296" s="103">
        <f t="shared" si="245"/>
        <v>19483</v>
      </c>
    </row>
    <row r="297" spans="1:24" ht="11.25" customHeight="1">
      <c r="A297" s="68">
        <v>2016</v>
      </c>
      <c r="B297" s="103" t="str">
        <f t="shared" ref="B297:L297" si="246">B198</f>
        <v>-</v>
      </c>
      <c r="C297" s="103">
        <f t="shared" si="246"/>
        <v>32</v>
      </c>
      <c r="D297" s="103">
        <f t="shared" si="246"/>
        <v>2039</v>
      </c>
      <c r="E297" s="103">
        <f t="shared" si="246"/>
        <v>5821</v>
      </c>
      <c r="F297" s="103">
        <f t="shared" si="246"/>
        <v>2784</v>
      </c>
      <c r="G297" s="103">
        <f t="shared" si="246"/>
        <v>13293</v>
      </c>
      <c r="H297" s="103">
        <f t="shared" si="246"/>
        <v>8442</v>
      </c>
      <c r="I297" s="103">
        <f t="shared" si="246"/>
        <v>7655</v>
      </c>
      <c r="J297" s="103">
        <f t="shared" si="246"/>
        <v>1001</v>
      </c>
      <c r="K297" s="103">
        <f t="shared" si="246"/>
        <v>0</v>
      </c>
      <c r="L297" s="103">
        <f t="shared" si="246"/>
        <v>41067</v>
      </c>
      <c r="M297" s="27"/>
      <c r="N297" s="103" t="str">
        <f t="shared" ref="N297:X297" si="247">N198</f>
        <v>-</v>
      </c>
      <c r="O297" s="103" t="str">
        <f t="shared" si="247"/>
        <v>-</v>
      </c>
      <c r="P297" s="103" t="str">
        <f t="shared" si="247"/>
        <v>-</v>
      </c>
      <c r="Q297" s="103" t="str">
        <f t="shared" si="247"/>
        <v>-</v>
      </c>
      <c r="R297" s="103">
        <f t="shared" si="247"/>
        <v>274</v>
      </c>
      <c r="S297" s="103">
        <f t="shared" si="247"/>
        <v>1260</v>
      </c>
      <c r="T297" s="103">
        <f t="shared" si="247"/>
        <v>90</v>
      </c>
      <c r="U297" s="103">
        <f t="shared" si="247"/>
        <v>4180</v>
      </c>
      <c r="V297" s="103">
        <f t="shared" si="247"/>
        <v>22</v>
      </c>
      <c r="W297" s="103" t="str">
        <f t="shared" si="247"/>
        <v>-</v>
      </c>
      <c r="X297" s="103">
        <f t="shared" si="247"/>
        <v>5826</v>
      </c>
    </row>
    <row r="298" spans="1:24" ht="11.25" customHeight="1">
      <c r="A298" s="68">
        <v>2017</v>
      </c>
      <c r="B298" s="103" t="str">
        <f t="shared" ref="B298:L298" si="248">B199</f>
        <v>-</v>
      </c>
      <c r="C298" s="103">
        <f t="shared" si="248"/>
        <v>0</v>
      </c>
      <c r="D298" s="103">
        <f t="shared" si="248"/>
        <v>4304</v>
      </c>
      <c r="E298" s="103">
        <f t="shared" si="248"/>
        <v>2394</v>
      </c>
      <c r="F298" s="103">
        <f t="shared" si="248"/>
        <v>5572</v>
      </c>
      <c r="G298" s="103">
        <f t="shared" si="248"/>
        <v>26749</v>
      </c>
      <c r="H298" s="103">
        <f t="shared" si="248"/>
        <v>19616</v>
      </c>
      <c r="I298" s="103">
        <f t="shared" si="248"/>
        <v>4852</v>
      </c>
      <c r="J298" s="103">
        <f t="shared" si="248"/>
        <v>1396</v>
      </c>
      <c r="K298" s="103">
        <f t="shared" si="248"/>
        <v>0</v>
      </c>
      <c r="L298" s="103">
        <f t="shared" si="248"/>
        <v>64883</v>
      </c>
      <c r="M298" s="27"/>
      <c r="N298" s="103" t="str">
        <f t="shared" ref="N298:X298" si="249">N199</f>
        <v>-</v>
      </c>
      <c r="O298" s="103" t="str">
        <f t="shared" si="249"/>
        <v>-</v>
      </c>
      <c r="P298" s="103" t="str">
        <f t="shared" si="249"/>
        <v>-</v>
      </c>
      <c r="Q298" s="103">
        <f t="shared" si="249"/>
        <v>3</v>
      </c>
      <c r="R298" s="103">
        <f t="shared" si="249"/>
        <v>363</v>
      </c>
      <c r="S298" s="103">
        <f t="shared" si="249"/>
        <v>6190</v>
      </c>
      <c r="T298" s="103">
        <f t="shared" si="249"/>
        <v>3984</v>
      </c>
      <c r="U298" s="103">
        <f t="shared" si="249"/>
        <v>4590</v>
      </c>
      <c r="V298" s="103" t="str">
        <f t="shared" si="249"/>
        <v>-</v>
      </c>
      <c r="W298" s="103" t="str">
        <f t="shared" si="249"/>
        <v>-</v>
      </c>
      <c r="X298" s="103">
        <f t="shared" si="249"/>
        <v>15130</v>
      </c>
    </row>
    <row r="299" spans="1:24" ht="11.25" customHeight="1">
      <c r="A299" s="68">
        <v>2018</v>
      </c>
      <c r="B299" s="103" t="str">
        <f t="shared" ref="B299:L299" si="250">B200</f>
        <v>-</v>
      </c>
      <c r="C299" s="103">
        <f t="shared" si="250"/>
        <v>0</v>
      </c>
      <c r="D299" s="103">
        <f t="shared" si="250"/>
        <v>3939</v>
      </c>
      <c r="E299" s="103">
        <f t="shared" si="250"/>
        <v>629</v>
      </c>
      <c r="F299" s="103">
        <f t="shared" si="250"/>
        <v>15060</v>
      </c>
      <c r="G299" s="103">
        <f t="shared" si="250"/>
        <v>43563</v>
      </c>
      <c r="H299" s="103">
        <f t="shared" si="250"/>
        <v>16313</v>
      </c>
      <c r="I299" s="103">
        <f t="shared" si="250"/>
        <v>7436</v>
      </c>
      <c r="J299" s="103">
        <f t="shared" si="250"/>
        <v>4675</v>
      </c>
      <c r="K299" s="103">
        <f t="shared" si="250"/>
        <v>0</v>
      </c>
      <c r="L299" s="103">
        <f t="shared" si="250"/>
        <v>91615</v>
      </c>
      <c r="M299" s="27"/>
      <c r="N299" s="103" t="str">
        <f t="shared" ref="N299:X299" si="251">N200</f>
        <v>-</v>
      </c>
      <c r="O299" s="103" t="str">
        <f t="shared" si="251"/>
        <v>-</v>
      </c>
      <c r="P299" s="103" t="str">
        <f t="shared" si="251"/>
        <v>-</v>
      </c>
      <c r="Q299" s="103" t="str">
        <f t="shared" si="251"/>
        <v>-</v>
      </c>
      <c r="R299" s="103">
        <f t="shared" si="251"/>
        <v>88</v>
      </c>
      <c r="S299" s="103">
        <f t="shared" si="251"/>
        <v>3077</v>
      </c>
      <c r="T299" s="103">
        <f t="shared" si="251"/>
        <v>8630</v>
      </c>
      <c r="U299" s="103">
        <f t="shared" si="251"/>
        <v>6944</v>
      </c>
      <c r="V299" s="103" t="str">
        <f t="shared" si="251"/>
        <v>-</v>
      </c>
      <c r="W299" s="103" t="str">
        <f t="shared" si="251"/>
        <v>-</v>
      </c>
      <c r="X299" s="103">
        <f t="shared" si="251"/>
        <v>18739</v>
      </c>
    </row>
    <row r="300" spans="1:24" ht="11.25" customHeight="1">
      <c r="A300" s="68">
        <v>2019</v>
      </c>
      <c r="B300" s="103" t="str">
        <f t="shared" ref="B300:L300" si="252">B201</f>
        <v>-</v>
      </c>
      <c r="C300" s="103">
        <f t="shared" si="252"/>
        <v>10</v>
      </c>
      <c r="D300" s="103">
        <f t="shared" si="252"/>
        <v>16783</v>
      </c>
      <c r="E300" s="103">
        <f t="shared" si="252"/>
        <v>3591</v>
      </c>
      <c r="F300" s="103">
        <f t="shared" si="252"/>
        <v>21518</v>
      </c>
      <c r="G300" s="103">
        <f t="shared" si="252"/>
        <v>24851</v>
      </c>
      <c r="H300" s="103">
        <f t="shared" si="252"/>
        <v>21867</v>
      </c>
      <c r="I300" s="103">
        <f t="shared" si="252"/>
        <v>4427</v>
      </c>
      <c r="J300" s="103">
        <f t="shared" si="252"/>
        <v>724</v>
      </c>
      <c r="K300" s="103" t="str">
        <f t="shared" si="252"/>
        <v>-</v>
      </c>
      <c r="L300" s="103">
        <f t="shared" si="252"/>
        <v>93771</v>
      </c>
      <c r="M300" s="27"/>
      <c r="N300" s="103" t="str">
        <f t="shared" ref="N300:X300" si="253">N201</f>
        <v>-</v>
      </c>
      <c r="O300" s="103" t="str">
        <f t="shared" si="253"/>
        <v>-</v>
      </c>
      <c r="P300" s="103" t="str">
        <f t="shared" si="253"/>
        <v>-</v>
      </c>
      <c r="Q300" s="103">
        <f t="shared" si="253"/>
        <v>2</v>
      </c>
      <c r="R300" s="103">
        <f t="shared" si="253"/>
        <v>4106</v>
      </c>
      <c r="S300" s="103">
        <f t="shared" si="253"/>
        <v>27761</v>
      </c>
      <c r="T300" s="103">
        <f t="shared" si="253"/>
        <v>12822</v>
      </c>
      <c r="U300" s="103">
        <f t="shared" si="253"/>
        <v>5084</v>
      </c>
      <c r="V300" s="103">
        <f t="shared" si="253"/>
        <v>10</v>
      </c>
      <c r="W300" s="103" t="str">
        <f t="shared" si="253"/>
        <v>-</v>
      </c>
      <c r="X300" s="103">
        <f t="shared" si="253"/>
        <v>49785</v>
      </c>
    </row>
    <row r="301" spans="1:24" ht="11.25" customHeight="1">
      <c r="A301" s="68" t="s">
        <v>215</v>
      </c>
      <c r="B301" s="103" t="str">
        <f t="shared" ref="B301:L301" si="254">B202</f>
        <v>-</v>
      </c>
      <c r="C301" s="103">
        <f t="shared" si="254"/>
        <v>0</v>
      </c>
      <c r="D301" s="103">
        <f t="shared" si="254"/>
        <v>4</v>
      </c>
      <c r="E301" s="103">
        <f t="shared" si="254"/>
        <v>38</v>
      </c>
      <c r="F301" s="103">
        <f t="shared" si="254"/>
        <v>655</v>
      </c>
      <c r="G301" s="103">
        <f t="shared" si="254"/>
        <v>27462</v>
      </c>
      <c r="H301" s="103">
        <f t="shared" si="254"/>
        <v>10983</v>
      </c>
      <c r="I301" s="103">
        <f t="shared" si="254"/>
        <v>5422</v>
      </c>
      <c r="J301" s="103">
        <f t="shared" si="254"/>
        <v>2583</v>
      </c>
      <c r="K301" s="103">
        <f t="shared" si="254"/>
        <v>29</v>
      </c>
      <c r="L301" s="103">
        <f t="shared" si="254"/>
        <v>47176</v>
      </c>
      <c r="M301" s="27"/>
      <c r="N301" s="103" t="str">
        <f t="shared" ref="N301:X301" si="255">N202</f>
        <v>-</v>
      </c>
      <c r="O301" s="103" t="str">
        <f t="shared" si="255"/>
        <v>-</v>
      </c>
      <c r="P301" s="103" t="str">
        <f t="shared" si="255"/>
        <v>-</v>
      </c>
      <c r="Q301" s="103" t="str">
        <f t="shared" si="255"/>
        <v>-</v>
      </c>
      <c r="R301" s="103">
        <f t="shared" si="255"/>
        <v>0</v>
      </c>
      <c r="S301" s="103">
        <f t="shared" si="255"/>
        <v>7762</v>
      </c>
      <c r="T301" s="103">
        <f t="shared" si="255"/>
        <v>5126</v>
      </c>
      <c r="U301" s="103">
        <f t="shared" si="255"/>
        <v>4243</v>
      </c>
      <c r="V301" s="103" t="str">
        <f t="shared" si="255"/>
        <v>-</v>
      </c>
      <c r="W301" s="103" t="str">
        <f t="shared" si="255"/>
        <v>-</v>
      </c>
      <c r="X301" s="103">
        <f t="shared" si="255"/>
        <v>17131</v>
      </c>
    </row>
    <row r="302" spans="1:24" ht="11.25" customHeight="1">
      <c r="A302" s="68">
        <v>2021</v>
      </c>
      <c r="B302" s="103" t="str">
        <f t="shared" ref="B302:L302" si="256">B203</f>
        <v>-</v>
      </c>
      <c r="C302" s="103">
        <f t="shared" si="256"/>
        <v>12</v>
      </c>
      <c r="D302" s="103">
        <f t="shared" si="256"/>
        <v>7762</v>
      </c>
      <c r="E302" s="103">
        <f t="shared" si="256"/>
        <v>4358</v>
      </c>
      <c r="F302" s="103">
        <f t="shared" si="256"/>
        <v>8097</v>
      </c>
      <c r="G302" s="103">
        <f t="shared" si="256"/>
        <v>23816</v>
      </c>
      <c r="H302" s="103">
        <f t="shared" si="256"/>
        <v>11408</v>
      </c>
      <c r="I302" s="103">
        <f t="shared" si="256"/>
        <v>4942</v>
      </c>
      <c r="J302" s="103">
        <f t="shared" si="256"/>
        <v>1592</v>
      </c>
      <c r="K302" s="103" t="str">
        <f t="shared" si="256"/>
        <v>-</v>
      </c>
      <c r="L302" s="103">
        <f t="shared" si="256"/>
        <v>61987</v>
      </c>
      <c r="M302" s="27"/>
      <c r="N302" s="103" t="str">
        <f t="shared" ref="N302:X302" si="257">N203</f>
        <v>-</v>
      </c>
      <c r="O302" s="103" t="str">
        <f t="shared" si="257"/>
        <v>-</v>
      </c>
      <c r="P302" s="103" t="str">
        <f t="shared" si="257"/>
        <v>-</v>
      </c>
      <c r="Q302" s="103">
        <f t="shared" si="257"/>
        <v>210</v>
      </c>
      <c r="R302" s="103">
        <f t="shared" si="257"/>
        <v>2326</v>
      </c>
      <c r="S302" s="103">
        <f t="shared" si="257"/>
        <v>38127</v>
      </c>
      <c r="T302" s="103">
        <f t="shared" si="257"/>
        <v>27999</v>
      </c>
      <c r="U302" s="103">
        <f t="shared" si="257"/>
        <v>10760</v>
      </c>
      <c r="V302" s="103">
        <f t="shared" si="257"/>
        <v>8</v>
      </c>
      <c r="W302" s="103" t="str">
        <f t="shared" si="257"/>
        <v>-</v>
      </c>
      <c r="X302" s="103">
        <f t="shared" si="257"/>
        <v>79430</v>
      </c>
    </row>
    <row r="303" spans="1:24" ht="11.25" customHeight="1">
      <c r="A303" s="68">
        <v>2022</v>
      </c>
      <c r="B303" s="103" t="str">
        <f t="shared" ref="B303:L303" si="258">B204</f>
        <v>-</v>
      </c>
      <c r="C303" s="103">
        <f t="shared" si="258"/>
        <v>31</v>
      </c>
      <c r="D303" s="103">
        <f t="shared" si="258"/>
        <v>9933</v>
      </c>
      <c r="E303" s="103">
        <f t="shared" si="258"/>
        <v>13625</v>
      </c>
      <c r="F303" s="103">
        <f t="shared" si="258"/>
        <v>14140</v>
      </c>
      <c r="G303" s="103">
        <f t="shared" si="258"/>
        <v>36738</v>
      </c>
      <c r="H303" s="103">
        <f t="shared" si="258"/>
        <v>15837</v>
      </c>
      <c r="I303" s="103">
        <f t="shared" si="258"/>
        <v>4068</v>
      </c>
      <c r="J303" s="103">
        <f t="shared" si="258"/>
        <v>541</v>
      </c>
      <c r="K303" s="103" t="str">
        <f t="shared" si="258"/>
        <v>-</v>
      </c>
      <c r="L303" s="103">
        <f t="shared" si="258"/>
        <v>94913</v>
      </c>
      <c r="M303" s="27"/>
      <c r="N303" s="103" t="str">
        <f t="shared" ref="N303:X303" si="259">N204</f>
        <v>-</v>
      </c>
      <c r="O303" s="103" t="str">
        <f t="shared" si="259"/>
        <v>-</v>
      </c>
      <c r="P303" s="103" t="str">
        <f t="shared" si="259"/>
        <v>-</v>
      </c>
      <c r="Q303" s="103">
        <f t="shared" si="259"/>
        <v>35</v>
      </c>
      <c r="R303" s="103">
        <f t="shared" si="259"/>
        <v>3926</v>
      </c>
      <c r="S303" s="103">
        <f t="shared" si="259"/>
        <v>27834</v>
      </c>
      <c r="T303" s="103">
        <f t="shared" si="259"/>
        <v>9419</v>
      </c>
      <c r="U303" s="103">
        <f t="shared" si="259"/>
        <v>17677</v>
      </c>
      <c r="V303" s="103">
        <f t="shared" si="259"/>
        <v>5</v>
      </c>
      <c r="W303" s="103" t="str">
        <f t="shared" si="259"/>
        <v>-</v>
      </c>
      <c r="X303" s="103">
        <f t="shared" si="259"/>
        <v>58896</v>
      </c>
    </row>
    <row r="304" spans="1:24" ht="11.25" customHeight="1">
      <c r="A304" s="68">
        <v>2023</v>
      </c>
      <c r="B304" s="103" t="str">
        <f t="shared" ref="B304:L305" si="260">B205</f>
        <v>-</v>
      </c>
      <c r="C304" s="103" t="str">
        <f t="shared" si="260"/>
        <v>-</v>
      </c>
      <c r="D304" s="103" t="str">
        <f t="shared" si="260"/>
        <v>-</v>
      </c>
      <c r="E304" s="103" t="str">
        <f t="shared" si="260"/>
        <v>-</v>
      </c>
      <c r="F304" s="103">
        <f t="shared" si="260"/>
        <v>2</v>
      </c>
      <c r="G304" s="103">
        <f t="shared" si="260"/>
        <v>6</v>
      </c>
      <c r="H304" s="103">
        <f t="shared" si="260"/>
        <v>8</v>
      </c>
      <c r="I304" s="103">
        <f t="shared" si="260"/>
        <v>1687</v>
      </c>
      <c r="J304" s="103">
        <f t="shared" si="260"/>
        <v>25</v>
      </c>
      <c r="K304" s="103" t="str">
        <f t="shared" si="260"/>
        <v>-</v>
      </c>
      <c r="L304" s="103">
        <f t="shared" si="260"/>
        <v>1728</v>
      </c>
      <c r="M304" s="27"/>
      <c r="N304" s="103" t="str">
        <f t="shared" ref="N304:X305" si="261">N205</f>
        <v>-</v>
      </c>
      <c r="O304" s="103" t="str">
        <f t="shared" si="261"/>
        <v>-</v>
      </c>
      <c r="P304" s="103" t="str">
        <f t="shared" si="261"/>
        <v>-</v>
      </c>
      <c r="Q304" s="103" t="str">
        <f t="shared" si="261"/>
        <v>-</v>
      </c>
      <c r="R304" s="103">
        <f t="shared" si="261"/>
        <v>718</v>
      </c>
      <c r="S304" s="103">
        <f t="shared" si="261"/>
        <v>14399</v>
      </c>
      <c r="T304" s="103">
        <f t="shared" si="261"/>
        <v>8545</v>
      </c>
      <c r="U304" s="103">
        <f t="shared" si="261"/>
        <v>26966</v>
      </c>
      <c r="V304" s="103" t="str">
        <f t="shared" si="261"/>
        <v>-</v>
      </c>
      <c r="W304" s="103" t="str">
        <f t="shared" si="261"/>
        <v>-</v>
      </c>
      <c r="X304" s="103">
        <f t="shared" si="261"/>
        <v>50628</v>
      </c>
    </row>
    <row r="305" spans="1:24" ht="11.25" customHeight="1">
      <c r="A305" s="68" t="s">
        <v>346</v>
      </c>
      <c r="B305" s="103" t="str">
        <f t="shared" si="260"/>
        <v>-</v>
      </c>
      <c r="C305" s="103">
        <f t="shared" si="260"/>
        <v>8</v>
      </c>
      <c r="D305" s="103">
        <f t="shared" si="260"/>
        <v>102</v>
      </c>
      <c r="E305" s="103">
        <f t="shared" si="260"/>
        <v>203</v>
      </c>
      <c r="F305" s="103">
        <f t="shared" si="260"/>
        <v>172</v>
      </c>
      <c r="G305" s="103">
        <f t="shared" si="260"/>
        <v>274</v>
      </c>
      <c r="H305" s="103">
        <f t="shared" si="260"/>
        <v>1303</v>
      </c>
      <c r="I305" s="103">
        <f t="shared" si="260"/>
        <v>1023</v>
      </c>
      <c r="J305" s="103">
        <f t="shared" si="260"/>
        <v>110</v>
      </c>
      <c r="K305" s="103" t="str">
        <f t="shared" si="260"/>
        <v>-</v>
      </c>
      <c r="L305" s="103">
        <f t="shared" si="260"/>
        <v>3195</v>
      </c>
      <c r="M305" s="27"/>
      <c r="N305" s="103" t="str">
        <f t="shared" si="261"/>
        <v>-</v>
      </c>
      <c r="O305" s="103" t="str">
        <f t="shared" si="261"/>
        <v>-</v>
      </c>
      <c r="P305" s="103" t="str">
        <f t="shared" si="261"/>
        <v>-</v>
      </c>
      <c r="Q305" s="103" t="str">
        <f t="shared" si="261"/>
        <v>-</v>
      </c>
      <c r="R305" s="103">
        <f t="shared" si="261"/>
        <v>2124</v>
      </c>
      <c r="S305" s="103">
        <f t="shared" si="261"/>
        <v>8520</v>
      </c>
      <c r="T305" s="103">
        <f t="shared" si="261"/>
        <v>18366</v>
      </c>
      <c r="U305" s="103">
        <f t="shared" si="261"/>
        <v>23551</v>
      </c>
      <c r="V305" s="103">
        <f t="shared" si="261"/>
        <v>5</v>
      </c>
      <c r="W305" s="103" t="str">
        <f t="shared" si="261"/>
        <v>-</v>
      </c>
      <c r="X305" s="103">
        <f t="shared" si="261"/>
        <v>52566</v>
      </c>
    </row>
    <row r="306" spans="1:24" ht="11.25" customHeight="1">
      <c r="A306" s="320" t="str">
        <f>A207</f>
        <v>a/  Monthly totals for Oregon data are the sum of statistical weeks with closest fit to the calendar month.</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row>
    <row r="307" spans="1:24" ht="11.25" customHeight="1">
      <c r="A307" s="262" t="str">
        <f>A208</f>
        <v>b/  Preliminary.</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row>
    <row r="308" spans="1:24" ht="13.5" customHeight="1">
      <c r="A308" s="262" t="str">
        <f>A209</f>
        <v>c/   In 2021, the southern boundary of the KMZ was officially moved five nautical miles north from Horse Mountain to latitude 40°10′ N.</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row>
    <row r="309" spans="1:24">
      <c r="A309" s="262" t="str">
        <f>A210</f>
        <v>d/  Recreational estimates for California do not include May and June due to restrictions on sampling caused by the COVID-19 pandemic.</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row>
  </sheetData>
  <mergeCells count="16">
    <mergeCell ref="A309:X309"/>
    <mergeCell ref="A306:X306"/>
    <mergeCell ref="A307:X307"/>
    <mergeCell ref="A308:X308"/>
    <mergeCell ref="B3:L3"/>
    <mergeCell ref="N3:X3"/>
    <mergeCell ref="B215:L215"/>
    <mergeCell ref="N215:X215"/>
    <mergeCell ref="B262:L262"/>
    <mergeCell ref="N262:X262"/>
    <mergeCell ref="A209:X209"/>
    <mergeCell ref="A207:L207"/>
    <mergeCell ref="M207:X207"/>
    <mergeCell ref="A208:L208"/>
    <mergeCell ref="M208:X208"/>
    <mergeCell ref="A210:X210"/>
  </mergeCells>
  <pageMargins left="0.7" right="0.7" top="0.75" bottom="0.75" header="0.3" footer="0.3"/>
  <pageSetup scale="91" orientation="landscape" r:id="rId1"/>
  <rowBreaks count="1" manualBreakCount="1">
    <brk id="259" max="2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7"/>
  <dimension ref="A1:M570"/>
  <sheetViews>
    <sheetView showGridLines="0" topLeftCell="A367" zoomScaleNormal="100" zoomScaleSheetLayoutView="90" workbookViewId="0">
      <selection activeCell="O141" sqref="O141"/>
    </sheetView>
  </sheetViews>
  <sheetFormatPr defaultColWidth="9" defaultRowHeight="15.6"/>
  <cols>
    <col min="1" max="1" width="9.59765625" style="173" customWidth="1"/>
    <col min="2" max="7" width="9" style="173"/>
    <col min="8" max="8" width="10.8984375" style="173" customWidth="1"/>
    <col min="9" max="16384" width="9" style="173"/>
  </cols>
  <sheetData>
    <row r="1" spans="1:8">
      <c r="A1" s="336" t="s">
        <v>282</v>
      </c>
      <c r="B1" s="336"/>
      <c r="C1" s="336"/>
      <c r="D1" s="336"/>
      <c r="E1" s="336"/>
      <c r="F1" s="336"/>
      <c r="G1" s="336"/>
      <c r="H1" s="336"/>
    </row>
    <row r="2" spans="1:8">
      <c r="A2" s="337"/>
      <c r="B2" s="337"/>
      <c r="C2" s="337"/>
      <c r="D2" s="337"/>
      <c r="E2" s="337"/>
      <c r="F2" s="337"/>
      <c r="G2" s="337"/>
      <c r="H2" s="337"/>
    </row>
    <row r="3" spans="1:8">
      <c r="A3" s="65" t="s">
        <v>1</v>
      </c>
      <c r="B3" s="180" t="s">
        <v>283</v>
      </c>
      <c r="C3" s="180" t="s">
        <v>284</v>
      </c>
      <c r="D3" s="180" t="s">
        <v>285</v>
      </c>
      <c r="E3" s="180" t="s">
        <v>286</v>
      </c>
      <c r="F3" s="180" t="s">
        <v>287</v>
      </c>
      <c r="G3" s="180" t="s">
        <v>288</v>
      </c>
      <c r="H3" s="180" t="s">
        <v>8</v>
      </c>
    </row>
    <row r="4" spans="1:8" ht="11.25" customHeight="1">
      <c r="A4" s="63" t="s">
        <v>289</v>
      </c>
    </row>
    <row r="5" spans="1:8" ht="11.25" customHeight="1">
      <c r="A5" s="68">
        <v>1976</v>
      </c>
      <c r="B5" s="21">
        <f>IF(AND('A-12'!B5="-",'A-12'!B56="-",'A-12'!B107="-"),"-",SUM('A-12'!B5,'A-12'!B56,'A-12'!B107))</f>
        <v>3433</v>
      </c>
      <c r="C5" s="21">
        <f>IF(AND('A-12'!C5="-",'A-12'!C56="-",'A-12'!C107="-"),"-",SUM('A-12'!C5,'A-12'!C56,'A-12'!C107))</f>
        <v>5730</v>
      </c>
      <c r="D5" s="21">
        <f>IF(AND('A-12'!D5="-",'A-12'!D56="-",'A-12'!D107="-"),"-",SUM('A-12'!D5,'A-12'!D56,'A-12'!D107))</f>
        <v>13642</v>
      </c>
      <c r="E5" s="21">
        <f>IF(AND('A-12'!E5="-",'A-12'!E56="-",'A-12'!E107="-"),"-",SUM('A-12'!E5,'A-12'!E56,'A-12'!E107))</f>
        <v>13247</v>
      </c>
      <c r="F5" s="21">
        <f>IF(AND('A-12'!F5="-",'A-12'!F56="-",'A-12'!F107="-"),"-",SUM('A-12'!F5,'A-12'!F56,'A-12'!F107))</f>
        <v>8958</v>
      </c>
      <c r="G5" s="21" t="str">
        <f>IF(AND('A-12'!G5="-",'A-12'!G56="-",'A-12'!G107="-"),"-",SUM('A-12'!G5,'A-12'!G56,'A-12'!G107))</f>
        <v>-</v>
      </c>
      <c r="H5" s="21">
        <f>IF(AND('A-12'!H5="-",'A-12'!H56="-",'A-12'!H107="-"),"-",SUM('A-12'!H5,'A-12'!H56,'A-12'!H107))</f>
        <v>45010</v>
      </c>
    </row>
    <row r="6" spans="1:8" ht="11.25" customHeight="1">
      <c r="A6" s="68">
        <v>1977</v>
      </c>
      <c r="B6" s="21">
        <f>IF(AND('A-12'!B6="-",'A-12'!B57="-",'A-12'!B108="-"),"-",SUM('A-12'!B6,'A-12'!B57,'A-12'!B108))</f>
        <v>3265</v>
      </c>
      <c r="C6" s="21">
        <f>IF(AND('A-12'!C6="-",'A-12'!C57="-",'A-12'!C108="-"),"-",SUM('A-12'!C6,'A-12'!C57,'A-12'!C108))</f>
        <v>2773</v>
      </c>
      <c r="D6" s="21">
        <f>IF(AND('A-12'!D6="-",'A-12'!D57="-",'A-12'!D108="-"),"-",SUM('A-12'!D6,'A-12'!D57,'A-12'!D108))</f>
        <v>14950</v>
      </c>
      <c r="E6" s="21">
        <f>IF(AND('A-12'!E6="-",'A-12'!E57="-",'A-12'!E108="-"),"-",SUM('A-12'!E6,'A-12'!E57,'A-12'!E108))</f>
        <v>12416</v>
      </c>
      <c r="F6" s="21">
        <f>IF(AND('A-12'!F6="-",'A-12'!F57="-",'A-12'!F108="-"),"-",SUM('A-12'!F6,'A-12'!F57,'A-12'!F108))</f>
        <v>7206</v>
      </c>
      <c r="G6" s="21" t="str">
        <f>IF(AND('A-12'!G6="-",'A-12'!G57="-",'A-12'!G108="-"),"-",SUM('A-12'!G6,'A-12'!G57,'A-12'!G108))</f>
        <v>-</v>
      </c>
      <c r="H6" s="21">
        <f>IF(AND('A-12'!H6="-",'A-12'!H57="-",'A-12'!H108="-"),"-",SUM('A-12'!H6,'A-12'!H57,'A-12'!H108))</f>
        <v>40610</v>
      </c>
    </row>
    <row r="7" spans="1:8" ht="11.25" customHeight="1">
      <c r="A7" s="68">
        <v>1978</v>
      </c>
      <c r="B7" s="21">
        <f>IF(AND('A-12'!B7="-",'A-12'!B58="-",'A-12'!B109="-"),"-",SUM('A-12'!B7,'A-12'!B58,'A-12'!B109))</f>
        <v>2713</v>
      </c>
      <c r="C7" s="21">
        <f>IF(AND('A-12'!C7="-",'A-12'!C58="-",'A-12'!C109="-"),"-",SUM('A-12'!C7,'A-12'!C58,'A-12'!C109))</f>
        <v>2449</v>
      </c>
      <c r="D7" s="21">
        <f>IF(AND('A-12'!D7="-",'A-12'!D58="-",'A-12'!D109="-"),"-",SUM('A-12'!D7,'A-12'!D58,'A-12'!D109))</f>
        <v>11640</v>
      </c>
      <c r="E7" s="21">
        <f>IF(AND('A-12'!E7="-",'A-12'!E58="-",'A-12'!E109="-"),"-",SUM('A-12'!E7,'A-12'!E58,'A-12'!E109))</f>
        <v>9056</v>
      </c>
      <c r="F7" s="21">
        <f>IF(AND('A-12'!F7="-",'A-12'!F58="-",'A-12'!F109="-"),"-",SUM('A-12'!F7,'A-12'!F58,'A-12'!F109))</f>
        <v>6303</v>
      </c>
      <c r="G7" s="21" t="str">
        <f>IF(AND('A-12'!G7="-",'A-12'!G58="-",'A-12'!G109="-"),"-",SUM('A-12'!G7,'A-12'!G58,'A-12'!G109))</f>
        <v>-</v>
      </c>
      <c r="H7" s="21">
        <f>IF(AND('A-12'!H7="-",'A-12'!H58="-",'A-12'!H109="-"),"-",SUM('A-12'!H7,'A-12'!H58,'A-12'!H109))</f>
        <v>32161</v>
      </c>
    </row>
    <row r="8" spans="1:8" ht="11.25" customHeight="1">
      <c r="A8" s="68">
        <v>1979</v>
      </c>
      <c r="B8" s="21">
        <f>IF(AND('A-12'!B8="-",'A-12'!B59="-",'A-12'!B110="-"),"-",SUM('A-12'!B8,'A-12'!B59,'A-12'!B110))</f>
        <v>4138</v>
      </c>
      <c r="C8" s="21">
        <f>IF(AND('A-12'!C8="-",'A-12'!C59="-",'A-12'!C110="-"),"-",SUM('A-12'!C8,'A-12'!C59,'A-12'!C110))</f>
        <v>153</v>
      </c>
      <c r="D8" s="21">
        <f>IF(AND('A-12'!D8="-",'A-12'!D59="-",'A-12'!D110="-"),"-",SUM('A-12'!D8,'A-12'!D59,'A-12'!D110))</f>
        <v>11554</v>
      </c>
      <c r="E8" s="21">
        <f>IF(AND('A-12'!E8="-",'A-12'!E59="-",'A-12'!E110="-"),"-",SUM('A-12'!E8,'A-12'!E59,'A-12'!E110))</f>
        <v>16655</v>
      </c>
      <c r="F8" s="21">
        <f>IF(AND('A-12'!F8="-",'A-12'!F59="-",'A-12'!F110="-"),"-",SUM('A-12'!F8,'A-12'!F59,'A-12'!F110))</f>
        <v>122</v>
      </c>
      <c r="G8" s="21" t="str">
        <f>IF(AND('A-12'!G8="-",'A-12'!G59="-",'A-12'!G110="-"),"-",SUM('A-12'!G8,'A-12'!G59,'A-12'!G110))</f>
        <v>-</v>
      </c>
      <c r="H8" s="21">
        <f>IF(AND('A-12'!H8="-",'A-12'!H59="-",'A-12'!H110="-"),"-",SUM('A-12'!H8,'A-12'!H59,'A-12'!H110))</f>
        <v>32622</v>
      </c>
    </row>
    <row r="9" spans="1:8" ht="11.25" customHeight="1">
      <c r="A9" s="68">
        <v>1980</v>
      </c>
      <c r="B9" s="21">
        <f>IF(AND('A-12'!B9="-",'A-12'!B60="-",'A-12'!B111="-"),"-",SUM('A-12'!B9,'A-12'!B60,'A-12'!B111))</f>
        <v>3860</v>
      </c>
      <c r="C9" s="21">
        <f>IF(AND('A-12'!C9="-",'A-12'!C60="-",'A-12'!C111="-"),"-",SUM('A-12'!C9,'A-12'!C60,'A-12'!C111))</f>
        <v>205</v>
      </c>
      <c r="D9" s="21">
        <f>IF(AND('A-12'!D9="-",'A-12'!D60="-",'A-12'!D111="-"),"-",SUM('A-12'!D9,'A-12'!D60,'A-12'!D111))</f>
        <v>7595</v>
      </c>
      <c r="E9" s="21">
        <f>IF(AND('A-12'!E9="-",'A-12'!E60="-",'A-12'!E111="-"),"-",SUM('A-12'!E9,'A-12'!E60,'A-12'!E111))</f>
        <v>8814</v>
      </c>
      <c r="F9" s="21">
        <f>IF(AND('A-12'!F9="-",'A-12'!F60="-",'A-12'!F111="-"),"-",SUM('A-12'!F9,'A-12'!F60,'A-12'!F111))</f>
        <v>5</v>
      </c>
      <c r="G9" s="21" t="str">
        <f>IF(AND('A-12'!G9="-",'A-12'!G60="-",'A-12'!G111="-"),"-",SUM('A-12'!G9,'A-12'!G60,'A-12'!G111))</f>
        <v>-</v>
      </c>
      <c r="H9" s="21">
        <f>IF(AND('A-12'!H9="-",'A-12'!H60="-",'A-12'!H111="-"),"-",SUM('A-12'!H9,'A-12'!H60,'A-12'!H111))</f>
        <v>20479</v>
      </c>
    </row>
    <row r="10" spans="1:8" ht="11.25" customHeight="1">
      <c r="A10" s="68">
        <v>1981</v>
      </c>
      <c r="B10" s="21">
        <f>IF(AND('A-12'!B10="-",'A-12'!B61="-",'A-12'!B112="-"),"-",SUM('A-12'!B10,'A-12'!B61,'A-12'!B112))</f>
        <v>4119</v>
      </c>
      <c r="C10" s="21">
        <f>IF(AND('A-12'!C10="-",'A-12'!C61="-",'A-12'!C112="-"),"-",SUM('A-12'!C10,'A-12'!C61,'A-12'!C112))</f>
        <v>200</v>
      </c>
      <c r="D10" s="21">
        <f>IF(AND('A-12'!D10="-",'A-12'!D61="-",'A-12'!D112="-"),"-",SUM('A-12'!D10,'A-12'!D61,'A-12'!D112))</f>
        <v>8188</v>
      </c>
      <c r="E10" s="21">
        <f>IF(AND('A-12'!E10="-",'A-12'!E61="-",'A-12'!E112="-"),"-",SUM('A-12'!E10,'A-12'!E61,'A-12'!E112))</f>
        <v>8584</v>
      </c>
      <c r="F10" s="21" t="str">
        <f>IF(AND('A-12'!F10="-",'A-12'!F61="-",'A-12'!F112="-"),"-",SUM('A-12'!F10,'A-12'!F61,'A-12'!F112))</f>
        <v>-</v>
      </c>
      <c r="G10" s="21" t="str">
        <f>IF(AND('A-12'!G10="-",'A-12'!G61="-",'A-12'!G112="-"),"-",SUM('A-12'!G10,'A-12'!G61,'A-12'!G112))</f>
        <v>-</v>
      </c>
      <c r="H10" s="21">
        <f>IF(AND('A-12'!H10="-",'A-12'!H61="-",'A-12'!H112="-"),"-",SUM('A-12'!H10,'A-12'!H61,'A-12'!H112))</f>
        <v>21091</v>
      </c>
    </row>
    <row r="11" spans="1:8" ht="11.25" customHeight="1">
      <c r="A11" s="68">
        <v>1982</v>
      </c>
      <c r="B11" s="21">
        <f>IF(AND('A-12'!B11="-",'A-12'!B62="-",'A-12'!B113="-"),"-",SUM('A-12'!B11,'A-12'!B62,'A-12'!B113))</f>
        <v>3314</v>
      </c>
      <c r="C11" s="21">
        <f>IF(AND('A-12'!C11="-",'A-12'!C62="-",'A-12'!C113="-"),"-",SUM('A-12'!C11,'A-12'!C62,'A-12'!C113))</f>
        <v>596</v>
      </c>
      <c r="D11" s="21">
        <f>IF(AND('A-12'!D11="-",'A-12'!D62="-",'A-12'!D113="-"),"-",SUM('A-12'!D11,'A-12'!D62,'A-12'!D113))</f>
        <v>9663</v>
      </c>
      <c r="E11" s="21">
        <f>IF(AND('A-12'!E11="-",'A-12'!E62="-",'A-12'!E113="-"),"-",SUM('A-12'!E11,'A-12'!E62,'A-12'!E113))</f>
        <v>396</v>
      </c>
      <c r="F11" s="21" t="str">
        <f>IF(AND('A-12'!F11="-",'A-12'!F62="-",'A-12'!F113="-"),"-",SUM('A-12'!F11,'A-12'!F62,'A-12'!F113))</f>
        <v>-</v>
      </c>
      <c r="G11" s="21" t="str">
        <f>IF(AND('A-12'!G11="-",'A-12'!G62="-",'A-12'!G113="-"),"-",SUM('A-12'!G11,'A-12'!G62,'A-12'!G113))</f>
        <v>-</v>
      </c>
      <c r="H11" s="21">
        <f>IF(AND('A-12'!H11="-",'A-12'!H62="-",'A-12'!H113="-"),"-",SUM('A-12'!H11,'A-12'!H62,'A-12'!H113))</f>
        <v>13969</v>
      </c>
    </row>
    <row r="12" spans="1:8" ht="11.25" customHeight="1">
      <c r="A12" s="68">
        <v>1983</v>
      </c>
      <c r="B12" s="21">
        <f>IF(AND('A-12'!B12="-",'A-12'!B63="-",'A-12'!B114="-"),"-",SUM('A-12'!B12,'A-12'!B63,'A-12'!B114))</f>
        <v>3359</v>
      </c>
      <c r="C12" s="21">
        <f>IF(AND('A-12'!C12="-",'A-12'!C63="-",'A-12'!C114="-"),"-",SUM('A-12'!C12,'A-12'!C63,'A-12'!C114))</f>
        <v>419</v>
      </c>
      <c r="D12" s="21">
        <f>IF(AND('A-12'!D12="-",'A-12'!D63="-",'A-12'!D114="-"),"-",SUM('A-12'!D12,'A-12'!D63,'A-12'!D114))</f>
        <v>2708</v>
      </c>
      <c r="E12" s="21">
        <f>IF(AND('A-12'!E12="-",'A-12'!E63="-",'A-12'!E114="-"),"-",SUM('A-12'!E12,'A-12'!E63,'A-12'!E114))</f>
        <v>1215</v>
      </c>
      <c r="F12" s="21" t="str">
        <f>IF(AND('A-12'!F12="-",'A-12'!F63="-",'A-12'!F114="-"),"-",SUM('A-12'!F12,'A-12'!F63,'A-12'!F114))</f>
        <v>-</v>
      </c>
      <c r="G12" s="21" t="str">
        <f>IF(AND('A-12'!G12="-",'A-12'!G63="-",'A-12'!G114="-"),"-",SUM('A-12'!G12,'A-12'!G63,'A-12'!G114))</f>
        <v>-</v>
      </c>
      <c r="H12" s="21">
        <f>IF(AND('A-12'!H12="-",'A-12'!H63="-",'A-12'!H114="-"),"-",SUM('A-12'!H12,'A-12'!H63,'A-12'!H114))</f>
        <v>7701</v>
      </c>
    </row>
    <row r="13" spans="1:8" ht="11.25" customHeight="1">
      <c r="A13" s="68">
        <v>1984</v>
      </c>
      <c r="B13" s="21">
        <f>IF(AND('A-12'!B13="-",'A-12'!B64="-",'A-12'!B115="-"),"-",SUM('A-12'!B13,'A-12'!B64,'A-12'!B115))</f>
        <v>546</v>
      </c>
      <c r="C13" s="21" t="str">
        <f>IF(AND('A-12'!C13="-",'A-12'!C64="-",'A-12'!C115="-"),"-",SUM('A-12'!C13,'A-12'!C64,'A-12'!C115))</f>
        <v>-</v>
      </c>
      <c r="D13" s="21" t="str">
        <f>IF(AND('A-12'!D13="-",'A-12'!D64="-",'A-12'!D115="-"),"-",SUM('A-12'!D13,'A-12'!D64,'A-12'!D115))</f>
        <v>-</v>
      </c>
      <c r="E13" s="21">
        <f>IF(AND('A-12'!E13="-",'A-12'!E64="-",'A-12'!E115="-"),"-",SUM('A-12'!E13,'A-12'!E64,'A-12'!E115))</f>
        <v>313</v>
      </c>
      <c r="F13" s="21" t="str">
        <f>IF(AND('A-12'!F13="-",'A-12'!F64="-",'A-12'!F115="-"),"-",SUM('A-12'!F13,'A-12'!F64,'A-12'!F115))</f>
        <v>-</v>
      </c>
      <c r="G13" s="21" t="str">
        <f>IF(AND('A-12'!G13="-",'A-12'!G64="-",'A-12'!G115="-"),"-",SUM('A-12'!G13,'A-12'!G64,'A-12'!G115))</f>
        <v>-</v>
      </c>
      <c r="H13" s="21">
        <f>IF(AND('A-12'!H13="-",'A-12'!H64="-",'A-12'!H115="-"),"-",SUM('A-12'!H13,'A-12'!H64,'A-12'!H115))</f>
        <v>859</v>
      </c>
    </row>
    <row r="14" spans="1:8" ht="11.25" customHeight="1">
      <c r="A14" s="68">
        <v>1985</v>
      </c>
      <c r="B14" s="21">
        <f>IF(AND('A-12'!B14="-",'A-12'!B65="-",'A-12'!B116="-"),"-",SUM('A-12'!B14,'A-12'!B65,'A-12'!B116))</f>
        <v>2162</v>
      </c>
      <c r="C14" s="21">
        <f>IF(AND('A-12'!C14="-",'A-12'!C65="-",'A-12'!C116="-"),"-",SUM('A-12'!C14,'A-12'!C65,'A-12'!C116))</f>
        <v>20</v>
      </c>
      <c r="D14" s="21">
        <f>IF(AND('A-12'!D14="-",'A-12'!D65="-",'A-12'!D116="-"),"-",SUM('A-12'!D14,'A-12'!D65,'A-12'!D116))</f>
        <v>2041</v>
      </c>
      <c r="E14" s="21">
        <f>IF(AND('A-12'!E14="-",'A-12'!E65="-",'A-12'!E116="-"),"-",SUM('A-12'!E14,'A-12'!E65,'A-12'!E116))</f>
        <v>1432</v>
      </c>
      <c r="F14" s="21">
        <f>IF(AND('A-12'!F14="-",'A-12'!F65="-",'A-12'!F116="-"),"-",SUM('A-12'!F14,'A-12'!F65,'A-12'!F116))</f>
        <v>14</v>
      </c>
      <c r="G14" s="21" t="str">
        <f>IF(AND('A-12'!G14="-",'A-12'!G65="-",'A-12'!G116="-"),"-",SUM('A-12'!G14,'A-12'!G65,'A-12'!G116))</f>
        <v>-</v>
      </c>
      <c r="H14" s="21">
        <f>IF(AND('A-12'!H14="-",'A-12'!H65="-",'A-12'!H116="-"),"-",SUM('A-12'!H14,'A-12'!H65,'A-12'!H116))</f>
        <v>5669</v>
      </c>
    </row>
    <row r="15" spans="1:8" ht="11.25" customHeight="1">
      <c r="A15" s="68">
        <v>1986</v>
      </c>
      <c r="B15" s="21">
        <f>IF(AND('A-12'!B15="-",'A-12'!B66="-",'A-12'!B117="-"),"-",SUM('A-12'!B15,'A-12'!B66,'A-12'!B117))</f>
        <v>1878</v>
      </c>
      <c r="C15" s="21">
        <f>IF(AND('A-12'!C15="-",'A-12'!C66="-",'A-12'!C117="-"),"-",SUM('A-12'!C15,'A-12'!C66,'A-12'!C117))</f>
        <v>15</v>
      </c>
      <c r="D15" s="21" t="str">
        <f>IF(AND('A-12'!D15="-",'A-12'!D66="-",'A-12'!D117="-"),"-",SUM('A-12'!D15,'A-12'!D66,'A-12'!D117))</f>
        <v>-</v>
      </c>
      <c r="E15" s="21">
        <f>IF(AND('A-12'!E15="-",'A-12'!E66="-",'A-12'!E117="-"),"-",SUM('A-12'!E15,'A-12'!E66,'A-12'!E117))</f>
        <v>927</v>
      </c>
      <c r="F15" s="21" t="str">
        <f>IF(AND('A-12'!F15="-",'A-12'!F66="-",'A-12'!F117="-"),"-",SUM('A-12'!F15,'A-12'!F66,'A-12'!F117))</f>
        <v>-</v>
      </c>
      <c r="G15" s="21" t="str">
        <f>IF(AND('A-12'!G15="-",'A-12'!G66="-",'A-12'!G117="-"),"-",SUM('A-12'!G15,'A-12'!G66,'A-12'!G117))</f>
        <v>-</v>
      </c>
      <c r="H15" s="21">
        <f>IF(AND('A-12'!H15="-",'A-12'!H66="-",'A-12'!H117="-"),"-",SUM('A-12'!H15,'A-12'!H66,'A-12'!H117))</f>
        <v>2820</v>
      </c>
    </row>
    <row r="16" spans="1:8" ht="11.25" customHeight="1">
      <c r="A16" s="68">
        <v>1987</v>
      </c>
      <c r="B16" s="21">
        <f>IF(AND('A-12'!B16="-",'A-12'!B67="-",'A-12'!B118="-"),"-",SUM('A-12'!B16,'A-12'!B67,'A-12'!B118))</f>
        <v>1768</v>
      </c>
      <c r="C16" s="21" t="str">
        <f>IF(AND('A-12'!C16="-",'A-12'!C67="-",'A-12'!C118="-"),"-",SUM('A-12'!C16,'A-12'!C67,'A-12'!C118))</f>
        <v>-</v>
      </c>
      <c r="D16" s="21">
        <f>IF(AND('A-12'!D16="-",'A-12'!D67="-",'A-12'!D118="-"),"-",SUM('A-12'!D16,'A-12'!D67,'A-12'!D118))</f>
        <v>872</v>
      </c>
      <c r="E16" s="21">
        <f>IF(AND('A-12'!E16="-",'A-12'!E67="-",'A-12'!E118="-"),"-",SUM('A-12'!E16,'A-12'!E67,'A-12'!E118))</f>
        <v>7</v>
      </c>
      <c r="F16" s="21" t="str">
        <f>IF(AND('A-12'!F16="-",'A-12'!F67="-",'A-12'!F118="-"),"-",SUM('A-12'!F16,'A-12'!F67,'A-12'!F118))</f>
        <v>-</v>
      </c>
      <c r="G16" s="21" t="str">
        <f>IF(AND('A-12'!G16="-",'A-12'!G67="-",'A-12'!G118="-"),"-",SUM('A-12'!G16,'A-12'!G67,'A-12'!G118))</f>
        <v>-</v>
      </c>
      <c r="H16" s="21">
        <f>IF(AND('A-12'!H16="-",'A-12'!H67="-",'A-12'!H118="-"),"-",SUM('A-12'!H16,'A-12'!H67,'A-12'!H118))</f>
        <v>2647</v>
      </c>
    </row>
    <row r="17" spans="1:8" ht="11.25" customHeight="1">
      <c r="A17" s="68">
        <v>1988</v>
      </c>
      <c r="B17" s="21">
        <f>IF(AND('A-12'!B17="-",'A-12'!B68="-",'A-12'!B119="-"),"-",SUM('A-12'!B17,'A-12'!B68,'A-12'!B119))</f>
        <v>3424</v>
      </c>
      <c r="C17" s="21">
        <f>IF(AND('A-12'!C17="-",'A-12'!C68="-",'A-12'!C119="-"),"-",SUM('A-12'!C17,'A-12'!C68,'A-12'!C119))</f>
        <v>2026</v>
      </c>
      <c r="D17" s="21">
        <f>IF(AND('A-12'!D17="-",'A-12'!D68="-",'A-12'!D119="-"),"-",SUM('A-12'!D17,'A-12'!D68,'A-12'!D119))</f>
        <v>3</v>
      </c>
      <c r="E17" s="21">
        <f>IF(AND('A-12'!E17="-",'A-12'!E68="-",'A-12'!E119="-"),"-",SUM('A-12'!E17,'A-12'!E68,'A-12'!E119))</f>
        <v>24</v>
      </c>
      <c r="F17" s="21" t="str">
        <f>IF(AND('A-12'!F17="-",'A-12'!F68="-",'A-12'!F119="-"),"-",SUM('A-12'!F17,'A-12'!F68,'A-12'!F119))</f>
        <v>-</v>
      </c>
      <c r="G17" s="21" t="str">
        <f>IF(AND('A-12'!G17="-",'A-12'!G68="-",'A-12'!G119="-"),"-",SUM('A-12'!G17,'A-12'!G68,'A-12'!G119))</f>
        <v>-</v>
      </c>
      <c r="H17" s="21">
        <f>IF(AND('A-12'!H17="-",'A-12'!H68="-",'A-12'!H119="-"),"-",SUM('A-12'!H17,'A-12'!H68,'A-12'!H119))</f>
        <v>5477</v>
      </c>
    </row>
    <row r="18" spans="1:8" ht="11.25" customHeight="1">
      <c r="A18" s="68">
        <v>1989</v>
      </c>
      <c r="B18" s="21">
        <f>IF(AND('A-12'!B18="-",'A-12'!B69="-",'A-12'!B120="-"),"-",SUM('A-12'!B18,'A-12'!B69,'A-12'!B120))</f>
        <v>2151</v>
      </c>
      <c r="C18" s="21">
        <f>IF(AND('A-12'!C18="-",'A-12'!C69="-",'A-12'!C120="-"),"-",SUM('A-12'!C18,'A-12'!C69,'A-12'!C120))</f>
        <v>1068</v>
      </c>
      <c r="D18" s="21" t="str">
        <f>IF(AND('A-12'!D18="-",'A-12'!D69="-",'A-12'!D120="-"),"-",SUM('A-12'!D18,'A-12'!D69,'A-12'!D120))</f>
        <v>-</v>
      </c>
      <c r="E18" s="21">
        <f>IF(AND('A-12'!E18="-",'A-12'!E69="-",'A-12'!E120="-"),"-",SUM('A-12'!E18,'A-12'!E69,'A-12'!E120))</f>
        <v>863</v>
      </c>
      <c r="F18" s="21" t="str">
        <f>IF(AND('A-12'!F18="-",'A-12'!F69="-",'A-12'!F120="-"),"-",SUM('A-12'!F18,'A-12'!F69,'A-12'!F120))</f>
        <v>-</v>
      </c>
      <c r="G18" s="21" t="str">
        <f>IF(AND('A-12'!G18="-",'A-12'!G69="-",'A-12'!G120="-"),"-",SUM('A-12'!G18,'A-12'!G69,'A-12'!G120))</f>
        <v>-</v>
      </c>
      <c r="H18" s="21">
        <f>IF(AND('A-12'!H18="-",'A-12'!H69="-",'A-12'!H120="-"),"-",SUM('A-12'!H18,'A-12'!H69,'A-12'!H120))</f>
        <v>4082</v>
      </c>
    </row>
    <row r="19" spans="1:8" ht="11.25" customHeight="1">
      <c r="A19" s="68">
        <v>1990</v>
      </c>
      <c r="B19" s="21">
        <f>IF(AND('A-12'!B19="-",'A-12'!B70="-",'A-12'!B121="-"),"-",SUM('A-12'!B19,'A-12'!B70,'A-12'!B121))</f>
        <v>2056</v>
      </c>
      <c r="C19" s="21">
        <f>IF(AND('A-12'!C19="-",'A-12'!C70="-",'A-12'!C121="-"),"-",SUM('A-12'!C19,'A-12'!C70,'A-12'!C121))</f>
        <v>211</v>
      </c>
      <c r="D19" s="21" t="str">
        <f>IF(AND('A-12'!D19="-",'A-12'!D70="-",'A-12'!D121="-"),"-",SUM('A-12'!D19,'A-12'!D70,'A-12'!D121))</f>
        <v>-</v>
      </c>
      <c r="E19" s="21">
        <f>IF(AND('A-12'!E19="-",'A-12'!E70="-",'A-12'!E121="-"),"-",SUM('A-12'!E19,'A-12'!E70,'A-12'!E121))</f>
        <v>1929</v>
      </c>
      <c r="F19" s="21">
        <f>IF(AND('A-12'!F19="-",'A-12'!F70="-",'A-12'!F121="-"),"-",SUM('A-12'!F19,'A-12'!F70,'A-12'!F121))</f>
        <v>15</v>
      </c>
      <c r="G19" s="21" t="str">
        <f>IF(AND('A-12'!G19="-",'A-12'!G70="-",'A-12'!G121="-"),"-",SUM('A-12'!G19,'A-12'!G70,'A-12'!G121))</f>
        <v>-</v>
      </c>
      <c r="H19" s="21">
        <f>IF(AND('A-12'!H19="-",'A-12'!H70="-",'A-12'!H121="-"),"-",SUM('A-12'!H19,'A-12'!H70,'A-12'!H121))</f>
        <v>4211</v>
      </c>
    </row>
    <row r="20" spans="1:8" ht="11.25" customHeight="1">
      <c r="A20" s="68">
        <v>1991</v>
      </c>
      <c r="B20" s="21">
        <f>IF(AND('A-12'!B20="-",'A-12'!B71="-",'A-12'!B122="-"),"-",SUM('A-12'!B20,'A-12'!B71,'A-12'!B122))</f>
        <v>1611</v>
      </c>
      <c r="C20" s="21">
        <f>IF(AND('A-12'!C20="-",'A-12'!C71="-",'A-12'!C122="-"),"-",SUM('A-12'!C20,'A-12'!C71,'A-12'!C122))</f>
        <v>985</v>
      </c>
      <c r="D20" s="21" t="str">
        <f>IF(AND('A-12'!D20="-",'A-12'!D71="-",'A-12'!D122="-"),"-",SUM('A-12'!D20,'A-12'!D71,'A-12'!D122))</f>
        <v>-</v>
      </c>
      <c r="E20" s="21">
        <f>IF(AND('A-12'!E20="-",'A-12'!E71="-",'A-12'!E122="-"),"-",SUM('A-12'!E20,'A-12'!E71,'A-12'!E122))</f>
        <v>1181</v>
      </c>
      <c r="F20" s="21">
        <f>IF(AND('A-12'!F20="-",'A-12'!F71="-",'A-12'!F122="-"),"-",SUM('A-12'!F20,'A-12'!F71,'A-12'!F122))</f>
        <v>450</v>
      </c>
      <c r="G20" s="21" t="str">
        <f>IF(AND('A-12'!G20="-",'A-12'!G71="-",'A-12'!G122="-"),"-",SUM('A-12'!G20,'A-12'!G71,'A-12'!G122))</f>
        <v>-</v>
      </c>
      <c r="H20" s="21">
        <f>IF(AND('A-12'!H20="-",'A-12'!H71="-",'A-12'!H122="-"),"-",SUM('A-12'!H20,'A-12'!H71,'A-12'!H122))</f>
        <v>4227</v>
      </c>
    </row>
    <row r="21" spans="1:8" ht="11.25" customHeight="1">
      <c r="A21" s="68">
        <v>1992</v>
      </c>
      <c r="B21" s="21">
        <f>IF(AND('A-12'!B21="-",'A-12'!B72="-",'A-12'!B123="-"),"-",SUM('A-12'!B21,'A-12'!B72,'A-12'!B123))</f>
        <v>1888</v>
      </c>
      <c r="C21" s="21">
        <f>IF(AND('A-12'!C21="-",'A-12'!C72="-",'A-12'!C123="-"),"-",SUM('A-12'!C21,'A-12'!C72,'A-12'!C123))</f>
        <v>1239</v>
      </c>
      <c r="D21" s="21">
        <f>IF(AND('A-12'!D21="-",'A-12'!D72="-",'A-12'!D123="-"),"-",SUM('A-12'!D21,'A-12'!D72,'A-12'!D123))</f>
        <v>852</v>
      </c>
      <c r="E21" s="21">
        <f>IF(AND('A-12'!E21="-",'A-12'!E72="-",'A-12'!E123="-"),"-",SUM('A-12'!E21,'A-12'!E72,'A-12'!E123))</f>
        <v>598</v>
      </c>
      <c r="F21" s="21" t="str">
        <f>IF(AND('A-12'!F21="-",'A-12'!F72="-",'A-12'!F123="-"),"-",SUM('A-12'!F21,'A-12'!F72,'A-12'!F123))</f>
        <v>-</v>
      </c>
      <c r="G21" s="21" t="str">
        <f>IF(AND('A-12'!G21="-",'A-12'!G72="-",'A-12'!G123="-"),"-",SUM('A-12'!G21,'A-12'!G72,'A-12'!G123))</f>
        <v>-</v>
      </c>
      <c r="H21" s="21">
        <f>IF(AND('A-12'!H21="-",'A-12'!H72="-",'A-12'!H123="-"),"-",SUM('A-12'!H21,'A-12'!H72,'A-12'!H123))</f>
        <v>4577</v>
      </c>
    </row>
    <row r="22" spans="1:8" ht="11.25" customHeight="1">
      <c r="A22" s="68">
        <v>1993</v>
      </c>
      <c r="B22" s="21">
        <f>IF(AND('A-12'!B22="-",'A-12'!B73="-",'A-12'!B124="-"),"-",SUM('A-12'!B22,'A-12'!B73,'A-12'!B124))</f>
        <v>1236</v>
      </c>
      <c r="C22" s="21">
        <f>IF(AND('A-12'!C22="-",'A-12'!C73="-",'A-12'!C124="-"),"-",SUM('A-12'!C22,'A-12'!C73,'A-12'!C124))</f>
        <v>937</v>
      </c>
      <c r="D22" s="21">
        <f>IF(AND('A-12'!D22="-",'A-12'!D73="-",'A-12'!D124="-"),"-",SUM('A-12'!D22,'A-12'!D73,'A-12'!D124))</f>
        <v>697</v>
      </c>
      <c r="E22" s="21">
        <f>IF(AND('A-12'!E22="-",'A-12'!E73="-",'A-12'!E124="-"),"-",SUM('A-12'!E22,'A-12'!E73,'A-12'!E124))</f>
        <v>362</v>
      </c>
      <c r="F22" s="21">
        <f>IF(AND('A-12'!F22="-",'A-12'!F73="-",'A-12'!F124="-"),"-",SUM('A-12'!F22,'A-12'!F73,'A-12'!F124))</f>
        <v>387</v>
      </c>
      <c r="G22" s="21" t="str">
        <f>IF(AND('A-12'!G22="-",'A-12'!G73="-",'A-12'!G124="-"),"-",SUM('A-12'!G22,'A-12'!G73,'A-12'!G124))</f>
        <v>-</v>
      </c>
      <c r="H22" s="21">
        <f>IF(AND('A-12'!H22="-",'A-12'!H73="-",'A-12'!H124="-"),"-",SUM('A-12'!H22,'A-12'!H73,'A-12'!H124))</f>
        <v>3619</v>
      </c>
    </row>
    <row r="23" spans="1:8" ht="11.25" customHeight="1">
      <c r="A23" s="68">
        <v>1994</v>
      </c>
      <c r="B23" s="21" t="str">
        <f>IF(AND('A-12'!B23="-",'A-12'!B74="-",'A-12'!B125="-"),"-",SUM('A-12'!B23,'A-12'!B74,'A-12'!B125))</f>
        <v>-</v>
      </c>
      <c r="C23" s="21" t="str">
        <f>IF(AND('A-12'!C23="-",'A-12'!C74="-",'A-12'!C125="-"),"-",SUM('A-12'!C23,'A-12'!C74,'A-12'!C125))</f>
        <v>-</v>
      </c>
      <c r="D23" s="21" t="str">
        <f>IF(AND('A-12'!D23="-",'A-12'!D74="-",'A-12'!D125="-"),"-",SUM('A-12'!D23,'A-12'!D74,'A-12'!D125))</f>
        <v>-</v>
      </c>
      <c r="E23" s="21" t="str">
        <f>IF(AND('A-12'!E23="-",'A-12'!E74="-",'A-12'!E125="-"),"-",SUM('A-12'!E23,'A-12'!E74,'A-12'!E125))</f>
        <v>-</v>
      </c>
      <c r="F23" s="21" t="str">
        <f>IF(AND('A-12'!F23="-",'A-12'!F74="-",'A-12'!F125="-"),"-",SUM('A-12'!F23,'A-12'!F74,'A-12'!F125))</f>
        <v>-</v>
      </c>
      <c r="G23" s="21" t="str">
        <f>IF(AND('A-12'!G23="-",'A-12'!G74="-",'A-12'!G125="-"),"-",SUM('A-12'!G23,'A-12'!G74,'A-12'!G125))</f>
        <v>-</v>
      </c>
      <c r="H23" s="21" t="str">
        <f>IF(AND('A-12'!H23="-",'A-12'!H74="-",'A-12'!H125="-"),"-",SUM('A-12'!H23,'A-12'!H74,'A-12'!H125))</f>
        <v>-</v>
      </c>
    </row>
    <row r="24" spans="1:8" ht="11.25" customHeight="1">
      <c r="A24" s="68">
        <v>1995</v>
      </c>
      <c r="B24" s="21" t="str">
        <f>IF(AND('A-12'!B24="-",'A-12'!B75="-",'A-12'!B126="-"),"-",SUM('A-12'!B24,'A-12'!B75,'A-12'!B126))</f>
        <v>-</v>
      </c>
      <c r="C24" s="21" t="str">
        <f>IF(AND('A-12'!C24="-",'A-12'!C75="-",'A-12'!C126="-"),"-",SUM('A-12'!C24,'A-12'!C75,'A-12'!C126))</f>
        <v>-</v>
      </c>
      <c r="D24" s="21" t="str">
        <f>IF(AND('A-12'!D24="-",'A-12'!D75="-",'A-12'!D126="-"),"-",SUM('A-12'!D24,'A-12'!D75,'A-12'!D126))</f>
        <v>-</v>
      </c>
      <c r="E24" s="21">
        <f>IF(AND('A-12'!E24="-",'A-12'!E75="-",'A-12'!E126="-"),"-",SUM('A-12'!E24,'A-12'!E75,'A-12'!E126))</f>
        <v>397</v>
      </c>
      <c r="F24" s="21">
        <f>IF(AND('A-12'!F24="-",'A-12'!F75="-",'A-12'!F126="-"),"-",SUM('A-12'!F24,'A-12'!F75,'A-12'!F126))</f>
        <v>74</v>
      </c>
      <c r="G24" s="21" t="str">
        <f>IF(AND('A-12'!G24="-",'A-12'!G75="-",'A-12'!G126="-"),"-",SUM('A-12'!G24,'A-12'!G75,'A-12'!G126))</f>
        <v>-</v>
      </c>
      <c r="H24" s="21">
        <f>IF(AND('A-12'!H24="-",'A-12'!H75="-",'A-12'!H126="-"),"-",SUM('A-12'!H24,'A-12'!H75,'A-12'!H126))</f>
        <v>471</v>
      </c>
    </row>
    <row r="25" spans="1:8" ht="11.25" customHeight="1">
      <c r="A25" s="68">
        <v>1996</v>
      </c>
      <c r="B25" s="21" t="str">
        <f>IF(AND('A-12'!B25="-",'A-12'!B76="-",'A-12'!B127="-"),"-",SUM('A-12'!B25,'A-12'!B76,'A-12'!B127))</f>
        <v>-</v>
      </c>
      <c r="C25" s="21" t="str">
        <f>IF(AND('A-12'!C25="-",'A-12'!C76="-",'A-12'!C127="-"),"-",SUM('A-12'!C25,'A-12'!C76,'A-12'!C127))</f>
        <v>-</v>
      </c>
      <c r="D25" s="21">
        <f>IF(AND('A-12'!D25="-",'A-12'!D76="-",'A-12'!D127="-"),"-",SUM('A-12'!D25,'A-12'!D76,'A-12'!D127))</f>
        <v>181</v>
      </c>
      <c r="E25" s="21">
        <f>IF(AND('A-12'!E25="-",'A-12'!E76="-",'A-12'!E127="-"),"-",SUM('A-12'!E25,'A-12'!E76,'A-12'!E127))</f>
        <v>231</v>
      </c>
      <c r="F25" s="21" t="str">
        <f>IF(AND('A-12'!F25="-",'A-12'!F76="-",'A-12'!F127="-"),"-",SUM('A-12'!F25,'A-12'!F76,'A-12'!F127))</f>
        <v>-</v>
      </c>
      <c r="G25" s="21" t="str">
        <f>IF(AND('A-12'!G25="-",'A-12'!G76="-",'A-12'!G127="-"),"-",SUM('A-12'!G25,'A-12'!G76,'A-12'!G127))</f>
        <v>-</v>
      </c>
      <c r="H25" s="21">
        <f>IF(AND('A-12'!H25="-",'A-12'!H76="-",'A-12'!H127="-"),"-",SUM('A-12'!H25,'A-12'!H76,'A-12'!H127))</f>
        <v>412</v>
      </c>
    </row>
    <row r="26" spans="1:8" ht="11.25" customHeight="1">
      <c r="A26" s="68">
        <v>1997</v>
      </c>
      <c r="B26" s="21">
        <f>IF(AND('A-12'!B26="-",'A-12'!B77="-",'A-12'!B128="-"),"-",SUM('A-12'!B26,'A-12'!B77,'A-12'!B128))</f>
        <v>294</v>
      </c>
      <c r="C26" s="21">
        <f>IF(AND('A-12'!C26="-",'A-12'!C77="-",'A-12'!C128="-"),"-",SUM('A-12'!C26,'A-12'!C77,'A-12'!C128))</f>
        <v>158</v>
      </c>
      <c r="D26" s="21" t="str">
        <f>IF(AND('A-12'!D26="-",'A-12'!D77="-",'A-12'!D128="-"),"-",SUM('A-12'!D26,'A-12'!D77,'A-12'!D128))</f>
        <v>-</v>
      </c>
      <c r="E26" s="21" t="str">
        <f>IF(AND('A-12'!E26="-",'A-12'!E77="-",'A-12'!E128="-"),"-",SUM('A-12'!E26,'A-12'!E77,'A-12'!E128))</f>
        <v>-</v>
      </c>
      <c r="F26" s="21" t="str">
        <f>IF(AND('A-12'!F26="-",'A-12'!F77="-",'A-12'!F128="-"),"-",SUM('A-12'!F26,'A-12'!F77,'A-12'!F128))</f>
        <v>-</v>
      </c>
      <c r="G26" s="21" t="str">
        <f>IF(AND('A-12'!G26="-",'A-12'!G77="-",'A-12'!G128="-"),"-",SUM('A-12'!G26,'A-12'!G77,'A-12'!G128))</f>
        <v>-</v>
      </c>
      <c r="H26" s="21">
        <f>IF(AND('A-12'!H26="-",'A-12'!H77="-",'A-12'!H128="-"),"-",SUM('A-12'!H26,'A-12'!H77,'A-12'!H128))</f>
        <v>452</v>
      </c>
    </row>
    <row r="27" spans="1:8" ht="11.25" customHeight="1">
      <c r="A27" s="68">
        <v>1998</v>
      </c>
      <c r="B27" s="21">
        <f>IF(AND('A-12'!B27="-",'A-12'!B78="-",'A-12'!B129="-"),"-",SUM('A-12'!B27,'A-12'!B78,'A-12'!B129))</f>
        <v>127</v>
      </c>
      <c r="C27" s="21">
        <f>IF(AND('A-12'!C27="-",'A-12'!C78="-",'A-12'!C129="-"),"-",SUM('A-12'!C27,'A-12'!C78,'A-12'!C129))</f>
        <v>12</v>
      </c>
      <c r="D27" s="21" t="str">
        <f>IF(AND('A-12'!D27="-",'A-12'!D78="-",'A-12'!D129="-"),"-",SUM('A-12'!D27,'A-12'!D78,'A-12'!D129))</f>
        <v>-</v>
      </c>
      <c r="E27" s="21" t="str">
        <f>IF(AND('A-12'!E27="-",'A-12'!E78="-",'A-12'!E129="-"),"-",SUM('A-12'!E27,'A-12'!E78,'A-12'!E129))</f>
        <v>-</v>
      </c>
      <c r="F27" s="21" t="str">
        <f>IF(AND('A-12'!F27="-",'A-12'!F78="-",'A-12'!F129="-"),"-",SUM('A-12'!F27,'A-12'!F78,'A-12'!F129))</f>
        <v>-</v>
      </c>
      <c r="G27" s="21" t="str">
        <f>IF(AND('A-12'!G27="-",'A-12'!G78="-",'A-12'!G129="-"),"-",SUM('A-12'!G27,'A-12'!G78,'A-12'!G129))</f>
        <v>-</v>
      </c>
      <c r="H27" s="21">
        <f>IF(AND('A-12'!H27="-",'A-12'!H78="-",'A-12'!H129="-"),"-",SUM('A-12'!H27,'A-12'!H78,'A-12'!H129))</f>
        <v>139</v>
      </c>
    </row>
    <row r="28" spans="1:8" ht="11.25" customHeight="1">
      <c r="A28" s="68">
        <v>1999</v>
      </c>
      <c r="B28" s="21">
        <f>IF(AND('A-12'!B28="-",'A-12'!B79="-",'A-12'!B130="-"),"-",SUM('A-12'!B28,'A-12'!B79,'A-12'!B130))</f>
        <v>271</v>
      </c>
      <c r="C28" s="21">
        <f>IF(AND('A-12'!C28="-",'A-12'!C79="-",'A-12'!C130="-"),"-",SUM('A-12'!C28,'A-12'!C79,'A-12'!C130))</f>
        <v>231</v>
      </c>
      <c r="D28" s="21">
        <f>IF(AND('A-12'!D28="-",'A-12'!D79="-",'A-12'!D130="-"),"-",SUM('A-12'!D28,'A-12'!D79,'A-12'!D130))</f>
        <v>135</v>
      </c>
      <c r="E28" s="21">
        <f>IF(AND('A-12'!E28="-",'A-12'!E79="-",'A-12'!E130="-"),"-",SUM('A-12'!E28,'A-12'!E79,'A-12'!E130))</f>
        <v>86</v>
      </c>
      <c r="F28" s="21">
        <f>IF(AND('A-12'!F28="-",'A-12'!F79="-",'A-12'!F130="-"),"-",SUM('A-12'!F28,'A-12'!F79,'A-12'!F130))</f>
        <v>6</v>
      </c>
      <c r="G28" s="21" t="str">
        <f>IF(AND('A-12'!G28="-",'A-12'!G79="-",'A-12'!G130="-"),"-",SUM('A-12'!G28,'A-12'!G79,'A-12'!G130))</f>
        <v>-</v>
      </c>
      <c r="H28" s="21">
        <f>IF(AND('A-12'!H28="-",'A-12'!H79="-",'A-12'!H130="-"),"-",SUM('A-12'!H28,'A-12'!H79,'A-12'!H130))</f>
        <v>729</v>
      </c>
    </row>
    <row r="29" spans="1:8" ht="11.25" customHeight="1">
      <c r="A29" s="68">
        <v>2000</v>
      </c>
      <c r="B29" s="21">
        <f>IF(AND('A-12'!B29="-",'A-12'!B80="-",'A-12'!B131="-"),"-",SUM('A-12'!B29,'A-12'!B80,'A-12'!B131))</f>
        <v>193</v>
      </c>
      <c r="C29" s="21">
        <f>IF(AND('A-12'!C29="-",'A-12'!C80="-",'A-12'!C131="-"),"-",SUM('A-12'!C29,'A-12'!C80,'A-12'!C131))</f>
        <v>95</v>
      </c>
      <c r="D29" s="21" t="str">
        <f>IF(AND('A-12'!D29="-",'A-12'!D80="-",'A-12'!D131="-"),"-",SUM('A-12'!D29,'A-12'!D80,'A-12'!D131))</f>
        <v>-</v>
      </c>
      <c r="E29" s="21">
        <f>IF(AND('A-12'!E29="-",'A-12'!E80="-",'A-12'!E131="-"),"-",SUM('A-12'!E29,'A-12'!E80,'A-12'!E131))</f>
        <v>71</v>
      </c>
      <c r="F29" s="21">
        <f>IF(AND('A-12'!F29="-",'A-12'!F80="-",'A-12'!F131="-"),"-",SUM('A-12'!F29,'A-12'!F80,'A-12'!F131))</f>
        <v>3</v>
      </c>
      <c r="G29" s="21" t="str">
        <f>IF(AND('A-12'!G29="-",'A-12'!G80="-",'A-12'!G131="-"),"-",SUM('A-12'!G29,'A-12'!G80,'A-12'!G131))</f>
        <v>-</v>
      </c>
      <c r="H29" s="21">
        <f>IF(AND('A-12'!H29="-",'A-12'!H80="-",'A-12'!H131="-"),"-",SUM('A-12'!H29,'A-12'!H80,'A-12'!H131))</f>
        <v>362</v>
      </c>
    </row>
    <row r="30" spans="1:8" ht="11.25" customHeight="1">
      <c r="A30" s="68">
        <v>2001</v>
      </c>
      <c r="B30" s="21">
        <f>IF(AND('A-12'!B30="-",'A-12'!B81="-",'A-12'!B132="-"),"-",SUM('A-12'!B30,'A-12'!B81,'A-12'!B132))</f>
        <v>209</v>
      </c>
      <c r="C30" s="21">
        <f>IF(AND('A-12'!C30="-",'A-12'!C81="-",'A-12'!C132="-"),"-",SUM('A-12'!C30,'A-12'!C81,'A-12'!C132))</f>
        <v>212</v>
      </c>
      <c r="D30" s="21">
        <f>IF(AND('A-12'!D30="-",'A-12'!D81="-",'A-12'!D132="-"),"-",SUM('A-12'!D30,'A-12'!D81,'A-12'!D132))</f>
        <v>159</v>
      </c>
      <c r="E30" s="21">
        <f>IF(AND('A-12'!E30="-",'A-12'!E81="-",'A-12'!E132="-"),"-",SUM('A-12'!E30,'A-12'!E81,'A-12'!E132))</f>
        <v>70</v>
      </c>
      <c r="F30" s="21">
        <f>IF(AND('A-12'!F30="-",'A-12'!F81="-",'A-12'!F132="-"),"-",SUM('A-12'!F30,'A-12'!F81,'A-12'!F132))</f>
        <v>38</v>
      </c>
      <c r="G30" s="21" t="str">
        <f>IF(AND('A-12'!G30="-",'A-12'!G81="-",'A-12'!G132="-"),"-",SUM('A-12'!G30,'A-12'!G81,'A-12'!G132))</f>
        <v>-</v>
      </c>
      <c r="H30" s="21">
        <f>IF(AND('A-12'!H30="-",'A-12'!H81="-",'A-12'!H132="-"),"-",SUM('A-12'!H30,'A-12'!H81,'A-12'!H132))</f>
        <v>688</v>
      </c>
    </row>
    <row r="31" spans="1:8" ht="11.25" customHeight="1">
      <c r="A31" s="68">
        <v>2002</v>
      </c>
      <c r="B31" s="21">
        <f>IF(AND('A-12'!B31="-",'A-12'!B82="-",'A-12'!B133="-"),"-",SUM('A-12'!B31,'A-12'!B82,'A-12'!B133))</f>
        <v>428</v>
      </c>
      <c r="C31" s="21">
        <f>IF(AND('A-12'!C31="-",'A-12'!C82="-",'A-12'!C133="-"),"-",SUM('A-12'!C31,'A-12'!C82,'A-12'!C133))</f>
        <v>183</v>
      </c>
      <c r="D31" s="21">
        <f>IF(AND('A-12'!D31="-",'A-12'!D82="-",'A-12'!D133="-"),"-",SUM('A-12'!D31,'A-12'!D82,'A-12'!D133))</f>
        <v>420</v>
      </c>
      <c r="E31" s="21">
        <f>IF(AND('A-12'!E31="-",'A-12'!E82="-",'A-12'!E133="-"),"-",SUM('A-12'!E31,'A-12'!E82,'A-12'!E133))</f>
        <v>242</v>
      </c>
      <c r="F31" s="21" t="str">
        <f>IF(AND('A-12'!F31="-",'A-12'!F82="-",'A-12'!F133="-"),"-",SUM('A-12'!F31,'A-12'!F82,'A-12'!F133))</f>
        <v>-</v>
      </c>
      <c r="G31" s="21" t="str">
        <f>IF(AND('A-12'!G31="-",'A-12'!G82="-",'A-12'!G133="-"),"-",SUM('A-12'!G31,'A-12'!G82,'A-12'!G133))</f>
        <v>-</v>
      </c>
      <c r="H31" s="21">
        <f>IF(AND('A-12'!H31="-",'A-12'!H82="-",'A-12'!H133="-"),"-",SUM('A-12'!H31,'A-12'!H82,'A-12'!H133))</f>
        <v>1273</v>
      </c>
    </row>
    <row r="32" spans="1:8" ht="11.25" customHeight="1">
      <c r="A32" s="68">
        <v>2003</v>
      </c>
      <c r="B32" s="21">
        <f>IF(AND('A-12'!B32="-",'A-12'!B83="-",'A-12'!B134="-"),"-",SUM('A-12'!B32,'A-12'!B83,'A-12'!B134))</f>
        <v>421</v>
      </c>
      <c r="C32" s="21">
        <f>IF(AND('A-12'!C32="-",'A-12'!C83="-",'A-12'!C134="-"),"-",SUM('A-12'!C32,'A-12'!C83,'A-12'!C134))</f>
        <v>195</v>
      </c>
      <c r="D32" s="21">
        <f>IF(AND('A-12'!D32="-",'A-12'!D83="-",'A-12'!D134="-"),"-",SUM('A-12'!D32,'A-12'!D83,'A-12'!D134))</f>
        <v>476</v>
      </c>
      <c r="E32" s="21">
        <f>IF(AND('A-12'!E32="-",'A-12'!E83="-",'A-12'!E134="-"),"-",SUM('A-12'!E32,'A-12'!E83,'A-12'!E134))</f>
        <v>415</v>
      </c>
      <c r="F32" s="21">
        <f>IF(AND('A-12'!F32="-",'A-12'!F83="-",'A-12'!F134="-"),"-",SUM('A-12'!F32,'A-12'!F83,'A-12'!F134))</f>
        <v>77</v>
      </c>
      <c r="G32" s="21" t="str">
        <f>IF(AND('A-12'!G32="-",'A-12'!G83="-",'A-12'!G134="-"),"-",SUM('A-12'!G32,'A-12'!G83,'A-12'!G134))</f>
        <v>-</v>
      </c>
      <c r="H32" s="21">
        <f>IF(AND('A-12'!H32="-",'A-12'!H83="-",'A-12'!H134="-"),"-",SUM('A-12'!H32,'A-12'!H83,'A-12'!H134))</f>
        <v>1584</v>
      </c>
    </row>
    <row r="33" spans="1:8" ht="11.25" customHeight="1">
      <c r="A33" s="68">
        <v>2004</v>
      </c>
      <c r="B33" s="21">
        <f>IF(AND('A-12'!B33="-",'A-12'!B84="-",'A-12'!B135="-"),"-",SUM('A-12'!B33,'A-12'!B84,'A-12'!B135))</f>
        <v>460</v>
      </c>
      <c r="C33" s="21">
        <f>IF(AND('A-12'!C33="-",'A-12'!C84="-",'A-12'!C135="-"),"-",SUM('A-12'!C33,'A-12'!C84,'A-12'!C135))</f>
        <v>10</v>
      </c>
      <c r="D33" s="21">
        <f>IF(AND('A-12'!D33="-",'A-12'!D84="-",'A-12'!D135="-"),"-",SUM('A-12'!D33,'A-12'!D84,'A-12'!D135))</f>
        <v>392</v>
      </c>
      <c r="E33" s="21">
        <f>IF(AND('A-12'!E33="-",'A-12'!E84="-",'A-12'!E135="-"),"-",SUM('A-12'!E33,'A-12'!E84,'A-12'!E135))</f>
        <v>342</v>
      </c>
      <c r="F33" s="21">
        <f>IF(AND('A-12'!F33="-",'A-12'!F84="-",'A-12'!F135="-"),"-",SUM('A-12'!F33,'A-12'!F84,'A-12'!F135))</f>
        <v>125</v>
      </c>
      <c r="G33" s="21" t="str">
        <f>IF(AND('A-12'!G33="-",'A-12'!G84="-",'A-12'!G135="-"),"-",SUM('A-12'!G33,'A-12'!G84,'A-12'!G135))</f>
        <v>-</v>
      </c>
      <c r="H33" s="21">
        <f>IF(AND('A-12'!H33="-",'A-12'!H84="-",'A-12'!H135="-"),"-",SUM('A-12'!H33,'A-12'!H84,'A-12'!H135))</f>
        <v>1329</v>
      </c>
    </row>
    <row r="34" spans="1:8" ht="11.25" customHeight="1">
      <c r="A34" s="68">
        <v>2005</v>
      </c>
      <c r="B34" s="21">
        <f>IF(AND('A-12'!B34="-",'A-12'!B85="-",'A-12'!B136="-"),"-",SUM('A-12'!B34,'A-12'!B85,'A-12'!B136))</f>
        <v>492</v>
      </c>
      <c r="C34" s="21">
        <f>IF(AND('A-12'!C34="-",'A-12'!C85="-",'A-12'!C136="-"),"-",SUM('A-12'!C34,'A-12'!C85,'A-12'!C136))</f>
        <v>104</v>
      </c>
      <c r="D34" s="21">
        <f>IF(AND('A-12'!D34="-",'A-12'!D85="-",'A-12'!D136="-"),"-",SUM('A-12'!D34,'A-12'!D85,'A-12'!D136))</f>
        <v>337</v>
      </c>
      <c r="E34" s="21">
        <f>IF(AND('A-12'!E34="-",'A-12'!E85="-",'A-12'!E136="-"),"-",SUM('A-12'!E34,'A-12'!E85,'A-12'!E136))</f>
        <v>402</v>
      </c>
      <c r="F34" s="21" t="str">
        <f>IF(AND('A-12'!F34="-",'A-12'!F85="-",'A-12'!F136="-"),"-",SUM('A-12'!F34,'A-12'!F85,'A-12'!F136))</f>
        <v>-</v>
      </c>
      <c r="G34" s="21" t="str">
        <f>IF(AND('A-12'!G34="-",'A-12'!G85="-",'A-12'!G136="-"),"-",SUM('A-12'!G34,'A-12'!G85,'A-12'!G136))</f>
        <v>-</v>
      </c>
      <c r="H34" s="21">
        <f>IF(AND('A-12'!H34="-",'A-12'!H85="-",'A-12'!H136="-"),"-",SUM('A-12'!H34,'A-12'!H85,'A-12'!H136))</f>
        <v>1335</v>
      </c>
    </row>
    <row r="35" spans="1:8" ht="11.25" customHeight="1">
      <c r="A35" s="68">
        <v>2006</v>
      </c>
      <c r="B35" s="21">
        <f>IF(AND('A-12'!B35="-",'A-12'!B86="-",'A-12'!B137="-"),"-",SUM('A-12'!B35,'A-12'!B86,'A-12'!B137))</f>
        <v>359</v>
      </c>
      <c r="C35" s="21">
        <f>IF(AND('A-12'!C35="-",'A-12'!C86="-",'A-12'!C137="-"),"-",SUM('A-12'!C35,'A-12'!C86,'A-12'!C137))</f>
        <v>381</v>
      </c>
      <c r="D35" s="21">
        <f>IF(AND('A-12'!D35="-",'A-12'!D86="-",'A-12'!D137="-"),"-",SUM('A-12'!D35,'A-12'!D86,'A-12'!D137))</f>
        <v>99</v>
      </c>
      <c r="E35" s="21">
        <f>IF(AND('A-12'!E35="-",'A-12'!E86="-",'A-12'!E137="-"),"-",SUM('A-12'!E35,'A-12'!E86,'A-12'!E137))</f>
        <v>296</v>
      </c>
      <c r="F35" s="21">
        <f>IF(AND('A-12'!F35="-",'A-12'!F86="-",'A-12'!F137="-"),"-",SUM('A-12'!F35,'A-12'!F86,'A-12'!F137))</f>
        <v>169</v>
      </c>
      <c r="G35" s="21" t="str">
        <f>IF(AND('A-12'!G35="-",'A-12'!G86="-",'A-12'!G137="-"),"-",SUM('A-12'!G35,'A-12'!G86,'A-12'!G137))</f>
        <v>-</v>
      </c>
      <c r="H35" s="21">
        <f>IF(AND('A-12'!H35="-",'A-12'!H86="-",'A-12'!H137="-"),"-",SUM('A-12'!H35,'A-12'!H86,'A-12'!H137))</f>
        <v>1304</v>
      </c>
    </row>
    <row r="36" spans="1:8" ht="11.25" customHeight="1">
      <c r="A36" s="68">
        <v>2007</v>
      </c>
      <c r="B36" s="21">
        <f>IF(AND('A-12'!B36="-",'A-12'!B87="-",'A-12'!B138="-"),"-",SUM('A-12'!B36,'A-12'!B87,'A-12'!B138))</f>
        <v>445</v>
      </c>
      <c r="C36" s="21">
        <f>IF(AND('A-12'!C36="-",'A-12'!C87="-",'A-12'!C138="-"),"-",SUM('A-12'!C36,'A-12'!C87,'A-12'!C138))</f>
        <v>253</v>
      </c>
      <c r="D36" s="21">
        <f>IF(AND('A-12'!D36="-",'A-12'!D87="-",'A-12'!D138="-"),"-",SUM('A-12'!D36,'A-12'!D87,'A-12'!D138))</f>
        <v>354</v>
      </c>
      <c r="E36" s="21">
        <f>IF(AND('A-12'!E36="-",'A-12'!E87="-",'A-12'!E138="-"),"-",SUM('A-12'!E36,'A-12'!E87,'A-12'!E138))</f>
        <v>114</v>
      </c>
      <c r="F36" s="21">
        <f>IF(AND('A-12'!F36="-",'A-12'!F87="-",'A-12'!F138="-"),"-",SUM('A-12'!F36,'A-12'!F87,'A-12'!F138))</f>
        <v>8</v>
      </c>
      <c r="G36" s="21" t="str">
        <f>IF(AND('A-12'!G36="-",'A-12'!G87="-",'A-12'!G138="-"),"-",SUM('A-12'!G36,'A-12'!G87,'A-12'!G138))</f>
        <v>-</v>
      </c>
      <c r="H36" s="21">
        <f>IF(AND('A-12'!H36="-",'A-12'!H87="-",'A-12'!H138="-"),"-",SUM('A-12'!H36,'A-12'!H87,'A-12'!H138))</f>
        <v>1174</v>
      </c>
    </row>
    <row r="37" spans="1:8" ht="11.25" customHeight="1">
      <c r="A37" s="68">
        <v>2008</v>
      </c>
      <c r="B37" s="21">
        <f>IF(AND('A-12'!B37="-",'A-12'!B88="-",'A-12'!B139="-"),"-",SUM('A-12'!B37,'A-12'!B88,'A-12'!B139))</f>
        <v>246</v>
      </c>
      <c r="C37" s="21">
        <f>IF(AND('A-12'!C37="-",'A-12'!C88="-",'A-12'!C139="-"),"-",SUM('A-12'!C37,'A-12'!C88,'A-12'!C139))</f>
        <v>353</v>
      </c>
      <c r="D37" s="21">
        <f>IF(AND('A-12'!D37="-",'A-12'!D88="-",'A-12'!D139="-"),"-",SUM('A-12'!D37,'A-12'!D88,'A-12'!D139))</f>
        <v>223</v>
      </c>
      <c r="E37" s="21">
        <f>IF(AND('A-12'!E37="-",'A-12'!E88="-",'A-12'!E139="-"),"-",SUM('A-12'!E37,'A-12'!E88,'A-12'!E139))</f>
        <v>213</v>
      </c>
      <c r="F37" s="21">
        <f>IF(AND('A-12'!F37="-",'A-12'!F88="-",'A-12'!F139="-"),"-",SUM('A-12'!F37,'A-12'!F88,'A-12'!F139))</f>
        <v>60</v>
      </c>
      <c r="G37" s="21" t="str">
        <f>IF(AND('A-12'!G37="-",'A-12'!G88="-",'A-12'!G139="-"),"-",SUM('A-12'!G37,'A-12'!G88,'A-12'!G139))</f>
        <v>-</v>
      </c>
      <c r="H37" s="21">
        <f>IF(AND('A-12'!H37="-",'A-12'!H88="-",'A-12'!H139="-"),"-",SUM('A-12'!H37,'A-12'!H88,'A-12'!H139))</f>
        <v>1095</v>
      </c>
    </row>
    <row r="38" spans="1:8" ht="11.25" customHeight="1">
      <c r="A38" s="68">
        <v>2009</v>
      </c>
      <c r="B38" s="21">
        <f>IF(AND('A-12'!B38="-",'A-12'!B89="-",'A-12'!B140="-"),"-",SUM('A-12'!B38,'A-12'!B89,'A-12'!B140))</f>
        <v>467</v>
      </c>
      <c r="C38" s="21">
        <f>IF(AND('A-12'!C38="-",'A-12'!C89="-",'A-12'!C140="-"),"-",SUM('A-12'!C38,'A-12'!C89,'A-12'!C140))</f>
        <v>551</v>
      </c>
      <c r="D38" s="21">
        <f>IF(AND('A-12'!D38="-",'A-12'!D89="-",'A-12'!D140="-"),"-",SUM('A-12'!D38,'A-12'!D89,'A-12'!D140))</f>
        <v>432</v>
      </c>
      <c r="E38" s="21">
        <f>IF(AND('A-12'!E38="-",'A-12'!E89="-",'A-12'!E140="-"),"-",SUM('A-12'!E38,'A-12'!E89,'A-12'!E140))</f>
        <v>320</v>
      </c>
      <c r="F38" s="21">
        <f>IF(AND('A-12'!F38="-",'A-12'!F89="-",'A-12'!F140="-"),"-",SUM('A-12'!F38,'A-12'!F89,'A-12'!F140))</f>
        <v>134</v>
      </c>
      <c r="G38" s="21" t="str">
        <f>IF(AND('A-12'!G38="-",'A-12'!G89="-",'A-12'!G140="-"),"-",SUM('A-12'!G38,'A-12'!G89,'A-12'!G140))</f>
        <v>-</v>
      </c>
      <c r="H38" s="21">
        <f>IF(AND('A-12'!H38="-",'A-12'!H89="-",'A-12'!H140="-"),"-",SUM('A-12'!H38,'A-12'!H89,'A-12'!H140))</f>
        <v>1904</v>
      </c>
    </row>
    <row r="39" spans="1:8" ht="11.25" customHeight="1">
      <c r="A39" s="68">
        <v>2010</v>
      </c>
      <c r="B39" s="21">
        <f>IF(AND('A-12'!B39="-",'A-12'!B90="-",'A-12'!B141="-"),"-",SUM('A-12'!B39,'A-12'!B90,'A-12'!B141))</f>
        <v>511</v>
      </c>
      <c r="C39" s="21">
        <f>IF(AND('A-12'!C39="-",'A-12'!C90="-",'A-12'!C141="-"),"-",SUM('A-12'!C39,'A-12'!C90,'A-12'!C141))</f>
        <v>858</v>
      </c>
      <c r="D39" s="21">
        <f>IF(AND('A-12'!D39="-",'A-12'!D90="-",'A-12'!D141="-"),"-",SUM('A-12'!D39,'A-12'!D90,'A-12'!D141))</f>
        <v>501</v>
      </c>
      <c r="E39" s="21">
        <f>IF(AND('A-12'!E39="-",'A-12'!E90="-",'A-12'!E141="-"),"-",SUM('A-12'!E39,'A-12'!E90,'A-12'!E141))</f>
        <v>428</v>
      </c>
      <c r="F39" s="21">
        <f>IF(AND('A-12'!F39="-",'A-12'!F90="-",'A-12'!F141="-"),"-",SUM('A-12'!F39,'A-12'!F90,'A-12'!F141))</f>
        <v>46</v>
      </c>
      <c r="G39" s="21" t="str">
        <f>IF(AND('A-12'!G39="-",'A-12'!G90="-",'A-12'!G141="-"),"-",SUM('A-12'!G39,'A-12'!G90,'A-12'!G141))</f>
        <v>-</v>
      </c>
      <c r="H39" s="21">
        <f>IF(AND('A-12'!H39="-",'A-12'!H90="-",'A-12'!H141="-"),"-",SUM('A-12'!H39,'A-12'!H90,'A-12'!H141))</f>
        <v>2344</v>
      </c>
    </row>
    <row r="40" spans="1:8" ht="11.25" customHeight="1">
      <c r="A40" s="68">
        <v>2011</v>
      </c>
      <c r="B40" s="21">
        <f>IF(AND('A-12'!B40="-",'A-12'!B91="-",'A-12'!B142="-"),"-",SUM('A-12'!B40,'A-12'!B91,'A-12'!B142))</f>
        <v>606</v>
      </c>
      <c r="C40" s="21">
        <f>IF(AND('A-12'!C40="-",'A-12'!C91="-",'A-12'!C142="-"),"-",SUM('A-12'!C40,'A-12'!C91,'A-12'!C142))</f>
        <v>656</v>
      </c>
      <c r="D40" s="21">
        <f>IF(AND('A-12'!D40="-",'A-12'!D91="-",'A-12'!D142="-"),"-",SUM('A-12'!D40,'A-12'!D91,'A-12'!D142))</f>
        <v>448</v>
      </c>
      <c r="E40" s="21">
        <f>IF(AND('A-12'!E40="-",'A-12'!E91="-",'A-12'!E142="-"),"-",SUM('A-12'!E40,'A-12'!E91,'A-12'!E142))</f>
        <v>208</v>
      </c>
      <c r="F40" s="21">
        <f>IF(AND('A-12'!F40="-",'A-12'!F91="-",'A-12'!F142="-"),"-",SUM('A-12'!F40,'A-12'!F91,'A-12'!F142))</f>
        <v>54</v>
      </c>
      <c r="G40" s="21" t="str">
        <f>IF(AND('A-12'!G40="-",'A-12'!G91="-",'A-12'!G142="-"),"-",SUM('A-12'!G40,'A-12'!G91,'A-12'!G142))</f>
        <v>-</v>
      </c>
      <c r="H40" s="21">
        <f>IF(AND('A-12'!H40="-",'A-12'!H91="-",'A-12'!H142="-"),"-",SUM('A-12'!H40,'A-12'!H91,'A-12'!H142))</f>
        <v>1972</v>
      </c>
    </row>
    <row r="41" spans="1:8" ht="11.25" customHeight="1">
      <c r="A41" s="68">
        <v>2012</v>
      </c>
      <c r="B41" s="21">
        <f>IF(AND('A-12'!B41="-",'A-12'!B92="-",'A-12'!B143="-"),"-",SUM('A-12'!B41,'A-12'!B92,'A-12'!B143))</f>
        <v>364</v>
      </c>
      <c r="C41" s="21">
        <f>IF(AND('A-12'!C41="-",'A-12'!C92="-",'A-12'!C143="-"),"-",SUM('A-12'!C41,'A-12'!C92,'A-12'!C143))</f>
        <v>633</v>
      </c>
      <c r="D41" s="21">
        <f>IF(AND('A-12'!D41="-",'A-12'!D92="-",'A-12'!D143="-"),"-",SUM('A-12'!D41,'A-12'!D92,'A-12'!D143))</f>
        <v>452</v>
      </c>
      <c r="E41" s="21">
        <f>IF(AND('A-12'!E41="-",'A-12'!E92="-",'A-12'!E143="-"),"-",SUM('A-12'!E41,'A-12'!E92,'A-12'!E143))</f>
        <v>306</v>
      </c>
      <c r="F41" s="21">
        <f>IF(AND('A-12'!F41="-",'A-12'!F92="-",'A-12'!F143="-"),"-",SUM('A-12'!F41,'A-12'!F92,'A-12'!F143))</f>
        <v>198</v>
      </c>
      <c r="G41" s="21" t="str">
        <f>IF(AND('A-12'!G41="-",'A-12'!G92="-",'A-12'!G143="-"),"-",SUM('A-12'!G41,'A-12'!G92,'A-12'!G143))</f>
        <v>-</v>
      </c>
      <c r="H41" s="21">
        <f>IF(AND('A-12'!H41="-",'A-12'!H92="-",'A-12'!H143="-"),"-",SUM('A-12'!H41,'A-12'!H92,'A-12'!H143))</f>
        <v>1953</v>
      </c>
    </row>
    <row r="42" spans="1:8" ht="11.25" customHeight="1">
      <c r="A42" s="68">
        <v>2013</v>
      </c>
      <c r="B42" s="21">
        <f>IF(AND('A-12'!B42="-",'A-12'!B93="-",'A-12'!B144="-"),"-",SUM('A-12'!B42,'A-12'!B93,'A-12'!B144))</f>
        <v>721</v>
      </c>
      <c r="C42" s="21">
        <f>IF(AND('A-12'!C42="-",'A-12'!C93="-",'A-12'!C144="-"),"-",SUM('A-12'!C42,'A-12'!C93,'A-12'!C144))</f>
        <v>498</v>
      </c>
      <c r="D42" s="21">
        <f>IF(AND('A-12'!D42="-",'A-12'!D93="-",'A-12'!D144="-"),"-",SUM('A-12'!D42,'A-12'!D93,'A-12'!D144))</f>
        <v>471</v>
      </c>
      <c r="E42" s="21">
        <f>IF(AND('A-12'!E42="-",'A-12'!E93="-",'A-12'!E144="-"),"-",SUM('A-12'!E42,'A-12'!E93,'A-12'!E144))</f>
        <v>405</v>
      </c>
      <c r="F42" s="21">
        <f>IF(AND('A-12'!F42="-",'A-12'!F93="-",'A-12'!F144="-"),"-",SUM('A-12'!F42,'A-12'!F93,'A-12'!F144))</f>
        <v>83</v>
      </c>
      <c r="G42" s="21" t="str">
        <f>IF(AND('A-12'!G42="-",'A-12'!G93="-",'A-12'!G144="-"),"-",SUM('A-12'!G42,'A-12'!G93,'A-12'!G144))</f>
        <v>-</v>
      </c>
      <c r="H42" s="21">
        <f>IF(AND('A-12'!H42="-",'A-12'!H93="-",'A-12'!H144="-"),"-",SUM('A-12'!H42,'A-12'!H93,'A-12'!H144))</f>
        <v>2178</v>
      </c>
    </row>
    <row r="43" spans="1:8" ht="11.25" customHeight="1">
      <c r="A43" s="68">
        <v>2014</v>
      </c>
      <c r="B43" s="21">
        <f>IF(AND('A-12'!B43="-",'A-12'!B94="-",'A-12'!B145="-"),"-",SUM('A-12'!B43,'A-12'!B94,'A-12'!B145))</f>
        <v>589</v>
      </c>
      <c r="C43" s="21">
        <f>IF(AND('A-12'!C43="-",'A-12'!C94="-",'A-12'!C145="-"),"-",SUM('A-12'!C43,'A-12'!C94,'A-12'!C145))</f>
        <v>188</v>
      </c>
      <c r="D43" s="21">
        <f>IF(AND('A-12'!D43="-",'A-12'!D94="-",'A-12'!D145="-"),"-",SUM('A-12'!D43,'A-12'!D94,'A-12'!D145))</f>
        <v>397</v>
      </c>
      <c r="E43" s="21">
        <f>IF(AND('A-12'!E43="-",'A-12'!E94="-",'A-12'!E145="-"),"-",SUM('A-12'!E43,'A-12'!E94,'A-12'!E145))</f>
        <v>337</v>
      </c>
      <c r="F43" s="21">
        <f>IF(AND('A-12'!F43="-",'A-12'!F94="-",'A-12'!F145="-"),"-",SUM('A-12'!F43,'A-12'!F94,'A-12'!F145))</f>
        <v>117</v>
      </c>
      <c r="G43" s="21" t="str">
        <f>IF(AND('A-12'!G43="-",'A-12'!G94="-",'A-12'!G145="-"),"-",SUM('A-12'!G43,'A-12'!G94,'A-12'!G145))</f>
        <v>-</v>
      </c>
      <c r="H43" s="21">
        <f>IF(AND('A-12'!H43="-",'A-12'!H94="-",'A-12'!H145="-"),"-",SUM('A-12'!H43,'A-12'!H94,'A-12'!H145))</f>
        <v>1628</v>
      </c>
    </row>
    <row r="44" spans="1:8" ht="11.25" customHeight="1">
      <c r="A44" s="68">
        <v>2015</v>
      </c>
      <c r="B44" s="21">
        <f>IF(AND('A-12'!B44="-",'A-12'!B95="-",'A-12'!B146="-"),"-",SUM('A-12'!B44,'A-12'!B95,'A-12'!B146))</f>
        <v>818</v>
      </c>
      <c r="C44" s="21">
        <f>IF(AND('A-12'!C44="-",'A-12'!C95="-",'A-12'!C146="-"),"-",SUM('A-12'!C44,'A-12'!C95,'A-12'!C146))</f>
        <v>484</v>
      </c>
      <c r="D44" s="21">
        <f>IF(AND('A-12'!D44="-",'A-12'!D95="-",'A-12'!D146="-"),"-",SUM('A-12'!D44,'A-12'!D95,'A-12'!D146))</f>
        <v>491</v>
      </c>
      <c r="E44" s="21">
        <f>IF(AND('A-12'!E44="-",'A-12'!E95="-",'A-12'!E146="-"),"-",SUM('A-12'!E44,'A-12'!E95,'A-12'!E146))</f>
        <v>450</v>
      </c>
      <c r="F44" s="21">
        <f>IF(AND('A-12'!F44="-",'A-12'!F95="-",'A-12'!F146="-"),"-",SUM('A-12'!F44,'A-12'!F95,'A-12'!F146))</f>
        <v>127</v>
      </c>
      <c r="G44" s="21" t="str">
        <f>IF(AND('A-12'!G44="-",'A-12'!G95="-",'A-12'!G146="-"),"-",SUM('A-12'!G44,'A-12'!G95,'A-12'!G146))</f>
        <v>-</v>
      </c>
      <c r="H44" s="21">
        <f>IF(AND('A-12'!H44="-",'A-12'!H95="-",'A-12'!H146="-"),"-",SUM('A-12'!H44,'A-12'!H95,'A-12'!H146))</f>
        <v>2370</v>
      </c>
    </row>
    <row r="45" spans="1:8" ht="11.25" customHeight="1">
      <c r="A45" s="68">
        <v>2016</v>
      </c>
      <c r="B45" s="21">
        <f>IF(AND('A-12'!B45="-",'A-12'!B96="-",'A-12'!B147="-"),"-",SUM('A-12'!B45,'A-12'!B96,'A-12'!B147))</f>
        <v>647</v>
      </c>
      <c r="C45" s="21">
        <f>IF(AND('A-12'!C45="-",'A-12'!C96="-",'A-12'!C147="-"),"-",SUM('A-12'!C45,'A-12'!C96,'A-12'!C147))</f>
        <v>359</v>
      </c>
      <c r="D45" s="21">
        <f>IF(AND('A-12'!D45="-",'A-12'!D96="-",'A-12'!D147="-"),"-",SUM('A-12'!D45,'A-12'!D96,'A-12'!D147))</f>
        <v>248</v>
      </c>
      <c r="E45" s="21">
        <f>IF(AND('A-12'!E45="-",'A-12'!E96="-",'A-12'!E147="-"),"-",SUM('A-12'!E45,'A-12'!E96,'A-12'!E147))</f>
        <v>186</v>
      </c>
      <c r="F45" s="21" t="str">
        <f>IF(AND('A-12'!F45="-",'A-12'!F96="-",'A-12'!F147="-"),"-",SUM('A-12'!F45,'A-12'!F96,'A-12'!F147))</f>
        <v>-</v>
      </c>
      <c r="G45" s="21" t="str">
        <f>IF(AND('A-12'!G45="-",'A-12'!G96="-",'A-12'!G147="-"),"-",SUM('A-12'!G45,'A-12'!G96,'A-12'!G147))</f>
        <v>-</v>
      </c>
      <c r="H45" s="21">
        <f>IF(AND('A-12'!H45="-",'A-12'!H96="-",'A-12'!H147="-"),"-",SUM('A-12'!H45,'A-12'!H96,'A-12'!H147))</f>
        <v>1440</v>
      </c>
    </row>
    <row r="46" spans="1:8" ht="11.25" customHeight="1">
      <c r="A46" s="68">
        <v>2017</v>
      </c>
      <c r="B46" s="21">
        <f>IF(AND('A-12'!B46="-",'A-12'!B97="-",'A-12'!B148="-"),"-",SUM('A-12'!B46,'A-12'!B97,'A-12'!B148))</f>
        <v>762</v>
      </c>
      <c r="C46" s="21">
        <f>IF(AND('A-12'!C46="-",'A-12'!C97="-",'A-12'!C148="-"),"-",SUM('A-12'!C46,'A-12'!C97,'A-12'!C148))</f>
        <v>606</v>
      </c>
      <c r="D46" s="21">
        <f>IF(AND('A-12'!D46="-",'A-12'!D97="-",'A-12'!D148="-"),"-",SUM('A-12'!D46,'A-12'!D97,'A-12'!D148))</f>
        <v>380</v>
      </c>
      <c r="E46" s="21">
        <f>IF(AND('A-12'!E46="-",'A-12'!E97="-",'A-12'!E148="-"),"-",SUM('A-12'!E46,'A-12'!E97,'A-12'!E148))</f>
        <v>411</v>
      </c>
      <c r="F46" s="21">
        <f>IF(AND('A-12'!F46="-",'A-12'!F97="-",'A-12'!F148="-"),"-",SUM('A-12'!F46,'A-12'!F97,'A-12'!F148))</f>
        <v>121</v>
      </c>
      <c r="G46" s="21" t="str">
        <f>IF(AND('A-12'!G46="-",'A-12'!G97="-",'A-12'!G148="-"),"-",SUM('A-12'!G46,'A-12'!G97,'A-12'!G148))</f>
        <v>-</v>
      </c>
      <c r="H46" s="21">
        <f>IF(AND('A-12'!H46="-",'A-12'!H97="-",'A-12'!H148="-"),"-",SUM('A-12'!H46,'A-12'!H97,'A-12'!H148))</f>
        <v>2280</v>
      </c>
    </row>
    <row r="47" spans="1:8" ht="11.25" customHeight="1">
      <c r="A47" s="68">
        <v>2018</v>
      </c>
      <c r="B47" s="21">
        <f>IF(AND('A-12'!B47="-",'A-12'!B98="-",'A-12'!B149="-"),"-",SUM('A-12'!B47,'A-12'!B98,'A-12'!B149))</f>
        <v>741</v>
      </c>
      <c r="C47" s="21">
        <f>IF(AND('A-12'!C47="-",'A-12'!C98="-",'A-12'!C149="-"),"-",SUM('A-12'!C47,'A-12'!C98,'A-12'!C149))</f>
        <v>674</v>
      </c>
      <c r="D47" s="21">
        <f>IF(AND('A-12'!D47="-",'A-12'!D98="-",'A-12'!D149="-"),"-",SUM('A-12'!D47,'A-12'!D98,'A-12'!D149))</f>
        <v>422</v>
      </c>
      <c r="E47" s="21">
        <f>IF(AND('A-12'!E47="-",'A-12'!E98="-",'A-12'!E149="-"),"-",SUM('A-12'!E47,'A-12'!E98,'A-12'!E149))</f>
        <v>189</v>
      </c>
      <c r="F47" s="21">
        <f>IF(AND('A-12'!F47="-",'A-12'!F98="-",'A-12'!F149="-"),"-",SUM('A-12'!F47,'A-12'!F98,'A-12'!F149))</f>
        <v>69</v>
      </c>
      <c r="G47" s="21" t="str">
        <f>IF(AND('A-12'!G47="-",'A-12'!G98="-",'A-12'!G149="-"),"-",SUM('A-12'!G47,'A-12'!G98,'A-12'!G149))</f>
        <v>-</v>
      </c>
      <c r="H47" s="21">
        <f>IF(AND('A-12'!H47="-",'A-12'!H98="-",'A-12'!H149="-"),"-",SUM('A-12'!H47,'A-12'!H98,'A-12'!H149))</f>
        <v>2095</v>
      </c>
    </row>
    <row r="48" spans="1:8" ht="11.25" customHeight="1">
      <c r="A48" s="86">
        <v>2019</v>
      </c>
      <c r="B48" s="21">
        <f>IF(AND('A-12'!B48="-",'A-12'!B99="-",'A-12'!B150="-"),"-",SUM('A-12'!B48,'A-12'!B99,'A-12'!B150))</f>
        <v>361</v>
      </c>
      <c r="C48" s="21">
        <f>IF(AND('A-12'!C48="-",'A-12'!C99="-",'A-12'!C150="-"),"-",SUM('A-12'!C48,'A-12'!C99,'A-12'!C150))</f>
        <v>335</v>
      </c>
      <c r="D48" s="21">
        <f>IF(AND('A-12'!D48="-",'A-12'!D99="-",'A-12'!D150="-"),"-",SUM('A-12'!D48,'A-12'!D99,'A-12'!D150))</f>
        <v>661</v>
      </c>
      <c r="E48" s="21">
        <f>IF(AND('A-12'!E48="-",'A-12'!E99="-",'A-12'!E150="-"),"-",SUM('A-12'!E48,'A-12'!E99,'A-12'!E150))</f>
        <v>191</v>
      </c>
      <c r="F48" s="21">
        <f>IF(AND('A-12'!F48="-",'A-12'!F99="-",'A-12'!F150="-"),"-",SUM('A-12'!F48,'A-12'!F99,'A-12'!F150))</f>
        <v>113</v>
      </c>
      <c r="G48" s="21" t="str">
        <f>IF(AND('A-12'!G48="-",'A-12'!G99="-",'A-12'!G150="-"),"-",SUM('A-12'!G48,'A-12'!G99,'A-12'!G150))</f>
        <v>-</v>
      </c>
      <c r="H48" s="21">
        <f>IF(AND('A-12'!H48="-",'A-12'!H99="-",'A-12'!H150="-"),"-",SUM('A-12'!H48,'A-12'!H99,'A-12'!H150))</f>
        <v>1661</v>
      </c>
    </row>
    <row r="49" spans="1:8" ht="11.25" customHeight="1">
      <c r="A49" s="86">
        <v>2020</v>
      </c>
      <c r="B49" s="21">
        <f>IF(AND('A-12'!B49="-",'A-12'!B100="-",'A-12'!B151="-"),"-",SUM('A-12'!B49,'A-12'!B100,'A-12'!B151))</f>
        <v>73</v>
      </c>
      <c r="C49" s="21">
        <f>IF(AND('A-12'!C49="-",'A-12'!C100="-",'A-12'!C151="-"),"-",SUM('A-12'!C49,'A-12'!C100,'A-12'!C151))</f>
        <v>136</v>
      </c>
      <c r="D49" s="21">
        <f>IF(AND('A-12'!D49="-",'A-12'!D100="-",'A-12'!D151="-"),"-",SUM('A-12'!D49,'A-12'!D100,'A-12'!D151))</f>
        <v>464</v>
      </c>
      <c r="E49" s="21">
        <f>IF(AND('A-12'!E49="-",'A-12'!E100="-",'A-12'!E151="-"),"-",SUM('A-12'!E49,'A-12'!E100,'A-12'!E151))</f>
        <v>227</v>
      </c>
      <c r="F49" s="21">
        <f>IF(AND('A-12'!F49="-",'A-12'!F100="-",'A-12'!F151="-"),"-",SUM('A-12'!F49,'A-12'!F100,'A-12'!F151))</f>
        <v>19</v>
      </c>
      <c r="G49" s="21" t="str">
        <f>IF(AND('A-12'!G49="-",'A-12'!G100="-",'A-12'!G151="-"),"-",SUM('A-12'!G49,'A-12'!G100,'A-12'!G151))</f>
        <v>-</v>
      </c>
      <c r="H49" s="21">
        <f>IF(AND('A-12'!H49="-",'A-12'!H100="-",'A-12'!H151="-"),"-",SUM('A-12'!H49,'A-12'!H100,'A-12'!H151))</f>
        <v>919</v>
      </c>
    </row>
    <row r="50" spans="1:8" ht="11.25" customHeight="1">
      <c r="A50" s="86">
        <v>2021</v>
      </c>
      <c r="B50" s="21">
        <f>IF(AND('A-12'!B50="-",'A-12'!B101="-",'A-12'!B152="-"),"-",SUM('A-12'!B50,'A-12'!B101,'A-12'!B152))</f>
        <v>250</v>
      </c>
      <c r="C50" s="21">
        <f>IF(AND('A-12'!C50="-",'A-12'!C101="-",'A-12'!C152="-"),"-",SUM('A-12'!C50,'A-12'!C101,'A-12'!C152))</f>
        <v>458</v>
      </c>
      <c r="D50" s="21">
        <f>IF(AND('A-12'!D50="-",'A-12'!D101="-",'A-12'!D152="-"),"-",SUM('A-12'!D50,'A-12'!D101,'A-12'!D152))</f>
        <v>495</v>
      </c>
      <c r="E50" s="21">
        <f>IF(AND('A-12'!E50="-",'A-12'!E101="-",'A-12'!E152="-"),"-",SUM('A-12'!E50,'A-12'!E101,'A-12'!E152))</f>
        <v>240</v>
      </c>
      <c r="F50" s="21">
        <f>IF(AND('A-12'!F50="-",'A-12'!F101="-",'A-12'!F152="-"),"-",SUM('A-12'!F50,'A-12'!F101,'A-12'!F152))</f>
        <v>119</v>
      </c>
      <c r="G50" s="21" t="str">
        <f>IF(AND('A-12'!G50="-",'A-12'!G101="-",'A-12'!G152="-"),"-",SUM('A-12'!G50,'A-12'!G101,'A-12'!G152))</f>
        <v>-</v>
      </c>
      <c r="H50" s="21">
        <f>IF(AND('A-12'!H50="-",'A-12'!H101="-",'A-12'!H152="-"),"-",SUM('A-12'!H50,'A-12'!H101,'A-12'!H152))</f>
        <v>1562</v>
      </c>
    </row>
    <row r="51" spans="1:8" ht="11.25" customHeight="1">
      <c r="A51" s="86">
        <v>2022</v>
      </c>
      <c r="B51" s="21">
        <f>IF(AND('A-12'!B51="-",'A-12'!B102="-",'A-12'!B153="-"),"-",SUM('A-12'!B51,'A-12'!B102,'A-12'!B153))</f>
        <v>490</v>
      </c>
      <c r="C51" s="21">
        <f>IF(AND('A-12'!C51="-",'A-12'!C102="-",'A-12'!C153="-"),"-",SUM('A-12'!C51,'A-12'!C102,'A-12'!C153))</f>
        <v>185</v>
      </c>
      <c r="D51" s="21">
        <f>IF(AND('A-12'!D51="-",'A-12'!D102="-",'A-12'!D153="-"),"-",SUM('A-12'!D51,'A-12'!D102,'A-12'!D153))</f>
        <v>267</v>
      </c>
      <c r="E51" s="21">
        <f>IF(AND('A-12'!E51="-",'A-12'!E102="-",'A-12'!E153="-"),"-",SUM('A-12'!E51,'A-12'!E102,'A-12'!E153))</f>
        <v>137</v>
      </c>
      <c r="F51" s="21">
        <f>IF(AND('A-12'!F51="-",'A-12'!F102="-",'A-12'!F153="-"),"-",SUM('A-12'!F51,'A-12'!F102,'A-12'!F153))</f>
        <v>100</v>
      </c>
      <c r="G51" s="21" t="str">
        <f>IF(AND('A-12'!G51="-",'A-12'!G102="-",'A-12'!G153="-"),"-",SUM('A-12'!G51,'A-12'!G102,'A-12'!G153))</f>
        <v>-</v>
      </c>
      <c r="H51" s="21">
        <f>IF(AND('A-12'!H51="-",'A-12'!H102="-",'A-12'!H153="-"),"-",SUM('A-12'!H51,'A-12'!H102,'A-12'!H153))</f>
        <v>1179</v>
      </c>
    </row>
    <row r="52" spans="1:8" ht="11.25" customHeight="1">
      <c r="A52" s="86">
        <v>2023</v>
      </c>
      <c r="B52" s="21">
        <f>IF(AND('A-12'!B52="-",'A-12'!B103="-",'A-12'!B154="-"),"-",SUM('A-12'!B52,'A-12'!B103,'A-12'!B154))</f>
        <v>544</v>
      </c>
      <c r="C52" s="21">
        <f>IF(AND('A-12'!C52="-",'A-12'!C103="-",'A-12'!C154="-"),"-",SUM('A-12'!C52,'A-12'!C103,'A-12'!C154))</f>
        <v>735</v>
      </c>
      <c r="D52" s="21">
        <f>IF(AND('A-12'!D52="-",'A-12'!D103="-",'A-12'!D154="-"),"-",SUM('A-12'!D52,'A-12'!D103,'A-12'!D154))</f>
        <v>518</v>
      </c>
      <c r="E52" s="21">
        <f>IF(AND('A-12'!E52="-",'A-12'!E103="-",'A-12'!E154="-"),"-",SUM('A-12'!E52,'A-12'!E103,'A-12'!E154))</f>
        <v>65</v>
      </c>
      <c r="F52" s="21">
        <f>IF(AND('A-12'!F52="-",'A-12'!F103="-",'A-12'!F154="-"),"-",SUM('A-12'!F52,'A-12'!F103,'A-12'!F154))</f>
        <v>115</v>
      </c>
      <c r="G52" s="21" t="str">
        <f>IF(AND('A-12'!G52="-",'A-12'!G103="-",'A-12'!G154="-"),"-",SUM('A-12'!G52,'A-12'!G103,'A-12'!G154))</f>
        <v>-</v>
      </c>
      <c r="H52" s="21">
        <f>IF(AND('A-12'!H52="-",'A-12'!H103="-",'A-12'!H154="-"),"-",SUM('A-12'!H52,'A-12'!H103,'A-12'!H154))</f>
        <v>1977</v>
      </c>
    </row>
    <row r="53" spans="1:8" ht="11.25" customHeight="1">
      <c r="A53" s="86" t="s">
        <v>346</v>
      </c>
      <c r="B53" s="21">
        <f>IF(AND('A-12'!B53="-",'A-12'!B104="-",'A-12'!B155="-"),"-",SUM('A-12'!B53,'A-12'!B104,'A-12'!B155))</f>
        <v>480</v>
      </c>
      <c r="C53" s="21">
        <f>IF(AND('A-12'!C53="-",'A-12'!C104="-",'A-12'!C155="-"),"-",SUM('A-12'!C53,'A-12'!C104,'A-12'!C155))</f>
        <v>517</v>
      </c>
      <c r="D53" s="21">
        <f>IF(AND('A-12'!D53="-",'A-12'!D104="-",'A-12'!D155="-"),"-",SUM('A-12'!D53,'A-12'!D104,'A-12'!D155))</f>
        <v>544</v>
      </c>
      <c r="E53" s="21">
        <f>IF(AND('A-12'!E53="-",'A-12'!E104="-",'A-12'!E155="-"),"-",SUM('A-12'!E53,'A-12'!E104,'A-12'!E155))</f>
        <v>274</v>
      </c>
      <c r="F53" s="21">
        <f>IF(AND('A-12'!F53="-",'A-12'!F104="-",'A-12'!F155="-"),"-",SUM('A-12'!F53,'A-12'!F104,'A-12'!F155))</f>
        <v>62</v>
      </c>
      <c r="G53" s="21" t="str">
        <f>IF(AND('A-12'!G53="-",'A-12'!G104="-",'A-12'!G155="-"),"-",SUM('A-12'!G53,'A-12'!G104,'A-12'!G155))</f>
        <v>-</v>
      </c>
      <c r="H53" s="21">
        <f>IF(AND('A-12'!H53="-",'A-12'!H104="-",'A-12'!H155="-"),"-",SUM('A-12'!H53,'A-12'!H104,'A-12'!H155))</f>
        <v>1877</v>
      </c>
    </row>
    <row r="54" spans="1:8" ht="11.25" customHeight="1"/>
    <row r="55" spans="1:8" ht="11.25" customHeight="1">
      <c r="A55" s="63" t="s">
        <v>290</v>
      </c>
    </row>
    <row r="56" spans="1:8" ht="11.25" customHeight="1">
      <c r="A56" s="68">
        <v>1976</v>
      </c>
      <c r="B56" s="21">
        <f>IF(AND('A-14'!C5="-",'A-14'!C56="-",'A-14'!C107="-",'A-14'!C158="-"),"-",SUM('A-14'!C5,'A-14'!C56,'A-14'!C107,'A-14'!C158))</f>
        <v>56</v>
      </c>
      <c r="C56" s="21">
        <f>IF(AND('A-14'!D5="-",'A-14'!D56="-",'A-14'!D107="-",'A-14'!D158="-"),"-",SUM('A-14'!D5,'A-14'!D56,'A-14'!D107,'A-14'!D158))</f>
        <v>188</v>
      </c>
      <c r="D56" s="21">
        <f>IF(AND('A-14'!E5="-",'A-14'!E56="-",'A-14'!E107="-",'A-14'!E158="-"),"-",SUM('A-14'!E5,'A-14'!E56,'A-14'!E107,'A-14'!E158))</f>
        <v>369</v>
      </c>
      <c r="E56" s="21">
        <f>IF(AND('A-14'!F5="-",'A-14'!F56="-",'A-14'!F107="-",'A-14'!F158="-"),"-",SUM('A-14'!F5,'A-14'!F56,'A-14'!F107,'A-14'!F158))</f>
        <v>189</v>
      </c>
      <c r="F56" s="21">
        <f>IF(AND('A-14'!G5="-",'A-14'!G56="-",'A-14'!G107="-",'A-14'!G158="-"),"-",SUM('A-14'!G5,'A-14'!G56,'A-14'!G107,'A-14'!G158))</f>
        <v>64</v>
      </c>
      <c r="G56" s="21">
        <f>IF(AND('A-14'!H5="-",'A-14'!H56="-",'A-14'!H107="-",'A-14'!H158="-"),"-",SUM('A-14'!H5,'A-14'!H56,'A-14'!H107,'A-14'!H158))</f>
        <v>7</v>
      </c>
      <c r="H56" s="21">
        <f>IF(AND('A-14'!J5="-",'A-14'!J56="-",'A-14'!J107="-",'A-14'!J158="-"),"-",SUM('A-14'!J5,'A-14'!J56,'A-14'!J107,'A-14'!J158))</f>
        <v>866</v>
      </c>
    </row>
    <row r="57" spans="1:8" ht="11.25" customHeight="1">
      <c r="A57" s="68">
        <v>1977</v>
      </c>
      <c r="B57" s="21">
        <f>IF(AND('A-14'!C6="-",'A-14'!C57="-",'A-14'!C108="-",'A-14'!C159="-"),"-",SUM('A-14'!C6,'A-14'!C57,'A-14'!C108,'A-14'!C159))</f>
        <v>78</v>
      </c>
      <c r="C57" s="21">
        <f>IF(AND('A-14'!D6="-",'A-14'!D57="-",'A-14'!D108="-",'A-14'!D159="-"),"-",SUM('A-14'!D6,'A-14'!D57,'A-14'!D108,'A-14'!D159))</f>
        <v>119</v>
      </c>
      <c r="D57" s="21">
        <f>IF(AND('A-14'!E6="-",'A-14'!E57="-",'A-14'!E108="-",'A-14'!E159="-"),"-",SUM('A-14'!E6,'A-14'!E57,'A-14'!E108,'A-14'!E159))</f>
        <v>164</v>
      </c>
      <c r="E57" s="21">
        <f>IF(AND('A-14'!F6="-",'A-14'!F57="-",'A-14'!F108="-",'A-14'!F159="-"),"-",SUM('A-14'!F6,'A-14'!F57,'A-14'!F108,'A-14'!F159))</f>
        <v>237</v>
      </c>
      <c r="F57" s="21">
        <f>IF(AND('A-14'!G6="-",'A-14'!G57="-",'A-14'!G108="-",'A-14'!G159="-"),"-",SUM('A-14'!G6,'A-14'!G57,'A-14'!G108,'A-14'!G159))</f>
        <v>89</v>
      </c>
      <c r="G57" s="21">
        <f>IF(AND('A-14'!H6="-",'A-14'!H57="-",'A-14'!H108="-",'A-14'!H159="-"),"-",SUM('A-14'!H6,'A-14'!H57,'A-14'!H108,'A-14'!H159))</f>
        <v>2</v>
      </c>
      <c r="H57" s="21">
        <f>IF(AND('A-14'!J6="-",'A-14'!J57="-",'A-14'!J108="-",'A-14'!J159="-"),"-",SUM('A-14'!J6,'A-14'!J57,'A-14'!J108,'A-14'!J159))</f>
        <v>687</v>
      </c>
    </row>
    <row r="58" spans="1:8" ht="11.25" customHeight="1">
      <c r="A58" s="68">
        <v>1978</v>
      </c>
      <c r="B58" s="21">
        <f>IF(AND('A-14'!C7="-",'A-14'!C58="-",'A-14'!C109="-",'A-14'!C160="-"),"-",SUM('A-14'!C7,'A-14'!C58,'A-14'!C109,'A-14'!C160))</f>
        <v>64</v>
      </c>
      <c r="C58" s="21">
        <f>IF(AND('A-14'!D7="-",'A-14'!D58="-",'A-14'!D109="-",'A-14'!D160="-"),"-",SUM('A-14'!D7,'A-14'!D58,'A-14'!D109,'A-14'!D160))</f>
        <v>142</v>
      </c>
      <c r="D58" s="21">
        <f>IF(AND('A-14'!E7="-",'A-14'!E58="-",'A-14'!E109="-",'A-14'!E160="-"),"-",SUM('A-14'!E7,'A-14'!E58,'A-14'!E109,'A-14'!E160))</f>
        <v>102</v>
      </c>
      <c r="E58" s="21">
        <f>IF(AND('A-14'!F7="-",'A-14'!F58="-",'A-14'!F109="-",'A-14'!F160="-"),"-",SUM('A-14'!F7,'A-14'!F58,'A-14'!F109,'A-14'!F160))</f>
        <v>94</v>
      </c>
      <c r="F58" s="21">
        <f>IF(AND('A-14'!G7="-",'A-14'!G58="-",'A-14'!G109="-",'A-14'!G160="-"),"-",SUM('A-14'!G7,'A-14'!G58,'A-14'!G109,'A-14'!G160))</f>
        <v>48</v>
      </c>
      <c r="G58" s="21">
        <f>IF(AND('A-14'!H7="-",'A-14'!H58="-",'A-14'!H109="-",'A-14'!H160="-"),"-",SUM('A-14'!H7,'A-14'!H58,'A-14'!H109,'A-14'!H160))</f>
        <v>6</v>
      </c>
      <c r="H58" s="21">
        <f>IF(AND('A-14'!J7="-",'A-14'!J58="-",'A-14'!J109="-",'A-14'!J160="-"),"-",SUM('A-14'!J7,'A-14'!J58,'A-14'!J109,'A-14'!J160))</f>
        <v>450</v>
      </c>
    </row>
    <row r="59" spans="1:8" ht="11.25" customHeight="1">
      <c r="A59" s="68">
        <v>1979</v>
      </c>
      <c r="B59" s="21">
        <f>IF(AND('A-14'!C8="-",'A-14'!C59="-",'A-14'!C110="-",'A-14'!C161="-"),"-",SUM('A-14'!C8,'A-14'!C59,'A-14'!C110,'A-14'!C161))</f>
        <v>62</v>
      </c>
      <c r="C59" s="21">
        <f>IF(AND('A-14'!D8="-",'A-14'!D59="-",'A-14'!D110="-",'A-14'!D161="-"),"-",SUM('A-14'!D8,'A-14'!D59,'A-14'!D110,'A-14'!D161))</f>
        <v>114</v>
      </c>
      <c r="D59" s="21">
        <f>IF(AND('A-14'!E8="-",'A-14'!E59="-",'A-14'!E110="-",'A-14'!E161="-"),"-",SUM('A-14'!E8,'A-14'!E59,'A-14'!E110,'A-14'!E161))</f>
        <v>185</v>
      </c>
      <c r="E59" s="21">
        <f>IF(AND('A-14'!F8="-",'A-14'!F59="-",'A-14'!F110="-",'A-14'!F161="-"),"-",SUM('A-14'!F8,'A-14'!F59,'A-14'!F110,'A-14'!F161))</f>
        <v>219</v>
      </c>
      <c r="F59" s="21">
        <f>IF(AND('A-14'!G8="-",'A-14'!G59="-",'A-14'!G110="-",'A-14'!G161="-"),"-",SUM('A-14'!G8,'A-14'!G59,'A-14'!G110,'A-14'!G161))</f>
        <v>30</v>
      </c>
      <c r="G59" s="21">
        <f>IF(AND('A-14'!H8="-",'A-14'!H59="-",'A-14'!H110="-",'A-14'!H161="-"),"-",SUM('A-14'!H8,'A-14'!H59,'A-14'!H110,'A-14'!H161))</f>
        <v>8</v>
      </c>
      <c r="H59" s="21">
        <f>IF(AND('A-14'!J8="-",'A-14'!J59="-",'A-14'!J110="-",'A-14'!J161="-"),"-",SUM('A-14'!J8,'A-14'!J59,'A-14'!J110,'A-14'!J161))</f>
        <v>610</v>
      </c>
    </row>
    <row r="60" spans="1:8" ht="11.25" customHeight="1">
      <c r="A60" s="68">
        <v>1980</v>
      </c>
      <c r="B60" s="21">
        <f>IF(AND('A-14'!C9="-",'A-14'!C60="-",'A-14'!C111="-",'A-14'!C162="-"),"-",SUM('A-14'!C9,'A-14'!C60,'A-14'!C111,'A-14'!C162))</f>
        <v>47</v>
      </c>
      <c r="C60" s="21">
        <f>IF(AND('A-14'!D9="-",'A-14'!D60="-",'A-14'!D111="-",'A-14'!D162="-"),"-",SUM('A-14'!D9,'A-14'!D60,'A-14'!D111,'A-14'!D162))</f>
        <v>122</v>
      </c>
      <c r="D60" s="21">
        <f>IF(AND('A-14'!E9="-",'A-14'!E60="-",'A-14'!E111="-",'A-14'!E162="-"),"-",SUM('A-14'!E9,'A-14'!E60,'A-14'!E111,'A-14'!E162))</f>
        <v>142</v>
      </c>
      <c r="E60" s="21">
        <f>IF(AND('A-14'!F9="-",'A-14'!F60="-",'A-14'!F111="-",'A-14'!F162="-"),"-",SUM('A-14'!F9,'A-14'!F60,'A-14'!F111,'A-14'!F162))</f>
        <v>72</v>
      </c>
      <c r="F60" s="21">
        <f>IF(AND('A-14'!G9="-",'A-14'!G60="-",'A-14'!G111="-",'A-14'!G162="-"),"-",SUM('A-14'!G9,'A-14'!G60,'A-14'!G111,'A-14'!G162))</f>
        <v>20</v>
      </c>
      <c r="G60" s="21">
        <f>IF(AND('A-14'!H9="-",'A-14'!H60="-",'A-14'!H111="-",'A-14'!H162="-"),"-",SUM('A-14'!H9,'A-14'!H60,'A-14'!H111,'A-14'!H162))</f>
        <v>9</v>
      </c>
      <c r="H60" s="21">
        <f>IF(AND('A-14'!J9="-",'A-14'!J60="-",'A-14'!J111="-",'A-14'!J162="-"),"-",SUM('A-14'!J9,'A-14'!J60,'A-14'!J111,'A-14'!J162))</f>
        <v>403</v>
      </c>
    </row>
    <row r="61" spans="1:8" ht="11.25" customHeight="1">
      <c r="A61" s="68">
        <v>1981</v>
      </c>
      <c r="B61" s="21">
        <f>IF(AND('A-14'!C10="-",'A-14'!C61="-",'A-14'!C112="-",'A-14'!C163="-"),"-",SUM('A-14'!C10,'A-14'!C61,'A-14'!C112,'A-14'!C163))</f>
        <v>102</v>
      </c>
      <c r="C61" s="21">
        <f>IF(AND('A-14'!D10="-",'A-14'!D61="-",'A-14'!D112="-",'A-14'!D163="-"),"-",SUM('A-14'!D10,'A-14'!D61,'A-14'!D112,'A-14'!D163))</f>
        <v>156</v>
      </c>
      <c r="D61" s="21">
        <f>IF(AND('A-14'!E10="-",'A-14'!E61="-",'A-14'!E112="-",'A-14'!E163="-"),"-",SUM('A-14'!E10,'A-14'!E61,'A-14'!E112,'A-14'!E163))</f>
        <v>286</v>
      </c>
      <c r="E61" s="21">
        <f>IF(AND('A-14'!F10="-",'A-14'!F61="-",'A-14'!F112="-",'A-14'!F163="-"),"-",SUM('A-14'!F10,'A-14'!F61,'A-14'!F112,'A-14'!F163))</f>
        <v>200</v>
      </c>
      <c r="F61" s="21">
        <f>IF(AND('A-14'!G10="-",'A-14'!G61="-",'A-14'!G112="-",'A-14'!G163="-"),"-",SUM('A-14'!G10,'A-14'!G61,'A-14'!G112,'A-14'!G163))</f>
        <v>112</v>
      </c>
      <c r="G61" s="21">
        <f>IF(AND('A-14'!H10="-",'A-14'!H61="-",'A-14'!H112="-",'A-14'!H163="-"),"-",SUM('A-14'!H10,'A-14'!H61,'A-14'!H112,'A-14'!H163))</f>
        <v>7</v>
      </c>
      <c r="H61" s="21">
        <f>IF(AND('A-14'!J10="-",'A-14'!J61="-",'A-14'!J112="-",'A-14'!J163="-"),"-",SUM('A-14'!J10,'A-14'!J61,'A-14'!J112,'A-14'!J163))</f>
        <v>856</v>
      </c>
    </row>
    <row r="62" spans="1:8" ht="11.25" customHeight="1">
      <c r="A62" s="68">
        <v>1982</v>
      </c>
      <c r="B62" s="21">
        <f>IF(AND('A-14'!C11="-",'A-14'!C62="-",'A-14'!C113="-",'A-14'!C164="-"),"-",SUM('A-14'!C11,'A-14'!C62,'A-14'!C113,'A-14'!C164))</f>
        <v>54</v>
      </c>
      <c r="C62" s="21">
        <f>IF(AND('A-14'!D11="-",'A-14'!D62="-",'A-14'!D113="-",'A-14'!D164="-"),"-",SUM('A-14'!D11,'A-14'!D62,'A-14'!D113,'A-14'!D164))</f>
        <v>179</v>
      </c>
      <c r="D62" s="21">
        <f>IF(AND('A-14'!E11="-",'A-14'!E62="-",'A-14'!E113="-",'A-14'!E164="-"),"-",SUM('A-14'!E11,'A-14'!E62,'A-14'!E113,'A-14'!E164))</f>
        <v>258</v>
      </c>
      <c r="E62" s="21">
        <f>IF(AND('A-14'!F11="-",'A-14'!F62="-",'A-14'!F113="-",'A-14'!F164="-"),"-",SUM('A-14'!F11,'A-14'!F62,'A-14'!F113,'A-14'!F164))</f>
        <v>336</v>
      </c>
      <c r="F62" s="21">
        <f>IF(AND('A-14'!G11="-",'A-14'!G62="-",'A-14'!G113="-",'A-14'!G164="-"),"-",SUM('A-14'!G11,'A-14'!G62,'A-14'!G113,'A-14'!G164))</f>
        <v>234</v>
      </c>
      <c r="G62" s="21">
        <f>IF(AND('A-14'!H11="-",'A-14'!H62="-",'A-14'!H113="-",'A-14'!H164="-"),"-",SUM('A-14'!H11,'A-14'!H62,'A-14'!H113,'A-14'!H164))</f>
        <v>26</v>
      </c>
      <c r="H62" s="21">
        <f>IF(AND('A-14'!J11="-",'A-14'!J62="-",'A-14'!J113="-",'A-14'!J164="-"),"-",SUM('A-14'!J11,'A-14'!J62,'A-14'!J113,'A-14'!J164))</f>
        <v>1061</v>
      </c>
    </row>
    <row r="63" spans="1:8" ht="11.25" customHeight="1">
      <c r="A63" s="68">
        <v>1983</v>
      </c>
      <c r="B63" s="21">
        <f>IF(AND('A-14'!C12="-",'A-14'!C63="-",'A-14'!C114="-",'A-14'!C165="-"),"-",SUM('A-14'!C12,'A-14'!C63,'A-14'!C114,'A-14'!C165))</f>
        <v>119</v>
      </c>
      <c r="C63" s="21">
        <f>IF(AND('A-14'!D12="-",'A-14'!D63="-",'A-14'!D114="-",'A-14'!D165="-"),"-",SUM('A-14'!D12,'A-14'!D63,'A-14'!D114,'A-14'!D165))</f>
        <v>248</v>
      </c>
      <c r="D63" s="21">
        <f>IF(AND('A-14'!E12="-",'A-14'!E63="-",'A-14'!E114="-",'A-14'!E165="-"),"-",SUM('A-14'!E12,'A-14'!E63,'A-14'!E114,'A-14'!E165))</f>
        <v>316</v>
      </c>
      <c r="E63" s="21">
        <f>IF(AND('A-14'!F12="-",'A-14'!F63="-",'A-14'!F114="-",'A-14'!F165="-"),"-",SUM('A-14'!F12,'A-14'!F63,'A-14'!F114,'A-14'!F165))</f>
        <v>473</v>
      </c>
      <c r="F63" s="21">
        <f>IF(AND('A-14'!G12="-",'A-14'!G63="-",'A-14'!G114="-",'A-14'!G165="-"),"-",SUM('A-14'!G12,'A-14'!G63,'A-14'!G114,'A-14'!G165))</f>
        <v>182</v>
      </c>
      <c r="G63" s="21">
        <f>IF(AND('A-14'!H12="-",'A-14'!H63="-",'A-14'!H114="-",'A-14'!H165="-"),"-",SUM('A-14'!H12,'A-14'!H63,'A-14'!H114,'A-14'!H165))</f>
        <v>10</v>
      </c>
      <c r="H63" s="21">
        <f>IF(AND('A-14'!J12="-",'A-14'!J63="-",'A-14'!J114="-",'A-14'!J165="-"),"-",SUM('A-14'!J12,'A-14'!J63,'A-14'!J114,'A-14'!J165))</f>
        <v>1338</v>
      </c>
    </row>
    <row r="64" spans="1:8" ht="11.25" customHeight="1">
      <c r="A64" s="68">
        <v>1984</v>
      </c>
      <c r="B64" s="21">
        <f>IF(AND('A-14'!C13="-",'A-14'!C64="-",'A-14'!C115="-",'A-14'!C166="-"),"-",SUM('A-14'!C13,'A-14'!C64,'A-14'!C115,'A-14'!C166))</f>
        <v>56</v>
      </c>
      <c r="C64" s="21">
        <f>IF(AND('A-14'!D13="-",'A-14'!D64="-",'A-14'!D115="-",'A-14'!D166="-"),"-",SUM('A-14'!D13,'A-14'!D64,'A-14'!D115,'A-14'!D166))</f>
        <v>39</v>
      </c>
      <c r="D64" s="21">
        <f>IF(AND('A-14'!E13="-",'A-14'!E64="-",'A-14'!E115="-",'A-14'!E166="-"),"-",SUM('A-14'!E13,'A-14'!E64,'A-14'!E115,'A-14'!E166))</f>
        <v>145</v>
      </c>
      <c r="E64" s="21">
        <f>IF(AND('A-14'!F13="-",'A-14'!F64="-",'A-14'!F115="-",'A-14'!F166="-"),"-",SUM('A-14'!F13,'A-14'!F64,'A-14'!F115,'A-14'!F166))</f>
        <v>212</v>
      </c>
      <c r="F64" s="21">
        <f>IF(AND('A-14'!G13="-",'A-14'!G64="-",'A-14'!G115="-",'A-14'!G166="-"),"-",SUM('A-14'!G13,'A-14'!G64,'A-14'!G115,'A-14'!G166))</f>
        <v>0</v>
      </c>
      <c r="G64" s="21">
        <f>IF(AND('A-14'!H13="-",'A-14'!H64="-",'A-14'!H115="-",'A-14'!H166="-"),"-",SUM('A-14'!H13,'A-14'!H64,'A-14'!H115,'A-14'!H166))</f>
        <v>19</v>
      </c>
      <c r="H64" s="21">
        <f>IF(AND('A-14'!J13="-",'A-14'!J64="-",'A-14'!J115="-",'A-14'!J166="-"),"-",SUM('A-14'!J13,'A-14'!J64,'A-14'!J115,'A-14'!J166))</f>
        <v>452</v>
      </c>
    </row>
    <row r="65" spans="1:8" ht="11.25" customHeight="1">
      <c r="A65" s="68">
        <v>1985</v>
      </c>
      <c r="B65" s="21">
        <f>IF(AND('A-14'!C14="-",'A-14'!C65="-",'A-14'!C116="-",'A-14'!C167="-"),"-",SUM('A-14'!C14,'A-14'!C65,'A-14'!C116,'A-14'!C167))</f>
        <v>64</v>
      </c>
      <c r="C65" s="21">
        <f>IF(AND('A-14'!D14="-",'A-14'!D65="-",'A-14'!D116="-",'A-14'!D167="-"),"-",SUM('A-14'!D14,'A-14'!D65,'A-14'!D116,'A-14'!D167))</f>
        <v>81</v>
      </c>
      <c r="D65" s="21">
        <f>IF(AND('A-14'!E14="-",'A-14'!E65="-",'A-14'!E116="-",'A-14'!E167="-"),"-",SUM('A-14'!E14,'A-14'!E65,'A-14'!E116,'A-14'!E167))</f>
        <v>417</v>
      </c>
      <c r="E65" s="21">
        <f>IF(AND('A-14'!F14="-",'A-14'!F65="-",'A-14'!F116="-",'A-14'!F167="-"),"-",SUM('A-14'!F14,'A-14'!F65,'A-14'!F116,'A-14'!F167))</f>
        <v>343</v>
      </c>
      <c r="F65" s="21">
        <f>IF(AND('A-14'!G14="-",'A-14'!G65="-",'A-14'!G116="-",'A-14'!G167="-"),"-",SUM('A-14'!G14,'A-14'!G65,'A-14'!G116,'A-14'!G167))</f>
        <v>203</v>
      </c>
      <c r="G65" s="21">
        <f>IF(AND('A-14'!H14="-",'A-14'!H65="-",'A-14'!H116="-",'A-14'!H167="-"),"-",SUM('A-14'!H14,'A-14'!H65,'A-14'!H116,'A-14'!H167))</f>
        <v>23</v>
      </c>
      <c r="H65" s="21">
        <f>IF(AND('A-14'!J14="-",'A-14'!J65="-",'A-14'!J116="-",'A-14'!J167="-"),"-",SUM('A-14'!J14,'A-14'!J65,'A-14'!J116,'A-14'!J167))</f>
        <v>1108</v>
      </c>
    </row>
    <row r="66" spans="1:8" ht="11.25" customHeight="1">
      <c r="A66" s="68">
        <v>1986</v>
      </c>
      <c r="B66" s="21">
        <f>IF(AND('A-14'!C15="-",'A-14'!C66="-",'A-14'!C117="-",'A-14'!C168="-"),"-",SUM('A-14'!C15,'A-14'!C66,'A-14'!C117,'A-14'!C168))</f>
        <v>91</v>
      </c>
      <c r="C66" s="21">
        <f>IF(AND('A-14'!D15="-",'A-14'!D66="-",'A-14'!D117="-",'A-14'!D168="-"),"-",SUM('A-14'!D15,'A-14'!D66,'A-14'!D117,'A-14'!D168))</f>
        <v>334</v>
      </c>
      <c r="D66" s="21">
        <f>IF(AND('A-14'!E15="-",'A-14'!E66="-",'A-14'!E117="-",'A-14'!E168="-"),"-",SUM('A-14'!E15,'A-14'!E66,'A-14'!E117,'A-14'!E168))</f>
        <v>453</v>
      </c>
      <c r="E66" s="21">
        <f>IF(AND('A-14'!F15="-",'A-14'!F66="-",'A-14'!F117="-",'A-14'!F168="-"),"-",SUM('A-14'!F15,'A-14'!F66,'A-14'!F117,'A-14'!F168))</f>
        <v>159</v>
      </c>
      <c r="F66" s="21">
        <f>IF(AND('A-14'!G15="-",'A-14'!G66="-",'A-14'!G117="-",'A-14'!G168="-"),"-",SUM('A-14'!G15,'A-14'!G66,'A-14'!G117,'A-14'!G168))</f>
        <v>1</v>
      </c>
      <c r="G66" s="21">
        <f>IF(AND('A-14'!H15="-",'A-14'!H66="-",'A-14'!H117="-",'A-14'!H168="-"),"-",SUM('A-14'!H15,'A-14'!H66,'A-14'!H117,'A-14'!H168))</f>
        <v>0</v>
      </c>
      <c r="H66" s="21">
        <f>IF(AND('A-14'!J15="-",'A-14'!J66="-",'A-14'!J117="-",'A-14'!J168="-"),"-",SUM('A-14'!J15,'A-14'!J66,'A-14'!J117,'A-14'!J168))</f>
        <v>1038</v>
      </c>
    </row>
    <row r="67" spans="1:8" ht="11.25" customHeight="1">
      <c r="A67" s="68">
        <v>1987</v>
      </c>
      <c r="B67" s="21">
        <f>IF(AND('A-14'!C16="-",'A-14'!C67="-",'A-14'!C118="-",'A-14'!C169="-"),"-",SUM('A-14'!C16,'A-14'!C67,'A-14'!C118,'A-14'!C169))</f>
        <v>134</v>
      </c>
      <c r="C67" s="21">
        <f>IF(AND('A-14'!D16="-",'A-14'!D67="-",'A-14'!D118="-",'A-14'!D169="-"),"-",SUM('A-14'!D16,'A-14'!D67,'A-14'!D118,'A-14'!D169))</f>
        <v>0</v>
      </c>
      <c r="D67" s="21">
        <f>IF(AND('A-14'!E16="-",'A-14'!E67="-",'A-14'!E118="-",'A-14'!E169="-"),"-",SUM('A-14'!E16,'A-14'!E67,'A-14'!E118,'A-14'!E169))</f>
        <v>443</v>
      </c>
      <c r="E67" s="21">
        <f>IF(AND('A-14'!F16="-",'A-14'!F67="-",'A-14'!F118="-",'A-14'!F169="-"),"-",SUM('A-14'!F16,'A-14'!F67,'A-14'!F118,'A-14'!F169))</f>
        <v>620</v>
      </c>
      <c r="F67" s="21">
        <f>IF(AND('A-14'!G16="-",'A-14'!G67="-",'A-14'!G118="-",'A-14'!G169="-"),"-",SUM('A-14'!G16,'A-14'!G67,'A-14'!G118,'A-14'!G169))</f>
        <v>0</v>
      </c>
      <c r="G67" s="21">
        <f>IF(AND('A-14'!H16="-",'A-14'!H67="-",'A-14'!H118="-",'A-14'!H169="-"),"-",SUM('A-14'!H16,'A-14'!H67,'A-14'!H118,'A-14'!H169))</f>
        <v>6</v>
      </c>
      <c r="H67" s="21">
        <f>IF(AND('A-14'!J16="-",'A-14'!J67="-",'A-14'!J118="-",'A-14'!J169="-"),"-",SUM('A-14'!J16,'A-14'!J67,'A-14'!J118,'A-14'!J169))</f>
        <v>1197</v>
      </c>
    </row>
    <row r="68" spans="1:8" ht="11.25" customHeight="1">
      <c r="A68" s="68">
        <v>1988</v>
      </c>
      <c r="B68" s="21">
        <f>IF(AND('A-14'!C17="-",'A-14'!C68="-",'A-14'!C119="-",'A-14'!C170="-"),"-",SUM('A-14'!C17,'A-14'!C68,'A-14'!C119,'A-14'!C170))</f>
        <v>181</v>
      </c>
      <c r="C68" s="21">
        <f>IF(AND('A-14'!D17="-",'A-14'!D68="-",'A-14'!D119="-",'A-14'!D170="-"),"-",SUM('A-14'!D17,'A-14'!D68,'A-14'!D119,'A-14'!D170))</f>
        <v>199</v>
      </c>
      <c r="D68" s="21">
        <f>IF(AND('A-14'!E17="-",'A-14'!E68="-",'A-14'!E119="-",'A-14'!E170="-"),"-",SUM('A-14'!E17,'A-14'!E68,'A-14'!E119,'A-14'!E170))</f>
        <v>339</v>
      </c>
      <c r="E68" s="21">
        <f>IF(AND('A-14'!F17="-",'A-14'!F68="-",'A-14'!F119="-",'A-14'!F170="-"),"-",SUM('A-14'!F17,'A-14'!F68,'A-14'!F119,'A-14'!F170))</f>
        <v>518</v>
      </c>
      <c r="F68" s="21">
        <f>IF(AND('A-14'!G17="-",'A-14'!G68="-",'A-14'!G119="-",'A-14'!G170="-"),"-",SUM('A-14'!G17,'A-14'!G68,'A-14'!G119,'A-14'!G170))</f>
        <v>190</v>
      </c>
      <c r="G68" s="21">
        <f>IF(AND('A-14'!H17="-",'A-14'!H68="-",'A-14'!H119="-",'A-14'!H170="-"),"-",SUM('A-14'!H17,'A-14'!H68,'A-14'!H119,'A-14'!H170))</f>
        <v>0</v>
      </c>
      <c r="H68" s="21">
        <f>IF(AND('A-14'!J17="-",'A-14'!J68="-",'A-14'!J119="-",'A-14'!J170="-"),"-",SUM('A-14'!J17,'A-14'!J68,'A-14'!J119,'A-14'!J170))</f>
        <v>1427</v>
      </c>
    </row>
    <row r="69" spans="1:8" ht="11.25" customHeight="1">
      <c r="A69" s="68">
        <v>1989</v>
      </c>
      <c r="B69" s="21">
        <f>IF(AND('A-14'!C18="-",'A-14'!C69="-",'A-14'!C120="-",'A-14'!C171="-"),"-",SUM('A-14'!C18,'A-14'!C69,'A-14'!C120,'A-14'!C171))</f>
        <v>138</v>
      </c>
      <c r="C69" s="21">
        <f>IF(AND('A-14'!D18="-",'A-14'!D69="-",'A-14'!D120="-",'A-14'!D171="-"),"-",SUM('A-14'!D18,'A-14'!D69,'A-14'!D120,'A-14'!D171))</f>
        <v>152</v>
      </c>
      <c r="D69" s="21">
        <f>IF(AND('A-14'!E18="-",'A-14'!E69="-",'A-14'!E120="-",'A-14'!E171="-"),"-",SUM('A-14'!E18,'A-14'!E69,'A-14'!E120,'A-14'!E171))</f>
        <v>558</v>
      </c>
      <c r="E69" s="21">
        <f>IF(AND('A-14'!F18="-",'A-14'!F69="-",'A-14'!F120="-",'A-14'!F171="-"),"-",SUM('A-14'!F18,'A-14'!F69,'A-14'!F120,'A-14'!F171))</f>
        <v>428</v>
      </c>
      <c r="F69" s="21">
        <f>IF(AND('A-14'!G18="-",'A-14'!G69="-",'A-14'!G120="-",'A-14'!G171="-"),"-",SUM('A-14'!G18,'A-14'!G69,'A-14'!G120,'A-14'!G171))</f>
        <v>380</v>
      </c>
      <c r="G69" s="21">
        <f>IF(AND('A-14'!H18="-",'A-14'!H69="-",'A-14'!H120="-",'A-14'!H171="-"),"-",SUM('A-14'!H18,'A-14'!H69,'A-14'!H120,'A-14'!H171))</f>
        <v>0</v>
      </c>
      <c r="H69" s="21">
        <f>IF(AND('A-14'!J18="-",'A-14'!J69="-",'A-14'!J120="-",'A-14'!J171="-"),"-",SUM('A-14'!J18,'A-14'!J69,'A-14'!J120,'A-14'!J171))</f>
        <v>1656</v>
      </c>
    </row>
    <row r="70" spans="1:8" ht="11.25" customHeight="1">
      <c r="A70" s="68">
        <v>1990</v>
      </c>
      <c r="B70" s="21">
        <f>IF(AND('A-14'!C19="-",'A-14'!C70="-",'A-14'!C121="-",'A-14'!C172="-"),"-",SUM('A-14'!C19,'A-14'!C70,'A-14'!C121,'A-14'!C172))</f>
        <v>146</v>
      </c>
      <c r="C70" s="21">
        <f>IF(AND('A-14'!D19="-",'A-14'!D70="-",'A-14'!D121="-",'A-14'!D172="-"),"-",SUM('A-14'!D19,'A-14'!D70,'A-14'!D121,'A-14'!D172))</f>
        <v>153</v>
      </c>
      <c r="D70" s="21">
        <f>IF(AND('A-14'!E19="-",'A-14'!E70="-",'A-14'!E121="-",'A-14'!E172="-"),"-",SUM('A-14'!E19,'A-14'!E70,'A-14'!E121,'A-14'!E172))</f>
        <v>375</v>
      </c>
      <c r="E70" s="21">
        <f>IF(AND('A-14'!F19="-",'A-14'!F70="-",'A-14'!F121="-",'A-14'!F172="-"),"-",SUM('A-14'!F19,'A-14'!F70,'A-14'!F121,'A-14'!F172))</f>
        <v>575</v>
      </c>
      <c r="F70" s="21">
        <f>IF(AND('A-14'!G19="-",'A-14'!G70="-",'A-14'!G121="-",'A-14'!G172="-"),"-",SUM('A-14'!G19,'A-14'!G70,'A-14'!G121,'A-14'!G172))</f>
        <v>232</v>
      </c>
      <c r="G70" s="21">
        <f>IF(AND('A-14'!H19="-",'A-14'!H70="-",'A-14'!H121="-",'A-14'!H172="-"),"-",SUM('A-14'!H19,'A-14'!H70,'A-14'!H121,'A-14'!H172))</f>
        <v>2</v>
      </c>
      <c r="H70" s="21">
        <f>IF(AND('A-14'!J19="-",'A-14'!J70="-",'A-14'!J121="-",'A-14'!J172="-"),"-",SUM('A-14'!J19,'A-14'!J70,'A-14'!J121,'A-14'!J172))</f>
        <v>1481</v>
      </c>
    </row>
    <row r="71" spans="1:8" ht="11.25" customHeight="1">
      <c r="A71" s="68">
        <v>1991</v>
      </c>
      <c r="B71" s="21">
        <f>IF(AND('A-14'!C20="-",'A-14'!C71="-",'A-14'!C122="-",'A-14'!C173="-"),"-",SUM('A-14'!C20,'A-14'!C71,'A-14'!C122,'A-14'!C173))</f>
        <v>112</v>
      </c>
      <c r="C71" s="21">
        <f>IF(AND('A-14'!D20="-",'A-14'!D71="-",'A-14'!D122="-",'A-14'!D173="-"),"-",SUM('A-14'!D20,'A-14'!D71,'A-14'!D122,'A-14'!D173))</f>
        <v>102</v>
      </c>
      <c r="D71" s="21">
        <f>IF(AND('A-14'!E20="-",'A-14'!E71="-",'A-14'!E122="-",'A-14'!E173="-"),"-",SUM('A-14'!E20,'A-14'!E71,'A-14'!E122,'A-14'!E173))</f>
        <v>335</v>
      </c>
      <c r="E71" s="21">
        <f>IF(AND('A-14'!F20="-",'A-14'!F71="-",'A-14'!F122="-",'A-14'!F173="-"),"-",SUM('A-14'!F20,'A-14'!F71,'A-14'!F122,'A-14'!F173))</f>
        <v>599</v>
      </c>
      <c r="F71" s="21">
        <f>IF(AND('A-14'!G20="-",'A-14'!G71="-",'A-14'!G122="-",'A-14'!G173="-"),"-",SUM('A-14'!G20,'A-14'!G71,'A-14'!G122,'A-14'!G173))</f>
        <v>0</v>
      </c>
      <c r="G71" s="21">
        <f>IF(AND('A-14'!H20="-",'A-14'!H71="-",'A-14'!H122="-",'A-14'!H173="-"),"-",SUM('A-14'!H20,'A-14'!H71,'A-14'!H122,'A-14'!H173))</f>
        <v>50</v>
      </c>
      <c r="H71" s="21">
        <f>IF(AND('A-14'!J20="-",'A-14'!J71="-",'A-14'!J122="-",'A-14'!J173="-"),"-",SUM('A-14'!J20,'A-14'!J71,'A-14'!J122,'A-14'!J173))</f>
        <v>1148</v>
      </c>
    </row>
    <row r="72" spans="1:8" ht="11.25" customHeight="1">
      <c r="A72" s="68">
        <v>1992</v>
      </c>
      <c r="B72" s="21">
        <f>IF(AND('A-14'!C21="-",'A-14'!C72="-",'A-14'!C123="-",'A-14'!C174="-"),"-",SUM('A-14'!C21,'A-14'!C72,'A-14'!C123,'A-14'!C174))</f>
        <v>73</v>
      </c>
      <c r="C72" s="21">
        <f>IF(AND('A-14'!D21="-",'A-14'!D72="-",'A-14'!D123="-",'A-14'!D174="-"),"-",SUM('A-14'!D21,'A-14'!D72,'A-14'!D123,'A-14'!D174))</f>
        <v>89</v>
      </c>
      <c r="D72" s="21">
        <f>IF(AND('A-14'!E21="-",'A-14'!E72="-",'A-14'!E123="-",'A-14'!E174="-"),"-",SUM('A-14'!E21,'A-14'!E72,'A-14'!E123,'A-14'!E174))</f>
        <v>244</v>
      </c>
      <c r="E72" s="21">
        <f>IF(AND('A-14'!F21="-",'A-14'!F72="-",'A-14'!F123="-",'A-14'!F174="-"),"-",SUM('A-14'!F21,'A-14'!F72,'A-14'!F123,'A-14'!F174))</f>
        <v>237</v>
      </c>
      <c r="F72" s="21">
        <f>IF(AND('A-14'!G21="-",'A-14'!G72="-",'A-14'!G123="-",'A-14'!G174="-"),"-",SUM('A-14'!G21,'A-14'!G72,'A-14'!G123,'A-14'!G174))</f>
        <v>0</v>
      </c>
      <c r="G72" s="21">
        <f>IF(AND('A-14'!H21="-",'A-14'!H72="-",'A-14'!H123="-",'A-14'!H174="-"),"-",SUM('A-14'!H21,'A-14'!H72,'A-14'!H123,'A-14'!H174))</f>
        <v>1</v>
      </c>
      <c r="H72" s="21">
        <f>IF(AND('A-14'!J21="-",'A-14'!J72="-",'A-14'!J123="-",'A-14'!J174="-"),"-",SUM('A-14'!J21,'A-14'!J72,'A-14'!J123,'A-14'!J174))</f>
        <v>643</v>
      </c>
    </row>
    <row r="73" spans="1:8" ht="11.25" customHeight="1">
      <c r="A73" s="68">
        <v>1993</v>
      </c>
      <c r="B73" s="21">
        <f>IF(AND('A-14'!C22="-",'A-14'!C73="-",'A-14'!C124="-",'A-14'!C175="-"),"-",SUM('A-14'!C22,'A-14'!C73,'A-14'!C124,'A-14'!C175))</f>
        <v>122</v>
      </c>
      <c r="C73" s="21">
        <f>IF(AND('A-14'!D22="-",'A-14'!D73="-",'A-14'!D124="-",'A-14'!D175="-"),"-",SUM('A-14'!D22,'A-14'!D73,'A-14'!D124,'A-14'!D175))</f>
        <v>96</v>
      </c>
      <c r="D73" s="21">
        <f>IF(AND('A-14'!E22="-",'A-14'!E73="-",'A-14'!E124="-",'A-14'!E175="-"),"-",SUM('A-14'!E22,'A-14'!E73,'A-14'!E124,'A-14'!E175))</f>
        <v>329</v>
      </c>
      <c r="E73" s="21">
        <f>IF(AND('A-14'!F22="-",'A-14'!F73="-",'A-14'!F124="-",'A-14'!F175="-"),"-",SUM('A-14'!F22,'A-14'!F73,'A-14'!F124,'A-14'!F175))</f>
        <v>407</v>
      </c>
      <c r="F73" s="21">
        <f>IF(AND('A-14'!G22="-",'A-14'!G73="-",'A-14'!G124="-",'A-14'!G175="-"),"-",SUM('A-14'!G22,'A-14'!G73,'A-14'!G124,'A-14'!G175))</f>
        <v>238</v>
      </c>
      <c r="G73" s="21">
        <f>IF(AND('A-14'!H22="-",'A-14'!H73="-",'A-14'!H124="-",'A-14'!H175="-"),"-",SUM('A-14'!H22,'A-14'!H73,'A-14'!H124,'A-14'!H175))</f>
        <v>0</v>
      </c>
      <c r="H73" s="21">
        <f>IF(AND('A-14'!J22="-",'A-14'!J73="-",'A-14'!J124="-",'A-14'!J175="-"),"-",SUM('A-14'!J22,'A-14'!J73,'A-14'!J124,'A-14'!J175))</f>
        <v>1192</v>
      </c>
    </row>
    <row r="74" spans="1:8" ht="11.25" customHeight="1">
      <c r="A74" s="68">
        <v>1994</v>
      </c>
      <c r="B74" s="21">
        <f>IF(AND('A-14'!C23="-",'A-14'!C74="-",'A-14'!C125="-",'A-14'!C176="-"),"-",SUM('A-14'!C23,'A-14'!C74,'A-14'!C125,'A-14'!C176))</f>
        <v>28</v>
      </c>
      <c r="C74" s="21">
        <f>IF(AND('A-14'!D23="-",'A-14'!D74="-",'A-14'!D125="-",'A-14'!D176="-"),"-",SUM('A-14'!D23,'A-14'!D74,'A-14'!D125,'A-14'!D176))</f>
        <v>70</v>
      </c>
      <c r="D74" s="21">
        <f>IF(AND('A-14'!E23="-",'A-14'!E74="-",'A-14'!E125="-",'A-14'!E176="-"),"-",SUM('A-14'!E23,'A-14'!E74,'A-14'!E125,'A-14'!E176))</f>
        <v>3</v>
      </c>
      <c r="E74" s="21">
        <f>IF(AND('A-14'!F23="-",'A-14'!F74="-",'A-14'!F125="-",'A-14'!F176="-"),"-",SUM('A-14'!F23,'A-14'!F74,'A-14'!F125,'A-14'!F176))</f>
        <v>0</v>
      </c>
      <c r="F74" s="21">
        <f>IF(AND('A-14'!G23="-",'A-14'!G74="-",'A-14'!G125="-",'A-14'!G176="-"),"-",SUM('A-14'!G23,'A-14'!G74,'A-14'!G125,'A-14'!G176))</f>
        <v>0</v>
      </c>
      <c r="G74" s="21">
        <f>IF(AND('A-14'!H23="-",'A-14'!H74="-",'A-14'!H125="-",'A-14'!H176="-"),"-",SUM('A-14'!H23,'A-14'!H74,'A-14'!H125,'A-14'!H176))</f>
        <v>0</v>
      </c>
      <c r="H74" s="21">
        <f>IF(AND('A-14'!J23="-",'A-14'!J74="-",'A-14'!J125="-",'A-14'!J176="-"),"-",SUM('A-14'!J23,'A-14'!J74,'A-14'!J125,'A-14'!J176))</f>
        <v>101</v>
      </c>
    </row>
    <row r="75" spans="1:8" ht="11.25" customHeight="1">
      <c r="A75" s="68">
        <v>1995</v>
      </c>
      <c r="B75" s="21">
        <f>IF(AND('A-14'!C24="-",'A-14'!C75="-",'A-14'!C126="-",'A-14'!C177="-"),"-",SUM('A-14'!C24,'A-14'!C75,'A-14'!C126,'A-14'!C177))</f>
        <v>10</v>
      </c>
      <c r="C75" s="21">
        <f>IF(AND('A-14'!D24="-",'A-14'!D75="-",'A-14'!D126="-",'A-14'!D177="-"),"-",SUM('A-14'!D24,'A-14'!D75,'A-14'!D126,'A-14'!D177))</f>
        <v>0</v>
      </c>
      <c r="D75" s="21">
        <f>IF(AND('A-14'!E24="-",'A-14'!E75="-",'A-14'!E126="-",'A-14'!E177="-"),"-",SUM('A-14'!E24,'A-14'!E75,'A-14'!E126,'A-14'!E177))</f>
        <v>1</v>
      </c>
      <c r="E75" s="21">
        <f>IF(AND('A-14'!F24="-",'A-14'!F75="-",'A-14'!F126="-",'A-14'!F177="-"),"-",SUM('A-14'!F24,'A-14'!F75,'A-14'!F126,'A-14'!F177))</f>
        <v>313</v>
      </c>
      <c r="F75" s="21">
        <f>IF(AND('A-14'!G24="-",'A-14'!G75="-",'A-14'!G126="-",'A-14'!G177="-"),"-",SUM('A-14'!G24,'A-14'!G75,'A-14'!G126,'A-14'!G177))</f>
        <v>0</v>
      </c>
      <c r="G75" s="21">
        <f>IF(AND('A-14'!H24="-",'A-14'!H75="-",'A-14'!H126="-",'A-14'!H177="-"),"-",SUM('A-14'!H24,'A-14'!H75,'A-14'!H126,'A-14'!H177))</f>
        <v>0</v>
      </c>
      <c r="H75" s="21">
        <f>IF(AND('A-14'!J24="-",'A-14'!J75="-",'A-14'!J126="-",'A-14'!J177="-"),"-",SUM('A-14'!J24,'A-14'!J75,'A-14'!J126,'A-14'!J177))</f>
        <v>324</v>
      </c>
    </row>
    <row r="76" spans="1:8" ht="11.25" customHeight="1">
      <c r="A76" s="68">
        <v>1996</v>
      </c>
      <c r="B76" s="21">
        <f>IF(AND('A-14'!C25="-",'A-14'!C76="-",'A-14'!C127="-",'A-14'!C178="-"),"-",SUM('A-14'!C25,'A-14'!C76,'A-14'!C127,'A-14'!C178))</f>
        <v>13</v>
      </c>
      <c r="C76" s="21">
        <f>IF(AND('A-14'!D25="-",'A-14'!D76="-",'A-14'!D127="-",'A-14'!D178="-"),"-",SUM('A-14'!D25,'A-14'!D76,'A-14'!D127,'A-14'!D178))</f>
        <v>34</v>
      </c>
      <c r="D76" s="21">
        <f>IF(AND('A-14'!E25="-",'A-14'!E76="-",'A-14'!E127="-",'A-14'!E178="-"),"-",SUM('A-14'!E25,'A-14'!E76,'A-14'!E127,'A-14'!E178))</f>
        <v>42</v>
      </c>
      <c r="E76" s="21">
        <f>IF(AND('A-14'!F25="-",'A-14'!F76="-",'A-14'!F127="-",'A-14'!F178="-"),"-",SUM('A-14'!F25,'A-14'!F76,'A-14'!F127,'A-14'!F178))</f>
        <v>102</v>
      </c>
      <c r="F76" s="21">
        <f>IF(AND('A-14'!G25="-",'A-14'!G76="-",'A-14'!G127="-",'A-14'!G178="-"),"-",SUM('A-14'!G25,'A-14'!G76,'A-14'!G127,'A-14'!G178))</f>
        <v>90</v>
      </c>
      <c r="G76" s="21" t="str">
        <f>IF(AND('A-14'!H25="-",'A-14'!H76="-",'A-14'!H127="-",'A-14'!H178="-"),"-",SUM('A-14'!H25,'A-14'!H76,'A-14'!H127,'A-14'!H178))</f>
        <v>-</v>
      </c>
      <c r="H76" s="21">
        <f>IF(AND('A-14'!J25="-",'A-14'!J76="-",'A-14'!J127="-",'A-14'!J178="-"),"-",SUM('A-14'!J25,'A-14'!J76,'A-14'!J127,'A-14'!J178))</f>
        <v>281</v>
      </c>
    </row>
    <row r="77" spans="1:8" ht="11.25" customHeight="1">
      <c r="A77" s="68">
        <v>1997</v>
      </c>
      <c r="B77" s="21">
        <f>IF(AND('A-14'!C26="-",'A-14'!C77="-",'A-14'!C128="-",'A-14'!C179="-"),"-",SUM('A-14'!C26,'A-14'!C77,'A-14'!C128,'A-14'!C179))</f>
        <v>25</v>
      </c>
      <c r="C77" s="21">
        <f>IF(AND('A-14'!D26="-",'A-14'!D77="-",'A-14'!D128="-",'A-14'!D179="-"),"-",SUM('A-14'!D26,'A-14'!D77,'A-14'!D128,'A-14'!D179))</f>
        <v>48</v>
      </c>
      <c r="D77" s="21">
        <f>IF(AND('A-14'!E26="-",'A-14'!E77="-",'A-14'!E128="-",'A-14'!E179="-"),"-",SUM('A-14'!E26,'A-14'!E77,'A-14'!E128,'A-14'!E179))</f>
        <v>0</v>
      </c>
      <c r="E77" s="21">
        <f>IF(AND('A-14'!F26="-",'A-14'!F77="-",'A-14'!F128="-",'A-14'!F179="-"),"-",SUM('A-14'!F26,'A-14'!F77,'A-14'!F128,'A-14'!F179))</f>
        <v>164</v>
      </c>
      <c r="F77" s="21">
        <f>IF(AND('A-14'!G26="-",'A-14'!G77="-",'A-14'!G128="-",'A-14'!G179="-"),"-",SUM('A-14'!G26,'A-14'!G77,'A-14'!G128,'A-14'!G179))</f>
        <v>62</v>
      </c>
      <c r="G77" s="21" t="str">
        <f>IF(AND('A-14'!H26="-",'A-14'!H77="-",'A-14'!H128="-",'A-14'!H179="-"),"-",SUM('A-14'!H26,'A-14'!H77,'A-14'!H128,'A-14'!H179))</f>
        <v>-</v>
      </c>
      <c r="H77" s="21">
        <f>IF(AND('A-14'!J26="-",'A-14'!J77="-",'A-14'!J128="-",'A-14'!J179="-"),"-",SUM('A-14'!J26,'A-14'!J77,'A-14'!J128,'A-14'!J179))</f>
        <v>299</v>
      </c>
    </row>
    <row r="78" spans="1:8" ht="11.25" customHeight="1">
      <c r="A78" s="68">
        <v>1998</v>
      </c>
      <c r="B78" s="21">
        <f>IF(AND('A-14'!C27="-",'A-14'!C78="-",'A-14'!C129="-",'A-14'!C180="-"),"-",SUM('A-14'!C27,'A-14'!C78,'A-14'!C129,'A-14'!C180))</f>
        <v>33</v>
      </c>
      <c r="C78" s="21">
        <f>IF(AND('A-14'!D27="-",'A-14'!D78="-",'A-14'!D129="-",'A-14'!D180="-"),"-",SUM('A-14'!D27,'A-14'!D78,'A-14'!D129,'A-14'!D180))</f>
        <v>19</v>
      </c>
      <c r="D78" s="21">
        <f>IF(AND('A-14'!E27="-",'A-14'!E78="-",'A-14'!E129="-",'A-14'!E180="-"),"-",SUM('A-14'!E27,'A-14'!E78,'A-14'!E129,'A-14'!E180))</f>
        <v>3</v>
      </c>
      <c r="E78" s="21">
        <f>IF(AND('A-14'!F27="-",'A-14'!F78="-",'A-14'!F129="-",'A-14'!F180="-"),"-",SUM('A-14'!F27,'A-14'!F78,'A-14'!F129,'A-14'!F180))</f>
        <v>41</v>
      </c>
      <c r="F78" s="21">
        <f>IF(AND('A-14'!G27="-",'A-14'!G78="-",'A-14'!G129="-",'A-14'!G180="-"),"-",SUM('A-14'!G27,'A-14'!G78,'A-14'!G129,'A-14'!G180))</f>
        <v>43</v>
      </c>
      <c r="G78" s="21" t="str">
        <f>IF(AND('A-14'!H27="-",'A-14'!H78="-",'A-14'!H129="-",'A-14'!H180="-"),"-",SUM('A-14'!H27,'A-14'!H78,'A-14'!H129,'A-14'!H180))</f>
        <v>-</v>
      </c>
      <c r="H78" s="21">
        <f>IF(AND('A-14'!J27="-",'A-14'!J78="-",'A-14'!J129="-",'A-14'!J180="-"),"-",SUM('A-14'!J27,'A-14'!J78,'A-14'!J129,'A-14'!J180))</f>
        <v>139</v>
      </c>
    </row>
    <row r="79" spans="1:8" ht="11.25" customHeight="1">
      <c r="A79" s="68">
        <v>1999</v>
      </c>
      <c r="B79" s="21">
        <f>IF(AND('A-14'!C28="-",'A-14'!C79="-",'A-14'!C130="-",'A-14'!C181="-"),"-",SUM('A-14'!C28,'A-14'!C79,'A-14'!C130,'A-14'!C181))</f>
        <v>43</v>
      </c>
      <c r="C79" s="21">
        <f>IF(AND('A-14'!D28="-",'A-14'!D79="-",'A-14'!D130="-",'A-14'!D181="-"),"-",SUM('A-14'!D28,'A-14'!D79,'A-14'!D130,'A-14'!D181))</f>
        <v>46</v>
      </c>
      <c r="D79" s="21">
        <f>IF(AND('A-14'!E28="-",'A-14'!E79="-",'A-14'!E130="-",'A-14'!E181="-"),"-",SUM('A-14'!E28,'A-14'!E79,'A-14'!E130,'A-14'!E181))</f>
        <v>5</v>
      </c>
      <c r="E79" s="21">
        <f>IF(AND('A-14'!F28="-",'A-14'!F79="-",'A-14'!F130="-",'A-14'!F181="-"),"-",SUM('A-14'!F28,'A-14'!F79,'A-14'!F130,'A-14'!F181))</f>
        <v>117</v>
      </c>
      <c r="F79" s="21">
        <f>IF(AND('A-14'!G28="-",'A-14'!G79="-",'A-14'!G130="-",'A-14'!G181="-"),"-",SUM('A-14'!G28,'A-14'!G79,'A-14'!G130,'A-14'!G181))</f>
        <v>71</v>
      </c>
      <c r="G79" s="21" t="str">
        <f>IF(AND('A-14'!H28="-",'A-14'!H79="-",'A-14'!H130="-",'A-14'!H181="-"),"-",SUM('A-14'!H28,'A-14'!H79,'A-14'!H130,'A-14'!H181))</f>
        <v>-</v>
      </c>
      <c r="H79" s="21">
        <f>IF(AND('A-14'!J28="-",'A-14'!J79="-",'A-14'!J130="-",'A-14'!J181="-"),"-",SUM('A-14'!J28,'A-14'!J79,'A-14'!J130,'A-14'!J181))</f>
        <v>282</v>
      </c>
    </row>
    <row r="80" spans="1:8" ht="11.25" customHeight="1">
      <c r="A80" s="68">
        <v>2000</v>
      </c>
      <c r="B80" s="21">
        <f>IF(AND('A-14'!C29="-",'A-14'!C80="-",'A-14'!C131="-",'A-14'!C182="-"),"-",SUM('A-14'!C29,'A-14'!C80,'A-14'!C131,'A-14'!C182))</f>
        <v>43</v>
      </c>
      <c r="C80" s="21">
        <f>IF(AND('A-14'!D29="-",'A-14'!D80="-",'A-14'!D131="-",'A-14'!D182="-"),"-",SUM('A-14'!D29,'A-14'!D80,'A-14'!D131,'A-14'!D182))</f>
        <v>41</v>
      </c>
      <c r="D80" s="21">
        <f>IF(AND('A-14'!E29="-",'A-14'!E80="-",'A-14'!E131="-",'A-14'!E182="-"),"-",SUM('A-14'!E29,'A-14'!E80,'A-14'!E131,'A-14'!E182))</f>
        <v>5</v>
      </c>
      <c r="E80" s="21">
        <f>IF(AND('A-14'!F29="-",'A-14'!F80="-",'A-14'!F131="-",'A-14'!F182="-"),"-",SUM('A-14'!F29,'A-14'!F80,'A-14'!F131,'A-14'!F182))</f>
        <v>55</v>
      </c>
      <c r="F80" s="21">
        <f>IF(AND('A-14'!G29="-",'A-14'!G80="-",'A-14'!G131="-",'A-14'!G182="-"),"-",SUM('A-14'!G29,'A-14'!G80,'A-14'!G131,'A-14'!G182))</f>
        <v>0</v>
      </c>
      <c r="G80" s="21" t="str">
        <f>IF(AND('A-14'!H29="-",'A-14'!H80="-",'A-14'!H131="-",'A-14'!H182="-"),"-",SUM('A-14'!H29,'A-14'!H80,'A-14'!H131,'A-14'!H182))</f>
        <v>-</v>
      </c>
      <c r="H80" s="21">
        <f>IF(AND('A-14'!J29="-",'A-14'!J80="-",'A-14'!J131="-",'A-14'!J182="-"),"-",SUM('A-14'!J29,'A-14'!J80,'A-14'!J131,'A-14'!J182))</f>
        <v>144</v>
      </c>
    </row>
    <row r="81" spans="1:8" ht="11.25" customHeight="1">
      <c r="A81" s="68">
        <v>2001</v>
      </c>
      <c r="B81" s="21">
        <f>IF(AND('A-14'!C30="-",'A-14'!C81="-",'A-14'!C132="-",'A-14'!C183="-"),"-",SUM('A-14'!C30,'A-14'!C81,'A-14'!C132,'A-14'!C183))</f>
        <v>53</v>
      </c>
      <c r="C81" s="21">
        <f>IF(AND('A-14'!D30="-",'A-14'!D81="-",'A-14'!D132="-",'A-14'!D183="-"),"-",SUM('A-14'!D30,'A-14'!D81,'A-14'!D132,'A-14'!D183))</f>
        <v>65</v>
      </c>
      <c r="D81" s="21">
        <f>IF(AND('A-14'!E30="-",'A-14'!E81="-",'A-14'!E132="-",'A-14'!E183="-"),"-",SUM('A-14'!E30,'A-14'!E81,'A-14'!E132,'A-14'!E183))</f>
        <v>122</v>
      </c>
      <c r="E81" s="21">
        <f>IF(AND('A-14'!F30="-",'A-14'!F81="-",'A-14'!F132="-",'A-14'!F183="-"),"-",SUM('A-14'!F30,'A-14'!F81,'A-14'!F132,'A-14'!F183))</f>
        <v>172</v>
      </c>
      <c r="F81" s="21">
        <f>IF(AND('A-14'!G30="-",'A-14'!G81="-",'A-14'!G132="-",'A-14'!G183="-"),"-",SUM('A-14'!G30,'A-14'!G81,'A-14'!G132,'A-14'!G183))</f>
        <v>104</v>
      </c>
      <c r="G81" s="21" t="str">
        <f>IF(AND('A-14'!H30="-",'A-14'!H81="-",'A-14'!H132="-",'A-14'!H183="-"),"-",SUM('A-14'!H30,'A-14'!H81,'A-14'!H132,'A-14'!H183))</f>
        <v>-</v>
      </c>
      <c r="H81" s="21">
        <f>IF(AND('A-14'!J30="-",'A-14'!J81="-",'A-14'!J132="-",'A-14'!J183="-"),"-",SUM('A-14'!J30,'A-14'!J81,'A-14'!J132,'A-14'!J183))</f>
        <v>516</v>
      </c>
    </row>
    <row r="82" spans="1:8" ht="11.25" customHeight="1">
      <c r="A82" s="68">
        <v>2002</v>
      </c>
      <c r="B82" s="21">
        <f>IF(AND('A-14'!C31="-",'A-14'!C82="-",'A-14'!C133="-",'A-14'!C184="-"),"-",SUM('A-14'!C31,'A-14'!C82,'A-14'!C133,'A-14'!C184))</f>
        <v>31</v>
      </c>
      <c r="C82" s="21">
        <f>IF(AND('A-14'!D31="-",'A-14'!D82="-",'A-14'!D133="-",'A-14'!D184="-"),"-",SUM('A-14'!D31,'A-14'!D82,'A-14'!D133,'A-14'!D184))</f>
        <v>42</v>
      </c>
      <c r="D82" s="21">
        <f>IF(AND('A-14'!E31="-",'A-14'!E82="-",'A-14'!E133="-",'A-14'!E184="-"),"-",SUM('A-14'!E31,'A-14'!E82,'A-14'!E133,'A-14'!E184))</f>
        <v>61</v>
      </c>
      <c r="E82" s="21">
        <f>IF(AND('A-14'!F31="-",'A-14'!F82="-",'A-14'!F133="-",'A-14'!F184="-"),"-",SUM('A-14'!F31,'A-14'!F82,'A-14'!F133,'A-14'!F184))</f>
        <v>51</v>
      </c>
      <c r="F82" s="21">
        <f>IF(AND('A-14'!G31="-",'A-14'!G82="-",'A-14'!G133="-",'A-14'!G184="-"),"-",SUM('A-14'!G31,'A-14'!G82,'A-14'!G133,'A-14'!G184))</f>
        <v>41</v>
      </c>
      <c r="G82" s="21">
        <f>IF(AND('A-14'!H31="-",'A-14'!H82="-",'A-14'!H133="-",'A-14'!H184="-"),"-",SUM('A-14'!H31,'A-14'!H82,'A-14'!H133,'A-14'!H184))</f>
        <v>10</v>
      </c>
      <c r="H82" s="21">
        <f>IF(AND('A-14'!J31="-",'A-14'!J82="-",'A-14'!J133="-",'A-14'!J184="-"),"-",SUM('A-14'!J31,'A-14'!J82,'A-14'!J133,'A-14'!J184))</f>
        <v>226</v>
      </c>
    </row>
    <row r="83" spans="1:8" ht="11.25" customHeight="1">
      <c r="A83" s="68">
        <v>2003</v>
      </c>
      <c r="B83" s="21">
        <f>IF(AND('A-14'!C32="-",'A-14'!C83="-",'A-14'!C134="-",'A-14'!C185="-"),"-",SUM('A-14'!C32,'A-14'!C83,'A-14'!C134,'A-14'!C185))</f>
        <v>24</v>
      </c>
      <c r="C83" s="21">
        <f>IF(AND('A-14'!D32="-",'A-14'!D83="-",'A-14'!D134="-",'A-14'!D185="-"),"-",SUM('A-14'!D32,'A-14'!D83,'A-14'!D134,'A-14'!D185))</f>
        <v>27</v>
      </c>
      <c r="D83" s="21">
        <f>IF(AND('A-14'!E32="-",'A-14'!E83="-",'A-14'!E134="-",'A-14'!E185="-"),"-",SUM('A-14'!E32,'A-14'!E83,'A-14'!E134,'A-14'!E185))</f>
        <v>63</v>
      </c>
      <c r="E83" s="21">
        <f>IF(AND('A-14'!F32="-",'A-14'!F83="-",'A-14'!F134="-",'A-14'!F185="-"),"-",SUM('A-14'!F32,'A-14'!F83,'A-14'!F134,'A-14'!F185))</f>
        <v>57</v>
      </c>
      <c r="F83" s="21">
        <f>IF(AND('A-14'!G32="-",'A-14'!G83="-",'A-14'!G134="-",'A-14'!G185="-"),"-",SUM('A-14'!G32,'A-14'!G83,'A-14'!G134,'A-14'!G185))</f>
        <v>45</v>
      </c>
      <c r="G83" s="21">
        <f>IF(AND('A-14'!H32="-",'A-14'!H83="-",'A-14'!H134="-",'A-14'!H185="-"),"-",SUM('A-14'!H32,'A-14'!H83,'A-14'!H134,'A-14'!H185))</f>
        <v>15</v>
      </c>
      <c r="H83" s="21">
        <f>IF(AND('A-14'!J32="-",'A-14'!J83="-",'A-14'!J134="-",'A-14'!J185="-"),"-",SUM('A-14'!J32,'A-14'!J83,'A-14'!J134,'A-14'!J185))</f>
        <v>216</v>
      </c>
    </row>
    <row r="84" spans="1:8" ht="11.25" customHeight="1">
      <c r="A84" s="68">
        <v>2004</v>
      </c>
      <c r="B84" s="21">
        <f>IF(AND('A-14'!C33="-",'A-14'!C84="-",'A-14'!C135="-",'A-14'!C186="-"),"-",SUM('A-14'!C33,'A-14'!C84,'A-14'!C135,'A-14'!C186))</f>
        <v>27</v>
      </c>
      <c r="C84" s="21">
        <f>IF(AND('A-14'!D33="-",'A-14'!D84="-",'A-14'!D135="-",'A-14'!D186="-"),"-",SUM('A-14'!D33,'A-14'!D84,'A-14'!D135,'A-14'!D186))</f>
        <v>49</v>
      </c>
      <c r="D84" s="21">
        <f>IF(AND('A-14'!E33="-",'A-14'!E84="-",'A-14'!E135="-",'A-14'!E186="-"),"-",SUM('A-14'!E33,'A-14'!E84,'A-14'!E135,'A-14'!E186))</f>
        <v>127</v>
      </c>
      <c r="E84" s="21">
        <f>IF(AND('A-14'!F33="-",'A-14'!F84="-",'A-14'!F135="-",'A-14'!F186="-"),"-",SUM('A-14'!F33,'A-14'!F84,'A-14'!F135,'A-14'!F186))</f>
        <v>152</v>
      </c>
      <c r="F84" s="21">
        <f>IF(AND('A-14'!G33="-",'A-14'!G84="-",'A-14'!G135="-",'A-14'!G186="-"),"-",SUM('A-14'!G33,'A-14'!G84,'A-14'!G135,'A-14'!G186))</f>
        <v>76</v>
      </c>
      <c r="G84" s="21">
        <f>IF(AND('A-14'!H33="-",'A-14'!H84="-",'A-14'!H135="-",'A-14'!H186="-"),"-",SUM('A-14'!H33,'A-14'!H84,'A-14'!H135,'A-14'!H186))</f>
        <v>15</v>
      </c>
      <c r="H84" s="21">
        <f>IF(AND('A-14'!J33="-",'A-14'!J84="-",'A-14'!J135="-",'A-14'!J186="-"),"-",SUM('A-14'!J33,'A-14'!J84,'A-14'!J135,'A-14'!J186))</f>
        <v>431</v>
      </c>
    </row>
    <row r="85" spans="1:8" ht="11.25" customHeight="1">
      <c r="A85" s="68">
        <v>2005</v>
      </c>
      <c r="B85" s="21">
        <f>IF(AND('A-14'!C34="-",'A-14'!C85="-",'A-14'!C136="-",'A-14'!C187="-"),"-",SUM('A-14'!C34,'A-14'!C85,'A-14'!C136,'A-14'!C187))</f>
        <v>98</v>
      </c>
      <c r="C85" s="21">
        <f>IF(AND('A-14'!D34="-",'A-14'!D85="-",'A-14'!D136="-",'A-14'!D187="-"),"-",SUM('A-14'!D34,'A-14'!D85,'A-14'!D136,'A-14'!D187))</f>
        <v>146</v>
      </c>
      <c r="D85" s="21">
        <f>IF(AND('A-14'!E34="-",'A-14'!E85="-",'A-14'!E136="-",'A-14'!E187="-"),"-",SUM('A-14'!E34,'A-14'!E85,'A-14'!E136,'A-14'!E187))</f>
        <v>126</v>
      </c>
      <c r="E85" s="21">
        <f>IF(AND('A-14'!F34="-",'A-14'!F85="-",'A-14'!F136="-",'A-14'!F187="-"),"-",SUM('A-14'!F34,'A-14'!F85,'A-14'!F136,'A-14'!F187))</f>
        <v>150</v>
      </c>
      <c r="F85" s="21">
        <f>IF(AND('A-14'!G34="-",'A-14'!G85="-",'A-14'!G136="-",'A-14'!G187="-"),"-",SUM('A-14'!G34,'A-14'!G85,'A-14'!G136,'A-14'!G187))</f>
        <v>77</v>
      </c>
      <c r="G85" s="21">
        <f>IF(AND('A-14'!H34="-",'A-14'!H85="-",'A-14'!H136="-",'A-14'!H187="-"),"-",SUM('A-14'!H34,'A-14'!H85,'A-14'!H136,'A-14'!H187))</f>
        <v>0</v>
      </c>
      <c r="H85" s="21">
        <f>IF(AND('A-14'!J34="-",'A-14'!J85="-",'A-14'!J136="-",'A-14'!J187="-"),"-",SUM('A-14'!J34,'A-14'!J85,'A-14'!J136,'A-14'!J187))</f>
        <v>597</v>
      </c>
    </row>
    <row r="86" spans="1:8" ht="11.25" customHeight="1">
      <c r="A86" s="68">
        <v>2006</v>
      </c>
      <c r="B86" s="21">
        <f>IF(AND('A-14'!C35="-",'A-14'!C86="-",'A-14'!C137="-",'A-14'!C188="-"),"-",SUM('A-14'!C35,'A-14'!C86,'A-14'!C137,'A-14'!C188))</f>
        <v>96</v>
      </c>
      <c r="C86" s="21">
        <f>IF(AND('A-14'!D35="-",'A-14'!D86="-",'A-14'!D137="-",'A-14'!D188="-"),"-",SUM('A-14'!D35,'A-14'!D86,'A-14'!D137,'A-14'!D188))</f>
        <v>285</v>
      </c>
      <c r="D86" s="21">
        <f>IF(AND('A-14'!E35="-",'A-14'!E86="-",'A-14'!E137="-",'A-14'!E188="-"),"-",SUM('A-14'!E35,'A-14'!E86,'A-14'!E137,'A-14'!E188))</f>
        <v>167</v>
      </c>
      <c r="E86" s="21">
        <f>IF(AND('A-14'!F35="-",'A-14'!F86="-",'A-14'!F137="-",'A-14'!F188="-"),"-",SUM('A-14'!F35,'A-14'!F86,'A-14'!F137,'A-14'!F188))</f>
        <v>140</v>
      </c>
      <c r="F86" s="21">
        <f>IF(AND('A-14'!G35="-",'A-14'!G86="-",'A-14'!G137="-",'A-14'!G188="-"),"-",SUM('A-14'!G35,'A-14'!G86,'A-14'!G137,'A-14'!G188))</f>
        <v>117</v>
      </c>
      <c r="G86" s="21">
        <f>IF(AND('A-14'!H35="-",'A-14'!H86="-",'A-14'!H137="-",'A-14'!H188="-"),"-",SUM('A-14'!H35,'A-14'!H86,'A-14'!H137,'A-14'!H188))</f>
        <v>5</v>
      </c>
      <c r="H86" s="21">
        <f>IF(AND('A-14'!J35="-",'A-14'!J86="-",'A-14'!J137="-",'A-14'!J188="-"),"-",SUM('A-14'!J35,'A-14'!J86,'A-14'!J137,'A-14'!J188))</f>
        <v>805</v>
      </c>
    </row>
    <row r="87" spans="1:8" ht="11.25" customHeight="1">
      <c r="A87" s="68">
        <v>2007</v>
      </c>
      <c r="B87" s="21">
        <f>IF(AND('A-14'!C36="-",'A-14'!C87="-",'A-14'!C138="-",'A-14'!C189="-"),"-",SUM('A-14'!C36,'A-14'!C87,'A-14'!C138,'A-14'!C189))</f>
        <v>22</v>
      </c>
      <c r="C87" s="21">
        <f>IF(AND('A-14'!D36="-",'A-14'!D87="-",'A-14'!D138="-",'A-14'!D189="-"),"-",SUM('A-14'!D36,'A-14'!D87,'A-14'!D138,'A-14'!D189))</f>
        <v>205</v>
      </c>
      <c r="D87" s="21">
        <f>IF(AND('A-14'!E36="-",'A-14'!E87="-",'A-14'!E138="-",'A-14'!E189="-"),"-",SUM('A-14'!E36,'A-14'!E87,'A-14'!E138,'A-14'!E189))</f>
        <v>189</v>
      </c>
      <c r="E87" s="21">
        <f>IF(AND('A-14'!F36="-",'A-14'!F87="-",'A-14'!F138="-",'A-14'!F189="-"),"-",SUM('A-14'!F36,'A-14'!F87,'A-14'!F138,'A-14'!F189))</f>
        <v>167</v>
      </c>
      <c r="F87" s="21">
        <f>IF(AND('A-14'!G36="-",'A-14'!G87="-",'A-14'!G138="-",'A-14'!G189="-"),"-",SUM('A-14'!G36,'A-14'!G87,'A-14'!G138,'A-14'!G189))</f>
        <v>7</v>
      </c>
      <c r="G87" s="21">
        <f>IF(AND('A-14'!H36="-",'A-14'!H87="-",'A-14'!H138="-",'A-14'!H189="-"),"-",SUM('A-14'!H36,'A-14'!H87,'A-14'!H138,'A-14'!H189))</f>
        <v>0</v>
      </c>
      <c r="H87" s="21">
        <f>IF(AND('A-14'!J36="-",'A-14'!J87="-",'A-14'!J138="-",'A-14'!J189="-"),"-",SUM('A-14'!J36,'A-14'!J87,'A-14'!J138,'A-14'!J189))</f>
        <v>590</v>
      </c>
    </row>
    <row r="88" spans="1:8" ht="11.25" customHeight="1">
      <c r="A88" s="68">
        <v>2008</v>
      </c>
      <c r="B88" s="21">
        <f>IF(AND('A-14'!C37="-",'A-14'!C88="-",'A-14'!C139="-",'A-14'!C190="-"),"-",SUM('A-14'!C37,'A-14'!C88,'A-14'!C139,'A-14'!C190))</f>
        <v>30</v>
      </c>
      <c r="C88" s="21">
        <f>IF(AND('A-14'!D37="-",'A-14'!D88="-",'A-14'!D139="-",'A-14'!D190="-"),"-",SUM('A-14'!D37,'A-14'!D88,'A-14'!D139,'A-14'!D190))</f>
        <v>125</v>
      </c>
      <c r="D88" s="21">
        <f>IF(AND('A-14'!E37="-",'A-14'!E88="-",'A-14'!E139="-",'A-14'!E190="-"),"-",SUM('A-14'!E37,'A-14'!E88,'A-14'!E139,'A-14'!E190))</f>
        <v>102</v>
      </c>
      <c r="E88" s="21">
        <f>IF(AND('A-14'!F37="-",'A-14'!F88="-",'A-14'!F139="-",'A-14'!F190="-"),"-",SUM('A-14'!F37,'A-14'!F88,'A-14'!F139,'A-14'!F190))</f>
        <v>231</v>
      </c>
      <c r="F88" s="21">
        <f>IF(AND('A-14'!G37="-",'A-14'!G88="-",'A-14'!G139="-",'A-14'!G190="-"),"-",SUM('A-14'!G37,'A-14'!G88,'A-14'!G139,'A-14'!G190))</f>
        <v>92</v>
      </c>
      <c r="G88" s="21">
        <f>IF(AND('A-14'!H37="-",'A-14'!H88="-",'A-14'!H139="-",'A-14'!H190="-"),"-",SUM('A-14'!H37,'A-14'!H88,'A-14'!H139,'A-14'!H190))</f>
        <v>1</v>
      </c>
      <c r="H88" s="21">
        <f>IF(AND('A-14'!J37="-",'A-14'!J88="-",'A-14'!J139="-",'A-14'!J190="-"),"-",SUM('A-14'!J37,'A-14'!J88,'A-14'!J139,'A-14'!J190))</f>
        <v>580</v>
      </c>
    </row>
    <row r="89" spans="1:8" ht="11.25" customHeight="1">
      <c r="A89" s="68">
        <v>2009</v>
      </c>
      <c r="B89" s="21">
        <f>IF(AND('A-14'!C38="-",'A-14'!C89="-",'A-14'!C140="-",'A-14'!C191="-"),"-",SUM('A-14'!C38,'A-14'!C89,'A-14'!C140,'A-14'!C191))</f>
        <v>82</v>
      </c>
      <c r="C89" s="21">
        <f>IF(AND('A-14'!D38="-",'A-14'!D89="-",'A-14'!D140="-",'A-14'!D191="-"),"-",SUM('A-14'!D38,'A-14'!D89,'A-14'!D140,'A-14'!D191))</f>
        <v>238</v>
      </c>
      <c r="D89" s="21">
        <f>IF(AND('A-14'!E38="-",'A-14'!E89="-",'A-14'!E140="-",'A-14'!E191="-"),"-",SUM('A-14'!E38,'A-14'!E89,'A-14'!E140,'A-14'!E191))</f>
        <v>233</v>
      </c>
      <c r="E89" s="21">
        <f>IF(AND('A-14'!F38="-",'A-14'!F89="-",'A-14'!F140="-",'A-14'!F191="-"),"-",SUM('A-14'!F38,'A-14'!F89,'A-14'!F140,'A-14'!F191))</f>
        <v>269</v>
      </c>
      <c r="F89" s="21">
        <f>IF(AND('A-14'!G38="-",'A-14'!G89="-",'A-14'!G140="-",'A-14'!G191="-"),"-",SUM('A-14'!G38,'A-14'!G89,'A-14'!G140,'A-14'!G191))</f>
        <v>5</v>
      </c>
      <c r="G89" s="21">
        <f>IF(AND('A-14'!H38="-",'A-14'!H89="-",'A-14'!H140="-",'A-14'!H191="-"),"-",SUM('A-14'!H38,'A-14'!H89,'A-14'!H140,'A-14'!H191))</f>
        <v>4</v>
      </c>
      <c r="H89" s="21">
        <f>IF(AND('A-14'!J38="-",'A-14'!J89="-",'A-14'!J140="-",'A-14'!J191="-"),"-",SUM('A-14'!J38,'A-14'!J89,'A-14'!J140,'A-14'!J191))</f>
        <v>827</v>
      </c>
    </row>
    <row r="90" spans="1:8" ht="11.25" customHeight="1">
      <c r="A90" s="68">
        <v>2010</v>
      </c>
      <c r="B90" s="21">
        <f>IF(AND('A-14'!C39="-",'A-14'!C90="-",'A-14'!C141="-",'A-14'!C192="-"),"-",SUM('A-14'!C39,'A-14'!C90,'A-14'!C141,'A-14'!C192))</f>
        <v>155</v>
      </c>
      <c r="C90" s="21">
        <f>IF(AND('A-14'!D39="-",'A-14'!D90="-",'A-14'!D141="-",'A-14'!D192="-"),"-",SUM('A-14'!D39,'A-14'!D90,'A-14'!D141,'A-14'!D192))</f>
        <v>335</v>
      </c>
      <c r="D90" s="21">
        <f>IF(AND('A-14'!E39="-",'A-14'!E90="-",'A-14'!E141="-",'A-14'!E192="-"),"-",SUM('A-14'!E39,'A-14'!E90,'A-14'!E141,'A-14'!E192))</f>
        <v>155</v>
      </c>
      <c r="E90" s="21">
        <f>IF(AND('A-14'!F39="-",'A-14'!F90="-",'A-14'!F141="-",'A-14'!F192="-"),"-",SUM('A-14'!F39,'A-14'!F90,'A-14'!F141,'A-14'!F192))</f>
        <v>150</v>
      </c>
      <c r="F90" s="21">
        <f>IF(AND('A-14'!G39="-",'A-14'!G90="-",'A-14'!G141="-",'A-14'!G192="-"),"-",SUM('A-14'!G39,'A-14'!G90,'A-14'!G141,'A-14'!G192))</f>
        <v>62</v>
      </c>
      <c r="G90" s="21">
        <f>IF(AND('A-14'!H39="-",'A-14'!H90="-",'A-14'!H141="-",'A-14'!H192="-"),"-",SUM('A-14'!H39,'A-14'!H90,'A-14'!H141,'A-14'!H192))</f>
        <v>4</v>
      </c>
      <c r="H90" s="21">
        <f>IF(AND('A-14'!J39="-",'A-14'!J90="-",'A-14'!J141="-",'A-14'!J192="-"),"-",SUM('A-14'!J39,'A-14'!J90,'A-14'!J141,'A-14'!J192))</f>
        <v>857</v>
      </c>
    </row>
    <row r="91" spans="1:8" ht="11.25" customHeight="1">
      <c r="A91" s="68">
        <v>2011</v>
      </c>
      <c r="B91" s="21">
        <f>IF(AND('A-14'!C40="-",'A-14'!C91="-",'A-14'!C142="-",'A-14'!C193="-"),"-",SUM('A-14'!C40,'A-14'!C91,'A-14'!C142,'A-14'!C193))</f>
        <v>92</v>
      </c>
      <c r="C91" s="21">
        <f>IF(AND('A-14'!D40="-",'A-14'!D91="-",'A-14'!D142="-",'A-14'!D193="-"),"-",SUM('A-14'!D40,'A-14'!D91,'A-14'!D142,'A-14'!D193))</f>
        <v>192</v>
      </c>
      <c r="D91" s="21">
        <f>IF(AND('A-14'!E40="-",'A-14'!E91="-",'A-14'!E142="-",'A-14'!E193="-"),"-",SUM('A-14'!E40,'A-14'!E91,'A-14'!E142,'A-14'!E193))</f>
        <v>152</v>
      </c>
      <c r="E91" s="21">
        <f>IF(AND('A-14'!F40="-",'A-14'!F91="-",'A-14'!F142="-",'A-14'!F193="-"),"-",SUM('A-14'!F40,'A-14'!F91,'A-14'!F142,'A-14'!F193))</f>
        <v>140</v>
      </c>
      <c r="F91" s="21">
        <f>IF(AND('A-14'!G40="-",'A-14'!G91="-",'A-14'!G142="-",'A-14'!G193="-"),"-",SUM('A-14'!G40,'A-14'!G91,'A-14'!G142,'A-14'!G193))</f>
        <v>24</v>
      </c>
      <c r="G91" s="21">
        <f>IF(AND('A-14'!H40="-",'A-14'!H91="-",'A-14'!H142="-",'A-14'!H193="-"),"-",SUM('A-14'!H40,'A-14'!H91,'A-14'!H142,'A-14'!H193))</f>
        <v>1</v>
      </c>
      <c r="H91" s="21">
        <f>IF(AND('A-14'!J40="-",'A-14'!J91="-",'A-14'!J142="-",'A-14'!J193="-"),"-",SUM('A-14'!J40,'A-14'!J91,'A-14'!J142,'A-14'!J193))</f>
        <v>600</v>
      </c>
    </row>
    <row r="92" spans="1:8" ht="11.25" customHeight="1">
      <c r="A92" s="68">
        <v>2012</v>
      </c>
      <c r="B92" s="21">
        <f>IF(AND('A-14'!C41="-",'A-14'!C92="-",'A-14'!C143="-",'A-14'!C194="-"),"-",SUM('A-14'!C41,'A-14'!C92,'A-14'!C143,'A-14'!C194))</f>
        <v>144</v>
      </c>
      <c r="C92" s="21">
        <f>IF(AND('A-14'!D41="-",'A-14'!D92="-",'A-14'!D143="-",'A-14'!D194="-"),"-",SUM('A-14'!D41,'A-14'!D92,'A-14'!D143,'A-14'!D194))</f>
        <v>269</v>
      </c>
      <c r="D92" s="21">
        <f>IF(AND('A-14'!E41="-",'A-14'!E92="-",'A-14'!E143="-",'A-14'!E194="-"),"-",SUM('A-14'!E41,'A-14'!E92,'A-14'!E143,'A-14'!E194))</f>
        <v>214</v>
      </c>
      <c r="E92" s="21">
        <f>IF(AND('A-14'!F41="-",'A-14'!F92="-",'A-14'!F143="-",'A-14'!F194="-"),"-",SUM('A-14'!F41,'A-14'!F92,'A-14'!F143,'A-14'!F194))</f>
        <v>229</v>
      </c>
      <c r="F92" s="21">
        <f>IF(AND('A-14'!G41="-",'A-14'!G92="-",'A-14'!G143="-",'A-14'!G194="-"),"-",SUM('A-14'!G41,'A-14'!G92,'A-14'!G143,'A-14'!G194))</f>
        <v>104</v>
      </c>
      <c r="G92" s="21">
        <f>IF(AND('A-14'!H41="-",'A-14'!H92="-",'A-14'!H143="-",'A-14'!H194="-"),"-",SUM('A-14'!H41,'A-14'!H92,'A-14'!H143,'A-14'!H194))</f>
        <v>4</v>
      </c>
      <c r="H92" s="21">
        <f>IF(AND('A-14'!J41="-",'A-14'!J92="-",'A-14'!J143="-",'A-14'!J194="-"),"-",SUM('A-14'!J41,'A-14'!J92,'A-14'!J143,'A-14'!J194))</f>
        <v>960</v>
      </c>
    </row>
    <row r="93" spans="1:8" ht="11.25" customHeight="1">
      <c r="A93" s="68">
        <v>2013</v>
      </c>
      <c r="B93" s="21">
        <f>IF(AND('A-14'!C42="-",'A-14'!C93="-",'A-14'!C144="-",'A-14'!C195="-"),"-",SUM('A-14'!C42,'A-14'!C93,'A-14'!C144,'A-14'!C195))</f>
        <v>279</v>
      </c>
      <c r="C93" s="21">
        <f>IF(AND('A-14'!D42="-",'A-14'!D93="-",'A-14'!D144="-",'A-14'!D195="-"),"-",SUM('A-14'!D42,'A-14'!D93,'A-14'!D144,'A-14'!D195))</f>
        <v>206</v>
      </c>
      <c r="D93" s="21">
        <f>IF(AND('A-14'!E42="-",'A-14'!E93="-",'A-14'!E144="-",'A-14'!E195="-"),"-",SUM('A-14'!E42,'A-14'!E93,'A-14'!E144,'A-14'!E195))</f>
        <v>369</v>
      </c>
      <c r="E93" s="21">
        <f>IF(AND('A-14'!F42="-",'A-14'!F93="-",'A-14'!F144="-",'A-14'!F195="-"),"-",SUM('A-14'!F42,'A-14'!F93,'A-14'!F144,'A-14'!F195))</f>
        <v>583</v>
      </c>
      <c r="F93" s="21">
        <f>IF(AND('A-14'!G42="-",'A-14'!G93="-",'A-14'!G144="-",'A-14'!G195="-"),"-",SUM('A-14'!G42,'A-14'!G93,'A-14'!G144,'A-14'!G195))</f>
        <v>159</v>
      </c>
      <c r="G93" s="21">
        <f>IF(AND('A-14'!H42="-",'A-14'!H93="-",'A-14'!H144="-",'A-14'!H195="-"),"-",SUM('A-14'!H42,'A-14'!H93,'A-14'!H144,'A-14'!H195))</f>
        <v>0</v>
      </c>
      <c r="H93" s="21">
        <f>IF(AND('A-14'!J42="-",'A-14'!J93="-",'A-14'!J144="-",'A-14'!J195="-"),"-",SUM('A-14'!J42,'A-14'!J93,'A-14'!J144,'A-14'!J195))</f>
        <v>1596</v>
      </c>
    </row>
    <row r="94" spans="1:8" ht="11.25" customHeight="1">
      <c r="A94" s="68">
        <v>2014</v>
      </c>
      <c r="B94" s="21">
        <f>IF(AND('A-14'!C43="-",'A-14'!C94="-",'A-14'!C145="-",'A-14'!C196="-"),"-",SUM('A-14'!C43,'A-14'!C94,'A-14'!C145,'A-14'!C196))</f>
        <v>196</v>
      </c>
      <c r="C94" s="21">
        <f>IF(AND('A-14'!D43="-",'A-14'!D94="-",'A-14'!D145="-",'A-14'!D196="-"),"-",SUM('A-14'!D43,'A-14'!D94,'A-14'!D145,'A-14'!D196))</f>
        <v>295</v>
      </c>
      <c r="D94" s="21">
        <f>IF(AND('A-14'!E43="-",'A-14'!E94="-",'A-14'!E145="-",'A-14'!E196="-"),"-",SUM('A-14'!E43,'A-14'!E94,'A-14'!E145,'A-14'!E196))</f>
        <v>465</v>
      </c>
      <c r="E94" s="21">
        <f>IF(AND('A-14'!F43="-",'A-14'!F94="-",'A-14'!F145="-",'A-14'!F196="-"),"-",SUM('A-14'!F43,'A-14'!F94,'A-14'!F145,'A-14'!F196))</f>
        <v>419</v>
      </c>
      <c r="F94" s="21">
        <f>IF(AND('A-14'!G43="-",'A-14'!G94="-",'A-14'!G145="-",'A-14'!G196="-"),"-",SUM('A-14'!G43,'A-14'!G94,'A-14'!G145,'A-14'!G196))</f>
        <v>152</v>
      </c>
      <c r="G94" s="21">
        <f>IF(AND('A-14'!H43="-",'A-14'!H94="-",'A-14'!H145="-",'A-14'!H196="-"),"-",SUM('A-14'!H43,'A-14'!H94,'A-14'!H145,'A-14'!H196))</f>
        <v>0</v>
      </c>
      <c r="H94" s="21">
        <f>IF(AND('A-14'!J43="-",'A-14'!J94="-",'A-14'!J145="-",'A-14'!J196="-"),"-",SUM('A-14'!J43,'A-14'!J94,'A-14'!J145,'A-14'!J196))</f>
        <v>1527</v>
      </c>
    </row>
    <row r="95" spans="1:8" ht="11.25" customHeight="1">
      <c r="A95" s="68">
        <v>2015</v>
      </c>
      <c r="B95" s="21">
        <f>IF(AND('A-14'!C44="-",'A-14'!C95="-",'A-14'!C146="-",'A-14'!C197="-"),"-",SUM('A-14'!C44,'A-14'!C95,'A-14'!C146,'A-14'!C197))</f>
        <v>324</v>
      </c>
      <c r="C95" s="21">
        <f>IF(AND('A-14'!D44="-",'A-14'!D95="-",'A-14'!D146="-",'A-14'!D197="-"),"-",SUM('A-14'!D44,'A-14'!D95,'A-14'!D146,'A-14'!D197))</f>
        <v>380</v>
      </c>
      <c r="D95" s="21">
        <f>IF(AND('A-14'!E44="-",'A-14'!E95="-",'A-14'!E146="-",'A-14'!E197="-"),"-",SUM('A-14'!E44,'A-14'!E95,'A-14'!E146,'A-14'!E197))</f>
        <v>389</v>
      </c>
      <c r="E95" s="21">
        <f>IF(AND('A-14'!F44="-",'A-14'!F95="-",'A-14'!F146="-",'A-14'!F197="-"),"-",SUM('A-14'!F44,'A-14'!F95,'A-14'!F146,'A-14'!F197))</f>
        <v>261</v>
      </c>
      <c r="F95" s="21">
        <f>IF(AND('A-14'!G44="-",'A-14'!G95="-",'A-14'!G146="-",'A-14'!G197="-"),"-",SUM('A-14'!G44,'A-14'!G95,'A-14'!G146,'A-14'!G197))</f>
        <v>104</v>
      </c>
      <c r="G95" s="21">
        <f>IF(AND('A-14'!H44="-",'A-14'!H95="-",'A-14'!H146="-",'A-14'!H197="-"),"-",SUM('A-14'!H44,'A-14'!H95,'A-14'!H146,'A-14'!H197))</f>
        <v>0</v>
      </c>
      <c r="H95" s="21">
        <f>IF(AND('A-14'!J44="-",'A-14'!J95="-",'A-14'!J146="-",'A-14'!J197="-"),"-",SUM('A-14'!J44,'A-14'!J95,'A-14'!J146,'A-14'!J197))</f>
        <v>1458</v>
      </c>
    </row>
    <row r="96" spans="1:8" ht="11.25" customHeight="1">
      <c r="A96" s="68">
        <v>2016</v>
      </c>
      <c r="B96" s="21">
        <f>IF(AND('A-14'!C45="-",'A-14'!C96="-",'A-14'!C147="-",'A-14'!C198="-"),"-",SUM('A-14'!C45,'A-14'!C96,'A-14'!C147,'A-14'!C198))</f>
        <v>204</v>
      </c>
      <c r="C96" s="21">
        <f>IF(AND('A-14'!D45="-",'A-14'!D96="-",'A-14'!D147="-",'A-14'!D198="-"),"-",SUM('A-14'!D45,'A-14'!D96,'A-14'!D147,'A-14'!D198))</f>
        <v>233</v>
      </c>
      <c r="D96" s="21">
        <f>IF(AND('A-14'!E45="-",'A-14'!E96="-",'A-14'!E147="-",'A-14'!E198="-"),"-",SUM('A-14'!E45,'A-14'!E96,'A-14'!E147,'A-14'!E198))</f>
        <v>141</v>
      </c>
      <c r="E96" s="21">
        <f>IF(AND('A-14'!F45="-",'A-14'!F96="-",'A-14'!F147="-",'A-14'!F198="-"),"-",SUM('A-14'!F45,'A-14'!F96,'A-14'!F147,'A-14'!F198))</f>
        <v>90</v>
      </c>
      <c r="F96" s="21">
        <f>IF(AND('A-14'!G45="-",'A-14'!G96="-",'A-14'!G147="-",'A-14'!G198="-"),"-",SUM('A-14'!G45,'A-14'!G96,'A-14'!G147,'A-14'!G198))</f>
        <v>2</v>
      </c>
      <c r="G96" s="21">
        <f>IF(AND('A-14'!H45="-",'A-14'!H96="-",'A-14'!H147="-",'A-14'!H198="-"),"-",SUM('A-14'!H45,'A-14'!H96,'A-14'!H147,'A-14'!H198))</f>
        <v>0</v>
      </c>
      <c r="H96" s="21">
        <f>IF(AND('A-14'!J45="-",'A-14'!J96="-",'A-14'!J147="-",'A-14'!J198="-"),"-",SUM('A-14'!J45,'A-14'!J96,'A-14'!J147,'A-14'!J198))</f>
        <v>670</v>
      </c>
    </row>
    <row r="97" spans="1:8" ht="11.25" customHeight="1">
      <c r="A97" s="68">
        <v>2017</v>
      </c>
      <c r="B97" s="21">
        <f>IF(AND('A-14'!C46="-",'A-14'!C97="-",'A-14'!C148="-",'A-14'!C199="-"),"-",SUM('A-14'!C46,'A-14'!C97,'A-14'!C148,'A-14'!C199))</f>
        <v>27</v>
      </c>
      <c r="C97" s="21">
        <f>IF(AND('A-14'!D46="-",'A-14'!D97="-",'A-14'!D148="-",'A-14'!D199="-"),"-",SUM('A-14'!D46,'A-14'!D97,'A-14'!D148,'A-14'!D199))</f>
        <v>90</v>
      </c>
      <c r="D97" s="21">
        <f>IF(AND('A-14'!E46="-",'A-14'!E97="-",'A-14'!E148="-",'A-14'!E199="-"),"-",SUM('A-14'!E46,'A-14'!E97,'A-14'!E148,'A-14'!E199))</f>
        <v>317</v>
      </c>
      <c r="E97" s="21">
        <f>IF(AND('A-14'!F46="-",'A-14'!F97="-",'A-14'!F148="-",'A-14'!F199="-"),"-",SUM('A-14'!F46,'A-14'!F97,'A-14'!F148,'A-14'!F199))</f>
        <v>357</v>
      </c>
      <c r="F97" s="21">
        <f>IF(AND('A-14'!G46="-",'A-14'!G97="-",'A-14'!G148="-",'A-14'!G199="-"),"-",SUM('A-14'!G46,'A-14'!G97,'A-14'!G148,'A-14'!G199))</f>
        <v>172</v>
      </c>
      <c r="G97" s="21">
        <f>IF(AND('A-14'!H46="-",'A-14'!H97="-",'A-14'!H148="-",'A-14'!H199="-"),"-",SUM('A-14'!H46,'A-14'!H97,'A-14'!H148,'A-14'!H199))</f>
        <v>0</v>
      </c>
      <c r="H97" s="21">
        <f>IF(AND('A-14'!J46="-",'A-14'!J97="-",'A-14'!J148="-",'A-14'!J199="-"),"-",SUM('A-14'!J46,'A-14'!J97,'A-14'!J148,'A-14'!J199))</f>
        <v>963</v>
      </c>
    </row>
    <row r="98" spans="1:8" ht="11.25" customHeight="1">
      <c r="A98" s="68">
        <v>2018</v>
      </c>
      <c r="B98" s="21">
        <f>IF(AND('A-14'!C47="-",'A-14'!C98="-",'A-14'!C149="-",'A-14'!C200="-"),"-",SUM('A-14'!C47,'A-14'!C98,'A-14'!C149,'A-14'!C200))</f>
        <v>99</v>
      </c>
      <c r="C98" s="21">
        <f>IF(AND('A-14'!D47="-",'A-14'!D98="-",'A-14'!D149="-",'A-14'!D200="-"),"-",SUM('A-14'!D47,'A-14'!D98,'A-14'!D149,'A-14'!D200))</f>
        <v>254</v>
      </c>
      <c r="D98" s="21">
        <f>IF(AND('A-14'!E47="-",'A-14'!E98="-",'A-14'!E149="-",'A-14'!E200="-"),"-",SUM('A-14'!E47,'A-14'!E98,'A-14'!E149,'A-14'!E200))</f>
        <v>272</v>
      </c>
      <c r="E98" s="21">
        <f>IF(AND('A-14'!F47="-",'A-14'!F98="-",'A-14'!F149="-",'A-14'!F200="-"),"-",SUM('A-14'!F47,'A-14'!F98,'A-14'!F149,'A-14'!F200))</f>
        <v>145</v>
      </c>
      <c r="F98" s="21">
        <f>IF(AND('A-14'!G47="-",'A-14'!G98="-",'A-14'!G149="-",'A-14'!G200="-"),"-",SUM('A-14'!G47,'A-14'!G98,'A-14'!G149,'A-14'!G200))</f>
        <v>110</v>
      </c>
      <c r="G98" s="21">
        <f>IF(AND('A-14'!H47="-",'A-14'!H98="-",'A-14'!H149="-",'A-14'!H200="-"),"-",SUM('A-14'!H47,'A-14'!H98,'A-14'!H149,'A-14'!H200))</f>
        <v>0</v>
      </c>
      <c r="H98" s="21">
        <f>IF(AND('A-14'!J47="-",'A-14'!J98="-",'A-14'!J149="-",'A-14'!J200="-"),"-",SUM('A-14'!J47,'A-14'!J98,'A-14'!J149,'A-14'!J200))</f>
        <v>880</v>
      </c>
    </row>
    <row r="99" spans="1:8" ht="11.25" customHeight="1">
      <c r="A99" s="86">
        <v>2019</v>
      </c>
      <c r="B99" s="21">
        <f>IF(AND('A-14'!C48="-",'A-14'!C99="-",'A-14'!C150="-",'A-14'!C201="-"),"-",SUM('A-14'!C48,'A-14'!C99,'A-14'!C150,'A-14'!C201))</f>
        <v>65</v>
      </c>
      <c r="C99" s="21">
        <f>IF(AND('A-14'!D48="-",'A-14'!D99="-",'A-14'!D150="-",'A-14'!D201="-"),"-",SUM('A-14'!D48,'A-14'!D99,'A-14'!D150,'A-14'!D201))</f>
        <v>72</v>
      </c>
      <c r="D99" s="21">
        <f>IF(AND('A-14'!E48="-",'A-14'!E99="-",'A-14'!E150="-",'A-14'!E201="-"),"-",SUM('A-14'!E48,'A-14'!E99,'A-14'!E150,'A-14'!E201))</f>
        <v>356</v>
      </c>
      <c r="E99" s="21">
        <f>IF(AND('A-14'!F48="-",'A-14'!F99="-",'A-14'!F150="-",'A-14'!F201="-"),"-",SUM('A-14'!F48,'A-14'!F99,'A-14'!F150,'A-14'!F201))</f>
        <v>275</v>
      </c>
      <c r="F99" s="21">
        <f>IF(AND('A-14'!G48="-",'A-14'!G99="-",'A-14'!G150="-",'A-14'!G201="-"),"-",SUM('A-14'!G48,'A-14'!G99,'A-14'!G150,'A-14'!G201))</f>
        <v>119</v>
      </c>
      <c r="G99" s="21">
        <f>IF(AND('A-14'!H48="-",'A-14'!H99="-",'A-14'!H150="-",'A-14'!H201="-"),"-",SUM('A-14'!H48,'A-14'!H99,'A-14'!H150,'A-14'!H201))</f>
        <v>0</v>
      </c>
      <c r="H99" s="21">
        <f>IF(AND('A-14'!J48="-",'A-14'!J99="-",'A-14'!J150="-",'A-14'!J201="-"),"-",SUM('A-14'!J48,'A-14'!J99,'A-14'!J150,'A-14'!J201))</f>
        <v>887</v>
      </c>
    </row>
    <row r="100" spans="1:8" ht="11.25" customHeight="1">
      <c r="A100" s="86">
        <v>2020</v>
      </c>
      <c r="B100" s="21">
        <f>IF(AND('A-14'!C49="-",'A-14'!C100="-",'A-14'!C151="-",'A-14'!C202="-"),"-",SUM('A-14'!C49,'A-14'!C100,'A-14'!C151,'A-14'!C202))</f>
        <v>1</v>
      </c>
      <c r="C100" s="21">
        <f>IF(AND('A-14'!D49="-",'A-14'!D100="-",'A-14'!D151="-",'A-14'!D202="-"),"-",SUM('A-14'!D49,'A-14'!D100,'A-14'!D151,'A-14'!D202))</f>
        <v>2</v>
      </c>
      <c r="D100" s="21">
        <f>IF(AND('A-14'!E49="-",'A-14'!E100="-",'A-14'!E151="-",'A-14'!E202="-"),"-",SUM('A-14'!E49,'A-14'!E100,'A-14'!E151,'A-14'!E202))</f>
        <v>29</v>
      </c>
      <c r="E100" s="21">
        <f>IF(AND('A-14'!F49="-",'A-14'!F100="-",'A-14'!F151="-",'A-14'!F202="-"),"-",SUM('A-14'!F49,'A-14'!F100,'A-14'!F151,'A-14'!F202))</f>
        <v>122</v>
      </c>
      <c r="F100" s="21">
        <f>IF(AND('A-14'!G49="-",'A-14'!G100="-",'A-14'!G151="-",'A-14'!G202="-"),"-",SUM('A-14'!G49,'A-14'!G100,'A-14'!G151,'A-14'!G202))</f>
        <v>31</v>
      </c>
      <c r="G100" s="21">
        <f>IF(AND('A-14'!H49="-",'A-14'!H100="-",'A-14'!H151="-",'A-14'!H202="-"),"-",SUM('A-14'!H49,'A-14'!H100,'A-14'!H151,'A-14'!H202))</f>
        <v>0</v>
      </c>
      <c r="H100" s="21">
        <f>IF(AND('A-14'!J49="-",'A-14'!J100="-",'A-14'!J151="-",'A-14'!J202="-"),"-",SUM('A-14'!J49,'A-14'!J100,'A-14'!J151,'A-14'!J202))</f>
        <v>185</v>
      </c>
    </row>
    <row r="101" spans="1:8" ht="11.25" customHeight="1">
      <c r="A101" s="86">
        <v>2021</v>
      </c>
      <c r="B101" s="21">
        <f>IF(AND('A-14'!C50="-",'A-14'!C101="-",'A-14'!C152="-",'A-14'!C203="-"),"-",SUM('A-14'!C50,'A-14'!C101,'A-14'!C152,'A-14'!C203))</f>
        <v>28</v>
      </c>
      <c r="C101" s="21">
        <f>IF(AND('A-14'!D50="-",'A-14'!D101="-",'A-14'!D152="-",'A-14'!D203="-"),"-",SUM('A-14'!D50,'A-14'!D101,'A-14'!D152,'A-14'!D203))</f>
        <v>98</v>
      </c>
      <c r="D101" s="21">
        <f>IF(AND('A-14'!E50="-",'A-14'!E101="-",'A-14'!E152="-",'A-14'!E203="-"),"-",SUM('A-14'!E50,'A-14'!E101,'A-14'!E152,'A-14'!E203))</f>
        <v>141</v>
      </c>
      <c r="E101" s="21">
        <f>IF(AND('A-14'!F50="-",'A-14'!F101="-",'A-14'!F152="-",'A-14'!F203="-"),"-",SUM('A-14'!F50,'A-14'!F101,'A-14'!F152,'A-14'!F203))</f>
        <v>103</v>
      </c>
      <c r="F101" s="21">
        <f>IF(AND('A-14'!G50="-",'A-14'!G101="-",'A-14'!G152="-",'A-14'!G203="-"),"-",SUM('A-14'!G50,'A-14'!G101,'A-14'!G152,'A-14'!G203))</f>
        <v>77</v>
      </c>
      <c r="G101" s="21">
        <f>IF(AND('A-14'!H50="-",'A-14'!H101="-",'A-14'!H152="-",'A-14'!H203="-"),"-",SUM('A-14'!H50,'A-14'!H101,'A-14'!H152,'A-14'!H203))</f>
        <v>0</v>
      </c>
      <c r="H101" s="21">
        <f>IF(AND('A-14'!J50="-",'A-14'!J101="-",'A-14'!J152="-",'A-14'!J203="-"),"-",SUM('A-14'!J50,'A-14'!J101,'A-14'!J152,'A-14'!J203))</f>
        <v>447</v>
      </c>
    </row>
    <row r="102" spans="1:8" ht="11.25" customHeight="1">
      <c r="A102" s="86">
        <v>2022</v>
      </c>
      <c r="B102" s="21">
        <f>IF(AND('A-14'!C51="-",'A-14'!C102="-",'A-14'!C153="-",'A-14'!C204="-"),"-",SUM('A-14'!C51,'A-14'!C102,'A-14'!C153,'A-14'!C204))</f>
        <v>109</v>
      </c>
      <c r="C102" s="21">
        <f>IF(AND('A-14'!D51="-",'A-14'!D102="-",'A-14'!D153="-",'A-14'!D204="-"),"-",SUM('A-14'!D51,'A-14'!D102,'A-14'!D153,'A-14'!D204))</f>
        <v>78</v>
      </c>
      <c r="D102" s="21">
        <f>IF(AND('A-14'!E51="-",'A-14'!E102="-",'A-14'!E153="-",'A-14'!E204="-"),"-",SUM('A-14'!E51,'A-14'!E102,'A-14'!E153,'A-14'!E204))</f>
        <v>171</v>
      </c>
      <c r="E102" s="21">
        <f>IF(AND('A-14'!F51="-",'A-14'!F102="-",'A-14'!F153="-",'A-14'!F204="-"),"-",SUM('A-14'!F51,'A-14'!F102,'A-14'!F153,'A-14'!F204))</f>
        <v>105</v>
      </c>
      <c r="F102" s="21">
        <f>IF(AND('A-14'!G51="-",'A-14'!G102="-",'A-14'!G153="-",'A-14'!G204="-"),"-",SUM('A-14'!G51,'A-14'!G102,'A-14'!G153,'A-14'!G204))</f>
        <v>60</v>
      </c>
      <c r="G102" s="21">
        <f>IF(AND('A-14'!H51="-",'A-14'!H102="-",'A-14'!H153="-",'A-14'!H204="-"),"-",SUM('A-14'!H51,'A-14'!H102,'A-14'!H153,'A-14'!H204))</f>
        <v>0</v>
      </c>
      <c r="H102" s="21">
        <f>IF(AND('A-14'!J51="-",'A-14'!J102="-",'A-14'!J153="-",'A-14'!J204="-"),"-",SUM('A-14'!J51,'A-14'!J102,'A-14'!J153,'A-14'!J204))</f>
        <v>523</v>
      </c>
    </row>
    <row r="103" spans="1:8" ht="11.25" customHeight="1">
      <c r="A103" s="86">
        <v>2023</v>
      </c>
      <c r="B103" s="21">
        <f>IF(AND('A-14'!C52="-",'A-14'!C103="-",'A-14'!C154="-",'A-14'!C205="-"),"-",SUM('A-14'!C52,'A-14'!C103,'A-14'!C154,'A-14'!C205))</f>
        <v>81</v>
      </c>
      <c r="C103" s="21">
        <f>IF(AND('A-14'!D52="-",'A-14'!D103="-",'A-14'!D154="-",'A-14'!D205="-"),"-",SUM('A-14'!D52,'A-14'!D103,'A-14'!D154,'A-14'!D205))</f>
        <v>84</v>
      </c>
      <c r="D103" s="21">
        <f>IF(AND('A-14'!E52="-",'A-14'!E103="-",'A-14'!E154="-",'A-14'!E205="-"),"-",SUM('A-14'!E52,'A-14'!E103,'A-14'!E154,'A-14'!E205))</f>
        <v>124</v>
      </c>
      <c r="E103" s="21">
        <f>IF(AND('A-14'!F52="-",'A-14'!F103="-",'A-14'!F154="-",'A-14'!F205="-"),"-",SUM('A-14'!F52,'A-14'!F103,'A-14'!F154,'A-14'!F205))</f>
        <v>185</v>
      </c>
      <c r="F103" s="21">
        <f>IF(AND('A-14'!G52="-",'A-14'!G103="-",'A-14'!G154="-",'A-14'!G205="-"),"-",SUM('A-14'!G52,'A-14'!G103,'A-14'!G154,'A-14'!G205))</f>
        <v>96</v>
      </c>
      <c r="G103" s="21">
        <f>IF(AND('A-14'!H52="-",'A-14'!H103="-",'A-14'!H154="-",'A-14'!H205="-"),"-",SUM('A-14'!H52,'A-14'!H103,'A-14'!H154,'A-14'!H205))</f>
        <v>0</v>
      </c>
      <c r="H103" s="21">
        <f>IF(AND('A-14'!J52="-",'A-14'!J103="-",'A-14'!J154="-",'A-14'!J205="-"),"-",SUM('A-14'!J52,'A-14'!J103,'A-14'!J154,'A-14'!J205))</f>
        <v>570</v>
      </c>
    </row>
    <row r="104" spans="1:8" ht="11.25" customHeight="1">
      <c r="A104" s="86" t="s">
        <v>346</v>
      </c>
      <c r="B104" s="21">
        <f>IF(AND('A-14'!C53="-",'A-14'!C104="-",'A-14'!C155="-",'A-14'!C206="-"),"-",SUM('A-14'!C53,'A-14'!C104,'A-14'!C155,'A-14'!C206))</f>
        <v>106</v>
      </c>
      <c r="C104" s="21">
        <f>IF(AND('A-14'!D53="-",'A-14'!D104="-",'A-14'!D155="-",'A-14'!D206="-"),"-",SUM('A-14'!D53,'A-14'!D104,'A-14'!D155,'A-14'!D206))</f>
        <v>99</v>
      </c>
      <c r="D104" s="21">
        <f>IF(AND('A-14'!E53="-",'A-14'!E104="-",'A-14'!E155="-",'A-14'!E206="-"),"-",SUM('A-14'!E53,'A-14'!E104,'A-14'!E155,'A-14'!E206))</f>
        <v>125</v>
      </c>
      <c r="E104" s="21">
        <f>IF(AND('A-14'!F53="-",'A-14'!F104="-",'A-14'!F155="-",'A-14'!F206="-"),"-",SUM('A-14'!F53,'A-14'!F104,'A-14'!F155,'A-14'!F206))</f>
        <v>200</v>
      </c>
      <c r="F104" s="21">
        <f>IF(AND('A-14'!G53="-",'A-14'!G104="-",'A-14'!G155="-",'A-14'!G206="-"),"-",SUM('A-14'!G53,'A-14'!G104,'A-14'!G155,'A-14'!G206))</f>
        <v>9</v>
      </c>
      <c r="G104" s="21">
        <f>IF(AND('A-14'!H53="-",'A-14'!H104="-",'A-14'!H155="-",'A-14'!H206="-"),"-",SUM('A-14'!H53,'A-14'!H104,'A-14'!H155,'A-14'!H206))</f>
        <v>0</v>
      </c>
      <c r="H104" s="21">
        <f>IF(AND('A-14'!J53="-",'A-14'!J104="-",'A-14'!J155="-",'A-14'!J206="-"),"-",SUM('A-14'!J53,'A-14'!J104,'A-14'!J155,'A-14'!J206))</f>
        <v>539</v>
      </c>
    </row>
    <row r="105" spans="1:8" ht="11.25" customHeight="1"/>
    <row r="106" spans="1:8" ht="11.25" customHeight="1">
      <c r="A106" s="66" t="s">
        <v>291</v>
      </c>
    </row>
    <row r="107" spans="1:8" ht="11.25" customHeight="1">
      <c r="A107" s="68">
        <v>1976</v>
      </c>
      <c r="B107" s="21">
        <f t="shared" ref="B107:H116" si="0">IF(AND(B56="-",B5="-"),"-",SUM(B56,B5))</f>
        <v>3489</v>
      </c>
      <c r="C107" s="21">
        <f t="shared" si="0"/>
        <v>5918</v>
      </c>
      <c r="D107" s="21">
        <f t="shared" si="0"/>
        <v>14011</v>
      </c>
      <c r="E107" s="21">
        <f t="shared" si="0"/>
        <v>13436</v>
      </c>
      <c r="F107" s="21">
        <f t="shared" si="0"/>
        <v>9022</v>
      </c>
      <c r="G107" s="21">
        <f t="shared" si="0"/>
        <v>7</v>
      </c>
      <c r="H107" s="21">
        <f t="shared" si="0"/>
        <v>45876</v>
      </c>
    </row>
    <row r="108" spans="1:8" ht="11.25" customHeight="1">
      <c r="A108" s="68">
        <v>1977</v>
      </c>
      <c r="B108" s="21">
        <f t="shared" si="0"/>
        <v>3343</v>
      </c>
      <c r="C108" s="21">
        <f t="shared" si="0"/>
        <v>2892</v>
      </c>
      <c r="D108" s="21">
        <f t="shared" si="0"/>
        <v>15114</v>
      </c>
      <c r="E108" s="21">
        <f t="shared" si="0"/>
        <v>12653</v>
      </c>
      <c r="F108" s="21">
        <f t="shared" si="0"/>
        <v>7295</v>
      </c>
      <c r="G108" s="21">
        <f t="shared" si="0"/>
        <v>2</v>
      </c>
      <c r="H108" s="21">
        <f t="shared" si="0"/>
        <v>41297</v>
      </c>
    </row>
    <row r="109" spans="1:8" ht="11.25" customHeight="1">
      <c r="A109" s="68">
        <v>1978</v>
      </c>
      <c r="B109" s="21">
        <f t="shared" si="0"/>
        <v>2777</v>
      </c>
      <c r="C109" s="21">
        <f t="shared" si="0"/>
        <v>2591</v>
      </c>
      <c r="D109" s="21">
        <f t="shared" si="0"/>
        <v>11742</v>
      </c>
      <c r="E109" s="21">
        <f t="shared" si="0"/>
        <v>9150</v>
      </c>
      <c r="F109" s="21">
        <f t="shared" si="0"/>
        <v>6351</v>
      </c>
      <c r="G109" s="21">
        <f t="shared" si="0"/>
        <v>6</v>
      </c>
      <c r="H109" s="21">
        <f t="shared" si="0"/>
        <v>32611</v>
      </c>
    </row>
    <row r="110" spans="1:8" ht="11.25" customHeight="1">
      <c r="A110" s="68">
        <v>1979</v>
      </c>
      <c r="B110" s="21">
        <f t="shared" si="0"/>
        <v>4200</v>
      </c>
      <c r="C110" s="21">
        <f t="shared" si="0"/>
        <v>267</v>
      </c>
      <c r="D110" s="21">
        <f t="shared" si="0"/>
        <v>11739</v>
      </c>
      <c r="E110" s="21">
        <f t="shared" si="0"/>
        <v>16874</v>
      </c>
      <c r="F110" s="21">
        <f t="shared" si="0"/>
        <v>152</v>
      </c>
      <c r="G110" s="21">
        <f t="shared" si="0"/>
        <v>8</v>
      </c>
      <c r="H110" s="21">
        <f t="shared" si="0"/>
        <v>33232</v>
      </c>
    </row>
    <row r="111" spans="1:8" ht="11.25" customHeight="1">
      <c r="A111" s="68">
        <v>1980</v>
      </c>
      <c r="B111" s="21">
        <f t="shared" si="0"/>
        <v>3907</v>
      </c>
      <c r="C111" s="21">
        <f t="shared" si="0"/>
        <v>327</v>
      </c>
      <c r="D111" s="21">
        <f t="shared" si="0"/>
        <v>7737</v>
      </c>
      <c r="E111" s="21">
        <f t="shared" si="0"/>
        <v>8886</v>
      </c>
      <c r="F111" s="21">
        <f t="shared" si="0"/>
        <v>25</v>
      </c>
      <c r="G111" s="21">
        <f t="shared" si="0"/>
        <v>9</v>
      </c>
      <c r="H111" s="21">
        <f t="shared" si="0"/>
        <v>20882</v>
      </c>
    </row>
    <row r="112" spans="1:8" ht="11.25" customHeight="1">
      <c r="A112" s="68">
        <v>1981</v>
      </c>
      <c r="B112" s="21">
        <f t="shared" si="0"/>
        <v>4221</v>
      </c>
      <c r="C112" s="21">
        <f t="shared" si="0"/>
        <v>356</v>
      </c>
      <c r="D112" s="21">
        <f t="shared" si="0"/>
        <v>8474</v>
      </c>
      <c r="E112" s="21">
        <f t="shared" si="0"/>
        <v>8784</v>
      </c>
      <c r="F112" s="21">
        <f t="shared" si="0"/>
        <v>112</v>
      </c>
      <c r="G112" s="21">
        <f t="shared" si="0"/>
        <v>7</v>
      </c>
      <c r="H112" s="21">
        <f t="shared" si="0"/>
        <v>21947</v>
      </c>
    </row>
    <row r="113" spans="1:8" ht="11.25" customHeight="1">
      <c r="A113" s="68">
        <v>1982</v>
      </c>
      <c r="B113" s="21">
        <f t="shared" si="0"/>
        <v>3368</v>
      </c>
      <c r="C113" s="21">
        <f t="shared" si="0"/>
        <v>775</v>
      </c>
      <c r="D113" s="21">
        <f t="shared" si="0"/>
        <v>9921</v>
      </c>
      <c r="E113" s="21">
        <f t="shared" si="0"/>
        <v>732</v>
      </c>
      <c r="F113" s="21">
        <f t="shared" si="0"/>
        <v>234</v>
      </c>
      <c r="G113" s="21">
        <f t="shared" si="0"/>
        <v>26</v>
      </c>
      <c r="H113" s="21">
        <f t="shared" si="0"/>
        <v>15030</v>
      </c>
    </row>
    <row r="114" spans="1:8" ht="11.25" customHeight="1">
      <c r="A114" s="68">
        <v>1983</v>
      </c>
      <c r="B114" s="21">
        <f t="shared" si="0"/>
        <v>3478</v>
      </c>
      <c r="C114" s="21">
        <f t="shared" si="0"/>
        <v>667</v>
      </c>
      <c r="D114" s="21">
        <f t="shared" si="0"/>
        <v>3024</v>
      </c>
      <c r="E114" s="21">
        <f t="shared" si="0"/>
        <v>1688</v>
      </c>
      <c r="F114" s="21">
        <f t="shared" si="0"/>
        <v>182</v>
      </c>
      <c r="G114" s="21">
        <f t="shared" si="0"/>
        <v>10</v>
      </c>
      <c r="H114" s="21">
        <f t="shared" si="0"/>
        <v>9039</v>
      </c>
    </row>
    <row r="115" spans="1:8" ht="11.25" customHeight="1">
      <c r="A115" s="68">
        <v>1984</v>
      </c>
      <c r="B115" s="21">
        <f t="shared" si="0"/>
        <v>602</v>
      </c>
      <c r="C115" s="21">
        <f t="shared" si="0"/>
        <v>39</v>
      </c>
      <c r="D115" s="21">
        <f t="shared" si="0"/>
        <v>145</v>
      </c>
      <c r="E115" s="21">
        <f t="shared" si="0"/>
        <v>525</v>
      </c>
      <c r="F115" s="21">
        <f t="shared" si="0"/>
        <v>0</v>
      </c>
      <c r="G115" s="21">
        <f t="shared" si="0"/>
        <v>19</v>
      </c>
      <c r="H115" s="21">
        <f t="shared" si="0"/>
        <v>1311</v>
      </c>
    </row>
    <row r="116" spans="1:8" ht="11.25" customHeight="1">
      <c r="A116" s="68">
        <v>1985</v>
      </c>
      <c r="B116" s="21">
        <f t="shared" si="0"/>
        <v>2226</v>
      </c>
      <c r="C116" s="21">
        <f t="shared" si="0"/>
        <v>101</v>
      </c>
      <c r="D116" s="21">
        <f t="shared" si="0"/>
        <v>2458</v>
      </c>
      <c r="E116" s="21">
        <f t="shared" si="0"/>
        <v>1775</v>
      </c>
      <c r="F116" s="21">
        <f t="shared" si="0"/>
        <v>217</v>
      </c>
      <c r="G116" s="21">
        <f t="shared" si="0"/>
        <v>23</v>
      </c>
      <c r="H116" s="21">
        <f t="shared" si="0"/>
        <v>6777</v>
      </c>
    </row>
    <row r="117" spans="1:8" ht="11.25" customHeight="1">
      <c r="A117" s="68">
        <v>1986</v>
      </c>
      <c r="B117" s="21">
        <f t="shared" ref="B117:H126" si="1">IF(AND(B66="-",B15="-"),"-",SUM(B66,B15))</f>
        <v>1969</v>
      </c>
      <c r="C117" s="21">
        <f t="shared" si="1"/>
        <v>349</v>
      </c>
      <c r="D117" s="21">
        <f t="shared" si="1"/>
        <v>453</v>
      </c>
      <c r="E117" s="21">
        <f t="shared" si="1"/>
        <v>1086</v>
      </c>
      <c r="F117" s="21">
        <f t="shared" si="1"/>
        <v>1</v>
      </c>
      <c r="G117" s="21">
        <f t="shared" si="1"/>
        <v>0</v>
      </c>
      <c r="H117" s="21">
        <f t="shared" si="1"/>
        <v>3858</v>
      </c>
    </row>
    <row r="118" spans="1:8" ht="11.25" customHeight="1">
      <c r="A118" s="68">
        <v>1987</v>
      </c>
      <c r="B118" s="21">
        <f t="shared" si="1"/>
        <v>1902</v>
      </c>
      <c r="C118" s="21">
        <f t="shared" si="1"/>
        <v>0</v>
      </c>
      <c r="D118" s="21">
        <f t="shared" si="1"/>
        <v>1315</v>
      </c>
      <c r="E118" s="21">
        <f t="shared" si="1"/>
        <v>627</v>
      </c>
      <c r="F118" s="21">
        <f t="shared" si="1"/>
        <v>0</v>
      </c>
      <c r="G118" s="21">
        <f t="shared" si="1"/>
        <v>6</v>
      </c>
      <c r="H118" s="21">
        <f t="shared" si="1"/>
        <v>3844</v>
      </c>
    </row>
    <row r="119" spans="1:8" ht="11.25" customHeight="1">
      <c r="A119" s="68">
        <v>1988</v>
      </c>
      <c r="B119" s="21">
        <f t="shared" si="1"/>
        <v>3605</v>
      </c>
      <c r="C119" s="21">
        <f t="shared" si="1"/>
        <v>2225</v>
      </c>
      <c r="D119" s="21">
        <f t="shared" si="1"/>
        <v>342</v>
      </c>
      <c r="E119" s="21">
        <f t="shared" si="1"/>
        <v>542</v>
      </c>
      <c r="F119" s="21">
        <f t="shared" si="1"/>
        <v>190</v>
      </c>
      <c r="G119" s="21">
        <f t="shared" si="1"/>
        <v>0</v>
      </c>
      <c r="H119" s="21">
        <f t="shared" si="1"/>
        <v>6904</v>
      </c>
    </row>
    <row r="120" spans="1:8" ht="11.25" customHeight="1">
      <c r="A120" s="68">
        <v>1989</v>
      </c>
      <c r="B120" s="21">
        <f t="shared" si="1"/>
        <v>2289</v>
      </c>
      <c r="C120" s="21">
        <f t="shared" si="1"/>
        <v>1220</v>
      </c>
      <c r="D120" s="21">
        <f t="shared" si="1"/>
        <v>558</v>
      </c>
      <c r="E120" s="21">
        <f t="shared" si="1"/>
        <v>1291</v>
      </c>
      <c r="F120" s="21">
        <f t="shared" si="1"/>
        <v>380</v>
      </c>
      <c r="G120" s="21">
        <f t="shared" si="1"/>
        <v>0</v>
      </c>
      <c r="H120" s="21">
        <f t="shared" si="1"/>
        <v>5738</v>
      </c>
    </row>
    <row r="121" spans="1:8" ht="11.25" customHeight="1">
      <c r="A121" s="68">
        <v>1990</v>
      </c>
      <c r="B121" s="21">
        <f t="shared" si="1"/>
        <v>2202</v>
      </c>
      <c r="C121" s="21">
        <f t="shared" si="1"/>
        <v>364</v>
      </c>
      <c r="D121" s="21">
        <f t="shared" si="1"/>
        <v>375</v>
      </c>
      <c r="E121" s="21">
        <f t="shared" si="1"/>
        <v>2504</v>
      </c>
      <c r="F121" s="21">
        <f t="shared" si="1"/>
        <v>247</v>
      </c>
      <c r="G121" s="21">
        <f t="shared" si="1"/>
        <v>2</v>
      </c>
      <c r="H121" s="21">
        <f t="shared" si="1"/>
        <v>5692</v>
      </c>
    </row>
    <row r="122" spans="1:8" ht="11.25" customHeight="1">
      <c r="A122" s="68">
        <v>1991</v>
      </c>
      <c r="B122" s="21">
        <f t="shared" si="1"/>
        <v>1723</v>
      </c>
      <c r="C122" s="21">
        <f t="shared" si="1"/>
        <v>1087</v>
      </c>
      <c r="D122" s="21">
        <f t="shared" si="1"/>
        <v>335</v>
      </c>
      <c r="E122" s="21">
        <f t="shared" si="1"/>
        <v>1780</v>
      </c>
      <c r="F122" s="21">
        <f t="shared" si="1"/>
        <v>450</v>
      </c>
      <c r="G122" s="21">
        <f t="shared" si="1"/>
        <v>50</v>
      </c>
      <c r="H122" s="21">
        <f t="shared" si="1"/>
        <v>5375</v>
      </c>
    </row>
    <row r="123" spans="1:8" ht="11.25" customHeight="1">
      <c r="A123" s="68">
        <v>1992</v>
      </c>
      <c r="B123" s="21">
        <f t="shared" si="1"/>
        <v>1961</v>
      </c>
      <c r="C123" s="21">
        <f t="shared" si="1"/>
        <v>1328</v>
      </c>
      <c r="D123" s="21">
        <f t="shared" si="1"/>
        <v>1096</v>
      </c>
      <c r="E123" s="21">
        <f t="shared" si="1"/>
        <v>835</v>
      </c>
      <c r="F123" s="21">
        <f t="shared" si="1"/>
        <v>0</v>
      </c>
      <c r="G123" s="21">
        <f t="shared" si="1"/>
        <v>1</v>
      </c>
      <c r="H123" s="21">
        <f t="shared" si="1"/>
        <v>5220</v>
      </c>
    </row>
    <row r="124" spans="1:8" ht="11.25" customHeight="1">
      <c r="A124" s="68">
        <v>1993</v>
      </c>
      <c r="B124" s="21">
        <f t="shared" si="1"/>
        <v>1358</v>
      </c>
      <c r="C124" s="21">
        <f t="shared" si="1"/>
        <v>1033</v>
      </c>
      <c r="D124" s="21">
        <f t="shared" si="1"/>
        <v>1026</v>
      </c>
      <c r="E124" s="21">
        <f t="shared" si="1"/>
        <v>769</v>
      </c>
      <c r="F124" s="21">
        <f t="shared" si="1"/>
        <v>625</v>
      </c>
      <c r="G124" s="21">
        <f t="shared" si="1"/>
        <v>0</v>
      </c>
      <c r="H124" s="21">
        <f t="shared" si="1"/>
        <v>4811</v>
      </c>
    </row>
    <row r="125" spans="1:8" ht="11.25" customHeight="1">
      <c r="A125" s="68">
        <v>1994</v>
      </c>
      <c r="B125" s="21">
        <f t="shared" si="1"/>
        <v>28</v>
      </c>
      <c r="C125" s="21">
        <f t="shared" si="1"/>
        <v>70</v>
      </c>
      <c r="D125" s="21">
        <f t="shared" si="1"/>
        <v>3</v>
      </c>
      <c r="E125" s="21">
        <f t="shared" si="1"/>
        <v>0</v>
      </c>
      <c r="F125" s="21">
        <f t="shared" si="1"/>
        <v>0</v>
      </c>
      <c r="G125" s="21">
        <f t="shared" si="1"/>
        <v>0</v>
      </c>
      <c r="H125" s="21">
        <f t="shared" si="1"/>
        <v>101</v>
      </c>
    </row>
    <row r="126" spans="1:8" ht="11.25" customHeight="1">
      <c r="A126" s="68">
        <v>1995</v>
      </c>
      <c r="B126" s="21">
        <f t="shared" si="1"/>
        <v>10</v>
      </c>
      <c r="C126" s="21">
        <f t="shared" si="1"/>
        <v>0</v>
      </c>
      <c r="D126" s="21">
        <f t="shared" si="1"/>
        <v>1</v>
      </c>
      <c r="E126" s="21">
        <f t="shared" si="1"/>
        <v>710</v>
      </c>
      <c r="F126" s="21">
        <f t="shared" si="1"/>
        <v>74</v>
      </c>
      <c r="G126" s="21">
        <f t="shared" si="1"/>
        <v>0</v>
      </c>
      <c r="H126" s="21">
        <f t="shared" si="1"/>
        <v>795</v>
      </c>
    </row>
    <row r="127" spans="1:8" ht="11.25" customHeight="1">
      <c r="A127" s="68">
        <v>1996</v>
      </c>
      <c r="B127" s="21">
        <f t="shared" ref="B127:H133" si="2">IF(AND(B76="-",B25="-"),"-",SUM(B76,B25))</f>
        <v>13</v>
      </c>
      <c r="C127" s="21">
        <f t="shared" si="2"/>
        <v>34</v>
      </c>
      <c r="D127" s="21">
        <f t="shared" si="2"/>
        <v>223</v>
      </c>
      <c r="E127" s="21">
        <f t="shared" si="2"/>
        <v>333</v>
      </c>
      <c r="F127" s="21">
        <f t="shared" si="2"/>
        <v>90</v>
      </c>
      <c r="G127" s="21" t="str">
        <f t="shared" si="2"/>
        <v>-</v>
      </c>
      <c r="H127" s="21">
        <f t="shared" si="2"/>
        <v>693</v>
      </c>
    </row>
    <row r="128" spans="1:8" ht="11.25" customHeight="1">
      <c r="A128" s="68">
        <v>1997</v>
      </c>
      <c r="B128" s="21">
        <f t="shared" si="2"/>
        <v>319</v>
      </c>
      <c r="C128" s="21">
        <f t="shared" si="2"/>
        <v>206</v>
      </c>
      <c r="D128" s="21">
        <f t="shared" si="2"/>
        <v>0</v>
      </c>
      <c r="E128" s="21">
        <f t="shared" si="2"/>
        <v>164</v>
      </c>
      <c r="F128" s="21">
        <f t="shared" si="2"/>
        <v>62</v>
      </c>
      <c r="G128" s="21" t="str">
        <f t="shared" si="2"/>
        <v>-</v>
      </c>
      <c r="H128" s="21">
        <f t="shared" si="2"/>
        <v>751</v>
      </c>
    </row>
    <row r="129" spans="1:8" ht="11.25" customHeight="1">
      <c r="A129" s="68">
        <v>1998</v>
      </c>
      <c r="B129" s="21">
        <f t="shared" si="2"/>
        <v>160</v>
      </c>
      <c r="C129" s="21">
        <f t="shared" si="2"/>
        <v>31</v>
      </c>
      <c r="D129" s="21">
        <f t="shared" si="2"/>
        <v>3</v>
      </c>
      <c r="E129" s="21">
        <f t="shared" si="2"/>
        <v>41</v>
      </c>
      <c r="F129" s="21">
        <f t="shared" si="2"/>
        <v>43</v>
      </c>
      <c r="G129" s="21" t="str">
        <f t="shared" si="2"/>
        <v>-</v>
      </c>
      <c r="H129" s="21">
        <f t="shared" si="2"/>
        <v>278</v>
      </c>
    </row>
    <row r="130" spans="1:8" ht="11.25" customHeight="1">
      <c r="A130" s="68">
        <v>1999</v>
      </c>
      <c r="B130" s="21">
        <f t="shared" si="2"/>
        <v>314</v>
      </c>
      <c r="C130" s="21">
        <f t="shared" si="2"/>
        <v>277</v>
      </c>
      <c r="D130" s="21">
        <f t="shared" si="2"/>
        <v>140</v>
      </c>
      <c r="E130" s="21">
        <f t="shared" si="2"/>
        <v>203</v>
      </c>
      <c r="F130" s="21">
        <f t="shared" si="2"/>
        <v>77</v>
      </c>
      <c r="G130" s="21" t="str">
        <f t="shared" si="2"/>
        <v>-</v>
      </c>
      <c r="H130" s="21">
        <f t="shared" si="2"/>
        <v>1011</v>
      </c>
    </row>
    <row r="131" spans="1:8" ht="11.25" customHeight="1">
      <c r="A131" s="68">
        <v>2000</v>
      </c>
      <c r="B131" s="21">
        <f t="shared" si="2"/>
        <v>236</v>
      </c>
      <c r="C131" s="21">
        <f t="shared" si="2"/>
        <v>136</v>
      </c>
      <c r="D131" s="21">
        <f t="shared" si="2"/>
        <v>5</v>
      </c>
      <c r="E131" s="21">
        <f t="shared" si="2"/>
        <v>126</v>
      </c>
      <c r="F131" s="21">
        <f t="shared" si="2"/>
        <v>3</v>
      </c>
      <c r="G131" s="21" t="str">
        <f t="shared" si="2"/>
        <v>-</v>
      </c>
      <c r="H131" s="21">
        <f t="shared" si="2"/>
        <v>506</v>
      </c>
    </row>
    <row r="132" spans="1:8" ht="11.25" customHeight="1">
      <c r="A132" s="68">
        <v>2001</v>
      </c>
      <c r="B132" s="21">
        <f t="shared" si="2"/>
        <v>262</v>
      </c>
      <c r="C132" s="21">
        <f t="shared" si="2"/>
        <v>277</v>
      </c>
      <c r="D132" s="21">
        <f t="shared" si="2"/>
        <v>281</v>
      </c>
      <c r="E132" s="21">
        <f t="shared" si="2"/>
        <v>242</v>
      </c>
      <c r="F132" s="21">
        <f t="shared" si="2"/>
        <v>142</v>
      </c>
      <c r="G132" s="21" t="str">
        <f t="shared" si="2"/>
        <v>-</v>
      </c>
      <c r="H132" s="21">
        <f t="shared" si="2"/>
        <v>1204</v>
      </c>
    </row>
    <row r="133" spans="1:8" ht="11.25" customHeight="1">
      <c r="A133" s="68">
        <v>2002</v>
      </c>
      <c r="B133" s="21">
        <f t="shared" si="2"/>
        <v>459</v>
      </c>
      <c r="C133" s="21">
        <f t="shared" si="2"/>
        <v>225</v>
      </c>
      <c r="D133" s="21">
        <f t="shared" si="2"/>
        <v>481</v>
      </c>
      <c r="E133" s="21">
        <f t="shared" si="2"/>
        <v>293</v>
      </c>
      <c r="F133" s="21">
        <f t="shared" si="2"/>
        <v>41</v>
      </c>
      <c r="G133" s="21">
        <f t="shared" si="2"/>
        <v>10</v>
      </c>
      <c r="H133" s="21">
        <f t="shared" si="2"/>
        <v>1499</v>
      </c>
    </row>
    <row r="134" spans="1:8" ht="11.25" customHeight="1">
      <c r="A134" s="68">
        <v>2003</v>
      </c>
      <c r="B134" s="21">
        <f t="shared" ref="B134:H134" si="3">IF(AND(B83="-",B32="-"),"-",SUM(B83,B32))</f>
        <v>445</v>
      </c>
      <c r="C134" s="21">
        <f t="shared" si="3"/>
        <v>222</v>
      </c>
      <c r="D134" s="21">
        <f t="shared" si="3"/>
        <v>539</v>
      </c>
      <c r="E134" s="21">
        <f t="shared" si="3"/>
        <v>472</v>
      </c>
      <c r="F134" s="21">
        <f t="shared" si="3"/>
        <v>122</v>
      </c>
      <c r="G134" s="21">
        <f t="shared" si="3"/>
        <v>15</v>
      </c>
      <c r="H134" s="21">
        <f t="shared" si="3"/>
        <v>1800</v>
      </c>
    </row>
    <row r="135" spans="1:8" ht="11.25" customHeight="1">
      <c r="A135" s="68">
        <v>2004</v>
      </c>
      <c r="B135" s="21">
        <f t="shared" ref="B135:H135" si="4">IF(AND(B84="-",B33="-"),"-",SUM(B84,B33))</f>
        <v>487</v>
      </c>
      <c r="C135" s="21">
        <f t="shared" si="4"/>
        <v>59</v>
      </c>
      <c r="D135" s="21">
        <f t="shared" si="4"/>
        <v>519</v>
      </c>
      <c r="E135" s="21">
        <f t="shared" si="4"/>
        <v>494</v>
      </c>
      <c r="F135" s="21">
        <f t="shared" si="4"/>
        <v>201</v>
      </c>
      <c r="G135" s="21">
        <f t="shared" si="4"/>
        <v>15</v>
      </c>
      <c r="H135" s="21">
        <f t="shared" si="4"/>
        <v>1760</v>
      </c>
    </row>
    <row r="136" spans="1:8" ht="11.25" customHeight="1">
      <c r="A136" s="68">
        <v>2005</v>
      </c>
      <c r="B136" s="21">
        <f t="shared" ref="B136:H136" si="5">IF(AND(B85="-",B34="-"),"-",SUM(B85,B34))</f>
        <v>590</v>
      </c>
      <c r="C136" s="21">
        <f t="shared" si="5"/>
        <v>250</v>
      </c>
      <c r="D136" s="21">
        <f t="shared" si="5"/>
        <v>463</v>
      </c>
      <c r="E136" s="21">
        <f t="shared" si="5"/>
        <v>552</v>
      </c>
      <c r="F136" s="21">
        <f t="shared" si="5"/>
        <v>77</v>
      </c>
      <c r="G136" s="21">
        <f t="shared" si="5"/>
        <v>0</v>
      </c>
      <c r="H136" s="21">
        <f t="shared" si="5"/>
        <v>1932</v>
      </c>
    </row>
    <row r="137" spans="1:8" ht="11.25" customHeight="1">
      <c r="A137" s="68">
        <v>2006</v>
      </c>
      <c r="B137" s="21">
        <f t="shared" ref="B137:H137" si="6">IF(AND(B86="-",B35="-"),"-",SUM(B86,B35))</f>
        <v>455</v>
      </c>
      <c r="C137" s="21">
        <f t="shared" si="6"/>
        <v>666</v>
      </c>
      <c r="D137" s="21">
        <f t="shared" si="6"/>
        <v>266</v>
      </c>
      <c r="E137" s="21">
        <f t="shared" si="6"/>
        <v>436</v>
      </c>
      <c r="F137" s="21">
        <f t="shared" si="6"/>
        <v>286</v>
      </c>
      <c r="G137" s="21">
        <f t="shared" si="6"/>
        <v>5</v>
      </c>
      <c r="H137" s="21">
        <f t="shared" si="6"/>
        <v>2109</v>
      </c>
    </row>
    <row r="138" spans="1:8" ht="11.25" customHeight="1">
      <c r="A138" s="68">
        <v>2007</v>
      </c>
      <c r="B138" s="21">
        <f t="shared" ref="B138:H138" si="7">IF(AND(B87="-",B36="-"),"-",SUM(B87,B36))</f>
        <v>467</v>
      </c>
      <c r="C138" s="21">
        <f t="shared" si="7"/>
        <v>458</v>
      </c>
      <c r="D138" s="21">
        <f t="shared" si="7"/>
        <v>543</v>
      </c>
      <c r="E138" s="21">
        <f t="shared" si="7"/>
        <v>281</v>
      </c>
      <c r="F138" s="21">
        <f t="shared" si="7"/>
        <v>15</v>
      </c>
      <c r="G138" s="21">
        <f t="shared" si="7"/>
        <v>0</v>
      </c>
      <c r="H138" s="21">
        <f t="shared" si="7"/>
        <v>1764</v>
      </c>
    </row>
    <row r="139" spans="1:8" ht="11.25" customHeight="1">
      <c r="A139" s="68">
        <v>2008</v>
      </c>
      <c r="B139" s="21">
        <f t="shared" ref="B139:H139" si="8">IF(AND(B88="-",B37="-"),"-",SUM(B88,B37))</f>
        <v>276</v>
      </c>
      <c r="C139" s="21">
        <f t="shared" si="8"/>
        <v>478</v>
      </c>
      <c r="D139" s="21">
        <f t="shared" si="8"/>
        <v>325</v>
      </c>
      <c r="E139" s="21">
        <f t="shared" si="8"/>
        <v>444</v>
      </c>
      <c r="F139" s="21">
        <f t="shared" si="8"/>
        <v>152</v>
      </c>
      <c r="G139" s="21">
        <f t="shared" si="8"/>
        <v>1</v>
      </c>
      <c r="H139" s="21">
        <f t="shared" si="8"/>
        <v>1675</v>
      </c>
    </row>
    <row r="140" spans="1:8" ht="11.25" customHeight="1">
      <c r="A140" s="68">
        <v>2009</v>
      </c>
      <c r="B140" s="21">
        <f t="shared" ref="B140:H140" si="9">IF(AND(B89="-",B38="-"),"-",SUM(B89,B38))</f>
        <v>549</v>
      </c>
      <c r="C140" s="21">
        <f t="shared" si="9"/>
        <v>789</v>
      </c>
      <c r="D140" s="21">
        <f t="shared" si="9"/>
        <v>665</v>
      </c>
      <c r="E140" s="21">
        <f t="shared" si="9"/>
        <v>589</v>
      </c>
      <c r="F140" s="21">
        <f t="shared" si="9"/>
        <v>139</v>
      </c>
      <c r="G140" s="21">
        <f t="shared" si="9"/>
        <v>4</v>
      </c>
      <c r="H140" s="21">
        <f t="shared" si="9"/>
        <v>2731</v>
      </c>
    </row>
    <row r="141" spans="1:8" ht="11.25" customHeight="1">
      <c r="A141" s="68">
        <v>2010</v>
      </c>
      <c r="B141" s="21">
        <f t="shared" ref="B141:H141" si="10">IF(AND(B90="-",B39="-"),"-",SUM(B90,B39))</f>
        <v>666</v>
      </c>
      <c r="C141" s="21">
        <f t="shared" si="10"/>
        <v>1193</v>
      </c>
      <c r="D141" s="21">
        <f t="shared" si="10"/>
        <v>656</v>
      </c>
      <c r="E141" s="21">
        <f t="shared" si="10"/>
        <v>578</v>
      </c>
      <c r="F141" s="21">
        <f t="shared" si="10"/>
        <v>108</v>
      </c>
      <c r="G141" s="21">
        <f t="shared" si="10"/>
        <v>4</v>
      </c>
      <c r="H141" s="21">
        <f t="shared" si="10"/>
        <v>3201</v>
      </c>
    </row>
    <row r="142" spans="1:8" ht="11.25" customHeight="1">
      <c r="A142" s="68">
        <v>2011</v>
      </c>
      <c r="B142" s="21">
        <f t="shared" ref="B142:H142" si="11">IF(AND(B91="-",B40="-"),"-",SUM(B91,B40))</f>
        <v>698</v>
      </c>
      <c r="C142" s="21">
        <f t="shared" si="11"/>
        <v>848</v>
      </c>
      <c r="D142" s="21">
        <f t="shared" si="11"/>
        <v>600</v>
      </c>
      <c r="E142" s="21">
        <f t="shared" si="11"/>
        <v>348</v>
      </c>
      <c r="F142" s="21">
        <f t="shared" si="11"/>
        <v>78</v>
      </c>
      <c r="G142" s="21">
        <f t="shared" si="11"/>
        <v>1</v>
      </c>
      <c r="H142" s="21">
        <f t="shared" si="11"/>
        <v>2572</v>
      </c>
    </row>
    <row r="143" spans="1:8" ht="11.25" customHeight="1">
      <c r="A143" s="68">
        <v>2012</v>
      </c>
      <c r="B143" s="21">
        <f t="shared" ref="B143:H143" si="12">IF(AND(B92="-",B41="-"),"-",SUM(B92,B41))</f>
        <v>508</v>
      </c>
      <c r="C143" s="21">
        <f t="shared" si="12"/>
        <v>902</v>
      </c>
      <c r="D143" s="21">
        <f t="shared" si="12"/>
        <v>666</v>
      </c>
      <c r="E143" s="21">
        <f t="shared" si="12"/>
        <v>535</v>
      </c>
      <c r="F143" s="21">
        <f t="shared" si="12"/>
        <v>302</v>
      </c>
      <c r="G143" s="21">
        <f t="shared" si="12"/>
        <v>4</v>
      </c>
      <c r="H143" s="21">
        <f t="shared" si="12"/>
        <v>2913</v>
      </c>
    </row>
    <row r="144" spans="1:8" ht="11.25" customHeight="1">
      <c r="A144" s="68">
        <v>2013</v>
      </c>
      <c r="B144" s="21">
        <f t="shared" ref="B144:H153" si="13">IF(AND(B93="-",B42="-"),"-",SUM(B93,B42))</f>
        <v>1000</v>
      </c>
      <c r="C144" s="21">
        <f t="shared" si="13"/>
        <v>704</v>
      </c>
      <c r="D144" s="21">
        <f t="shared" si="13"/>
        <v>840</v>
      </c>
      <c r="E144" s="21">
        <f t="shared" si="13"/>
        <v>988</v>
      </c>
      <c r="F144" s="21">
        <f t="shared" si="13"/>
        <v>242</v>
      </c>
      <c r="G144" s="21">
        <f t="shared" si="13"/>
        <v>0</v>
      </c>
      <c r="H144" s="21">
        <f t="shared" si="13"/>
        <v>3774</v>
      </c>
    </row>
    <row r="145" spans="1:8" ht="11.25" customHeight="1">
      <c r="A145" s="68">
        <v>2014</v>
      </c>
      <c r="B145" s="21">
        <f t="shared" si="13"/>
        <v>785</v>
      </c>
      <c r="C145" s="21">
        <f t="shared" si="13"/>
        <v>483</v>
      </c>
      <c r="D145" s="21">
        <f t="shared" si="13"/>
        <v>862</v>
      </c>
      <c r="E145" s="21">
        <f t="shared" si="13"/>
        <v>756</v>
      </c>
      <c r="F145" s="21">
        <f t="shared" si="13"/>
        <v>269</v>
      </c>
      <c r="G145" s="21">
        <f t="shared" si="13"/>
        <v>0</v>
      </c>
      <c r="H145" s="21">
        <f t="shared" si="13"/>
        <v>3155</v>
      </c>
    </row>
    <row r="146" spans="1:8" ht="11.25" customHeight="1">
      <c r="A146" s="68">
        <v>2015</v>
      </c>
      <c r="B146" s="21">
        <f t="shared" si="13"/>
        <v>1142</v>
      </c>
      <c r="C146" s="21">
        <f t="shared" si="13"/>
        <v>864</v>
      </c>
      <c r="D146" s="21">
        <f t="shared" si="13"/>
        <v>880</v>
      </c>
      <c r="E146" s="21">
        <f t="shared" si="13"/>
        <v>711</v>
      </c>
      <c r="F146" s="21">
        <f t="shared" si="13"/>
        <v>231</v>
      </c>
      <c r="G146" s="21">
        <f t="shared" si="13"/>
        <v>0</v>
      </c>
      <c r="H146" s="21">
        <f t="shared" si="13"/>
        <v>3828</v>
      </c>
    </row>
    <row r="147" spans="1:8" ht="11.25" customHeight="1">
      <c r="A147" s="68">
        <v>2016</v>
      </c>
      <c r="B147" s="21">
        <f t="shared" si="13"/>
        <v>851</v>
      </c>
      <c r="C147" s="21">
        <f t="shared" si="13"/>
        <v>592</v>
      </c>
      <c r="D147" s="21">
        <f t="shared" si="13"/>
        <v>389</v>
      </c>
      <c r="E147" s="21">
        <f t="shared" si="13"/>
        <v>276</v>
      </c>
      <c r="F147" s="21">
        <f t="shared" si="13"/>
        <v>2</v>
      </c>
      <c r="G147" s="21">
        <f t="shared" si="13"/>
        <v>0</v>
      </c>
      <c r="H147" s="21">
        <f t="shared" si="13"/>
        <v>2110</v>
      </c>
    </row>
    <row r="148" spans="1:8" ht="11.25" customHeight="1">
      <c r="A148" s="68">
        <v>2017</v>
      </c>
      <c r="B148" s="21">
        <f t="shared" si="13"/>
        <v>789</v>
      </c>
      <c r="C148" s="21">
        <f t="shared" si="13"/>
        <v>696</v>
      </c>
      <c r="D148" s="21">
        <f t="shared" si="13"/>
        <v>697</v>
      </c>
      <c r="E148" s="21">
        <f t="shared" si="13"/>
        <v>768</v>
      </c>
      <c r="F148" s="21">
        <f t="shared" si="13"/>
        <v>293</v>
      </c>
      <c r="G148" s="21">
        <f t="shared" si="13"/>
        <v>0</v>
      </c>
      <c r="H148" s="21">
        <f t="shared" si="13"/>
        <v>3243</v>
      </c>
    </row>
    <row r="149" spans="1:8" ht="11.25" customHeight="1">
      <c r="A149" s="68">
        <v>2018</v>
      </c>
      <c r="B149" s="21">
        <f t="shared" si="13"/>
        <v>840</v>
      </c>
      <c r="C149" s="21">
        <f t="shared" si="13"/>
        <v>928</v>
      </c>
      <c r="D149" s="21">
        <f t="shared" si="13"/>
        <v>694</v>
      </c>
      <c r="E149" s="21">
        <f t="shared" si="13"/>
        <v>334</v>
      </c>
      <c r="F149" s="21">
        <f t="shared" si="13"/>
        <v>179</v>
      </c>
      <c r="G149" s="21">
        <f t="shared" si="13"/>
        <v>0</v>
      </c>
      <c r="H149" s="21">
        <f t="shared" si="13"/>
        <v>2975</v>
      </c>
    </row>
    <row r="150" spans="1:8" ht="11.25" customHeight="1">
      <c r="A150" s="86">
        <v>2019</v>
      </c>
      <c r="B150" s="21">
        <f t="shared" si="13"/>
        <v>426</v>
      </c>
      <c r="C150" s="21">
        <f t="shared" si="13"/>
        <v>407</v>
      </c>
      <c r="D150" s="21">
        <f t="shared" si="13"/>
        <v>1017</v>
      </c>
      <c r="E150" s="21">
        <f t="shared" si="13"/>
        <v>466</v>
      </c>
      <c r="F150" s="21">
        <f t="shared" si="13"/>
        <v>232</v>
      </c>
      <c r="G150" s="21">
        <f t="shared" si="13"/>
        <v>0</v>
      </c>
      <c r="H150" s="21">
        <f t="shared" si="13"/>
        <v>2548</v>
      </c>
    </row>
    <row r="151" spans="1:8" ht="11.25" customHeight="1">
      <c r="A151" s="86">
        <v>2020</v>
      </c>
      <c r="B151" s="21">
        <f t="shared" si="13"/>
        <v>74</v>
      </c>
      <c r="C151" s="21">
        <f t="shared" si="13"/>
        <v>138</v>
      </c>
      <c r="D151" s="21">
        <f t="shared" si="13"/>
        <v>493</v>
      </c>
      <c r="E151" s="21">
        <f t="shared" si="13"/>
        <v>349</v>
      </c>
      <c r="F151" s="21">
        <f t="shared" si="13"/>
        <v>50</v>
      </c>
      <c r="G151" s="21">
        <f t="shared" si="13"/>
        <v>0</v>
      </c>
      <c r="H151" s="21">
        <f t="shared" si="13"/>
        <v>1104</v>
      </c>
    </row>
    <row r="152" spans="1:8" ht="11.25" customHeight="1">
      <c r="A152" s="86">
        <v>2021</v>
      </c>
      <c r="B152" s="21">
        <f t="shared" si="13"/>
        <v>278</v>
      </c>
      <c r="C152" s="21">
        <f t="shared" si="13"/>
        <v>556</v>
      </c>
      <c r="D152" s="21">
        <f t="shared" si="13"/>
        <v>636</v>
      </c>
      <c r="E152" s="21">
        <f t="shared" si="13"/>
        <v>343</v>
      </c>
      <c r="F152" s="21">
        <f t="shared" si="13"/>
        <v>196</v>
      </c>
      <c r="G152" s="21">
        <f t="shared" si="13"/>
        <v>0</v>
      </c>
      <c r="H152" s="21">
        <f t="shared" si="13"/>
        <v>2009</v>
      </c>
    </row>
    <row r="153" spans="1:8" ht="11.25" customHeight="1">
      <c r="A153" s="86">
        <v>2022</v>
      </c>
      <c r="B153" s="21">
        <f t="shared" si="13"/>
        <v>599</v>
      </c>
      <c r="C153" s="21">
        <f t="shared" si="13"/>
        <v>263</v>
      </c>
      <c r="D153" s="21">
        <f t="shared" si="13"/>
        <v>438</v>
      </c>
      <c r="E153" s="21">
        <f t="shared" si="13"/>
        <v>242</v>
      </c>
      <c r="F153" s="21">
        <f t="shared" si="13"/>
        <v>160</v>
      </c>
      <c r="G153" s="21">
        <f t="shared" si="13"/>
        <v>0</v>
      </c>
      <c r="H153" s="21">
        <f t="shared" si="13"/>
        <v>1702</v>
      </c>
    </row>
    <row r="154" spans="1:8" ht="11.25" customHeight="1">
      <c r="A154" s="86">
        <v>2023</v>
      </c>
      <c r="B154" s="21">
        <f t="shared" ref="B154:H155" si="14">IF(AND(B103="-",B52="-"),"-",SUM(B103,B52))</f>
        <v>625</v>
      </c>
      <c r="C154" s="21">
        <f t="shared" si="14"/>
        <v>819</v>
      </c>
      <c r="D154" s="21">
        <f t="shared" si="14"/>
        <v>642</v>
      </c>
      <c r="E154" s="21">
        <f t="shared" si="14"/>
        <v>250</v>
      </c>
      <c r="F154" s="21">
        <f t="shared" si="14"/>
        <v>211</v>
      </c>
      <c r="G154" s="21">
        <f t="shared" si="14"/>
        <v>0</v>
      </c>
      <c r="H154" s="21">
        <f t="shared" si="14"/>
        <v>2547</v>
      </c>
    </row>
    <row r="155" spans="1:8" ht="11.25" customHeight="1">
      <c r="A155" s="86" t="s">
        <v>346</v>
      </c>
      <c r="B155" s="21">
        <f t="shared" si="14"/>
        <v>586</v>
      </c>
      <c r="C155" s="21">
        <f t="shared" si="14"/>
        <v>616</v>
      </c>
      <c r="D155" s="21">
        <f t="shared" si="14"/>
        <v>669</v>
      </c>
      <c r="E155" s="21">
        <f t="shared" si="14"/>
        <v>474</v>
      </c>
      <c r="F155" s="21">
        <f t="shared" si="14"/>
        <v>71</v>
      </c>
      <c r="G155" s="21">
        <f t="shared" si="14"/>
        <v>0</v>
      </c>
      <c r="H155" s="21">
        <f t="shared" si="14"/>
        <v>2416</v>
      </c>
    </row>
    <row r="156" spans="1:8" ht="11.25" customHeight="1"/>
    <row r="157" spans="1:8" ht="11.25" customHeight="1">
      <c r="A157" s="63" t="s">
        <v>292</v>
      </c>
    </row>
    <row r="158" spans="1:8" ht="11.25" customHeight="1">
      <c r="A158" s="68">
        <v>1976</v>
      </c>
      <c r="B158" s="21">
        <f>IF(AND('A-12'!B158="-",'A-7'!D10="-"),"-",SUM('A-12'!B158,'A-7'!D10))</f>
        <v>1333</v>
      </c>
      <c r="C158" s="21">
        <f>IF(AND('A-12'!C158="-",'A-7'!E10="-"),"-",SUM('A-12'!C158,'A-7'!E10))</f>
        <v>2708</v>
      </c>
      <c r="D158" s="21">
        <f>IF(AND('A-12'!D158="-",'A-7'!F10="-"),"-",SUM('A-12'!D158,'A-7'!F10))</f>
        <v>5550</v>
      </c>
      <c r="E158" s="21">
        <f>IF(AND('A-12'!E158="-",'A-7'!G10="-"),"-",SUM('A-12'!E158,'A-7'!G10))</f>
        <v>4638</v>
      </c>
      <c r="F158" s="21">
        <f>IF(AND('A-12'!F158="-",'A-7'!H10="-"),"-",SUM('A-12'!F158,'A-7'!H10))</f>
        <v>3621</v>
      </c>
      <c r="G158" s="21">
        <f>IF(AND('A-12'!G158="-",'A-7'!I10="-"),"-",SUM('A-12'!G158,'A-7'!I10))</f>
        <v>121</v>
      </c>
      <c r="H158" s="21">
        <f>SUM(B158:G158)</f>
        <v>17971</v>
      </c>
    </row>
    <row r="159" spans="1:8" ht="11.25" customHeight="1">
      <c r="A159" s="68">
        <v>1977</v>
      </c>
      <c r="B159" s="21">
        <f>IF(AND('A-12'!B159="-",'A-7'!D11="-"),"-",SUM('A-12'!B159,'A-7'!D11))</f>
        <v>1513</v>
      </c>
      <c r="C159" s="21">
        <f>IF(AND('A-12'!C159="-",'A-7'!E11="-"),"-",SUM('A-12'!C159,'A-7'!E11))</f>
        <v>844</v>
      </c>
      <c r="D159" s="21">
        <f>IF(AND('A-12'!D159="-",'A-7'!F11="-"),"-",SUM('A-12'!D159,'A-7'!F11))</f>
        <v>6646</v>
      </c>
      <c r="E159" s="21">
        <f>IF(AND('A-12'!E159="-",'A-7'!G11="-"),"-",SUM('A-12'!E159,'A-7'!G11))</f>
        <v>3668</v>
      </c>
      <c r="F159" s="21">
        <f>IF(AND('A-12'!F159="-",'A-7'!H11="-"),"-",SUM('A-12'!F159,'A-7'!H11))</f>
        <v>2788</v>
      </c>
      <c r="G159" s="21">
        <f>IF(AND('A-12'!G159="-",'A-7'!I11="-"),"-",SUM('A-12'!G159,'A-7'!I11))</f>
        <v>90</v>
      </c>
      <c r="H159" s="21">
        <f t="shared" ref="H159:H196" si="15">SUM(B159:G159)</f>
        <v>15549</v>
      </c>
    </row>
    <row r="160" spans="1:8" ht="11.25" customHeight="1">
      <c r="A160" s="68">
        <v>1978</v>
      </c>
      <c r="B160" s="21">
        <f>IF(AND('A-12'!B160="-",'A-7'!D12="-"),"-",SUM('A-12'!B160,'A-7'!D12))</f>
        <v>237</v>
      </c>
      <c r="C160" s="21">
        <f>IF(AND('A-12'!C160="-",'A-7'!E12="-"),"-",SUM('A-12'!C160,'A-7'!E12))</f>
        <v>613</v>
      </c>
      <c r="D160" s="21">
        <f>IF(AND('A-12'!D160="-",'A-7'!F12="-"),"-",SUM('A-12'!D160,'A-7'!F12))</f>
        <v>3855</v>
      </c>
      <c r="E160" s="21">
        <f>IF(AND('A-12'!E160="-",'A-7'!G12="-"),"-",SUM('A-12'!E160,'A-7'!G12))</f>
        <v>2169</v>
      </c>
      <c r="F160" s="21">
        <f>IF(AND('A-12'!F160="-",'A-7'!H12="-"),"-",SUM('A-12'!F160,'A-7'!H12))</f>
        <v>2485</v>
      </c>
      <c r="G160" s="21">
        <f>IF(AND('A-12'!G160="-",'A-7'!I12="-"),"-",SUM('A-12'!G160,'A-7'!I12))</f>
        <v>58</v>
      </c>
      <c r="H160" s="21">
        <f t="shared" si="15"/>
        <v>9417</v>
      </c>
    </row>
    <row r="161" spans="1:8" ht="11.25" customHeight="1">
      <c r="A161" s="68">
        <v>1979</v>
      </c>
      <c r="B161" s="21">
        <f>IF(AND('A-12'!B161="-",'A-7'!D13="-"),"-",SUM('A-12'!B161,'A-7'!D13))</f>
        <v>613</v>
      </c>
      <c r="C161" s="21">
        <f>IF(AND('A-12'!C161="-",'A-7'!E13="-"),"-",SUM('A-12'!C161,'A-7'!E13))</f>
        <v>11</v>
      </c>
      <c r="D161" s="21">
        <f>IF(AND('A-12'!D161="-",'A-7'!F13="-"),"-",SUM('A-12'!D161,'A-7'!F13))</f>
        <v>4156</v>
      </c>
      <c r="E161" s="21">
        <f>IF(AND('A-12'!E161="-",'A-7'!G13="-"),"-",SUM('A-12'!E161,'A-7'!G13))</f>
        <v>5246</v>
      </c>
      <c r="F161" s="21">
        <f>IF(AND('A-12'!F161="-",'A-7'!H13="-"),"-",SUM('A-12'!F161,'A-7'!H13))</f>
        <v>69</v>
      </c>
      <c r="G161" s="21">
        <f>IF(AND('A-12'!G161="-",'A-7'!I13="-"),"-",SUM('A-12'!G161,'A-7'!I13))</f>
        <v>1</v>
      </c>
      <c r="H161" s="21">
        <f t="shared" si="15"/>
        <v>10096</v>
      </c>
    </row>
    <row r="162" spans="1:8" ht="11.25" customHeight="1">
      <c r="A162" s="68">
        <v>1980</v>
      </c>
      <c r="B162" s="21">
        <f>IF(AND('A-12'!B162="-",'A-7'!D14="-"),"-",SUM('A-12'!B162,'A-7'!D14))</f>
        <v>803</v>
      </c>
      <c r="C162" s="21">
        <f>IF(AND('A-12'!C162="-",'A-7'!E14="-"),"-",SUM('A-12'!C162,'A-7'!E14))</f>
        <v>13</v>
      </c>
      <c r="D162" s="21">
        <f>IF(AND('A-12'!D162="-",'A-7'!F14="-"),"-",SUM('A-12'!D162,'A-7'!F14))</f>
        <v>1886</v>
      </c>
      <c r="E162" s="21">
        <f>IF(AND('A-12'!E162="-",'A-7'!G14="-"),"-",SUM('A-12'!E162,'A-7'!G14))</f>
        <v>3032</v>
      </c>
      <c r="F162" s="21">
        <f>IF(AND('A-12'!F162="-",'A-7'!H14="-"),"-",SUM('A-12'!F162,'A-7'!H14))</f>
        <v>635</v>
      </c>
      <c r="G162" s="21">
        <f>IF(AND('A-12'!G162="-",'A-7'!I14="-"),"-",SUM('A-12'!G162,'A-7'!I14))</f>
        <v>8</v>
      </c>
      <c r="H162" s="21">
        <f t="shared" si="15"/>
        <v>6377</v>
      </c>
    </row>
    <row r="163" spans="1:8" ht="11.25" customHeight="1">
      <c r="A163" s="68">
        <v>1981</v>
      </c>
      <c r="B163" s="21">
        <f>IF(AND('A-12'!B163="-",'A-7'!D15="-"),"-",SUM('A-12'!B163,'A-7'!D15))</f>
        <v>1377</v>
      </c>
      <c r="C163" s="21">
        <f>IF(AND('A-12'!C163="-",'A-7'!E15="-"),"-",SUM('A-12'!C163,'A-7'!E15))</f>
        <v>7</v>
      </c>
      <c r="D163" s="21">
        <f>IF(AND('A-12'!D163="-",'A-7'!F15="-"),"-",SUM('A-12'!D163,'A-7'!F15))</f>
        <v>3013</v>
      </c>
      <c r="E163" s="21">
        <f>IF(AND('A-12'!E163="-",'A-7'!G15="-"),"-",SUM('A-12'!E163,'A-7'!G15))</f>
        <v>2511</v>
      </c>
      <c r="F163" s="21">
        <f>IF(AND('A-12'!F163="-",'A-7'!H15="-"),"-",SUM('A-12'!F163,'A-7'!H15))</f>
        <v>0</v>
      </c>
      <c r="G163" s="21">
        <f>IF(AND('A-12'!G163="-",'A-7'!I15="-"),"-",SUM('A-12'!G163,'A-7'!I15))</f>
        <v>1</v>
      </c>
      <c r="H163" s="21">
        <f t="shared" si="15"/>
        <v>6909</v>
      </c>
    </row>
    <row r="164" spans="1:8" ht="11.25" customHeight="1">
      <c r="A164" s="68">
        <v>1982</v>
      </c>
      <c r="B164" s="21">
        <f>IF(AND('A-12'!B164="-",'A-7'!D16="-"),"-",SUM('A-12'!B164,'A-7'!D16))</f>
        <v>1365</v>
      </c>
      <c r="C164" s="21">
        <f>IF(AND('A-12'!C164="-",'A-7'!E16="-"),"-",SUM('A-12'!C164,'A-7'!E16))</f>
        <v>80</v>
      </c>
      <c r="D164" s="21">
        <f>IF(AND('A-12'!D164="-",'A-7'!F16="-"),"-",SUM('A-12'!D164,'A-7'!F16))</f>
        <v>1709</v>
      </c>
      <c r="E164" s="21">
        <f>IF(AND('A-12'!E164="-",'A-7'!G16="-"),"-",SUM('A-12'!E164,'A-7'!G16))</f>
        <v>0</v>
      </c>
      <c r="F164" s="21">
        <f>IF(AND('A-12'!F164="-",'A-7'!H16="-"),"-",SUM('A-12'!F164,'A-7'!H16))</f>
        <v>0</v>
      </c>
      <c r="G164" s="21">
        <f>IF(AND('A-12'!G164="-",'A-7'!I16="-"),"-",SUM('A-12'!G164,'A-7'!I16))</f>
        <v>0</v>
      </c>
      <c r="H164" s="21">
        <f t="shared" si="15"/>
        <v>3154</v>
      </c>
    </row>
    <row r="165" spans="1:8" ht="11.25" customHeight="1">
      <c r="A165" s="68">
        <v>1983</v>
      </c>
      <c r="B165" s="21">
        <f>IF(AND('A-12'!B165="-",'A-7'!D17="-"),"-",SUM('A-12'!B165,'A-7'!D17))</f>
        <v>1128</v>
      </c>
      <c r="C165" s="21">
        <f>IF(AND('A-12'!C165="-",'A-7'!E17="-"),"-",SUM('A-12'!C165,'A-7'!E17))</f>
        <v>204</v>
      </c>
      <c r="D165" s="21">
        <f>IF(AND('A-12'!D165="-",'A-7'!F17="-"),"-",SUM('A-12'!D165,'A-7'!F17))</f>
        <v>163</v>
      </c>
      <c r="E165" s="21">
        <f>IF(AND('A-12'!E165="-",'A-7'!G17="-"),"-",SUM('A-12'!E165,'A-7'!G17))</f>
        <v>880</v>
      </c>
      <c r="F165" s="21">
        <f>IF(AND('A-12'!F165="-",'A-7'!H17="-"),"-",SUM('A-12'!F165,'A-7'!H17))</f>
        <v>732</v>
      </c>
      <c r="G165" s="21">
        <f>IF(AND('A-12'!G165="-",'A-7'!I17="-"),"-",SUM('A-12'!G165,'A-7'!I17))</f>
        <v>0</v>
      </c>
      <c r="H165" s="21">
        <f t="shared" si="15"/>
        <v>3107</v>
      </c>
    </row>
    <row r="166" spans="1:8" ht="11.25" customHeight="1">
      <c r="A166" s="68">
        <v>1984</v>
      </c>
      <c r="B166" s="21">
        <f>IF(AND('A-12'!B166="-",'A-7'!D18="-"),"-",SUM('A-12'!B166,'A-7'!D18))</f>
        <v>119</v>
      </c>
      <c r="C166" s="21">
        <f>IF(AND('A-12'!C166="-",'A-7'!E18="-"),"-",SUM('A-12'!C166,'A-7'!E18))</f>
        <v>0</v>
      </c>
      <c r="D166" s="21">
        <f>IF(AND('A-12'!D166="-",'A-7'!F18="-"),"-",SUM('A-12'!D166,'A-7'!F18))</f>
        <v>0</v>
      </c>
      <c r="E166" s="21">
        <f>IF(AND('A-12'!E166="-",'A-7'!G18="-"),"-",SUM('A-12'!E166,'A-7'!G18))</f>
        <v>602</v>
      </c>
      <c r="F166" s="21">
        <f>IF(AND('A-12'!F166="-",'A-7'!H18="-"),"-",SUM('A-12'!F166,'A-7'!H18))</f>
        <v>0</v>
      </c>
      <c r="G166" s="21">
        <f>IF(AND('A-12'!G166="-",'A-7'!I18="-"),"-",SUM('A-12'!G166,'A-7'!I18))</f>
        <v>0</v>
      </c>
      <c r="H166" s="21">
        <f t="shared" si="15"/>
        <v>721</v>
      </c>
    </row>
    <row r="167" spans="1:8" ht="11.25" customHeight="1">
      <c r="A167" s="68">
        <v>1985</v>
      </c>
      <c r="B167" s="21">
        <f>IF(AND('A-12'!B167="-",'A-7'!D19="-"),"-",SUM('A-12'!B167,'A-7'!D19))</f>
        <v>855</v>
      </c>
      <c r="C167" s="21">
        <f>IF(AND('A-12'!C167="-",'A-7'!E19="-"),"-",SUM('A-12'!C167,'A-7'!E19))</f>
        <v>0</v>
      </c>
      <c r="D167" s="21">
        <f>IF(AND('A-12'!D167="-",'A-7'!F19="-"),"-",SUM('A-12'!D167,'A-7'!F19))</f>
        <v>0</v>
      </c>
      <c r="E167" s="21">
        <f>IF(AND('A-12'!E167="-",'A-7'!G19="-"),"-",SUM('A-12'!E167,'A-7'!G19))</f>
        <v>539</v>
      </c>
      <c r="F167" s="21">
        <f>IF(AND('A-12'!F167="-",'A-7'!H19="-"),"-",SUM('A-12'!F167,'A-7'!H19))</f>
        <v>0</v>
      </c>
      <c r="G167" s="21">
        <f>IF(AND('A-12'!G167="-",'A-7'!I19="-"),"-",SUM('A-12'!G167,'A-7'!I19))</f>
        <v>1</v>
      </c>
      <c r="H167" s="21">
        <f t="shared" si="15"/>
        <v>1395</v>
      </c>
    </row>
    <row r="168" spans="1:8" ht="11.25" customHeight="1">
      <c r="A168" s="68">
        <v>1986</v>
      </c>
      <c r="B168" s="21">
        <f>IF(AND('A-12'!B168="-",'A-7'!D20="-"),"-",SUM('A-12'!B168,'A-7'!D20))</f>
        <v>819</v>
      </c>
      <c r="C168" s="21" t="str">
        <f>IF(AND('A-12'!C168="-",'A-7'!E20="-"),"-",SUM('A-12'!C168,'A-7'!E20))</f>
        <v>-</v>
      </c>
      <c r="D168" s="21" t="str">
        <f>IF(AND('A-12'!D168="-",'A-7'!F20="-"),"-",SUM('A-12'!D168,'A-7'!F20))</f>
        <v>-</v>
      </c>
      <c r="E168" s="21">
        <f>IF(AND('A-12'!E168="-",'A-7'!G20="-"),"-",SUM('A-12'!E168,'A-7'!G20))</f>
        <v>1767</v>
      </c>
      <c r="F168" s="21" t="str">
        <f>IF(AND('A-12'!F168="-",'A-7'!H20="-"),"-",SUM('A-12'!F168,'A-7'!H20))</f>
        <v>-</v>
      </c>
      <c r="G168" s="21" t="str">
        <f>IF(AND('A-12'!G168="-",'A-7'!I20="-"),"-",SUM('A-12'!G168,'A-7'!I20))</f>
        <v>-</v>
      </c>
      <c r="H168" s="21">
        <f t="shared" si="15"/>
        <v>2586</v>
      </c>
    </row>
    <row r="169" spans="1:8" ht="11.25" customHeight="1">
      <c r="A169" s="68">
        <v>1987</v>
      </c>
      <c r="B169" s="21">
        <f>IF(AND('A-12'!B169="-",'A-7'!D21="-"),"-",SUM('A-12'!B169,'A-7'!D21))</f>
        <v>327</v>
      </c>
      <c r="C169" s="21" t="str">
        <f>IF(AND('A-12'!C169="-",'A-7'!E21="-"),"-",SUM('A-12'!C169,'A-7'!E21))</f>
        <v>-</v>
      </c>
      <c r="D169" s="21">
        <f>IF(AND('A-12'!D169="-",'A-7'!F21="-"),"-",SUM('A-12'!D169,'A-7'!F21))</f>
        <v>467</v>
      </c>
      <c r="E169" s="21" t="str">
        <f>IF(AND('A-12'!E169="-",'A-7'!G21="-"),"-",SUM('A-12'!E169,'A-7'!G21))</f>
        <v>-</v>
      </c>
      <c r="F169" s="21" t="str">
        <f>IF(AND('A-12'!F169="-",'A-7'!H21="-"),"-",SUM('A-12'!F169,'A-7'!H21))</f>
        <v>-</v>
      </c>
      <c r="G169" s="21" t="str">
        <f>IF(AND('A-12'!G169="-",'A-7'!I21="-"),"-",SUM('A-12'!G169,'A-7'!I21))</f>
        <v>-</v>
      </c>
      <c r="H169" s="21">
        <f t="shared" si="15"/>
        <v>794</v>
      </c>
    </row>
    <row r="170" spans="1:8" ht="11.25" customHeight="1">
      <c r="A170" s="68">
        <v>1988</v>
      </c>
      <c r="B170" s="21">
        <f>IF(AND('A-12'!B170="-",'A-7'!D22="-"),"-",SUM('A-12'!B170,'A-7'!D22))</f>
        <v>300</v>
      </c>
      <c r="C170" s="21">
        <f>IF(AND('A-12'!C170="-",'A-7'!E22="-"),"-",SUM('A-12'!C170,'A-7'!E22))</f>
        <v>180</v>
      </c>
      <c r="D170" s="21" t="str">
        <f>IF(AND('A-12'!D170="-",'A-7'!F22="-"),"-",SUM('A-12'!D170,'A-7'!F22))</f>
        <v>-</v>
      </c>
      <c r="E170" s="21" t="str">
        <f>IF(AND('A-12'!E170="-",'A-7'!G22="-"),"-",SUM('A-12'!E170,'A-7'!G22))</f>
        <v>-</v>
      </c>
      <c r="F170" s="21" t="str">
        <f>IF(AND('A-12'!F170="-",'A-7'!H22="-"),"-",SUM('A-12'!F170,'A-7'!H22))</f>
        <v>-</v>
      </c>
      <c r="G170" s="21" t="str">
        <f>IF(AND('A-12'!G170="-",'A-7'!I22="-"),"-",SUM('A-12'!G170,'A-7'!I22))</f>
        <v>-</v>
      </c>
      <c r="H170" s="21">
        <f t="shared" si="15"/>
        <v>480</v>
      </c>
    </row>
    <row r="171" spans="1:8" ht="11.25" customHeight="1">
      <c r="A171" s="68">
        <v>1989</v>
      </c>
      <c r="B171" s="21">
        <f>IF(AND('A-12'!B171="-",'A-7'!D23="-"),"-",SUM('A-12'!B171,'A-7'!D23))</f>
        <v>177</v>
      </c>
      <c r="C171" s="21">
        <f>IF(AND('A-12'!C171="-",'A-7'!E23="-"),"-",SUM('A-12'!C171,'A-7'!E23))</f>
        <v>61</v>
      </c>
      <c r="D171" s="21" t="str">
        <f>IF(AND('A-12'!D171="-",'A-7'!F23="-"),"-",SUM('A-12'!D171,'A-7'!F23))</f>
        <v>-</v>
      </c>
      <c r="E171" s="21">
        <f>IF(AND('A-12'!E171="-",'A-7'!G23="-"),"-",SUM('A-12'!E171,'A-7'!G23))</f>
        <v>918</v>
      </c>
      <c r="F171" s="21">
        <f>IF(AND('A-12'!F171="-",'A-7'!H23="-"),"-",SUM('A-12'!F171,'A-7'!H23))</f>
        <v>692</v>
      </c>
      <c r="G171" s="21" t="str">
        <f>IF(AND('A-12'!G171="-",'A-7'!I23="-"),"-",SUM('A-12'!G171,'A-7'!I23))</f>
        <v>-</v>
      </c>
      <c r="H171" s="21">
        <f t="shared" si="15"/>
        <v>1848</v>
      </c>
    </row>
    <row r="172" spans="1:8" ht="11.25" customHeight="1">
      <c r="A172" s="68">
        <v>1990</v>
      </c>
      <c r="B172" s="21">
        <f>IF(AND('A-12'!B172="-",'A-7'!D24="-"),"-",SUM('A-12'!B172,'A-7'!D24))</f>
        <v>91</v>
      </c>
      <c r="C172" s="21">
        <f>IF(AND('A-12'!C172="-",'A-7'!E24="-"),"-",SUM('A-12'!C172,'A-7'!E24))</f>
        <v>20</v>
      </c>
      <c r="D172" s="21" t="str">
        <f>IF(AND('A-12'!D172="-",'A-7'!F24="-"),"-",SUM('A-12'!D172,'A-7'!F24))</f>
        <v>-</v>
      </c>
      <c r="E172" s="21">
        <f>IF(AND('A-12'!E172="-",'A-7'!G24="-"),"-",SUM('A-12'!E172,'A-7'!G24))</f>
        <v>801</v>
      </c>
      <c r="F172" s="21">
        <f>IF(AND('A-12'!F172="-",'A-7'!H24="-"),"-",SUM('A-12'!F172,'A-7'!H24))</f>
        <v>1008</v>
      </c>
      <c r="G172" s="21">
        <f>IF(AND('A-12'!G172="-",'A-7'!I24="-"),"-",SUM('A-12'!G172,'A-7'!I24))</f>
        <v>22</v>
      </c>
      <c r="H172" s="21">
        <f t="shared" si="15"/>
        <v>1942</v>
      </c>
    </row>
    <row r="173" spans="1:8" ht="11.25" customHeight="1">
      <c r="A173" s="68">
        <v>1991</v>
      </c>
      <c r="B173" s="21">
        <f>IF(AND('A-12'!B173="-",'A-7'!D25="-"),"-",SUM('A-12'!B173,'A-7'!D25))</f>
        <v>227</v>
      </c>
      <c r="C173" s="21">
        <f>IF(AND('A-12'!C173="-",'A-7'!E25="-"),"-",SUM('A-12'!C173,'A-7'!E25))</f>
        <v>25</v>
      </c>
      <c r="D173" s="21" t="str">
        <f>IF(AND('A-12'!D173="-",'A-7'!F25="-"),"-",SUM('A-12'!D173,'A-7'!F25))</f>
        <v>-</v>
      </c>
      <c r="E173" s="21">
        <f>IF(AND('A-12'!E173="-",'A-7'!G25="-"),"-",SUM('A-12'!E173,'A-7'!G25))</f>
        <v>845</v>
      </c>
      <c r="F173" s="21">
        <f>IF(AND('A-12'!F173="-",'A-7'!H25="-"),"-",SUM('A-12'!F173,'A-7'!H25))</f>
        <v>207</v>
      </c>
      <c r="G173" s="21" t="str">
        <f>IF(AND('A-12'!G173="-",'A-7'!I25="-"),"-",SUM('A-12'!G173,'A-7'!I25))</f>
        <v>-</v>
      </c>
      <c r="H173" s="21">
        <f t="shared" si="15"/>
        <v>1304</v>
      </c>
    </row>
    <row r="174" spans="1:8" ht="11.25" customHeight="1">
      <c r="A174" s="68">
        <v>1992</v>
      </c>
      <c r="B174" s="21">
        <f>IF(AND('A-12'!B174="-",'A-7'!D26="-"),"-",SUM('A-12'!B174,'A-7'!D26))</f>
        <v>207</v>
      </c>
      <c r="C174" s="21">
        <f>IF(AND('A-12'!C174="-",'A-7'!E26="-"),"-",SUM('A-12'!C174,'A-7'!E26))</f>
        <v>124</v>
      </c>
      <c r="D174" s="21">
        <f>IF(AND('A-12'!D174="-",'A-7'!F26="-"),"-",SUM('A-12'!D174,'A-7'!F26))</f>
        <v>132</v>
      </c>
      <c r="E174" s="21">
        <f>IF(AND('A-12'!E174="-",'A-7'!G26="-"),"-",SUM('A-12'!E174,'A-7'!G26))</f>
        <v>68</v>
      </c>
      <c r="F174" s="21" t="str">
        <f>IF(AND('A-12'!F174="-",'A-7'!H26="-"),"-",SUM('A-12'!F174,'A-7'!H26))</f>
        <v>-</v>
      </c>
      <c r="G174" s="21" t="str">
        <f>IF(AND('A-12'!G174="-",'A-7'!I26="-"),"-",SUM('A-12'!G174,'A-7'!I26))</f>
        <v>-</v>
      </c>
      <c r="H174" s="21">
        <f t="shared" si="15"/>
        <v>531</v>
      </c>
    </row>
    <row r="175" spans="1:8" ht="11.25" customHeight="1">
      <c r="A175" s="68">
        <v>1993</v>
      </c>
      <c r="B175" s="21">
        <f>IF(AND('A-12'!B175="-",'A-7'!D27="-"),"-",SUM('A-12'!B175,'A-7'!D27))</f>
        <v>25</v>
      </c>
      <c r="C175" s="21">
        <f>IF(AND('A-12'!C175="-",'A-7'!E27="-"),"-",SUM('A-12'!C175,'A-7'!E27))</f>
        <v>8</v>
      </c>
      <c r="D175" s="21">
        <f>IF(AND('A-12'!D175="-",'A-7'!F27="-"),"-",SUM('A-12'!D175,'A-7'!F27))</f>
        <v>94</v>
      </c>
      <c r="E175" s="21">
        <f>IF(AND('A-12'!E175="-",'A-7'!G27="-"),"-",SUM('A-12'!E175,'A-7'!G27))</f>
        <v>64</v>
      </c>
      <c r="F175" s="21">
        <f>IF(AND('A-12'!F175="-",'A-7'!H27="-"),"-",SUM('A-12'!F175,'A-7'!H27))</f>
        <v>102</v>
      </c>
      <c r="G175" s="21" t="str">
        <f>IF(AND('A-12'!G175="-",'A-7'!I27="-"),"-",SUM('A-12'!G175,'A-7'!I27))</f>
        <v>-</v>
      </c>
      <c r="H175" s="21">
        <f t="shared" si="15"/>
        <v>293</v>
      </c>
    </row>
    <row r="176" spans="1:8" ht="11.25" customHeight="1">
      <c r="A176" s="68">
        <v>1994</v>
      </c>
      <c r="B176" s="21" t="str">
        <f>IF(AND('A-12'!B176="-",'A-7'!D28="-"),"-",SUM('A-12'!B176,'A-7'!D28))</f>
        <v>-</v>
      </c>
      <c r="C176" s="21" t="str">
        <f>IF(AND('A-12'!C176="-",'A-7'!E28="-"),"-",SUM('A-12'!C176,'A-7'!E28))</f>
        <v>-</v>
      </c>
      <c r="D176" s="21" t="str">
        <f>IF(AND('A-12'!D176="-",'A-7'!F28="-"),"-",SUM('A-12'!D176,'A-7'!F28))</f>
        <v>-</v>
      </c>
      <c r="E176" s="21" t="str">
        <f>IF(AND('A-12'!E176="-",'A-7'!G28="-"),"-",SUM('A-12'!E176,'A-7'!G28))</f>
        <v>-</v>
      </c>
      <c r="F176" s="21" t="str">
        <f>IF(AND('A-12'!F176="-",'A-7'!H28="-"),"-",SUM('A-12'!F176,'A-7'!H28))</f>
        <v>-</v>
      </c>
      <c r="G176" s="21" t="str">
        <f>IF(AND('A-12'!G176="-",'A-7'!I28="-"),"-",SUM('A-12'!G176,'A-7'!I28))</f>
        <v>-</v>
      </c>
      <c r="H176" s="21" t="str">
        <f>IF(AND('A-12'!H176="-",'A-7'!J28="-"),"-",SUM('A-12'!H176,'A-7'!J28))</f>
        <v>-</v>
      </c>
    </row>
    <row r="177" spans="1:8" ht="11.25" customHeight="1">
      <c r="A177" s="68">
        <v>1995</v>
      </c>
      <c r="B177" s="21" t="str">
        <f>IF(AND('A-12'!B177="-",'A-7'!D29="-"),"-",SUM('A-12'!B177,'A-7'!D29))</f>
        <v>-</v>
      </c>
      <c r="C177" s="21" t="str">
        <f>IF(AND('A-12'!C177="-",'A-7'!E29="-"),"-",SUM('A-12'!C177,'A-7'!E29))</f>
        <v>-</v>
      </c>
      <c r="D177" s="21" t="str">
        <f>IF(AND('A-12'!D177="-",'A-7'!F29="-"),"-",SUM('A-12'!D177,'A-7'!F29))</f>
        <v>-</v>
      </c>
      <c r="E177" s="21" t="str">
        <f>IF(AND('A-12'!E177="-",'A-7'!G29="-"),"-",SUM('A-12'!E177,'A-7'!G29))</f>
        <v>-</v>
      </c>
      <c r="F177" s="21" t="str">
        <f>IF(AND('A-12'!F177="-",'A-7'!H29="-"),"-",SUM('A-12'!F177,'A-7'!H29))</f>
        <v>-</v>
      </c>
      <c r="G177" s="21" t="str">
        <f>IF(AND('A-12'!G177="-",'A-7'!I29="-"),"-",SUM('A-12'!G177,'A-7'!I29))</f>
        <v>-</v>
      </c>
      <c r="H177" s="21" t="str">
        <f>IF(AND('A-12'!H177="-",'A-7'!J29="-"),"-",SUM('A-12'!H177,'A-7'!J29))</f>
        <v>-</v>
      </c>
    </row>
    <row r="178" spans="1:8" ht="11.25" customHeight="1">
      <c r="A178" s="68">
        <v>1996</v>
      </c>
      <c r="B178" s="21" t="str">
        <f>IF(AND('A-12'!B178="-",'A-7'!D30="-"),"-",SUM('A-12'!B178,'A-7'!D30))</f>
        <v>-</v>
      </c>
      <c r="C178" s="21" t="str">
        <f>IF(AND('A-12'!C178="-",'A-7'!E30="-"),"-",SUM('A-12'!C178,'A-7'!E30))</f>
        <v>-</v>
      </c>
      <c r="D178" s="21" t="str">
        <f>IF(AND('A-12'!D178="-",'A-7'!F30="-"),"-",SUM('A-12'!D178,'A-7'!F30))</f>
        <v>-</v>
      </c>
      <c r="E178" s="21" t="str">
        <f>IF(AND('A-12'!E178="-",'A-7'!G30="-"),"-",SUM('A-12'!E178,'A-7'!G30))</f>
        <v>-</v>
      </c>
      <c r="F178" s="21" t="str">
        <f>IF(AND('A-12'!F178="-",'A-7'!H30="-"),"-",SUM('A-12'!F178,'A-7'!H30))</f>
        <v>-</v>
      </c>
      <c r="G178" s="21" t="str">
        <f>IF(AND('A-12'!G178="-",'A-7'!I30="-"),"-",SUM('A-12'!G178,'A-7'!I30))</f>
        <v>-</v>
      </c>
      <c r="H178" s="21" t="str">
        <f>IF(AND('A-12'!H178="-",'A-7'!J30="-"),"-",SUM('A-12'!H178,'A-7'!J30))</f>
        <v>-</v>
      </c>
    </row>
    <row r="179" spans="1:8" ht="11.25" customHeight="1">
      <c r="A179" s="68">
        <v>1997</v>
      </c>
      <c r="B179" s="21">
        <f>IF(AND('A-12'!B179="-",'A-7'!D31="-"),"-",SUM('A-12'!B179,'A-7'!D31))</f>
        <v>6</v>
      </c>
      <c r="C179" s="21">
        <f>IF(AND('A-12'!C179="-",'A-7'!E31="-"),"-",SUM('A-12'!C179,'A-7'!E31))</f>
        <v>2</v>
      </c>
      <c r="D179" s="21" t="str">
        <f>IF(AND('A-12'!D179="-",'A-7'!F31="-"),"-",SUM('A-12'!D179,'A-7'!F31))</f>
        <v>-</v>
      </c>
      <c r="E179" s="21" t="str">
        <f>IF(AND('A-12'!E179="-",'A-7'!G31="-"),"-",SUM('A-12'!E179,'A-7'!G31))</f>
        <v>-</v>
      </c>
      <c r="F179" s="21" t="str">
        <f>IF(AND('A-12'!F179="-",'A-7'!H31="-"),"-",SUM('A-12'!F179,'A-7'!H31))</f>
        <v>-</v>
      </c>
      <c r="G179" s="21" t="str">
        <f>IF(AND('A-12'!G179="-",'A-7'!I31="-"),"-",SUM('A-12'!G179,'A-7'!I31))</f>
        <v>-</v>
      </c>
      <c r="H179" s="21">
        <f t="shared" si="15"/>
        <v>8</v>
      </c>
    </row>
    <row r="180" spans="1:8" ht="11.25" customHeight="1">
      <c r="A180" s="68">
        <v>1998</v>
      </c>
      <c r="B180" s="21">
        <f>IF(AND('A-12'!B180="-",'A-7'!D32="-"),"-",SUM('A-12'!B180,'A-7'!D32))</f>
        <v>0</v>
      </c>
      <c r="C180" s="21">
        <f>IF(AND('A-12'!C180="-",'A-7'!E32="-"),"-",SUM('A-12'!C180,'A-7'!E32))</f>
        <v>0</v>
      </c>
      <c r="D180" s="21" t="str">
        <f>IF(AND('A-12'!D180="-",'A-7'!F32="-"),"-",SUM('A-12'!D180,'A-7'!F32))</f>
        <v>-</v>
      </c>
      <c r="E180" s="21" t="str">
        <f>IF(AND('A-12'!E180="-",'A-7'!G32="-"),"-",SUM('A-12'!E180,'A-7'!G32))</f>
        <v>-</v>
      </c>
      <c r="F180" s="21" t="str">
        <f>IF(AND('A-12'!F180="-",'A-7'!H32="-"),"-",SUM('A-12'!F180,'A-7'!H32))</f>
        <v>-</v>
      </c>
      <c r="G180" s="21" t="str">
        <f>IF(AND('A-12'!G180="-",'A-7'!I32="-"),"-",SUM('A-12'!G180,'A-7'!I32))</f>
        <v>-</v>
      </c>
      <c r="H180" s="21">
        <f t="shared" si="15"/>
        <v>0</v>
      </c>
    </row>
    <row r="181" spans="1:8" ht="11.25" customHeight="1">
      <c r="A181" s="68">
        <v>1999</v>
      </c>
      <c r="B181" s="21">
        <f>IF(AND('A-12'!B181="-",'A-7'!D33="-"),"-",SUM('A-12'!B181,'A-7'!D33))</f>
        <v>0</v>
      </c>
      <c r="C181" s="21">
        <f>IF(AND('A-12'!C181="-",'A-7'!E33="-"),"-",SUM('A-12'!C181,'A-7'!E33))</f>
        <v>1</v>
      </c>
      <c r="D181" s="21" t="str">
        <f>IF(AND('A-12'!D181="-",'A-7'!F33="-"),"-",SUM('A-12'!D181,'A-7'!F33))</f>
        <v>-</v>
      </c>
      <c r="E181" s="21" t="str">
        <f>IF(AND('A-12'!E181="-",'A-7'!G33="-"),"-",SUM('A-12'!E181,'A-7'!G33))</f>
        <v>-</v>
      </c>
      <c r="F181" s="21" t="str">
        <f>IF(AND('A-12'!F181="-",'A-7'!H33="-"),"-",SUM('A-12'!F181,'A-7'!H33))</f>
        <v>-</v>
      </c>
      <c r="G181" s="21" t="str">
        <f>IF(AND('A-12'!G181="-",'A-7'!I33="-"),"-",SUM('A-12'!G181,'A-7'!I33))</f>
        <v>-</v>
      </c>
      <c r="H181" s="21">
        <f t="shared" si="15"/>
        <v>1</v>
      </c>
    </row>
    <row r="182" spans="1:8" ht="11.25" customHeight="1">
      <c r="A182" s="68">
        <v>2000</v>
      </c>
      <c r="B182" s="21">
        <f>IF(AND('A-12'!B182="-",'A-7'!D34="-"),"-",SUM('A-12'!B182,'A-7'!D34))</f>
        <v>1</v>
      </c>
      <c r="C182" s="21">
        <f>IF(AND('A-12'!C182="-",'A-7'!E34="-"),"-",SUM('A-12'!C182,'A-7'!E34))</f>
        <v>6</v>
      </c>
      <c r="D182" s="21" t="str">
        <f>IF(AND('A-12'!D182="-",'A-7'!F34="-"),"-",SUM('A-12'!D182,'A-7'!F34))</f>
        <v>-</v>
      </c>
      <c r="E182" s="21">
        <f>IF(AND('A-12'!E182="-",'A-7'!G34="-"),"-",SUM('A-12'!E182,'A-7'!G34))</f>
        <v>294</v>
      </c>
      <c r="F182" s="21">
        <f>IF(AND('A-12'!F182="-",'A-7'!H34="-"),"-",SUM('A-12'!F182,'A-7'!H34))</f>
        <v>29</v>
      </c>
      <c r="G182" s="21" t="str">
        <f>IF(AND('A-12'!G182="-",'A-7'!I34="-"),"-",SUM('A-12'!G182,'A-7'!I34))</f>
        <v>-</v>
      </c>
      <c r="H182" s="21">
        <f t="shared" si="15"/>
        <v>330</v>
      </c>
    </row>
    <row r="183" spans="1:8" ht="11.25" customHeight="1">
      <c r="A183" s="68">
        <v>2001</v>
      </c>
      <c r="B183" s="21">
        <f>IF(AND('A-12'!B183="-",'A-7'!D35="-"),"-",SUM('A-12'!B183,'A-7'!D35))</f>
        <v>29</v>
      </c>
      <c r="C183" s="21">
        <f>IF(AND('A-12'!C183="-",'A-7'!E35="-"),"-",SUM('A-12'!C183,'A-7'!E35))</f>
        <v>27</v>
      </c>
      <c r="D183" s="21">
        <f>IF(AND('A-12'!D183="-",'A-7'!F35="-"),"-",SUM('A-12'!D183,'A-7'!F35))</f>
        <v>97</v>
      </c>
      <c r="E183" s="21">
        <f>IF(AND('A-12'!E183="-",'A-7'!G35="-"),"-",SUM('A-12'!E183,'A-7'!G35))</f>
        <v>126</v>
      </c>
      <c r="F183" s="21">
        <f>IF(AND('A-12'!F183="-",'A-7'!H35="-"),"-",SUM('A-12'!F183,'A-7'!H35))</f>
        <v>39</v>
      </c>
      <c r="G183" s="21" t="str">
        <f>IF(AND('A-12'!G183="-",'A-7'!I35="-"),"-",SUM('A-12'!G183,'A-7'!I35))</f>
        <v>-</v>
      </c>
      <c r="H183" s="21">
        <f t="shared" si="15"/>
        <v>318</v>
      </c>
    </row>
    <row r="184" spans="1:8" ht="11.25" customHeight="1">
      <c r="A184" s="68">
        <v>2002</v>
      </c>
      <c r="B184" s="21">
        <f>IF(AND('A-12'!B184="-",'A-7'!D36="-"),"-",SUM('A-12'!B184,'A-7'!D36))</f>
        <v>40</v>
      </c>
      <c r="C184" s="21">
        <f>IF(AND('A-12'!C184="-",'A-7'!E36="-"),"-",SUM('A-12'!C184,'A-7'!E36))</f>
        <v>57</v>
      </c>
      <c r="D184" s="21">
        <f>IF(AND('A-12'!D184="-",'A-7'!F36="-"),"-",SUM('A-12'!D184,'A-7'!F36))</f>
        <v>182</v>
      </c>
      <c r="E184" s="21">
        <f>IF(AND('A-12'!E184="-",'A-7'!G36="-"),"-",SUM('A-12'!E184,'A-7'!G36))</f>
        <v>216</v>
      </c>
      <c r="F184" s="21" t="str">
        <f>IF(AND('A-12'!F184="-",'A-7'!H36="-"),"-",SUM('A-12'!F184,'A-7'!H36))</f>
        <v>-</v>
      </c>
      <c r="G184" s="21" t="str">
        <f>IF(AND('A-12'!G184="-",'A-7'!I36="-"),"-",SUM('A-12'!G184,'A-7'!I36))</f>
        <v>-</v>
      </c>
      <c r="H184" s="21">
        <f t="shared" si="15"/>
        <v>495</v>
      </c>
    </row>
    <row r="185" spans="1:8" ht="11.25" customHeight="1">
      <c r="A185" s="68">
        <v>2003</v>
      </c>
      <c r="B185" s="21">
        <f>IF(AND('A-12'!B185="-",'A-7'!D37="-"),"-",SUM('A-12'!B185,'A-7'!D37))</f>
        <v>113</v>
      </c>
      <c r="C185" s="21">
        <f>IF(AND('A-12'!C185="-",'A-7'!E37="-"),"-",SUM('A-12'!C185,'A-7'!E37))</f>
        <v>24</v>
      </c>
      <c r="D185" s="21">
        <f>IF(AND('A-12'!D185="-",'A-7'!F37="-"),"-",SUM('A-12'!D185,'A-7'!F37))</f>
        <v>152</v>
      </c>
      <c r="E185" s="21">
        <f>IF(AND('A-12'!E185="-",'A-7'!G37="-"),"-",SUM('A-12'!E185,'A-7'!G37))</f>
        <v>175</v>
      </c>
      <c r="F185" s="21">
        <f>IF(AND('A-12'!F185="-",'A-7'!H37="-"),"-",SUM('A-12'!F185,'A-7'!H37))</f>
        <v>63</v>
      </c>
      <c r="G185" s="21" t="str">
        <f>IF(AND('A-12'!G185="-",'A-7'!I37="-"),"-",SUM('A-12'!G185,'A-7'!I37))</f>
        <v>-</v>
      </c>
      <c r="H185" s="21">
        <f t="shared" si="15"/>
        <v>527</v>
      </c>
    </row>
    <row r="186" spans="1:8" ht="11.25" customHeight="1">
      <c r="A186" s="68">
        <v>2004</v>
      </c>
      <c r="B186" s="21">
        <f>IF(AND('A-12'!B186="-",'A-7'!D38="-"),"-",SUM('A-12'!B186,'A-7'!D38))</f>
        <v>51</v>
      </c>
      <c r="C186" s="21">
        <f>IF(AND('A-12'!C186="-",'A-7'!E38="-"),"-",SUM('A-12'!C186,'A-7'!E38))</f>
        <v>4</v>
      </c>
      <c r="D186" s="21">
        <f>IF(AND('A-12'!D186="-",'A-7'!F38="-"),"-",SUM('A-12'!D186,'A-7'!F38))</f>
        <v>82</v>
      </c>
      <c r="E186" s="21">
        <f>IF(AND('A-12'!E186="-",'A-7'!G38="-"),"-",SUM('A-12'!E186,'A-7'!G38))</f>
        <v>106</v>
      </c>
      <c r="F186" s="21">
        <f>IF(AND('A-12'!F186="-",'A-7'!H38="-"),"-",SUM('A-12'!F186,'A-7'!H38))</f>
        <v>156</v>
      </c>
      <c r="G186" s="21" t="str">
        <f>IF(AND('A-12'!G186="-",'A-7'!I38="-"),"-",SUM('A-12'!G186,'A-7'!I38))</f>
        <v>-</v>
      </c>
      <c r="H186" s="21">
        <f t="shared" si="15"/>
        <v>399</v>
      </c>
    </row>
    <row r="187" spans="1:8" ht="11.25" customHeight="1">
      <c r="A187" s="68">
        <v>2005</v>
      </c>
      <c r="B187" s="21">
        <f>IF(AND('A-12'!B187="-",'A-7'!D39="-"),"-",SUM('A-12'!B187,'A-7'!D39))</f>
        <v>230</v>
      </c>
      <c r="C187" s="21">
        <f>IF(AND('A-12'!C187="-",'A-7'!E39="-"),"-",SUM('A-12'!C187,'A-7'!E39))</f>
        <v>51</v>
      </c>
      <c r="D187" s="21">
        <f>IF(AND('A-12'!D187="-",'A-7'!F39="-"),"-",SUM('A-12'!D187,'A-7'!F39))</f>
        <v>55</v>
      </c>
      <c r="E187" s="21">
        <f>IF(AND('A-12'!E187="-",'A-7'!G39="-"),"-",SUM('A-12'!E187,'A-7'!G39))</f>
        <v>283</v>
      </c>
      <c r="F187" s="21" t="str">
        <f>IF(AND('A-12'!F187="-",'A-7'!H39="-"),"-",SUM('A-12'!F187,'A-7'!H39))</f>
        <v>-</v>
      </c>
      <c r="G187" s="21" t="str">
        <f>IF(AND('A-12'!G187="-",'A-7'!I39="-"),"-",SUM('A-12'!G187,'A-7'!I39))</f>
        <v>-</v>
      </c>
      <c r="H187" s="21">
        <f t="shared" si="15"/>
        <v>619</v>
      </c>
    </row>
    <row r="188" spans="1:8" ht="11.25" customHeight="1">
      <c r="A188" s="68">
        <v>2006</v>
      </c>
      <c r="B188" s="21">
        <f>IF(AND('A-12'!B188="-",'A-7'!D40="-"),"-",SUM('A-12'!B188,'A-7'!D40))</f>
        <v>587</v>
      </c>
      <c r="C188" s="21">
        <f>IF(AND('A-12'!C188="-",'A-7'!E40="-"),"-",SUM('A-12'!C188,'A-7'!E40))</f>
        <v>350</v>
      </c>
      <c r="D188" s="21">
        <f>IF(AND('A-12'!D188="-",'A-7'!F40="-"),"-",SUM('A-12'!D188,'A-7'!F40))</f>
        <v>1</v>
      </c>
      <c r="E188" s="21">
        <f>IF(AND('A-12'!E188="-",'A-7'!G40="-"),"-",SUM('A-12'!E188,'A-7'!G40))</f>
        <v>81</v>
      </c>
      <c r="F188" s="21">
        <f>IF(AND('A-12'!F188="-",'A-7'!H40="-"),"-",SUM('A-12'!F188,'A-7'!H40))</f>
        <v>99</v>
      </c>
      <c r="G188" s="21" t="str">
        <f>IF(AND('A-12'!G188="-",'A-7'!I40="-"),"-",SUM('A-12'!G188,'A-7'!I40))</f>
        <v>-</v>
      </c>
      <c r="H188" s="21">
        <f t="shared" si="15"/>
        <v>1118</v>
      </c>
    </row>
    <row r="189" spans="1:8" ht="11.25" customHeight="1">
      <c r="A189" s="68">
        <v>2007</v>
      </c>
      <c r="B189" s="21">
        <f>IF(AND('A-12'!B189="-",'A-7'!D41="-"),"-",SUM('A-12'!B189,'A-7'!D41))</f>
        <v>99</v>
      </c>
      <c r="C189" s="21">
        <f>IF(AND('A-12'!C189="-",'A-7'!E41="-"),"-",SUM('A-12'!C189,'A-7'!E41))</f>
        <v>73</v>
      </c>
      <c r="D189" s="21">
        <f>IF(AND('A-12'!D189="-",'A-7'!F41="-"),"-",SUM('A-12'!D189,'A-7'!F41))</f>
        <v>50</v>
      </c>
      <c r="E189" s="21">
        <f>IF(AND('A-12'!E189="-",'A-7'!G41="-"),"-",SUM('A-12'!E189,'A-7'!G41))</f>
        <v>184</v>
      </c>
      <c r="F189" s="21">
        <f>IF(AND('A-12'!F189="-",'A-7'!H41="-"),"-",SUM('A-12'!F189,'A-7'!H41))</f>
        <v>24</v>
      </c>
      <c r="G189" s="21" t="str">
        <f>IF(AND('A-12'!G189="-",'A-7'!I41="-"),"-",SUM('A-12'!G189,'A-7'!I41))</f>
        <v>-</v>
      </c>
      <c r="H189" s="21">
        <f t="shared" si="15"/>
        <v>430</v>
      </c>
    </row>
    <row r="190" spans="1:8" ht="11.25" customHeight="1">
      <c r="A190" s="68">
        <v>2008</v>
      </c>
      <c r="B190" s="21">
        <f>IF(AND('A-12'!B190="-",'A-7'!D42="-"),"-",SUM('A-12'!B190,'A-7'!D42))</f>
        <v>306</v>
      </c>
      <c r="C190" s="21">
        <f>IF(AND('A-12'!C190="-",'A-7'!E42="-"),"-",SUM('A-12'!C190,'A-7'!E42))</f>
        <v>362</v>
      </c>
      <c r="D190" s="21">
        <f>IF(AND('A-12'!D190="-",'A-7'!F42="-"),"-",SUM('A-12'!D190,'A-7'!F42))</f>
        <v>36</v>
      </c>
      <c r="E190" s="21">
        <f>IF(AND('A-12'!E190="-",'A-7'!G42="-"),"-",SUM('A-12'!E190,'A-7'!G42))</f>
        <v>66</v>
      </c>
      <c r="F190" s="21">
        <f>IF(AND('A-12'!F190="-",'A-7'!H42="-"),"-",SUM('A-12'!F190,'A-7'!H42))</f>
        <v>13</v>
      </c>
      <c r="G190" s="21" t="str">
        <f>IF(AND('A-12'!G190="-",'A-7'!I42="-"),"-",SUM('A-12'!G190,'A-7'!I42))</f>
        <v>-</v>
      </c>
      <c r="H190" s="21">
        <f t="shared" si="15"/>
        <v>783</v>
      </c>
    </row>
    <row r="191" spans="1:8" ht="11.25" customHeight="1">
      <c r="A191" s="68">
        <v>2009</v>
      </c>
      <c r="B191" s="21">
        <f>IF(AND('A-12'!B191="-",'A-7'!D43="-"),"-",SUM('A-12'!B191,'A-7'!D43))</f>
        <v>79</v>
      </c>
      <c r="C191" s="21">
        <f>IF(AND('A-12'!C191="-",'A-7'!E43="-"),"-",SUM('A-12'!C191,'A-7'!E43))</f>
        <v>98</v>
      </c>
      <c r="D191" s="21">
        <f>IF(AND('A-12'!D191="-",'A-7'!F43="-"),"-",SUM('A-12'!D191,'A-7'!F43))</f>
        <v>259</v>
      </c>
      <c r="E191" s="21">
        <f>IF(AND('A-12'!E191="-",'A-7'!G43="-"),"-",SUM('A-12'!E191,'A-7'!G43))</f>
        <v>178</v>
      </c>
      <c r="F191" s="21">
        <f>IF(AND('A-12'!F191="-",'A-7'!H43="-"),"-",SUM('A-12'!F191,'A-7'!H43))</f>
        <v>13</v>
      </c>
      <c r="G191" s="21" t="str">
        <f>IF(AND('A-12'!G191="-",'A-7'!I43="-"),"-",SUM('A-12'!G191,'A-7'!I43))</f>
        <v>-</v>
      </c>
      <c r="H191" s="21">
        <f t="shared" si="15"/>
        <v>627</v>
      </c>
    </row>
    <row r="192" spans="1:8" ht="11.25" customHeight="1">
      <c r="A192" s="68">
        <v>2010</v>
      </c>
      <c r="B192" s="21">
        <f>IF(AND('A-12'!B192="-",'A-7'!D44="-"),"-",SUM('A-12'!B192,'A-7'!D44))</f>
        <v>91</v>
      </c>
      <c r="C192" s="21">
        <f>IF(AND('A-12'!C192="-",'A-7'!E44="-"),"-",SUM('A-12'!C192,'A-7'!E44))</f>
        <v>310</v>
      </c>
      <c r="D192" s="21">
        <f>IF(AND('A-12'!D192="-",'A-7'!F44="-"),"-",SUM('A-12'!D192,'A-7'!F44))</f>
        <v>164</v>
      </c>
      <c r="E192" s="21">
        <f>IF(AND('A-12'!E192="-",'A-7'!G44="-"),"-",SUM('A-12'!E192,'A-7'!G44))</f>
        <v>136</v>
      </c>
      <c r="F192" s="21">
        <f>IF(AND('A-12'!F192="-",'A-7'!H44="-"),"-",SUM('A-12'!F192,'A-7'!H44))</f>
        <v>23</v>
      </c>
      <c r="G192" s="21" t="str">
        <f>IF(AND('A-12'!G192="-",'A-7'!I44="-"),"-",SUM('A-12'!G192,'A-7'!I44))</f>
        <v>-</v>
      </c>
      <c r="H192" s="21">
        <f t="shared" si="15"/>
        <v>724</v>
      </c>
    </row>
    <row r="193" spans="1:13" ht="11.25" customHeight="1">
      <c r="A193" s="68">
        <v>2011</v>
      </c>
      <c r="B193" s="21">
        <f>IF(AND('A-12'!B193="-",'A-7'!D45="-"),"-",SUM('A-12'!B193,'A-7'!D45))</f>
        <v>127</v>
      </c>
      <c r="C193" s="21">
        <f>IF(AND('A-12'!C193="-",'A-7'!E45="-"),"-",SUM('A-12'!C193,'A-7'!E45))</f>
        <v>167</v>
      </c>
      <c r="D193" s="21">
        <f>IF(AND('A-12'!D193="-",'A-7'!F45="-"),"-",SUM('A-12'!D193,'A-7'!F45))</f>
        <v>42</v>
      </c>
      <c r="E193" s="21">
        <f>IF(AND('A-12'!E193="-",'A-7'!G45="-"),"-",SUM('A-12'!E193,'A-7'!G45))</f>
        <v>27</v>
      </c>
      <c r="F193" s="21">
        <f>IF(AND('A-12'!F193="-",'A-7'!H45="-"),"-",SUM('A-12'!F193,'A-7'!H45))</f>
        <v>18</v>
      </c>
      <c r="G193" s="21" t="str">
        <f>IF(AND('A-12'!G193="-",'A-7'!I45="-"),"-",SUM('A-12'!G193,'A-7'!I45))</f>
        <v>-</v>
      </c>
      <c r="H193" s="21">
        <f t="shared" si="15"/>
        <v>381</v>
      </c>
    </row>
    <row r="194" spans="1:13" ht="11.25" customHeight="1">
      <c r="A194" s="68">
        <v>2012</v>
      </c>
      <c r="B194" s="21">
        <f>IF(AND('A-12'!B194="-",'A-7'!D46="-"),"-",SUM('A-12'!B194,'A-7'!D46))</f>
        <v>63</v>
      </c>
      <c r="C194" s="21">
        <f>IF(AND('A-12'!C194="-",'A-7'!E46="-"),"-",SUM('A-12'!C194,'A-7'!E46))</f>
        <v>299</v>
      </c>
      <c r="D194" s="21">
        <f>IF(AND('A-12'!D194="-",'A-7'!F46="-"),"-",SUM('A-12'!D194,'A-7'!F46))</f>
        <v>51</v>
      </c>
      <c r="E194" s="21">
        <f>IF(AND('A-12'!E194="-",'A-7'!G46="-"),"-",SUM('A-12'!E194,'A-7'!G46))</f>
        <v>27</v>
      </c>
      <c r="F194" s="21">
        <f>IF(AND('A-12'!F194="-",'A-7'!H46="-"),"-",SUM('A-12'!F194,'A-7'!H46))</f>
        <v>83</v>
      </c>
      <c r="G194" s="21" t="str">
        <f>IF(AND('A-12'!G194="-",'A-7'!I46="-"),"-",SUM('A-12'!G194,'A-7'!I46))</f>
        <v>-</v>
      </c>
      <c r="H194" s="21">
        <f t="shared" si="15"/>
        <v>523</v>
      </c>
    </row>
    <row r="195" spans="1:13" ht="11.25" customHeight="1">
      <c r="A195" s="68">
        <v>2013</v>
      </c>
      <c r="B195" s="21">
        <f>IF(AND('A-12'!B195="-",'A-7'!D47="-"),"-",SUM('A-12'!B195,'A-7'!D47))</f>
        <v>111</v>
      </c>
      <c r="C195" s="21">
        <f>IF(AND('A-12'!C195="-",'A-7'!E47="-"),"-",SUM('A-12'!C195,'A-7'!E47))</f>
        <v>170</v>
      </c>
      <c r="D195" s="21">
        <f>IF(AND('A-12'!D195="-",'A-7'!F47="-"),"-",SUM('A-12'!D195,'A-7'!F47))</f>
        <v>47</v>
      </c>
      <c r="E195" s="21">
        <f>IF(AND('A-12'!E195="-",'A-7'!G47="-"),"-",SUM('A-12'!E195,'A-7'!G47))</f>
        <v>56</v>
      </c>
      <c r="F195" s="21">
        <f>IF(AND('A-12'!F195="-",'A-7'!H47="-"),"-",SUM('A-12'!F195,'A-7'!H47))</f>
        <v>33</v>
      </c>
      <c r="G195" s="21" t="str">
        <f>IF(AND('A-12'!G195="-",'A-7'!I47="-"),"-",SUM('A-12'!G195,'A-7'!I47))</f>
        <v>-</v>
      </c>
      <c r="H195" s="21">
        <f t="shared" si="15"/>
        <v>417</v>
      </c>
    </row>
    <row r="196" spans="1:13" ht="11.25" customHeight="1">
      <c r="A196" s="68">
        <v>2014</v>
      </c>
      <c r="B196" s="21">
        <f>IF(AND('A-12'!B196="-",'A-7'!D48="-"),"-",SUM('A-12'!B196,'A-7'!D48))</f>
        <v>705</v>
      </c>
      <c r="C196" s="21">
        <f>IF(AND('A-12'!C196="-",'A-7'!E48="-"),"-",SUM('A-12'!C196,'A-7'!E48))</f>
        <v>128</v>
      </c>
      <c r="D196" s="21">
        <f>IF(AND('A-12'!D196="-",'A-7'!F48="-"),"-",SUM('A-12'!D196,'A-7'!F48))</f>
        <v>203</v>
      </c>
      <c r="E196" s="21">
        <f>IF(AND('A-12'!E196="-",'A-7'!G48="-"),"-",SUM('A-12'!E196,'A-7'!G48))</f>
        <v>100</v>
      </c>
      <c r="F196" s="21">
        <f>IF(AND('A-12'!F196="-",'A-7'!H48="-"),"-",SUM('A-12'!F196,'A-7'!H48))</f>
        <v>74</v>
      </c>
      <c r="G196" s="21" t="str">
        <f>IF(AND('A-12'!G196="-",'A-7'!I48="-"),"-",SUM('A-12'!G196,'A-7'!I48))</f>
        <v>-</v>
      </c>
      <c r="H196" s="21">
        <f t="shared" si="15"/>
        <v>1210</v>
      </c>
      <c r="I196" s="115"/>
      <c r="J196" s="1"/>
      <c r="K196" s="1"/>
      <c r="L196" s="1"/>
      <c r="M196" s="1"/>
    </row>
    <row r="197" spans="1:13" ht="11.25" customHeight="1">
      <c r="A197" s="68">
        <v>2015</v>
      </c>
      <c r="B197" s="21">
        <f>IF(AND('A-12'!B197="-",'A-7'!D49="-"),"-",SUM('A-12'!B197,'A-7'!D49))</f>
        <v>708</v>
      </c>
      <c r="C197" s="21">
        <f>IF(AND('A-12'!C197="-",'A-7'!E49="-"),"-",SUM('A-12'!C197,'A-7'!E49))</f>
        <v>114</v>
      </c>
      <c r="D197" s="21">
        <f>IF(AND('A-12'!D197="-",'A-7'!F49="-"),"-",SUM('A-12'!D197,'A-7'!F49))</f>
        <v>59</v>
      </c>
      <c r="E197" s="21">
        <f>IF(AND('A-12'!E197="-",'A-7'!G49="-"),"-",SUM('A-12'!E197,'A-7'!G49))</f>
        <v>87</v>
      </c>
      <c r="F197" s="21">
        <f>IF(AND('A-12'!F197="-",'A-7'!H49="-"),"-",SUM('A-12'!F197,'A-7'!H49))</f>
        <v>125</v>
      </c>
      <c r="G197" s="21" t="str">
        <f>IF(AND('A-12'!G197="-",'A-7'!I49="-"),"-",SUM('A-12'!G197,'A-7'!I49))</f>
        <v>-</v>
      </c>
      <c r="H197" s="21">
        <f t="shared" ref="H197:H206" si="16">SUM(B197:G197)</f>
        <v>1093</v>
      </c>
      <c r="I197" s="1"/>
      <c r="J197" s="1"/>
      <c r="K197" s="1"/>
      <c r="L197" s="1"/>
      <c r="M197" s="1"/>
    </row>
    <row r="198" spans="1:13" ht="11.25" customHeight="1">
      <c r="A198" s="68">
        <v>2016</v>
      </c>
      <c r="B198" s="21">
        <f>IF(AND('A-12'!B198="-",'A-7'!D50="-"),"-",SUM('A-12'!B198,'A-7'!D50))</f>
        <v>149</v>
      </c>
      <c r="C198" s="21">
        <f>IF(AND('A-12'!C198="-",'A-7'!E50="-"),"-",SUM('A-12'!C198,'A-7'!E50))</f>
        <v>130</v>
      </c>
      <c r="D198" s="21">
        <f>IF(AND('A-12'!D198="-",'A-7'!F50="-"),"-",SUM('A-12'!D198,'A-7'!F50))</f>
        <v>51</v>
      </c>
      <c r="E198" s="21">
        <f>IF(AND('A-12'!E198="-",'A-7'!G50="-"),"-",SUM('A-12'!E198,'A-7'!G50))</f>
        <v>83</v>
      </c>
      <c r="F198" s="21" t="str">
        <f>IF(AND('A-12'!F198="-",'A-7'!H50="-"),"-",SUM('A-12'!F198,'A-7'!H50))</f>
        <v>-</v>
      </c>
      <c r="G198" s="21" t="str">
        <f>IF(AND('A-12'!G198="-",'A-7'!I50="-"),"-",SUM('A-12'!G198,'A-7'!I50))</f>
        <v>-</v>
      </c>
      <c r="H198" s="21">
        <f t="shared" si="16"/>
        <v>413</v>
      </c>
      <c r="I198" s="1"/>
      <c r="J198" s="1"/>
      <c r="K198" s="1"/>
      <c r="L198" s="1"/>
      <c r="M198" s="1"/>
    </row>
    <row r="199" spans="1:13" ht="11.25" customHeight="1">
      <c r="A199" s="68">
        <v>2017</v>
      </c>
      <c r="B199" s="21">
        <f>IF(AND('A-12'!B199="-",'A-7'!D51="-"),"-",SUM('A-12'!B199,'A-7'!D51))</f>
        <v>98</v>
      </c>
      <c r="C199" s="21">
        <f>IF(AND('A-12'!C199="-",'A-7'!E51="-"),"-",SUM('A-12'!C199,'A-7'!E51))</f>
        <v>116</v>
      </c>
      <c r="D199" s="21">
        <f>IF(AND('A-12'!D199="-",'A-7'!F51="-"),"-",SUM('A-12'!D199,'A-7'!F51))</f>
        <v>26</v>
      </c>
      <c r="E199" s="21">
        <f>IF(AND('A-12'!E199="-",'A-7'!G51="-"),"-",SUM('A-12'!E199,'A-7'!G51))</f>
        <v>119</v>
      </c>
      <c r="F199" s="21">
        <f>IF(AND('A-12'!F199="-",'A-7'!H51="-"),"-",SUM('A-12'!F199,'A-7'!H51))</f>
        <v>76</v>
      </c>
      <c r="G199" s="21" t="str">
        <f>IF(AND('A-12'!G199="-",'A-7'!I51="-"),"-",SUM('A-12'!G199,'A-7'!I51))</f>
        <v>-</v>
      </c>
      <c r="H199" s="21">
        <f t="shared" si="16"/>
        <v>435</v>
      </c>
      <c r="I199" s="1"/>
      <c r="J199" s="1"/>
      <c r="K199" s="1"/>
      <c r="L199" s="1"/>
      <c r="M199" s="1"/>
    </row>
    <row r="200" spans="1:13" ht="11.25" customHeight="1">
      <c r="A200" s="68">
        <v>2018</v>
      </c>
      <c r="B200" s="21">
        <f>IF(AND('A-12'!B200="-",'A-7'!D52="-"),"-",SUM('A-12'!B200,'A-7'!D52))</f>
        <v>29</v>
      </c>
      <c r="C200" s="21">
        <f>IF(AND('A-12'!C200="-",'A-7'!E52="-"),"-",SUM('A-12'!C200,'A-7'!E52))</f>
        <v>67</v>
      </c>
      <c r="D200" s="21">
        <f>IF(AND('A-12'!D200="-",'A-7'!F52="-"),"-",SUM('A-12'!D200,'A-7'!F52))</f>
        <v>18</v>
      </c>
      <c r="E200" s="21">
        <f>IF(AND('A-12'!E200="-",'A-7'!G52="-"),"-",SUM('A-12'!E200,'A-7'!G52))</f>
        <v>36</v>
      </c>
      <c r="F200" s="21">
        <f>IF(AND('A-12'!F200="-",'A-7'!H52="-"),"-",SUM('A-12'!F200,'A-7'!H52))</f>
        <v>2</v>
      </c>
      <c r="G200" s="21" t="str">
        <f>IF(AND('A-12'!G200="-",'A-7'!I52="-"),"-",SUM('A-12'!G200,'A-7'!I52))</f>
        <v>-</v>
      </c>
      <c r="H200" s="21">
        <f t="shared" si="16"/>
        <v>152</v>
      </c>
      <c r="I200" s="1"/>
      <c r="J200" s="1"/>
      <c r="K200" s="1"/>
      <c r="L200" s="1"/>
      <c r="M200" s="1"/>
    </row>
    <row r="201" spans="1:13" ht="11.25" customHeight="1">
      <c r="A201" s="86">
        <v>2019</v>
      </c>
      <c r="B201" s="21">
        <f>IF(AND('A-12'!B201="-",'A-7'!D53="-"),"-",SUM('A-12'!B201,'A-7'!D53))</f>
        <v>51</v>
      </c>
      <c r="C201" s="21">
        <f>IF(AND('A-12'!C201="-",'A-7'!E53="-"),"-",SUM('A-12'!C201,'A-7'!E53))</f>
        <v>26</v>
      </c>
      <c r="D201" s="21">
        <f>IF(AND('A-12'!D201="-",'A-7'!F53="-"),"-",SUM('A-12'!D201,'A-7'!F53))</f>
        <v>109</v>
      </c>
      <c r="E201" s="21">
        <f>IF(AND('A-12'!E201="-",'A-7'!G53="-"),"-",SUM('A-12'!E201,'A-7'!G53))</f>
        <v>54</v>
      </c>
      <c r="F201" s="21">
        <f>IF(AND('A-12'!F201="-",'A-7'!H53="-"),"-",SUM('A-12'!F201,'A-7'!H53))</f>
        <v>24</v>
      </c>
      <c r="G201" s="21" t="str">
        <f>IF(AND('A-12'!G201="-",'A-7'!I53="-"),"-",SUM('A-12'!G201,'A-7'!I53))</f>
        <v>-</v>
      </c>
      <c r="H201" s="21">
        <f t="shared" si="16"/>
        <v>264</v>
      </c>
      <c r="I201" s="1"/>
      <c r="J201" s="1"/>
      <c r="K201" s="1"/>
      <c r="L201" s="1"/>
      <c r="M201" s="1"/>
    </row>
    <row r="202" spans="1:13" ht="11.25" customHeight="1">
      <c r="A202" s="86">
        <v>2020</v>
      </c>
      <c r="B202" s="21">
        <f>IF(AND('A-12'!B202="-",'A-7'!D54="-"),"-",SUM('A-12'!B202,'A-7'!D54))</f>
        <v>34</v>
      </c>
      <c r="C202" s="21">
        <f>IF(AND('A-12'!C202="-",'A-7'!E54="-"),"-",SUM('A-12'!C202,'A-7'!E54))</f>
        <v>37</v>
      </c>
      <c r="D202" s="21">
        <f>IF(AND('A-12'!D202="-",'A-7'!F54="-"),"-",SUM('A-12'!D202,'A-7'!F54))</f>
        <v>20</v>
      </c>
      <c r="E202" s="21">
        <f>IF(AND('A-12'!E202="-",'A-7'!G54="-"),"-",SUM('A-12'!E202,'A-7'!G54))</f>
        <v>23</v>
      </c>
      <c r="F202" s="21">
        <f>IF(AND('A-12'!F202="-",'A-7'!H54="-"),"-",SUM('A-12'!F202,'A-7'!H54))</f>
        <v>8</v>
      </c>
      <c r="G202" s="21" t="str">
        <f>IF(AND('A-12'!G202="-",'A-7'!I54="-"),"-",SUM('A-12'!G202,'A-7'!I54))</f>
        <v>-</v>
      </c>
      <c r="H202" s="21">
        <f t="shared" ref="H202:H205" si="17">SUM(B202:G202)</f>
        <v>122</v>
      </c>
      <c r="I202" s="1"/>
      <c r="J202" s="1"/>
      <c r="K202" s="1"/>
      <c r="L202" s="1"/>
      <c r="M202" s="1"/>
    </row>
    <row r="203" spans="1:13" ht="11.25" customHeight="1">
      <c r="A203" s="86">
        <v>2021</v>
      </c>
      <c r="B203" s="21">
        <f>IF(AND('A-12'!B203="-",'A-7'!D55="-"),"-",SUM('A-12'!B203,'A-7'!D55))</f>
        <v>9</v>
      </c>
      <c r="C203" s="21">
        <f>IF(AND('A-12'!C203="-",'A-7'!E55="-"),"-",SUM('A-12'!C203,'A-7'!E55))</f>
        <v>18</v>
      </c>
      <c r="D203" s="21">
        <f>IF(AND('A-12'!D203="-",'A-7'!F55="-"),"-",SUM('A-12'!D203,'A-7'!F55))</f>
        <v>22</v>
      </c>
      <c r="E203" s="21">
        <f>IF(AND('A-12'!E203="-",'A-7'!G55="-"),"-",SUM('A-12'!E203,'A-7'!G55))</f>
        <v>14</v>
      </c>
      <c r="F203" s="21">
        <f>IF(AND('A-12'!F203="-",'A-7'!H55="-"),"-",SUM('A-12'!F203,'A-7'!H55))</f>
        <v>15</v>
      </c>
      <c r="G203" s="21" t="str">
        <f>IF(AND('A-12'!G203="-",'A-7'!I55="-"),"-",SUM('A-12'!G203,'A-7'!I55))</f>
        <v>-</v>
      </c>
      <c r="H203" s="21">
        <f t="shared" si="17"/>
        <v>78</v>
      </c>
      <c r="I203" s="1"/>
      <c r="J203" s="1"/>
      <c r="K203" s="1"/>
      <c r="L203" s="1"/>
      <c r="M203" s="1"/>
    </row>
    <row r="204" spans="1:13" ht="11.25" customHeight="1">
      <c r="A204" s="86">
        <v>2022</v>
      </c>
      <c r="B204" s="21">
        <f>IF(AND('A-12'!B204="-",'A-7'!D56="-"),"-",SUM('A-12'!B204,'A-7'!D56))</f>
        <v>12</v>
      </c>
      <c r="C204" s="21">
        <f>IF(AND('A-12'!C204="-",'A-7'!E56="-"),"-",SUM('A-12'!C204,'A-7'!E56))</f>
        <v>63</v>
      </c>
      <c r="D204" s="21">
        <f>IF(AND('A-12'!D204="-",'A-7'!F56="-"),"-",SUM('A-12'!D204,'A-7'!F56))</f>
        <v>111</v>
      </c>
      <c r="E204" s="21">
        <f>IF(AND('A-12'!E204="-",'A-7'!G56="-"),"-",SUM('A-12'!E204,'A-7'!G56))</f>
        <v>15</v>
      </c>
      <c r="F204" s="21">
        <f>IF(AND('A-12'!F204="-",'A-7'!H56="-"),"-",SUM('A-12'!F204,'A-7'!H56))</f>
        <v>32</v>
      </c>
      <c r="G204" s="21" t="str">
        <f>IF(AND('A-12'!G204="-",'A-7'!I56="-"),"-",SUM('A-12'!G204,'A-7'!I56))</f>
        <v>-</v>
      </c>
      <c r="H204" s="21">
        <f t="shared" si="17"/>
        <v>233</v>
      </c>
      <c r="I204" s="1"/>
      <c r="J204" s="1"/>
      <c r="K204" s="1"/>
      <c r="L204" s="1"/>
      <c r="M204" s="1"/>
    </row>
    <row r="205" spans="1:13" ht="11.25" customHeight="1">
      <c r="A205" s="86">
        <v>2023</v>
      </c>
      <c r="B205" s="21">
        <f>IF(AND('A-12'!B205="-",'A-7'!D57="-"),"-",SUM('A-12'!B205,'A-7'!D57))</f>
        <v>32</v>
      </c>
      <c r="C205" s="21">
        <f>IF(AND('A-12'!C205="-",'A-7'!E57="-"),"-",SUM('A-12'!C205,'A-7'!E57))</f>
        <v>44</v>
      </c>
      <c r="D205" s="21">
        <f>IF(AND('A-12'!D205="-",'A-7'!F57="-"),"-",SUM('A-12'!D205,'A-7'!F57))</f>
        <v>105</v>
      </c>
      <c r="E205" s="21">
        <f>IF(AND('A-12'!E205="-",'A-7'!G57="-"),"-",SUM('A-12'!E205,'A-7'!G57))</f>
        <v>31</v>
      </c>
      <c r="F205" s="21">
        <f>IF(AND('A-12'!F205="-",'A-7'!H57="-"),"-",SUM('A-12'!F205,'A-7'!H57))</f>
        <v>21</v>
      </c>
      <c r="G205" s="21" t="str">
        <f>IF(AND('A-12'!G205="-",'A-7'!I57="-"),"-",SUM('A-12'!G205,'A-7'!I57))</f>
        <v>-</v>
      </c>
      <c r="H205" s="21">
        <f t="shared" si="17"/>
        <v>233</v>
      </c>
      <c r="I205" s="1"/>
      <c r="J205" s="1"/>
      <c r="K205" s="1"/>
      <c r="L205" s="1"/>
      <c r="M205" s="1"/>
    </row>
    <row r="206" spans="1:13" ht="11.25" customHeight="1">
      <c r="A206" s="86" t="s">
        <v>346</v>
      </c>
      <c r="B206" s="21">
        <f>IF(AND('A-12'!B206="-",'A-7'!D58="-"),"-",SUM('A-12'!B206,'A-7'!D58))</f>
        <v>129</v>
      </c>
      <c r="C206" s="21">
        <f>IF(AND('A-12'!C206="-",'A-7'!E58="-"),"-",SUM('A-12'!C206,'A-7'!E58))</f>
        <v>73</v>
      </c>
      <c r="D206" s="21">
        <f>IF(AND('A-12'!D206="-",'A-7'!F58="-"),"-",SUM('A-12'!D206,'A-7'!F58))</f>
        <v>63</v>
      </c>
      <c r="E206" s="21">
        <f>IF(AND('A-12'!E206="-",'A-7'!G58="-"),"-",SUM('A-12'!E206,'A-7'!G58))</f>
        <v>62</v>
      </c>
      <c r="F206" s="21">
        <f>IF(AND('A-12'!F206="-",'A-7'!H58="-"),"-",SUM('A-12'!F206,'A-7'!H58))</f>
        <v>7</v>
      </c>
      <c r="G206" s="21" t="str">
        <f>IF(AND('A-12'!G206="-",'A-7'!I58="-"),"-",SUM('A-12'!G206,'A-7'!I58))</f>
        <v>-</v>
      </c>
      <c r="H206" s="21">
        <f t="shared" si="16"/>
        <v>334</v>
      </c>
      <c r="I206" s="1"/>
      <c r="J206" s="1"/>
      <c r="K206" s="1"/>
      <c r="L206" s="1"/>
      <c r="M206" s="1"/>
    </row>
    <row r="207" spans="1:13" ht="11.25" customHeight="1"/>
    <row r="208" spans="1:13" ht="11.25" customHeight="1">
      <c r="A208" s="63" t="s">
        <v>293</v>
      </c>
    </row>
    <row r="209" spans="1:8" ht="11.25" customHeight="1">
      <c r="A209" s="68">
        <v>1976</v>
      </c>
      <c r="B209" s="21">
        <f t="shared" ref="B209:H218" si="18">IF(AND(B158="-",B5="-"),"-",SUM(B158,B5))</f>
        <v>4766</v>
      </c>
      <c r="C209" s="21">
        <f t="shared" si="18"/>
        <v>8438</v>
      </c>
      <c r="D209" s="21">
        <f t="shared" si="18"/>
        <v>19192</v>
      </c>
      <c r="E209" s="21">
        <f t="shared" si="18"/>
        <v>17885</v>
      </c>
      <c r="F209" s="21">
        <f t="shared" si="18"/>
        <v>12579</v>
      </c>
      <c r="G209" s="21">
        <f t="shared" si="18"/>
        <v>121</v>
      </c>
      <c r="H209" s="21">
        <f t="shared" si="18"/>
        <v>62981</v>
      </c>
    </row>
    <row r="210" spans="1:8" ht="11.25" customHeight="1">
      <c r="A210" s="68">
        <v>1977</v>
      </c>
      <c r="B210" s="21">
        <f t="shared" si="18"/>
        <v>4778</v>
      </c>
      <c r="C210" s="21">
        <f t="shared" si="18"/>
        <v>3617</v>
      </c>
      <c r="D210" s="21">
        <f t="shared" si="18"/>
        <v>21596</v>
      </c>
      <c r="E210" s="21">
        <f t="shared" si="18"/>
        <v>16084</v>
      </c>
      <c r="F210" s="21">
        <f t="shared" si="18"/>
        <v>9994</v>
      </c>
      <c r="G210" s="21">
        <f t="shared" si="18"/>
        <v>90</v>
      </c>
      <c r="H210" s="21">
        <f t="shared" si="18"/>
        <v>56159</v>
      </c>
    </row>
    <row r="211" spans="1:8" ht="11.25" customHeight="1">
      <c r="A211" s="68">
        <v>1978</v>
      </c>
      <c r="B211" s="21">
        <f t="shared" si="18"/>
        <v>2950</v>
      </c>
      <c r="C211" s="21">
        <f t="shared" si="18"/>
        <v>3062</v>
      </c>
      <c r="D211" s="21">
        <f t="shared" si="18"/>
        <v>15495</v>
      </c>
      <c r="E211" s="21">
        <f t="shared" si="18"/>
        <v>11225</v>
      </c>
      <c r="F211" s="21">
        <f t="shared" si="18"/>
        <v>8788</v>
      </c>
      <c r="G211" s="21">
        <f t="shared" si="18"/>
        <v>58</v>
      </c>
      <c r="H211" s="21">
        <f t="shared" si="18"/>
        <v>41578</v>
      </c>
    </row>
    <row r="212" spans="1:8" ht="11.25" customHeight="1">
      <c r="A212" s="68">
        <v>1979</v>
      </c>
      <c r="B212" s="21">
        <f t="shared" si="18"/>
        <v>4751</v>
      </c>
      <c r="C212" s="21">
        <f t="shared" si="18"/>
        <v>164</v>
      </c>
      <c r="D212" s="21">
        <f t="shared" si="18"/>
        <v>15710</v>
      </c>
      <c r="E212" s="21">
        <f t="shared" si="18"/>
        <v>21901</v>
      </c>
      <c r="F212" s="21">
        <f t="shared" si="18"/>
        <v>191</v>
      </c>
      <c r="G212" s="21">
        <f t="shared" si="18"/>
        <v>1</v>
      </c>
      <c r="H212" s="21">
        <f t="shared" si="18"/>
        <v>42718</v>
      </c>
    </row>
    <row r="213" spans="1:8" ht="11.25" customHeight="1">
      <c r="A213" s="68">
        <v>1980</v>
      </c>
      <c r="B213" s="21">
        <f t="shared" si="18"/>
        <v>4663</v>
      </c>
      <c r="C213" s="21">
        <f t="shared" si="18"/>
        <v>218</v>
      </c>
      <c r="D213" s="21">
        <f t="shared" si="18"/>
        <v>9481</v>
      </c>
      <c r="E213" s="21">
        <f t="shared" si="18"/>
        <v>11846</v>
      </c>
      <c r="F213" s="21">
        <f t="shared" si="18"/>
        <v>640</v>
      </c>
      <c r="G213" s="21">
        <f t="shared" si="18"/>
        <v>8</v>
      </c>
      <c r="H213" s="21">
        <f t="shared" si="18"/>
        <v>26856</v>
      </c>
    </row>
    <row r="214" spans="1:8" ht="11.25" customHeight="1">
      <c r="A214" s="68">
        <v>1981</v>
      </c>
      <c r="B214" s="21">
        <f t="shared" si="18"/>
        <v>5496</v>
      </c>
      <c r="C214" s="21">
        <f t="shared" si="18"/>
        <v>207</v>
      </c>
      <c r="D214" s="21">
        <f t="shared" si="18"/>
        <v>11201</v>
      </c>
      <c r="E214" s="21">
        <f t="shared" si="18"/>
        <v>11095</v>
      </c>
      <c r="F214" s="21">
        <f t="shared" si="18"/>
        <v>0</v>
      </c>
      <c r="G214" s="21">
        <f t="shared" si="18"/>
        <v>1</v>
      </c>
      <c r="H214" s="21">
        <f t="shared" si="18"/>
        <v>28000</v>
      </c>
    </row>
    <row r="215" spans="1:8" ht="11.25" customHeight="1">
      <c r="A215" s="68">
        <v>1982</v>
      </c>
      <c r="B215" s="21">
        <f t="shared" si="18"/>
        <v>4679</v>
      </c>
      <c r="C215" s="21">
        <f t="shared" si="18"/>
        <v>676</v>
      </c>
      <c r="D215" s="21">
        <f t="shared" si="18"/>
        <v>11372</v>
      </c>
      <c r="E215" s="21">
        <f t="shared" si="18"/>
        <v>396</v>
      </c>
      <c r="F215" s="21">
        <f t="shared" si="18"/>
        <v>0</v>
      </c>
      <c r="G215" s="21">
        <f t="shared" si="18"/>
        <v>0</v>
      </c>
      <c r="H215" s="21">
        <f t="shared" si="18"/>
        <v>17123</v>
      </c>
    </row>
    <row r="216" spans="1:8" ht="11.25" customHeight="1">
      <c r="A216" s="68">
        <v>1983</v>
      </c>
      <c r="B216" s="21">
        <f t="shared" si="18"/>
        <v>4487</v>
      </c>
      <c r="C216" s="21">
        <f t="shared" si="18"/>
        <v>623</v>
      </c>
      <c r="D216" s="21">
        <f t="shared" si="18"/>
        <v>2871</v>
      </c>
      <c r="E216" s="21">
        <f t="shared" si="18"/>
        <v>2095</v>
      </c>
      <c r="F216" s="21">
        <f t="shared" si="18"/>
        <v>732</v>
      </c>
      <c r="G216" s="21">
        <f t="shared" si="18"/>
        <v>0</v>
      </c>
      <c r="H216" s="21">
        <f t="shared" si="18"/>
        <v>10808</v>
      </c>
    </row>
    <row r="217" spans="1:8" ht="11.25" customHeight="1">
      <c r="A217" s="68">
        <v>1984</v>
      </c>
      <c r="B217" s="21">
        <f t="shared" si="18"/>
        <v>665</v>
      </c>
      <c r="C217" s="21">
        <f t="shared" si="18"/>
        <v>0</v>
      </c>
      <c r="D217" s="21">
        <f t="shared" si="18"/>
        <v>0</v>
      </c>
      <c r="E217" s="21">
        <f t="shared" si="18"/>
        <v>915</v>
      </c>
      <c r="F217" s="21">
        <f t="shared" si="18"/>
        <v>0</v>
      </c>
      <c r="G217" s="21">
        <f t="shared" si="18"/>
        <v>0</v>
      </c>
      <c r="H217" s="21">
        <f t="shared" si="18"/>
        <v>1580</v>
      </c>
    </row>
    <row r="218" spans="1:8" ht="11.25" customHeight="1">
      <c r="A218" s="68">
        <v>1985</v>
      </c>
      <c r="B218" s="21">
        <f t="shared" si="18"/>
        <v>3017</v>
      </c>
      <c r="C218" s="21">
        <f t="shared" si="18"/>
        <v>20</v>
      </c>
      <c r="D218" s="21">
        <f t="shared" si="18"/>
        <v>2041</v>
      </c>
      <c r="E218" s="21">
        <f t="shared" si="18"/>
        <v>1971</v>
      </c>
      <c r="F218" s="21">
        <f t="shared" si="18"/>
        <v>14</v>
      </c>
      <c r="G218" s="21">
        <f t="shared" si="18"/>
        <v>1</v>
      </c>
      <c r="H218" s="21">
        <f t="shared" si="18"/>
        <v>7064</v>
      </c>
    </row>
    <row r="219" spans="1:8" ht="11.25" customHeight="1">
      <c r="A219" s="68">
        <v>1986</v>
      </c>
      <c r="B219" s="21">
        <f t="shared" ref="B219:H228" si="19">IF(AND(B168="-",B15="-"),"-",SUM(B168,B15))</f>
        <v>2697</v>
      </c>
      <c r="C219" s="21">
        <f t="shared" si="19"/>
        <v>15</v>
      </c>
      <c r="D219" s="21" t="str">
        <f t="shared" si="19"/>
        <v>-</v>
      </c>
      <c r="E219" s="21">
        <f t="shared" si="19"/>
        <v>2694</v>
      </c>
      <c r="F219" s="21" t="str">
        <f t="shared" si="19"/>
        <v>-</v>
      </c>
      <c r="G219" s="21" t="str">
        <f t="shared" si="19"/>
        <v>-</v>
      </c>
      <c r="H219" s="21">
        <f t="shared" si="19"/>
        <v>5406</v>
      </c>
    </row>
    <row r="220" spans="1:8" ht="11.25" customHeight="1">
      <c r="A220" s="68">
        <v>1987</v>
      </c>
      <c r="B220" s="21">
        <f t="shared" si="19"/>
        <v>2095</v>
      </c>
      <c r="C220" s="21" t="str">
        <f t="shared" si="19"/>
        <v>-</v>
      </c>
      <c r="D220" s="21">
        <f t="shared" si="19"/>
        <v>1339</v>
      </c>
      <c r="E220" s="21">
        <f t="shared" si="19"/>
        <v>7</v>
      </c>
      <c r="F220" s="21" t="str">
        <f t="shared" si="19"/>
        <v>-</v>
      </c>
      <c r="G220" s="21" t="str">
        <f t="shared" si="19"/>
        <v>-</v>
      </c>
      <c r="H220" s="21">
        <f t="shared" si="19"/>
        <v>3441</v>
      </c>
    </row>
    <row r="221" spans="1:8" ht="11.25" customHeight="1">
      <c r="A221" s="68">
        <v>1988</v>
      </c>
      <c r="B221" s="21">
        <f t="shared" si="19"/>
        <v>3724</v>
      </c>
      <c r="C221" s="21">
        <f t="shared" si="19"/>
        <v>2206</v>
      </c>
      <c r="D221" s="21">
        <f t="shared" si="19"/>
        <v>3</v>
      </c>
      <c r="E221" s="21">
        <f t="shared" si="19"/>
        <v>24</v>
      </c>
      <c r="F221" s="21" t="str">
        <f t="shared" si="19"/>
        <v>-</v>
      </c>
      <c r="G221" s="21" t="str">
        <f t="shared" si="19"/>
        <v>-</v>
      </c>
      <c r="H221" s="21">
        <f t="shared" si="19"/>
        <v>5957</v>
      </c>
    </row>
    <row r="222" spans="1:8" ht="11.25" customHeight="1">
      <c r="A222" s="68">
        <v>1989</v>
      </c>
      <c r="B222" s="21">
        <f t="shared" si="19"/>
        <v>2328</v>
      </c>
      <c r="C222" s="21">
        <f t="shared" si="19"/>
        <v>1129</v>
      </c>
      <c r="D222" s="21" t="str">
        <f t="shared" si="19"/>
        <v>-</v>
      </c>
      <c r="E222" s="21">
        <f t="shared" si="19"/>
        <v>1781</v>
      </c>
      <c r="F222" s="21">
        <f t="shared" si="19"/>
        <v>692</v>
      </c>
      <c r="G222" s="21" t="str">
        <f t="shared" si="19"/>
        <v>-</v>
      </c>
      <c r="H222" s="21">
        <f t="shared" si="19"/>
        <v>5930</v>
      </c>
    </row>
    <row r="223" spans="1:8" ht="11.25" customHeight="1">
      <c r="A223" s="68">
        <v>1990</v>
      </c>
      <c r="B223" s="21">
        <f t="shared" si="19"/>
        <v>2147</v>
      </c>
      <c r="C223" s="21">
        <f t="shared" si="19"/>
        <v>231</v>
      </c>
      <c r="D223" s="21" t="str">
        <f t="shared" si="19"/>
        <v>-</v>
      </c>
      <c r="E223" s="21">
        <f t="shared" si="19"/>
        <v>2730</v>
      </c>
      <c r="F223" s="21">
        <f t="shared" si="19"/>
        <v>1023</v>
      </c>
      <c r="G223" s="21">
        <f t="shared" si="19"/>
        <v>22</v>
      </c>
      <c r="H223" s="21">
        <f t="shared" si="19"/>
        <v>6153</v>
      </c>
    </row>
    <row r="224" spans="1:8" ht="11.25" customHeight="1">
      <c r="A224" s="68">
        <v>1991</v>
      </c>
      <c r="B224" s="21">
        <f t="shared" si="19"/>
        <v>1838</v>
      </c>
      <c r="C224" s="21">
        <f t="shared" si="19"/>
        <v>1010</v>
      </c>
      <c r="D224" s="21" t="str">
        <f t="shared" si="19"/>
        <v>-</v>
      </c>
      <c r="E224" s="21">
        <f t="shared" si="19"/>
        <v>2026</v>
      </c>
      <c r="F224" s="21">
        <f t="shared" si="19"/>
        <v>657</v>
      </c>
      <c r="G224" s="21" t="str">
        <f t="shared" si="19"/>
        <v>-</v>
      </c>
      <c r="H224" s="21">
        <f t="shared" si="19"/>
        <v>5531</v>
      </c>
    </row>
    <row r="225" spans="1:8" ht="11.25" customHeight="1">
      <c r="A225" s="68">
        <v>1992</v>
      </c>
      <c r="B225" s="21">
        <f t="shared" si="19"/>
        <v>2095</v>
      </c>
      <c r="C225" s="21">
        <f t="shared" si="19"/>
        <v>1363</v>
      </c>
      <c r="D225" s="21">
        <f t="shared" si="19"/>
        <v>984</v>
      </c>
      <c r="E225" s="21">
        <f t="shared" si="19"/>
        <v>666</v>
      </c>
      <c r="F225" s="21" t="str">
        <f t="shared" si="19"/>
        <v>-</v>
      </c>
      <c r="G225" s="21" t="str">
        <f t="shared" si="19"/>
        <v>-</v>
      </c>
      <c r="H225" s="21">
        <f t="shared" si="19"/>
        <v>5108</v>
      </c>
    </row>
    <row r="226" spans="1:8" ht="11.25" customHeight="1">
      <c r="A226" s="68">
        <v>1993</v>
      </c>
      <c r="B226" s="21">
        <f t="shared" si="19"/>
        <v>1261</v>
      </c>
      <c r="C226" s="21">
        <f t="shared" si="19"/>
        <v>945</v>
      </c>
      <c r="D226" s="21">
        <f t="shared" si="19"/>
        <v>791</v>
      </c>
      <c r="E226" s="21">
        <f t="shared" si="19"/>
        <v>426</v>
      </c>
      <c r="F226" s="21">
        <f t="shared" si="19"/>
        <v>489</v>
      </c>
      <c r="G226" s="21" t="str">
        <f t="shared" si="19"/>
        <v>-</v>
      </c>
      <c r="H226" s="21">
        <f t="shared" si="19"/>
        <v>3912</v>
      </c>
    </row>
    <row r="227" spans="1:8" ht="11.25" customHeight="1">
      <c r="A227" s="68">
        <v>1994</v>
      </c>
      <c r="B227" s="21" t="str">
        <f t="shared" si="19"/>
        <v>-</v>
      </c>
      <c r="C227" s="21" t="str">
        <f t="shared" si="19"/>
        <v>-</v>
      </c>
      <c r="D227" s="21" t="str">
        <f t="shared" si="19"/>
        <v>-</v>
      </c>
      <c r="E227" s="21" t="str">
        <f t="shared" si="19"/>
        <v>-</v>
      </c>
      <c r="F227" s="21" t="str">
        <f t="shared" si="19"/>
        <v>-</v>
      </c>
      <c r="G227" s="21" t="str">
        <f t="shared" si="19"/>
        <v>-</v>
      </c>
      <c r="H227" s="21" t="str">
        <f t="shared" si="19"/>
        <v>-</v>
      </c>
    </row>
    <row r="228" spans="1:8" ht="11.25" customHeight="1">
      <c r="A228" s="68">
        <v>1995</v>
      </c>
      <c r="B228" s="21" t="str">
        <f t="shared" si="19"/>
        <v>-</v>
      </c>
      <c r="C228" s="21" t="str">
        <f t="shared" si="19"/>
        <v>-</v>
      </c>
      <c r="D228" s="21" t="str">
        <f t="shared" si="19"/>
        <v>-</v>
      </c>
      <c r="E228" s="21">
        <f t="shared" si="19"/>
        <v>397</v>
      </c>
      <c r="F228" s="21">
        <f t="shared" si="19"/>
        <v>74</v>
      </c>
      <c r="G228" s="21" t="str">
        <f t="shared" si="19"/>
        <v>-</v>
      </c>
      <c r="H228" s="21">
        <f t="shared" si="19"/>
        <v>471</v>
      </c>
    </row>
    <row r="229" spans="1:8" ht="11.25" customHeight="1">
      <c r="A229" s="68">
        <v>1996</v>
      </c>
      <c r="B229" s="21" t="str">
        <f t="shared" ref="B229:H238" si="20">IF(AND(B178="-",B25="-"),"-",SUM(B178,B25))</f>
        <v>-</v>
      </c>
      <c r="C229" s="21" t="str">
        <f t="shared" si="20"/>
        <v>-</v>
      </c>
      <c r="D229" s="21">
        <f t="shared" si="20"/>
        <v>181</v>
      </c>
      <c r="E229" s="21">
        <f t="shared" si="20"/>
        <v>231</v>
      </c>
      <c r="F229" s="21" t="str">
        <f t="shared" si="20"/>
        <v>-</v>
      </c>
      <c r="G229" s="21" t="str">
        <f t="shared" si="20"/>
        <v>-</v>
      </c>
      <c r="H229" s="21">
        <f t="shared" si="20"/>
        <v>412</v>
      </c>
    </row>
    <row r="230" spans="1:8" ht="11.25" customHeight="1">
      <c r="A230" s="68">
        <v>1997</v>
      </c>
      <c r="B230" s="21">
        <f t="shared" si="20"/>
        <v>300</v>
      </c>
      <c r="C230" s="21">
        <f t="shared" si="20"/>
        <v>160</v>
      </c>
      <c r="D230" s="21" t="str">
        <f t="shared" si="20"/>
        <v>-</v>
      </c>
      <c r="E230" s="21" t="str">
        <f t="shared" si="20"/>
        <v>-</v>
      </c>
      <c r="F230" s="21" t="str">
        <f t="shared" si="20"/>
        <v>-</v>
      </c>
      <c r="G230" s="21" t="str">
        <f t="shared" si="20"/>
        <v>-</v>
      </c>
      <c r="H230" s="21">
        <f t="shared" si="20"/>
        <v>460</v>
      </c>
    </row>
    <row r="231" spans="1:8" ht="11.25" customHeight="1">
      <c r="A231" s="68">
        <v>1998</v>
      </c>
      <c r="B231" s="21">
        <f t="shared" si="20"/>
        <v>127</v>
      </c>
      <c r="C231" s="21">
        <f t="shared" si="20"/>
        <v>12</v>
      </c>
      <c r="D231" s="21" t="str">
        <f t="shared" si="20"/>
        <v>-</v>
      </c>
      <c r="E231" s="21" t="str">
        <f t="shared" si="20"/>
        <v>-</v>
      </c>
      <c r="F231" s="21" t="str">
        <f t="shared" si="20"/>
        <v>-</v>
      </c>
      <c r="G231" s="21" t="str">
        <f t="shared" si="20"/>
        <v>-</v>
      </c>
      <c r="H231" s="21">
        <f t="shared" si="20"/>
        <v>139</v>
      </c>
    </row>
    <row r="232" spans="1:8" ht="11.25" customHeight="1">
      <c r="A232" s="68">
        <v>1999</v>
      </c>
      <c r="B232" s="21">
        <f t="shared" si="20"/>
        <v>271</v>
      </c>
      <c r="C232" s="21">
        <f t="shared" si="20"/>
        <v>232</v>
      </c>
      <c r="D232" s="21">
        <f t="shared" si="20"/>
        <v>135</v>
      </c>
      <c r="E232" s="21">
        <f t="shared" si="20"/>
        <v>86</v>
      </c>
      <c r="F232" s="21">
        <f t="shared" si="20"/>
        <v>6</v>
      </c>
      <c r="G232" s="21" t="str">
        <f t="shared" si="20"/>
        <v>-</v>
      </c>
      <c r="H232" s="21">
        <f t="shared" si="20"/>
        <v>730</v>
      </c>
    </row>
    <row r="233" spans="1:8" ht="11.25" customHeight="1">
      <c r="A233" s="68">
        <v>2000</v>
      </c>
      <c r="B233" s="21">
        <f t="shared" si="20"/>
        <v>194</v>
      </c>
      <c r="C233" s="21">
        <f t="shared" si="20"/>
        <v>101</v>
      </c>
      <c r="D233" s="21" t="str">
        <f t="shared" si="20"/>
        <v>-</v>
      </c>
      <c r="E233" s="21">
        <f t="shared" si="20"/>
        <v>365</v>
      </c>
      <c r="F233" s="21">
        <f t="shared" si="20"/>
        <v>32</v>
      </c>
      <c r="G233" s="21" t="str">
        <f t="shared" si="20"/>
        <v>-</v>
      </c>
      <c r="H233" s="21">
        <f t="shared" si="20"/>
        <v>692</v>
      </c>
    </row>
    <row r="234" spans="1:8" ht="11.25" customHeight="1">
      <c r="A234" s="68">
        <v>2001</v>
      </c>
      <c r="B234" s="21">
        <f t="shared" si="20"/>
        <v>238</v>
      </c>
      <c r="C234" s="21">
        <f t="shared" si="20"/>
        <v>239</v>
      </c>
      <c r="D234" s="21">
        <f t="shared" si="20"/>
        <v>256</v>
      </c>
      <c r="E234" s="21">
        <f t="shared" si="20"/>
        <v>196</v>
      </c>
      <c r="F234" s="21">
        <f t="shared" si="20"/>
        <v>77</v>
      </c>
      <c r="G234" s="21" t="str">
        <f t="shared" si="20"/>
        <v>-</v>
      </c>
      <c r="H234" s="21">
        <f t="shared" si="20"/>
        <v>1006</v>
      </c>
    </row>
    <row r="235" spans="1:8" ht="11.25" customHeight="1">
      <c r="A235" s="68">
        <v>2002</v>
      </c>
      <c r="B235" s="21">
        <f t="shared" si="20"/>
        <v>468</v>
      </c>
      <c r="C235" s="21">
        <f t="shared" si="20"/>
        <v>240</v>
      </c>
      <c r="D235" s="21">
        <f t="shared" si="20"/>
        <v>602</v>
      </c>
      <c r="E235" s="21">
        <f t="shared" si="20"/>
        <v>458</v>
      </c>
      <c r="F235" s="21" t="str">
        <f t="shared" si="20"/>
        <v>-</v>
      </c>
      <c r="G235" s="21" t="str">
        <f t="shared" si="20"/>
        <v>-</v>
      </c>
      <c r="H235" s="21">
        <f t="shared" si="20"/>
        <v>1768</v>
      </c>
    </row>
    <row r="236" spans="1:8" ht="11.25" customHeight="1">
      <c r="A236" s="68">
        <v>2003</v>
      </c>
      <c r="B236" s="21">
        <f t="shared" si="20"/>
        <v>534</v>
      </c>
      <c r="C236" s="21">
        <f t="shared" si="20"/>
        <v>219</v>
      </c>
      <c r="D236" s="21">
        <f t="shared" si="20"/>
        <v>628</v>
      </c>
      <c r="E236" s="21">
        <f t="shared" si="20"/>
        <v>590</v>
      </c>
      <c r="F236" s="21">
        <f t="shared" si="20"/>
        <v>140</v>
      </c>
      <c r="G236" s="21" t="str">
        <f t="shared" si="20"/>
        <v>-</v>
      </c>
      <c r="H236" s="21">
        <f t="shared" si="20"/>
        <v>2111</v>
      </c>
    </row>
    <row r="237" spans="1:8" ht="11.25" customHeight="1">
      <c r="A237" s="68">
        <v>2004</v>
      </c>
      <c r="B237" s="21">
        <f t="shared" si="20"/>
        <v>511</v>
      </c>
      <c r="C237" s="21">
        <f t="shared" si="20"/>
        <v>14</v>
      </c>
      <c r="D237" s="21">
        <f t="shared" si="20"/>
        <v>474</v>
      </c>
      <c r="E237" s="21">
        <f t="shared" si="20"/>
        <v>448</v>
      </c>
      <c r="F237" s="21">
        <f t="shared" si="20"/>
        <v>281</v>
      </c>
      <c r="G237" s="21" t="str">
        <f t="shared" si="20"/>
        <v>-</v>
      </c>
      <c r="H237" s="21">
        <f t="shared" si="20"/>
        <v>1728</v>
      </c>
    </row>
    <row r="238" spans="1:8" ht="11.25" customHeight="1">
      <c r="A238" s="68">
        <v>2005</v>
      </c>
      <c r="B238" s="21">
        <f t="shared" si="20"/>
        <v>722</v>
      </c>
      <c r="C238" s="21">
        <f t="shared" si="20"/>
        <v>155</v>
      </c>
      <c r="D238" s="21">
        <f t="shared" si="20"/>
        <v>392</v>
      </c>
      <c r="E238" s="21">
        <f t="shared" si="20"/>
        <v>685</v>
      </c>
      <c r="F238" s="21" t="str">
        <f t="shared" si="20"/>
        <v>-</v>
      </c>
      <c r="G238" s="21" t="str">
        <f t="shared" si="20"/>
        <v>-</v>
      </c>
      <c r="H238" s="21">
        <f t="shared" si="20"/>
        <v>1954</v>
      </c>
    </row>
    <row r="239" spans="1:8" ht="11.25" customHeight="1">
      <c r="A239" s="68">
        <v>2006</v>
      </c>
      <c r="B239" s="21">
        <f t="shared" ref="B239:H245" si="21">IF(AND(B188="-",B35="-"),"-",SUM(B188,B35))</f>
        <v>946</v>
      </c>
      <c r="C239" s="21">
        <f t="shared" si="21"/>
        <v>731</v>
      </c>
      <c r="D239" s="21">
        <f t="shared" si="21"/>
        <v>100</v>
      </c>
      <c r="E239" s="21">
        <f t="shared" si="21"/>
        <v>377</v>
      </c>
      <c r="F239" s="21">
        <f t="shared" si="21"/>
        <v>268</v>
      </c>
      <c r="G239" s="21" t="str">
        <f t="shared" si="21"/>
        <v>-</v>
      </c>
      <c r="H239" s="21">
        <f t="shared" si="21"/>
        <v>2422</v>
      </c>
    </row>
    <row r="240" spans="1:8" ht="11.25" customHeight="1">
      <c r="A240" s="68">
        <v>2007</v>
      </c>
      <c r="B240" s="21">
        <f t="shared" si="21"/>
        <v>544</v>
      </c>
      <c r="C240" s="21">
        <f t="shared" si="21"/>
        <v>326</v>
      </c>
      <c r="D240" s="21">
        <f t="shared" si="21"/>
        <v>404</v>
      </c>
      <c r="E240" s="21">
        <f t="shared" si="21"/>
        <v>298</v>
      </c>
      <c r="F240" s="21">
        <f t="shared" si="21"/>
        <v>32</v>
      </c>
      <c r="G240" s="21" t="str">
        <f t="shared" si="21"/>
        <v>-</v>
      </c>
      <c r="H240" s="21">
        <f t="shared" si="21"/>
        <v>1604</v>
      </c>
    </row>
    <row r="241" spans="1:8" ht="11.25" customHeight="1">
      <c r="A241" s="68">
        <v>2008</v>
      </c>
      <c r="B241" s="21">
        <f t="shared" si="21"/>
        <v>552</v>
      </c>
      <c r="C241" s="21">
        <f t="shared" si="21"/>
        <v>715</v>
      </c>
      <c r="D241" s="21">
        <f t="shared" si="21"/>
        <v>259</v>
      </c>
      <c r="E241" s="21">
        <f t="shared" si="21"/>
        <v>279</v>
      </c>
      <c r="F241" s="21">
        <f t="shared" si="21"/>
        <v>73</v>
      </c>
      <c r="G241" s="21" t="str">
        <f t="shared" si="21"/>
        <v>-</v>
      </c>
      <c r="H241" s="21">
        <f t="shared" si="21"/>
        <v>1878</v>
      </c>
    </row>
    <row r="242" spans="1:8" ht="11.25" customHeight="1">
      <c r="A242" s="68">
        <v>2009</v>
      </c>
      <c r="B242" s="21">
        <f t="shared" si="21"/>
        <v>546</v>
      </c>
      <c r="C242" s="21">
        <f t="shared" si="21"/>
        <v>649</v>
      </c>
      <c r="D242" s="21">
        <f t="shared" si="21"/>
        <v>691</v>
      </c>
      <c r="E242" s="21">
        <f t="shared" si="21"/>
        <v>498</v>
      </c>
      <c r="F242" s="21">
        <f t="shared" si="21"/>
        <v>147</v>
      </c>
      <c r="G242" s="21" t="str">
        <f t="shared" si="21"/>
        <v>-</v>
      </c>
      <c r="H242" s="21">
        <f t="shared" si="21"/>
        <v>2531</v>
      </c>
    </row>
    <row r="243" spans="1:8" ht="11.25" customHeight="1">
      <c r="A243" s="68">
        <v>2010</v>
      </c>
      <c r="B243" s="21">
        <f t="shared" si="21"/>
        <v>602</v>
      </c>
      <c r="C243" s="21">
        <f t="shared" si="21"/>
        <v>1168</v>
      </c>
      <c r="D243" s="21">
        <f t="shared" si="21"/>
        <v>665</v>
      </c>
      <c r="E243" s="21">
        <f t="shared" si="21"/>
        <v>564</v>
      </c>
      <c r="F243" s="21">
        <f t="shared" si="21"/>
        <v>69</v>
      </c>
      <c r="G243" s="21" t="str">
        <f t="shared" si="21"/>
        <v>-</v>
      </c>
      <c r="H243" s="21">
        <f t="shared" si="21"/>
        <v>3068</v>
      </c>
    </row>
    <row r="244" spans="1:8" ht="11.25" customHeight="1">
      <c r="A244" s="68">
        <v>2011</v>
      </c>
      <c r="B244" s="21">
        <f t="shared" si="21"/>
        <v>733</v>
      </c>
      <c r="C244" s="21">
        <f t="shared" si="21"/>
        <v>823</v>
      </c>
      <c r="D244" s="21">
        <f t="shared" si="21"/>
        <v>490</v>
      </c>
      <c r="E244" s="21">
        <f t="shared" si="21"/>
        <v>235</v>
      </c>
      <c r="F244" s="21">
        <f t="shared" si="21"/>
        <v>72</v>
      </c>
      <c r="G244" s="21" t="str">
        <f t="shared" si="21"/>
        <v>-</v>
      </c>
      <c r="H244" s="21">
        <f t="shared" si="21"/>
        <v>2353</v>
      </c>
    </row>
    <row r="245" spans="1:8" ht="11.25" customHeight="1">
      <c r="A245" s="68">
        <v>2012</v>
      </c>
      <c r="B245" s="21">
        <f t="shared" si="21"/>
        <v>427</v>
      </c>
      <c r="C245" s="21">
        <f t="shared" si="21"/>
        <v>932</v>
      </c>
      <c r="D245" s="21">
        <f t="shared" si="21"/>
        <v>503</v>
      </c>
      <c r="E245" s="21">
        <f t="shared" si="21"/>
        <v>333</v>
      </c>
      <c r="F245" s="21">
        <f t="shared" si="21"/>
        <v>281</v>
      </c>
      <c r="G245" s="21" t="str">
        <f t="shared" si="21"/>
        <v>-</v>
      </c>
      <c r="H245" s="21">
        <f t="shared" si="21"/>
        <v>2476</v>
      </c>
    </row>
    <row r="246" spans="1:8" ht="11.25" customHeight="1">
      <c r="A246" s="68">
        <v>2013</v>
      </c>
      <c r="B246" s="21">
        <f t="shared" ref="B246:H246" si="22">IF(AND(B195="-",B42="-"),"-",SUM(B195,B42))</f>
        <v>832</v>
      </c>
      <c r="C246" s="21">
        <f t="shared" si="22"/>
        <v>668</v>
      </c>
      <c r="D246" s="21">
        <f t="shared" si="22"/>
        <v>518</v>
      </c>
      <c r="E246" s="21">
        <f t="shared" si="22"/>
        <v>461</v>
      </c>
      <c r="F246" s="21">
        <f t="shared" si="22"/>
        <v>116</v>
      </c>
      <c r="G246" s="21" t="str">
        <f t="shared" si="22"/>
        <v>-</v>
      </c>
      <c r="H246" s="21">
        <f t="shared" si="22"/>
        <v>2595</v>
      </c>
    </row>
    <row r="247" spans="1:8" ht="11.25" customHeight="1">
      <c r="A247" s="68">
        <v>2014</v>
      </c>
      <c r="B247" s="21">
        <f t="shared" ref="B247:H247" si="23">IF(AND(B196="-",B43="-"),"-",SUM(B196,B43))</f>
        <v>1294</v>
      </c>
      <c r="C247" s="21">
        <f t="shared" si="23"/>
        <v>316</v>
      </c>
      <c r="D247" s="21">
        <f t="shared" si="23"/>
        <v>600</v>
      </c>
      <c r="E247" s="21">
        <f t="shared" si="23"/>
        <v>437</v>
      </c>
      <c r="F247" s="21">
        <f t="shared" si="23"/>
        <v>191</v>
      </c>
      <c r="G247" s="21" t="str">
        <f t="shared" si="23"/>
        <v>-</v>
      </c>
      <c r="H247" s="21">
        <f t="shared" si="23"/>
        <v>2838</v>
      </c>
    </row>
    <row r="248" spans="1:8" ht="11.25" customHeight="1">
      <c r="A248" s="68">
        <v>2015</v>
      </c>
      <c r="B248" s="21">
        <f t="shared" ref="B248:H248" si="24">IF(AND(B197="-",B44="-"),"-",SUM(B197,B44))</f>
        <v>1526</v>
      </c>
      <c r="C248" s="21">
        <f t="shared" si="24"/>
        <v>598</v>
      </c>
      <c r="D248" s="21">
        <f t="shared" si="24"/>
        <v>550</v>
      </c>
      <c r="E248" s="21">
        <f t="shared" si="24"/>
        <v>537</v>
      </c>
      <c r="F248" s="21">
        <f t="shared" si="24"/>
        <v>252</v>
      </c>
      <c r="G248" s="21" t="str">
        <f t="shared" si="24"/>
        <v>-</v>
      </c>
      <c r="H248" s="21">
        <f t="shared" si="24"/>
        <v>3463</v>
      </c>
    </row>
    <row r="249" spans="1:8" ht="11.25" customHeight="1">
      <c r="A249" s="68">
        <v>2016</v>
      </c>
      <c r="B249" s="21">
        <f>IF(AND(B198="-",B45="-"),"-",SUM(B198,B45))</f>
        <v>796</v>
      </c>
      <c r="C249" s="21">
        <f t="shared" ref="C249:H249" si="25">IF(AND(C198="-",C45="-"),"-",SUM(C198,C45))</f>
        <v>489</v>
      </c>
      <c r="D249" s="21">
        <f t="shared" si="25"/>
        <v>299</v>
      </c>
      <c r="E249" s="21">
        <f t="shared" si="25"/>
        <v>269</v>
      </c>
      <c r="F249" s="21" t="str">
        <f t="shared" si="25"/>
        <v>-</v>
      </c>
      <c r="G249" s="21" t="str">
        <f t="shared" si="25"/>
        <v>-</v>
      </c>
      <c r="H249" s="21">
        <f t="shared" si="25"/>
        <v>1853</v>
      </c>
    </row>
    <row r="250" spans="1:8" ht="11.25" customHeight="1">
      <c r="A250" s="68">
        <v>2017</v>
      </c>
      <c r="B250" s="21">
        <f t="shared" ref="B250:H250" si="26">IF(AND(B199="-",B46="-"),"-",SUM(B199,B46))</f>
        <v>860</v>
      </c>
      <c r="C250" s="21">
        <f t="shared" si="26"/>
        <v>722</v>
      </c>
      <c r="D250" s="21">
        <f t="shared" si="26"/>
        <v>406</v>
      </c>
      <c r="E250" s="21">
        <f t="shared" si="26"/>
        <v>530</v>
      </c>
      <c r="F250" s="21">
        <f t="shared" si="26"/>
        <v>197</v>
      </c>
      <c r="G250" s="21" t="str">
        <f t="shared" si="26"/>
        <v>-</v>
      </c>
      <c r="H250" s="21">
        <f t="shared" si="26"/>
        <v>2715</v>
      </c>
    </row>
    <row r="251" spans="1:8" ht="11.25" customHeight="1">
      <c r="A251" s="68">
        <v>2018</v>
      </c>
      <c r="B251" s="21">
        <f t="shared" ref="B251:H251" si="27">IF(AND(B200="-",B47="-"),"-",SUM(B200,B47))</f>
        <v>770</v>
      </c>
      <c r="C251" s="21">
        <f t="shared" si="27"/>
        <v>741</v>
      </c>
      <c r="D251" s="21">
        <f t="shared" si="27"/>
        <v>440</v>
      </c>
      <c r="E251" s="21">
        <f t="shared" si="27"/>
        <v>225</v>
      </c>
      <c r="F251" s="21">
        <f t="shared" si="27"/>
        <v>71</v>
      </c>
      <c r="G251" s="21" t="str">
        <f t="shared" si="27"/>
        <v>-</v>
      </c>
      <c r="H251" s="21">
        <f t="shared" si="27"/>
        <v>2247</v>
      </c>
    </row>
    <row r="252" spans="1:8" ht="11.25" customHeight="1">
      <c r="A252" s="86">
        <v>2019</v>
      </c>
      <c r="B252" s="21">
        <f t="shared" ref="B252:H252" si="28">IF(AND(B201="-",B48="-"),"-",SUM(B201,B48))</f>
        <v>412</v>
      </c>
      <c r="C252" s="21">
        <f t="shared" si="28"/>
        <v>361</v>
      </c>
      <c r="D252" s="21">
        <f t="shared" si="28"/>
        <v>770</v>
      </c>
      <c r="E252" s="21">
        <f t="shared" si="28"/>
        <v>245</v>
      </c>
      <c r="F252" s="21">
        <f t="shared" si="28"/>
        <v>137</v>
      </c>
      <c r="G252" s="21" t="str">
        <f t="shared" si="28"/>
        <v>-</v>
      </c>
      <c r="H252" s="21">
        <f t="shared" si="28"/>
        <v>1925</v>
      </c>
    </row>
    <row r="253" spans="1:8" ht="11.25" customHeight="1">
      <c r="A253" s="86">
        <v>2020</v>
      </c>
      <c r="B253" s="21">
        <f t="shared" ref="B253:H253" si="29">IF(AND(B202="-",B49="-"),"-",SUM(B202,B49))</f>
        <v>107</v>
      </c>
      <c r="C253" s="21">
        <f t="shared" si="29"/>
        <v>173</v>
      </c>
      <c r="D253" s="21">
        <f t="shared" si="29"/>
        <v>484</v>
      </c>
      <c r="E253" s="21">
        <f t="shared" si="29"/>
        <v>250</v>
      </c>
      <c r="F253" s="21">
        <f t="shared" si="29"/>
        <v>27</v>
      </c>
      <c r="G253" s="21" t="str">
        <f t="shared" si="29"/>
        <v>-</v>
      </c>
      <c r="H253" s="21">
        <f t="shared" si="29"/>
        <v>1041</v>
      </c>
    </row>
    <row r="254" spans="1:8" ht="11.25" customHeight="1">
      <c r="A254" s="86">
        <v>2021</v>
      </c>
      <c r="B254" s="21">
        <f t="shared" ref="B254:H254" si="30">IF(AND(B203="-",B50="-"),"-",SUM(B203,B50))</f>
        <v>259</v>
      </c>
      <c r="C254" s="21">
        <f t="shared" si="30"/>
        <v>476</v>
      </c>
      <c r="D254" s="21">
        <f t="shared" si="30"/>
        <v>517</v>
      </c>
      <c r="E254" s="21">
        <f t="shared" si="30"/>
        <v>254</v>
      </c>
      <c r="F254" s="21">
        <f t="shared" si="30"/>
        <v>134</v>
      </c>
      <c r="G254" s="21" t="str">
        <f t="shared" si="30"/>
        <v>-</v>
      </c>
      <c r="H254" s="21">
        <f t="shared" si="30"/>
        <v>1640</v>
      </c>
    </row>
    <row r="255" spans="1:8" ht="11.25" customHeight="1">
      <c r="A255" s="86">
        <v>2022</v>
      </c>
      <c r="B255" s="21">
        <f t="shared" ref="B255:H255" si="31">IF(AND(B204="-",B51="-"),"-",SUM(B204,B51))</f>
        <v>502</v>
      </c>
      <c r="C255" s="21">
        <f t="shared" si="31"/>
        <v>248</v>
      </c>
      <c r="D255" s="21">
        <f t="shared" si="31"/>
        <v>378</v>
      </c>
      <c r="E255" s="21">
        <f t="shared" si="31"/>
        <v>152</v>
      </c>
      <c r="F255" s="21">
        <f t="shared" si="31"/>
        <v>132</v>
      </c>
      <c r="G255" s="21" t="str">
        <f t="shared" si="31"/>
        <v>-</v>
      </c>
      <c r="H255" s="21">
        <f t="shared" si="31"/>
        <v>1412</v>
      </c>
    </row>
    <row r="256" spans="1:8" ht="11.25" customHeight="1">
      <c r="A256" s="86">
        <v>2023</v>
      </c>
      <c r="B256" s="21">
        <f t="shared" ref="B256:H257" si="32">IF(AND(B205="-",B52="-"),"-",SUM(B205,B52))</f>
        <v>576</v>
      </c>
      <c r="C256" s="21">
        <f t="shared" si="32"/>
        <v>779</v>
      </c>
      <c r="D256" s="21">
        <f t="shared" si="32"/>
        <v>623</v>
      </c>
      <c r="E256" s="21">
        <f t="shared" si="32"/>
        <v>96</v>
      </c>
      <c r="F256" s="21">
        <f t="shared" si="32"/>
        <v>136</v>
      </c>
      <c r="G256" s="21" t="str">
        <f t="shared" si="32"/>
        <v>-</v>
      </c>
      <c r="H256" s="21">
        <f t="shared" si="32"/>
        <v>2210</v>
      </c>
    </row>
    <row r="257" spans="1:8" ht="11.25" customHeight="1">
      <c r="A257" s="86" t="s">
        <v>346</v>
      </c>
      <c r="B257" s="21">
        <f t="shared" si="32"/>
        <v>609</v>
      </c>
      <c r="C257" s="21">
        <f t="shared" si="32"/>
        <v>590</v>
      </c>
      <c r="D257" s="21">
        <f t="shared" si="32"/>
        <v>607</v>
      </c>
      <c r="E257" s="21">
        <f t="shared" si="32"/>
        <v>336</v>
      </c>
      <c r="F257" s="21">
        <f t="shared" si="32"/>
        <v>69</v>
      </c>
      <c r="G257" s="21" t="str">
        <f t="shared" si="32"/>
        <v>-</v>
      </c>
      <c r="H257" s="21">
        <f t="shared" si="32"/>
        <v>2211</v>
      </c>
    </row>
    <row r="258" spans="1:8" ht="11.25" customHeight="1"/>
    <row r="259" spans="1:8" ht="11.25" customHeight="1">
      <c r="A259" s="66" t="s">
        <v>294</v>
      </c>
    </row>
    <row r="260" spans="1:8" ht="11.25" customHeight="1">
      <c r="A260" s="68">
        <v>1976</v>
      </c>
      <c r="B260" s="21">
        <f>'A-14'!C209</f>
        <v>56</v>
      </c>
      <c r="C260" s="21">
        <f>'A-14'!D209</f>
        <v>188</v>
      </c>
      <c r="D260" s="21">
        <f>'A-14'!E209</f>
        <v>369</v>
      </c>
      <c r="E260" s="21">
        <f>'A-14'!F209</f>
        <v>189</v>
      </c>
      <c r="F260" s="21">
        <f>'A-14'!G209</f>
        <v>64</v>
      </c>
      <c r="G260" s="21">
        <f>'A-14'!H209</f>
        <v>7</v>
      </c>
      <c r="H260" s="21">
        <f>'A-14'!J209</f>
        <v>866</v>
      </c>
    </row>
    <row r="261" spans="1:8" ht="11.25" customHeight="1">
      <c r="A261" s="68">
        <v>1977</v>
      </c>
      <c r="B261" s="21">
        <f>'A-14'!C210</f>
        <v>78</v>
      </c>
      <c r="C261" s="21">
        <f>'A-14'!D210</f>
        <v>119</v>
      </c>
      <c r="D261" s="21">
        <f>'A-14'!E210</f>
        <v>164</v>
      </c>
      <c r="E261" s="21">
        <f>'A-14'!F210</f>
        <v>237</v>
      </c>
      <c r="F261" s="21">
        <f>'A-14'!G210</f>
        <v>89</v>
      </c>
      <c r="G261" s="21">
        <f>'A-14'!H210</f>
        <v>2</v>
      </c>
      <c r="H261" s="21">
        <f>'A-14'!J210</f>
        <v>687</v>
      </c>
    </row>
    <row r="262" spans="1:8" ht="11.25" customHeight="1">
      <c r="A262" s="68">
        <v>1978</v>
      </c>
      <c r="B262" s="21">
        <f>'A-14'!C211</f>
        <v>64</v>
      </c>
      <c r="C262" s="21">
        <f>'A-14'!D211</f>
        <v>142</v>
      </c>
      <c r="D262" s="21">
        <f>'A-14'!E211</f>
        <v>102</v>
      </c>
      <c r="E262" s="21">
        <f>'A-14'!F211</f>
        <v>94</v>
      </c>
      <c r="F262" s="21">
        <f>'A-14'!G211</f>
        <v>48</v>
      </c>
      <c r="G262" s="21">
        <f>'A-14'!H211</f>
        <v>6</v>
      </c>
      <c r="H262" s="21">
        <f>'A-14'!J211</f>
        <v>450</v>
      </c>
    </row>
    <row r="263" spans="1:8" ht="11.25" customHeight="1">
      <c r="A263" s="68">
        <v>1979</v>
      </c>
      <c r="B263" s="21">
        <f>'A-14'!C212</f>
        <v>62</v>
      </c>
      <c r="C263" s="21">
        <f>'A-14'!D212</f>
        <v>114</v>
      </c>
      <c r="D263" s="21">
        <f>'A-14'!E212</f>
        <v>185</v>
      </c>
      <c r="E263" s="21">
        <f>'A-14'!F212</f>
        <v>219</v>
      </c>
      <c r="F263" s="21">
        <f>'A-14'!G212</f>
        <v>30</v>
      </c>
      <c r="G263" s="21">
        <f>'A-14'!H212</f>
        <v>8</v>
      </c>
      <c r="H263" s="21">
        <f>'A-14'!J212</f>
        <v>610</v>
      </c>
    </row>
    <row r="264" spans="1:8" ht="11.25" customHeight="1">
      <c r="A264" s="68">
        <v>1980</v>
      </c>
      <c r="B264" s="21">
        <f>'A-14'!C213</f>
        <v>47</v>
      </c>
      <c r="C264" s="21">
        <f>'A-14'!D213</f>
        <v>122</v>
      </c>
      <c r="D264" s="21">
        <f>'A-14'!E213</f>
        <v>142</v>
      </c>
      <c r="E264" s="21">
        <f>'A-14'!F213</f>
        <v>72</v>
      </c>
      <c r="F264" s="21">
        <f>'A-14'!G213</f>
        <v>20</v>
      </c>
      <c r="G264" s="21">
        <f>'A-14'!H213</f>
        <v>9</v>
      </c>
      <c r="H264" s="21">
        <f>'A-14'!J213</f>
        <v>403</v>
      </c>
    </row>
    <row r="265" spans="1:8" ht="11.25" customHeight="1">
      <c r="A265" s="68">
        <v>1981</v>
      </c>
      <c r="B265" s="21">
        <f>'A-14'!C214</f>
        <v>102</v>
      </c>
      <c r="C265" s="21">
        <f>'A-14'!D214</f>
        <v>156</v>
      </c>
      <c r="D265" s="21">
        <f>'A-14'!E214</f>
        <v>286</v>
      </c>
      <c r="E265" s="21">
        <f>'A-14'!F214</f>
        <v>200</v>
      </c>
      <c r="F265" s="21">
        <f>'A-14'!G214</f>
        <v>112</v>
      </c>
      <c r="G265" s="21">
        <f>'A-14'!H214</f>
        <v>7</v>
      </c>
      <c r="H265" s="21">
        <f>'A-14'!J214</f>
        <v>856</v>
      </c>
    </row>
    <row r="266" spans="1:8" ht="11.25" customHeight="1">
      <c r="A266" s="68">
        <v>1982</v>
      </c>
      <c r="B266" s="21">
        <f>'A-14'!C215</f>
        <v>54</v>
      </c>
      <c r="C266" s="21">
        <f>'A-14'!D215</f>
        <v>179</v>
      </c>
      <c r="D266" s="21">
        <f>'A-14'!E215</f>
        <v>258</v>
      </c>
      <c r="E266" s="21">
        <f>'A-14'!F215</f>
        <v>336</v>
      </c>
      <c r="F266" s="21">
        <f>'A-14'!G215</f>
        <v>234</v>
      </c>
      <c r="G266" s="21">
        <f>'A-14'!H215</f>
        <v>26</v>
      </c>
      <c r="H266" s="21">
        <f>'A-14'!J215</f>
        <v>1061</v>
      </c>
    </row>
    <row r="267" spans="1:8" ht="11.25" customHeight="1">
      <c r="A267" s="68">
        <v>1983</v>
      </c>
      <c r="B267" s="21">
        <f>'A-14'!C216</f>
        <v>119</v>
      </c>
      <c r="C267" s="21">
        <f>'A-14'!D216</f>
        <v>248</v>
      </c>
      <c r="D267" s="21">
        <f>'A-14'!E216</f>
        <v>316</v>
      </c>
      <c r="E267" s="21">
        <f>'A-14'!F216</f>
        <v>473</v>
      </c>
      <c r="F267" s="21">
        <f>'A-14'!G216</f>
        <v>182</v>
      </c>
      <c r="G267" s="21">
        <f>'A-14'!H216</f>
        <v>10</v>
      </c>
      <c r="H267" s="21">
        <f>'A-14'!J216</f>
        <v>1338</v>
      </c>
    </row>
    <row r="268" spans="1:8" ht="11.25" customHeight="1">
      <c r="A268" s="68">
        <v>1984</v>
      </c>
      <c r="B268" s="21">
        <f>'A-14'!C217</f>
        <v>56</v>
      </c>
      <c r="C268" s="21">
        <f>'A-14'!D217</f>
        <v>39</v>
      </c>
      <c r="D268" s="21">
        <f>'A-14'!E217</f>
        <v>145</v>
      </c>
      <c r="E268" s="21">
        <f>'A-14'!F217</f>
        <v>212</v>
      </c>
      <c r="F268" s="21">
        <f>'A-14'!G217</f>
        <v>0</v>
      </c>
      <c r="G268" s="21">
        <f>'A-14'!H217</f>
        <v>19</v>
      </c>
      <c r="H268" s="21">
        <f>'A-14'!J217</f>
        <v>452</v>
      </c>
    </row>
    <row r="269" spans="1:8" ht="11.25" customHeight="1">
      <c r="A269" s="68">
        <v>1985</v>
      </c>
      <c r="B269" s="21">
        <f>'A-14'!C218</f>
        <v>64</v>
      </c>
      <c r="C269" s="21">
        <f>'A-14'!D218</f>
        <v>81</v>
      </c>
      <c r="D269" s="21">
        <f>'A-14'!E218</f>
        <v>417</v>
      </c>
      <c r="E269" s="21">
        <f>'A-14'!F218</f>
        <v>343</v>
      </c>
      <c r="F269" s="21">
        <f>'A-14'!G218</f>
        <v>203</v>
      </c>
      <c r="G269" s="21">
        <f>'A-14'!H218</f>
        <v>23</v>
      </c>
      <c r="H269" s="21">
        <f>'A-14'!J218</f>
        <v>1108</v>
      </c>
    </row>
    <row r="270" spans="1:8" ht="11.25" customHeight="1">
      <c r="A270" s="68">
        <v>1986</v>
      </c>
      <c r="B270" s="21">
        <f>'A-14'!C219</f>
        <v>91</v>
      </c>
      <c r="C270" s="21">
        <f>'A-14'!D219</f>
        <v>334</v>
      </c>
      <c r="D270" s="21">
        <f>'A-14'!E219</f>
        <v>453</v>
      </c>
      <c r="E270" s="21">
        <f>'A-14'!F219</f>
        <v>159</v>
      </c>
      <c r="F270" s="21">
        <f>'A-14'!G219</f>
        <v>1</v>
      </c>
      <c r="G270" s="21">
        <f>'A-14'!H219</f>
        <v>0</v>
      </c>
      <c r="H270" s="21">
        <f>'A-14'!J219</f>
        <v>1038</v>
      </c>
    </row>
    <row r="271" spans="1:8" ht="11.25" customHeight="1">
      <c r="A271" s="68">
        <v>1987</v>
      </c>
      <c r="B271" s="21">
        <f>'A-14'!C220</f>
        <v>134</v>
      </c>
      <c r="C271" s="21">
        <f>'A-14'!D220</f>
        <v>0</v>
      </c>
      <c r="D271" s="21">
        <f>'A-14'!E220</f>
        <v>443</v>
      </c>
      <c r="E271" s="21">
        <f>'A-14'!F220</f>
        <v>620</v>
      </c>
      <c r="F271" s="21">
        <f>'A-14'!G220</f>
        <v>0</v>
      </c>
      <c r="G271" s="21">
        <f>'A-14'!H220</f>
        <v>6</v>
      </c>
      <c r="H271" s="21">
        <f>'A-14'!J220</f>
        <v>1197</v>
      </c>
    </row>
    <row r="272" spans="1:8" ht="11.25" customHeight="1">
      <c r="A272" s="68">
        <v>1988</v>
      </c>
      <c r="B272" s="21">
        <f>'A-14'!C221</f>
        <v>181</v>
      </c>
      <c r="C272" s="21">
        <f>'A-14'!D221</f>
        <v>199</v>
      </c>
      <c r="D272" s="21">
        <f>'A-14'!E221</f>
        <v>339</v>
      </c>
      <c r="E272" s="21">
        <f>'A-14'!F221</f>
        <v>518</v>
      </c>
      <c r="F272" s="21">
        <f>'A-14'!G221</f>
        <v>190</v>
      </c>
      <c r="G272" s="21">
        <f>'A-14'!H221</f>
        <v>0</v>
      </c>
      <c r="H272" s="21">
        <f>'A-14'!J221</f>
        <v>1427</v>
      </c>
    </row>
    <row r="273" spans="1:8" ht="11.25" customHeight="1">
      <c r="A273" s="68">
        <v>1989</v>
      </c>
      <c r="B273" s="21">
        <f>'A-14'!C222</f>
        <v>138</v>
      </c>
      <c r="C273" s="21">
        <f>'A-14'!D222</f>
        <v>152</v>
      </c>
      <c r="D273" s="21">
        <f>'A-14'!E222</f>
        <v>558</v>
      </c>
      <c r="E273" s="21">
        <f>'A-14'!F222</f>
        <v>428</v>
      </c>
      <c r="F273" s="21">
        <f>'A-14'!G222</f>
        <v>380</v>
      </c>
      <c r="G273" s="21">
        <f>'A-14'!H222</f>
        <v>0</v>
      </c>
      <c r="H273" s="21">
        <f>'A-14'!J222</f>
        <v>1656</v>
      </c>
    </row>
    <row r="274" spans="1:8" ht="11.25" customHeight="1">
      <c r="A274" s="68">
        <v>1990</v>
      </c>
      <c r="B274" s="21">
        <f>'A-14'!C223</f>
        <v>146</v>
      </c>
      <c r="C274" s="21">
        <f>'A-14'!D223</f>
        <v>153</v>
      </c>
      <c r="D274" s="21">
        <f>'A-14'!E223</f>
        <v>375</v>
      </c>
      <c r="E274" s="21">
        <f>'A-14'!F223</f>
        <v>575</v>
      </c>
      <c r="F274" s="21">
        <f>'A-14'!G223</f>
        <v>232</v>
      </c>
      <c r="G274" s="21">
        <f>'A-14'!H223</f>
        <v>2</v>
      </c>
      <c r="H274" s="21">
        <f>'A-14'!J223</f>
        <v>1481</v>
      </c>
    </row>
    <row r="275" spans="1:8" ht="11.25" customHeight="1">
      <c r="A275" s="68">
        <v>1991</v>
      </c>
      <c r="B275" s="21">
        <f>'A-14'!C224</f>
        <v>112</v>
      </c>
      <c r="C275" s="21">
        <f>'A-14'!D224</f>
        <v>102</v>
      </c>
      <c r="D275" s="21">
        <f>'A-14'!E224</f>
        <v>335</v>
      </c>
      <c r="E275" s="21">
        <f>'A-14'!F224</f>
        <v>599</v>
      </c>
      <c r="F275" s="21">
        <f>'A-14'!G224</f>
        <v>0</v>
      </c>
      <c r="G275" s="21">
        <f>'A-14'!H224</f>
        <v>50</v>
      </c>
      <c r="H275" s="21">
        <f>'A-14'!J224</f>
        <v>1148</v>
      </c>
    </row>
    <row r="276" spans="1:8" ht="11.25" customHeight="1">
      <c r="A276" s="68">
        <v>1992</v>
      </c>
      <c r="B276" s="21">
        <f>'A-14'!C225</f>
        <v>73</v>
      </c>
      <c r="C276" s="21">
        <f>'A-14'!D225</f>
        <v>89</v>
      </c>
      <c r="D276" s="21">
        <f>'A-14'!E225</f>
        <v>244</v>
      </c>
      <c r="E276" s="21">
        <f>'A-14'!F225</f>
        <v>237</v>
      </c>
      <c r="F276" s="21">
        <f>'A-14'!G225</f>
        <v>0</v>
      </c>
      <c r="G276" s="21">
        <f>'A-14'!H225</f>
        <v>1</v>
      </c>
      <c r="H276" s="21">
        <f>'A-14'!J225</f>
        <v>643</v>
      </c>
    </row>
    <row r="277" spans="1:8" ht="11.25" customHeight="1">
      <c r="A277" s="68">
        <v>1993</v>
      </c>
      <c r="B277" s="21">
        <f>'A-14'!C226</f>
        <v>122</v>
      </c>
      <c r="C277" s="21">
        <f>'A-14'!D226</f>
        <v>96</v>
      </c>
      <c r="D277" s="21">
        <f>'A-14'!E226</f>
        <v>329</v>
      </c>
      <c r="E277" s="21">
        <f>'A-14'!F226</f>
        <v>407</v>
      </c>
      <c r="F277" s="21">
        <f>'A-14'!G226</f>
        <v>238</v>
      </c>
      <c r="G277" s="21">
        <f>'A-14'!H226</f>
        <v>0</v>
      </c>
      <c r="H277" s="21">
        <f>'A-14'!J226</f>
        <v>1192</v>
      </c>
    </row>
    <row r="278" spans="1:8" ht="11.25" customHeight="1">
      <c r="A278" s="68">
        <v>1994</v>
      </c>
      <c r="B278" s="21">
        <f>'A-14'!C227</f>
        <v>28</v>
      </c>
      <c r="C278" s="21">
        <f>'A-14'!D227</f>
        <v>70</v>
      </c>
      <c r="D278" s="21">
        <f>'A-14'!E227</f>
        <v>3</v>
      </c>
      <c r="E278" s="21">
        <f>'A-14'!F227</f>
        <v>0</v>
      </c>
      <c r="F278" s="21">
        <f>'A-14'!G227</f>
        <v>0</v>
      </c>
      <c r="G278" s="21">
        <f>'A-14'!H227</f>
        <v>0</v>
      </c>
      <c r="H278" s="21">
        <f>'A-14'!J227</f>
        <v>101</v>
      </c>
    </row>
    <row r="279" spans="1:8" ht="11.25" customHeight="1">
      <c r="A279" s="68">
        <v>1995</v>
      </c>
      <c r="B279" s="21">
        <f>'A-14'!C228</f>
        <v>10</v>
      </c>
      <c r="C279" s="21">
        <f>'A-14'!D228</f>
        <v>0</v>
      </c>
      <c r="D279" s="21">
        <f>'A-14'!E228</f>
        <v>1</v>
      </c>
      <c r="E279" s="21">
        <f>'A-14'!F228</f>
        <v>313</v>
      </c>
      <c r="F279" s="21">
        <f>'A-14'!G228</f>
        <v>0</v>
      </c>
      <c r="G279" s="21">
        <f>'A-14'!H228</f>
        <v>0</v>
      </c>
      <c r="H279" s="21">
        <f>'A-14'!J228</f>
        <v>324</v>
      </c>
    </row>
    <row r="280" spans="1:8" ht="11.25" customHeight="1">
      <c r="A280" s="68">
        <v>1996</v>
      </c>
      <c r="B280" s="21">
        <f>'A-14'!C229</f>
        <v>13</v>
      </c>
      <c r="C280" s="21">
        <f>'A-14'!D229</f>
        <v>34</v>
      </c>
      <c r="D280" s="21">
        <f>'A-14'!E229</f>
        <v>42</v>
      </c>
      <c r="E280" s="21">
        <f>'A-14'!F229</f>
        <v>102</v>
      </c>
      <c r="F280" s="21">
        <f>'A-14'!G229</f>
        <v>90</v>
      </c>
      <c r="G280" s="21" t="str">
        <f>'A-14'!H229</f>
        <v>-</v>
      </c>
      <c r="H280" s="21">
        <f>'A-14'!J229</f>
        <v>281</v>
      </c>
    </row>
    <row r="281" spans="1:8" ht="11.25" customHeight="1">
      <c r="A281" s="68">
        <v>1997</v>
      </c>
      <c r="B281" s="21">
        <f>'A-14'!C230</f>
        <v>25</v>
      </c>
      <c r="C281" s="21">
        <f>'A-14'!D230</f>
        <v>48</v>
      </c>
      <c r="D281" s="21">
        <f>'A-14'!E230</f>
        <v>0</v>
      </c>
      <c r="E281" s="21">
        <f>'A-14'!F230</f>
        <v>164</v>
      </c>
      <c r="F281" s="21">
        <f>'A-14'!G230</f>
        <v>62</v>
      </c>
      <c r="G281" s="21" t="str">
        <f>'A-14'!H230</f>
        <v>-</v>
      </c>
      <c r="H281" s="21">
        <f>'A-14'!J230</f>
        <v>299</v>
      </c>
    </row>
    <row r="282" spans="1:8" ht="11.25" customHeight="1">
      <c r="A282" s="68">
        <v>1998</v>
      </c>
      <c r="B282" s="21">
        <f>'A-14'!C231</f>
        <v>33</v>
      </c>
      <c r="C282" s="21">
        <f>'A-14'!D231</f>
        <v>19</v>
      </c>
      <c r="D282" s="21">
        <f>'A-14'!E231</f>
        <v>3</v>
      </c>
      <c r="E282" s="21">
        <f>'A-14'!F231</f>
        <v>41</v>
      </c>
      <c r="F282" s="21">
        <f>'A-14'!G231</f>
        <v>43</v>
      </c>
      <c r="G282" s="21" t="str">
        <f>'A-14'!H231</f>
        <v>-</v>
      </c>
      <c r="H282" s="21">
        <f>'A-14'!J231</f>
        <v>139</v>
      </c>
    </row>
    <row r="283" spans="1:8" ht="11.25" customHeight="1">
      <c r="A283" s="68">
        <v>1999</v>
      </c>
      <c r="B283" s="21">
        <f>'A-14'!C232</f>
        <v>43</v>
      </c>
      <c r="C283" s="21">
        <f>'A-14'!D232</f>
        <v>46</v>
      </c>
      <c r="D283" s="21">
        <f>'A-14'!E232</f>
        <v>5</v>
      </c>
      <c r="E283" s="21">
        <f>'A-14'!F232</f>
        <v>117</v>
      </c>
      <c r="F283" s="21">
        <f>'A-14'!G232</f>
        <v>71</v>
      </c>
      <c r="G283" s="21" t="str">
        <f>'A-14'!H232</f>
        <v>-</v>
      </c>
      <c r="H283" s="21">
        <f>'A-14'!J232</f>
        <v>282</v>
      </c>
    </row>
    <row r="284" spans="1:8" ht="11.25" customHeight="1">
      <c r="A284" s="68">
        <v>2000</v>
      </c>
      <c r="B284" s="21">
        <f>'A-14'!C233</f>
        <v>43</v>
      </c>
      <c r="C284" s="21">
        <f>'A-14'!D233</f>
        <v>41</v>
      </c>
      <c r="D284" s="21">
        <f>'A-14'!E233</f>
        <v>5</v>
      </c>
      <c r="E284" s="21">
        <f>'A-14'!F233</f>
        <v>55</v>
      </c>
      <c r="F284" s="21">
        <f>'A-14'!G233</f>
        <v>0</v>
      </c>
      <c r="G284" s="21" t="str">
        <f>'A-14'!H233</f>
        <v>-</v>
      </c>
      <c r="H284" s="21">
        <f>'A-14'!J233</f>
        <v>144</v>
      </c>
    </row>
    <row r="285" spans="1:8" ht="11.25" customHeight="1">
      <c r="A285" s="68">
        <v>2001</v>
      </c>
      <c r="B285" s="21">
        <f>'A-14'!C234</f>
        <v>53</v>
      </c>
      <c r="C285" s="21">
        <f>'A-14'!D234</f>
        <v>65</v>
      </c>
      <c r="D285" s="21">
        <f>'A-14'!E234</f>
        <v>122</v>
      </c>
      <c r="E285" s="21">
        <f>'A-14'!F234</f>
        <v>172</v>
      </c>
      <c r="F285" s="21">
        <f>'A-14'!G234</f>
        <v>104</v>
      </c>
      <c r="G285" s="21" t="str">
        <f>'A-14'!H234</f>
        <v>-</v>
      </c>
      <c r="H285" s="21">
        <f>'A-14'!J234</f>
        <v>516</v>
      </c>
    </row>
    <row r="286" spans="1:8" ht="11.25" customHeight="1">
      <c r="A286" s="68">
        <v>2002</v>
      </c>
      <c r="B286" s="21">
        <f>'A-14'!C235</f>
        <v>31</v>
      </c>
      <c r="C286" s="21">
        <f>'A-14'!D235</f>
        <v>42</v>
      </c>
      <c r="D286" s="21">
        <f>'A-14'!E235</f>
        <v>61</v>
      </c>
      <c r="E286" s="21">
        <f>'A-14'!F235</f>
        <v>51</v>
      </c>
      <c r="F286" s="21">
        <f>'A-14'!G235</f>
        <v>41</v>
      </c>
      <c r="G286" s="21">
        <f>'A-14'!H235</f>
        <v>10</v>
      </c>
      <c r="H286" s="21">
        <f>'A-14'!J235</f>
        <v>226</v>
      </c>
    </row>
    <row r="287" spans="1:8" ht="11.25" customHeight="1">
      <c r="A287" s="68">
        <v>2003</v>
      </c>
      <c r="B287" s="21">
        <f>'A-14'!C236</f>
        <v>24</v>
      </c>
      <c r="C287" s="21">
        <f>'A-14'!D236</f>
        <v>27</v>
      </c>
      <c r="D287" s="21">
        <f>'A-14'!E236</f>
        <v>63</v>
      </c>
      <c r="E287" s="21">
        <f>'A-14'!F236</f>
        <v>57</v>
      </c>
      <c r="F287" s="21">
        <f>'A-14'!G236</f>
        <v>45</v>
      </c>
      <c r="G287" s="21">
        <f>'A-14'!H236</f>
        <v>15</v>
      </c>
      <c r="H287" s="21">
        <f>'A-14'!J236</f>
        <v>216</v>
      </c>
    </row>
    <row r="288" spans="1:8" ht="11.25" customHeight="1">
      <c r="A288" s="68">
        <v>2004</v>
      </c>
      <c r="B288" s="21">
        <f>'A-14'!C237</f>
        <v>27</v>
      </c>
      <c r="C288" s="21">
        <f>'A-14'!D237</f>
        <v>49</v>
      </c>
      <c r="D288" s="21">
        <f>'A-14'!E237</f>
        <v>127</v>
      </c>
      <c r="E288" s="21">
        <f>'A-14'!F237</f>
        <v>152</v>
      </c>
      <c r="F288" s="21">
        <f>'A-14'!G237</f>
        <v>76</v>
      </c>
      <c r="G288" s="21">
        <f>'A-14'!H237</f>
        <v>15</v>
      </c>
      <c r="H288" s="21">
        <f>'A-14'!J237</f>
        <v>431</v>
      </c>
    </row>
    <row r="289" spans="1:8" ht="11.25" customHeight="1">
      <c r="A289" s="68">
        <v>2005</v>
      </c>
      <c r="B289" s="21">
        <f>'A-14'!C238</f>
        <v>98</v>
      </c>
      <c r="C289" s="21">
        <f>'A-14'!D238</f>
        <v>146</v>
      </c>
      <c r="D289" s="21">
        <f>'A-14'!E238</f>
        <v>126</v>
      </c>
      <c r="E289" s="21">
        <f>'A-14'!F238</f>
        <v>150</v>
      </c>
      <c r="F289" s="21">
        <f>'A-14'!G238</f>
        <v>77</v>
      </c>
      <c r="G289" s="21">
        <f>'A-14'!H238</f>
        <v>0</v>
      </c>
      <c r="H289" s="21">
        <f>'A-14'!J238</f>
        <v>597</v>
      </c>
    </row>
    <row r="290" spans="1:8" ht="11.25" customHeight="1">
      <c r="A290" s="68">
        <v>2006</v>
      </c>
      <c r="B290" s="21">
        <f>'A-14'!C239</f>
        <v>96</v>
      </c>
      <c r="C290" s="21">
        <f>'A-14'!D239</f>
        <v>285</v>
      </c>
      <c r="D290" s="21">
        <f>'A-14'!E239</f>
        <v>167</v>
      </c>
      <c r="E290" s="21">
        <f>'A-14'!F239</f>
        <v>140</v>
      </c>
      <c r="F290" s="21">
        <f>'A-14'!G239</f>
        <v>117</v>
      </c>
      <c r="G290" s="21">
        <f>'A-14'!H239</f>
        <v>5</v>
      </c>
      <c r="H290" s="21">
        <f>'A-14'!J239</f>
        <v>805</v>
      </c>
    </row>
    <row r="291" spans="1:8" ht="11.25" customHeight="1">
      <c r="A291" s="68">
        <v>2007</v>
      </c>
      <c r="B291" s="21">
        <f>'A-14'!C240</f>
        <v>22</v>
      </c>
      <c r="C291" s="21">
        <f>'A-14'!D240</f>
        <v>205</v>
      </c>
      <c r="D291" s="21">
        <f>'A-14'!E240</f>
        <v>189</v>
      </c>
      <c r="E291" s="21">
        <f>'A-14'!F240</f>
        <v>167</v>
      </c>
      <c r="F291" s="21">
        <f>'A-14'!G240</f>
        <v>7</v>
      </c>
      <c r="G291" s="21">
        <f>'A-14'!H240</f>
        <v>0</v>
      </c>
      <c r="H291" s="21">
        <f>'A-14'!J240</f>
        <v>590</v>
      </c>
    </row>
    <row r="292" spans="1:8" ht="11.25" customHeight="1">
      <c r="A292" s="68">
        <v>2008</v>
      </c>
      <c r="B292" s="21">
        <f>'A-14'!C241</f>
        <v>30</v>
      </c>
      <c r="C292" s="21">
        <f>'A-14'!D241</f>
        <v>125</v>
      </c>
      <c r="D292" s="21">
        <f>'A-14'!E241</f>
        <v>102</v>
      </c>
      <c r="E292" s="21">
        <f>'A-14'!F241</f>
        <v>231</v>
      </c>
      <c r="F292" s="21">
        <f>'A-14'!G241</f>
        <v>92</v>
      </c>
      <c r="G292" s="21">
        <f>'A-14'!H241</f>
        <v>1</v>
      </c>
      <c r="H292" s="21">
        <f>'A-14'!J241</f>
        <v>580</v>
      </c>
    </row>
    <row r="293" spans="1:8" ht="11.25" customHeight="1">
      <c r="A293" s="68">
        <v>2009</v>
      </c>
      <c r="B293" s="21">
        <f>'A-14'!C242</f>
        <v>82</v>
      </c>
      <c r="C293" s="21">
        <f>'A-14'!D242</f>
        <v>238</v>
      </c>
      <c r="D293" s="21">
        <f>'A-14'!E242</f>
        <v>233</v>
      </c>
      <c r="E293" s="21">
        <f>'A-14'!F242</f>
        <v>269</v>
      </c>
      <c r="F293" s="21">
        <f>'A-14'!G242</f>
        <v>5</v>
      </c>
      <c r="G293" s="21">
        <f>'A-14'!H242</f>
        <v>4</v>
      </c>
      <c r="H293" s="21">
        <f>'A-14'!J242</f>
        <v>827</v>
      </c>
    </row>
    <row r="294" spans="1:8" ht="11.25" customHeight="1">
      <c r="A294" s="68">
        <v>2010</v>
      </c>
      <c r="B294" s="21">
        <f>'A-14'!C243</f>
        <v>155</v>
      </c>
      <c r="C294" s="21">
        <f>'A-14'!D243</f>
        <v>335</v>
      </c>
      <c r="D294" s="21">
        <f>'A-14'!E243</f>
        <v>155</v>
      </c>
      <c r="E294" s="21">
        <f>'A-14'!F243</f>
        <v>150</v>
      </c>
      <c r="F294" s="21">
        <f>'A-14'!G243</f>
        <v>62</v>
      </c>
      <c r="G294" s="21">
        <f>'A-14'!H243</f>
        <v>4</v>
      </c>
      <c r="H294" s="21">
        <f>'A-14'!J243</f>
        <v>857</v>
      </c>
    </row>
    <row r="295" spans="1:8" ht="11.25" customHeight="1">
      <c r="A295" s="68">
        <v>2011</v>
      </c>
      <c r="B295" s="21">
        <f>'A-14'!C244</f>
        <v>92</v>
      </c>
      <c r="C295" s="21">
        <f>'A-14'!D244</f>
        <v>192</v>
      </c>
      <c r="D295" s="21">
        <f>'A-14'!E244</f>
        <v>152</v>
      </c>
      <c r="E295" s="21">
        <f>'A-14'!F244</f>
        <v>140</v>
      </c>
      <c r="F295" s="21">
        <f>'A-14'!G244</f>
        <v>24</v>
      </c>
      <c r="G295" s="21">
        <f>'A-14'!H244</f>
        <v>1</v>
      </c>
      <c r="H295" s="21">
        <f>'A-14'!J244</f>
        <v>600</v>
      </c>
    </row>
    <row r="296" spans="1:8" ht="11.25" customHeight="1">
      <c r="A296" s="68">
        <v>2012</v>
      </c>
      <c r="B296" s="21">
        <f>'A-14'!C245</f>
        <v>144</v>
      </c>
      <c r="C296" s="21">
        <f>'A-14'!D245</f>
        <v>269</v>
      </c>
      <c r="D296" s="21">
        <f>'A-14'!E245</f>
        <v>214</v>
      </c>
      <c r="E296" s="21">
        <f>'A-14'!F245</f>
        <v>229</v>
      </c>
      <c r="F296" s="21">
        <f>'A-14'!G245</f>
        <v>104</v>
      </c>
      <c r="G296" s="21">
        <f>'A-14'!H245</f>
        <v>4</v>
      </c>
      <c r="H296" s="21">
        <f>'A-14'!J245</f>
        <v>960</v>
      </c>
    </row>
    <row r="297" spans="1:8" ht="11.25" customHeight="1">
      <c r="A297" s="68">
        <v>2013</v>
      </c>
      <c r="B297" s="21">
        <f>'A-14'!C246</f>
        <v>279</v>
      </c>
      <c r="C297" s="21">
        <f>'A-14'!D246</f>
        <v>206</v>
      </c>
      <c r="D297" s="21">
        <f>'A-14'!E246</f>
        <v>369</v>
      </c>
      <c r="E297" s="21">
        <f>'A-14'!F246</f>
        <v>583</v>
      </c>
      <c r="F297" s="21">
        <f>'A-14'!G246</f>
        <v>159</v>
      </c>
      <c r="G297" s="21">
        <f>'A-14'!H246</f>
        <v>0</v>
      </c>
      <c r="H297" s="21">
        <f>'A-14'!J246</f>
        <v>1596</v>
      </c>
    </row>
    <row r="298" spans="1:8" ht="11.25" customHeight="1">
      <c r="A298" s="68">
        <v>2014</v>
      </c>
      <c r="B298" s="21">
        <f>'A-14'!C247</f>
        <v>196</v>
      </c>
      <c r="C298" s="21">
        <f>'A-14'!D247</f>
        <v>295</v>
      </c>
      <c r="D298" s="21">
        <f>'A-14'!E247</f>
        <v>465</v>
      </c>
      <c r="E298" s="21">
        <f>'A-14'!F247</f>
        <v>419</v>
      </c>
      <c r="F298" s="21">
        <f>'A-14'!G247</f>
        <v>152</v>
      </c>
      <c r="G298" s="21">
        <f>'A-14'!H247</f>
        <v>0</v>
      </c>
      <c r="H298" s="21">
        <f>'A-14'!J247</f>
        <v>1527</v>
      </c>
    </row>
    <row r="299" spans="1:8" ht="11.25" customHeight="1">
      <c r="A299" s="68">
        <v>2015</v>
      </c>
      <c r="B299" s="21">
        <f>'A-14'!C248</f>
        <v>324</v>
      </c>
      <c r="C299" s="21">
        <f>'A-14'!D248</f>
        <v>380</v>
      </c>
      <c r="D299" s="21">
        <f>'A-14'!E248</f>
        <v>389</v>
      </c>
      <c r="E299" s="21">
        <f>'A-14'!F248</f>
        <v>261</v>
      </c>
      <c r="F299" s="21">
        <f>'A-14'!G248</f>
        <v>104</v>
      </c>
      <c r="G299" s="21">
        <f>'A-14'!H248</f>
        <v>0</v>
      </c>
      <c r="H299" s="21">
        <f>'A-14'!J248</f>
        <v>1458</v>
      </c>
    </row>
    <row r="300" spans="1:8" ht="11.25" customHeight="1">
      <c r="A300" s="68">
        <v>2016</v>
      </c>
      <c r="B300" s="21">
        <f>'A-14'!C249</f>
        <v>204</v>
      </c>
      <c r="C300" s="21">
        <f>'A-14'!D249</f>
        <v>233</v>
      </c>
      <c r="D300" s="21">
        <f>'A-14'!E249</f>
        <v>141</v>
      </c>
      <c r="E300" s="21">
        <f>'A-14'!F249</f>
        <v>90</v>
      </c>
      <c r="F300" s="21">
        <f>'A-14'!G249</f>
        <v>2</v>
      </c>
      <c r="G300" s="21">
        <f>'A-14'!H249</f>
        <v>0</v>
      </c>
      <c r="H300" s="21">
        <f>'A-14'!J249</f>
        <v>670</v>
      </c>
    </row>
    <row r="301" spans="1:8" ht="11.25" customHeight="1">
      <c r="A301" s="68">
        <v>2017</v>
      </c>
      <c r="B301" s="21">
        <f>'A-14'!C250</f>
        <v>27</v>
      </c>
      <c r="C301" s="21">
        <f>'A-14'!D250</f>
        <v>90</v>
      </c>
      <c r="D301" s="21">
        <f>'A-14'!E250</f>
        <v>317</v>
      </c>
      <c r="E301" s="21">
        <f>'A-14'!F250</f>
        <v>357</v>
      </c>
      <c r="F301" s="21">
        <f>'A-14'!G250</f>
        <v>172</v>
      </c>
      <c r="G301" s="21">
        <f>'A-14'!H250</f>
        <v>0</v>
      </c>
      <c r="H301" s="21">
        <f>'A-14'!J250</f>
        <v>963</v>
      </c>
    </row>
    <row r="302" spans="1:8" ht="11.25" customHeight="1">
      <c r="A302" s="68">
        <v>2018</v>
      </c>
      <c r="B302" s="21">
        <f>'A-14'!C251</f>
        <v>99</v>
      </c>
      <c r="C302" s="21">
        <f>'A-14'!D251</f>
        <v>254</v>
      </c>
      <c r="D302" s="21">
        <f>'A-14'!E251</f>
        <v>272</v>
      </c>
      <c r="E302" s="21">
        <f>'A-14'!F251</f>
        <v>145</v>
      </c>
      <c r="F302" s="21">
        <f>'A-14'!G251</f>
        <v>110</v>
      </c>
      <c r="G302" s="21">
        <f>'A-14'!H251</f>
        <v>0</v>
      </c>
      <c r="H302" s="21">
        <f>'A-14'!J251</f>
        <v>880</v>
      </c>
    </row>
    <row r="303" spans="1:8" ht="11.25" customHeight="1">
      <c r="A303" s="86">
        <v>2019</v>
      </c>
      <c r="B303" s="21">
        <f>'A-14'!C252</f>
        <v>65</v>
      </c>
      <c r="C303" s="21">
        <f>'A-14'!D252</f>
        <v>72</v>
      </c>
      <c r="D303" s="21">
        <f>'A-14'!E252</f>
        <v>356</v>
      </c>
      <c r="E303" s="21">
        <f>'A-14'!F252</f>
        <v>275</v>
      </c>
      <c r="F303" s="21">
        <f>'A-14'!G252</f>
        <v>119</v>
      </c>
      <c r="G303" s="21">
        <f>'A-14'!H252</f>
        <v>0</v>
      </c>
      <c r="H303" s="21">
        <f>'A-14'!J252</f>
        <v>887</v>
      </c>
    </row>
    <row r="304" spans="1:8" ht="11.25" customHeight="1">
      <c r="A304" s="86">
        <v>2020</v>
      </c>
      <c r="B304" s="21">
        <f>'A-14'!C253</f>
        <v>1</v>
      </c>
      <c r="C304" s="21">
        <f>'A-14'!D253</f>
        <v>2</v>
      </c>
      <c r="D304" s="21">
        <f>'A-14'!E253</f>
        <v>29</v>
      </c>
      <c r="E304" s="21">
        <f>'A-14'!F253</f>
        <v>122</v>
      </c>
      <c r="F304" s="21">
        <f>'A-14'!G253</f>
        <v>31</v>
      </c>
      <c r="G304" s="21">
        <f>'A-14'!H253</f>
        <v>0</v>
      </c>
      <c r="H304" s="21">
        <f>'A-14'!J253</f>
        <v>185</v>
      </c>
    </row>
    <row r="305" spans="1:8" ht="11.25" customHeight="1">
      <c r="A305" s="86">
        <v>2021</v>
      </c>
      <c r="B305" s="21">
        <f>'A-14'!C254</f>
        <v>28</v>
      </c>
      <c r="C305" s="21">
        <f>'A-14'!D254</f>
        <v>98</v>
      </c>
      <c r="D305" s="21">
        <f>'A-14'!E254</f>
        <v>141</v>
      </c>
      <c r="E305" s="21">
        <f>'A-14'!F254</f>
        <v>103</v>
      </c>
      <c r="F305" s="21">
        <f>'A-14'!G254</f>
        <v>77</v>
      </c>
      <c r="G305" s="21">
        <f>'A-14'!H254</f>
        <v>0</v>
      </c>
      <c r="H305" s="21">
        <f>'A-14'!J254</f>
        <v>447</v>
      </c>
    </row>
    <row r="306" spans="1:8" ht="11.25" customHeight="1">
      <c r="A306" s="86">
        <v>2022</v>
      </c>
      <c r="B306" s="21">
        <f>'A-14'!C255</f>
        <v>109</v>
      </c>
      <c r="C306" s="21">
        <f>'A-14'!D255</f>
        <v>78</v>
      </c>
      <c r="D306" s="21">
        <f>'A-14'!E255</f>
        <v>171</v>
      </c>
      <c r="E306" s="21">
        <f>'A-14'!F255</f>
        <v>105</v>
      </c>
      <c r="F306" s="21">
        <f>'A-14'!G255</f>
        <v>60</v>
      </c>
      <c r="G306" s="21">
        <f>'A-14'!H255</f>
        <v>0</v>
      </c>
      <c r="H306" s="21">
        <f>'A-14'!J255</f>
        <v>523</v>
      </c>
    </row>
    <row r="307" spans="1:8" ht="11.25" customHeight="1">
      <c r="A307" s="86">
        <v>2023</v>
      </c>
      <c r="B307" s="21">
        <f>'A-14'!C256</f>
        <v>81</v>
      </c>
      <c r="C307" s="21">
        <f>'A-14'!D256</f>
        <v>84</v>
      </c>
      <c r="D307" s="21">
        <f>'A-14'!E256</f>
        <v>124</v>
      </c>
      <c r="E307" s="21">
        <f>'A-14'!F256</f>
        <v>185</v>
      </c>
      <c r="F307" s="21">
        <f>'A-14'!G256</f>
        <v>96</v>
      </c>
      <c r="G307" s="21">
        <f>'A-14'!H256</f>
        <v>0</v>
      </c>
      <c r="H307" s="21">
        <f>'A-14'!J256</f>
        <v>570</v>
      </c>
    </row>
    <row r="308" spans="1:8" ht="11.25" customHeight="1">
      <c r="A308" s="86" t="s">
        <v>346</v>
      </c>
      <c r="B308" s="21">
        <f>'A-14'!C257</f>
        <v>106</v>
      </c>
      <c r="C308" s="21">
        <f>'A-14'!D257</f>
        <v>99</v>
      </c>
      <c r="D308" s="21">
        <f>'A-14'!E257</f>
        <v>125</v>
      </c>
      <c r="E308" s="21">
        <f>'A-14'!F257</f>
        <v>200</v>
      </c>
      <c r="F308" s="21">
        <f>'A-14'!G257</f>
        <v>9</v>
      </c>
      <c r="G308" s="21">
        <f>'A-14'!H257</f>
        <v>0</v>
      </c>
      <c r="H308" s="21">
        <f>'A-14'!J257</f>
        <v>539</v>
      </c>
    </row>
    <row r="309" spans="1:8" ht="11.25" customHeight="1"/>
    <row r="310" spans="1:8" ht="11.25" customHeight="1">
      <c r="A310" s="66" t="s">
        <v>295</v>
      </c>
    </row>
    <row r="311" spans="1:8" ht="11.25" customHeight="1">
      <c r="A311" s="68">
        <v>1976</v>
      </c>
      <c r="B311" s="21">
        <f t="shared" ref="B311:H320" si="33">IF(AND(B260="-",B209="-"),"-",SUM(B260,B209))</f>
        <v>4822</v>
      </c>
      <c r="C311" s="21">
        <f t="shared" si="33"/>
        <v>8626</v>
      </c>
      <c r="D311" s="21">
        <f t="shared" si="33"/>
        <v>19561</v>
      </c>
      <c r="E311" s="21">
        <f t="shared" si="33"/>
        <v>18074</v>
      </c>
      <c r="F311" s="21">
        <f t="shared" si="33"/>
        <v>12643</v>
      </c>
      <c r="G311" s="21">
        <f t="shared" si="33"/>
        <v>128</v>
      </c>
      <c r="H311" s="21">
        <f t="shared" si="33"/>
        <v>63847</v>
      </c>
    </row>
    <row r="312" spans="1:8" ht="11.25" customHeight="1">
      <c r="A312" s="68">
        <v>1977</v>
      </c>
      <c r="B312" s="21">
        <f t="shared" si="33"/>
        <v>4856</v>
      </c>
      <c r="C312" s="21">
        <f t="shared" si="33"/>
        <v>3736</v>
      </c>
      <c r="D312" s="21">
        <f t="shared" si="33"/>
        <v>21760</v>
      </c>
      <c r="E312" s="21">
        <f t="shared" si="33"/>
        <v>16321</v>
      </c>
      <c r="F312" s="21">
        <f t="shared" si="33"/>
        <v>10083</v>
      </c>
      <c r="G312" s="21">
        <f t="shared" si="33"/>
        <v>92</v>
      </c>
      <c r="H312" s="21">
        <f t="shared" si="33"/>
        <v>56846</v>
      </c>
    </row>
    <row r="313" spans="1:8" ht="11.25" customHeight="1">
      <c r="A313" s="68">
        <v>1978</v>
      </c>
      <c r="B313" s="21">
        <f t="shared" si="33"/>
        <v>3014</v>
      </c>
      <c r="C313" s="21">
        <f t="shared" si="33"/>
        <v>3204</v>
      </c>
      <c r="D313" s="21">
        <f t="shared" si="33"/>
        <v>15597</v>
      </c>
      <c r="E313" s="21">
        <f t="shared" si="33"/>
        <v>11319</v>
      </c>
      <c r="F313" s="21">
        <f t="shared" si="33"/>
        <v>8836</v>
      </c>
      <c r="G313" s="21">
        <f t="shared" si="33"/>
        <v>64</v>
      </c>
      <c r="H313" s="21">
        <f t="shared" si="33"/>
        <v>42028</v>
      </c>
    </row>
    <row r="314" spans="1:8" ht="11.25" customHeight="1">
      <c r="A314" s="68">
        <v>1979</v>
      </c>
      <c r="B314" s="21">
        <f t="shared" si="33"/>
        <v>4813</v>
      </c>
      <c r="C314" s="21">
        <f t="shared" si="33"/>
        <v>278</v>
      </c>
      <c r="D314" s="21">
        <f t="shared" si="33"/>
        <v>15895</v>
      </c>
      <c r="E314" s="21">
        <f t="shared" si="33"/>
        <v>22120</v>
      </c>
      <c r="F314" s="21">
        <f t="shared" si="33"/>
        <v>221</v>
      </c>
      <c r="G314" s="21">
        <f t="shared" si="33"/>
        <v>9</v>
      </c>
      <c r="H314" s="21">
        <f t="shared" si="33"/>
        <v>43328</v>
      </c>
    </row>
    <row r="315" spans="1:8" ht="11.25" customHeight="1">
      <c r="A315" s="68">
        <v>1980</v>
      </c>
      <c r="B315" s="21">
        <f t="shared" si="33"/>
        <v>4710</v>
      </c>
      <c r="C315" s="21">
        <f t="shared" si="33"/>
        <v>340</v>
      </c>
      <c r="D315" s="21">
        <f t="shared" si="33"/>
        <v>9623</v>
      </c>
      <c r="E315" s="21">
        <f t="shared" si="33"/>
        <v>11918</v>
      </c>
      <c r="F315" s="21">
        <f t="shared" si="33"/>
        <v>660</v>
      </c>
      <c r="G315" s="21">
        <f t="shared" si="33"/>
        <v>17</v>
      </c>
      <c r="H315" s="21">
        <f t="shared" si="33"/>
        <v>27259</v>
      </c>
    </row>
    <row r="316" spans="1:8" ht="11.25" customHeight="1">
      <c r="A316" s="68">
        <v>1981</v>
      </c>
      <c r="B316" s="21">
        <f t="shared" si="33"/>
        <v>5598</v>
      </c>
      <c r="C316" s="21">
        <f t="shared" si="33"/>
        <v>363</v>
      </c>
      <c r="D316" s="21">
        <f t="shared" si="33"/>
        <v>11487</v>
      </c>
      <c r="E316" s="21">
        <f t="shared" si="33"/>
        <v>11295</v>
      </c>
      <c r="F316" s="21">
        <f t="shared" si="33"/>
        <v>112</v>
      </c>
      <c r="G316" s="21">
        <f t="shared" si="33"/>
        <v>8</v>
      </c>
      <c r="H316" s="21">
        <f t="shared" si="33"/>
        <v>28856</v>
      </c>
    </row>
    <row r="317" spans="1:8" ht="11.25" customHeight="1">
      <c r="A317" s="68">
        <v>1982</v>
      </c>
      <c r="B317" s="21">
        <f t="shared" si="33"/>
        <v>4733</v>
      </c>
      <c r="C317" s="21">
        <f t="shared" si="33"/>
        <v>855</v>
      </c>
      <c r="D317" s="21">
        <f t="shared" si="33"/>
        <v>11630</v>
      </c>
      <c r="E317" s="21">
        <f t="shared" si="33"/>
        <v>732</v>
      </c>
      <c r="F317" s="21">
        <f t="shared" si="33"/>
        <v>234</v>
      </c>
      <c r="G317" s="21">
        <f t="shared" si="33"/>
        <v>26</v>
      </c>
      <c r="H317" s="21">
        <f t="shared" si="33"/>
        <v>18184</v>
      </c>
    </row>
    <row r="318" spans="1:8" ht="11.25" customHeight="1">
      <c r="A318" s="68">
        <v>1983</v>
      </c>
      <c r="B318" s="21">
        <f t="shared" si="33"/>
        <v>4606</v>
      </c>
      <c r="C318" s="21">
        <f t="shared" si="33"/>
        <v>871</v>
      </c>
      <c r="D318" s="21">
        <f t="shared" si="33"/>
        <v>3187</v>
      </c>
      <c r="E318" s="21">
        <f t="shared" si="33"/>
        <v>2568</v>
      </c>
      <c r="F318" s="21">
        <f t="shared" si="33"/>
        <v>914</v>
      </c>
      <c r="G318" s="21">
        <f t="shared" si="33"/>
        <v>10</v>
      </c>
      <c r="H318" s="21">
        <f t="shared" si="33"/>
        <v>12146</v>
      </c>
    </row>
    <row r="319" spans="1:8" ht="11.25" customHeight="1">
      <c r="A319" s="68">
        <v>1984</v>
      </c>
      <c r="B319" s="21">
        <f t="shared" si="33"/>
        <v>721</v>
      </c>
      <c r="C319" s="21">
        <f t="shared" si="33"/>
        <v>39</v>
      </c>
      <c r="D319" s="21">
        <f t="shared" si="33"/>
        <v>145</v>
      </c>
      <c r="E319" s="21">
        <f t="shared" si="33"/>
        <v>1127</v>
      </c>
      <c r="F319" s="21">
        <f t="shared" si="33"/>
        <v>0</v>
      </c>
      <c r="G319" s="21">
        <f t="shared" si="33"/>
        <v>19</v>
      </c>
      <c r="H319" s="21">
        <f t="shared" si="33"/>
        <v>2032</v>
      </c>
    </row>
    <row r="320" spans="1:8" ht="11.25" customHeight="1">
      <c r="A320" s="68">
        <v>1985</v>
      </c>
      <c r="B320" s="21">
        <f t="shared" si="33"/>
        <v>3081</v>
      </c>
      <c r="C320" s="21">
        <f t="shared" si="33"/>
        <v>101</v>
      </c>
      <c r="D320" s="21">
        <f t="shared" si="33"/>
        <v>2458</v>
      </c>
      <c r="E320" s="21">
        <f t="shared" si="33"/>
        <v>2314</v>
      </c>
      <c r="F320" s="21">
        <f t="shared" si="33"/>
        <v>217</v>
      </c>
      <c r="G320" s="21">
        <f t="shared" si="33"/>
        <v>24</v>
      </c>
      <c r="H320" s="21">
        <f t="shared" si="33"/>
        <v>8172</v>
      </c>
    </row>
    <row r="321" spans="1:8" ht="11.25" customHeight="1">
      <c r="A321" s="68">
        <v>1986</v>
      </c>
      <c r="B321" s="21">
        <f t="shared" ref="B321:H330" si="34">IF(AND(B270="-",B219="-"),"-",SUM(B270,B219))</f>
        <v>2788</v>
      </c>
      <c r="C321" s="21">
        <f t="shared" si="34"/>
        <v>349</v>
      </c>
      <c r="D321" s="21">
        <f t="shared" si="34"/>
        <v>453</v>
      </c>
      <c r="E321" s="21">
        <f t="shared" si="34"/>
        <v>2853</v>
      </c>
      <c r="F321" s="21">
        <f t="shared" si="34"/>
        <v>1</v>
      </c>
      <c r="G321" s="21">
        <f t="shared" si="34"/>
        <v>0</v>
      </c>
      <c r="H321" s="21">
        <f t="shared" si="34"/>
        <v>6444</v>
      </c>
    </row>
    <row r="322" spans="1:8" ht="11.25" customHeight="1">
      <c r="A322" s="68">
        <v>1987</v>
      </c>
      <c r="B322" s="21">
        <f t="shared" si="34"/>
        <v>2229</v>
      </c>
      <c r="C322" s="21">
        <f t="shared" si="34"/>
        <v>0</v>
      </c>
      <c r="D322" s="21">
        <f t="shared" si="34"/>
        <v>1782</v>
      </c>
      <c r="E322" s="21">
        <f t="shared" si="34"/>
        <v>627</v>
      </c>
      <c r="F322" s="21">
        <f t="shared" si="34"/>
        <v>0</v>
      </c>
      <c r="G322" s="21">
        <f t="shared" si="34"/>
        <v>6</v>
      </c>
      <c r="H322" s="21">
        <f t="shared" si="34"/>
        <v>4638</v>
      </c>
    </row>
    <row r="323" spans="1:8" ht="11.25" customHeight="1">
      <c r="A323" s="68">
        <v>1988</v>
      </c>
      <c r="B323" s="21">
        <f t="shared" si="34"/>
        <v>3905</v>
      </c>
      <c r="C323" s="21">
        <f t="shared" si="34"/>
        <v>2405</v>
      </c>
      <c r="D323" s="21">
        <f t="shared" si="34"/>
        <v>342</v>
      </c>
      <c r="E323" s="21">
        <f t="shared" si="34"/>
        <v>542</v>
      </c>
      <c r="F323" s="21">
        <f t="shared" si="34"/>
        <v>190</v>
      </c>
      <c r="G323" s="21">
        <f t="shared" si="34"/>
        <v>0</v>
      </c>
      <c r="H323" s="21">
        <f t="shared" si="34"/>
        <v>7384</v>
      </c>
    </row>
    <row r="324" spans="1:8" ht="11.25" customHeight="1">
      <c r="A324" s="68">
        <v>1989</v>
      </c>
      <c r="B324" s="21">
        <f t="shared" si="34"/>
        <v>2466</v>
      </c>
      <c r="C324" s="21">
        <f t="shared" si="34"/>
        <v>1281</v>
      </c>
      <c r="D324" s="21">
        <f t="shared" si="34"/>
        <v>558</v>
      </c>
      <c r="E324" s="21">
        <f t="shared" si="34"/>
        <v>2209</v>
      </c>
      <c r="F324" s="21">
        <f t="shared" si="34"/>
        <v>1072</v>
      </c>
      <c r="G324" s="21">
        <f t="shared" si="34"/>
        <v>0</v>
      </c>
      <c r="H324" s="21">
        <f t="shared" si="34"/>
        <v>7586</v>
      </c>
    </row>
    <row r="325" spans="1:8" ht="11.25" customHeight="1">
      <c r="A325" s="68">
        <v>1990</v>
      </c>
      <c r="B325" s="21">
        <f t="shared" si="34"/>
        <v>2293</v>
      </c>
      <c r="C325" s="21">
        <f t="shared" si="34"/>
        <v>384</v>
      </c>
      <c r="D325" s="21">
        <f t="shared" si="34"/>
        <v>375</v>
      </c>
      <c r="E325" s="21">
        <f t="shared" si="34"/>
        <v>3305</v>
      </c>
      <c r="F325" s="21">
        <f t="shared" si="34"/>
        <v>1255</v>
      </c>
      <c r="G325" s="21">
        <f t="shared" si="34"/>
        <v>24</v>
      </c>
      <c r="H325" s="21">
        <f t="shared" si="34"/>
        <v>7634</v>
      </c>
    </row>
    <row r="326" spans="1:8" ht="11.25" customHeight="1">
      <c r="A326" s="68">
        <v>1991</v>
      </c>
      <c r="B326" s="21">
        <f t="shared" si="34"/>
        <v>1950</v>
      </c>
      <c r="C326" s="21">
        <f t="shared" si="34"/>
        <v>1112</v>
      </c>
      <c r="D326" s="21">
        <f t="shared" si="34"/>
        <v>335</v>
      </c>
      <c r="E326" s="21">
        <f t="shared" si="34"/>
        <v>2625</v>
      </c>
      <c r="F326" s="21">
        <f t="shared" si="34"/>
        <v>657</v>
      </c>
      <c r="G326" s="21">
        <f t="shared" si="34"/>
        <v>50</v>
      </c>
      <c r="H326" s="21">
        <f t="shared" si="34"/>
        <v>6679</v>
      </c>
    </row>
    <row r="327" spans="1:8" ht="11.25" customHeight="1">
      <c r="A327" s="68">
        <v>1992</v>
      </c>
      <c r="B327" s="21">
        <f t="shared" si="34"/>
        <v>2168</v>
      </c>
      <c r="C327" s="21">
        <f t="shared" si="34"/>
        <v>1452</v>
      </c>
      <c r="D327" s="21">
        <f t="shared" si="34"/>
        <v>1228</v>
      </c>
      <c r="E327" s="21">
        <f t="shared" si="34"/>
        <v>903</v>
      </c>
      <c r="F327" s="21">
        <f t="shared" si="34"/>
        <v>0</v>
      </c>
      <c r="G327" s="21">
        <f t="shared" si="34"/>
        <v>1</v>
      </c>
      <c r="H327" s="21">
        <f t="shared" si="34"/>
        <v>5751</v>
      </c>
    </row>
    <row r="328" spans="1:8" ht="11.25" customHeight="1">
      <c r="A328" s="68">
        <v>1993</v>
      </c>
      <c r="B328" s="21">
        <f t="shared" si="34"/>
        <v>1383</v>
      </c>
      <c r="C328" s="21">
        <f t="shared" si="34"/>
        <v>1041</v>
      </c>
      <c r="D328" s="21">
        <f t="shared" si="34"/>
        <v>1120</v>
      </c>
      <c r="E328" s="21">
        <f t="shared" si="34"/>
        <v>833</v>
      </c>
      <c r="F328" s="21">
        <f t="shared" si="34"/>
        <v>727</v>
      </c>
      <c r="G328" s="21">
        <f t="shared" si="34"/>
        <v>0</v>
      </c>
      <c r="H328" s="21">
        <f t="shared" si="34"/>
        <v>5104</v>
      </c>
    </row>
    <row r="329" spans="1:8" ht="11.25" customHeight="1">
      <c r="A329" s="68">
        <v>1994</v>
      </c>
      <c r="B329" s="21">
        <f t="shared" si="34"/>
        <v>28</v>
      </c>
      <c r="C329" s="21">
        <f t="shared" si="34"/>
        <v>70</v>
      </c>
      <c r="D329" s="21">
        <f t="shared" si="34"/>
        <v>3</v>
      </c>
      <c r="E329" s="21">
        <f t="shared" si="34"/>
        <v>0</v>
      </c>
      <c r="F329" s="21">
        <f t="shared" si="34"/>
        <v>0</v>
      </c>
      <c r="G329" s="21">
        <f t="shared" si="34"/>
        <v>0</v>
      </c>
      <c r="H329" s="21">
        <f t="shared" si="34"/>
        <v>101</v>
      </c>
    </row>
    <row r="330" spans="1:8" ht="11.25" customHeight="1">
      <c r="A330" s="68">
        <v>1995</v>
      </c>
      <c r="B330" s="21">
        <f t="shared" si="34"/>
        <v>10</v>
      </c>
      <c r="C330" s="21">
        <f t="shared" si="34"/>
        <v>0</v>
      </c>
      <c r="D330" s="21">
        <f t="shared" si="34"/>
        <v>1</v>
      </c>
      <c r="E330" s="21">
        <f t="shared" si="34"/>
        <v>710</v>
      </c>
      <c r="F330" s="21">
        <f t="shared" si="34"/>
        <v>74</v>
      </c>
      <c r="G330" s="21">
        <f t="shared" si="34"/>
        <v>0</v>
      </c>
      <c r="H330" s="21">
        <f t="shared" si="34"/>
        <v>795</v>
      </c>
    </row>
    <row r="331" spans="1:8" ht="11.25" customHeight="1">
      <c r="A331" s="68">
        <v>1996</v>
      </c>
      <c r="B331" s="21">
        <f t="shared" ref="B331:H337" si="35">IF(AND(B280="-",B229="-"),"-",SUM(B280,B229))</f>
        <v>13</v>
      </c>
      <c r="C331" s="21">
        <f t="shared" si="35"/>
        <v>34</v>
      </c>
      <c r="D331" s="21">
        <f t="shared" si="35"/>
        <v>223</v>
      </c>
      <c r="E331" s="21">
        <f t="shared" si="35"/>
        <v>333</v>
      </c>
      <c r="F331" s="21">
        <f t="shared" si="35"/>
        <v>90</v>
      </c>
      <c r="G331" s="21" t="str">
        <f t="shared" si="35"/>
        <v>-</v>
      </c>
      <c r="H331" s="21">
        <f t="shared" si="35"/>
        <v>693</v>
      </c>
    </row>
    <row r="332" spans="1:8" ht="11.25" customHeight="1">
      <c r="A332" s="68">
        <v>1997</v>
      </c>
      <c r="B332" s="21">
        <f t="shared" si="35"/>
        <v>325</v>
      </c>
      <c r="C332" s="21">
        <f t="shared" si="35"/>
        <v>208</v>
      </c>
      <c r="D332" s="21">
        <f t="shared" si="35"/>
        <v>0</v>
      </c>
      <c r="E332" s="21">
        <f t="shared" si="35"/>
        <v>164</v>
      </c>
      <c r="F332" s="21">
        <f t="shared" si="35"/>
        <v>62</v>
      </c>
      <c r="G332" s="21" t="str">
        <f t="shared" si="35"/>
        <v>-</v>
      </c>
      <c r="H332" s="21">
        <f t="shared" si="35"/>
        <v>759</v>
      </c>
    </row>
    <row r="333" spans="1:8" ht="11.25" customHeight="1">
      <c r="A333" s="68">
        <v>1998</v>
      </c>
      <c r="B333" s="21">
        <f t="shared" si="35"/>
        <v>160</v>
      </c>
      <c r="C333" s="21">
        <f t="shared" si="35"/>
        <v>31</v>
      </c>
      <c r="D333" s="21">
        <f t="shared" si="35"/>
        <v>3</v>
      </c>
      <c r="E333" s="21">
        <f t="shared" si="35"/>
        <v>41</v>
      </c>
      <c r="F333" s="21">
        <f t="shared" si="35"/>
        <v>43</v>
      </c>
      <c r="G333" s="21" t="str">
        <f t="shared" si="35"/>
        <v>-</v>
      </c>
      <c r="H333" s="21">
        <f t="shared" si="35"/>
        <v>278</v>
      </c>
    </row>
    <row r="334" spans="1:8" ht="11.25" customHeight="1">
      <c r="A334" s="68">
        <v>1999</v>
      </c>
      <c r="B334" s="21">
        <f t="shared" si="35"/>
        <v>314</v>
      </c>
      <c r="C334" s="21">
        <f t="shared" si="35"/>
        <v>278</v>
      </c>
      <c r="D334" s="21">
        <f t="shared" si="35"/>
        <v>140</v>
      </c>
      <c r="E334" s="21">
        <f t="shared" si="35"/>
        <v>203</v>
      </c>
      <c r="F334" s="21">
        <f t="shared" si="35"/>
        <v>77</v>
      </c>
      <c r="G334" s="21" t="str">
        <f t="shared" si="35"/>
        <v>-</v>
      </c>
      <c r="H334" s="21">
        <f t="shared" si="35"/>
        <v>1012</v>
      </c>
    </row>
    <row r="335" spans="1:8" ht="11.25" customHeight="1">
      <c r="A335" s="68">
        <v>2000</v>
      </c>
      <c r="B335" s="21">
        <f t="shared" si="35"/>
        <v>237</v>
      </c>
      <c r="C335" s="21">
        <f t="shared" si="35"/>
        <v>142</v>
      </c>
      <c r="D335" s="21">
        <f t="shared" si="35"/>
        <v>5</v>
      </c>
      <c r="E335" s="21">
        <f t="shared" si="35"/>
        <v>420</v>
      </c>
      <c r="F335" s="21">
        <f t="shared" si="35"/>
        <v>32</v>
      </c>
      <c r="G335" s="21" t="str">
        <f t="shared" si="35"/>
        <v>-</v>
      </c>
      <c r="H335" s="21">
        <f t="shared" si="35"/>
        <v>836</v>
      </c>
    </row>
    <row r="336" spans="1:8" ht="11.25" customHeight="1">
      <c r="A336" s="68">
        <v>2001</v>
      </c>
      <c r="B336" s="21">
        <f t="shared" si="35"/>
        <v>291</v>
      </c>
      <c r="C336" s="21">
        <f t="shared" si="35"/>
        <v>304</v>
      </c>
      <c r="D336" s="21">
        <f t="shared" si="35"/>
        <v>378</v>
      </c>
      <c r="E336" s="21">
        <f t="shared" si="35"/>
        <v>368</v>
      </c>
      <c r="F336" s="21">
        <f t="shared" si="35"/>
        <v>181</v>
      </c>
      <c r="G336" s="21" t="str">
        <f t="shared" si="35"/>
        <v>-</v>
      </c>
      <c r="H336" s="21">
        <f t="shared" si="35"/>
        <v>1522</v>
      </c>
    </row>
    <row r="337" spans="1:8" ht="11.25" customHeight="1">
      <c r="A337" s="68">
        <v>2002</v>
      </c>
      <c r="B337" s="21">
        <f t="shared" si="35"/>
        <v>499</v>
      </c>
      <c r="C337" s="21">
        <f t="shared" si="35"/>
        <v>282</v>
      </c>
      <c r="D337" s="21">
        <f t="shared" si="35"/>
        <v>663</v>
      </c>
      <c r="E337" s="21">
        <f t="shared" si="35"/>
        <v>509</v>
      </c>
      <c r="F337" s="21">
        <f t="shared" si="35"/>
        <v>41</v>
      </c>
      <c r="G337" s="21">
        <f t="shared" si="35"/>
        <v>10</v>
      </c>
      <c r="H337" s="21">
        <f t="shared" si="35"/>
        <v>1994</v>
      </c>
    </row>
    <row r="338" spans="1:8" ht="11.25" customHeight="1">
      <c r="A338" s="68">
        <v>2003</v>
      </c>
      <c r="B338" s="21">
        <f t="shared" ref="B338:H338" si="36">IF(AND(B287="-",B236="-"),"-",SUM(B287,B236))</f>
        <v>558</v>
      </c>
      <c r="C338" s="21">
        <f t="shared" si="36"/>
        <v>246</v>
      </c>
      <c r="D338" s="21">
        <f t="shared" si="36"/>
        <v>691</v>
      </c>
      <c r="E338" s="21">
        <f t="shared" si="36"/>
        <v>647</v>
      </c>
      <c r="F338" s="21">
        <f t="shared" si="36"/>
        <v>185</v>
      </c>
      <c r="G338" s="21">
        <f t="shared" si="36"/>
        <v>15</v>
      </c>
      <c r="H338" s="21">
        <f t="shared" si="36"/>
        <v>2327</v>
      </c>
    </row>
    <row r="339" spans="1:8" ht="11.25" customHeight="1">
      <c r="A339" s="68">
        <v>2004</v>
      </c>
      <c r="B339" s="21">
        <f t="shared" ref="B339:H339" si="37">IF(AND(B288="-",B237="-"),"-",SUM(B288,B237))</f>
        <v>538</v>
      </c>
      <c r="C339" s="21">
        <f t="shared" si="37"/>
        <v>63</v>
      </c>
      <c r="D339" s="21">
        <f t="shared" si="37"/>
        <v>601</v>
      </c>
      <c r="E339" s="21">
        <f t="shared" si="37"/>
        <v>600</v>
      </c>
      <c r="F339" s="21">
        <f t="shared" si="37"/>
        <v>357</v>
      </c>
      <c r="G339" s="21">
        <f t="shared" si="37"/>
        <v>15</v>
      </c>
      <c r="H339" s="21">
        <f t="shared" si="37"/>
        <v>2159</v>
      </c>
    </row>
    <row r="340" spans="1:8" ht="11.25" customHeight="1">
      <c r="A340" s="68">
        <v>2005</v>
      </c>
      <c r="B340" s="21">
        <f t="shared" ref="B340:H340" si="38">IF(AND(B289="-",B238="-"),"-",SUM(B289,B238))</f>
        <v>820</v>
      </c>
      <c r="C340" s="21">
        <f t="shared" si="38"/>
        <v>301</v>
      </c>
      <c r="D340" s="21">
        <f t="shared" si="38"/>
        <v>518</v>
      </c>
      <c r="E340" s="21">
        <f t="shared" si="38"/>
        <v>835</v>
      </c>
      <c r="F340" s="21">
        <f t="shared" si="38"/>
        <v>77</v>
      </c>
      <c r="G340" s="21">
        <f t="shared" si="38"/>
        <v>0</v>
      </c>
      <c r="H340" s="21">
        <f t="shared" si="38"/>
        <v>2551</v>
      </c>
    </row>
    <row r="341" spans="1:8" ht="11.25" customHeight="1">
      <c r="A341" s="68">
        <v>2006</v>
      </c>
      <c r="B341" s="21">
        <f t="shared" ref="B341:H341" si="39">IF(AND(B290="-",B239="-"),"-",SUM(B290,B239))</f>
        <v>1042</v>
      </c>
      <c r="C341" s="21">
        <f t="shared" si="39"/>
        <v>1016</v>
      </c>
      <c r="D341" s="21">
        <f t="shared" si="39"/>
        <v>267</v>
      </c>
      <c r="E341" s="21">
        <f t="shared" si="39"/>
        <v>517</v>
      </c>
      <c r="F341" s="21">
        <f t="shared" si="39"/>
        <v>385</v>
      </c>
      <c r="G341" s="21">
        <f t="shared" si="39"/>
        <v>5</v>
      </c>
      <c r="H341" s="21">
        <f t="shared" si="39"/>
        <v>3227</v>
      </c>
    </row>
    <row r="342" spans="1:8" ht="11.25" customHeight="1">
      <c r="A342" s="68">
        <v>2007</v>
      </c>
      <c r="B342" s="21">
        <f t="shared" ref="B342:H342" si="40">IF(AND(B291="-",B240="-"),"-",SUM(B291,B240))</f>
        <v>566</v>
      </c>
      <c r="C342" s="21">
        <f t="shared" si="40"/>
        <v>531</v>
      </c>
      <c r="D342" s="21">
        <f t="shared" si="40"/>
        <v>593</v>
      </c>
      <c r="E342" s="21">
        <f t="shared" si="40"/>
        <v>465</v>
      </c>
      <c r="F342" s="21">
        <f t="shared" si="40"/>
        <v>39</v>
      </c>
      <c r="G342" s="21">
        <f t="shared" si="40"/>
        <v>0</v>
      </c>
      <c r="H342" s="21">
        <f t="shared" si="40"/>
        <v>2194</v>
      </c>
    </row>
    <row r="343" spans="1:8" ht="11.25" customHeight="1">
      <c r="A343" s="68">
        <v>2008</v>
      </c>
      <c r="B343" s="21">
        <f t="shared" ref="B343:H343" si="41">IF(AND(B292="-",B241="-"),"-",SUM(B292,B241))</f>
        <v>582</v>
      </c>
      <c r="C343" s="21">
        <f t="shared" si="41"/>
        <v>840</v>
      </c>
      <c r="D343" s="21">
        <f t="shared" si="41"/>
        <v>361</v>
      </c>
      <c r="E343" s="21">
        <f t="shared" si="41"/>
        <v>510</v>
      </c>
      <c r="F343" s="21">
        <f t="shared" si="41"/>
        <v>165</v>
      </c>
      <c r="G343" s="21">
        <f t="shared" si="41"/>
        <v>1</v>
      </c>
      <c r="H343" s="21">
        <f t="shared" si="41"/>
        <v>2458</v>
      </c>
    </row>
    <row r="344" spans="1:8" ht="11.25" customHeight="1">
      <c r="A344" s="68">
        <v>2009</v>
      </c>
      <c r="B344" s="21">
        <f t="shared" ref="B344:H344" si="42">IF(AND(B293="-",B242="-"),"-",SUM(B293,B242))</f>
        <v>628</v>
      </c>
      <c r="C344" s="21">
        <f t="shared" si="42"/>
        <v>887</v>
      </c>
      <c r="D344" s="21">
        <f t="shared" si="42"/>
        <v>924</v>
      </c>
      <c r="E344" s="21">
        <f t="shared" si="42"/>
        <v>767</v>
      </c>
      <c r="F344" s="21">
        <f t="shared" si="42"/>
        <v>152</v>
      </c>
      <c r="G344" s="21">
        <f t="shared" si="42"/>
        <v>4</v>
      </c>
      <c r="H344" s="21">
        <f t="shared" si="42"/>
        <v>3358</v>
      </c>
    </row>
    <row r="345" spans="1:8" ht="11.25" customHeight="1">
      <c r="A345" s="68">
        <v>2010</v>
      </c>
      <c r="B345" s="21">
        <f t="shared" ref="B345:H345" si="43">IF(AND(B294="-",B243="-"),"-",SUM(B294,B243))</f>
        <v>757</v>
      </c>
      <c r="C345" s="21">
        <f t="shared" si="43"/>
        <v>1503</v>
      </c>
      <c r="D345" s="21">
        <f t="shared" si="43"/>
        <v>820</v>
      </c>
      <c r="E345" s="21">
        <f t="shared" si="43"/>
        <v>714</v>
      </c>
      <c r="F345" s="21">
        <f t="shared" si="43"/>
        <v>131</v>
      </c>
      <c r="G345" s="21">
        <f t="shared" si="43"/>
        <v>4</v>
      </c>
      <c r="H345" s="21">
        <f t="shared" si="43"/>
        <v>3925</v>
      </c>
    </row>
    <row r="346" spans="1:8" ht="11.25" customHeight="1">
      <c r="A346" s="68">
        <v>2011</v>
      </c>
      <c r="B346" s="21">
        <f t="shared" ref="B346:H346" si="44">IF(AND(B295="-",B244="-"),"-",SUM(B295,B244))</f>
        <v>825</v>
      </c>
      <c r="C346" s="21">
        <f t="shared" si="44"/>
        <v>1015</v>
      </c>
      <c r="D346" s="21">
        <f t="shared" si="44"/>
        <v>642</v>
      </c>
      <c r="E346" s="21">
        <f t="shared" si="44"/>
        <v>375</v>
      </c>
      <c r="F346" s="21">
        <f t="shared" si="44"/>
        <v>96</v>
      </c>
      <c r="G346" s="21">
        <f t="shared" si="44"/>
        <v>1</v>
      </c>
      <c r="H346" s="21">
        <f t="shared" si="44"/>
        <v>2953</v>
      </c>
    </row>
    <row r="347" spans="1:8" ht="11.25" customHeight="1">
      <c r="A347" s="68">
        <v>2012</v>
      </c>
      <c r="B347" s="21">
        <f t="shared" ref="B347:H347" si="45">IF(AND(B296="-",B245="-"),"-",SUM(B296,B245))</f>
        <v>571</v>
      </c>
      <c r="C347" s="21">
        <f t="shared" si="45"/>
        <v>1201</v>
      </c>
      <c r="D347" s="21">
        <f t="shared" si="45"/>
        <v>717</v>
      </c>
      <c r="E347" s="21">
        <f t="shared" si="45"/>
        <v>562</v>
      </c>
      <c r="F347" s="21">
        <f t="shared" si="45"/>
        <v>385</v>
      </c>
      <c r="G347" s="21">
        <f t="shared" si="45"/>
        <v>4</v>
      </c>
      <c r="H347" s="21">
        <f t="shared" si="45"/>
        <v>3436</v>
      </c>
    </row>
    <row r="348" spans="1:8" ht="11.25" customHeight="1">
      <c r="A348" s="68">
        <v>2013</v>
      </c>
      <c r="B348" s="21">
        <f t="shared" ref="B348:H357" si="46">IF(AND(B297="-",B246="-"),"-",SUM(B297,B246))</f>
        <v>1111</v>
      </c>
      <c r="C348" s="21">
        <f t="shared" si="46"/>
        <v>874</v>
      </c>
      <c r="D348" s="21">
        <f t="shared" si="46"/>
        <v>887</v>
      </c>
      <c r="E348" s="21">
        <f t="shared" si="46"/>
        <v>1044</v>
      </c>
      <c r="F348" s="21">
        <f t="shared" si="46"/>
        <v>275</v>
      </c>
      <c r="G348" s="21">
        <f t="shared" si="46"/>
        <v>0</v>
      </c>
      <c r="H348" s="21">
        <f t="shared" si="46"/>
        <v>4191</v>
      </c>
    </row>
    <row r="349" spans="1:8" ht="11.25" customHeight="1">
      <c r="A349" s="68">
        <v>2014</v>
      </c>
      <c r="B349" s="21">
        <f t="shared" si="46"/>
        <v>1490</v>
      </c>
      <c r="C349" s="21">
        <f t="shared" si="46"/>
        <v>611</v>
      </c>
      <c r="D349" s="21">
        <f t="shared" si="46"/>
        <v>1065</v>
      </c>
      <c r="E349" s="21">
        <f t="shared" si="46"/>
        <v>856</v>
      </c>
      <c r="F349" s="21">
        <f t="shared" si="46"/>
        <v>343</v>
      </c>
      <c r="G349" s="21">
        <f t="shared" si="46"/>
        <v>0</v>
      </c>
      <c r="H349" s="21">
        <f t="shared" si="46"/>
        <v>4365</v>
      </c>
    </row>
    <row r="350" spans="1:8" ht="11.25" customHeight="1">
      <c r="A350" s="68">
        <v>2015</v>
      </c>
      <c r="B350" s="21">
        <f t="shared" si="46"/>
        <v>1850</v>
      </c>
      <c r="C350" s="21">
        <f t="shared" si="46"/>
        <v>978</v>
      </c>
      <c r="D350" s="21">
        <f t="shared" si="46"/>
        <v>939</v>
      </c>
      <c r="E350" s="21">
        <f t="shared" si="46"/>
        <v>798</v>
      </c>
      <c r="F350" s="21">
        <f t="shared" si="46"/>
        <v>356</v>
      </c>
      <c r="G350" s="21">
        <f t="shared" si="46"/>
        <v>0</v>
      </c>
      <c r="H350" s="21">
        <f t="shared" si="46"/>
        <v>4921</v>
      </c>
    </row>
    <row r="351" spans="1:8" ht="11.25" customHeight="1">
      <c r="A351" s="68">
        <v>2016</v>
      </c>
      <c r="B351" s="21">
        <f t="shared" si="46"/>
        <v>1000</v>
      </c>
      <c r="C351" s="21">
        <f t="shared" si="46"/>
        <v>722</v>
      </c>
      <c r="D351" s="21">
        <f t="shared" si="46"/>
        <v>440</v>
      </c>
      <c r="E351" s="21">
        <f t="shared" si="46"/>
        <v>359</v>
      </c>
      <c r="F351" s="21">
        <f t="shared" si="46"/>
        <v>2</v>
      </c>
      <c r="G351" s="21">
        <f t="shared" si="46"/>
        <v>0</v>
      </c>
      <c r="H351" s="21">
        <f t="shared" si="46"/>
        <v>2523</v>
      </c>
    </row>
    <row r="352" spans="1:8" ht="11.25" customHeight="1">
      <c r="A352" s="68">
        <v>2017</v>
      </c>
      <c r="B352" s="21">
        <f t="shared" si="46"/>
        <v>887</v>
      </c>
      <c r="C352" s="21">
        <f t="shared" si="46"/>
        <v>812</v>
      </c>
      <c r="D352" s="21">
        <f t="shared" si="46"/>
        <v>723</v>
      </c>
      <c r="E352" s="21">
        <f t="shared" si="46"/>
        <v>887</v>
      </c>
      <c r="F352" s="21">
        <f t="shared" si="46"/>
        <v>369</v>
      </c>
      <c r="G352" s="21">
        <f t="shared" si="46"/>
        <v>0</v>
      </c>
      <c r="H352" s="21">
        <f t="shared" si="46"/>
        <v>3678</v>
      </c>
    </row>
    <row r="353" spans="1:8" ht="11.25" customHeight="1">
      <c r="A353" s="86">
        <v>2018</v>
      </c>
      <c r="B353" s="21">
        <f t="shared" si="46"/>
        <v>869</v>
      </c>
      <c r="C353" s="21">
        <f t="shared" si="46"/>
        <v>995</v>
      </c>
      <c r="D353" s="21">
        <f t="shared" si="46"/>
        <v>712</v>
      </c>
      <c r="E353" s="21">
        <f t="shared" si="46"/>
        <v>370</v>
      </c>
      <c r="F353" s="21">
        <f t="shared" si="46"/>
        <v>181</v>
      </c>
      <c r="G353" s="21">
        <f t="shared" si="46"/>
        <v>0</v>
      </c>
      <c r="H353" s="21">
        <f t="shared" si="46"/>
        <v>3127</v>
      </c>
    </row>
    <row r="354" spans="1:8" ht="11.25" customHeight="1">
      <c r="A354" s="86">
        <v>2019</v>
      </c>
      <c r="B354" s="21">
        <f t="shared" si="46"/>
        <v>477</v>
      </c>
      <c r="C354" s="21">
        <f t="shared" si="46"/>
        <v>433</v>
      </c>
      <c r="D354" s="21">
        <f t="shared" si="46"/>
        <v>1126</v>
      </c>
      <c r="E354" s="21">
        <f t="shared" si="46"/>
        <v>520</v>
      </c>
      <c r="F354" s="21">
        <f t="shared" si="46"/>
        <v>256</v>
      </c>
      <c r="G354" s="21">
        <f t="shared" si="46"/>
        <v>0</v>
      </c>
      <c r="H354" s="21">
        <f t="shared" si="46"/>
        <v>2812</v>
      </c>
    </row>
    <row r="355" spans="1:8" ht="11.25" customHeight="1">
      <c r="A355" s="86">
        <v>2020</v>
      </c>
      <c r="B355" s="21">
        <f t="shared" si="46"/>
        <v>108</v>
      </c>
      <c r="C355" s="21">
        <f t="shared" si="46"/>
        <v>175</v>
      </c>
      <c r="D355" s="21">
        <f t="shared" si="46"/>
        <v>513</v>
      </c>
      <c r="E355" s="21">
        <f t="shared" si="46"/>
        <v>372</v>
      </c>
      <c r="F355" s="21">
        <f t="shared" si="46"/>
        <v>58</v>
      </c>
      <c r="G355" s="21">
        <f t="shared" si="46"/>
        <v>0</v>
      </c>
      <c r="H355" s="21">
        <f t="shared" si="46"/>
        <v>1226</v>
      </c>
    </row>
    <row r="356" spans="1:8" ht="11.25" customHeight="1">
      <c r="A356" s="86">
        <v>2021</v>
      </c>
      <c r="B356" s="21">
        <f t="shared" si="46"/>
        <v>287</v>
      </c>
      <c r="C356" s="21">
        <f t="shared" si="46"/>
        <v>574</v>
      </c>
      <c r="D356" s="21">
        <f t="shared" si="46"/>
        <v>658</v>
      </c>
      <c r="E356" s="21">
        <f t="shared" si="46"/>
        <v>357</v>
      </c>
      <c r="F356" s="21">
        <f t="shared" si="46"/>
        <v>211</v>
      </c>
      <c r="G356" s="21">
        <f t="shared" si="46"/>
        <v>0</v>
      </c>
      <c r="H356" s="21">
        <f t="shared" si="46"/>
        <v>2087</v>
      </c>
    </row>
    <row r="357" spans="1:8" ht="11.25" customHeight="1">
      <c r="A357" s="86">
        <v>2022</v>
      </c>
      <c r="B357" s="21">
        <f t="shared" si="46"/>
        <v>611</v>
      </c>
      <c r="C357" s="21">
        <f t="shared" si="46"/>
        <v>326</v>
      </c>
      <c r="D357" s="21">
        <f t="shared" si="46"/>
        <v>549</v>
      </c>
      <c r="E357" s="21">
        <f t="shared" si="46"/>
        <v>257</v>
      </c>
      <c r="F357" s="21">
        <f t="shared" si="46"/>
        <v>192</v>
      </c>
      <c r="G357" s="21">
        <f t="shared" si="46"/>
        <v>0</v>
      </c>
      <c r="H357" s="21">
        <f t="shared" si="46"/>
        <v>1935</v>
      </c>
    </row>
    <row r="358" spans="1:8" ht="11.25" customHeight="1">
      <c r="A358" s="86">
        <v>2023</v>
      </c>
      <c r="B358" s="21">
        <f t="shared" ref="B358:H359" si="47">IF(AND(B307="-",B256="-"),"-",SUM(B307,B256))</f>
        <v>657</v>
      </c>
      <c r="C358" s="21">
        <f t="shared" si="47"/>
        <v>863</v>
      </c>
      <c r="D358" s="21">
        <f t="shared" si="47"/>
        <v>747</v>
      </c>
      <c r="E358" s="21">
        <f t="shared" si="47"/>
        <v>281</v>
      </c>
      <c r="F358" s="21">
        <f t="shared" si="47"/>
        <v>232</v>
      </c>
      <c r="G358" s="21">
        <f t="shared" si="47"/>
        <v>0</v>
      </c>
      <c r="H358" s="21">
        <f t="shared" si="47"/>
        <v>2780</v>
      </c>
    </row>
    <row r="359" spans="1:8" ht="11.25" customHeight="1">
      <c r="A359" s="86" t="s">
        <v>346</v>
      </c>
      <c r="B359" s="21">
        <f t="shared" si="47"/>
        <v>715</v>
      </c>
      <c r="C359" s="21">
        <f t="shared" si="47"/>
        <v>689</v>
      </c>
      <c r="D359" s="21">
        <f t="shared" si="47"/>
        <v>732</v>
      </c>
      <c r="E359" s="21">
        <f t="shared" si="47"/>
        <v>536</v>
      </c>
      <c r="F359" s="21">
        <f t="shared" si="47"/>
        <v>78</v>
      </c>
      <c r="G359" s="21">
        <f t="shared" si="47"/>
        <v>0</v>
      </c>
      <c r="H359" s="21">
        <f t="shared" si="47"/>
        <v>2750</v>
      </c>
    </row>
    <row r="360" spans="1:8" ht="11.25" customHeight="1">
      <c r="A360" s="295" t="s">
        <v>296</v>
      </c>
      <c r="B360" s="295"/>
      <c r="C360" s="295"/>
      <c r="D360" s="295"/>
      <c r="E360" s="295"/>
      <c r="F360" s="295"/>
      <c r="G360" s="295"/>
      <c r="H360" s="295"/>
    </row>
    <row r="361" spans="1:8" ht="11.25" customHeight="1">
      <c r="A361" s="296"/>
      <c r="B361" s="296"/>
      <c r="C361" s="296"/>
      <c r="D361" s="296"/>
      <c r="E361" s="296"/>
      <c r="F361" s="296"/>
      <c r="G361" s="296"/>
      <c r="H361" s="296"/>
    </row>
    <row r="362" spans="1:8" ht="11.25" customHeight="1">
      <c r="A362" s="323" t="s">
        <v>73</v>
      </c>
      <c r="B362" s="323"/>
      <c r="C362" s="323"/>
      <c r="D362" s="323"/>
      <c r="E362" s="323"/>
      <c r="F362" s="323"/>
      <c r="G362" s="323"/>
      <c r="H362" s="323"/>
    </row>
    <row r="363" spans="1:8" ht="11.25" customHeight="1">
      <c r="A363" s="296" t="s">
        <v>297</v>
      </c>
      <c r="B363" s="296"/>
      <c r="C363" s="296"/>
      <c r="D363" s="296"/>
      <c r="E363" s="296"/>
      <c r="F363" s="296"/>
      <c r="G363" s="296"/>
      <c r="H363" s="296"/>
    </row>
    <row r="364" spans="1:8" ht="18.75" customHeight="1">
      <c r="A364" s="296"/>
      <c r="B364" s="296"/>
      <c r="C364" s="296"/>
      <c r="D364" s="296"/>
      <c r="E364" s="296"/>
      <c r="F364" s="296"/>
      <c r="G364" s="296"/>
      <c r="H364" s="296"/>
    </row>
    <row r="365" spans="1:8" ht="11.25" customHeight="1"/>
    <row r="366" spans="1:8" ht="11.25" customHeight="1"/>
    <row r="367" spans="1:8" ht="11.25" customHeight="1"/>
    <row r="368" spans="1:8" ht="11.25" customHeight="1"/>
    <row r="369" spans="1:8" ht="11.25" customHeight="1">
      <c r="A369" s="118"/>
      <c r="B369" s="120"/>
      <c r="C369" s="120"/>
      <c r="D369" s="120"/>
      <c r="E369" s="120"/>
      <c r="F369" s="120"/>
      <c r="G369" s="120"/>
      <c r="H369" s="120"/>
    </row>
    <row r="370" spans="1:8" ht="11.25" customHeight="1">
      <c r="A370" s="338" t="s">
        <v>298</v>
      </c>
      <c r="B370" s="338"/>
      <c r="C370" s="338"/>
      <c r="D370" s="338"/>
      <c r="E370" s="338"/>
      <c r="F370" s="338"/>
      <c r="G370" s="338"/>
      <c r="H370" s="338"/>
    </row>
    <row r="371" spans="1:8" ht="11.25" customHeight="1">
      <c r="A371" s="338"/>
      <c r="B371" s="338"/>
      <c r="C371" s="338"/>
      <c r="D371" s="338"/>
      <c r="E371" s="338"/>
      <c r="F371" s="338"/>
      <c r="G371" s="338"/>
      <c r="H371" s="338"/>
    </row>
    <row r="372" spans="1:8" ht="11.25" customHeight="1">
      <c r="A372" s="67" t="s">
        <v>1</v>
      </c>
      <c r="B372" s="151" t="s">
        <v>283</v>
      </c>
      <c r="C372" s="151" t="s">
        <v>284</v>
      </c>
      <c r="D372" s="151" t="s">
        <v>285</v>
      </c>
      <c r="E372" s="151" t="s">
        <v>286</v>
      </c>
      <c r="F372" s="151" t="s">
        <v>287</v>
      </c>
      <c r="G372" s="151" t="s">
        <v>288</v>
      </c>
      <c r="H372" s="151" t="s">
        <v>8</v>
      </c>
    </row>
    <row r="373" spans="1:8" ht="11.25" customHeight="1">
      <c r="A373" s="63" t="s">
        <v>289</v>
      </c>
      <c r="B373" s="21"/>
      <c r="C373" s="21"/>
      <c r="D373" s="21"/>
      <c r="E373" s="21"/>
      <c r="F373" s="21"/>
      <c r="G373" s="21"/>
      <c r="H373" s="15"/>
    </row>
    <row r="374" spans="1:8" ht="11.25" customHeight="1">
      <c r="A374" s="68" t="s">
        <v>102</v>
      </c>
      <c r="B374" s="21">
        <f>AVERAGE(B10:B14)</f>
        <v>2700</v>
      </c>
      <c r="C374" s="21">
        <f>AVERAGE(C10:C14)</f>
        <v>308.75</v>
      </c>
      <c r="D374" s="21">
        <f>AVERAGE(D10:D14)</f>
        <v>5650</v>
      </c>
      <c r="E374" s="21">
        <f>AVERAGE(E10:E14)</f>
        <v>2388</v>
      </c>
      <c r="F374" s="21">
        <f>AVERAGE(F10:F14)</f>
        <v>14</v>
      </c>
      <c r="G374" s="21" t="s">
        <v>15</v>
      </c>
      <c r="H374" s="15">
        <f>AVERAGE(H10:H14)</f>
        <v>9857.7999999999993</v>
      </c>
    </row>
    <row r="375" spans="1:8" ht="11.25" customHeight="1">
      <c r="A375" s="68" t="s">
        <v>10</v>
      </c>
      <c r="B375" s="21">
        <f>AVERAGE(B15:B19)</f>
        <v>2255.4</v>
      </c>
      <c r="C375" s="21">
        <f>AVERAGE(C15:C19)</f>
        <v>830</v>
      </c>
      <c r="D375" s="21">
        <f>AVERAGE(D15:D19)</f>
        <v>437.5</v>
      </c>
      <c r="E375" s="21">
        <f>AVERAGE(E15:E19)</f>
        <v>750</v>
      </c>
      <c r="F375" s="21">
        <f>AVERAGE(F15:F19)</f>
        <v>15</v>
      </c>
      <c r="G375" s="21" t="s">
        <v>15</v>
      </c>
      <c r="H375" s="15">
        <f>AVERAGE(H15:H19)</f>
        <v>3847.4</v>
      </c>
    </row>
    <row r="376" spans="1:8" ht="11.25" customHeight="1">
      <c r="A376" s="68" t="s">
        <v>11</v>
      </c>
      <c r="B376" s="21">
        <f>AVERAGE(B20:B24)</f>
        <v>1578.3333333333333</v>
      </c>
      <c r="C376" s="21">
        <f>AVERAGE(C20:C24)</f>
        <v>1053.6666666666667</v>
      </c>
      <c r="D376" s="21">
        <f>AVERAGE(D20:D24)</f>
        <v>774.5</v>
      </c>
      <c r="E376" s="21">
        <f>AVERAGE(E20:E24)</f>
        <v>634.5</v>
      </c>
      <c r="F376" s="21">
        <f>AVERAGE(F20:F24)</f>
        <v>303.66666666666669</v>
      </c>
      <c r="G376" s="21" t="s">
        <v>15</v>
      </c>
      <c r="H376" s="15">
        <f>AVERAGE(H20:H24)</f>
        <v>3223.5</v>
      </c>
    </row>
    <row r="377" spans="1:8" ht="11.25" customHeight="1">
      <c r="A377" s="68" t="s">
        <v>12</v>
      </c>
      <c r="B377" s="21">
        <f>AVERAGE(B25:B29)</f>
        <v>221.25</v>
      </c>
      <c r="C377" s="21">
        <f>AVERAGE(C25:C29)</f>
        <v>124</v>
      </c>
      <c r="D377" s="21">
        <f>AVERAGE(D25:D29)</f>
        <v>158</v>
      </c>
      <c r="E377" s="21">
        <f>AVERAGE(E25:E29)</f>
        <v>129.33333333333334</v>
      </c>
      <c r="F377" s="21">
        <f>AVERAGE(F25:F29)</f>
        <v>4.5</v>
      </c>
      <c r="G377" s="21" t="s">
        <v>15</v>
      </c>
      <c r="H377" s="15">
        <f>AVERAGE(H25:H29)</f>
        <v>418.8</v>
      </c>
    </row>
    <row r="378" spans="1:8" ht="11.25" customHeight="1">
      <c r="A378" s="68" t="s">
        <v>13</v>
      </c>
      <c r="B378" s="21">
        <f>AVERAGE(B30:B34)</f>
        <v>402</v>
      </c>
      <c r="C378" s="21">
        <f>AVERAGE(C30:C34)</f>
        <v>140.80000000000001</v>
      </c>
      <c r="D378" s="21">
        <f>AVERAGE(D30:D34)</f>
        <v>356.8</v>
      </c>
      <c r="E378" s="21">
        <f>AVERAGE(E30:E34)</f>
        <v>294.2</v>
      </c>
      <c r="F378" s="21">
        <f>AVERAGE(F30:F34)</f>
        <v>80</v>
      </c>
      <c r="G378" s="21" t="str">
        <f>G30</f>
        <v>-</v>
      </c>
      <c r="H378" s="15">
        <f>AVERAGE(H30:H34)</f>
        <v>1241.8</v>
      </c>
    </row>
    <row r="379" spans="1:8" ht="11.25" customHeight="1">
      <c r="A379" s="68" t="s">
        <v>14</v>
      </c>
      <c r="B379" s="21">
        <f>AVERAGE(B35:B39)</f>
        <v>405.6</v>
      </c>
      <c r="C379" s="21">
        <f t="shared" ref="C379:H379" si="48">AVERAGE(C35:C39)</f>
        <v>479.2</v>
      </c>
      <c r="D379" s="21">
        <f t="shared" si="48"/>
        <v>321.8</v>
      </c>
      <c r="E379" s="21">
        <f t="shared" si="48"/>
        <v>274.2</v>
      </c>
      <c r="F379" s="21">
        <f t="shared" si="48"/>
        <v>83.4</v>
      </c>
      <c r="G379" s="21" t="str">
        <f>G35</f>
        <v>-</v>
      </c>
      <c r="H379" s="15">
        <f t="shared" si="48"/>
        <v>1564.2</v>
      </c>
    </row>
    <row r="380" spans="1:8" ht="11.25" customHeight="1">
      <c r="A380" s="68">
        <v>2006</v>
      </c>
      <c r="B380" s="21">
        <f t="shared" ref="B380:H389" si="49">B35</f>
        <v>359</v>
      </c>
      <c r="C380" s="21">
        <f t="shared" si="49"/>
        <v>381</v>
      </c>
      <c r="D380" s="21">
        <f t="shared" si="49"/>
        <v>99</v>
      </c>
      <c r="E380" s="21">
        <f t="shared" si="49"/>
        <v>296</v>
      </c>
      <c r="F380" s="21">
        <f t="shared" si="49"/>
        <v>169</v>
      </c>
      <c r="G380" s="21" t="str">
        <f t="shared" si="49"/>
        <v>-</v>
      </c>
      <c r="H380" s="15">
        <f t="shared" si="49"/>
        <v>1304</v>
      </c>
    </row>
    <row r="381" spans="1:8" ht="11.25" customHeight="1">
      <c r="A381" s="68">
        <v>2007</v>
      </c>
      <c r="B381" s="21">
        <f t="shared" si="49"/>
        <v>445</v>
      </c>
      <c r="C381" s="21">
        <f t="shared" si="49"/>
        <v>253</v>
      </c>
      <c r="D381" s="21">
        <f t="shared" si="49"/>
        <v>354</v>
      </c>
      <c r="E381" s="21">
        <f t="shared" si="49"/>
        <v>114</v>
      </c>
      <c r="F381" s="21">
        <f t="shared" si="49"/>
        <v>8</v>
      </c>
      <c r="G381" s="21" t="str">
        <f t="shared" si="49"/>
        <v>-</v>
      </c>
      <c r="H381" s="15">
        <f t="shared" si="49"/>
        <v>1174</v>
      </c>
    </row>
    <row r="382" spans="1:8" ht="11.25" customHeight="1">
      <c r="A382" s="68">
        <v>2008</v>
      </c>
      <c r="B382" s="21">
        <f t="shared" si="49"/>
        <v>246</v>
      </c>
      <c r="C382" s="21">
        <f t="shared" si="49"/>
        <v>353</v>
      </c>
      <c r="D382" s="21">
        <f t="shared" si="49"/>
        <v>223</v>
      </c>
      <c r="E382" s="21">
        <f t="shared" si="49"/>
        <v>213</v>
      </c>
      <c r="F382" s="21">
        <f t="shared" si="49"/>
        <v>60</v>
      </c>
      <c r="G382" s="21" t="str">
        <f t="shared" si="49"/>
        <v>-</v>
      </c>
      <c r="H382" s="15">
        <f t="shared" si="49"/>
        <v>1095</v>
      </c>
    </row>
    <row r="383" spans="1:8" ht="11.25" customHeight="1">
      <c r="A383" s="68">
        <v>2009</v>
      </c>
      <c r="B383" s="21">
        <f t="shared" si="49"/>
        <v>467</v>
      </c>
      <c r="C383" s="21">
        <f t="shared" si="49"/>
        <v>551</v>
      </c>
      <c r="D383" s="21">
        <f t="shared" si="49"/>
        <v>432</v>
      </c>
      <c r="E383" s="21">
        <f t="shared" si="49"/>
        <v>320</v>
      </c>
      <c r="F383" s="21">
        <f t="shared" si="49"/>
        <v>134</v>
      </c>
      <c r="G383" s="21" t="str">
        <f t="shared" si="49"/>
        <v>-</v>
      </c>
      <c r="H383" s="15">
        <f t="shared" si="49"/>
        <v>1904</v>
      </c>
    </row>
    <row r="384" spans="1:8" ht="11.25" customHeight="1">
      <c r="A384" s="68">
        <v>2010</v>
      </c>
      <c r="B384" s="21">
        <f t="shared" si="49"/>
        <v>511</v>
      </c>
      <c r="C384" s="21">
        <f t="shared" si="49"/>
        <v>858</v>
      </c>
      <c r="D384" s="21">
        <f t="shared" si="49"/>
        <v>501</v>
      </c>
      <c r="E384" s="21">
        <f t="shared" si="49"/>
        <v>428</v>
      </c>
      <c r="F384" s="21">
        <f t="shared" si="49"/>
        <v>46</v>
      </c>
      <c r="G384" s="21" t="str">
        <f t="shared" si="49"/>
        <v>-</v>
      </c>
      <c r="H384" s="15">
        <f t="shared" si="49"/>
        <v>2344</v>
      </c>
    </row>
    <row r="385" spans="1:8" ht="11.25" customHeight="1">
      <c r="A385" s="68">
        <v>2011</v>
      </c>
      <c r="B385" s="21">
        <f t="shared" si="49"/>
        <v>606</v>
      </c>
      <c r="C385" s="21">
        <f t="shared" si="49"/>
        <v>656</v>
      </c>
      <c r="D385" s="21">
        <f t="shared" si="49"/>
        <v>448</v>
      </c>
      <c r="E385" s="21">
        <f t="shared" si="49"/>
        <v>208</v>
      </c>
      <c r="F385" s="21">
        <f t="shared" si="49"/>
        <v>54</v>
      </c>
      <c r="G385" s="21" t="str">
        <f t="shared" si="49"/>
        <v>-</v>
      </c>
      <c r="H385" s="15">
        <f t="shared" si="49"/>
        <v>1972</v>
      </c>
    </row>
    <row r="386" spans="1:8" ht="11.25" customHeight="1">
      <c r="A386" s="68">
        <v>2012</v>
      </c>
      <c r="B386" s="21">
        <f t="shared" si="49"/>
        <v>364</v>
      </c>
      <c r="C386" s="21">
        <f t="shared" si="49"/>
        <v>633</v>
      </c>
      <c r="D386" s="21">
        <f t="shared" si="49"/>
        <v>452</v>
      </c>
      <c r="E386" s="21">
        <f t="shared" si="49"/>
        <v>306</v>
      </c>
      <c r="F386" s="21">
        <f t="shared" si="49"/>
        <v>198</v>
      </c>
      <c r="G386" s="21" t="str">
        <f t="shared" si="49"/>
        <v>-</v>
      </c>
      <c r="H386" s="15">
        <f t="shared" si="49"/>
        <v>1953</v>
      </c>
    </row>
    <row r="387" spans="1:8" ht="11.25" customHeight="1">
      <c r="A387" s="68">
        <v>2013</v>
      </c>
      <c r="B387" s="21">
        <f t="shared" si="49"/>
        <v>721</v>
      </c>
      <c r="C387" s="21">
        <f t="shared" si="49"/>
        <v>498</v>
      </c>
      <c r="D387" s="21">
        <f t="shared" si="49"/>
        <v>471</v>
      </c>
      <c r="E387" s="21">
        <f t="shared" si="49"/>
        <v>405</v>
      </c>
      <c r="F387" s="21">
        <f t="shared" si="49"/>
        <v>83</v>
      </c>
      <c r="G387" s="21" t="str">
        <f t="shared" si="49"/>
        <v>-</v>
      </c>
      <c r="H387" s="15">
        <f t="shared" si="49"/>
        <v>2178</v>
      </c>
    </row>
    <row r="388" spans="1:8" ht="11.25" customHeight="1">
      <c r="A388" s="68">
        <v>2014</v>
      </c>
      <c r="B388" s="21">
        <f t="shared" si="49"/>
        <v>589</v>
      </c>
      <c r="C388" s="21">
        <f t="shared" si="49"/>
        <v>188</v>
      </c>
      <c r="D388" s="21">
        <f t="shared" si="49"/>
        <v>397</v>
      </c>
      <c r="E388" s="21">
        <f t="shared" si="49"/>
        <v>337</v>
      </c>
      <c r="F388" s="21">
        <f t="shared" si="49"/>
        <v>117</v>
      </c>
      <c r="G388" s="21" t="str">
        <f t="shared" si="49"/>
        <v>-</v>
      </c>
      <c r="H388" s="15">
        <f t="shared" si="49"/>
        <v>1628</v>
      </c>
    </row>
    <row r="389" spans="1:8" ht="11.25" customHeight="1">
      <c r="A389" s="68">
        <v>2015</v>
      </c>
      <c r="B389" s="21">
        <f t="shared" si="49"/>
        <v>818</v>
      </c>
      <c r="C389" s="21">
        <f t="shared" si="49"/>
        <v>484</v>
      </c>
      <c r="D389" s="21">
        <f t="shared" si="49"/>
        <v>491</v>
      </c>
      <c r="E389" s="21">
        <f t="shared" si="49"/>
        <v>450</v>
      </c>
      <c r="F389" s="21">
        <f t="shared" si="49"/>
        <v>127</v>
      </c>
      <c r="G389" s="21" t="str">
        <f t="shared" si="49"/>
        <v>-</v>
      </c>
      <c r="H389" s="15">
        <f t="shared" si="49"/>
        <v>2370</v>
      </c>
    </row>
    <row r="390" spans="1:8" ht="11.25" customHeight="1">
      <c r="A390" s="68">
        <v>2016</v>
      </c>
      <c r="B390" s="21">
        <f t="shared" ref="B390:H396" si="50">B45</f>
        <v>647</v>
      </c>
      <c r="C390" s="21">
        <f t="shared" si="50"/>
        <v>359</v>
      </c>
      <c r="D390" s="21">
        <f t="shared" si="50"/>
        <v>248</v>
      </c>
      <c r="E390" s="21">
        <f t="shared" si="50"/>
        <v>186</v>
      </c>
      <c r="F390" s="21" t="str">
        <f t="shared" si="50"/>
        <v>-</v>
      </c>
      <c r="G390" s="21" t="str">
        <f t="shared" si="50"/>
        <v>-</v>
      </c>
      <c r="H390" s="15">
        <f t="shared" si="50"/>
        <v>1440</v>
      </c>
    </row>
    <row r="391" spans="1:8" ht="11.25" customHeight="1">
      <c r="A391" s="68">
        <v>2017</v>
      </c>
      <c r="B391" s="21">
        <f t="shared" si="50"/>
        <v>762</v>
      </c>
      <c r="C391" s="21">
        <f t="shared" si="50"/>
        <v>606</v>
      </c>
      <c r="D391" s="21">
        <f t="shared" si="50"/>
        <v>380</v>
      </c>
      <c r="E391" s="21">
        <f t="shared" si="50"/>
        <v>411</v>
      </c>
      <c r="F391" s="21">
        <f t="shared" si="50"/>
        <v>121</v>
      </c>
      <c r="G391" s="21" t="str">
        <f t="shared" si="50"/>
        <v>-</v>
      </c>
      <c r="H391" s="15">
        <f t="shared" si="50"/>
        <v>2280</v>
      </c>
    </row>
    <row r="392" spans="1:8" ht="11.25" customHeight="1">
      <c r="A392" s="86">
        <v>2018</v>
      </c>
      <c r="B392" s="21">
        <f t="shared" si="50"/>
        <v>741</v>
      </c>
      <c r="C392" s="21">
        <f t="shared" si="50"/>
        <v>674</v>
      </c>
      <c r="D392" s="21">
        <f t="shared" si="50"/>
        <v>422</v>
      </c>
      <c r="E392" s="21">
        <f t="shared" si="50"/>
        <v>189</v>
      </c>
      <c r="F392" s="21">
        <f t="shared" si="50"/>
        <v>69</v>
      </c>
      <c r="G392" s="21" t="str">
        <f t="shared" si="50"/>
        <v>-</v>
      </c>
      <c r="H392" s="15">
        <f t="shared" si="50"/>
        <v>2095</v>
      </c>
    </row>
    <row r="393" spans="1:8" ht="11.25" customHeight="1">
      <c r="A393" s="86">
        <v>2019</v>
      </c>
      <c r="B393" s="21">
        <f t="shared" si="50"/>
        <v>361</v>
      </c>
      <c r="C393" s="21">
        <f t="shared" si="50"/>
        <v>335</v>
      </c>
      <c r="D393" s="21">
        <f t="shared" si="50"/>
        <v>661</v>
      </c>
      <c r="E393" s="21">
        <f t="shared" si="50"/>
        <v>191</v>
      </c>
      <c r="F393" s="21">
        <f t="shared" si="50"/>
        <v>113</v>
      </c>
      <c r="G393" s="21" t="str">
        <f t="shared" si="50"/>
        <v>-</v>
      </c>
      <c r="H393" s="15">
        <f t="shared" si="50"/>
        <v>1661</v>
      </c>
    </row>
    <row r="394" spans="1:8" ht="11.25" customHeight="1">
      <c r="A394" s="86">
        <v>2020</v>
      </c>
      <c r="B394" s="21">
        <f t="shared" si="50"/>
        <v>73</v>
      </c>
      <c r="C394" s="21">
        <f t="shared" si="50"/>
        <v>136</v>
      </c>
      <c r="D394" s="21">
        <f t="shared" si="50"/>
        <v>464</v>
      </c>
      <c r="E394" s="21">
        <f t="shared" si="50"/>
        <v>227</v>
      </c>
      <c r="F394" s="21">
        <f t="shared" si="50"/>
        <v>19</v>
      </c>
      <c r="G394" s="21" t="str">
        <f t="shared" si="50"/>
        <v>-</v>
      </c>
      <c r="H394" s="15">
        <f t="shared" si="50"/>
        <v>919</v>
      </c>
    </row>
    <row r="395" spans="1:8" ht="11.25" customHeight="1">
      <c r="A395" s="86">
        <v>2021</v>
      </c>
      <c r="B395" s="21">
        <f t="shared" si="50"/>
        <v>250</v>
      </c>
      <c r="C395" s="21">
        <f t="shared" si="50"/>
        <v>458</v>
      </c>
      <c r="D395" s="21">
        <f t="shared" si="50"/>
        <v>495</v>
      </c>
      <c r="E395" s="21">
        <f t="shared" si="50"/>
        <v>240</v>
      </c>
      <c r="F395" s="21">
        <f t="shared" si="50"/>
        <v>119</v>
      </c>
      <c r="G395" s="21" t="str">
        <f t="shared" si="50"/>
        <v>-</v>
      </c>
      <c r="H395" s="15">
        <f t="shared" si="50"/>
        <v>1562</v>
      </c>
    </row>
    <row r="396" spans="1:8" ht="11.25" customHeight="1">
      <c r="A396" s="86">
        <v>2022</v>
      </c>
      <c r="B396" s="21">
        <f t="shared" si="50"/>
        <v>490</v>
      </c>
      <c r="C396" s="21">
        <f t="shared" si="50"/>
        <v>185</v>
      </c>
      <c r="D396" s="21">
        <f t="shared" si="50"/>
        <v>267</v>
      </c>
      <c r="E396" s="21">
        <f t="shared" si="50"/>
        <v>137</v>
      </c>
      <c r="F396" s="21">
        <f t="shared" si="50"/>
        <v>100</v>
      </c>
      <c r="G396" s="21" t="str">
        <f t="shared" si="50"/>
        <v>-</v>
      </c>
      <c r="H396" s="15">
        <f t="shared" si="50"/>
        <v>1179</v>
      </c>
    </row>
    <row r="397" spans="1:8" ht="11.25" customHeight="1">
      <c r="A397" s="86">
        <v>2023</v>
      </c>
      <c r="B397" s="21">
        <f t="shared" ref="B397:H398" si="51">B52</f>
        <v>544</v>
      </c>
      <c r="C397" s="21">
        <f t="shared" si="51"/>
        <v>735</v>
      </c>
      <c r="D397" s="21">
        <f t="shared" si="51"/>
        <v>518</v>
      </c>
      <c r="E397" s="21">
        <f t="shared" si="51"/>
        <v>65</v>
      </c>
      <c r="F397" s="21">
        <f t="shared" si="51"/>
        <v>115</v>
      </c>
      <c r="G397" s="21" t="str">
        <f t="shared" si="51"/>
        <v>-</v>
      </c>
      <c r="H397" s="15">
        <f t="shared" si="51"/>
        <v>1977</v>
      </c>
    </row>
    <row r="398" spans="1:8" ht="11.25" customHeight="1">
      <c r="A398" s="86" t="s">
        <v>346</v>
      </c>
      <c r="B398" s="21">
        <f t="shared" si="51"/>
        <v>480</v>
      </c>
      <c r="C398" s="21">
        <f t="shared" si="51"/>
        <v>517</v>
      </c>
      <c r="D398" s="21">
        <f t="shared" si="51"/>
        <v>544</v>
      </c>
      <c r="E398" s="21">
        <f t="shared" si="51"/>
        <v>274</v>
      </c>
      <c r="F398" s="21">
        <f t="shared" si="51"/>
        <v>62</v>
      </c>
      <c r="G398" s="21" t="str">
        <f t="shared" si="51"/>
        <v>-</v>
      </c>
      <c r="H398" s="15">
        <f t="shared" si="51"/>
        <v>1877</v>
      </c>
    </row>
    <row r="399" spans="1:8" ht="11.25" customHeight="1">
      <c r="A399" s="68"/>
      <c r="B399" s="21"/>
      <c r="C399" s="21"/>
      <c r="D399" s="21"/>
      <c r="E399" s="21"/>
      <c r="F399" s="21"/>
      <c r="G399" s="21"/>
      <c r="H399" s="15"/>
    </row>
    <row r="400" spans="1:8">
      <c r="A400" s="63" t="s">
        <v>290</v>
      </c>
      <c r="B400" s="21"/>
      <c r="C400" s="21"/>
      <c r="D400" s="21"/>
      <c r="E400" s="21"/>
      <c r="F400" s="21"/>
      <c r="G400" s="21"/>
      <c r="H400" s="15"/>
    </row>
    <row r="401" spans="1:8" ht="11.25" customHeight="1">
      <c r="A401" s="68" t="s">
        <v>102</v>
      </c>
      <c r="B401" s="21">
        <f t="shared" ref="B401:H401" si="52">AVERAGE(B61:B65)</f>
        <v>79</v>
      </c>
      <c r="C401" s="21">
        <f t="shared" si="52"/>
        <v>140.6</v>
      </c>
      <c r="D401" s="21">
        <f t="shared" si="52"/>
        <v>284.39999999999998</v>
      </c>
      <c r="E401" s="21">
        <f t="shared" si="52"/>
        <v>312.8</v>
      </c>
      <c r="F401" s="21">
        <f t="shared" si="52"/>
        <v>146.19999999999999</v>
      </c>
      <c r="G401" s="21">
        <f t="shared" si="52"/>
        <v>17</v>
      </c>
      <c r="H401" s="15">
        <f t="shared" si="52"/>
        <v>963</v>
      </c>
    </row>
    <row r="402" spans="1:8" ht="11.25" customHeight="1">
      <c r="A402" s="68" t="s">
        <v>10</v>
      </c>
      <c r="B402" s="21">
        <f t="shared" ref="B402:H402" si="53">AVERAGE(B66:B70)</f>
        <v>138</v>
      </c>
      <c r="C402" s="21">
        <f t="shared" si="53"/>
        <v>167.6</v>
      </c>
      <c r="D402" s="21">
        <f t="shared" si="53"/>
        <v>433.6</v>
      </c>
      <c r="E402" s="21">
        <f t="shared" si="53"/>
        <v>460</v>
      </c>
      <c r="F402" s="21">
        <f t="shared" si="53"/>
        <v>160.6</v>
      </c>
      <c r="G402" s="21">
        <f t="shared" si="53"/>
        <v>1.6</v>
      </c>
      <c r="H402" s="15">
        <f t="shared" si="53"/>
        <v>1359.8</v>
      </c>
    </row>
    <row r="403" spans="1:8" ht="11.25" customHeight="1">
      <c r="A403" s="68" t="s">
        <v>11</v>
      </c>
      <c r="B403" s="21">
        <f t="shared" ref="B403:H403" si="54">AVERAGE(B71:B75)</f>
        <v>69</v>
      </c>
      <c r="C403" s="21">
        <f t="shared" si="54"/>
        <v>71.400000000000006</v>
      </c>
      <c r="D403" s="21">
        <f t="shared" si="54"/>
        <v>182.4</v>
      </c>
      <c r="E403" s="21">
        <f t="shared" si="54"/>
        <v>311.2</v>
      </c>
      <c r="F403" s="21">
        <f t="shared" si="54"/>
        <v>47.6</v>
      </c>
      <c r="G403" s="21">
        <f t="shared" si="54"/>
        <v>10.199999999999999</v>
      </c>
      <c r="H403" s="15">
        <f t="shared" si="54"/>
        <v>681.6</v>
      </c>
    </row>
    <row r="404" spans="1:8" ht="11.25" customHeight="1">
      <c r="A404" s="68" t="s">
        <v>12</v>
      </c>
      <c r="B404" s="21">
        <f>AVERAGE(B76:B80)</f>
        <v>31.4</v>
      </c>
      <c r="C404" s="21">
        <f>AVERAGE(C76:C80)</f>
        <v>37.6</v>
      </c>
      <c r="D404" s="21">
        <f>AVERAGE(D76:D80)</f>
        <v>11</v>
      </c>
      <c r="E404" s="21">
        <f>AVERAGE(E76:E80)</f>
        <v>95.8</v>
      </c>
      <c r="F404" s="21">
        <f>AVERAGE(F76:F80)</f>
        <v>53.2</v>
      </c>
      <c r="G404" s="21" t="s">
        <v>15</v>
      </c>
      <c r="H404" s="15">
        <f>AVERAGE(H76:H80)</f>
        <v>229</v>
      </c>
    </row>
    <row r="405" spans="1:8" ht="11.25" customHeight="1">
      <c r="A405" s="68" t="s">
        <v>13</v>
      </c>
      <c r="B405" s="21">
        <f>AVERAGE(B81:B85)</f>
        <v>46.6</v>
      </c>
      <c r="C405" s="21">
        <f>AVERAGE(C81:C85)</f>
        <v>65.8</v>
      </c>
      <c r="D405" s="21">
        <f>AVERAGE(D81:D85)</f>
        <v>99.8</v>
      </c>
      <c r="E405" s="21">
        <f>AVERAGE(E81:E85)</f>
        <v>116.4</v>
      </c>
      <c r="F405" s="21">
        <f>AVERAGE(F81:F85)</f>
        <v>68.599999999999994</v>
      </c>
      <c r="G405" s="21" t="str">
        <f>G81</f>
        <v>-</v>
      </c>
      <c r="H405" s="15">
        <f>AVERAGE(H81:H85)</f>
        <v>397.2</v>
      </c>
    </row>
    <row r="406" spans="1:8" ht="11.25" customHeight="1">
      <c r="A406" s="68" t="s">
        <v>14</v>
      </c>
      <c r="B406" s="21">
        <f>AVERAGE(B86:B90)</f>
        <v>77</v>
      </c>
      <c r="C406" s="21">
        <f t="shared" ref="C406:H406" si="55">AVERAGE(C86:C90)</f>
        <v>237.6</v>
      </c>
      <c r="D406" s="21">
        <f t="shared" si="55"/>
        <v>169.2</v>
      </c>
      <c r="E406" s="21">
        <f t="shared" si="55"/>
        <v>191.4</v>
      </c>
      <c r="F406" s="21">
        <f t="shared" si="55"/>
        <v>56.6</v>
      </c>
      <c r="G406" s="21">
        <f t="shared" si="55"/>
        <v>2.8</v>
      </c>
      <c r="H406" s="15">
        <f t="shared" si="55"/>
        <v>731.8</v>
      </c>
    </row>
    <row r="407" spans="1:8" ht="11.25" customHeight="1">
      <c r="A407" s="68">
        <v>2011</v>
      </c>
      <c r="B407" s="21">
        <f t="shared" ref="B407:H418" si="56">B91</f>
        <v>92</v>
      </c>
      <c r="C407" s="21">
        <f t="shared" si="56"/>
        <v>192</v>
      </c>
      <c r="D407" s="21">
        <f t="shared" si="56"/>
        <v>152</v>
      </c>
      <c r="E407" s="21">
        <f t="shared" si="56"/>
        <v>140</v>
      </c>
      <c r="F407" s="21">
        <f t="shared" si="56"/>
        <v>24</v>
      </c>
      <c r="G407" s="21">
        <f t="shared" si="56"/>
        <v>1</v>
      </c>
      <c r="H407" s="15">
        <f t="shared" si="56"/>
        <v>600</v>
      </c>
    </row>
    <row r="408" spans="1:8" ht="11.25" customHeight="1">
      <c r="A408" s="68">
        <v>2012</v>
      </c>
      <c r="B408" s="21">
        <f t="shared" si="56"/>
        <v>144</v>
      </c>
      <c r="C408" s="21">
        <f t="shared" si="56"/>
        <v>269</v>
      </c>
      <c r="D408" s="21">
        <f t="shared" si="56"/>
        <v>214</v>
      </c>
      <c r="E408" s="21">
        <f t="shared" si="56"/>
        <v>229</v>
      </c>
      <c r="F408" s="21">
        <f t="shared" si="56"/>
        <v>104</v>
      </c>
      <c r="G408" s="21">
        <f t="shared" si="56"/>
        <v>4</v>
      </c>
      <c r="H408" s="15">
        <f t="shared" si="56"/>
        <v>960</v>
      </c>
    </row>
    <row r="409" spans="1:8" ht="11.25" customHeight="1">
      <c r="A409" s="68">
        <v>2013</v>
      </c>
      <c r="B409" s="21">
        <f t="shared" si="56"/>
        <v>279</v>
      </c>
      <c r="C409" s="21">
        <f t="shared" si="56"/>
        <v>206</v>
      </c>
      <c r="D409" s="21">
        <f t="shared" si="56"/>
        <v>369</v>
      </c>
      <c r="E409" s="21">
        <f t="shared" si="56"/>
        <v>583</v>
      </c>
      <c r="F409" s="21">
        <f t="shared" si="56"/>
        <v>159</v>
      </c>
      <c r="G409" s="21">
        <f t="shared" si="56"/>
        <v>0</v>
      </c>
      <c r="H409" s="15">
        <f t="shared" si="56"/>
        <v>1596</v>
      </c>
    </row>
    <row r="410" spans="1:8" ht="11.25" customHeight="1">
      <c r="A410" s="68">
        <v>2014</v>
      </c>
      <c r="B410" s="21">
        <f t="shared" si="56"/>
        <v>196</v>
      </c>
      <c r="C410" s="21">
        <f t="shared" si="56"/>
        <v>295</v>
      </c>
      <c r="D410" s="21">
        <f t="shared" si="56"/>
        <v>465</v>
      </c>
      <c r="E410" s="21">
        <f t="shared" si="56"/>
        <v>419</v>
      </c>
      <c r="F410" s="21">
        <f t="shared" si="56"/>
        <v>152</v>
      </c>
      <c r="G410" s="21">
        <f t="shared" si="56"/>
        <v>0</v>
      </c>
      <c r="H410" s="15">
        <f t="shared" si="56"/>
        <v>1527</v>
      </c>
    </row>
    <row r="411" spans="1:8" ht="11.25" customHeight="1">
      <c r="A411" s="68">
        <v>2015</v>
      </c>
      <c r="B411" s="21">
        <f t="shared" si="56"/>
        <v>324</v>
      </c>
      <c r="C411" s="21">
        <f t="shared" si="56"/>
        <v>380</v>
      </c>
      <c r="D411" s="21">
        <f t="shared" si="56"/>
        <v>389</v>
      </c>
      <c r="E411" s="21">
        <f t="shared" si="56"/>
        <v>261</v>
      </c>
      <c r="F411" s="21">
        <f t="shared" si="56"/>
        <v>104</v>
      </c>
      <c r="G411" s="21">
        <f t="shared" si="56"/>
        <v>0</v>
      </c>
      <c r="H411" s="15">
        <f t="shared" si="56"/>
        <v>1458</v>
      </c>
    </row>
    <row r="412" spans="1:8" ht="11.25" customHeight="1">
      <c r="A412" s="68">
        <v>2016</v>
      </c>
      <c r="B412" s="21">
        <f t="shared" si="56"/>
        <v>204</v>
      </c>
      <c r="C412" s="21">
        <f t="shared" si="56"/>
        <v>233</v>
      </c>
      <c r="D412" s="21">
        <f t="shared" si="56"/>
        <v>141</v>
      </c>
      <c r="E412" s="21">
        <f t="shared" si="56"/>
        <v>90</v>
      </c>
      <c r="F412" s="21">
        <f t="shared" si="56"/>
        <v>2</v>
      </c>
      <c r="G412" s="21">
        <f t="shared" si="56"/>
        <v>0</v>
      </c>
      <c r="H412" s="15">
        <f t="shared" si="56"/>
        <v>670</v>
      </c>
    </row>
    <row r="413" spans="1:8" ht="11.25" customHeight="1">
      <c r="A413" s="68">
        <v>2017</v>
      </c>
      <c r="B413" s="21">
        <f t="shared" si="56"/>
        <v>27</v>
      </c>
      <c r="C413" s="21">
        <f t="shared" si="56"/>
        <v>90</v>
      </c>
      <c r="D413" s="21">
        <f t="shared" si="56"/>
        <v>317</v>
      </c>
      <c r="E413" s="21">
        <f t="shared" si="56"/>
        <v>357</v>
      </c>
      <c r="F413" s="21">
        <f t="shared" si="56"/>
        <v>172</v>
      </c>
      <c r="G413" s="21">
        <f t="shared" si="56"/>
        <v>0</v>
      </c>
      <c r="H413" s="15">
        <f t="shared" si="56"/>
        <v>963</v>
      </c>
    </row>
    <row r="414" spans="1:8" ht="11.25" customHeight="1">
      <c r="A414" s="86">
        <v>2018</v>
      </c>
      <c r="B414" s="21">
        <f t="shared" si="56"/>
        <v>99</v>
      </c>
      <c r="C414" s="21">
        <f t="shared" si="56"/>
        <v>254</v>
      </c>
      <c r="D414" s="21">
        <f t="shared" si="56"/>
        <v>272</v>
      </c>
      <c r="E414" s="21">
        <f t="shared" si="56"/>
        <v>145</v>
      </c>
      <c r="F414" s="21">
        <f t="shared" si="56"/>
        <v>110</v>
      </c>
      <c r="G414" s="21">
        <f t="shared" si="56"/>
        <v>0</v>
      </c>
      <c r="H414" s="15">
        <f t="shared" si="56"/>
        <v>880</v>
      </c>
    </row>
    <row r="415" spans="1:8" ht="11.25" customHeight="1">
      <c r="A415" s="86">
        <v>2019</v>
      </c>
      <c r="B415" s="21">
        <f t="shared" si="56"/>
        <v>65</v>
      </c>
      <c r="C415" s="21">
        <f t="shared" si="56"/>
        <v>72</v>
      </c>
      <c r="D415" s="21">
        <f t="shared" si="56"/>
        <v>356</v>
      </c>
      <c r="E415" s="21">
        <f t="shared" si="56"/>
        <v>275</v>
      </c>
      <c r="F415" s="21">
        <f t="shared" si="56"/>
        <v>119</v>
      </c>
      <c r="G415" s="21">
        <f t="shared" si="56"/>
        <v>0</v>
      </c>
      <c r="H415" s="15">
        <f t="shared" si="56"/>
        <v>887</v>
      </c>
    </row>
    <row r="416" spans="1:8" ht="11.25" customHeight="1">
      <c r="A416" s="86">
        <v>2020</v>
      </c>
      <c r="B416" s="21">
        <f t="shared" si="56"/>
        <v>1</v>
      </c>
      <c r="C416" s="21">
        <f t="shared" si="56"/>
        <v>2</v>
      </c>
      <c r="D416" s="21">
        <f t="shared" si="56"/>
        <v>29</v>
      </c>
      <c r="E416" s="21">
        <f t="shared" si="56"/>
        <v>122</v>
      </c>
      <c r="F416" s="21">
        <f t="shared" si="56"/>
        <v>31</v>
      </c>
      <c r="G416" s="21">
        <f t="shared" si="56"/>
        <v>0</v>
      </c>
      <c r="H416" s="15">
        <f t="shared" si="56"/>
        <v>185</v>
      </c>
    </row>
    <row r="417" spans="1:8" ht="11.25" customHeight="1">
      <c r="A417" s="86">
        <v>2021</v>
      </c>
      <c r="B417" s="21">
        <f t="shared" si="56"/>
        <v>28</v>
      </c>
      <c r="C417" s="21">
        <f t="shared" si="56"/>
        <v>98</v>
      </c>
      <c r="D417" s="21">
        <f t="shared" si="56"/>
        <v>141</v>
      </c>
      <c r="E417" s="21">
        <f t="shared" si="56"/>
        <v>103</v>
      </c>
      <c r="F417" s="21">
        <f t="shared" si="56"/>
        <v>77</v>
      </c>
      <c r="G417" s="21">
        <f t="shared" si="56"/>
        <v>0</v>
      </c>
      <c r="H417" s="15">
        <f t="shared" si="56"/>
        <v>447</v>
      </c>
    </row>
    <row r="418" spans="1:8" ht="11.25" customHeight="1">
      <c r="A418" s="86">
        <v>2022</v>
      </c>
      <c r="B418" s="21">
        <f t="shared" si="56"/>
        <v>109</v>
      </c>
      <c r="C418" s="21">
        <f t="shared" si="56"/>
        <v>78</v>
      </c>
      <c r="D418" s="21">
        <f t="shared" si="56"/>
        <v>171</v>
      </c>
      <c r="E418" s="21">
        <f t="shared" si="56"/>
        <v>105</v>
      </c>
      <c r="F418" s="21">
        <f t="shared" si="56"/>
        <v>60</v>
      </c>
      <c r="G418" s="21">
        <f t="shared" si="56"/>
        <v>0</v>
      </c>
      <c r="H418" s="15">
        <f t="shared" si="56"/>
        <v>523</v>
      </c>
    </row>
    <row r="419" spans="1:8" ht="11.25" customHeight="1">
      <c r="A419" s="86">
        <v>2023</v>
      </c>
      <c r="B419" s="21">
        <f t="shared" ref="B419:H420" si="57">B103</f>
        <v>81</v>
      </c>
      <c r="C419" s="21">
        <f t="shared" si="57"/>
        <v>84</v>
      </c>
      <c r="D419" s="21">
        <f t="shared" si="57"/>
        <v>124</v>
      </c>
      <c r="E419" s="21">
        <f t="shared" si="57"/>
        <v>185</v>
      </c>
      <c r="F419" s="21">
        <f t="shared" si="57"/>
        <v>96</v>
      </c>
      <c r="G419" s="21">
        <f t="shared" si="57"/>
        <v>0</v>
      </c>
      <c r="H419" s="15">
        <f t="shared" si="57"/>
        <v>570</v>
      </c>
    </row>
    <row r="420" spans="1:8" ht="11.25" customHeight="1">
      <c r="A420" s="86" t="s">
        <v>346</v>
      </c>
      <c r="B420" s="21">
        <f t="shared" si="57"/>
        <v>106</v>
      </c>
      <c r="C420" s="21">
        <f t="shared" si="57"/>
        <v>99</v>
      </c>
      <c r="D420" s="21">
        <f t="shared" si="57"/>
        <v>125</v>
      </c>
      <c r="E420" s="21">
        <f t="shared" si="57"/>
        <v>200</v>
      </c>
      <c r="F420" s="21">
        <f t="shared" si="57"/>
        <v>9</v>
      </c>
      <c r="G420" s="21">
        <f t="shared" si="57"/>
        <v>0</v>
      </c>
      <c r="H420" s="15">
        <f t="shared" si="57"/>
        <v>539</v>
      </c>
    </row>
    <row r="421" spans="1:8" ht="11.25" customHeight="1">
      <c r="A421" s="68"/>
      <c r="B421" s="21"/>
      <c r="C421" s="21"/>
      <c r="D421" s="21"/>
      <c r="E421" s="21"/>
      <c r="F421" s="21"/>
      <c r="G421" s="21"/>
      <c r="H421" s="15"/>
    </row>
    <row r="422" spans="1:8">
      <c r="A422" s="66" t="s">
        <v>291</v>
      </c>
      <c r="B422" s="21"/>
      <c r="C422" s="21"/>
      <c r="D422" s="21"/>
      <c r="E422" s="21"/>
      <c r="F422" s="21"/>
      <c r="G422" s="21"/>
      <c r="H422" s="15"/>
    </row>
    <row r="423" spans="1:8" ht="11.25" customHeight="1">
      <c r="A423" s="68" t="s">
        <v>102</v>
      </c>
      <c r="B423" s="21">
        <f t="shared" ref="B423:H423" si="58">AVERAGE(B112:B116)</f>
        <v>2779</v>
      </c>
      <c r="C423" s="21">
        <f t="shared" si="58"/>
        <v>387.6</v>
      </c>
      <c r="D423" s="21">
        <f t="shared" si="58"/>
        <v>4804.3999999999996</v>
      </c>
      <c r="E423" s="21">
        <f t="shared" si="58"/>
        <v>2700.8</v>
      </c>
      <c r="F423" s="21">
        <f t="shared" si="58"/>
        <v>149</v>
      </c>
      <c r="G423" s="21">
        <f t="shared" si="58"/>
        <v>17</v>
      </c>
      <c r="H423" s="15">
        <f t="shared" si="58"/>
        <v>10820.8</v>
      </c>
    </row>
    <row r="424" spans="1:8" ht="11.25" customHeight="1">
      <c r="A424" s="68" t="s">
        <v>10</v>
      </c>
      <c r="B424" s="21">
        <f t="shared" ref="B424:H424" si="59">AVERAGE(B117:B121)</f>
        <v>2393.4</v>
      </c>
      <c r="C424" s="21">
        <f t="shared" si="59"/>
        <v>831.6</v>
      </c>
      <c r="D424" s="21">
        <f t="shared" si="59"/>
        <v>608.6</v>
      </c>
      <c r="E424" s="21">
        <f t="shared" si="59"/>
        <v>1210</v>
      </c>
      <c r="F424" s="21">
        <f t="shared" si="59"/>
        <v>163.6</v>
      </c>
      <c r="G424" s="21">
        <f t="shared" si="59"/>
        <v>1.6</v>
      </c>
      <c r="H424" s="15">
        <f t="shared" si="59"/>
        <v>5207.2</v>
      </c>
    </row>
    <row r="425" spans="1:8" ht="11.25" customHeight="1">
      <c r="A425" s="68" t="s">
        <v>11</v>
      </c>
      <c r="B425" s="21">
        <f t="shared" ref="B425:H425" si="60">AVERAGE(B122:B126)</f>
        <v>1016</v>
      </c>
      <c r="C425" s="21">
        <f t="shared" si="60"/>
        <v>703.6</v>
      </c>
      <c r="D425" s="21">
        <f t="shared" si="60"/>
        <v>492.2</v>
      </c>
      <c r="E425" s="21">
        <f t="shared" si="60"/>
        <v>818.8</v>
      </c>
      <c r="F425" s="21">
        <f t="shared" si="60"/>
        <v>229.8</v>
      </c>
      <c r="G425" s="21">
        <f t="shared" si="60"/>
        <v>10.199999999999999</v>
      </c>
      <c r="H425" s="15">
        <f t="shared" si="60"/>
        <v>3260.4</v>
      </c>
    </row>
    <row r="426" spans="1:8" ht="11.25" customHeight="1">
      <c r="A426" s="68" t="s">
        <v>12</v>
      </c>
      <c r="B426" s="21">
        <f>AVERAGE(B127:B131)</f>
        <v>208.4</v>
      </c>
      <c r="C426" s="21">
        <f>AVERAGE(C127:C131)</f>
        <v>136.80000000000001</v>
      </c>
      <c r="D426" s="21">
        <f>AVERAGE(D127:D131)</f>
        <v>74.2</v>
      </c>
      <c r="E426" s="21">
        <f>AVERAGE(E127:E131)</f>
        <v>173.4</v>
      </c>
      <c r="F426" s="21">
        <f>AVERAGE(F127:F131)</f>
        <v>55</v>
      </c>
      <c r="G426" s="21" t="s">
        <v>15</v>
      </c>
      <c r="H426" s="15">
        <f>AVERAGE(H127:H131)</f>
        <v>647.79999999999995</v>
      </c>
    </row>
    <row r="427" spans="1:8" ht="11.25" customHeight="1">
      <c r="A427" s="68" t="s">
        <v>13</v>
      </c>
      <c r="B427" s="21">
        <f>AVERAGE(B132:B136)</f>
        <v>448.6</v>
      </c>
      <c r="C427" s="21">
        <f>AVERAGE(C132:C136)</f>
        <v>206.6</v>
      </c>
      <c r="D427" s="21">
        <f>AVERAGE(D132:D136)</f>
        <v>456.6</v>
      </c>
      <c r="E427" s="21">
        <f>AVERAGE(E132:E136)</f>
        <v>410.6</v>
      </c>
      <c r="F427" s="21">
        <f>AVERAGE(F132:F136)</f>
        <v>116.6</v>
      </c>
      <c r="G427" s="21" t="str">
        <f>G132</f>
        <v>-</v>
      </c>
      <c r="H427" s="15">
        <f>AVERAGE(H132:H136)</f>
        <v>1639</v>
      </c>
    </row>
    <row r="428" spans="1:8" ht="11.25" customHeight="1">
      <c r="A428" s="68" t="s">
        <v>14</v>
      </c>
      <c r="B428" s="21">
        <f>AVERAGE(B137:B141)</f>
        <v>482.6</v>
      </c>
      <c r="C428" s="21">
        <f t="shared" ref="C428:H428" si="61">AVERAGE(C137:C141)</f>
        <v>716.8</v>
      </c>
      <c r="D428" s="21">
        <f t="shared" si="61"/>
        <v>491</v>
      </c>
      <c r="E428" s="21">
        <f t="shared" si="61"/>
        <v>465.6</v>
      </c>
      <c r="F428" s="21">
        <f t="shared" si="61"/>
        <v>140</v>
      </c>
      <c r="G428" s="21">
        <f t="shared" si="61"/>
        <v>2.8</v>
      </c>
      <c r="H428" s="15">
        <f t="shared" si="61"/>
        <v>2296</v>
      </c>
    </row>
    <row r="429" spans="1:8" ht="11.25" customHeight="1">
      <c r="A429" s="68">
        <v>2011</v>
      </c>
      <c r="B429" s="21">
        <f t="shared" ref="B429:H440" si="62">B142</f>
        <v>698</v>
      </c>
      <c r="C429" s="21">
        <f t="shared" si="62"/>
        <v>848</v>
      </c>
      <c r="D429" s="21">
        <f t="shared" si="62"/>
        <v>600</v>
      </c>
      <c r="E429" s="21">
        <f t="shared" si="62"/>
        <v>348</v>
      </c>
      <c r="F429" s="21">
        <f t="shared" si="62"/>
        <v>78</v>
      </c>
      <c r="G429" s="21">
        <f t="shared" si="62"/>
        <v>1</v>
      </c>
      <c r="H429" s="15">
        <f t="shared" si="62"/>
        <v>2572</v>
      </c>
    </row>
    <row r="430" spans="1:8" ht="11.25" customHeight="1">
      <c r="A430" s="68">
        <v>2012</v>
      </c>
      <c r="B430" s="21">
        <f t="shared" si="62"/>
        <v>508</v>
      </c>
      <c r="C430" s="21">
        <f t="shared" si="62"/>
        <v>902</v>
      </c>
      <c r="D430" s="21">
        <f t="shared" si="62"/>
        <v>666</v>
      </c>
      <c r="E430" s="21">
        <f t="shared" si="62"/>
        <v>535</v>
      </c>
      <c r="F430" s="21">
        <f t="shared" si="62"/>
        <v>302</v>
      </c>
      <c r="G430" s="21">
        <f t="shared" si="62"/>
        <v>4</v>
      </c>
      <c r="H430" s="15">
        <f t="shared" si="62"/>
        <v>2913</v>
      </c>
    </row>
    <row r="431" spans="1:8" ht="11.25" customHeight="1">
      <c r="A431" s="68">
        <v>2013</v>
      </c>
      <c r="B431" s="21">
        <f t="shared" si="62"/>
        <v>1000</v>
      </c>
      <c r="C431" s="21">
        <f t="shared" si="62"/>
        <v>704</v>
      </c>
      <c r="D431" s="21">
        <f t="shared" si="62"/>
        <v>840</v>
      </c>
      <c r="E431" s="21">
        <f t="shared" si="62"/>
        <v>988</v>
      </c>
      <c r="F431" s="21">
        <f t="shared" si="62"/>
        <v>242</v>
      </c>
      <c r="G431" s="21">
        <f t="shared" si="62"/>
        <v>0</v>
      </c>
      <c r="H431" s="15">
        <f t="shared" si="62"/>
        <v>3774</v>
      </c>
    </row>
    <row r="432" spans="1:8" ht="11.25" customHeight="1">
      <c r="A432" s="68">
        <v>2014</v>
      </c>
      <c r="B432" s="21">
        <f t="shared" si="62"/>
        <v>785</v>
      </c>
      <c r="C432" s="21">
        <f t="shared" si="62"/>
        <v>483</v>
      </c>
      <c r="D432" s="21">
        <f t="shared" si="62"/>
        <v>862</v>
      </c>
      <c r="E432" s="21">
        <f t="shared" si="62"/>
        <v>756</v>
      </c>
      <c r="F432" s="21">
        <f t="shared" si="62"/>
        <v>269</v>
      </c>
      <c r="G432" s="21">
        <f t="shared" si="62"/>
        <v>0</v>
      </c>
      <c r="H432" s="15">
        <f t="shared" si="62"/>
        <v>3155</v>
      </c>
    </row>
    <row r="433" spans="1:8" ht="11.25" customHeight="1">
      <c r="A433" s="68">
        <v>2015</v>
      </c>
      <c r="B433" s="21">
        <f t="shared" si="62"/>
        <v>1142</v>
      </c>
      <c r="C433" s="21">
        <f t="shared" si="62"/>
        <v>864</v>
      </c>
      <c r="D433" s="21">
        <f t="shared" si="62"/>
        <v>880</v>
      </c>
      <c r="E433" s="21">
        <f t="shared" si="62"/>
        <v>711</v>
      </c>
      <c r="F433" s="21">
        <f t="shared" si="62"/>
        <v>231</v>
      </c>
      <c r="G433" s="21">
        <f t="shared" si="62"/>
        <v>0</v>
      </c>
      <c r="H433" s="15">
        <f t="shared" si="62"/>
        <v>3828</v>
      </c>
    </row>
    <row r="434" spans="1:8" ht="11.25" customHeight="1">
      <c r="A434" s="68">
        <v>2016</v>
      </c>
      <c r="B434" s="21">
        <f t="shared" si="62"/>
        <v>851</v>
      </c>
      <c r="C434" s="21">
        <f t="shared" si="62"/>
        <v>592</v>
      </c>
      <c r="D434" s="21">
        <f t="shared" si="62"/>
        <v>389</v>
      </c>
      <c r="E434" s="21">
        <f t="shared" si="62"/>
        <v>276</v>
      </c>
      <c r="F434" s="21">
        <f t="shared" si="62"/>
        <v>2</v>
      </c>
      <c r="G434" s="21">
        <f t="shared" si="62"/>
        <v>0</v>
      </c>
      <c r="H434" s="15">
        <f t="shared" si="62"/>
        <v>2110</v>
      </c>
    </row>
    <row r="435" spans="1:8" ht="11.25" customHeight="1">
      <c r="A435" s="68">
        <v>2017</v>
      </c>
      <c r="B435" s="21">
        <f t="shared" si="62"/>
        <v>789</v>
      </c>
      <c r="C435" s="21">
        <f t="shared" si="62"/>
        <v>696</v>
      </c>
      <c r="D435" s="21">
        <f t="shared" si="62"/>
        <v>697</v>
      </c>
      <c r="E435" s="21">
        <f t="shared" si="62"/>
        <v>768</v>
      </c>
      <c r="F435" s="21">
        <f t="shared" si="62"/>
        <v>293</v>
      </c>
      <c r="G435" s="21">
        <f t="shared" si="62"/>
        <v>0</v>
      </c>
      <c r="H435" s="15">
        <f t="shared" si="62"/>
        <v>3243</v>
      </c>
    </row>
    <row r="436" spans="1:8" ht="11.25" customHeight="1">
      <c r="A436" s="86">
        <v>2018</v>
      </c>
      <c r="B436" s="21">
        <f t="shared" si="62"/>
        <v>840</v>
      </c>
      <c r="C436" s="21">
        <f t="shared" si="62"/>
        <v>928</v>
      </c>
      <c r="D436" s="21">
        <f t="shared" si="62"/>
        <v>694</v>
      </c>
      <c r="E436" s="21">
        <f t="shared" si="62"/>
        <v>334</v>
      </c>
      <c r="F436" s="21">
        <f t="shared" si="62"/>
        <v>179</v>
      </c>
      <c r="G436" s="21">
        <f t="shared" si="62"/>
        <v>0</v>
      </c>
      <c r="H436" s="15">
        <f t="shared" si="62"/>
        <v>2975</v>
      </c>
    </row>
    <row r="437" spans="1:8" ht="11.25" customHeight="1">
      <c r="A437" s="86">
        <v>2019</v>
      </c>
      <c r="B437" s="21">
        <f t="shared" si="62"/>
        <v>426</v>
      </c>
      <c r="C437" s="21">
        <f t="shared" si="62"/>
        <v>407</v>
      </c>
      <c r="D437" s="21">
        <f t="shared" si="62"/>
        <v>1017</v>
      </c>
      <c r="E437" s="21">
        <f t="shared" si="62"/>
        <v>466</v>
      </c>
      <c r="F437" s="21">
        <f t="shared" si="62"/>
        <v>232</v>
      </c>
      <c r="G437" s="21">
        <f t="shared" si="62"/>
        <v>0</v>
      </c>
      <c r="H437" s="15">
        <f t="shared" si="62"/>
        <v>2548</v>
      </c>
    </row>
    <row r="438" spans="1:8" ht="11.25" customHeight="1">
      <c r="A438" s="86">
        <v>2020</v>
      </c>
      <c r="B438" s="21">
        <f t="shared" si="62"/>
        <v>74</v>
      </c>
      <c r="C438" s="21">
        <f t="shared" si="62"/>
        <v>138</v>
      </c>
      <c r="D438" s="21">
        <f t="shared" si="62"/>
        <v>493</v>
      </c>
      <c r="E438" s="21">
        <f t="shared" si="62"/>
        <v>349</v>
      </c>
      <c r="F438" s="21">
        <f t="shared" si="62"/>
        <v>50</v>
      </c>
      <c r="G438" s="21">
        <f t="shared" si="62"/>
        <v>0</v>
      </c>
      <c r="H438" s="15">
        <f t="shared" si="62"/>
        <v>1104</v>
      </c>
    </row>
    <row r="439" spans="1:8" ht="11.25" customHeight="1">
      <c r="A439" s="86">
        <v>2021</v>
      </c>
      <c r="B439" s="21">
        <f t="shared" si="62"/>
        <v>278</v>
      </c>
      <c r="C439" s="21">
        <f t="shared" si="62"/>
        <v>556</v>
      </c>
      <c r="D439" s="21">
        <f t="shared" si="62"/>
        <v>636</v>
      </c>
      <c r="E439" s="21">
        <f t="shared" si="62"/>
        <v>343</v>
      </c>
      <c r="F439" s="21">
        <f t="shared" si="62"/>
        <v>196</v>
      </c>
      <c r="G439" s="21">
        <f t="shared" si="62"/>
        <v>0</v>
      </c>
      <c r="H439" s="15">
        <f t="shared" si="62"/>
        <v>2009</v>
      </c>
    </row>
    <row r="440" spans="1:8" ht="11.25" customHeight="1">
      <c r="A440" s="86">
        <v>2022</v>
      </c>
      <c r="B440" s="21">
        <f t="shared" si="62"/>
        <v>599</v>
      </c>
      <c r="C440" s="21">
        <f t="shared" si="62"/>
        <v>263</v>
      </c>
      <c r="D440" s="21">
        <f t="shared" si="62"/>
        <v>438</v>
      </c>
      <c r="E440" s="21">
        <f t="shared" si="62"/>
        <v>242</v>
      </c>
      <c r="F440" s="21">
        <f t="shared" si="62"/>
        <v>160</v>
      </c>
      <c r="G440" s="21">
        <f t="shared" si="62"/>
        <v>0</v>
      </c>
      <c r="H440" s="15">
        <f t="shared" si="62"/>
        <v>1702</v>
      </c>
    </row>
    <row r="441" spans="1:8" ht="11.25" customHeight="1">
      <c r="A441" s="86">
        <v>2023</v>
      </c>
      <c r="B441" s="21">
        <f t="shared" ref="B441:H442" si="63">B154</f>
        <v>625</v>
      </c>
      <c r="C441" s="21">
        <f t="shared" si="63"/>
        <v>819</v>
      </c>
      <c r="D441" s="21">
        <f t="shared" si="63"/>
        <v>642</v>
      </c>
      <c r="E441" s="21">
        <f t="shared" si="63"/>
        <v>250</v>
      </c>
      <c r="F441" s="21">
        <f t="shared" si="63"/>
        <v>211</v>
      </c>
      <c r="G441" s="21">
        <f t="shared" si="63"/>
        <v>0</v>
      </c>
      <c r="H441" s="15">
        <f t="shared" si="63"/>
        <v>2547</v>
      </c>
    </row>
    <row r="442" spans="1:8" ht="11.25" customHeight="1">
      <c r="A442" s="86" t="s">
        <v>346</v>
      </c>
      <c r="B442" s="21">
        <f t="shared" si="63"/>
        <v>586</v>
      </c>
      <c r="C442" s="21">
        <f t="shared" si="63"/>
        <v>616</v>
      </c>
      <c r="D442" s="21">
        <f t="shared" si="63"/>
        <v>669</v>
      </c>
      <c r="E442" s="21">
        <f t="shared" si="63"/>
        <v>474</v>
      </c>
      <c r="F442" s="21">
        <f t="shared" si="63"/>
        <v>71</v>
      </c>
      <c r="G442" s="21">
        <f t="shared" si="63"/>
        <v>0</v>
      </c>
      <c r="H442" s="15">
        <f t="shared" si="63"/>
        <v>2416</v>
      </c>
    </row>
    <row r="443" spans="1:8" ht="11.25" customHeight="1"/>
    <row r="444" spans="1:8" ht="11.25" customHeight="1">
      <c r="A444" s="339" t="s">
        <v>299</v>
      </c>
      <c r="B444" s="338"/>
      <c r="C444" s="338"/>
      <c r="D444" s="338"/>
      <c r="E444" s="338"/>
      <c r="F444" s="338"/>
      <c r="G444" s="338"/>
      <c r="H444" s="338"/>
    </row>
    <row r="445" spans="1:8" ht="11.25" customHeight="1">
      <c r="A445" s="336"/>
      <c r="B445" s="336"/>
      <c r="C445" s="336"/>
      <c r="D445" s="336"/>
      <c r="E445" s="336"/>
      <c r="F445" s="336"/>
      <c r="G445" s="336"/>
      <c r="H445" s="336"/>
    </row>
    <row r="446" spans="1:8" ht="11.25" customHeight="1">
      <c r="A446" s="67" t="s">
        <v>1</v>
      </c>
      <c r="B446" s="151" t="s">
        <v>283</v>
      </c>
      <c r="C446" s="151" t="s">
        <v>284</v>
      </c>
      <c r="D446" s="151" t="s">
        <v>285</v>
      </c>
      <c r="E446" s="151" t="s">
        <v>286</v>
      </c>
      <c r="F446" s="151" t="s">
        <v>287</v>
      </c>
      <c r="G446" s="151" t="s">
        <v>288</v>
      </c>
      <c r="H446" s="151" t="s">
        <v>8</v>
      </c>
    </row>
    <row r="447" spans="1:8" ht="11.25" customHeight="1">
      <c r="A447" s="63" t="s">
        <v>292</v>
      </c>
    </row>
    <row r="448" spans="1:8" ht="11.25" customHeight="1">
      <c r="A448" s="68" t="s">
        <v>102</v>
      </c>
      <c r="B448" s="21">
        <f t="shared" ref="B448:H448" si="64">AVERAGE(B163:B167)</f>
        <v>968.8</v>
      </c>
      <c r="C448" s="21">
        <f t="shared" si="64"/>
        <v>58.2</v>
      </c>
      <c r="D448" s="21">
        <f t="shared" si="64"/>
        <v>977</v>
      </c>
      <c r="E448" s="21">
        <f t="shared" si="64"/>
        <v>906.4</v>
      </c>
      <c r="F448" s="21">
        <f t="shared" si="64"/>
        <v>146.4</v>
      </c>
      <c r="G448" s="21">
        <f t="shared" si="64"/>
        <v>0.4</v>
      </c>
      <c r="H448" s="15">
        <f t="shared" si="64"/>
        <v>3057.2</v>
      </c>
    </row>
    <row r="449" spans="1:8" ht="11.25" customHeight="1">
      <c r="A449" s="68" t="s">
        <v>10</v>
      </c>
      <c r="B449" s="21">
        <f t="shared" ref="B449:H449" si="65">AVERAGE(B168:B172)</f>
        <v>342.8</v>
      </c>
      <c r="C449" s="21">
        <f t="shared" si="65"/>
        <v>87</v>
      </c>
      <c r="D449" s="21">
        <f t="shared" si="65"/>
        <v>467</v>
      </c>
      <c r="E449" s="21">
        <f t="shared" si="65"/>
        <v>1162</v>
      </c>
      <c r="F449" s="21">
        <f t="shared" si="65"/>
        <v>850</v>
      </c>
      <c r="G449" s="21">
        <f t="shared" si="65"/>
        <v>22</v>
      </c>
      <c r="H449" s="15">
        <f t="shared" si="65"/>
        <v>1530</v>
      </c>
    </row>
    <row r="450" spans="1:8" ht="11.25" customHeight="1">
      <c r="A450" s="68" t="s">
        <v>11</v>
      </c>
      <c r="B450" s="21">
        <f>AVERAGE(B173:B177)</f>
        <v>153</v>
      </c>
      <c r="C450" s="21">
        <f>AVERAGE(C173:C177)</f>
        <v>52.333333333333336</v>
      </c>
      <c r="D450" s="21">
        <f>AVERAGE(D173:D177)</f>
        <v>113</v>
      </c>
      <c r="E450" s="21">
        <f>AVERAGE(E173:E177)</f>
        <v>325.66666666666669</v>
      </c>
      <c r="F450" s="21">
        <f>AVERAGE(F173:F177)</f>
        <v>154.5</v>
      </c>
      <c r="G450" s="21" t="s">
        <v>15</v>
      </c>
      <c r="H450" s="15">
        <f>AVERAGE(H173:H177)</f>
        <v>709.33333333333337</v>
      </c>
    </row>
    <row r="451" spans="1:8" ht="11.25" customHeight="1">
      <c r="A451" s="68" t="s">
        <v>12</v>
      </c>
      <c r="B451" s="21">
        <f>AVERAGE(B178:B182)</f>
        <v>1.75</v>
      </c>
      <c r="C451" s="21">
        <f>AVERAGE(C178:C182)</f>
        <v>2.25</v>
      </c>
      <c r="D451" s="21" t="s">
        <v>15</v>
      </c>
      <c r="E451" s="21">
        <f>AVERAGE(E178:E182)</f>
        <v>294</v>
      </c>
      <c r="F451" s="21">
        <f>AVERAGE(F178:F182)</f>
        <v>29</v>
      </c>
      <c r="G451" s="21" t="s">
        <v>15</v>
      </c>
      <c r="H451" s="15">
        <f>AVERAGE(H178:H182)</f>
        <v>84.75</v>
      </c>
    </row>
    <row r="452" spans="1:8" ht="11.25" customHeight="1">
      <c r="A452" s="68" t="s">
        <v>13</v>
      </c>
      <c r="B452" s="21">
        <f>AVERAGE(B183:B187)</f>
        <v>92.6</v>
      </c>
      <c r="C452" s="21">
        <f>AVERAGE(C183:C187)</f>
        <v>32.6</v>
      </c>
      <c r="D452" s="21">
        <f>AVERAGE(D183:D187)</f>
        <v>113.6</v>
      </c>
      <c r="E452" s="21">
        <f>AVERAGE(E183:E187)</f>
        <v>181.2</v>
      </c>
      <c r="F452" s="21">
        <f>AVERAGE(F183:F187)</f>
        <v>86</v>
      </c>
      <c r="G452" s="21" t="str">
        <f>G183</f>
        <v>-</v>
      </c>
      <c r="H452" s="15">
        <f>AVERAGE(H183:H187)</f>
        <v>471.6</v>
      </c>
    </row>
    <row r="453" spans="1:8" ht="11.25" customHeight="1">
      <c r="A453" s="68" t="s">
        <v>14</v>
      </c>
      <c r="B453" s="21">
        <f>AVERAGE(B188:B192)</f>
        <v>232.4</v>
      </c>
      <c r="C453" s="21">
        <f t="shared" ref="C453:H453" si="66">AVERAGE(C188:C192)</f>
        <v>238.6</v>
      </c>
      <c r="D453" s="21">
        <f t="shared" si="66"/>
        <v>102</v>
      </c>
      <c r="E453" s="21">
        <f t="shared" si="66"/>
        <v>129</v>
      </c>
      <c r="F453" s="21">
        <f t="shared" si="66"/>
        <v>34.4</v>
      </c>
      <c r="G453" s="21" t="str">
        <f>G188</f>
        <v>-</v>
      </c>
      <c r="H453" s="15">
        <f t="shared" si="66"/>
        <v>736.4</v>
      </c>
    </row>
    <row r="454" spans="1:8" ht="11.25" customHeight="1">
      <c r="A454" s="68">
        <v>2011</v>
      </c>
      <c r="B454" s="21">
        <f t="shared" ref="B454:H465" si="67">B193</f>
        <v>127</v>
      </c>
      <c r="C454" s="21">
        <f t="shared" si="67"/>
        <v>167</v>
      </c>
      <c r="D454" s="21">
        <f t="shared" si="67"/>
        <v>42</v>
      </c>
      <c r="E454" s="21">
        <f t="shared" si="67"/>
        <v>27</v>
      </c>
      <c r="F454" s="21">
        <f t="shared" si="67"/>
        <v>18</v>
      </c>
      <c r="G454" s="21" t="str">
        <f t="shared" si="67"/>
        <v>-</v>
      </c>
      <c r="H454" s="15">
        <f t="shared" si="67"/>
        <v>381</v>
      </c>
    </row>
    <row r="455" spans="1:8" ht="11.25" customHeight="1">
      <c r="A455" s="68">
        <v>2012</v>
      </c>
      <c r="B455" s="21">
        <f t="shared" si="67"/>
        <v>63</v>
      </c>
      <c r="C455" s="21">
        <f t="shared" si="67"/>
        <v>299</v>
      </c>
      <c r="D455" s="21">
        <f t="shared" si="67"/>
        <v>51</v>
      </c>
      <c r="E455" s="21">
        <f t="shared" si="67"/>
        <v>27</v>
      </c>
      <c r="F455" s="21">
        <f t="shared" si="67"/>
        <v>83</v>
      </c>
      <c r="G455" s="21" t="str">
        <f t="shared" si="67"/>
        <v>-</v>
      </c>
      <c r="H455" s="15">
        <f t="shared" si="67"/>
        <v>523</v>
      </c>
    </row>
    <row r="456" spans="1:8" ht="11.25" customHeight="1">
      <c r="A456" s="68">
        <v>2013</v>
      </c>
      <c r="B456" s="21">
        <f t="shared" si="67"/>
        <v>111</v>
      </c>
      <c r="C456" s="21">
        <f t="shared" si="67"/>
        <v>170</v>
      </c>
      <c r="D456" s="21">
        <f t="shared" si="67"/>
        <v>47</v>
      </c>
      <c r="E456" s="21">
        <f t="shared" si="67"/>
        <v>56</v>
      </c>
      <c r="F456" s="21">
        <f t="shared" si="67"/>
        <v>33</v>
      </c>
      <c r="G456" s="21" t="str">
        <f t="shared" si="67"/>
        <v>-</v>
      </c>
      <c r="H456" s="15">
        <f t="shared" si="67"/>
        <v>417</v>
      </c>
    </row>
    <row r="457" spans="1:8" ht="11.25" customHeight="1">
      <c r="A457" s="68">
        <v>2014</v>
      </c>
      <c r="B457" s="21">
        <f t="shared" si="67"/>
        <v>705</v>
      </c>
      <c r="C457" s="21">
        <f t="shared" si="67"/>
        <v>128</v>
      </c>
      <c r="D457" s="21">
        <f t="shared" si="67"/>
        <v>203</v>
      </c>
      <c r="E457" s="21">
        <f t="shared" si="67"/>
        <v>100</v>
      </c>
      <c r="F457" s="21">
        <f t="shared" si="67"/>
        <v>74</v>
      </c>
      <c r="G457" s="21" t="str">
        <f t="shared" si="67"/>
        <v>-</v>
      </c>
      <c r="H457" s="15">
        <f t="shared" si="67"/>
        <v>1210</v>
      </c>
    </row>
    <row r="458" spans="1:8" ht="11.25" customHeight="1">
      <c r="A458" s="68">
        <v>2015</v>
      </c>
      <c r="B458" s="21">
        <f t="shared" si="67"/>
        <v>708</v>
      </c>
      <c r="C458" s="21">
        <f t="shared" si="67"/>
        <v>114</v>
      </c>
      <c r="D458" s="21">
        <f t="shared" si="67"/>
        <v>59</v>
      </c>
      <c r="E458" s="21">
        <f t="shared" si="67"/>
        <v>87</v>
      </c>
      <c r="F458" s="21">
        <f t="shared" si="67"/>
        <v>125</v>
      </c>
      <c r="G458" s="21" t="str">
        <f t="shared" si="67"/>
        <v>-</v>
      </c>
      <c r="H458" s="15">
        <f t="shared" si="67"/>
        <v>1093</v>
      </c>
    </row>
    <row r="459" spans="1:8" ht="11.25" customHeight="1">
      <c r="A459" s="68">
        <v>2016</v>
      </c>
      <c r="B459" s="21">
        <f t="shared" si="67"/>
        <v>149</v>
      </c>
      <c r="C459" s="21">
        <f t="shared" si="67"/>
        <v>130</v>
      </c>
      <c r="D459" s="21">
        <f t="shared" si="67"/>
        <v>51</v>
      </c>
      <c r="E459" s="21">
        <f t="shared" si="67"/>
        <v>83</v>
      </c>
      <c r="F459" s="21" t="str">
        <f t="shared" si="67"/>
        <v>-</v>
      </c>
      <c r="G459" s="21" t="str">
        <f t="shared" si="67"/>
        <v>-</v>
      </c>
      <c r="H459" s="15">
        <f t="shared" si="67"/>
        <v>413</v>
      </c>
    </row>
    <row r="460" spans="1:8" ht="11.25" customHeight="1">
      <c r="A460" s="68">
        <v>2017</v>
      </c>
      <c r="B460" s="21">
        <f t="shared" si="67"/>
        <v>98</v>
      </c>
      <c r="C460" s="21">
        <f t="shared" si="67"/>
        <v>116</v>
      </c>
      <c r="D460" s="21">
        <f t="shared" si="67"/>
        <v>26</v>
      </c>
      <c r="E460" s="21">
        <f t="shared" si="67"/>
        <v>119</v>
      </c>
      <c r="F460" s="21">
        <f t="shared" si="67"/>
        <v>76</v>
      </c>
      <c r="G460" s="21" t="str">
        <f t="shared" si="67"/>
        <v>-</v>
      </c>
      <c r="H460" s="15">
        <f t="shared" si="67"/>
        <v>435</v>
      </c>
    </row>
    <row r="461" spans="1:8" ht="11.25" customHeight="1">
      <c r="A461" s="86">
        <v>2018</v>
      </c>
      <c r="B461" s="21">
        <f t="shared" si="67"/>
        <v>29</v>
      </c>
      <c r="C461" s="21">
        <f t="shared" si="67"/>
        <v>67</v>
      </c>
      <c r="D461" s="21">
        <f t="shared" si="67"/>
        <v>18</v>
      </c>
      <c r="E461" s="21">
        <f t="shared" si="67"/>
        <v>36</v>
      </c>
      <c r="F461" s="21">
        <f t="shared" si="67"/>
        <v>2</v>
      </c>
      <c r="G461" s="21" t="str">
        <f t="shared" si="67"/>
        <v>-</v>
      </c>
      <c r="H461" s="15">
        <f t="shared" si="67"/>
        <v>152</v>
      </c>
    </row>
    <row r="462" spans="1:8" ht="11.25" customHeight="1">
      <c r="A462" s="86">
        <v>2019</v>
      </c>
      <c r="B462" s="21">
        <f t="shared" si="67"/>
        <v>51</v>
      </c>
      <c r="C462" s="21">
        <f t="shared" si="67"/>
        <v>26</v>
      </c>
      <c r="D462" s="21">
        <f t="shared" si="67"/>
        <v>109</v>
      </c>
      <c r="E462" s="21">
        <f t="shared" si="67"/>
        <v>54</v>
      </c>
      <c r="F462" s="21">
        <f t="shared" si="67"/>
        <v>24</v>
      </c>
      <c r="G462" s="21" t="str">
        <f t="shared" si="67"/>
        <v>-</v>
      </c>
      <c r="H462" s="15">
        <f t="shared" si="67"/>
        <v>264</v>
      </c>
    </row>
    <row r="463" spans="1:8" ht="11.25" customHeight="1">
      <c r="A463" s="86">
        <v>2020</v>
      </c>
      <c r="B463" s="21">
        <f t="shared" si="67"/>
        <v>34</v>
      </c>
      <c r="C463" s="21">
        <f t="shared" si="67"/>
        <v>37</v>
      </c>
      <c r="D463" s="21">
        <f t="shared" si="67"/>
        <v>20</v>
      </c>
      <c r="E463" s="21">
        <f t="shared" si="67"/>
        <v>23</v>
      </c>
      <c r="F463" s="21">
        <f t="shared" si="67"/>
        <v>8</v>
      </c>
      <c r="G463" s="21" t="str">
        <f t="shared" si="67"/>
        <v>-</v>
      </c>
      <c r="H463" s="15">
        <f t="shared" si="67"/>
        <v>122</v>
      </c>
    </row>
    <row r="464" spans="1:8" ht="11.25" customHeight="1">
      <c r="A464" s="86">
        <v>2021</v>
      </c>
      <c r="B464" s="21">
        <f t="shared" si="67"/>
        <v>9</v>
      </c>
      <c r="C464" s="21">
        <f t="shared" si="67"/>
        <v>18</v>
      </c>
      <c r="D464" s="21">
        <f t="shared" si="67"/>
        <v>22</v>
      </c>
      <c r="E464" s="21">
        <f t="shared" si="67"/>
        <v>14</v>
      </c>
      <c r="F464" s="21">
        <f t="shared" si="67"/>
        <v>15</v>
      </c>
      <c r="G464" s="21" t="str">
        <f t="shared" si="67"/>
        <v>-</v>
      </c>
      <c r="H464" s="15">
        <f t="shared" si="67"/>
        <v>78</v>
      </c>
    </row>
    <row r="465" spans="1:8" ht="11.25" customHeight="1">
      <c r="A465" s="86">
        <v>2022</v>
      </c>
      <c r="B465" s="21">
        <f t="shared" si="67"/>
        <v>12</v>
      </c>
      <c r="C465" s="21">
        <f t="shared" si="67"/>
        <v>63</v>
      </c>
      <c r="D465" s="21">
        <f t="shared" si="67"/>
        <v>111</v>
      </c>
      <c r="E465" s="21">
        <f t="shared" si="67"/>
        <v>15</v>
      </c>
      <c r="F465" s="21">
        <f t="shared" si="67"/>
        <v>32</v>
      </c>
      <c r="G465" s="21" t="str">
        <f t="shared" si="67"/>
        <v>-</v>
      </c>
      <c r="H465" s="15">
        <f t="shared" si="67"/>
        <v>233</v>
      </c>
    </row>
    <row r="466" spans="1:8" ht="11.25" customHeight="1">
      <c r="A466" s="86">
        <v>2023</v>
      </c>
      <c r="B466" s="21">
        <f t="shared" ref="B466:H467" si="68">B205</f>
        <v>32</v>
      </c>
      <c r="C466" s="21">
        <f t="shared" si="68"/>
        <v>44</v>
      </c>
      <c r="D466" s="21">
        <f t="shared" si="68"/>
        <v>105</v>
      </c>
      <c r="E466" s="21">
        <f t="shared" si="68"/>
        <v>31</v>
      </c>
      <c r="F466" s="21">
        <f t="shared" si="68"/>
        <v>21</v>
      </c>
      <c r="G466" s="21" t="str">
        <f t="shared" si="68"/>
        <v>-</v>
      </c>
      <c r="H466" s="15">
        <f t="shared" si="68"/>
        <v>233</v>
      </c>
    </row>
    <row r="467" spans="1:8" ht="11.25" customHeight="1">
      <c r="A467" s="86" t="s">
        <v>346</v>
      </c>
      <c r="B467" s="21">
        <f t="shared" si="68"/>
        <v>129</v>
      </c>
      <c r="C467" s="21">
        <f t="shared" si="68"/>
        <v>73</v>
      </c>
      <c r="D467" s="21">
        <f t="shared" si="68"/>
        <v>63</v>
      </c>
      <c r="E467" s="21">
        <f t="shared" si="68"/>
        <v>62</v>
      </c>
      <c r="F467" s="21">
        <f t="shared" si="68"/>
        <v>7</v>
      </c>
      <c r="G467" s="21" t="str">
        <f t="shared" si="68"/>
        <v>-</v>
      </c>
      <c r="H467" s="15">
        <f t="shared" si="68"/>
        <v>334</v>
      </c>
    </row>
    <row r="468" spans="1:8" ht="11.25" customHeight="1">
      <c r="H468" s="218"/>
    </row>
    <row r="469" spans="1:8" ht="11.25" customHeight="1">
      <c r="A469" s="63" t="s">
        <v>300</v>
      </c>
      <c r="H469" s="218"/>
    </row>
    <row r="470" spans="1:8" ht="11.25" customHeight="1">
      <c r="A470" s="68" t="s">
        <v>102</v>
      </c>
      <c r="B470" s="21">
        <f>AVERAGE(B214:B218)</f>
        <v>3668.8</v>
      </c>
      <c r="C470" s="21">
        <f t="shared" ref="C470:H470" si="69">AVERAGE(C214:C218)</f>
        <v>305.2</v>
      </c>
      <c r="D470" s="21">
        <f t="shared" si="69"/>
        <v>5497</v>
      </c>
      <c r="E470" s="21">
        <f t="shared" si="69"/>
        <v>3294.4</v>
      </c>
      <c r="F470" s="21">
        <f t="shared" si="69"/>
        <v>149.19999999999999</v>
      </c>
      <c r="G470" s="21">
        <f>(G214+G218)/2</f>
        <v>1</v>
      </c>
      <c r="H470" s="15">
        <f t="shared" si="69"/>
        <v>12915</v>
      </c>
    </row>
    <row r="471" spans="1:8" ht="11.25" customHeight="1">
      <c r="A471" s="68" t="s">
        <v>10</v>
      </c>
      <c r="B471" s="21">
        <f>AVERAGE(B219:B223)</f>
        <v>2598.1999999999998</v>
      </c>
      <c r="C471" s="21">
        <f t="shared" ref="C471:H471" si="70">AVERAGE(C219:C223)</f>
        <v>895.25</v>
      </c>
      <c r="D471" s="21">
        <f t="shared" si="70"/>
        <v>671</v>
      </c>
      <c r="E471" s="21">
        <f t="shared" si="70"/>
        <v>1447.2</v>
      </c>
      <c r="F471" s="21">
        <f t="shared" si="70"/>
        <v>857.5</v>
      </c>
      <c r="G471" s="21">
        <f t="shared" si="70"/>
        <v>22</v>
      </c>
      <c r="H471" s="15">
        <f t="shared" si="70"/>
        <v>5377.4</v>
      </c>
    </row>
    <row r="472" spans="1:8" ht="11.25" customHeight="1">
      <c r="A472" s="68" t="s">
        <v>11</v>
      </c>
      <c r="B472" s="21">
        <f>AVERAGE(B224:B228)</f>
        <v>1731.3333333333333</v>
      </c>
      <c r="C472" s="21">
        <f t="shared" ref="C472:H472" si="71">AVERAGE(C224:C228)</f>
        <v>1106</v>
      </c>
      <c r="D472" s="21">
        <f t="shared" si="71"/>
        <v>887.5</v>
      </c>
      <c r="E472" s="21">
        <f t="shared" si="71"/>
        <v>878.75</v>
      </c>
      <c r="F472" s="21">
        <f t="shared" si="71"/>
        <v>406.66666666666669</v>
      </c>
      <c r="G472" s="21" t="s">
        <v>15</v>
      </c>
      <c r="H472" s="15">
        <f t="shared" si="71"/>
        <v>3755.5</v>
      </c>
    </row>
    <row r="473" spans="1:8" ht="11.25" customHeight="1">
      <c r="A473" s="68" t="s">
        <v>12</v>
      </c>
      <c r="B473" s="21">
        <f>AVERAGE(B229:B233)</f>
        <v>223</v>
      </c>
      <c r="C473" s="21">
        <f t="shared" ref="C473:H473" si="72">AVERAGE(C229:C233)</f>
        <v>126.25</v>
      </c>
      <c r="D473" s="21">
        <f t="shared" si="72"/>
        <v>158</v>
      </c>
      <c r="E473" s="21">
        <f t="shared" si="72"/>
        <v>227.33333333333334</v>
      </c>
      <c r="F473" s="21">
        <f t="shared" si="72"/>
        <v>19</v>
      </c>
      <c r="G473" s="21" t="s">
        <v>15</v>
      </c>
      <c r="H473" s="15">
        <f t="shared" si="72"/>
        <v>486.6</v>
      </c>
    </row>
    <row r="474" spans="1:8" ht="11.25" customHeight="1">
      <c r="A474" s="68" t="s">
        <v>13</v>
      </c>
      <c r="B474" s="21">
        <f>AVERAGE(B234:B238)</f>
        <v>494.6</v>
      </c>
      <c r="C474" s="21">
        <f>AVERAGE(C234:C238)</f>
        <v>173.4</v>
      </c>
      <c r="D474" s="21">
        <f>AVERAGE(D234:D238)</f>
        <v>470.4</v>
      </c>
      <c r="E474" s="21">
        <f>AVERAGE(E234:E238)</f>
        <v>475.4</v>
      </c>
      <c r="F474" s="21">
        <f>AVERAGE(F234:F238)</f>
        <v>166</v>
      </c>
      <c r="G474" s="21" t="str">
        <f>G234</f>
        <v>-</v>
      </c>
      <c r="H474" s="15">
        <f>AVERAGE(H234:H238)</f>
        <v>1713.4</v>
      </c>
    </row>
    <row r="475" spans="1:8" ht="11.25" customHeight="1">
      <c r="A475" s="68" t="s">
        <v>14</v>
      </c>
      <c r="B475" s="21">
        <f>AVERAGE(B239:B243)</f>
        <v>638</v>
      </c>
      <c r="C475" s="21">
        <f t="shared" ref="C475:H475" si="73">AVERAGE(C239:C243)</f>
        <v>717.8</v>
      </c>
      <c r="D475" s="21">
        <f t="shared" si="73"/>
        <v>423.8</v>
      </c>
      <c r="E475" s="21">
        <f t="shared" si="73"/>
        <v>403.2</v>
      </c>
      <c r="F475" s="21">
        <f t="shared" si="73"/>
        <v>117.8</v>
      </c>
      <c r="G475" s="21" t="str">
        <f>G239</f>
        <v>-</v>
      </c>
      <c r="H475" s="15">
        <f t="shared" si="73"/>
        <v>2300.6</v>
      </c>
    </row>
    <row r="476" spans="1:8" ht="11.25" customHeight="1">
      <c r="A476" s="68">
        <v>2011</v>
      </c>
      <c r="B476" s="21">
        <f t="shared" ref="B476:H476" si="74">B244</f>
        <v>733</v>
      </c>
      <c r="C476" s="21">
        <f t="shared" si="74"/>
        <v>823</v>
      </c>
      <c r="D476" s="21">
        <f t="shared" si="74"/>
        <v>490</v>
      </c>
      <c r="E476" s="21">
        <f t="shared" si="74"/>
        <v>235</v>
      </c>
      <c r="F476" s="21">
        <f t="shared" si="74"/>
        <v>72</v>
      </c>
      <c r="G476" s="21" t="str">
        <f t="shared" si="74"/>
        <v>-</v>
      </c>
      <c r="H476" s="15">
        <f t="shared" si="74"/>
        <v>2353</v>
      </c>
    </row>
    <row r="477" spans="1:8" ht="11.25" customHeight="1">
      <c r="A477" s="68">
        <v>2012</v>
      </c>
      <c r="B477" s="21">
        <f t="shared" ref="B477:H477" si="75">B245</f>
        <v>427</v>
      </c>
      <c r="C477" s="21">
        <f t="shared" si="75"/>
        <v>932</v>
      </c>
      <c r="D477" s="21">
        <f t="shared" si="75"/>
        <v>503</v>
      </c>
      <c r="E477" s="21">
        <f t="shared" si="75"/>
        <v>333</v>
      </c>
      <c r="F477" s="21">
        <f t="shared" si="75"/>
        <v>281</v>
      </c>
      <c r="G477" s="21" t="str">
        <f t="shared" si="75"/>
        <v>-</v>
      </c>
      <c r="H477" s="15">
        <f t="shared" si="75"/>
        <v>2476</v>
      </c>
    </row>
    <row r="478" spans="1:8" ht="11.25" customHeight="1">
      <c r="A478" s="68">
        <v>2013</v>
      </c>
      <c r="B478" s="21">
        <f t="shared" ref="B478:H487" si="76">B246</f>
        <v>832</v>
      </c>
      <c r="C478" s="21">
        <f t="shared" si="76"/>
        <v>668</v>
      </c>
      <c r="D478" s="21">
        <f t="shared" si="76"/>
        <v>518</v>
      </c>
      <c r="E478" s="21">
        <f t="shared" si="76"/>
        <v>461</v>
      </c>
      <c r="F478" s="21">
        <f t="shared" si="76"/>
        <v>116</v>
      </c>
      <c r="G478" s="21" t="str">
        <f t="shared" si="76"/>
        <v>-</v>
      </c>
      <c r="H478" s="15">
        <f t="shared" si="76"/>
        <v>2595</v>
      </c>
    </row>
    <row r="479" spans="1:8" ht="11.25" customHeight="1">
      <c r="A479" s="68">
        <v>2014</v>
      </c>
      <c r="B479" s="21">
        <f t="shared" si="76"/>
        <v>1294</v>
      </c>
      <c r="C479" s="21">
        <f t="shared" si="76"/>
        <v>316</v>
      </c>
      <c r="D479" s="21">
        <f t="shared" si="76"/>
        <v>600</v>
      </c>
      <c r="E479" s="21">
        <f t="shared" si="76"/>
        <v>437</v>
      </c>
      <c r="F479" s="21">
        <f t="shared" si="76"/>
        <v>191</v>
      </c>
      <c r="G479" s="21" t="str">
        <f t="shared" si="76"/>
        <v>-</v>
      </c>
      <c r="H479" s="15">
        <f t="shared" si="76"/>
        <v>2838</v>
      </c>
    </row>
    <row r="480" spans="1:8" ht="11.25" customHeight="1">
      <c r="A480" s="68">
        <v>2015</v>
      </c>
      <c r="B480" s="21">
        <f t="shared" si="76"/>
        <v>1526</v>
      </c>
      <c r="C480" s="21">
        <f t="shared" si="76"/>
        <v>598</v>
      </c>
      <c r="D480" s="21">
        <f t="shared" si="76"/>
        <v>550</v>
      </c>
      <c r="E480" s="21">
        <f t="shared" si="76"/>
        <v>537</v>
      </c>
      <c r="F480" s="21">
        <f t="shared" si="76"/>
        <v>252</v>
      </c>
      <c r="G480" s="21" t="str">
        <f t="shared" si="76"/>
        <v>-</v>
      </c>
      <c r="H480" s="15">
        <f t="shared" si="76"/>
        <v>3463</v>
      </c>
    </row>
    <row r="481" spans="1:8" ht="11.25" customHeight="1">
      <c r="A481" s="68">
        <v>2016</v>
      </c>
      <c r="B481" s="21">
        <f t="shared" si="76"/>
        <v>796</v>
      </c>
      <c r="C481" s="21">
        <f t="shared" si="76"/>
        <v>489</v>
      </c>
      <c r="D481" s="21">
        <f t="shared" si="76"/>
        <v>299</v>
      </c>
      <c r="E481" s="21">
        <f t="shared" si="76"/>
        <v>269</v>
      </c>
      <c r="F481" s="21" t="str">
        <f t="shared" si="76"/>
        <v>-</v>
      </c>
      <c r="G481" s="21" t="str">
        <f t="shared" si="76"/>
        <v>-</v>
      </c>
      <c r="H481" s="15">
        <f t="shared" si="76"/>
        <v>1853</v>
      </c>
    </row>
    <row r="482" spans="1:8" ht="11.25" customHeight="1">
      <c r="A482" s="68">
        <v>2017</v>
      </c>
      <c r="B482" s="21">
        <f t="shared" si="76"/>
        <v>860</v>
      </c>
      <c r="C482" s="21">
        <f t="shared" si="76"/>
        <v>722</v>
      </c>
      <c r="D482" s="21">
        <f t="shared" si="76"/>
        <v>406</v>
      </c>
      <c r="E482" s="21">
        <f t="shared" si="76"/>
        <v>530</v>
      </c>
      <c r="F482" s="21">
        <f t="shared" si="76"/>
        <v>197</v>
      </c>
      <c r="G482" s="21" t="str">
        <f t="shared" si="76"/>
        <v>-</v>
      </c>
      <c r="H482" s="15">
        <f t="shared" si="76"/>
        <v>2715</v>
      </c>
    </row>
    <row r="483" spans="1:8" ht="11.25" customHeight="1">
      <c r="A483" s="86">
        <v>2018</v>
      </c>
      <c r="B483" s="21">
        <f t="shared" si="76"/>
        <v>770</v>
      </c>
      <c r="C483" s="21">
        <f t="shared" si="76"/>
        <v>741</v>
      </c>
      <c r="D483" s="21">
        <f t="shared" si="76"/>
        <v>440</v>
      </c>
      <c r="E483" s="21">
        <f t="shared" si="76"/>
        <v>225</v>
      </c>
      <c r="F483" s="21">
        <f t="shared" si="76"/>
        <v>71</v>
      </c>
      <c r="G483" s="21" t="str">
        <f t="shared" si="76"/>
        <v>-</v>
      </c>
      <c r="H483" s="15">
        <f t="shared" si="76"/>
        <v>2247</v>
      </c>
    </row>
    <row r="484" spans="1:8" ht="11.25" customHeight="1">
      <c r="A484" s="86">
        <v>2019</v>
      </c>
      <c r="B484" s="21">
        <f t="shared" si="76"/>
        <v>412</v>
      </c>
      <c r="C484" s="21">
        <f t="shared" si="76"/>
        <v>361</v>
      </c>
      <c r="D484" s="21">
        <f t="shared" si="76"/>
        <v>770</v>
      </c>
      <c r="E484" s="21">
        <f t="shared" si="76"/>
        <v>245</v>
      </c>
      <c r="F484" s="21">
        <f t="shared" si="76"/>
        <v>137</v>
      </c>
      <c r="G484" s="21" t="str">
        <f t="shared" si="76"/>
        <v>-</v>
      </c>
      <c r="H484" s="15">
        <f t="shared" si="76"/>
        <v>1925</v>
      </c>
    </row>
    <row r="485" spans="1:8" ht="11.25" customHeight="1">
      <c r="A485" s="86">
        <v>2020</v>
      </c>
      <c r="B485" s="21">
        <f t="shared" si="76"/>
        <v>107</v>
      </c>
      <c r="C485" s="21">
        <f t="shared" si="76"/>
        <v>173</v>
      </c>
      <c r="D485" s="21">
        <f t="shared" si="76"/>
        <v>484</v>
      </c>
      <c r="E485" s="21">
        <f t="shared" si="76"/>
        <v>250</v>
      </c>
      <c r="F485" s="21">
        <f t="shared" si="76"/>
        <v>27</v>
      </c>
      <c r="G485" s="21" t="str">
        <f t="shared" si="76"/>
        <v>-</v>
      </c>
      <c r="H485" s="15">
        <f t="shared" si="76"/>
        <v>1041</v>
      </c>
    </row>
    <row r="486" spans="1:8" ht="11.25" customHeight="1">
      <c r="A486" s="86">
        <v>2021</v>
      </c>
      <c r="B486" s="21">
        <f t="shared" si="76"/>
        <v>259</v>
      </c>
      <c r="C486" s="21">
        <f t="shared" si="76"/>
        <v>476</v>
      </c>
      <c r="D486" s="21">
        <f t="shared" si="76"/>
        <v>517</v>
      </c>
      <c r="E486" s="21">
        <f t="shared" si="76"/>
        <v>254</v>
      </c>
      <c r="F486" s="21">
        <f t="shared" si="76"/>
        <v>134</v>
      </c>
      <c r="G486" s="21" t="str">
        <f t="shared" si="76"/>
        <v>-</v>
      </c>
      <c r="H486" s="15">
        <f t="shared" si="76"/>
        <v>1640</v>
      </c>
    </row>
    <row r="487" spans="1:8" ht="11.25" customHeight="1">
      <c r="A487" s="86">
        <v>2022</v>
      </c>
      <c r="B487" s="21">
        <f t="shared" si="76"/>
        <v>502</v>
      </c>
      <c r="C487" s="21">
        <f t="shared" si="76"/>
        <v>248</v>
      </c>
      <c r="D487" s="21">
        <f t="shared" si="76"/>
        <v>378</v>
      </c>
      <c r="E487" s="21">
        <f t="shared" si="76"/>
        <v>152</v>
      </c>
      <c r="F487" s="21">
        <f t="shared" si="76"/>
        <v>132</v>
      </c>
      <c r="G487" s="21" t="str">
        <f t="shared" si="76"/>
        <v>-</v>
      </c>
      <c r="H487" s="15">
        <f t="shared" si="76"/>
        <v>1412</v>
      </c>
    </row>
    <row r="488" spans="1:8" ht="11.25" customHeight="1">
      <c r="A488" s="86">
        <v>2023</v>
      </c>
      <c r="B488" s="21">
        <f t="shared" ref="B488:H489" si="77">B256</f>
        <v>576</v>
      </c>
      <c r="C488" s="21">
        <f t="shared" si="77"/>
        <v>779</v>
      </c>
      <c r="D488" s="21">
        <f t="shared" si="77"/>
        <v>623</v>
      </c>
      <c r="E488" s="21">
        <f t="shared" si="77"/>
        <v>96</v>
      </c>
      <c r="F488" s="21">
        <f t="shared" si="77"/>
        <v>136</v>
      </c>
      <c r="G488" s="21" t="str">
        <f t="shared" si="77"/>
        <v>-</v>
      </c>
      <c r="H488" s="15">
        <f t="shared" si="77"/>
        <v>2210</v>
      </c>
    </row>
    <row r="489" spans="1:8" ht="11.25" customHeight="1">
      <c r="A489" s="86" t="s">
        <v>346</v>
      </c>
      <c r="B489" s="21">
        <f t="shared" si="77"/>
        <v>609</v>
      </c>
      <c r="C489" s="21">
        <f t="shared" si="77"/>
        <v>590</v>
      </c>
      <c r="D489" s="21">
        <f t="shared" si="77"/>
        <v>607</v>
      </c>
      <c r="E489" s="21">
        <f t="shared" si="77"/>
        <v>336</v>
      </c>
      <c r="F489" s="21">
        <f t="shared" si="77"/>
        <v>69</v>
      </c>
      <c r="G489" s="21" t="str">
        <f t="shared" si="77"/>
        <v>-</v>
      </c>
      <c r="H489" s="15">
        <f t="shared" si="77"/>
        <v>2211</v>
      </c>
    </row>
    <row r="490" spans="1:8" ht="11.25" customHeight="1">
      <c r="H490" s="218"/>
    </row>
    <row r="491" spans="1:8">
      <c r="A491" s="63" t="s">
        <v>301</v>
      </c>
      <c r="H491" s="218"/>
    </row>
    <row r="492" spans="1:8" ht="11.25" customHeight="1">
      <c r="A492" s="68" t="s">
        <v>102</v>
      </c>
      <c r="B492" s="21">
        <f>AVERAGE(B265:B269)</f>
        <v>79</v>
      </c>
      <c r="C492" s="21">
        <f t="shared" ref="C492:H492" si="78">AVERAGE(C265:C269)</f>
        <v>140.6</v>
      </c>
      <c r="D492" s="21">
        <f t="shared" si="78"/>
        <v>284.39999999999998</v>
      </c>
      <c r="E492" s="21">
        <f t="shared" si="78"/>
        <v>312.8</v>
      </c>
      <c r="F492" s="21">
        <f t="shared" si="78"/>
        <v>146.19999999999999</v>
      </c>
      <c r="G492" s="21">
        <f t="shared" si="78"/>
        <v>17</v>
      </c>
      <c r="H492" s="15">
        <f t="shared" si="78"/>
        <v>963</v>
      </c>
    </row>
    <row r="493" spans="1:8" ht="11.25" customHeight="1">
      <c r="A493" s="68" t="s">
        <v>10</v>
      </c>
      <c r="B493" s="21">
        <f>AVERAGE(B270:B274)</f>
        <v>138</v>
      </c>
      <c r="C493" s="21">
        <f t="shared" ref="C493:H493" si="79">AVERAGE(C270:C274)</f>
        <v>167.6</v>
      </c>
      <c r="D493" s="21">
        <f t="shared" si="79"/>
        <v>433.6</v>
      </c>
      <c r="E493" s="21">
        <f t="shared" si="79"/>
        <v>460</v>
      </c>
      <c r="F493" s="21">
        <f t="shared" si="79"/>
        <v>160.6</v>
      </c>
      <c r="G493" s="21">
        <f t="shared" si="79"/>
        <v>1.6</v>
      </c>
      <c r="H493" s="15">
        <f t="shared" si="79"/>
        <v>1359.8</v>
      </c>
    </row>
    <row r="494" spans="1:8" ht="11.25" customHeight="1">
      <c r="A494" s="68" t="s">
        <v>11</v>
      </c>
      <c r="B494" s="21">
        <f>AVERAGE(B275:B279)</f>
        <v>69</v>
      </c>
      <c r="C494" s="21">
        <f t="shared" ref="C494:H494" si="80">AVERAGE(C275:C279)</f>
        <v>71.400000000000006</v>
      </c>
      <c r="D494" s="21">
        <f t="shared" si="80"/>
        <v>182.4</v>
      </c>
      <c r="E494" s="21">
        <f t="shared" si="80"/>
        <v>311.2</v>
      </c>
      <c r="F494" s="21">
        <f t="shared" si="80"/>
        <v>47.6</v>
      </c>
      <c r="G494" s="21">
        <f t="shared" si="80"/>
        <v>10.199999999999999</v>
      </c>
      <c r="H494" s="15">
        <f t="shared" si="80"/>
        <v>681.6</v>
      </c>
    </row>
    <row r="495" spans="1:8" ht="11.25" customHeight="1">
      <c r="A495" s="68" t="s">
        <v>12</v>
      </c>
      <c r="B495" s="21">
        <f>AVERAGE(B280:B284)</f>
        <v>31.4</v>
      </c>
      <c r="C495" s="21">
        <f t="shared" ref="C495:H495" si="81">AVERAGE(C280:C284)</f>
        <v>37.6</v>
      </c>
      <c r="D495" s="21">
        <f t="shared" si="81"/>
        <v>11</v>
      </c>
      <c r="E495" s="21">
        <f t="shared" si="81"/>
        <v>95.8</v>
      </c>
      <c r="F495" s="21">
        <f t="shared" si="81"/>
        <v>53.2</v>
      </c>
      <c r="G495" s="21" t="s">
        <v>15</v>
      </c>
      <c r="H495" s="15">
        <f t="shared" si="81"/>
        <v>229</v>
      </c>
    </row>
    <row r="496" spans="1:8" ht="11.25" customHeight="1">
      <c r="A496" s="68" t="s">
        <v>13</v>
      </c>
      <c r="B496" s="21">
        <f>AVERAGE(B285:B289)</f>
        <v>46.6</v>
      </c>
      <c r="C496" s="21">
        <f>AVERAGE(C285:C289)</f>
        <v>65.8</v>
      </c>
      <c r="D496" s="21">
        <f>AVERAGE(D285:D289)</f>
        <v>99.8</v>
      </c>
      <c r="E496" s="21">
        <f>AVERAGE(E285:E289)</f>
        <v>116.4</v>
      </c>
      <c r="F496" s="21">
        <f>AVERAGE(F285:F289)</f>
        <v>68.599999999999994</v>
      </c>
      <c r="G496" s="21" t="str">
        <f>G285</f>
        <v>-</v>
      </c>
      <c r="H496" s="15">
        <f>AVERAGE(H285:H289)</f>
        <v>397.2</v>
      </c>
    </row>
    <row r="497" spans="1:8" ht="11.25" customHeight="1">
      <c r="A497" s="68" t="s">
        <v>14</v>
      </c>
      <c r="B497" s="21">
        <f>AVERAGE(B290:B294)</f>
        <v>77</v>
      </c>
      <c r="C497" s="21">
        <f t="shared" ref="C497:H497" si="82">AVERAGE(C290:C294)</f>
        <v>237.6</v>
      </c>
      <c r="D497" s="21">
        <f t="shared" si="82"/>
        <v>169.2</v>
      </c>
      <c r="E497" s="21">
        <f t="shared" si="82"/>
        <v>191.4</v>
      </c>
      <c r="F497" s="21">
        <f t="shared" si="82"/>
        <v>56.6</v>
      </c>
      <c r="G497" s="21">
        <f t="shared" si="82"/>
        <v>2.8</v>
      </c>
      <c r="H497" s="15">
        <f t="shared" si="82"/>
        <v>731.8</v>
      </c>
    </row>
    <row r="498" spans="1:8" ht="11.25" customHeight="1">
      <c r="A498" s="68">
        <v>2011</v>
      </c>
      <c r="B498" s="21">
        <f t="shared" ref="B498:H498" si="83">B295</f>
        <v>92</v>
      </c>
      <c r="C498" s="21">
        <f t="shared" si="83"/>
        <v>192</v>
      </c>
      <c r="D498" s="21">
        <f t="shared" si="83"/>
        <v>152</v>
      </c>
      <c r="E498" s="21">
        <f t="shared" si="83"/>
        <v>140</v>
      </c>
      <c r="F498" s="21">
        <f t="shared" si="83"/>
        <v>24</v>
      </c>
      <c r="G498" s="21">
        <f t="shared" si="83"/>
        <v>1</v>
      </c>
      <c r="H498" s="15">
        <f t="shared" si="83"/>
        <v>600</v>
      </c>
    </row>
    <row r="499" spans="1:8" ht="11.25" customHeight="1">
      <c r="A499" s="68">
        <v>2012</v>
      </c>
      <c r="B499" s="21">
        <f t="shared" ref="B499:H499" si="84">B296</f>
        <v>144</v>
      </c>
      <c r="C499" s="21">
        <f t="shared" si="84"/>
        <v>269</v>
      </c>
      <c r="D499" s="21">
        <f t="shared" si="84"/>
        <v>214</v>
      </c>
      <c r="E499" s="21">
        <f t="shared" si="84"/>
        <v>229</v>
      </c>
      <c r="F499" s="21">
        <f t="shared" si="84"/>
        <v>104</v>
      </c>
      <c r="G499" s="21">
        <f t="shared" si="84"/>
        <v>4</v>
      </c>
      <c r="H499" s="15">
        <f t="shared" si="84"/>
        <v>960</v>
      </c>
    </row>
    <row r="500" spans="1:8" ht="11.25" customHeight="1">
      <c r="A500" s="68">
        <v>2013</v>
      </c>
      <c r="B500" s="21">
        <f t="shared" ref="B500:H509" si="85">B297</f>
        <v>279</v>
      </c>
      <c r="C500" s="21">
        <f t="shared" si="85"/>
        <v>206</v>
      </c>
      <c r="D500" s="21">
        <f t="shared" si="85"/>
        <v>369</v>
      </c>
      <c r="E500" s="21">
        <f t="shared" si="85"/>
        <v>583</v>
      </c>
      <c r="F500" s="21">
        <f t="shared" si="85"/>
        <v>159</v>
      </c>
      <c r="G500" s="21">
        <f t="shared" si="85"/>
        <v>0</v>
      </c>
      <c r="H500" s="15">
        <f t="shared" si="85"/>
        <v>1596</v>
      </c>
    </row>
    <row r="501" spans="1:8" ht="11.25" customHeight="1">
      <c r="A501" s="68">
        <v>2014</v>
      </c>
      <c r="B501" s="21">
        <f t="shared" si="85"/>
        <v>196</v>
      </c>
      <c r="C501" s="21">
        <f t="shared" si="85"/>
        <v>295</v>
      </c>
      <c r="D501" s="21">
        <f t="shared" si="85"/>
        <v>465</v>
      </c>
      <c r="E501" s="21">
        <f t="shared" si="85"/>
        <v>419</v>
      </c>
      <c r="F501" s="21">
        <f t="shared" si="85"/>
        <v>152</v>
      </c>
      <c r="G501" s="21">
        <f t="shared" si="85"/>
        <v>0</v>
      </c>
      <c r="H501" s="15">
        <f t="shared" si="85"/>
        <v>1527</v>
      </c>
    </row>
    <row r="502" spans="1:8" ht="11.25" customHeight="1">
      <c r="A502" s="68">
        <v>2015</v>
      </c>
      <c r="B502" s="21">
        <f t="shared" si="85"/>
        <v>324</v>
      </c>
      <c r="C502" s="21">
        <f t="shared" si="85"/>
        <v>380</v>
      </c>
      <c r="D502" s="21">
        <f t="shared" si="85"/>
        <v>389</v>
      </c>
      <c r="E502" s="21">
        <f t="shared" si="85"/>
        <v>261</v>
      </c>
      <c r="F502" s="21">
        <f t="shared" si="85"/>
        <v>104</v>
      </c>
      <c r="G502" s="21">
        <f t="shared" si="85"/>
        <v>0</v>
      </c>
      <c r="H502" s="15">
        <f t="shared" si="85"/>
        <v>1458</v>
      </c>
    </row>
    <row r="503" spans="1:8" ht="11.25" customHeight="1">
      <c r="A503" s="68">
        <v>2016</v>
      </c>
      <c r="B503" s="21">
        <f t="shared" si="85"/>
        <v>204</v>
      </c>
      <c r="C503" s="21">
        <f t="shared" si="85"/>
        <v>233</v>
      </c>
      <c r="D503" s="21">
        <f t="shared" si="85"/>
        <v>141</v>
      </c>
      <c r="E503" s="21">
        <f t="shared" si="85"/>
        <v>90</v>
      </c>
      <c r="F503" s="21">
        <f t="shared" si="85"/>
        <v>2</v>
      </c>
      <c r="G503" s="21">
        <f t="shared" si="85"/>
        <v>0</v>
      </c>
      <c r="H503" s="15">
        <f t="shared" si="85"/>
        <v>670</v>
      </c>
    </row>
    <row r="504" spans="1:8" ht="11.25" customHeight="1">
      <c r="A504" s="68">
        <v>2017</v>
      </c>
      <c r="B504" s="21">
        <f t="shared" si="85"/>
        <v>27</v>
      </c>
      <c r="C504" s="21">
        <f t="shared" si="85"/>
        <v>90</v>
      </c>
      <c r="D504" s="21">
        <f t="shared" si="85"/>
        <v>317</v>
      </c>
      <c r="E504" s="21">
        <f t="shared" si="85"/>
        <v>357</v>
      </c>
      <c r="F504" s="21">
        <f t="shared" si="85"/>
        <v>172</v>
      </c>
      <c r="G504" s="21">
        <f t="shared" si="85"/>
        <v>0</v>
      </c>
      <c r="H504" s="15">
        <f t="shared" si="85"/>
        <v>963</v>
      </c>
    </row>
    <row r="505" spans="1:8" ht="11.25" customHeight="1">
      <c r="A505" s="86">
        <v>2018</v>
      </c>
      <c r="B505" s="21">
        <f t="shared" si="85"/>
        <v>99</v>
      </c>
      <c r="C505" s="21">
        <f t="shared" si="85"/>
        <v>254</v>
      </c>
      <c r="D505" s="21">
        <f t="shared" si="85"/>
        <v>272</v>
      </c>
      <c r="E505" s="21">
        <f t="shared" si="85"/>
        <v>145</v>
      </c>
      <c r="F505" s="21">
        <f t="shared" si="85"/>
        <v>110</v>
      </c>
      <c r="G505" s="21">
        <f t="shared" si="85"/>
        <v>0</v>
      </c>
      <c r="H505" s="15">
        <f t="shared" si="85"/>
        <v>880</v>
      </c>
    </row>
    <row r="506" spans="1:8" ht="11.25" customHeight="1">
      <c r="A506" s="86">
        <v>2019</v>
      </c>
      <c r="B506" s="21">
        <f t="shared" si="85"/>
        <v>65</v>
      </c>
      <c r="C506" s="21">
        <f t="shared" si="85"/>
        <v>72</v>
      </c>
      <c r="D506" s="21">
        <f t="shared" si="85"/>
        <v>356</v>
      </c>
      <c r="E506" s="21">
        <f t="shared" si="85"/>
        <v>275</v>
      </c>
      <c r="F506" s="21">
        <f t="shared" si="85"/>
        <v>119</v>
      </c>
      <c r="G506" s="21">
        <f t="shared" si="85"/>
        <v>0</v>
      </c>
      <c r="H506" s="15">
        <f t="shared" si="85"/>
        <v>887</v>
      </c>
    </row>
    <row r="507" spans="1:8" ht="11.25" customHeight="1">
      <c r="A507" s="86">
        <v>2020</v>
      </c>
      <c r="B507" s="21">
        <f t="shared" si="85"/>
        <v>1</v>
      </c>
      <c r="C507" s="21">
        <f t="shared" si="85"/>
        <v>2</v>
      </c>
      <c r="D507" s="21">
        <f t="shared" si="85"/>
        <v>29</v>
      </c>
      <c r="E507" s="21">
        <f t="shared" si="85"/>
        <v>122</v>
      </c>
      <c r="F507" s="21">
        <f t="shared" si="85"/>
        <v>31</v>
      </c>
      <c r="G507" s="21">
        <f t="shared" si="85"/>
        <v>0</v>
      </c>
      <c r="H507" s="15">
        <f t="shared" si="85"/>
        <v>185</v>
      </c>
    </row>
    <row r="508" spans="1:8" ht="11.25" customHeight="1">
      <c r="A508" s="86">
        <v>2021</v>
      </c>
      <c r="B508" s="21">
        <f t="shared" si="85"/>
        <v>28</v>
      </c>
      <c r="C508" s="21">
        <f t="shared" si="85"/>
        <v>98</v>
      </c>
      <c r="D508" s="21">
        <f t="shared" si="85"/>
        <v>141</v>
      </c>
      <c r="E508" s="21">
        <f t="shared" si="85"/>
        <v>103</v>
      </c>
      <c r="F508" s="21">
        <f t="shared" si="85"/>
        <v>77</v>
      </c>
      <c r="G508" s="21">
        <f t="shared" si="85"/>
        <v>0</v>
      </c>
      <c r="H508" s="15">
        <f t="shared" si="85"/>
        <v>447</v>
      </c>
    </row>
    <row r="509" spans="1:8" ht="11.25" customHeight="1">
      <c r="A509" s="86">
        <v>2022</v>
      </c>
      <c r="B509" s="21">
        <f t="shared" si="85"/>
        <v>109</v>
      </c>
      <c r="C509" s="21">
        <f t="shared" si="85"/>
        <v>78</v>
      </c>
      <c r="D509" s="21">
        <f t="shared" si="85"/>
        <v>171</v>
      </c>
      <c r="E509" s="21">
        <f t="shared" si="85"/>
        <v>105</v>
      </c>
      <c r="F509" s="21">
        <f t="shared" si="85"/>
        <v>60</v>
      </c>
      <c r="G509" s="21">
        <f t="shared" si="85"/>
        <v>0</v>
      </c>
      <c r="H509" s="15">
        <f t="shared" si="85"/>
        <v>523</v>
      </c>
    </row>
    <row r="510" spans="1:8" ht="11.25" customHeight="1">
      <c r="A510" s="86">
        <v>2023</v>
      </c>
      <c r="B510" s="21">
        <f t="shared" ref="B510:H511" si="86">B307</f>
        <v>81</v>
      </c>
      <c r="C510" s="21">
        <f t="shared" si="86"/>
        <v>84</v>
      </c>
      <c r="D510" s="21">
        <f t="shared" si="86"/>
        <v>124</v>
      </c>
      <c r="E510" s="21">
        <f t="shared" si="86"/>
        <v>185</v>
      </c>
      <c r="F510" s="21">
        <f t="shared" si="86"/>
        <v>96</v>
      </c>
      <c r="G510" s="21">
        <f t="shared" si="86"/>
        <v>0</v>
      </c>
      <c r="H510" s="15">
        <f t="shared" si="86"/>
        <v>570</v>
      </c>
    </row>
    <row r="511" spans="1:8" ht="11.25" customHeight="1">
      <c r="A511" s="86" t="s">
        <v>346</v>
      </c>
      <c r="B511" s="21">
        <f t="shared" si="86"/>
        <v>106</v>
      </c>
      <c r="C511" s="21">
        <f t="shared" si="86"/>
        <v>99</v>
      </c>
      <c r="D511" s="21">
        <f t="shared" si="86"/>
        <v>125</v>
      </c>
      <c r="E511" s="21">
        <f t="shared" si="86"/>
        <v>200</v>
      </c>
      <c r="F511" s="21">
        <f t="shared" si="86"/>
        <v>9</v>
      </c>
      <c r="G511" s="21">
        <f t="shared" si="86"/>
        <v>0</v>
      </c>
      <c r="H511" s="15">
        <f t="shared" si="86"/>
        <v>539</v>
      </c>
    </row>
    <row r="512" spans="1:8" ht="11.25" customHeight="1"/>
    <row r="513" spans="1:8" ht="11.25" customHeight="1">
      <c r="A513" s="339" t="s">
        <v>302</v>
      </c>
      <c r="B513" s="338"/>
      <c r="C513" s="338"/>
      <c r="D513" s="338"/>
      <c r="E513" s="338"/>
      <c r="F513" s="338"/>
      <c r="G513" s="338"/>
      <c r="H513" s="338"/>
    </row>
    <row r="514" spans="1:8" ht="11.25" customHeight="1">
      <c r="A514" s="336"/>
      <c r="B514" s="336"/>
      <c r="C514" s="336"/>
      <c r="D514" s="336"/>
      <c r="E514" s="336"/>
      <c r="F514" s="336"/>
      <c r="G514" s="336"/>
      <c r="H514" s="336"/>
    </row>
    <row r="515" spans="1:8" ht="11.25" customHeight="1">
      <c r="A515" s="67" t="s">
        <v>1</v>
      </c>
      <c r="B515" s="151" t="s">
        <v>283</v>
      </c>
      <c r="C515" s="151" t="s">
        <v>284</v>
      </c>
      <c r="D515" s="151" t="s">
        <v>285</v>
      </c>
      <c r="E515" s="151" t="s">
        <v>286</v>
      </c>
      <c r="F515" s="151" t="s">
        <v>287</v>
      </c>
      <c r="G515" s="151" t="s">
        <v>288</v>
      </c>
      <c r="H515" s="151" t="s">
        <v>8</v>
      </c>
    </row>
    <row r="516" spans="1:8">
      <c r="A516" s="72" t="s">
        <v>303</v>
      </c>
    </row>
    <row r="517" spans="1:8" ht="11.25" customHeight="1">
      <c r="A517" s="68" t="s">
        <v>102</v>
      </c>
      <c r="B517" s="21">
        <f>AVERAGE(B316:B320)</f>
        <v>3747.8</v>
      </c>
      <c r="C517" s="21">
        <f t="shared" ref="C517:H517" si="87">AVERAGE(C316:C320)</f>
        <v>445.8</v>
      </c>
      <c r="D517" s="21">
        <f t="shared" si="87"/>
        <v>5781.4</v>
      </c>
      <c r="E517" s="21">
        <f t="shared" si="87"/>
        <v>3607.2</v>
      </c>
      <c r="F517" s="21">
        <f t="shared" si="87"/>
        <v>295.39999999999998</v>
      </c>
      <c r="G517" s="21">
        <f>AVERAGE(G316:G320)</f>
        <v>17.399999999999999</v>
      </c>
      <c r="H517" s="15">
        <f t="shared" si="87"/>
        <v>13878</v>
      </c>
    </row>
    <row r="518" spans="1:8" ht="11.25" customHeight="1">
      <c r="A518" s="68" t="s">
        <v>10</v>
      </c>
      <c r="B518" s="21">
        <f>AVERAGE(B321:B325)</f>
        <v>2736.2</v>
      </c>
      <c r="C518" s="21">
        <f t="shared" ref="C518:H518" si="88">AVERAGE(C321:C325)</f>
        <v>883.8</v>
      </c>
      <c r="D518" s="21">
        <f t="shared" si="88"/>
        <v>702</v>
      </c>
      <c r="E518" s="21">
        <f t="shared" si="88"/>
        <v>1907.2</v>
      </c>
      <c r="F518" s="21">
        <f t="shared" si="88"/>
        <v>503.6</v>
      </c>
      <c r="G518" s="21">
        <f t="shared" si="88"/>
        <v>6</v>
      </c>
      <c r="H518" s="15">
        <f t="shared" si="88"/>
        <v>6737.2</v>
      </c>
    </row>
    <row r="519" spans="1:8" ht="11.25" customHeight="1">
      <c r="A519" s="68" t="s">
        <v>11</v>
      </c>
      <c r="B519" s="21">
        <f>AVERAGE(B326:B330)</f>
        <v>1107.8</v>
      </c>
      <c r="C519" s="21">
        <f t="shared" ref="C519:H519" si="89">AVERAGE(C326:C330)</f>
        <v>735</v>
      </c>
      <c r="D519" s="21">
        <f t="shared" si="89"/>
        <v>537.4</v>
      </c>
      <c r="E519" s="21">
        <f t="shared" si="89"/>
        <v>1014.2</v>
      </c>
      <c r="F519" s="21">
        <f t="shared" si="89"/>
        <v>291.60000000000002</v>
      </c>
      <c r="G519" s="21">
        <f>AVERAGE(G326:G330)</f>
        <v>10.199999999999999</v>
      </c>
      <c r="H519" s="15">
        <f t="shared" si="89"/>
        <v>3686</v>
      </c>
    </row>
    <row r="520" spans="1:8" ht="11.25" customHeight="1">
      <c r="A520" s="68" t="s">
        <v>12</v>
      </c>
      <c r="B520" s="21">
        <f>AVERAGE(B331:B335)</f>
        <v>209.8</v>
      </c>
      <c r="C520" s="21">
        <f t="shared" ref="C520:H520" si="90">AVERAGE(C331:C335)</f>
        <v>138.6</v>
      </c>
      <c r="D520" s="21">
        <f t="shared" si="90"/>
        <v>74.2</v>
      </c>
      <c r="E520" s="21">
        <f t="shared" si="90"/>
        <v>232.2</v>
      </c>
      <c r="F520" s="21">
        <f t="shared" si="90"/>
        <v>60.8</v>
      </c>
      <c r="G520" s="21" t="s">
        <v>15</v>
      </c>
      <c r="H520" s="15">
        <f t="shared" si="90"/>
        <v>715.6</v>
      </c>
    </row>
    <row r="521" spans="1:8" ht="11.25" customHeight="1">
      <c r="A521" s="68" t="s">
        <v>13</v>
      </c>
      <c r="B521" s="21">
        <f>AVERAGE(B336:B340)</f>
        <v>541.20000000000005</v>
      </c>
      <c r="C521" s="21">
        <f t="shared" ref="C521:H521" si="91">AVERAGE(C336:C340)</f>
        <v>239.2</v>
      </c>
      <c r="D521" s="21">
        <f t="shared" si="91"/>
        <v>570.20000000000005</v>
      </c>
      <c r="E521" s="21">
        <f t="shared" si="91"/>
        <v>591.79999999999995</v>
      </c>
      <c r="F521" s="21">
        <f t="shared" si="91"/>
        <v>168.2</v>
      </c>
      <c r="G521" s="21">
        <f t="shared" si="91"/>
        <v>10</v>
      </c>
      <c r="H521" s="15">
        <f t="shared" si="91"/>
        <v>2110.6</v>
      </c>
    </row>
    <row r="522" spans="1:8" ht="11.25" customHeight="1">
      <c r="A522" s="68" t="s">
        <v>14</v>
      </c>
      <c r="B522" s="21">
        <f>AVERAGE(B341:B345)</f>
        <v>715</v>
      </c>
      <c r="C522" s="21">
        <f t="shared" ref="C522:H522" si="92">AVERAGE(C341:C345)</f>
        <v>955.4</v>
      </c>
      <c r="D522" s="21">
        <f t="shared" si="92"/>
        <v>593</v>
      </c>
      <c r="E522" s="21">
        <f t="shared" si="92"/>
        <v>594.6</v>
      </c>
      <c r="F522" s="21">
        <f t="shared" si="92"/>
        <v>174.4</v>
      </c>
      <c r="G522" s="21">
        <f t="shared" si="92"/>
        <v>2.8</v>
      </c>
      <c r="H522" s="15">
        <f t="shared" si="92"/>
        <v>3032.4</v>
      </c>
    </row>
    <row r="523" spans="1:8" ht="11.25" customHeight="1">
      <c r="A523" s="68">
        <v>2011</v>
      </c>
      <c r="B523" s="21">
        <f t="shared" ref="B523:H523" si="93">B346</f>
        <v>825</v>
      </c>
      <c r="C523" s="21">
        <f t="shared" si="93"/>
        <v>1015</v>
      </c>
      <c r="D523" s="21">
        <f t="shared" si="93"/>
        <v>642</v>
      </c>
      <c r="E523" s="21">
        <f t="shared" si="93"/>
        <v>375</v>
      </c>
      <c r="F523" s="21">
        <f t="shared" si="93"/>
        <v>96</v>
      </c>
      <c r="G523" s="21">
        <f t="shared" si="93"/>
        <v>1</v>
      </c>
      <c r="H523" s="15">
        <f t="shared" si="93"/>
        <v>2953</v>
      </c>
    </row>
    <row r="524" spans="1:8" ht="11.25" customHeight="1">
      <c r="A524" s="68">
        <v>2012</v>
      </c>
      <c r="B524" s="21">
        <f t="shared" ref="B524:H524" si="94">B347</f>
        <v>571</v>
      </c>
      <c r="C524" s="21">
        <f t="shared" si="94"/>
        <v>1201</v>
      </c>
      <c r="D524" s="21">
        <f t="shared" si="94"/>
        <v>717</v>
      </c>
      <c r="E524" s="21">
        <f t="shared" si="94"/>
        <v>562</v>
      </c>
      <c r="F524" s="21">
        <f t="shared" si="94"/>
        <v>385</v>
      </c>
      <c r="G524" s="21">
        <f t="shared" si="94"/>
        <v>4</v>
      </c>
      <c r="H524" s="15">
        <f t="shared" si="94"/>
        <v>3436</v>
      </c>
    </row>
    <row r="525" spans="1:8" ht="11.25" customHeight="1">
      <c r="A525" s="68">
        <v>2013</v>
      </c>
      <c r="B525" s="21">
        <f t="shared" ref="B525:H534" si="95">B348</f>
        <v>1111</v>
      </c>
      <c r="C525" s="21">
        <f t="shared" si="95"/>
        <v>874</v>
      </c>
      <c r="D525" s="21">
        <f t="shared" si="95"/>
        <v>887</v>
      </c>
      <c r="E525" s="21">
        <f t="shared" si="95"/>
        <v>1044</v>
      </c>
      <c r="F525" s="21">
        <f t="shared" si="95"/>
        <v>275</v>
      </c>
      <c r="G525" s="21">
        <f t="shared" si="95"/>
        <v>0</v>
      </c>
      <c r="H525" s="15">
        <f t="shared" si="95"/>
        <v>4191</v>
      </c>
    </row>
    <row r="526" spans="1:8" ht="11.25" customHeight="1">
      <c r="A526" s="68">
        <v>2014</v>
      </c>
      <c r="B526" s="21">
        <f t="shared" si="95"/>
        <v>1490</v>
      </c>
      <c r="C526" s="21">
        <f t="shared" si="95"/>
        <v>611</v>
      </c>
      <c r="D526" s="21">
        <f t="shared" si="95"/>
        <v>1065</v>
      </c>
      <c r="E526" s="21">
        <f t="shared" si="95"/>
        <v>856</v>
      </c>
      <c r="F526" s="21">
        <f t="shared" si="95"/>
        <v>343</v>
      </c>
      <c r="G526" s="21">
        <f t="shared" si="95"/>
        <v>0</v>
      </c>
      <c r="H526" s="15">
        <f t="shared" si="95"/>
        <v>4365</v>
      </c>
    </row>
    <row r="527" spans="1:8" ht="11.25" customHeight="1">
      <c r="A527" s="68">
        <v>2015</v>
      </c>
      <c r="B527" s="21">
        <f t="shared" si="95"/>
        <v>1850</v>
      </c>
      <c r="C527" s="21">
        <f t="shared" si="95"/>
        <v>978</v>
      </c>
      <c r="D527" s="21">
        <f t="shared" si="95"/>
        <v>939</v>
      </c>
      <c r="E527" s="21">
        <f t="shared" si="95"/>
        <v>798</v>
      </c>
      <c r="F527" s="21">
        <f t="shared" si="95"/>
        <v>356</v>
      </c>
      <c r="G527" s="21">
        <f t="shared" si="95"/>
        <v>0</v>
      </c>
      <c r="H527" s="15">
        <f t="shared" si="95"/>
        <v>4921</v>
      </c>
    </row>
    <row r="528" spans="1:8" ht="11.25" customHeight="1">
      <c r="A528" s="68">
        <v>2016</v>
      </c>
      <c r="B528" s="21">
        <f t="shared" si="95"/>
        <v>1000</v>
      </c>
      <c r="C528" s="21">
        <f t="shared" si="95"/>
        <v>722</v>
      </c>
      <c r="D528" s="21">
        <f t="shared" si="95"/>
        <v>440</v>
      </c>
      <c r="E528" s="21">
        <f t="shared" si="95"/>
        <v>359</v>
      </c>
      <c r="F528" s="21">
        <f t="shared" si="95"/>
        <v>2</v>
      </c>
      <c r="G528" s="21">
        <f t="shared" si="95"/>
        <v>0</v>
      </c>
      <c r="H528" s="15">
        <f t="shared" si="95"/>
        <v>2523</v>
      </c>
    </row>
    <row r="529" spans="1:8" ht="11.25" customHeight="1">
      <c r="A529" s="68">
        <v>2017</v>
      </c>
      <c r="B529" s="21">
        <f t="shared" si="95"/>
        <v>887</v>
      </c>
      <c r="C529" s="21">
        <f t="shared" si="95"/>
        <v>812</v>
      </c>
      <c r="D529" s="21">
        <f t="shared" si="95"/>
        <v>723</v>
      </c>
      <c r="E529" s="21">
        <f t="shared" si="95"/>
        <v>887</v>
      </c>
      <c r="F529" s="21">
        <f t="shared" si="95"/>
        <v>369</v>
      </c>
      <c r="G529" s="21">
        <f t="shared" si="95"/>
        <v>0</v>
      </c>
      <c r="H529" s="15">
        <f t="shared" si="95"/>
        <v>3678</v>
      </c>
    </row>
    <row r="530" spans="1:8" ht="11.25" customHeight="1">
      <c r="A530" s="86">
        <v>2018</v>
      </c>
      <c r="B530" s="21">
        <f t="shared" si="95"/>
        <v>869</v>
      </c>
      <c r="C530" s="21">
        <f t="shared" si="95"/>
        <v>995</v>
      </c>
      <c r="D530" s="21">
        <f t="shared" si="95"/>
        <v>712</v>
      </c>
      <c r="E530" s="21">
        <f t="shared" si="95"/>
        <v>370</v>
      </c>
      <c r="F530" s="21">
        <f t="shared" si="95"/>
        <v>181</v>
      </c>
      <c r="G530" s="21">
        <f t="shared" si="95"/>
        <v>0</v>
      </c>
      <c r="H530" s="15">
        <f t="shared" si="95"/>
        <v>3127</v>
      </c>
    </row>
    <row r="531" spans="1:8" ht="11.25" customHeight="1">
      <c r="A531" s="86">
        <v>2019</v>
      </c>
      <c r="B531" s="21">
        <f t="shared" si="95"/>
        <v>477</v>
      </c>
      <c r="C531" s="21">
        <f t="shared" si="95"/>
        <v>433</v>
      </c>
      <c r="D531" s="21">
        <f t="shared" si="95"/>
        <v>1126</v>
      </c>
      <c r="E531" s="21">
        <f t="shared" si="95"/>
        <v>520</v>
      </c>
      <c r="F531" s="21">
        <f t="shared" si="95"/>
        <v>256</v>
      </c>
      <c r="G531" s="21">
        <f t="shared" si="95"/>
        <v>0</v>
      </c>
      <c r="H531" s="15">
        <f t="shared" si="95"/>
        <v>2812</v>
      </c>
    </row>
    <row r="532" spans="1:8" ht="11.25" customHeight="1">
      <c r="A532" s="86">
        <v>2020</v>
      </c>
      <c r="B532" s="21">
        <f t="shared" si="95"/>
        <v>108</v>
      </c>
      <c r="C532" s="21">
        <f t="shared" si="95"/>
        <v>175</v>
      </c>
      <c r="D532" s="21">
        <f t="shared" si="95"/>
        <v>513</v>
      </c>
      <c r="E532" s="21">
        <f t="shared" si="95"/>
        <v>372</v>
      </c>
      <c r="F532" s="21">
        <f t="shared" si="95"/>
        <v>58</v>
      </c>
      <c r="G532" s="21">
        <f t="shared" si="95"/>
        <v>0</v>
      </c>
      <c r="H532" s="15">
        <f t="shared" si="95"/>
        <v>1226</v>
      </c>
    </row>
    <row r="533" spans="1:8" ht="11.25" customHeight="1">
      <c r="A533" s="86">
        <v>2021</v>
      </c>
      <c r="B533" s="21">
        <f t="shared" si="95"/>
        <v>287</v>
      </c>
      <c r="C533" s="21">
        <f t="shared" si="95"/>
        <v>574</v>
      </c>
      <c r="D533" s="21">
        <f t="shared" si="95"/>
        <v>658</v>
      </c>
      <c r="E533" s="21">
        <f t="shared" si="95"/>
        <v>357</v>
      </c>
      <c r="F533" s="21">
        <f t="shared" si="95"/>
        <v>211</v>
      </c>
      <c r="G533" s="21">
        <f t="shared" si="95"/>
        <v>0</v>
      </c>
      <c r="H533" s="15">
        <f t="shared" si="95"/>
        <v>2087</v>
      </c>
    </row>
    <row r="534" spans="1:8" ht="11.25" customHeight="1">
      <c r="A534" s="86">
        <v>2022</v>
      </c>
      <c r="B534" s="21">
        <f t="shared" si="95"/>
        <v>611</v>
      </c>
      <c r="C534" s="21">
        <f t="shared" si="95"/>
        <v>326</v>
      </c>
      <c r="D534" s="21">
        <f t="shared" si="95"/>
        <v>549</v>
      </c>
      <c r="E534" s="21">
        <f t="shared" si="95"/>
        <v>257</v>
      </c>
      <c r="F534" s="21">
        <f t="shared" si="95"/>
        <v>192</v>
      </c>
      <c r="G534" s="21">
        <f t="shared" si="95"/>
        <v>0</v>
      </c>
      <c r="H534" s="15">
        <f t="shared" si="95"/>
        <v>1935</v>
      </c>
    </row>
    <row r="535" spans="1:8" ht="11.25" customHeight="1">
      <c r="A535" s="86">
        <v>2023</v>
      </c>
      <c r="B535" s="21">
        <f t="shared" ref="B535:H536" si="96">B358</f>
        <v>657</v>
      </c>
      <c r="C535" s="21">
        <f t="shared" si="96"/>
        <v>863</v>
      </c>
      <c r="D535" s="21">
        <f t="shared" si="96"/>
        <v>747</v>
      </c>
      <c r="E535" s="21">
        <f t="shared" si="96"/>
        <v>281</v>
      </c>
      <c r="F535" s="21">
        <f t="shared" si="96"/>
        <v>232</v>
      </c>
      <c r="G535" s="21">
        <f t="shared" si="96"/>
        <v>0</v>
      </c>
      <c r="H535" s="15">
        <f t="shared" si="96"/>
        <v>2780</v>
      </c>
    </row>
    <row r="536" spans="1:8" ht="11.25" customHeight="1">
      <c r="A536" s="86" t="s">
        <v>346</v>
      </c>
      <c r="B536" s="21">
        <f t="shared" si="96"/>
        <v>715</v>
      </c>
      <c r="C536" s="21">
        <f t="shared" si="96"/>
        <v>689</v>
      </c>
      <c r="D536" s="21">
        <f t="shared" si="96"/>
        <v>732</v>
      </c>
      <c r="E536" s="21">
        <f t="shared" si="96"/>
        <v>536</v>
      </c>
      <c r="F536" s="21">
        <f t="shared" si="96"/>
        <v>78</v>
      </c>
      <c r="G536" s="21">
        <f t="shared" si="96"/>
        <v>0</v>
      </c>
      <c r="H536" s="15">
        <f t="shared" si="96"/>
        <v>2750</v>
      </c>
    </row>
    <row r="537" spans="1:8" ht="24" customHeight="1">
      <c r="A537" s="333" t="s">
        <v>296</v>
      </c>
      <c r="B537" s="333"/>
      <c r="C537" s="333"/>
      <c r="D537" s="333"/>
      <c r="E537" s="333"/>
      <c r="F537" s="333"/>
      <c r="G537" s="333"/>
      <c r="H537" s="333"/>
    </row>
    <row r="538" spans="1:8" ht="11.25" customHeight="1">
      <c r="A538" s="340" t="s">
        <v>73</v>
      </c>
      <c r="B538" s="340"/>
      <c r="C538" s="340"/>
      <c r="D538" s="340"/>
      <c r="E538" s="340"/>
      <c r="F538" s="340"/>
      <c r="G538" s="340"/>
      <c r="H538" s="340"/>
    </row>
    <row r="539" spans="1:8" ht="11.25" customHeight="1">
      <c r="A539" s="334" t="s">
        <v>297</v>
      </c>
      <c r="B539" s="334"/>
      <c r="C539" s="334"/>
      <c r="D539" s="334"/>
      <c r="E539" s="334"/>
      <c r="F539" s="334"/>
      <c r="G539" s="334"/>
      <c r="H539" s="334"/>
    </row>
    <row r="540" spans="1:8" ht="21.75" customHeight="1">
      <c r="A540" s="334"/>
      <c r="B540" s="334"/>
      <c r="C540" s="334"/>
      <c r="D540" s="334"/>
      <c r="E540" s="334"/>
      <c r="F540" s="334"/>
      <c r="G540" s="334"/>
      <c r="H540" s="334"/>
    </row>
    <row r="541" spans="1:8" ht="11.25" customHeight="1"/>
    <row r="542" spans="1:8" ht="11.25" customHeight="1"/>
    <row r="543" spans="1:8" ht="11.25" customHeight="1"/>
    <row r="544" spans="1:8"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sheetData>
  <mergeCells count="10">
    <mergeCell ref="A513:H514"/>
    <mergeCell ref="A444:H445"/>
    <mergeCell ref="A538:H538"/>
    <mergeCell ref="A539:H540"/>
    <mergeCell ref="A537:H537"/>
    <mergeCell ref="A1:H2"/>
    <mergeCell ref="A362:H362"/>
    <mergeCell ref="A360:H361"/>
    <mergeCell ref="A363:H364"/>
    <mergeCell ref="A370:H371"/>
  </mergeCells>
  <pageMargins left="0.7" right="0.7" top="0.75" bottom="0.75" header="0.3" footer="0.3"/>
  <pageSetup scale="84" orientation="portrait" r:id="rId1"/>
  <rowBreaks count="2" manualBreakCount="2">
    <brk id="443" max="7" man="1"/>
    <brk id="512" max="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8"/>
  <dimension ref="A1:Q541"/>
  <sheetViews>
    <sheetView showGridLines="0" topLeftCell="A365" zoomScaleNormal="100" zoomScaleSheetLayoutView="100" workbookViewId="0">
      <selection activeCell="T69" sqref="T69:T70"/>
    </sheetView>
  </sheetViews>
  <sheetFormatPr defaultColWidth="9" defaultRowHeight="15.6"/>
  <cols>
    <col min="1" max="1" width="9" style="173"/>
    <col min="2" max="2" width="6.8984375" style="173" bestFit="1" customWidth="1"/>
    <col min="3" max="3" width="7.19921875" style="173" bestFit="1" customWidth="1"/>
    <col min="4" max="5" width="6.5" style="173" bestFit="1" customWidth="1"/>
    <col min="6" max="6" width="6.59765625" style="173" customWidth="1"/>
    <col min="7" max="7" width="5.69921875" style="173" bestFit="1" customWidth="1"/>
    <col min="8" max="8" width="7.19921875" style="173" bestFit="1" customWidth="1"/>
    <col min="9" max="9" width="6.3984375" style="173" customWidth="1"/>
    <col min="10" max="10" width="5.69921875" style="173" bestFit="1" customWidth="1"/>
    <col min="11" max="14" width="7.19921875" style="173" bestFit="1" customWidth="1"/>
    <col min="15" max="15" width="5.69921875" style="173" bestFit="1" customWidth="1"/>
    <col min="16" max="16" width="8.3984375" style="173" bestFit="1" customWidth="1"/>
    <col min="17" max="16384" width="9" style="173"/>
  </cols>
  <sheetData>
    <row r="1" spans="1:16" ht="11.25" customHeight="1">
      <c r="A1" s="270" t="s">
        <v>304</v>
      </c>
      <c r="B1" s="270"/>
      <c r="C1" s="270"/>
      <c r="D1" s="270"/>
      <c r="E1" s="270"/>
      <c r="F1" s="270"/>
      <c r="G1" s="270"/>
      <c r="H1" s="270"/>
      <c r="I1" s="270"/>
      <c r="J1" s="270"/>
      <c r="K1" s="270"/>
      <c r="L1" s="270"/>
      <c r="M1" s="270"/>
      <c r="N1" s="270"/>
      <c r="O1" s="270"/>
      <c r="P1" s="270"/>
    </row>
    <row r="2" spans="1:16" ht="11.25" customHeight="1">
      <c r="A2" s="67" t="s">
        <v>1</v>
      </c>
      <c r="B2" s="151" t="s">
        <v>21</v>
      </c>
      <c r="C2" s="151" t="s">
        <v>22</v>
      </c>
      <c r="D2" s="151" t="s">
        <v>305</v>
      </c>
      <c r="E2" s="151" t="s">
        <v>306</v>
      </c>
      <c r="F2" s="151" t="s">
        <v>25</v>
      </c>
      <c r="G2" s="151" t="s">
        <v>26</v>
      </c>
      <c r="H2" s="151" t="s">
        <v>8</v>
      </c>
      <c r="I2" s="151"/>
      <c r="J2" s="151" t="s">
        <v>21</v>
      </c>
      <c r="K2" s="151" t="s">
        <v>22</v>
      </c>
      <c r="L2" s="151" t="s">
        <v>307</v>
      </c>
      <c r="M2" s="151" t="s">
        <v>308</v>
      </c>
      <c r="N2" s="151" t="s">
        <v>25</v>
      </c>
      <c r="O2" s="151" t="s">
        <v>26</v>
      </c>
      <c r="P2" s="151" t="s">
        <v>8</v>
      </c>
    </row>
    <row r="3" spans="1:16" ht="11.25" customHeight="1">
      <c r="B3" s="311" t="s">
        <v>50</v>
      </c>
      <c r="C3" s="311"/>
      <c r="D3" s="311"/>
      <c r="E3" s="311"/>
      <c r="F3" s="311"/>
      <c r="G3" s="311"/>
      <c r="H3" s="311"/>
      <c r="I3" s="11"/>
      <c r="J3" s="311" t="s">
        <v>51</v>
      </c>
      <c r="K3" s="311"/>
      <c r="L3" s="311"/>
      <c r="M3" s="311"/>
      <c r="N3" s="311"/>
      <c r="O3" s="311"/>
      <c r="P3" s="311"/>
    </row>
    <row r="4" spans="1:16" ht="11.25" customHeight="1">
      <c r="A4" s="63" t="s">
        <v>289</v>
      </c>
    </row>
    <row r="5" spans="1:16" ht="11.25" customHeight="1">
      <c r="A5" s="68">
        <v>1976</v>
      </c>
      <c r="B5" s="21">
        <f>IF(AND('A-13'!B6="-",'A-13'!B57="-",'A-13'!B108="-"),"-",SUM('A-13'!B6,'A-13'!B57,'A-13'!B108))</f>
        <v>57430</v>
      </c>
      <c r="C5" s="21">
        <f>IF(AND('A-13'!C6="-",'A-13'!C57="-",'A-13'!C108="-"),"-",SUM('A-13'!C6,'A-13'!C57,'A-13'!C108))</f>
        <v>76322</v>
      </c>
      <c r="D5" s="21">
        <f>IF(AND('A-13'!D6="-",'A-13'!D57="-",'A-13'!D108="-"),"-",SUM('A-13'!D6,'A-13'!D57,'A-13'!D108))</f>
        <v>81854</v>
      </c>
      <c r="E5" s="21">
        <f>IF(AND('A-13'!E6="-",'A-13'!E57="-",'A-13'!E108="-"),"-",SUM('A-13'!E6,'A-13'!E57,'A-13'!E108))</f>
        <v>53648</v>
      </c>
      <c r="F5" s="21">
        <f>IF(AND('A-13'!F6="-",'A-13'!F57="-",'A-13'!F108="-"),"-",SUM('A-13'!F6,'A-13'!F57,'A-13'!F108))</f>
        <v>19697</v>
      </c>
      <c r="G5" s="21" t="s">
        <v>15</v>
      </c>
      <c r="H5" s="21">
        <f>IF(AND('A-13'!G6="-",'A-13'!G57="-",'A-13'!G108="-"),"-",SUM('A-13'!G6,'A-13'!G57,'A-13'!G108))</f>
        <v>288951</v>
      </c>
      <c r="J5" s="21" t="s">
        <v>15</v>
      </c>
      <c r="K5" s="21">
        <v>134856</v>
      </c>
      <c r="L5" s="21">
        <f>IF(AND('A-13'!K6="-",'A-13'!K57="-",'A-13'!K108="-"),"-",SUM('A-13'!K6,'A-13'!K57,'A-13'!K108))</f>
        <v>499452</v>
      </c>
      <c r="M5" s="21">
        <f>IF(AND('A-13'!L6="-",'A-13'!L57="-",'A-13'!L108="-"),"-",SUM('A-13'!L6,'A-13'!L57,'A-13'!L108))</f>
        <v>258775</v>
      </c>
      <c r="N5" s="21">
        <f>IF(AND('A-13'!M6="-",'A-13'!M57="-",'A-13'!M108="-"),"-",SUM('A-13'!M6,'A-13'!M57,'A-13'!M108))</f>
        <v>128020</v>
      </c>
      <c r="O5" s="21" t="s">
        <v>15</v>
      </c>
      <c r="P5" s="21">
        <f>IF(AND('A-13'!N6="-",'A-13'!N57="-",'A-13'!N108="-"),"-",SUM('A-13'!N6,'A-13'!N57,'A-13'!N108))</f>
        <v>1021103</v>
      </c>
    </row>
    <row r="6" spans="1:16" ht="11.25" customHeight="1">
      <c r="A6" s="68">
        <v>1977</v>
      </c>
      <c r="B6" s="21">
        <f>IF(AND('A-13'!B7="-",'A-13'!B58="-",'A-13'!B109="-"),"-",SUM('A-13'!B7,'A-13'!B58,'A-13'!B109))</f>
        <v>46722</v>
      </c>
      <c r="C6" s="21">
        <f>IF(AND('A-13'!C7="-",'A-13'!C58="-",'A-13'!C109="-"),"-",SUM('A-13'!C7,'A-13'!C58,'A-13'!C109))</f>
        <v>25453</v>
      </c>
      <c r="D6" s="21">
        <f>IF(AND('A-13'!D7="-",'A-13'!D58="-",'A-13'!D109="-"),"-",SUM('A-13'!D7,'A-13'!D58,'A-13'!D109))</f>
        <v>56333</v>
      </c>
      <c r="E6" s="21">
        <f>IF(AND('A-13'!E7="-",'A-13'!E58="-",'A-13'!E109="-"),"-",SUM('A-13'!E7,'A-13'!E58,'A-13'!E109))</f>
        <v>29972</v>
      </c>
      <c r="F6" s="21">
        <f>IF(AND('A-13'!F7="-",'A-13'!F58="-",'A-13'!F109="-"),"-",SUM('A-13'!F7,'A-13'!F58,'A-13'!F109))</f>
        <v>18689</v>
      </c>
      <c r="G6" s="21" t="s">
        <v>15</v>
      </c>
      <c r="H6" s="21">
        <f>IF(AND('A-13'!G7="-",'A-13'!G58="-",'A-13'!G109="-"),"-",SUM('A-13'!G7,'A-13'!G58,'A-13'!G109))</f>
        <v>177169</v>
      </c>
      <c r="J6" s="21" t="s">
        <v>15</v>
      </c>
      <c r="K6" s="21" t="s">
        <v>15</v>
      </c>
      <c r="L6" s="21">
        <f>IF(AND('A-13'!K7="-",'A-13'!K58="-",'A-13'!K109="-"),"-",SUM('A-13'!K7,'A-13'!K58,'A-13'!K109))</f>
        <v>306448</v>
      </c>
      <c r="M6" s="21">
        <f>IF(AND('A-13'!L7="-",'A-13'!L58="-",'A-13'!L109="-"),"-",SUM('A-13'!L7,'A-13'!L58,'A-13'!L109))</f>
        <v>167596</v>
      </c>
      <c r="N6" s="21">
        <f>IF(AND('A-13'!M7="-",'A-13'!M58="-",'A-13'!M109="-"),"-",SUM('A-13'!M7,'A-13'!M58,'A-13'!M109))</f>
        <v>82743</v>
      </c>
      <c r="O6" s="21" t="s">
        <v>15</v>
      </c>
      <c r="P6" s="21">
        <f>IF(AND('A-13'!N7="-",'A-13'!N58="-",'A-13'!N109="-"),"-",SUM('A-13'!N7,'A-13'!N58,'A-13'!N109))</f>
        <v>556787</v>
      </c>
    </row>
    <row r="7" spans="1:16" ht="11.25" customHeight="1">
      <c r="A7" s="68">
        <v>1978</v>
      </c>
      <c r="B7" s="21">
        <f>IF(AND('A-13'!B8="-",'A-13'!B59="-",'A-13'!B110="-"),"-",SUM('A-13'!B8,'A-13'!B59,'A-13'!B110))</f>
        <v>23878</v>
      </c>
      <c r="C7" s="21">
        <f>IF(AND('A-13'!C8="-",'A-13'!C59="-",'A-13'!C110="-"),"-",SUM('A-13'!C8,'A-13'!C59,'A-13'!C110))</f>
        <v>19173</v>
      </c>
      <c r="D7" s="21">
        <f>IF(AND('A-13'!D8="-",'A-13'!D59="-",'A-13'!D110="-"),"-",SUM('A-13'!D8,'A-13'!D59,'A-13'!D110))</f>
        <v>42433</v>
      </c>
      <c r="E7" s="21">
        <f>IF(AND('A-13'!E8="-",'A-13'!E59="-",'A-13'!E110="-"),"-",SUM('A-13'!E8,'A-13'!E59,'A-13'!E110))</f>
        <v>24994</v>
      </c>
      <c r="F7" s="21">
        <f>IF(AND('A-13'!F8="-",'A-13'!F59="-",'A-13'!F110="-"),"-",SUM('A-13'!F8,'A-13'!F59,'A-13'!F110))</f>
        <v>8518</v>
      </c>
      <c r="G7" s="21" t="s">
        <v>15</v>
      </c>
      <c r="H7" s="21">
        <f>IF(AND('A-13'!G8="-",'A-13'!G59="-",'A-13'!G110="-"),"-",SUM('A-13'!G8,'A-13'!G59,'A-13'!G110))</f>
        <v>118996</v>
      </c>
      <c r="J7" s="21" t="s">
        <v>15</v>
      </c>
      <c r="K7" s="21" t="s">
        <v>15</v>
      </c>
      <c r="L7" s="21">
        <f>IF(AND('A-13'!K8="-",'A-13'!K59="-",'A-13'!K110="-"),"-",SUM('A-13'!K8,'A-13'!K59,'A-13'!K110))</f>
        <v>256721</v>
      </c>
      <c r="M7" s="21">
        <f>IF(AND('A-13'!L8="-",'A-13'!L59="-",'A-13'!L110="-"),"-",SUM('A-13'!L8,'A-13'!L59,'A-13'!L110))</f>
        <v>100315</v>
      </c>
      <c r="N7" s="21">
        <f>IF(AND('A-13'!M8="-",'A-13'!M59="-",'A-13'!M110="-"),"-",SUM('A-13'!M8,'A-13'!M59,'A-13'!M110))</f>
        <v>97811</v>
      </c>
      <c r="O7" s="21" t="s">
        <v>15</v>
      </c>
      <c r="P7" s="21">
        <f>IF(AND('A-13'!N8="-",'A-13'!N59="-",'A-13'!N110="-"),"-",SUM('A-13'!N8,'A-13'!N59,'A-13'!N110))</f>
        <v>454847</v>
      </c>
    </row>
    <row r="8" spans="1:16" ht="11.25" customHeight="1">
      <c r="A8" s="68">
        <v>1979</v>
      </c>
      <c r="B8" s="21">
        <f>IF(AND('A-13'!B9="-",'A-13'!B60="-",'A-13'!B111="-"),"-",SUM('A-13'!B9,'A-13'!B60,'A-13'!B111))</f>
        <v>43379</v>
      </c>
      <c r="C8" s="21">
        <f>IF(AND('A-13'!C9="-",'A-13'!C60="-",'A-13'!C111="-"),"-",SUM('A-13'!C9,'A-13'!C60,'A-13'!C111))</f>
        <v>299</v>
      </c>
      <c r="D8" s="21">
        <f>IF(AND('A-13'!D9="-",'A-13'!D60="-",'A-13'!D111="-"),"-",SUM('A-13'!D9,'A-13'!D60,'A-13'!D111))</f>
        <v>33803</v>
      </c>
      <c r="E8" s="21">
        <f>IF(AND('A-13'!E9="-",'A-13'!E60="-",'A-13'!E111="-"),"-",SUM('A-13'!E9,'A-13'!E60,'A-13'!E111))</f>
        <v>35078</v>
      </c>
      <c r="F8" s="21">
        <f>IF(AND('A-13'!F9="-",'A-13'!F60="-",'A-13'!F111="-"),"-",SUM('A-13'!F9,'A-13'!F60,'A-13'!F111))</f>
        <v>358</v>
      </c>
      <c r="G8" s="21" t="s">
        <v>15</v>
      </c>
      <c r="H8" s="21">
        <f>IF(AND('A-13'!G9="-",'A-13'!G60="-",'A-13'!G111="-"),"-",SUM('A-13'!G9,'A-13'!G60,'A-13'!G111))</f>
        <v>112917</v>
      </c>
      <c r="J8" s="21" t="s">
        <v>15</v>
      </c>
      <c r="K8" s="21" t="s">
        <v>15</v>
      </c>
      <c r="L8" s="21">
        <f>IF(AND('A-13'!K9="-",'A-13'!K60="-",'A-13'!K111="-"),"-",SUM('A-13'!K9,'A-13'!K60,'A-13'!K111))</f>
        <v>285233</v>
      </c>
      <c r="M8" s="21">
        <f>IF(AND('A-13'!L9="-",'A-13'!L60="-",'A-13'!L111="-"),"-",SUM('A-13'!L9,'A-13'!L60,'A-13'!L111))</f>
        <v>229487</v>
      </c>
      <c r="N8" s="21">
        <f>IF(AND('A-13'!M9="-",'A-13'!M60="-",'A-13'!M111="-"),"-",SUM('A-13'!M9,'A-13'!M60,'A-13'!M111))</f>
        <v>2555</v>
      </c>
      <c r="O8" s="21" t="s">
        <v>15</v>
      </c>
      <c r="P8" s="21">
        <f>IF(AND('A-13'!N9="-",'A-13'!N60="-",'A-13'!N111="-"),"-",SUM('A-13'!N9,'A-13'!N60,'A-13'!N111))</f>
        <v>517275</v>
      </c>
    </row>
    <row r="9" spans="1:16" ht="11.25" customHeight="1">
      <c r="A9" s="68">
        <v>1980</v>
      </c>
      <c r="B9" s="21">
        <f>IF(AND('A-13'!B10="-",'A-13'!B61="-",'A-13'!B112="-"),"-",SUM('A-13'!B10,'A-13'!B61,'A-13'!B112))</f>
        <v>37397</v>
      </c>
      <c r="C9" s="21">
        <f>IF(AND('A-13'!C10="-",'A-13'!C61="-",'A-13'!C112="-"),"-",SUM('A-13'!C10,'A-13'!C61,'A-13'!C112))</f>
        <v>2097</v>
      </c>
      <c r="D9" s="21">
        <f>IF(AND('A-13'!D10="-",'A-13'!D61="-",'A-13'!D112="-"),"-",SUM('A-13'!D10,'A-13'!D61,'A-13'!D112))</f>
        <v>40763</v>
      </c>
      <c r="E9" s="21">
        <f>IF(AND('A-13'!E10="-",'A-13'!E61="-",'A-13'!E112="-"),"-",SUM('A-13'!E10,'A-13'!E61,'A-13'!E112))</f>
        <v>21722</v>
      </c>
      <c r="F9" s="21">
        <f>IF(AND('A-13'!F10="-",'A-13'!F61="-",'A-13'!F112="-"),"-",SUM('A-13'!F10,'A-13'!F61,'A-13'!F112))</f>
        <v>17</v>
      </c>
      <c r="G9" s="21" t="s">
        <v>15</v>
      </c>
      <c r="H9" s="21">
        <f>IF(AND('A-13'!G10="-",'A-13'!G61="-",'A-13'!G112="-"),"-",SUM('A-13'!G10,'A-13'!G61,'A-13'!G112))</f>
        <v>101996</v>
      </c>
      <c r="J9" s="21">
        <v>97</v>
      </c>
      <c r="K9" s="21" t="s">
        <v>15</v>
      </c>
      <c r="L9" s="21">
        <f>IF(AND('A-13'!K10="-",'A-13'!K61="-",'A-13'!K112="-"),"-",SUM('A-13'!K10,'A-13'!K61,'A-13'!K112))</f>
        <v>168781</v>
      </c>
      <c r="M9" s="21">
        <f>IF(AND('A-13'!L10="-",'A-13'!L61="-",'A-13'!L112="-"),"-",SUM('A-13'!L10,'A-13'!L61,'A-13'!L112))</f>
        <v>117825</v>
      </c>
      <c r="N9" s="21">
        <f>IF(AND('A-13'!M10="-",'A-13'!M61="-",'A-13'!M112="-"),"-",SUM('A-13'!M10,'A-13'!M61,'A-13'!M112))</f>
        <v>18</v>
      </c>
      <c r="O9" s="21" t="s">
        <v>15</v>
      </c>
      <c r="P9" s="21">
        <f>IF(AND('A-13'!N10="-",'A-13'!N61="-",'A-13'!N112="-"),"-",SUM('A-13'!N10,'A-13'!N61,'A-13'!N112))</f>
        <v>286721</v>
      </c>
    </row>
    <row r="10" spans="1:16" ht="11.25" customHeight="1">
      <c r="A10" s="68">
        <v>1981</v>
      </c>
      <c r="B10" s="21">
        <f>IF(AND('A-13'!B11="-",'A-13'!B62="-",'A-13'!B113="-"),"-",SUM('A-13'!B11,'A-13'!B62,'A-13'!B113))</f>
        <v>36873</v>
      </c>
      <c r="C10" s="21">
        <f>IF(AND('A-13'!C11="-",'A-13'!C62="-",'A-13'!C113="-"),"-",SUM('A-13'!C11,'A-13'!C62,'A-13'!C113))</f>
        <v>2540</v>
      </c>
      <c r="D10" s="21">
        <f>IF(AND('A-13'!D11="-",'A-13'!D62="-",'A-13'!D113="-"),"-",SUM('A-13'!D11,'A-13'!D62,'A-13'!D113))</f>
        <v>23080</v>
      </c>
      <c r="E10" s="21">
        <f>IF(AND('A-13'!E11="-",'A-13'!E62="-",'A-13'!E113="-"),"-",SUM('A-13'!E11,'A-13'!E62,'A-13'!E113))</f>
        <v>17317</v>
      </c>
      <c r="F10" s="21" t="str">
        <f>IF(AND('A-13'!F11="-",'A-13'!F62="-",'A-13'!F113="-"),"-",SUM('A-13'!F11,'A-13'!F62,'A-13'!F113))</f>
        <v>-</v>
      </c>
      <c r="G10" s="21" t="s">
        <v>15</v>
      </c>
      <c r="H10" s="21">
        <f>IF(AND('A-13'!G11="-",'A-13'!G62="-",'A-13'!G113="-"),"-",SUM('A-13'!G11,'A-13'!G62,'A-13'!G113))</f>
        <v>79810</v>
      </c>
      <c r="J10" s="21" t="s">
        <v>15</v>
      </c>
      <c r="K10" s="21" t="s">
        <v>15</v>
      </c>
      <c r="L10" s="21">
        <f>IF(AND('A-13'!K11="-",'A-13'!K62="-",'A-13'!K113="-"),"-",SUM('A-13'!K11,'A-13'!K62,'A-13'!K113))</f>
        <v>173877</v>
      </c>
      <c r="M10" s="21">
        <f>IF(AND('A-13'!L11="-",'A-13'!L62="-",'A-13'!L113="-"),"-",SUM('A-13'!L11,'A-13'!L62,'A-13'!L113))</f>
        <v>98473</v>
      </c>
      <c r="N10" s="21" t="str">
        <f>IF(AND('A-13'!M11="-",'A-13'!M62="-",'A-13'!M113="-"),"-",SUM('A-13'!M11,'A-13'!M62,'A-13'!M113))</f>
        <v>-</v>
      </c>
      <c r="O10" s="21" t="s">
        <v>15</v>
      </c>
      <c r="P10" s="21">
        <f>IF(AND('A-13'!N11="-",'A-13'!N62="-",'A-13'!N113="-"),"-",SUM('A-13'!N11,'A-13'!N62,'A-13'!N113))</f>
        <v>272350</v>
      </c>
    </row>
    <row r="11" spans="1:16" ht="11.25" customHeight="1">
      <c r="A11" s="68">
        <v>1982</v>
      </c>
      <c r="B11" s="21">
        <f>IF(AND('A-13'!B12="-",'A-13'!B63="-",'A-13'!B114="-"),"-",SUM('A-13'!B12,'A-13'!B63,'A-13'!B114))</f>
        <v>43719</v>
      </c>
      <c r="C11" s="21">
        <f>IF(AND('A-13'!C12="-",'A-13'!C63="-",'A-13'!C114="-"),"-",SUM('A-13'!C12,'A-13'!C63,'A-13'!C114))</f>
        <v>7105</v>
      </c>
      <c r="D11" s="21">
        <f>IF(AND('A-13'!D12="-",'A-13'!D63="-",'A-13'!D114="-"),"-",SUM('A-13'!D12,'A-13'!D63,'A-13'!D114))</f>
        <v>51891</v>
      </c>
      <c r="E11" s="21">
        <f>IF(AND('A-13'!E12="-",'A-13'!E63="-",'A-13'!E114="-"),"-",SUM('A-13'!E12,'A-13'!E63,'A-13'!E114))</f>
        <v>347</v>
      </c>
      <c r="F11" s="21" t="str">
        <f>IF(AND('A-13'!F12="-",'A-13'!F63="-",'A-13'!F114="-"),"-",SUM('A-13'!F12,'A-13'!F63,'A-13'!F114))</f>
        <v>-</v>
      </c>
      <c r="G11" s="21" t="s">
        <v>15</v>
      </c>
      <c r="H11" s="21">
        <f>IF(AND('A-13'!G12="-",'A-13'!G63="-",'A-13'!G114="-"),"-",SUM('A-13'!G12,'A-13'!G63,'A-13'!G114))</f>
        <v>103062</v>
      </c>
      <c r="J11" s="21" t="s">
        <v>15</v>
      </c>
      <c r="K11" s="21" t="s">
        <v>15</v>
      </c>
      <c r="L11" s="21">
        <f>IF(AND('A-13'!K12="-",'A-13'!K63="-",'A-13'!K114="-"),"-",SUM('A-13'!K12,'A-13'!K63,'A-13'!K114))</f>
        <v>179652</v>
      </c>
      <c r="M11" s="21">
        <f>IF(AND('A-13'!L12="-",'A-13'!L63="-",'A-13'!L114="-"),"-",SUM('A-13'!L12,'A-13'!L63,'A-13'!L114))</f>
        <v>13918</v>
      </c>
      <c r="N11" s="21">
        <f>IF(AND('A-13'!M12="-",'A-13'!M63="-",'A-13'!M114="-"),"-",SUM('A-13'!M12,'A-13'!M63,'A-13'!M114))</f>
        <v>159</v>
      </c>
      <c r="O11" s="21" t="s">
        <v>15</v>
      </c>
      <c r="P11" s="21">
        <f>IF(AND('A-13'!N12="-",'A-13'!N63="-",'A-13'!N114="-"),"-",SUM('A-13'!N12,'A-13'!N63,'A-13'!N114))</f>
        <v>193729</v>
      </c>
    </row>
    <row r="12" spans="1:16" ht="11.25" customHeight="1">
      <c r="A12" s="68">
        <v>1983</v>
      </c>
      <c r="B12" s="21">
        <f>IF(AND('A-13'!B13="-",'A-13'!B64="-",'A-13'!B115="-"),"-",SUM('A-13'!B13,'A-13'!B64,'A-13'!B115))</f>
        <v>24243</v>
      </c>
      <c r="C12" s="21">
        <f>IF(AND('A-13'!C13="-",'A-13'!C64="-",'A-13'!C115="-"),"-",SUM('A-13'!C13,'A-13'!C64,'A-13'!C115))</f>
        <v>3892</v>
      </c>
      <c r="D12" s="21">
        <f>IF(AND('A-13'!D13="-",'A-13'!D64="-",'A-13'!D115="-"),"-",SUM('A-13'!D13,'A-13'!D64,'A-13'!D115))</f>
        <v>12894</v>
      </c>
      <c r="E12" s="21">
        <f>IF(AND('A-13'!E13="-",'A-13'!E64="-",'A-13'!E115="-"),"-",SUM('A-13'!E13,'A-13'!E64,'A-13'!E115))</f>
        <v>854</v>
      </c>
      <c r="F12" s="21" t="str">
        <f>IF(AND('A-13'!F13="-",'A-13'!F64="-",'A-13'!F115="-"),"-",SUM('A-13'!F13,'A-13'!F64,'A-13'!F115))</f>
        <v>-</v>
      </c>
      <c r="G12" s="21" t="s">
        <v>15</v>
      </c>
      <c r="H12" s="21">
        <f>IF(AND('A-13'!G13="-",'A-13'!G64="-",'A-13'!G115="-"),"-",SUM('A-13'!G13,'A-13'!G64,'A-13'!G115))</f>
        <v>41883</v>
      </c>
      <c r="J12" s="21" t="s">
        <v>15</v>
      </c>
      <c r="K12" s="21" t="s">
        <v>15</v>
      </c>
      <c r="L12" s="21">
        <f>IF(AND('A-13'!K13="-",'A-13'!K64="-",'A-13'!K115="-"),"-",SUM('A-13'!K13,'A-13'!K64,'A-13'!K115))</f>
        <v>3867</v>
      </c>
      <c r="M12" s="21">
        <f>IF(AND('A-13'!L13="-",'A-13'!L64="-",'A-13'!L115="-"),"-",SUM('A-13'!L13,'A-13'!L64,'A-13'!L115))</f>
        <v>1084</v>
      </c>
      <c r="N12" s="21" t="str">
        <f>IF(AND('A-13'!M13="-",'A-13'!M64="-",'A-13'!M115="-"),"-",SUM('A-13'!M13,'A-13'!M64,'A-13'!M115))</f>
        <v>-</v>
      </c>
      <c r="O12" s="21" t="s">
        <v>15</v>
      </c>
      <c r="P12" s="21">
        <f>IF(AND('A-13'!N13="-",'A-13'!N64="-",'A-13'!N115="-"),"-",SUM('A-13'!N13,'A-13'!N64,'A-13'!N115))</f>
        <v>4951</v>
      </c>
    </row>
    <row r="13" spans="1:16" ht="11.25" customHeight="1">
      <c r="A13" s="68">
        <v>1984</v>
      </c>
      <c r="B13" s="21">
        <f>IF(AND('A-13'!B14="-",'A-13'!B65="-",'A-13'!B116="-"),"-",SUM('A-13'!B14,'A-13'!B65,'A-13'!B116))</f>
        <v>7180</v>
      </c>
      <c r="C13" s="21" t="str">
        <f>IF(AND('A-13'!C14="-",'A-13'!C65="-",'A-13'!C116="-"),"-",SUM('A-13'!C14,'A-13'!C65,'A-13'!C116))</f>
        <v>-</v>
      </c>
      <c r="D13" s="21" t="str">
        <f>IF(AND('A-13'!D14="-",'A-13'!D65="-",'A-13'!D116="-"),"-",SUM('A-13'!D14,'A-13'!D65,'A-13'!D116))</f>
        <v>-</v>
      </c>
      <c r="E13" s="21">
        <f>IF(AND('A-13'!E14="-",'A-13'!E65="-",'A-13'!E116="-"),"-",SUM('A-13'!E14,'A-13'!E65,'A-13'!E116))</f>
        <v>1244</v>
      </c>
      <c r="F13" s="21" t="str">
        <f>IF(AND('A-13'!F14="-",'A-13'!F65="-",'A-13'!F116="-"),"-",SUM('A-13'!F14,'A-13'!F65,'A-13'!F116))</f>
        <v>-</v>
      </c>
      <c r="G13" s="21" t="s">
        <v>15</v>
      </c>
      <c r="H13" s="21">
        <f>IF(AND('A-13'!G14="-",'A-13'!G65="-",'A-13'!G116="-"),"-",SUM('A-13'!G14,'A-13'!G65,'A-13'!G116))</f>
        <v>8424</v>
      </c>
      <c r="J13" s="21" t="s">
        <v>15</v>
      </c>
      <c r="K13" s="21" t="s">
        <v>15</v>
      </c>
      <c r="L13" s="21" t="str">
        <f>IF(AND('A-13'!K14="-",'A-13'!K65="-",'A-13'!K116="-"),"-",SUM('A-13'!K14,'A-13'!K65,'A-13'!K116))</f>
        <v>-</v>
      </c>
      <c r="M13" s="21">
        <f>IF(AND('A-13'!L14="-",'A-13'!L65="-",'A-13'!L116="-"),"-",SUM('A-13'!L14,'A-13'!L65,'A-13'!L116))</f>
        <v>16441</v>
      </c>
      <c r="N13" s="21" t="str">
        <f>IF(AND('A-13'!M14="-",'A-13'!M65="-",'A-13'!M116="-"),"-",SUM('A-13'!M14,'A-13'!M65,'A-13'!M116))</f>
        <v>-</v>
      </c>
      <c r="O13" s="21" t="s">
        <v>15</v>
      </c>
      <c r="P13" s="21">
        <f>IF(AND('A-13'!N14="-",'A-13'!N65="-",'A-13'!N116="-"),"-",SUM('A-13'!N14,'A-13'!N65,'A-13'!N116))</f>
        <v>16441</v>
      </c>
    </row>
    <row r="14" spans="1:16" ht="11.25" customHeight="1">
      <c r="A14" s="68">
        <v>1985</v>
      </c>
      <c r="B14" s="21">
        <f>IF(AND('A-13'!B15="-",'A-13'!B66="-",'A-13'!B117="-"),"-",SUM('A-13'!B15,'A-13'!B66,'A-13'!B117))</f>
        <v>13960</v>
      </c>
      <c r="C14" s="21">
        <f>IF(AND('A-13'!C15="-",'A-13'!C66="-",'A-13'!C117="-"),"-",SUM('A-13'!C15,'A-13'!C66,'A-13'!C117))</f>
        <v>230</v>
      </c>
      <c r="D14" s="21">
        <f>IF(AND('A-13'!D15="-",'A-13'!D66="-",'A-13'!D117="-"),"-",SUM('A-13'!D15,'A-13'!D66,'A-13'!D117))</f>
        <v>9660</v>
      </c>
      <c r="E14" s="21">
        <f>IF(AND('A-13'!E15="-",'A-13'!E66="-",'A-13'!E117="-"),"-",SUM('A-13'!E15,'A-13'!E66,'A-13'!E117))</f>
        <v>3593</v>
      </c>
      <c r="F14" s="21">
        <f>IF(AND('A-13'!F15="-",'A-13'!F66="-",'A-13'!F117="-"),"-",SUM('A-13'!F15,'A-13'!F66,'A-13'!F117))</f>
        <v>31</v>
      </c>
      <c r="G14" s="21" t="s">
        <v>15</v>
      </c>
      <c r="H14" s="21">
        <f>IF(AND('A-13'!G15="-",'A-13'!G66="-",'A-13'!G117="-"),"-",SUM('A-13'!G15,'A-13'!G66,'A-13'!G117))</f>
        <v>27474</v>
      </c>
      <c r="J14" s="21" t="s">
        <v>15</v>
      </c>
      <c r="K14" s="21" t="s">
        <v>15</v>
      </c>
      <c r="L14" s="21">
        <f>IF(AND('A-13'!K15="-",'A-13'!K66="-",'A-13'!K117="-"),"-",SUM('A-13'!K15,'A-13'!K66,'A-13'!K117))</f>
        <v>114403</v>
      </c>
      <c r="M14" s="21">
        <f>IF(AND('A-13'!L15="-",'A-13'!L66="-",'A-13'!L117="-"),"-",SUM('A-13'!L15,'A-13'!L66,'A-13'!L117))</f>
        <v>54</v>
      </c>
      <c r="N14" s="21">
        <f>IF(AND('A-13'!M15="-",'A-13'!M66="-",'A-13'!M117="-"),"-",SUM('A-13'!M15,'A-13'!M66,'A-13'!M117))</f>
        <v>40</v>
      </c>
      <c r="O14" s="21" t="s">
        <v>15</v>
      </c>
      <c r="P14" s="21">
        <f>IF(AND('A-13'!N15="-",'A-13'!N66="-",'A-13'!N117="-"),"-",SUM('A-13'!N15,'A-13'!N66,'A-13'!N117))</f>
        <v>114497</v>
      </c>
    </row>
    <row r="15" spans="1:16" ht="11.25" customHeight="1">
      <c r="A15" s="68">
        <v>1986</v>
      </c>
      <c r="B15" s="21">
        <f>IF(AND('A-13'!B16="-",'A-13'!B67="-",'A-13'!B118="-"),"-",SUM('A-13'!B16,'A-13'!B67,'A-13'!B118))</f>
        <v>18551</v>
      </c>
      <c r="C15" s="21">
        <f>IF(AND('A-13'!C16="-",'A-13'!C67="-",'A-13'!C118="-"),"-",SUM('A-13'!C16,'A-13'!C67,'A-13'!C118))</f>
        <v>163</v>
      </c>
      <c r="D15" s="21" t="str">
        <f>IF(AND('A-13'!D16="-",'A-13'!D67="-",'A-13'!D118="-"),"-",SUM('A-13'!D16,'A-13'!D67,'A-13'!D118))</f>
        <v>-</v>
      </c>
      <c r="E15" s="21">
        <f>IF(AND('A-13'!E16="-",'A-13'!E67="-",'A-13'!E118="-"),"-",SUM('A-13'!E16,'A-13'!E67,'A-13'!E118))</f>
        <v>2555</v>
      </c>
      <c r="F15" s="21" t="str">
        <f>IF(AND('A-13'!F16="-",'A-13'!F67="-",'A-13'!F118="-"),"-",SUM('A-13'!F16,'A-13'!F67,'A-13'!F118))</f>
        <v>-</v>
      </c>
      <c r="G15" s="21" t="s">
        <v>15</v>
      </c>
      <c r="H15" s="21">
        <f>IF(AND('A-13'!G16="-",'A-13'!G67="-",'A-13'!G118="-"),"-",SUM('A-13'!G16,'A-13'!G67,'A-13'!G118))</f>
        <v>21269</v>
      </c>
      <c r="J15" s="21" t="s">
        <v>15</v>
      </c>
      <c r="K15" s="21" t="s">
        <v>15</v>
      </c>
      <c r="L15" s="21" t="str">
        <f>IF(AND('A-13'!K16="-",'A-13'!K67="-",'A-13'!K118="-"),"-",SUM('A-13'!K16,'A-13'!K67,'A-13'!K118))</f>
        <v>-</v>
      </c>
      <c r="M15" s="21">
        <f>IF(AND('A-13'!L16="-",'A-13'!L67="-",'A-13'!L118="-"),"-",SUM('A-13'!L16,'A-13'!L67,'A-13'!L118))</f>
        <v>29434</v>
      </c>
      <c r="N15" s="21" t="str">
        <f>IF(AND('A-13'!M16="-",'A-13'!M67="-",'A-13'!M118="-"),"-",SUM('A-13'!M16,'A-13'!M67,'A-13'!M118))</f>
        <v>-</v>
      </c>
      <c r="O15" s="21" t="s">
        <v>15</v>
      </c>
      <c r="P15" s="21">
        <f>IF(AND('A-13'!N16="-",'A-13'!N67="-",'A-13'!N118="-"),"-",SUM('A-13'!N16,'A-13'!N67,'A-13'!N118))</f>
        <v>29434</v>
      </c>
    </row>
    <row r="16" spans="1:16" ht="11.25" customHeight="1">
      <c r="A16" s="68">
        <v>1987</v>
      </c>
      <c r="B16" s="21">
        <f>IF(AND('A-13'!B17="-",'A-13'!B68="-",'A-13'!B119="-"),"-",SUM('A-13'!B17,'A-13'!B68,'A-13'!B119))</f>
        <v>31618</v>
      </c>
      <c r="C16" s="21" t="str">
        <f>IF(AND('A-13'!C17="-",'A-13'!C68="-",'A-13'!C119="-"),"-",SUM('A-13'!C17,'A-13'!C68,'A-13'!C119))</f>
        <v>-</v>
      </c>
      <c r="D16" s="21">
        <f>IF(AND('A-13'!D17="-",'A-13'!D68="-",'A-13'!D119="-"),"-",SUM('A-13'!D17,'A-13'!D68,'A-13'!D119))</f>
        <v>17770</v>
      </c>
      <c r="E16" s="21" t="str">
        <f>IF(AND('A-13'!E17="-",'A-13'!E68="-",'A-13'!E119="-"),"-",SUM('A-13'!E17,'A-13'!E68,'A-13'!E119))</f>
        <v>-</v>
      </c>
      <c r="F16" s="21" t="str">
        <f>IF(AND('A-13'!F17="-",'A-13'!F68="-",'A-13'!F119="-"),"-",SUM('A-13'!F17,'A-13'!F68,'A-13'!F119))</f>
        <v>-</v>
      </c>
      <c r="G16" s="21" t="s">
        <v>15</v>
      </c>
      <c r="H16" s="21">
        <f>IF(AND('A-13'!G17="-",'A-13'!G68="-",'A-13'!G119="-"),"-",SUM('A-13'!G17,'A-13'!G68,'A-13'!G119))</f>
        <v>49388</v>
      </c>
      <c r="J16" s="21" t="s">
        <v>15</v>
      </c>
      <c r="K16" s="21" t="s">
        <v>15</v>
      </c>
      <c r="L16" s="21">
        <f>IF(AND('A-13'!K17="-",'A-13'!K68="-",'A-13'!K119="-"),"-",SUM('A-13'!K17,'A-13'!K68,'A-13'!K119))</f>
        <v>36513</v>
      </c>
      <c r="M16" s="21" t="str">
        <f>IF(AND('A-13'!L17="-",'A-13'!L68="-",'A-13'!L119="-"),"-",SUM('A-13'!L17,'A-13'!L68,'A-13'!L119))</f>
        <v>-</v>
      </c>
      <c r="N16" s="21" t="str">
        <f>IF(AND('A-13'!M17="-",'A-13'!M68="-",'A-13'!M119="-"),"-",SUM('A-13'!M17,'A-13'!M68,'A-13'!M119))</f>
        <v>-</v>
      </c>
      <c r="O16" s="21" t="s">
        <v>15</v>
      </c>
      <c r="P16" s="21">
        <f>IF(AND('A-13'!N17="-",'A-13'!N68="-",'A-13'!N119="-"),"-",SUM('A-13'!N17,'A-13'!N68,'A-13'!N119))</f>
        <v>36513</v>
      </c>
    </row>
    <row r="17" spans="1:16" ht="11.25" customHeight="1">
      <c r="A17" s="68">
        <v>1988</v>
      </c>
      <c r="B17" s="21">
        <f>IF(AND('A-13'!B18="-",'A-13'!B69="-",'A-13'!B120="-"),"-",SUM('A-13'!B18,'A-13'!B69,'A-13'!B120))</f>
        <v>40012</v>
      </c>
      <c r="C17" s="21">
        <f>IF(AND('A-13'!C18="-",'A-13'!C69="-",'A-13'!C120="-"),"-",SUM('A-13'!C18,'A-13'!C69,'A-13'!C120))</f>
        <v>28632</v>
      </c>
      <c r="D17" s="21">
        <f>IF(AND('A-13'!D18="-",'A-13'!D69="-",'A-13'!D120="-"),"-",SUM('A-13'!D18,'A-13'!D69,'A-13'!D120))</f>
        <v>57</v>
      </c>
      <c r="E17" s="21">
        <f>IF(AND('A-13'!E18="-",'A-13'!E69="-",'A-13'!E120="-"),"-",SUM('A-13'!E18,'A-13'!E69,'A-13'!E120))</f>
        <v>242</v>
      </c>
      <c r="F17" s="21" t="str">
        <f>IF(AND('A-13'!F18="-",'A-13'!F69="-",'A-13'!F120="-"),"-",SUM('A-13'!F18,'A-13'!F69,'A-13'!F120))</f>
        <v>-</v>
      </c>
      <c r="G17" s="21" t="s">
        <v>15</v>
      </c>
      <c r="H17" s="21">
        <f>IF(AND('A-13'!G18="-",'A-13'!G69="-",'A-13'!G120="-"),"-",SUM('A-13'!G18,'A-13'!G69,'A-13'!G120))</f>
        <v>68943</v>
      </c>
      <c r="J17" s="21" t="s">
        <v>15</v>
      </c>
      <c r="K17" s="21" t="s">
        <v>15</v>
      </c>
      <c r="L17" s="21">
        <f>IF(AND('A-13'!K18="-",'A-13'!K69="-",'A-13'!K120="-"),"-",SUM('A-13'!K18,'A-13'!K69,'A-13'!K120))</f>
        <v>381</v>
      </c>
      <c r="M17" s="21">
        <f>IF(AND('A-13'!L18="-",'A-13'!L69="-",'A-13'!L120="-"),"-",SUM('A-13'!L18,'A-13'!L69,'A-13'!L120))</f>
        <v>1848</v>
      </c>
      <c r="N17" s="21" t="str">
        <f>IF(AND('A-13'!M18="-",'A-13'!M69="-",'A-13'!M120="-"),"-",SUM('A-13'!M18,'A-13'!M69,'A-13'!M120))</f>
        <v>-</v>
      </c>
      <c r="O17" s="21" t="s">
        <v>15</v>
      </c>
      <c r="P17" s="21">
        <f>IF(AND('A-13'!N18="-",'A-13'!N69="-",'A-13'!N120="-"),"-",SUM('A-13'!N18,'A-13'!N69,'A-13'!N120))</f>
        <v>2229</v>
      </c>
    </row>
    <row r="18" spans="1:16" ht="11.25" customHeight="1">
      <c r="A18" s="68">
        <v>1989</v>
      </c>
      <c r="B18" s="21">
        <f>IF(AND('A-13'!B19="-",'A-13'!B70="-",'A-13'!B121="-"),"-",SUM('A-13'!B19,'A-13'!B70,'A-13'!B121))</f>
        <v>22220</v>
      </c>
      <c r="C18" s="21">
        <f>IF(AND('A-13'!C19="-",'A-13'!C70="-",'A-13'!C121="-"),"-",SUM('A-13'!C19,'A-13'!C70,'A-13'!C121))</f>
        <v>14553</v>
      </c>
      <c r="D18" s="21" t="str">
        <f>IF(AND('A-13'!D19="-",'A-13'!D70="-",'A-13'!D121="-"),"-",SUM('A-13'!D19,'A-13'!D70,'A-13'!D121))</f>
        <v>-</v>
      </c>
      <c r="E18" s="21">
        <f>IF(AND('A-13'!E19="-",'A-13'!E70="-",'A-13'!E121="-"),"-",SUM('A-13'!E19,'A-13'!E70,'A-13'!E121))</f>
        <v>282</v>
      </c>
      <c r="F18" s="21" t="str">
        <f>IF(AND('A-13'!F19="-",'A-13'!F70="-",'A-13'!F121="-"),"-",SUM('A-13'!F19,'A-13'!F70,'A-13'!F121))</f>
        <v>-</v>
      </c>
      <c r="G18" s="21" t="s">
        <v>15</v>
      </c>
      <c r="H18" s="21">
        <f>IF(AND('A-13'!G19="-",'A-13'!G70="-",'A-13'!G121="-"),"-",SUM('A-13'!G19,'A-13'!G70,'A-13'!G121))</f>
        <v>37055</v>
      </c>
      <c r="J18" s="21" t="s">
        <v>15</v>
      </c>
      <c r="K18" s="21" t="s">
        <v>15</v>
      </c>
      <c r="L18" s="21" t="str">
        <f>IF(AND('A-13'!K19="-",'A-13'!K70="-",'A-13'!K121="-"),"-",SUM('A-13'!K19,'A-13'!K70,'A-13'!K121))</f>
        <v>-</v>
      </c>
      <c r="M18" s="21">
        <f>IF(AND('A-13'!L19="-",'A-13'!L70="-",'A-13'!L121="-"),"-",SUM('A-13'!L19,'A-13'!L70,'A-13'!L121))</f>
        <v>41109</v>
      </c>
      <c r="N18" s="21" t="str">
        <f>IF(AND('A-13'!M19="-",'A-13'!M70="-",'A-13'!M121="-"),"-",SUM('A-13'!M19,'A-13'!M70,'A-13'!M121))</f>
        <v>-</v>
      </c>
      <c r="O18" s="21" t="s">
        <v>15</v>
      </c>
      <c r="P18" s="21">
        <f>IF(AND('A-13'!N19="-",'A-13'!N70="-",'A-13'!N121="-"),"-",SUM('A-13'!N19,'A-13'!N70,'A-13'!N121))</f>
        <v>41109</v>
      </c>
    </row>
    <row r="19" spans="1:16" ht="11.25" customHeight="1">
      <c r="A19" s="68">
        <v>1990</v>
      </c>
      <c r="B19" s="21">
        <f>IF(AND('A-13'!B20="-",'A-13'!B71="-",'A-13'!B122="-"),"-",SUM('A-13'!B20,'A-13'!B71,'A-13'!B122))</f>
        <v>23005</v>
      </c>
      <c r="C19" s="21">
        <f>IF(AND('A-13'!C20="-",'A-13'!C71="-",'A-13'!C122="-"),"-",SUM('A-13'!C20,'A-13'!C71,'A-13'!C122))</f>
        <v>1827</v>
      </c>
      <c r="D19" s="21" t="str">
        <f>IF(AND('A-13'!D20="-",'A-13'!D71="-",'A-13'!D122="-"),"-",SUM('A-13'!D20,'A-13'!D71,'A-13'!D122))</f>
        <v>-</v>
      </c>
      <c r="E19" s="21">
        <f>IF(AND('A-13'!E20="-",'A-13'!E71="-",'A-13'!E122="-"),"-",SUM('A-13'!E20,'A-13'!E71,'A-13'!E122))</f>
        <v>4166</v>
      </c>
      <c r="F19" s="21">
        <f>IF(AND('A-13'!F20="-",'A-13'!F71="-",'A-13'!F122="-"),"-",SUM('A-13'!F20,'A-13'!F71,'A-13'!F122))</f>
        <v>11</v>
      </c>
      <c r="G19" s="21" t="s">
        <v>15</v>
      </c>
      <c r="H19" s="21">
        <f>IF(AND('A-13'!G20="-",'A-13'!G71="-",'A-13'!G122="-"),"-",SUM('A-13'!G20,'A-13'!G71,'A-13'!G122))</f>
        <v>29009</v>
      </c>
      <c r="J19" s="21" t="s">
        <v>15</v>
      </c>
      <c r="K19" s="21" t="s">
        <v>15</v>
      </c>
      <c r="L19" s="21" t="str">
        <f>IF(AND('A-13'!K20="-",'A-13'!K71="-",'A-13'!K122="-"),"-",SUM('A-13'!K20,'A-13'!K71,'A-13'!K122))</f>
        <v>-</v>
      </c>
      <c r="M19" s="21">
        <f>IF(AND('A-13'!L20="-",'A-13'!L71="-",'A-13'!L122="-"),"-",SUM('A-13'!L20,'A-13'!L71,'A-13'!L122))</f>
        <v>67534</v>
      </c>
      <c r="N19" s="21">
        <f>IF(AND('A-13'!M20="-",'A-13'!M71="-",'A-13'!M122="-"),"-",SUM('A-13'!M20,'A-13'!M71,'A-13'!M122))</f>
        <v>16</v>
      </c>
      <c r="O19" s="21" t="s">
        <v>15</v>
      </c>
      <c r="P19" s="21">
        <f>IF(AND('A-13'!N20="-",'A-13'!N71="-",'A-13'!N122="-"),"-",SUM('A-13'!N20,'A-13'!N71,'A-13'!N122))</f>
        <v>67550</v>
      </c>
    </row>
    <row r="20" spans="1:16" ht="11.25" customHeight="1">
      <c r="A20" s="68">
        <v>1991</v>
      </c>
      <c r="B20" s="21">
        <f>IF(AND('A-13'!B21="-",'A-13'!B72="-",'A-13'!B123="-"),"-",SUM('A-13'!B21,'A-13'!B72,'A-13'!B123))</f>
        <v>13642</v>
      </c>
      <c r="C20" s="21">
        <f>IF(AND('A-13'!C21="-",'A-13'!C72="-",'A-13'!C123="-"),"-",SUM('A-13'!C21,'A-13'!C72,'A-13'!C123))</f>
        <v>12361</v>
      </c>
      <c r="D20" s="21" t="str">
        <f>IF(AND('A-13'!D21="-",'A-13'!D72="-",'A-13'!D123="-"),"-",SUM('A-13'!D21,'A-13'!D72,'A-13'!D123))</f>
        <v>-</v>
      </c>
      <c r="E20" s="21">
        <f>IF(AND('A-13'!E21="-",'A-13'!E72="-",'A-13'!E123="-"),"-",SUM('A-13'!E21,'A-13'!E72,'A-13'!E123))</f>
        <v>683</v>
      </c>
      <c r="F20" s="21">
        <f>IF(AND('A-13'!F21="-",'A-13'!F72="-",'A-13'!F123="-"),"-",SUM('A-13'!F21,'A-13'!F72,'A-13'!F123))</f>
        <v>751</v>
      </c>
      <c r="G20" s="21" t="s">
        <v>15</v>
      </c>
      <c r="H20" s="21">
        <f>IF(AND('A-13'!G21="-",'A-13'!G72="-",'A-13'!G123="-"),"-",SUM('A-13'!G21,'A-13'!G72,'A-13'!G123))</f>
        <v>27437</v>
      </c>
      <c r="J20" s="21" t="s">
        <v>15</v>
      </c>
      <c r="K20" s="21" t="s">
        <v>15</v>
      </c>
      <c r="L20" s="21" t="str">
        <f>IF(AND('A-13'!K21="-",'A-13'!K72="-",'A-13'!K123="-"),"-",SUM('A-13'!K21,'A-13'!K72,'A-13'!K123))</f>
        <v>-</v>
      </c>
      <c r="M20" s="21">
        <f>IF(AND('A-13'!L21="-",'A-13'!L72="-",'A-13'!L123="-"),"-",SUM('A-13'!L21,'A-13'!L72,'A-13'!L123))</f>
        <v>25430</v>
      </c>
      <c r="N20" s="21">
        <f>IF(AND('A-13'!M21="-",'A-13'!M72="-",'A-13'!M123="-"),"-",SUM('A-13'!M21,'A-13'!M72,'A-13'!M123))</f>
        <v>12492</v>
      </c>
      <c r="O20" s="21" t="s">
        <v>15</v>
      </c>
      <c r="P20" s="21">
        <f>IF(AND('A-13'!N21="-",'A-13'!N72="-",'A-13'!N123="-"),"-",SUM('A-13'!N21,'A-13'!N72,'A-13'!N123))</f>
        <v>37922</v>
      </c>
    </row>
    <row r="21" spans="1:16" ht="11.25" customHeight="1">
      <c r="A21" s="68">
        <v>1992</v>
      </c>
      <c r="B21" s="21">
        <f>IF(AND('A-13'!B22="-",'A-13'!B73="-",'A-13'!B124="-"),"-",SUM('A-13'!B22,'A-13'!B73,'A-13'!B124))</f>
        <v>19577</v>
      </c>
      <c r="C21" s="21">
        <f>IF(AND('A-13'!C22="-",'A-13'!C73="-",'A-13'!C124="-"),"-",SUM('A-13'!C22,'A-13'!C73,'A-13'!C124))</f>
        <v>12593</v>
      </c>
      <c r="D21" s="21">
        <f>IF(AND('A-13'!D22="-",'A-13'!D73="-",'A-13'!D124="-"),"-",SUM('A-13'!D22,'A-13'!D73,'A-13'!D124))</f>
        <v>5245</v>
      </c>
      <c r="E21" s="21">
        <f>IF(AND('A-13'!E22="-",'A-13'!E73="-",'A-13'!E124="-"),"-",SUM('A-13'!E22,'A-13'!E73,'A-13'!E124))</f>
        <v>3483</v>
      </c>
      <c r="F21" s="21" t="str">
        <f>IF(AND('A-13'!F22="-",'A-13'!F73="-",'A-13'!F124="-"),"-",SUM('A-13'!F22,'A-13'!F73,'A-13'!F124))</f>
        <v>-</v>
      </c>
      <c r="G21" s="21" t="s">
        <v>15</v>
      </c>
      <c r="H21" s="21">
        <f>IF(AND('A-13'!G22="-",'A-13'!G73="-",'A-13'!G124="-"),"-",SUM('A-13'!G22,'A-13'!G73,'A-13'!G124))</f>
        <v>40898</v>
      </c>
      <c r="J21" s="21" t="s">
        <v>15</v>
      </c>
      <c r="K21" s="21" t="s">
        <v>15</v>
      </c>
      <c r="L21" s="21">
        <f>IF(AND('A-13'!K22="-",'A-13'!K73="-",'A-13'!K124="-"),"-",SUM('A-13'!K22,'A-13'!K73,'A-13'!K124))</f>
        <v>9489</v>
      </c>
      <c r="M21" s="21">
        <f>IF(AND('A-13'!L22="-",'A-13'!L73="-",'A-13'!L124="-"),"-",SUM('A-13'!L22,'A-13'!L73,'A-13'!L124))</f>
        <v>7106</v>
      </c>
      <c r="N21" s="21" t="str">
        <f>IF(AND('A-13'!M22="-",'A-13'!M73="-",'A-13'!M124="-"),"-",SUM('A-13'!M22,'A-13'!M73,'A-13'!M124))</f>
        <v>-</v>
      </c>
      <c r="O21" s="21" t="s">
        <v>15</v>
      </c>
      <c r="P21" s="21">
        <f>IF(AND('A-13'!N22="-",'A-13'!N73="-",'A-13'!N124="-"),"-",SUM('A-13'!N22,'A-13'!N73,'A-13'!N124))</f>
        <v>16595</v>
      </c>
    </row>
    <row r="22" spans="1:16" ht="11.25" customHeight="1">
      <c r="A22" s="68">
        <v>1993</v>
      </c>
      <c r="B22" s="21">
        <f>IF(AND('A-13'!B23="-",'A-13'!B74="-",'A-13'!B125="-"),"-",SUM('A-13'!B23,'A-13'!B74,'A-13'!B125))</f>
        <v>14351</v>
      </c>
      <c r="C22" s="21">
        <f>IF(AND('A-13'!C23="-",'A-13'!C74="-",'A-13'!C125="-"),"-",SUM('A-13'!C23,'A-13'!C74,'A-13'!C125))</f>
        <v>10623</v>
      </c>
      <c r="D22" s="21">
        <f>IF(AND('A-13'!D23="-",'A-13'!D74="-",'A-13'!D125="-"),"-",SUM('A-13'!D23,'A-13'!D74,'A-13'!D125))</f>
        <v>2612</v>
      </c>
      <c r="E22" s="21">
        <f>IF(AND('A-13'!E23="-",'A-13'!E74="-",'A-13'!E125="-"),"-",SUM('A-13'!E23,'A-13'!E74,'A-13'!E125))</f>
        <v>946</v>
      </c>
      <c r="F22" s="21">
        <f>IF(AND('A-13'!F23="-",'A-13'!F74="-",'A-13'!F125="-"),"-",SUM('A-13'!F23,'A-13'!F74,'A-13'!F125))</f>
        <v>1484</v>
      </c>
      <c r="G22" s="21" t="s">
        <v>15</v>
      </c>
      <c r="H22" s="21">
        <f>IF(AND('A-13'!G23="-",'A-13'!G74="-",'A-13'!G125="-"),"-",SUM('A-13'!G23,'A-13'!G74,'A-13'!G125))</f>
        <v>30016</v>
      </c>
      <c r="J22" s="21" t="s">
        <v>15</v>
      </c>
      <c r="K22" s="21" t="s">
        <v>15</v>
      </c>
      <c r="L22" s="21">
        <f>IF(AND('A-13'!K23="-",'A-13'!K74="-",'A-13'!K125="-"),"-",SUM('A-13'!K23,'A-13'!K74,'A-13'!K125))</f>
        <v>4748</v>
      </c>
      <c r="M22" s="21">
        <f>IF(AND('A-13'!L23="-",'A-13'!L74="-",'A-13'!L125="-"),"-",SUM('A-13'!L23,'A-13'!L74,'A-13'!L125))</f>
        <v>3464</v>
      </c>
      <c r="N22" s="21">
        <f>IF(AND('A-13'!M23="-",'A-13'!M74="-",'A-13'!M125="-"),"-",SUM('A-13'!M23,'A-13'!M74,'A-13'!M125))</f>
        <v>5173</v>
      </c>
      <c r="O22" s="21" t="s">
        <v>15</v>
      </c>
      <c r="P22" s="21">
        <f>IF(AND('A-13'!N23="-",'A-13'!N74="-",'A-13'!N125="-"),"-",SUM('A-13'!N23,'A-13'!N74,'A-13'!N125))</f>
        <v>13385</v>
      </c>
    </row>
    <row r="23" spans="1:16" ht="11.25" customHeight="1">
      <c r="A23" s="68">
        <v>1994</v>
      </c>
      <c r="B23" s="21" t="str">
        <f>IF(AND('A-13'!B24="-",'A-13'!B75="-",'A-13'!B126="-"),"-",SUM('A-13'!B24,'A-13'!B75,'A-13'!B126))</f>
        <v>-</v>
      </c>
      <c r="C23" s="21" t="str">
        <f>IF(AND('A-13'!C24="-",'A-13'!C75="-",'A-13'!C126="-"),"-",SUM('A-13'!C24,'A-13'!C75,'A-13'!C126))</f>
        <v>-</v>
      </c>
      <c r="D23" s="21" t="str">
        <f>IF(AND('A-13'!D24="-",'A-13'!D75="-",'A-13'!D126="-"),"-",SUM('A-13'!D24,'A-13'!D75,'A-13'!D126))</f>
        <v>-</v>
      </c>
      <c r="E23" s="21" t="str">
        <f>IF(AND('A-13'!E24="-",'A-13'!E75="-",'A-13'!E126="-"),"-",SUM('A-13'!E24,'A-13'!E75,'A-13'!E126))</f>
        <v>-</v>
      </c>
      <c r="F23" s="21" t="str">
        <f>IF(AND('A-13'!F24="-",'A-13'!F75="-",'A-13'!F126="-"),"-",SUM('A-13'!F24,'A-13'!F75,'A-13'!F126))</f>
        <v>-</v>
      </c>
      <c r="G23" s="21" t="s">
        <v>15</v>
      </c>
      <c r="H23" s="21" t="str">
        <f>IF(AND('A-13'!G24="-",'A-13'!G75="-",'A-13'!G126="-"),"-",SUM('A-13'!G24,'A-13'!G75,'A-13'!G126))</f>
        <v>-</v>
      </c>
      <c r="J23" s="21" t="s">
        <v>15</v>
      </c>
      <c r="K23" s="21" t="s">
        <v>15</v>
      </c>
      <c r="L23" s="21" t="str">
        <f>IF(AND('A-13'!K24="-",'A-13'!K75="-",'A-13'!K126="-"),"-",SUM('A-13'!K24,'A-13'!K75,'A-13'!K126))</f>
        <v>-</v>
      </c>
      <c r="M23" s="21" t="str">
        <f>IF(AND('A-13'!L24="-",'A-13'!L75="-",'A-13'!L126="-"),"-",SUM('A-13'!L24,'A-13'!L75,'A-13'!L126))</f>
        <v>-</v>
      </c>
      <c r="N23" s="21" t="str">
        <f>IF(AND('A-13'!M24="-",'A-13'!M75="-",'A-13'!M126="-"),"-",SUM('A-13'!M24,'A-13'!M75,'A-13'!M126))</f>
        <v>-</v>
      </c>
      <c r="O23" s="21" t="s">
        <v>15</v>
      </c>
      <c r="P23" s="21" t="str">
        <f>IF(AND('A-13'!N24="-",'A-13'!N75="-",'A-13'!N126="-"),"-",SUM('A-13'!N24,'A-13'!N75,'A-13'!N126))</f>
        <v>-</v>
      </c>
    </row>
    <row r="24" spans="1:16" ht="11.25" customHeight="1">
      <c r="A24" s="68">
        <v>1995</v>
      </c>
      <c r="B24" s="21" t="str">
        <f>IF(AND('A-13'!B25="-",'A-13'!B76="-",'A-13'!B127="-"),"-",SUM('A-13'!B25,'A-13'!B76,'A-13'!B127))</f>
        <v>-</v>
      </c>
      <c r="C24" s="21" t="str">
        <f>IF(AND('A-13'!C25="-",'A-13'!C76="-",'A-13'!C127="-"),"-",SUM('A-13'!C25,'A-13'!C76,'A-13'!C127))</f>
        <v>-</v>
      </c>
      <c r="D24" s="21" t="str">
        <f>IF(AND('A-13'!D25="-",'A-13'!D76="-",'A-13'!D127="-"),"-",SUM('A-13'!D25,'A-13'!D76,'A-13'!D127))</f>
        <v>-</v>
      </c>
      <c r="E24" s="21">
        <f>IF(AND('A-13'!E25="-",'A-13'!E76="-",'A-13'!E127="-"),"-",SUM('A-13'!E25,'A-13'!E76,'A-13'!E127))</f>
        <v>3</v>
      </c>
      <c r="F24" s="21" t="str">
        <f>IF(AND('A-13'!F25="-",'A-13'!F76="-",'A-13'!F127="-"),"-",SUM('A-13'!F25,'A-13'!F76,'A-13'!F127))</f>
        <v>-</v>
      </c>
      <c r="G24" s="21" t="s">
        <v>15</v>
      </c>
      <c r="H24" s="21">
        <f>IF(AND('A-13'!G25="-",'A-13'!G76="-",'A-13'!G127="-"),"-",SUM('A-13'!G25,'A-13'!G76,'A-13'!G127))</f>
        <v>3</v>
      </c>
      <c r="J24" s="21" t="s">
        <v>15</v>
      </c>
      <c r="K24" s="21" t="s">
        <v>15</v>
      </c>
      <c r="L24" s="21" t="str">
        <f>IF(AND('A-13'!K25="-",'A-13'!K76="-",'A-13'!K127="-"),"-",SUM('A-13'!K25,'A-13'!K76,'A-13'!K127))</f>
        <v>-</v>
      </c>
      <c r="M24" s="21">
        <f>IF(AND('A-13'!L25="-",'A-13'!L76="-",'A-13'!L127="-"),"-",SUM('A-13'!L25,'A-13'!L76,'A-13'!L127))</f>
        <v>18366</v>
      </c>
      <c r="N24" s="21">
        <f>IF(AND('A-13'!M25="-",'A-13'!M76="-",'A-13'!M127="-"),"-",SUM('A-13'!M25,'A-13'!M76,'A-13'!M127))</f>
        <v>7060</v>
      </c>
      <c r="O24" s="21" t="s">
        <v>15</v>
      </c>
      <c r="P24" s="21">
        <f>IF(AND('A-13'!N25="-",'A-13'!N76="-",'A-13'!N127="-"),"-",SUM('A-13'!N25,'A-13'!N76,'A-13'!N127))</f>
        <v>25426</v>
      </c>
    </row>
    <row r="25" spans="1:16" ht="11.25" customHeight="1">
      <c r="A25" s="68">
        <v>1996</v>
      </c>
      <c r="B25" s="21" t="str">
        <f>IF(AND('A-13'!B26="-",'A-13'!B77="-",'A-13'!B128="-"),"-",SUM('A-13'!B26,'A-13'!B77,'A-13'!B128))</f>
        <v>-</v>
      </c>
      <c r="C25" s="21" t="str">
        <f>IF(AND('A-13'!C26="-",'A-13'!C77="-",'A-13'!C128="-"),"-",SUM('A-13'!C26,'A-13'!C77,'A-13'!C128))</f>
        <v>-</v>
      </c>
      <c r="D25" s="21" t="str">
        <f>IF(AND('A-13'!D26="-",'A-13'!D77="-",'A-13'!D128="-"),"-",SUM('A-13'!D26,'A-13'!D77,'A-13'!D128))</f>
        <v>-</v>
      </c>
      <c r="E25" s="21" t="str">
        <f>IF(AND('A-13'!E26="-",'A-13'!E77="-",'A-13'!E128="-"),"-",SUM('A-13'!E26,'A-13'!E77,'A-13'!E128))</f>
        <v>-</v>
      </c>
      <c r="F25" s="21" t="str">
        <f>IF(AND('A-13'!F26="-",'A-13'!F77="-",'A-13'!F128="-"),"-",SUM('A-13'!F26,'A-13'!F77,'A-13'!F128))</f>
        <v>-</v>
      </c>
      <c r="G25" s="21" t="s">
        <v>15</v>
      </c>
      <c r="H25" s="21" t="str">
        <f>IF(AND('A-13'!G26="-",'A-13'!G77="-",'A-13'!G128="-"),"-",SUM('A-13'!G26,'A-13'!G77,'A-13'!G128))</f>
        <v>-</v>
      </c>
      <c r="J25" s="21" t="s">
        <v>15</v>
      </c>
      <c r="K25" s="21" t="s">
        <v>15</v>
      </c>
      <c r="L25" s="21">
        <f>IF(AND('A-13'!K26="-",'A-13'!K77="-",'A-13'!K128="-"),"-",SUM('A-13'!K26,'A-13'!K77,'A-13'!K128))</f>
        <v>7137</v>
      </c>
      <c r="M25" s="21">
        <f>IF(AND('A-13'!L26="-",'A-13'!L77="-",'A-13'!L128="-"),"-",SUM('A-13'!L26,'A-13'!L77,'A-13'!L128))</f>
        <v>10389</v>
      </c>
      <c r="N25" s="21" t="str">
        <f>IF(AND('A-13'!M26="-",'A-13'!M77="-",'A-13'!M128="-"),"-",SUM('A-13'!M26,'A-13'!M77,'A-13'!M128))</f>
        <v>-</v>
      </c>
      <c r="O25" s="21" t="s">
        <v>15</v>
      </c>
      <c r="P25" s="21">
        <f>IF(AND('A-13'!N26="-",'A-13'!N77="-",'A-13'!N128="-"),"-",SUM('A-13'!N26,'A-13'!N77,'A-13'!N128))</f>
        <v>17526</v>
      </c>
    </row>
    <row r="26" spans="1:16" ht="11.25" customHeight="1">
      <c r="A26" s="68">
        <v>1997</v>
      </c>
      <c r="B26" s="21">
        <f>IF(AND('A-13'!B27="-",'A-13'!B78="-",'A-13'!B129="-"),"-",SUM('A-13'!B27,'A-13'!B78,'A-13'!B129))</f>
        <v>4514</v>
      </c>
      <c r="C26" s="21">
        <f>IF(AND('A-13'!C27="-",'A-13'!C78="-",'A-13'!C129="-"),"-",SUM('A-13'!C27,'A-13'!C78,'A-13'!C129))</f>
        <v>1904</v>
      </c>
      <c r="D26" s="21" t="str">
        <f>IF(AND('A-13'!D27="-",'A-13'!D78="-",'A-13'!D129="-"),"-",SUM('A-13'!D27,'A-13'!D78,'A-13'!D129))</f>
        <v>-</v>
      </c>
      <c r="E26" s="21" t="str">
        <f>IF(AND('A-13'!E27="-",'A-13'!E78="-",'A-13'!E129="-"),"-",SUM('A-13'!E27,'A-13'!E78,'A-13'!E129))</f>
        <v>-</v>
      </c>
      <c r="F26" s="21" t="str">
        <f>IF(AND('A-13'!F27="-",'A-13'!F78="-",'A-13'!F129="-"),"-",SUM('A-13'!F27,'A-13'!F78,'A-13'!F129))</f>
        <v>-</v>
      </c>
      <c r="G26" s="21" t="s">
        <v>15</v>
      </c>
      <c r="H26" s="21">
        <f>IF(AND('A-13'!G27="-",'A-13'!G78="-",'A-13'!G129="-"),"-",SUM('A-13'!G27,'A-13'!G78,'A-13'!G129))</f>
        <v>6418</v>
      </c>
      <c r="J26" s="21" t="s">
        <v>15</v>
      </c>
      <c r="K26" s="21" t="s">
        <v>15</v>
      </c>
      <c r="L26" s="21" t="str">
        <f>IF(AND('A-13'!K27="-",'A-13'!K78="-",'A-13'!K129="-"),"-",SUM('A-13'!K27,'A-13'!K78,'A-13'!K129))</f>
        <v>-</v>
      </c>
      <c r="M26" s="21" t="str">
        <f>IF(AND('A-13'!L27="-",'A-13'!L78="-",'A-13'!L129="-"),"-",SUM('A-13'!L27,'A-13'!L78,'A-13'!L129))</f>
        <v>-</v>
      </c>
      <c r="N26" s="21" t="str">
        <f>IF(AND('A-13'!M27="-",'A-13'!M78="-",'A-13'!M129="-"),"-",SUM('A-13'!M27,'A-13'!M78,'A-13'!M129))</f>
        <v>-</v>
      </c>
      <c r="O26" s="21" t="s">
        <v>15</v>
      </c>
      <c r="P26" s="21" t="str">
        <f>IF(AND('A-13'!N27="-",'A-13'!N78="-",'A-13'!N129="-"),"-",SUM('A-13'!N27,'A-13'!N78,'A-13'!N129))</f>
        <v>-</v>
      </c>
    </row>
    <row r="27" spans="1:16" ht="11.25" customHeight="1">
      <c r="A27" s="68">
        <v>1998</v>
      </c>
      <c r="B27" s="21">
        <f>IF(AND('A-13'!B28="-",'A-13'!B79="-",'A-13'!B130="-"),"-",SUM('A-13'!B28,'A-13'!B79,'A-13'!B130))</f>
        <v>5747</v>
      </c>
      <c r="C27" s="21">
        <f>IF(AND('A-13'!C28="-",'A-13'!C79="-",'A-13'!C130="-"),"-",SUM('A-13'!C28,'A-13'!C79,'A-13'!C130))</f>
        <v>182</v>
      </c>
      <c r="D27" s="21" t="str">
        <f>IF(AND('A-13'!D28="-",'A-13'!D79="-",'A-13'!D130="-"),"-",SUM('A-13'!D28,'A-13'!D79,'A-13'!D130))</f>
        <v>-</v>
      </c>
      <c r="E27" s="21" t="str">
        <f>IF(AND('A-13'!E28="-",'A-13'!E79="-",'A-13'!E130="-"),"-",SUM('A-13'!E28,'A-13'!E79,'A-13'!E130))</f>
        <v>-</v>
      </c>
      <c r="F27" s="21" t="str">
        <f>IF(AND('A-13'!F28="-",'A-13'!F79="-",'A-13'!F130="-"),"-",SUM('A-13'!F28,'A-13'!F79,'A-13'!F130))</f>
        <v>-</v>
      </c>
      <c r="G27" s="21" t="s">
        <v>15</v>
      </c>
      <c r="H27" s="21">
        <f>IF(AND('A-13'!G28="-",'A-13'!G79="-",'A-13'!G130="-"),"-",SUM('A-13'!G28,'A-13'!G79,'A-13'!G130))</f>
        <v>5929</v>
      </c>
      <c r="J27" s="21" t="s">
        <v>15</v>
      </c>
      <c r="K27" s="21" t="s">
        <v>15</v>
      </c>
      <c r="L27" s="21" t="str">
        <f>IF(AND('A-13'!K28="-",'A-13'!K79="-",'A-13'!K130="-"),"-",SUM('A-13'!K28,'A-13'!K79,'A-13'!K130))</f>
        <v>-</v>
      </c>
      <c r="M27" s="21" t="str">
        <f>IF(AND('A-13'!L28="-",'A-13'!L79="-",'A-13'!L130="-"),"-",SUM('A-13'!L28,'A-13'!L79,'A-13'!L130))</f>
        <v>-</v>
      </c>
      <c r="N27" s="21" t="str">
        <f>IF(AND('A-13'!M28="-",'A-13'!M79="-",'A-13'!M130="-"),"-",SUM('A-13'!M28,'A-13'!M79,'A-13'!M130))</f>
        <v>-</v>
      </c>
      <c r="O27" s="21" t="s">
        <v>15</v>
      </c>
      <c r="P27" s="21" t="str">
        <f>IF(AND('A-13'!N28="-",'A-13'!N79="-",'A-13'!N130="-"),"-",SUM('A-13'!N28,'A-13'!N79,'A-13'!N130))</f>
        <v>-</v>
      </c>
    </row>
    <row r="28" spans="1:16" ht="11.25" customHeight="1">
      <c r="A28" s="68">
        <v>1999</v>
      </c>
      <c r="B28" s="21">
        <f>IF(AND('A-13'!B29="-",'A-13'!B80="-",'A-13'!B131="-"),"-",SUM('A-13'!B29,'A-13'!B80,'A-13'!B131))</f>
        <v>4191</v>
      </c>
      <c r="C28" s="21">
        <f>IF(AND('A-13'!C29="-",'A-13'!C80="-",'A-13'!C131="-"),"-",SUM('A-13'!C29,'A-13'!C80,'A-13'!C131))</f>
        <v>7075</v>
      </c>
      <c r="D28" s="21">
        <f>IF(AND('A-13'!D29="-",'A-13'!D80="-",'A-13'!D131="-"),"-",SUM('A-13'!D29,'A-13'!D80,'A-13'!D131))</f>
        <v>4030</v>
      </c>
      <c r="E28" s="21">
        <f>IF(AND('A-13'!E29="-",'A-13'!E80="-",'A-13'!E131="-"),"-",SUM('A-13'!E29,'A-13'!E80,'A-13'!E131))</f>
        <v>2160</v>
      </c>
      <c r="F28" s="21" t="str">
        <f>IF(AND('A-13'!F29="-",'A-13'!F80="-",'A-13'!F131="-"),"-",SUM('A-13'!F29,'A-13'!F80,'A-13'!F131))</f>
        <v>-</v>
      </c>
      <c r="G28" s="21" t="s">
        <v>15</v>
      </c>
      <c r="H28" s="21">
        <f>IF(AND('A-13'!G29="-",'A-13'!G80="-",'A-13'!G131="-"),"-",SUM('A-13'!G29,'A-13'!G80,'A-13'!G131))</f>
        <v>17456</v>
      </c>
      <c r="J28" s="21" t="s">
        <v>15</v>
      </c>
      <c r="K28" s="21" t="s">
        <v>15</v>
      </c>
      <c r="L28" s="21">
        <f>IF(AND('A-13'!K29="-",'A-13'!K80="-",'A-13'!K131="-"),"-",SUM('A-13'!K29,'A-13'!K80,'A-13'!K131))</f>
        <v>673</v>
      </c>
      <c r="M28" s="21">
        <f>IF(AND('A-13'!L29="-",'A-13'!L80="-",'A-13'!L131="-"),"-",SUM('A-13'!L29,'A-13'!L80,'A-13'!L131))</f>
        <v>2813</v>
      </c>
      <c r="N28" s="21">
        <f>IF(AND('A-13'!M29="-",'A-13'!M80="-",'A-13'!M131="-"),"-",SUM('A-13'!M29,'A-13'!M80,'A-13'!M131))</f>
        <v>337</v>
      </c>
      <c r="O28" s="21" t="s">
        <v>15</v>
      </c>
      <c r="P28" s="21">
        <f>IF(AND('A-13'!N29="-",'A-13'!N80="-",'A-13'!N131="-"),"-",SUM('A-13'!N29,'A-13'!N80,'A-13'!N131))</f>
        <v>3823</v>
      </c>
    </row>
    <row r="29" spans="1:16" ht="11.25" customHeight="1">
      <c r="A29" s="68">
        <v>2000</v>
      </c>
      <c r="B29" s="21">
        <f>IF(AND('A-13'!B30="-",'A-13'!B81="-",'A-13'!B132="-"),"-",SUM('A-13'!B30,'A-13'!B81,'A-13'!B132))</f>
        <v>6534</v>
      </c>
      <c r="C29" s="21">
        <f>IF(AND('A-13'!C30="-",'A-13'!C81="-",'A-13'!C132="-"),"-",SUM('A-13'!C30,'A-13'!C81,'A-13'!C132))</f>
        <v>2427</v>
      </c>
      <c r="D29" s="21" t="str">
        <f>IF(AND('A-13'!D30="-",'A-13'!D81="-",'A-13'!D132="-"),"-",SUM('A-13'!D30,'A-13'!D81,'A-13'!D132))</f>
        <v>-</v>
      </c>
      <c r="E29" s="21">
        <f>IF(AND('A-13'!E30="-",'A-13'!E81="-",'A-13'!E132="-"),"-",SUM('A-13'!E30,'A-13'!E81,'A-13'!E132))</f>
        <v>752</v>
      </c>
      <c r="F29" s="21">
        <f>IF(AND('A-13'!F30="-",'A-13'!F81="-",'A-13'!F132="-"),"-",SUM('A-13'!F30,'A-13'!F81,'A-13'!F132))</f>
        <v>3</v>
      </c>
      <c r="G29" s="21" t="s">
        <v>15</v>
      </c>
      <c r="H29" s="21">
        <f>IF(AND('A-13'!G30="-",'A-13'!G81="-",'A-13'!G132="-"),"-",SUM('A-13'!G30,'A-13'!G81,'A-13'!G132))</f>
        <v>9716</v>
      </c>
      <c r="J29" s="21" t="s">
        <v>15</v>
      </c>
      <c r="K29" s="21" t="s">
        <v>15</v>
      </c>
      <c r="L29" s="21" t="str">
        <f>IF(AND('A-13'!K30="-",'A-13'!K81="-",'A-13'!K132="-"),"-",SUM('A-13'!K30,'A-13'!K81,'A-13'!K132))</f>
        <v>-</v>
      </c>
      <c r="M29" s="21">
        <f>IF(AND('A-13'!L30="-",'A-13'!L81="-",'A-13'!L132="-"),"-",SUM('A-13'!L30,'A-13'!L81,'A-13'!L132))</f>
        <v>2419</v>
      </c>
      <c r="N29" s="21">
        <f>IF(AND('A-13'!M30="-",'A-13'!M81="-",'A-13'!M132="-"),"-",SUM('A-13'!M30,'A-13'!M81,'A-13'!M132))</f>
        <v>49</v>
      </c>
      <c r="O29" s="21" t="s">
        <v>15</v>
      </c>
      <c r="P29" s="21">
        <f>IF(AND('A-13'!N30="-",'A-13'!N81="-",'A-13'!N132="-"),"-",SUM('A-13'!N30,'A-13'!N81,'A-13'!N132))</f>
        <v>2468</v>
      </c>
    </row>
    <row r="30" spans="1:16" ht="11.25" customHeight="1">
      <c r="A30" s="68">
        <v>2001</v>
      </c>
      <c r="B30" s="21">
        <f>IF(AND('A-13'!B31="-",'A-13'!B82="-",'A-13'!B133="-"),"-",SUM('A-13'!B31,'A-13'!B82,'A-13'!B133))</f>
        <v>7092</v>
      </c>
      <c r="C30" s="21">
        <f>IF(AND('A-13'!C31="-",'A-13'!C82="-",'A-13'!C133="-"),"-",SUM('A-13'!C31,'A-13'!C82,'A-13'!C133))</f>
        <v>7188</v>
      </c>
      <c r="D30" s="21">
        <f>IF(AND('A-13'!D31="-",'A-13'!D82="-",'A-13'!D133="-"),"-",SUM('A-13'!D31,'A-13'!D82,'A-13'!D133))</f>
        <v>4940</v>
      </c>
      <c r="E30" s="21">
        <f>IF(AND('A-13'!E31="-",'A-13'!E82="-",'A-13'!E133="-"),"-",SUM('A-13'!E31,'A-13'!E82,'A-13'!E133))</f>
        <v>846</v>
      </c>
      <c r="F30" s="21">
        <f>IF(AND('A-13'!F31="-",'A-13'!F82="-",'A-13'!F133="-"),"-",SUM('A-13'!F31,'A-13'!F82,'A-13'!F133))</f>
        <v>219</v>
      </c>
      <c r="G30" s="21" t="s">
        <v>15</v>
      </c>
      <c r="H30" s="21">
        <f>IF(AND('A-13'!G31="-",'A-13'!G82="-",'A-13'!G133="-"),"-",SUM('A-13'!G31,'A-13'!G82,'A-13'!G133))</f>
        <v>20285</v>
      </c>
      <c r="J30" s="21" t="s">
        <v>15</v>
      </c>
      <c r="K30" s="21" t="s">
        <v>15</v>
      </c>
      <c r="L30" s="21">
        <f>IF(AND('A-13'!K31="-",'A-13'!K82="-",'A-13'!K133="-"),"-",SUM('A-13'!K31,'A-13'!K82,'A-13'!K133))</f>
        <v>1969</v>
      </c>
      <c r="M30" s="21">
        <f>IF(AND('A-13'!L31="-",'A-13'!L82="-",'A-13'!L133="-"),"-",SUM('A-13'!L31,'A-13'!L82,'A-13'!L133))</f>
        <v>2070</v>
      </c>
      <c r="N30" s="21">
        <f>IF(AND('A-13'!M31="-",'A-13'!M82="-",'A-13'!M133="-"),"-",SUM('A-13'!M31,'A-13'!M82,'A-13'!M133))</f>
        <v>2615</v>
      </c>
      <c r="O30" s="21" t="s">
        <v>15</v>
      </c>
      <c r="P30" s="21">
        <f>IF(AND('A-13'!N31="-",'A-13'!N82="-",'A-13'!N133="-"),"-",SUM('A-13'!N31,'A-13'!N82,'A-13'!N133))</f>
        <v>6654</v>
      </c>
    </row>
    <row r="31" spans="1:16" ht="11.25" customHeight="1">
      <c r="A31" s="68">
        <v>2002</v>
      </c>
      <c r="B31" s="21">
        <f>IF(AND('A-13'!B32="-",'A-13'!B83="-",'A-13'!B134="-"),"-",SUM('A-13'!B32,'A-13'!B83,'A-13'!B134))</f>
        <v>18010</v>
      </c>
      <c r="C31" s="21">
        <f>IF(AND('A-13'!C32="-",'A-13'!C83="-",'A-13'!C134="-"),"-",SUM('A-13'!C32,'A-13'!C83,'A-13'!C134))</f>
        <v>11001</v>
      </c>
      <c r="D31" s="21">
        <f>IF(AND('A-13'!D32="-",'A-13'!D83="-",'A-13'!D134="-"),"-",SUM('A-13'!D32,'A-13'!D83,'A-13'!D134))</f>
        <v>15271</v>
      </c>
      <c r="E31" s="21">
        <f>IF(AND('A-13'!E32="-",'A-13'!E83="-",'A-13'!E134="-"),"-",SUM('A-13'!E32,'A-13'!E83,'A-13'!E134))</f>
        <v>7781</v>
      </c>
      <c r="F31" s="21" t="str">
        <f>IF(AND('A-13'!F32="-",'A-13'!F83="-",'A-13'!F134="-"),"-",SUM('A-13'!F32,'A-13'!F83,'A-13'!F134))</f>
        <v>-</v>
      </c>
      <c r="G31" s="21" t="s">
        <v>15</v>
      </c>
      <c r="H31" s="21">
        <f>IF(AND('A-13'!G32="-",'A-13'!G83="-",'A-13'!G134="-"),"-",SUM('A-13'!G32,'A-13'!G83,'A-13'!G134))</f>
        <v>52063</v>
      </c>
      <c r="J31" s="21" t="s">
        <v>15</v>
      </c>
      <c r="K31" s="21" t="s">
        <v>15</v>
      </c>
      <c r="L31" s="21" t="str">
        <f>IF(AND('A-13'!K32="-",'A-13'!K83="-",'A-13'!K134="-"),"-",SUM('A-13'!K32,'A-13'!K83,'A-13'!K134))</f>
        <v>-</v>
      </c>
      <c r="M31" s="21">
        <f>IF(AND('A-13'!L32="-",'A-13'!L83="-",'A-13'!L134="-"),"-",SUM('A-13'!L32,'A-13'!L83,'A-13'!L134))</f>
        <v>53</v>
      </c>
      <c r="N31" s="21" t="str">
        <f>IF(AND('A-13'!M32="-",'A-13'!M83="-",'A-13'!M134="-"),"-",SUM('A-13'!M32,'A-13'!M83,'A-13'!M134))</f>
        <v>-</v>
      </c>
      <c r="O31" s="21" t="s">
        <v>15</v>
      </c>
      <c r="P31" s="21">
        <f>IF(AND('A-13'!N32="-",'A-13'!N83="-",'A-13'!N134="-"),"-",SUM('A-13'!N32,'A-13'!N83,'A-13'!N134))</f>
        <v>53</v>
      </c>
    </row>
    <row r="32" spans="1:16" ht="11.25" customHeight="1">
      <c r="A32" s="68">
        <v>2003</v>
      </c>
      <c r="B32" s="21">
        <f>IF(AND('A-13'!B33="-",'A-13'!B84="-",'A-13'!B135="-"),"-",SUM('A-13'!B33,'A-13'!B84,'A-13'!B135))</f>
        <v>17920</v>
      </c>
      <c r="C32" s="21">
        <f>IF(AND('A-13'!C33="-",'A-13'!C84="-",'A-13'!C135="-"),"-",SUM('A-13'!C33,'A-13'!C84,'A-13'!C135))</f>
        <v>8808</v>
      </c>
      <c r="D32" s="21">
        <f>IF(AND('A-13'!D33="-",'A-13'!D84="-",'A-13'!D135="-"),"-",SUM('A-13'!D33,'A-13'!D84,'A-13'!D135))</f>
        <v>14372</v>
      </c>
      <c r="E32" s="21">
        <f>IF(AND('A-13'!E33="-",'A-13'!E84="-",'A-13'!E135="-"),"-",SUM('A-13'!E33,'A-13'!E84,'A-13'!E135))</f>
        <v>12056</v>
      </c>
      <c r="F32" s="21">
        <f>IF(AND('A-13'!F33="-",'A-13'!F84="-",'A-13'!F135="-"),"-",SUM('A-13'!F33,'A-13'!F84,'A-13'!F135))</f>
        <v>1126</v>
      </c>
      <c r="G32" s="21" t="s">
        <v>15</v>
      </c>
      <c r="H32" s="21">
        <f>IF(AND('A-13'!G33="-",'A-13'!G84="-",'A-13'!G135="-"),"-",SUM('A-13'!G33,'A-13'!G84,'A-13'!G135))</f>
        <v>54282</v>
      </c>
      <c r="J32" s="21" t="s">
        <v>15</v>
      </c>
      <c r="K32" s="21" t="s">
        <v>15</v>
      </c>
      <c r="L32" s="21">
        <f>IF(AND('A-13'!K33="-",'A-13'!K84="-",'A-13'!K135="-"),"-",SUM('A-13'!K33,'A-13'!K84,'A-13'!K135))</f>
        <v>3279</v>
      </c>
      <c r="M32" s="21">
        <f>IF(AND('A-13'!L33="-",'A-13'!L84="-",'A-13'!L135="-"),"-",SUM('A-13'!L33,'A-13'!L84,'A-13'!L135))</f>
        <v>3755</v>
      </c>
      <c r="N32" s="21">
        <f>IF(AND('A-13'!M33="-",'A-13'!M84="-",'A-13'!M135="-"),"-",SUM('A-13'!M33,'A-13'!M84,'A-13'!M135))</f>
        <v>633</v>
      </c>
      <c r="O32" s="21" t="s">
        <v>15</v>
      </c>
      <c r="P32" s="21">
        <f>IF(AND('A-13'!N33="-",'A-13'!N84="-",'A-13'!N135="-"),"-",SUM('A-13'!N33,'A-13'!N84,'A-13'!N135))</f>
        <v>7667</v>
      </c>
    </row>
    <row r="33" spans="1:16" ht="11.25" customHeight="1">
      <c r="A33" s="68">
        <v>2004</v>
      </c>
      <c r="B33" s="21">
        <f>IF(AND('A-13'!B34="-",'A-13'!B85="-",'A-13'!B136="-"),"-",SUM('A-13'!B34,'A-13'!B85,'A-13'!B136))</f>
        <v>15254</v>
      </c>
      <c r="C33" s="21">
        <f>IF(AND('A-13'!C34="-",'A-13'!C85="-",'A-13'!C136="-"),"-",SUM('A-13'!C34,'A-13'!C85,'A-13'!C136))</f>
        <v>1157</v>
      </c>
      <c r="D33" s="21">
        <f>IF(AND('A-13'!D34="-",'A-13'!D85="-",'A-13'!D136="-"),"-",SUM('A-13'!D34,'A-13'!D85,'A-13'!D136))</f>
        <v>7891</v>
      </c>
      <c r="E33" s="21">
        <f>IF(AND('A-13'!E34="-",'A-13'!E85="-",'A-13'!E136="-"),"-",SUM('A-13'!E34,'A-13'!E85,'A-13'!E136))</f>
        <v>8885</v>
      </c>
      <c r="F33" s="21">
        <f>IF(AND('A-13'!F34="-",'A-13'!F85="-",'A-13'!F136="-"),"-",SUM('A-13'!F34,'A-13'!F85,'A-13'!F136))</f>
        <v>1827</v>
      </c>
      <c r="G33" s="21" t="s">
        <v>15</v>
      </c>
      <c r="H33" s="21">
        <f>IF(AND('A-13'!G34="-",'A-13'!G85="-",'A-13'!G136="-"),"-",SUM('A-13'!G34,'A-13'!G85,'A-13'!G136))</f>
        <v>35014</v>
      </c>
      <c r="J33" s="21" t="s">
        <v>15</v>
      </c>
      <c r="K33" s="21" t="s">
        <v>15</v>
      </c>
      <c r="L33" s="21">
        <f>IF(AND('A-13'!K34="-",'A-13'!K85="-",'A-13'!K136="-"),"-",SUM('A-13'!K34,'A-13'!K85,'A-13'!K136))</f>
        <v>2042</v>
      </c>
      <c r="M33" s="21">
        <f>IF(AND('A-13'!L34="-",'A-13'!L85="-",'A-13'!L136="-"),"-",SUM('A-13'!L34,'A-13'!L85,'A-13'!L136))</f>
        <v>4652</v>
      </c>
      <c r="N33" s="21">
        <f>IF(AND('A-13'!M34="-",'A-13'!M85="-",'A-13'!M136="-"),"-",SUM('A-13'!M34,'A-13'!M85,'A-13'!M136))</f>
        <v>5469</v>
      </c>
      <c r="O33" s="21" t="s">
        <v>15</v>
      </c>
      <c r="P33" s="21">
        <f>IF(AND('A-13'!N34="-",'A-13'!N85="-",'A-13'!N136="-"),"-",SUM('A-13'!N34,'A-13'!N85,'A-13'!N136))</f>
        <v>12163</v>
      </c>
    </row>
    <row r="34" spans="1:16" ht="11.25" customHeight="1">
      <c r="A34" s="68">
        <v>2005</v>
      </c>
      <c r="B34" s="21">
        <f>IF(AND('A-13'!B35="-",'A-13'!B86="-",'A-13'!B137="-"),"-",SUM('A-13'!B35,'A-13'!B86,'A-13'!B137))</f>
        <v>18294</v>
      </c>
      <c r="C34" s="21">
        <f>IF(AND('A-13'!C35="-",'A-13'!C86="-",'A-13'!C137="-"),"-",SUM('A-13'!C35,'A-13'!C86,'A-13'!C137))</f>
        <v>2204</v>
      </c>
      <c r="D34" s="21">
        <f>IF(AND('A-13'!D35="-",'A-13'!D86="-",'A-13'!D137="-"),"-",SUM('A-13'!D35,'A-13'!D86,'A-13'!D137))</f>
        <v>6009</v>
      </c>
      <c r="E34" s="21">
        <f>IF(AND('A-13'!E35="-",'A-13'!E86="-",'A-13'!E137="-"),"-",SUM('A-13'!E35,'A-13'!E86,'A-13'!E137))</f>
        <v>7073</v>
      </c>
      <c r="F34" s="21" t="str">
        <f>IF(AND('A-13'!F35="-",'A-13'!F86="-",'A-13'!F137="-"),"-",SUM('A-13'!F35,'A-13'!F86,'A-13'!F137))</f>
        <v>-</v>
      </c>
      <c r="G34" s="21" t="s">
        <v>15</v>
      </c>
      <c r="H34" s="21">
        <f>IF(AND('A-13'!G35="-",'A-13'!G86="-",'A-13'!G137="-"),"-",SUM('A-13'!G35,'A-13'!G86,'A-13'!G137))</f>
        <v>33580</v>
      </c>
      <c r="I34" s="21"/>
      <c r="J34" s="21" t="s">
        <v>15</v>
      </c>
      <c r="K34" s="21" t="s">
        <v>15</v>
      </c>
      <c r="L34" s="21">
        <f>IF(AND('A-13'!K35="-",'A-13'!K86="-",'A-13'!K137="-"),"-",SUM('A-13'!K35,'A-13'!K86,'A-13'!K137))</f>
        <v>166</v>
      </c>
      <c r="M34" s="21">
        <f>IF(AND('A-13'!L35="-",'A-13'!L86="-",'A-13'!L137="-"),"-",SUM('A-13'!L35,'A-13'!L86,'A-13'!L137))</f>
        <v>638</v>
      </c>
      <c r="N34" s="21" t="str">
        <f>IF(AND('A-13'!M35="-",'A-13'!M86="-",'A-13'!M137="-"),"-",SUM('A-13'!M35,'A-13'!M86,'A-13'!M137))</f>
        <v>-</v>
      </c>
      <c r="O34" s="21" t="s">
        <v>15</v>
      </c>
      <c r="P34" s="21">
        <f>IF(AND('A-13'!N35="-",'A-13'!N86="-",'A-13'!N137="-"),"-",SUM('A-13'!N35,'A-13'!N86,'A-13'!N137))</f>
        <v>804</v>
      </c>
    </row>
    <row r="35" spans="1:16" ht="11.25" customHeight="1">
      <c r="A35" s="68">
        <v>2006</v>
      </c>
      <c r="B35" s="21">
        <f>IF(AND('A-13'!B36="-",'A-13'!B87="-",'A-13'!B138="-"),"-",SUM('A-13'!B36,'A-13'!B87,'A-13'!B138))</f>
        <v>4735</v>
      </c>
      <c r="C35" s="21">
        <f>IF(AND('A-13'!C36="-",'A-13'!C87="-",'A-13'!C138="-"),"-",SUM('A-13'!C36,'A-13'!C87,'A-13'!C138))</f>
        <v>3548</v>
      </c>
      <c r="D35" s="21">
        <f>IF(AND('A-13'!D36="-",'A-13'!D87="-",'A-13'!D138="-"),"-",SUM('A-13'!D36,'A-13'!D87,'A-13'!D138))</f>
        <v>1073</v>
      </c>
      <c r="E35" s="21">
        <f>IF(AND('A-13'!E36="-",'A-13'!E87="-",'A-13'!E138="-"),"-",SUM('A-13'!E36,'A-13'!E87,'A-13'!E138))</f>
        <v>3458</v>
      </c>
      <c r="F35" s="21">
        <f>IF(AND('A-13'!F36="-",'A-13'!F87="-",'A-13'!F138="-"),"-",SUM('A-13'!F36,'A-13'!F87,'A-13'!F138))</f>
        <v>1831</v>
      </c>
      <c r="G35" s="21" t="s">
        <v>15</v>
      </c>
      <c r="H35" s="21">
        <f>IF(AND('A-13'!G36="-",'A-13'!G87="-",'A-13'!G138="-"),"-",SUM('A-13'!G36,'A-13'!G87,'A-13'!G138))</f>
        <v>14645</v>
      </c>
      <c r="J35" s="21" t="s">
        <v>15</v>
      </c>
      <c r="K35" s="21" t="s">
        <v>15</v>
      </c>
      <c r="L35" s="21">
        <f>IF(AND('A-13'!K36="-",'A-13'!K87="-",'A-13'!K138="-"),"-",SUM('A-13'!K36,'A-13'!K87,'A-13'!K138))</f>
        <v>122</v>
      </c>
      <c r="M35" s="21">
        <f>IF(AND('A-13'!L36="-",'A-13'!L87="-",'A-13'!L138="-"),"-",SUM('A-13'!L36,'A-13'!L87,'A-13'!L138))</f>
        <v>816</v>
      </c>
      <c r="N35" s="21">
        <f>IF(AND('A-13'!M36="-",'A-13'!M87="-",'A-13'!M138="-"),"-",SUM('A-13'!M36,'A-13'!M87,'A-13'!M138))</f>
        <v>253</v>
      </c>
      <c r="O35" s="21" t="s">
        <v>15</v>
      </c>
      <c r="P35" s="21">
        <f>IF(AND('A-13'!N36="-",'A-13'!N87="-",'A-13'!N138="-"),"-",SUM('A-13'!N36,'A-13'!N87,'A-13'!N138))</f>
        <v>1191</v>
      </c>
    </row>
    <row r="36" spans="1:16" ht="11.25" customHeight="1">
      <c r="A36" s="68">
        <v>2007</v>
      </c>
      <c r="B36" s="21">
        <f>IF(AND('A-13'!B37="-",'A-13'!B88="-",'A-13'!B139="-"),"-",SUM('A-13'!B37,'A-13'!B88,'A-13'!B139))</f>
        <v>5693</v>
      </c>
      <c r="C36" s="21">
        <f>IF(AND('A-13'!C37="-",'A-13'!C88="-",'A-13'!C139="-"),"-",SUM('A-13'!C37,'A-13'!C88,'A-13'!C139))</f>
        <v>3868</v>
      </c>
      <c r="D36" s="21">
        <f>IF(AND('A-13'!D37="-",'A-13'!D88="-",'A-13'!D139="-"),"-",SUM('A-13'!D37,'A-13'!D88,'A-13'!D139))</f>
        <v>3459</v>
      </c>
      <c r="E36" s="21">
        <f>IF(AND('A-13'!E37="-",'A-13'!E88="-",'A-13'!E139="-"),"-",SUM('A-13'!E37,'A-13'!E88,'A-13'!E139))</f>
        <v>721</v>
      </c>
      <c r="F36" s="21">
        <f>IF(AND('A-13'!F37="-",'A-13'!F88="-",'A-13'!F139="-"),"-",SUM('A-13'!F37,'A-13'!F88,'A-13'!F139))</f>
        <v>27</v>
      </c>
      <c r="G36" s="21" t="s">
        <v>15</v>
      </c>
      <c r="H36" s="21">
        <f>IF(AND('A-13'!G37="-",'A-13'!G88="-",'A-13'!G139="-"),"-",SUM('A-13'!G37,'A-13'!G88,'A-13'!G139))</f>
        <v>13768</v>
      </c>
      <c r="I36" s="21"/>
      <c r="J36" s="21" t="s">
        <v>15</v>
      </c>
      <c r="K36" s="21" t="s">
        <v>15</v>
      </c>
      <c r="L36" s="21">
        <f>IF(AND('A-13'!K37="-",'A-13'!K88="-",'A-13'!K139="-"),"-",SUM('A-13'!K37,'A-13'!K88,'A-13'!K139))</f>
        <v>1944</v>
      </c>
      <c r="M36" s="21">
        <f>IF(AND('A-13'!L37="-",'A-13'!L88="-",'A-13'!L139="-"),"-",SUM('A-13'!L37,'A-13'!L88,'A-13'!L139))</f>
        <v>1043</v>
      </c>
      <c r="N36" s="21">
        <f>IF(AND('A-13'!M37="-",'A-13'!M88="-",'A-13'!M139="-"),"-",SUM('A-13'!M37,'A-13'!M88,'A-13'!M139))</f>
        <v>34</v>
      </c>
      <c r="O36" s="21" t="s">
        <v>15</v>
      </c>
      <c r="P36" s="21">
        <f>IF(AND('A-13'!N37="-",'A-13'!N88="-",'A-13'!N139="-"),"-",SUM('A-13'!N37,'A-13'!N88,'A-13'!N139))</f>
        <v>3021</v>
      </c>
    </row>
    <row r="37" spans="1:16" ht="11.25" customHeight="1">
      <c r="A37" s="68">
        <v>2008</v>
      </c>
      <c r="B37" s="21">
        <f>IF(AND('A-13'!B38="-",'A-13'!B89="-",'A-13'!B140="-"),"-",SUM('A-13'!B38,'A-13'!B89,'A-13'!B140))</f>
        <v>1451</v>
      </c>
      <c r="C37" s="21">
        <f>IF(AND('A-13'!C38="-",'A-13'!C89="-",'A-13'!C140="-"),"-",SUM('A-13'!C38,'A-13'!C89,'A-13'!C140))</f>
        <v>3350</v>
      </c>
      <c r="D37" s="21">
        <f>IF(AND('A-13'!D38="-",'A-13'!D89="-",'A-13'!D140="-"),"-",SUM('A-13'!D38,'A-13'!D89,'A-13'!D140))</f>
        <v>1173</v>
      </c>
      <c r="E37" s="21">
        <f>IF(AND('A-13'!E38="-",'A-13'!E89="-",'A-13'!E140="-"),"-",SUM('A-13'!E38,'A-13'!E89,'A-13'!E140))</f>
        <v>1161</v>
      </c>
      <c r="F37" s="21">
        <f>IF(AND('A-13'!F38="-",'A-13'!F89="-",'A-13'!F140="-"),"-",SUM('A-13'!F38,'A-13'!F89,'A-13'!F140))</f>
        <v>259</v>
      </c>
      <c r="G37" s="21" t="s">
        <v>15</v>
      </c>
      <c r="H37" s="21">
        <f>IF(AND('A-13'!G38="-",'A-13'!G89="-",'A-13'!G140="-"),"-",SUM('A-13'!G38,'A-13'!G89,'A-13'!G140))</f>
        <v>7394</v>
      </c>
      <c r="I37" s="21"/>
      <c r="J37" s="21" t="s">
        <v>15</v>
      </c>
      <c r="K37" s="21" t="s">
        <v>15</v>
      </c>
      <c r="L37" s="21">
        <f>IF(AND('A-13'!K38="-",'A-13'!K89="-",'A-13'!K140="-"),"-",SUM('A-13'!K38,'A-13'!K89,'A-13'!K140))</f>
        <v>351</v>
      </c>
      <c r="M37" s="21">
        <f>IF(AND('A-13'!L38="-",'A-13'!L89="-",'A-13'!L140="-"),"-",SUM('A-13'!L38,'A-13'!L89,'A-13'!L140))</f>
        <v>917</v>
      </c>
      <c r="N37" s="21">
        <f>IF(AND('A-13'!M38="-",'A-13'!M89="-",'A-13'!M140="-"),"-",SUM('A-13'!M38,'A-13'!M89,'A-13'!M140))</f>
        <v>361</v>
      </c>
      <c r="O37" s="21" t="s">
        <v>15</v>
      </c>
      <c r="P37" s="21">
        <f>IF(AND('A-13'!N38="-",'A-13'!N89="-",'A-13'!N140="-"),"-",SUM('A-13'!N38,'A-13'!N89,'A-13'!N140))</f>
        <v>1629</v>
      </c>
    </row>
    <row r="38" spans="1:16" ht="11.25" customHeight="1">
      <c r="A38" s="68">
        <v>2009</v>
      </c>
      <c r="B38" s="21">
        <f>IF(AND('A-13'!B39="-",'A-13'!B90="-",'A-13'!B141="-"),"-",SUM('A-13'!B39,'A-13'!B90,'A-13'!B141))</f>
        <v>5545</v>
      </c>
      <c r="C38" s="21">
        <f>IF(AND('A-13'!C39="-",'A-13'!C90="-",'A-13'!C141="-"),"-",SUM('A-13'!C39,'A-13'!C90,'A-13'!C141))</f>
        <v>4095</v>
      </c>
      <c r="D38" s="21">
        <f>IF(AND('A-13'!D39="-",'A-13'!D90="-",'A-13'!D141="-"),"-",SUM('A-13'!D39,'A-13'!D90,'A-13'!D141))</f>
        <v>1615</v>
      </c>
      <c r="E38" s="21">
        <f>IF(AND('A-13'!E39="-",'A-13'!E90="-",'A-13'!E141="-"),"-",SUM('A-13'!E39,'A-13'!E90,'A-13'!E141))</f>
        <v>680</v>
      </c>
      <c r="F38" s="21">
        <f>IF(AND('A-13'!F39="-",'A-13'!F90="-",'A-13'!F141="-"),"-",SUM('A-13'!F39,'A-13'!F90,'A-13'!F141))</f>
        <v>120</v>
      </c>
      <c r="G38" s="21" t="s">
        <v>15</v>
      </c>
      <c r="H38" s="21">
        <f>IF(AND('A-13'!G39="-",'A-13'!G90="-",'A-13'!G141="-"),"-",SUM('A-13'!G39,'A-13'!G90,'A-13'!G141))</f>
        <v>12055</v>
      </c>
      <c r="I38" s="21"/>
      <c r="J38" s="21" t="s">
        <v>15</v>
      </c>
      <c r="K38" s="21" t="s">
        <v>15</v>
      </c>
      <c r="L38" s="21">
        <f>IF(AND('A-13'!K39="-",'A-13'!K90="-",'A-13'!K141="-"),"-",SUM('A-13'!K39,'A-13'!K90,'A-13'!K141))</f>
        <v>4857</v>
      </c>
      <c r="M38" s="21">
        <f>IF(AND('A-13'!L39="-",'A-13'!L90="-",'A-13'!L141="-"),"-",SUM('A-13'!L39,'A-13'!L90,'A-13'!L141))</f>
        <v>9281</v>
      </c>
      <c r="N38" s="21">
        <f>IF(AND('A-13'!M39="-",'A-13'!M90="-",'A-13'!M141="-"),"-",SUM('A-13'!M39,'A-13'!M90,'A-13'!M141))</f>
        <v>3663</v>
      </c>
      <c r="O38" s="21" t="s">
        <v>15</v>
      </c>
      <c r="P38" s="21">
        <f>IF(AND('A-13'!N39="-",'A-13'!N90="-",'A-13'!N141="-"),"-",SUM('A-13'!N39,'A-13'!N90,'A-13'!N141))</f>
        <v>17801</v>
      </c>
    </row>
    <row r="39" spans="1:16" ht="11.25" customHeight="1">
      <c r="A39" s="68">
        <v>2010</v>
      </c>
      <c r="B39" s="21">
        <f>IF(AND('A-13'!B40="-",'A-13'!B91="-",'A-13'!B142="-"),"-",SUM('A-13'!B40,'A-13'!B91,'A-13'!B142))</f>
        <v>8219</v>
      </c>
      <c r="C39" s="21">
        <f>IF(AND('A-13'!C40="-",'A-13'!C91="-",'A-13'!C142="-"),"-",SUM('A-13'!C40,'A-13'!C91,'A-13'!C142))</f>
        <v>22332</v>
      </c>
      <c r="D39" s="21">
        <f>IF(AND('A-13'!D40="-",'A-13'!D91="-",'A-13'!D142="-"),"-",SUM('A-13'!D40,'A-13'!D91,'A-13'!D142))</f>
        <v>6113</v>
      </c>
      <c r="E39" s="21">
        <f>IF(AND('A-13'!E40="-",'A-13'!E91="-",'A-13'!E142="-"),"-",SUM('A-13'!E40,'A-13'!E91,'A-13'!E142))</f>
        <v>7267</v>
      </c>
      <c r="F39" s="21">
        <f>IF(AND('A-13'!F40="-",'A-13'!F91="-",'A-13'!F142="-"),"-",SUM('A-13'!F40,'A-13'!F91,'A-13'!F142))</f>
        <v>282</v>
      </c>
      <c r="G39" s="21" t="s">
        <v>15</v>
      </c>
      <c r="H39" s="21">
        <f>IF(AND('A-13'!G40="-",'A-13'!G91="-",'A-13'!G142="-"),"-",SUM('A-13'!G40,'A-13'!G91,'A-13'!G142))</f>
        <v>44213</v>
      </c>
      <c r="I39" s="21"/>
      <c r="J39" s="21" t="s">
        <v>15</v>
      </c>
      <c r="K39" s="21" t="s">
        <v>15</v>
      </c>
      <c r="L39" s="21">
        <f>IF(AND('A-13'!K40="-",'A-13'!K91="-",'A-13'!K142="-"),"-",SUM('A-13'!K40,'A-13'!K91,'A-13'!K142))</f>
        <v>1085</v>
      </c>
      <c r="M39" s="21">
        <f>IF(AND('A-13'!L40="-",'A-13'!L91="-",'A-13'!L142="-"),"-",SUM('A-13'!L40,'A-13'!L91,'A-13'!L142))</f>
        <v>744</v>
      </c>
      <c r="N39" s="21">
        <f>IF(AND('A-13'!M40="-",'A-13'!M91="-",'A-13'!M142="-"),"-",SUM('A-13'!M40,'A-13'!M91,'A-13'!M142))</f>
        <v>124</v>
      </c>
      <c r="O39" s="21" t="s">
        <v>15</v>
      </c>
      <c r="P39" s="21">
        <f>IF(AND('A-13'!N40="-",'A-13'!N91="-",'A-13'!N142="-"),"-",SUM('A-13'!N40,'A-13'!N91,'A-13'!N142))</f>
        <v>1953</v>
      </c>
    </row>
    <row r="40" spans="1:16" ht="11.25" customHeight="1">
      <c r="A40" s="68">
        <v>2011</v>
      </c>
      <c r="B40" s="21">
        <f>IF(AND('A-13'!B41="-",'A-13'!B92="-",'A-13'!B143="-"),"-",SUM('A-13'!B41,'A-13'!B92,'A-13'!B143))</f>
        <v>7682</v>
      </c>
      <c r="C40" s="21">
        <f>IF(AND('A-13'!C41="-",'A-13'!C92="-",'A-13'!C143="-"),"-",SUM('A-13'!C41,'A-13'!C92,'A-13'!C143))</f>
        <v>9315</v>
      </c>
      <c r="D40" s="21">
        <f>IF(AND('A-13'!D41="-",'A-13'!D92="-",'A-13'!D143="-"),"-",SUM('A-13'!D41,'A-13'!D92,'A-13'!D143))</f>
        <v>6015</v>
      </c>
      <c r="E40" s="21">
        <f>IF(AND('A-13'!E41="-",'A-13'!E92="-",'A-13'!E143="-"),"-",SUM('A-13'!E41,'A-13'!E92,'A-13'!E143))</f>
        <v>2520</v>
      </c>
      <c r="F40" s="21">
        <f>IF(AND('A-13'!F41="-",'A-13'!F92="-",'A-13'!F143="-"),"-",SUM('A-13'!F41,'A-13'!F92,'A-13'!F143))</f>
        <v>338</v>
      </c>
      <c r="G40" s="21" t="s">
        <v>15</v>
      </c>
      <c r="H40" s="21">
        <f>IF(AND('A-13'!G41="-",'A-13'!G92="-",'A-13'!G143="-"),"-",SUM('A-13'!G41,'A-13'!G92,'A-13'!G143))</f>
        <v>25870</v>
      </c>
      <c r="I40" s="21"/>
      <c r="J40" s="21" t="s">
        <v>15</v>
      </c>
      <c r="K40" s="21" t="s">
        <v>15</v>
      </c>
      <c r="L40" s="21">
        <f>IF(AND('A-13'!K41="-",'A-13'!K92="-",'A-13'!K143="-"),"-",SUM('A-13'!K41,'A-13'!K92,'A-13'!K143))</f>
        <v>1630</v>
      </c>
      <c r="M40" s="21">
        <f>IF(AND('A-13'!L41="-",'A-13'!L92="-",'A-13'!L143="-"),"-",SUM('A-13'!L41,'A-13'!L92,'A-13'!L143))</f>
        <v>892</v>
      </c>
      <c r="N40" s="21">
        <f>IF(AND('A-13'!M41="-",'A-13'!M92="-",'A-13'!M143="-"),"-",SUM('A-13'!M41,'A-13'!M92,'A-13'!M143))</f>
        <v>493</v>
      </c>
      <c r="O40" s="21" t="s">
        <v>15</v>
      </c>
      <c r="P40" s="21">
        <f>IF(AND('A-13'!N41="-",'A-13'!N92="-",'A-13'!N143="-"),"-",SUM('A-13'!N41,'A-13'!N92,'A-13'!N143))</f>
        <v>3015</v>
      </c>
    </row>
    <row r="41" spans="1:16" ht="11.25" customHeight="1">
      <c r="A41" s="68">
        <v>2012</v>
      </c>
      <c r="B41" s="21">
        <f>IF(AND('A-13'!B42="-",'A-13'!B93="-",'A-13'!B144="-"),"-",SUM('A-13'!B42,'A-13'!B93,'A-13'!B144))</f>
        <v>10366</v>
      </c>
      <c r="C41" s="21">
        <f>IF(AND('A-13'!C42="-",'A-13'!C93="-",'A-13'!C144="-"),"-",SUM('A-13'!C42,'A-13'!C93,'A-13'!C144))</f>
        <v>10371</v>
      </c>
      <c r="D41" s="21">
        <f>IF(AND('A-13'!D42="-",'A-13'!D93="-",'A-13'!D144="-"),"-",SUM('A-13'!D42,'A-13'!D93,'A-13'!D144))</f>
        <v>5312</v>
      </c>
      <c r="E41" s="21">
        <f>IF(AND('A-13'!E42="-",'A-13'!E93="-",'A-13'!E144="-"),"-",SUM('A-13'!E42,'A-13'!E93,'A-13'!E144))</f>
        <v>6398</v>
      </c>
      <c r="F41" s="21">
        <f>IF(AND('A-13'!F42="-",'A-13'!F93="-",'A-13'!F144="-"),"-",SUM('A-13'!F42,'A-13'!F93,'A-13'!F144))</f>
        <v>2158</v>
      </c>
      <c r="G41" s="21" t="s">
        <v>15</v>
      </c>
      <c r="H41" s="21">
        <f>IF(AND('A-13'!G42="-",'A-13'!G93="-",'A-13'!G144="-"),"-",SUM('A-13'!G42,'A-13'!G93,'A-13'!G144))</f>
        <v>34605</v>
      </c>
      <c r="I41" s="21"/>
      <c r="J41" s="21" t="s">
        <v>15</v>
      </c>
      <c r="K41" s="21" t="s">
        <v>15</v>
      </c>
      <c r="L41" s="21">
        <f>IF(AND('A-13'!K42="-",'A-13'!K93="-",'A-13'!K144="-"),"-",SUM('A-13'!K42,'A-13'!K93,'A-13'!K144))</f>
        <v>746</v>
      </c>
      <c r="M41" s="21">
        <f>IF(AND('A-13'!L42="-",'A-13'!L93="-",'A-13'!L144="-"),"-",SUM('A-13'!L42,'A-13'!L93,'A-13'!L144))</f>
        <v>1116</v>
      </c>
      <c r="N41" s="21">
        <f>IF(AND('A-13'!M42="-",'A-13'!M93="-",'A-13'!M144="-"),"-",SUM('A-13'!M42,'A-13'!M93,'A-13'!M144))</f>
        <v>1317</v>
      </c>
      <c r="O41" s="21" t="s">
        <v>15</v>
      </c>
      <c r="P41" s="21">
        <f>IF(AND('A-13'!N42="-",'A-13'!N93="-",'A-13'!N144="-"),"-",SUM('A-13'!N42,'A-13'!N93,'A-13'!N144))</f>
        <v>3179</v>
      </c>
    </row>
    <row r="42" spans="1:16" ht="11.25" customHeight="1">
      <c r="A42" s="68">
        <v>2013</v>
      </c>
      <c r="B42" s="21">
        <f>IF(AND('A-13'!B43="-",'A-13'!B94="-",'A-13'!B145="-"),"-",SUM('A-13'!B43,'A-13'!B94,'A-13'!B145))</f>
        <v>10487</v>
      </c>
      <c r="C42" s="21">
        <f>IF(AND('A-13'!C43="-",'A-13'!C94="-",'A-13'!C145="-"),"-",SUM('A-13'!C43,'A-13'!C94,'A-13'!C145))</f>
        <v>11848</v>
      </c>
      <c r="D42" s="21">
        <f>IF(AND('A-13'!D43="-",'A-13'!D94="-",'A-13'!D145="-"),"-",SUM('A-13'!D43,'A-13'!D94,'A-13'!D145))</f>
        <v>7816</v>
      </c>
      <c r="E42" s="21">
        <f>IF(AND('A-13'!E43="-",'A-13'!E94="-",'A-13'!E145="-"),"-",SUM('A-13'!E43,'A-13'!E94,'A-13'!E145))</f>
        <v>8689</v>
      </c>
      <c r="F42" s="21">
        <f>IF(AND('A-13'!F43="-",'A-13'!F94="-",'A-13'!F145="-"),"-",SUM('A-13'!F43,'A-13'!F94,'A-13'!F145))</f>
        <v>690</v>
      </c>
      <c r="G42" s="21" t="s">
        <v>15</v>
      </c>
      <c r="H42" s="21">
        <f>IF(AND('A-13'!G43="-",'A-13'!G94="-",'A-13'!G145="-"),"-",SUM('A-13'!G43,'A-13'!G94,'A-13'!G145))</f>
        <v>39530</v>
      </c>
      <c r="I42" s="21"/>
      <c r="J42" s="21" t="s">
        <v>15</v>
      </c>
      <c r="K42" s="21" t="s">
        <v>15</v>
      </c>
      <c r="L42" s="21">
        <f>IF(AND('A-13'!K43="-",'A-13'!K94="-",'A-13'!K145="-"),"-",SUM('A-13'!K43,'A-13'!K94,'A-13'!K145))</f>
        <v>1892</v>
      </c>
      <c r="M42" s="21">
        <f>IF(AND('A-13'!L43="-",'A-13'!L94="-",'A-13'!L145="-"),"-",SUM('A-13'!L43,'A-13'!L94,'A-13'!L145))</f>
        <v>3764</v>
      </c>
      <c r="N42" s="21">
        <f>IF(AND('A-13'!M43="-",'A-13'!M94="-",'A-13'!M145="-"),"-",SUM('A-13'!M43,'A-13'!M94,'A-13'!M145))</f>
        <v>258</v>
      </c>
      <c r="O42" s="21" t="s">
        <v>15</v>
      </c>
      <c r="P42" s="21">
        <f>IF(AND('A-13'!N43="-",'A-13'!N94="-",'A-13'!N145="-"),"-",SUM('A-13'!N43,'A-13'!N94,'A-13'!N145))</f>
        <v>5914</v>
      </c>
    </row>
    <row r="43" spans="1:16" ht="11.25" customHeight="1">
      <c r="A43" s="68">
        <v>2014</v>
      </c>
      <c r="B43" s="21">
        <f>IF(AND('A-13'!B44="-",'A-13'!B95="-",'A-13'!B146="-"),"-",SUM('A-13'!B44,'A-13'!B95,'A-13'!B146))</f>
        <v>12788</v>
      </c>
      <c r="C43" s="21">
        <f>IF(AND('A-13'!C44="-",'A-13'!C95="-",'A-13'!C146="-"),"-",SUM('A-13'!C44,'A-13'!C95,'A-13'!C146))</f>
        <v>2557</v>
      </c>
      <c r="D43" s="21">
        <f>IF(AND('A-13'!D44="-",'A-13'!D95="-",'A-13'!D146="-"),"-",SUM('A-13'!D44,'A-13'!D95,'A-13'!D146))</f>
        <v>8098</v>
      </c>
      <c r="E43" s="21">
        <f>IF(AND('A-13'!E44="-",'A-13'!E95="-",'A-13'!E146="-"),"-",SUM('A-13'!E44,'A-13'!E95,'A-13'!E146))</f>
        <v>5664</v>
      </c>
      <c r="F43" s="21">
        <f>IF(AND('A-13'!F44="-",'A-13'!F95="-",'A-13'!F146="-"),"-",SUM('A-13'!F44,'A-13'!F95,'A-13'!F146))</f>
        <v>620</v>
      </c>
      <c r="G43" s="21" t="s">
        <v>15</v>
      </c>
      <c r="H43" s="21">
        <f>IF(AND('A-13'!G44="-",'A-13'!G95="-",'A-13'!G146="-"),"-",SUM('A-13'!G44,'A-13'!G95,'A-13'!G146))</f>
        <v>29727</v>
      </c>
      <c r="I43" s="21"/>
      <c r="J43" s="21" t="s">
        <v>15</v>
      </c>
      <c r="K43" s="21" t="s">
        <v>15</v>
      </c>
      <c r="L43" s="21">
        <f>IF(AND('A-13'!K44="-",'A-13'!K95="-",'A-13'!K146="-"),"-",SUM('A-13'!K44,'A-13'!K95,'A-13'!K146))</f>
        <v>2907</v>
      </c>
      <c r="M43" s="21">
        <f>IF(AND('A-13'!L44="-",'A-13'!L95="-",'A-13'!L146="-"),"-",SUM('A-13'!L44,'A-13'!L95,'A-13'!L146))</f>
        <v>6050</v>
      </c>
      <c r="N43" s="21">
        <f>IF(AND('A-13'!M44="-",'A-13'!M95="-",'A-13'!M146="-"),"-",SUM('A-13'!M44,'A-13'!M95,'A-13'!M146))</f>
        <v>4211</v>
      </c>
      <c r="O43" s="21" t="s">
        <v>15</v>
      </c>
      <c r="P43" s="21">
        <f>IF(AND('A-13'!N44="-",'A-13'!N95="-",'A-13'!N146="-"),"-",SUM('A-13'!N44,'A-13'!N95,'A-13'!N146))</f>
        <v>13168</v>
      </c>
    </row>
    <row r="44" spans="1:16" ht="11.25" customHeight="1">
      <c r="A44" s="68">
        <v>2015</v>
      </c>
      <c r="B44" s="21">
        <f>IF(AND('A-13'!B45="-",'A-13'!B96="-",'A-13'!B147="-"),"-",SUM('A-13'!B45,'A-13'!B96,'A-13'!B147))</f>
        <v>12922</v>
      </c>
      <c r="C44" s="21">
        <f>IF(AND('A-13'!C45="-",'A-13'!C96="-",'A-13'!C147="-"),"-",SUM('A-13'!C45,'A-13'!C96,'A-13'!C147))</f>
        <v>14408</v>
      </c>
      <c r="D44" s="21">
        <f>IF(AND('A-13'!D45="-",'A-13'!D96="-",'A-13'!D147="-"),"-",SUM('A-13'!D45,'A-13'!D96,'A-13'!D147))</f>
        <v>12610</v>
      </c>
      <c r="E44" s="21">
        <f>IF(AND('A-13'!E45="-",'A-13'!E96="-",'A-13'!E147="-"),"-",SUM('A-13'!E45,'A-13'!E96,'A-13'!E147))</f>
        <v>9831</v>
      </c>
      <c r="F44" s="21">
        <f>IF(AND('A-13'!F45="-",'A-13'!F96="-",'A-13'!F147="-"),"-",SUM('A-13'!F45,'A-13'!F96,'A-13'!F147))</f>
        <v>1517</v>
      </c>
      <c r="G44" s="21" t="s">
        <v>15</v>
      </c>
      <c r="H44" s="21">
        <f>IF(AND('A-13'!G45="-",'A-13'!G96="-",'A-13'!G147="-"),"-",SUM('A-13'!G45,'A-13'!G96,'A-13'!G147))</f>
        <v>51288</v>
      </c>
      <c r="I44" s="21"/>
      <c r="J44" s="21" t="s">
        <v>15</v>
      </c>
      <c r="K44" s="21" t="s">
        <v>15</v>
      </c>
      <c r="L44" s="21">
        <f>IF(AND('A-13'!K45="-",'A-13'!K96="-",'A-13'!K147="-"),"-",SUM('A-13'!K45,'A-13'!K96,'A-13'!K147))</f>
        <v>687</v>
      </c>
      <c r="M44" s="21">
        <f>IF(AND('A-13'!L45="-",'A-13'!L96="-",'A-13'!L147="-"),"-",SUM('A-13'!L45,'A-13'!L96,'A-13'!L147))</f>
        <v>998</v>
      </c>
      <c r="N44" s="21">
        <f>IF(AND('A-13'!M45="-",'A-13'!M96="-",'A-13'!M147="-"),"-",SUM('A-13'!M45,'A-13'!M96,'A-13'!M147))</f>
        <v>497</v>
      </c>
      <c r="O44" s="21" t="s">
        <v>15</v>
      </c>
      <c r="P44" s="21">
        <f>IF(AND('A-13'!N45="-",'A-13'!N96="-",'A-13'!N147="-"),"-",SUM('A-13'!N45,'A-13'!N96,'A-13'!N147))</f>
        <v>2182</v>
      </c>
    </row>
    <row r="45" spans="1:16" ht="11.25" customHeight="1">
      <c r="A45" s="68">
        <v>2016</v>
      </c>
      <c r="B45" s="21">
        <f>IF(AND('A-13'!B46="-",'A-13'!B97="-",'A-13'!B148="-"),"-",SUM('A-13'!B46,'A-13'!B97,'A-13'!B148))</f>
        <v>6434</v>
      </c>
      <c r="C45" s="21">
        <f>IF(AND('A-13'!C46="-",'A-13'!C97="-",'A-13'!C148="-"),"-",SUM('A-13'!C46,'A-13'!C97,'A-13'!C148))</f>
        <v>3964</v>
      </c>
      <c r="D45" s="21">
        <f>IF(AND('A-13'!D46="-",'A-13'!D97="-",'A-13'!D148="-"),"-",SUM('A-13'!D46,'A-13'!D97,'A-13'!D148))</f>
        <v>3325</v>
      </c>
      <c r="E45" s="21">
        <f>IF(AND('A-13'!E46="-",'A-13'!E97="-",'A-13'!E148="-"),"-",SUM('A-13'!E46,'A-13'!E97,'A-13'!E148))</f>
        <v>1962</v>
      </c>
      <c r="F45" s="21" t="str">
        <f>IF(AND('A-13'!F46="-",'A-13'!F97="-",'A-13'!F148="-"),"-",SUM('A-13'!F46,'A-13'!F97,'A-13'!F148))</f>
        <v>-</v>
      </c>
      <c r="G45" s="21" t="s">
        <v>15</v>
      </c>
      <c r="H45" s="21">
        <f>IF(AND('A-13'!G46="-",'A-13'!G97="-",'A-13'!G148="-"),"-",SUM('A-13'!G46,'A-13'!G97,'A-13'!G148))</f>
        <v>15685</v>
      </c>
      <c r="I45" s="21"/>
      <c r="J45" s="21" t="s">
        <v>15</v>
      </c>
      <c r="K45" s="21" t="s">
        <v>15</v>
      </c>
      <c r="L45" s="21" t="str">
        <f>IF(AND('A-13'!K46="-",'A-13'!K97="-",'A-13'!K148="-"),"-",SUM('A-13'!K46,'A-13'!K97,'A-13'!K148))</f>
        <v>-</v>
      </c>
      <c r="M45" s="21" t="str">
        <f>IF(AND('A-13'!L46="-",'A-13'!L97="-",'A-13'!L148="-"),"-",SUM('A-13'!L46,'A-13'!L97,'A-13'!L148))</f>
        <v>-</v>
      </c>
      <c r="N45" s="21" t="str">
        <f>IF(AND('A-13'!M46="-",'A-13'!M97="-",'A-13'!M148="-"),"-",SUM('A-13'!M46,'A-13'!M97,'A-13'!M148))</f>
        <v>-</v>
      </c>
      <c r="O45" s="21" t="s">
        <v>15</v>
      </c>
      <c r="P45" s="21" t="str">
        <f>IF(AND('A-13'!N46="-",'A-13'!N97="-",'A-13'!N148="-"),"-",SUM('A-13'!N46,'A-13'!N97,'A-13'!N148))</f>
        <v>-</v>
      </c>
    </row>
    <row r="46" spans="1:16" ht="11.25" customHeight="1">
      <c r="A46" s="68">
        <v>2017</v>
      </c>
      <c r="B46" s="21">
        <f>IF(AND('A-13'!B47="-",'A-13'!B98="-",'A-13'!B149="-"),"-",SUM('A-13'!B47,'A-13'!B98,'A-13'!B149))</f>
        <v>13356</v>
      </c>
      <c r="C46" s="21">
        <f>IF(AND('A-13'!C47="-",'A-13'!C98="-",'A-13'!C149="-"),"-",SUM('A-13'!C47,'A-13'!C98,'A-13'!C149))</f>
        <v>7246</v>
      </c>
      <c r="D46" s="21">
        <f>IF(AND('A-13'!D47="-",'A-13'!D98="-",'A-13'!D149="-"),"-",SUM('A-13'!D47,'A-13'!D98,'A-13'!D149))</f>
        <v>5706</v>
      </c>
      <c r="E46" s="21">
        <f>IF(AND('A-13'!E47="-",'A-13'!E98="-",'A-13'!E149="-"),"-",SUM('A-13'!E47,'A-13'!E98,'A-13'!E149))</f>
        <v>5285</v>
      </c>
      <c r="F46" s="21">
        <f>IF(AND('A-13'!F47="-",'A-13'!F98="-",'A-13'!F149="-"),"-",SUM('A-13'!F47,'A-13'!F98,'A-13'!F149))</f>
        <v>766</v>
      </c>
      <c r="G46" s="21" t="s">
        <v>15</v>
      </c>
      <c r="H46" s="21">
        <f>IF(AND('A-13'!G47="-",'A-13'!G98="-",'A-13'!G149="-"),"-",SUM('A-13'!G47,'A-13'!G98,'A-13'!G149))</f>
        <v>32359</v>
      </c>
      <c r="I46" s="21"/>
      <c r="J46" s="21" t="s">
        <v>15</v>
      </c>
      <c r="K46" s="21" t="s">
        <v>15</v>
      </c>
      <c r="L46" s="21">
        <f>IF(AND('A-13'!K47="-",'A-13'!K98="-",'A-13'!K149="-"),"-",SUM('A-13'!K47,'A-13'!K98,'A-13'!K149))</f>
        <v>217</v>
      </c>
      <c r="M46" s="21">
        <f>IF(AND('A-13'!L47="-",'A-13'!L98="-",'A-13'!L149="-"),"-",SUM('A-13'!L47,'A-13'!L98,'A-13'!L149))</f>
        <v>719</v>
      </c>
      <c r="N46" s="21">
        <f>IF(AND('A-13'!M47="-",'A-13'!M98="-",'A-13'!M149="-"),"-",SUM('A-13'!M47,'A-13'!M98,'A-13'!M149))</f>
        <v>301</v>
      </c>
      <c r="O46" s="21" t="s">
        <v>15</v>
      </c>
      <c r="P46" s="21">
        <f>IF(AND('A-13'!N47="-",'A-13'!N98="-",'A-13'!N149="-"),"-",SUM('A-13'!N47,'A-13'!N98,'A-13'!N149))</f>
        <v>1237</v>
      </c>
    </row>
    <row r="47" spans="1:16" ht="11.25" customHeight="1">
      <c r="A47" s="86">
        <v>2018</v>
      </c>
      <c r="B47" s="21">
        <f>IF(AND('A-13'!B48="-",'A-13'!B99="-",'A-13'!B150="-"),"-",SUM('A-13'!B48,'A-13'!B99,'A-13'!B150))</f>
        <v>6653</v>
      </c>
      <c r="C47" s="21">
        <f>IF(AND('A-13'!C48="-",'A-13'!C99="-",'A-13'!C150="-"),"-",SUM('A-13'!C48,'A-13'!C99,'A-13'!C150))</f>
        <v>8942</v>
      </c>
      <c r="D47" s="21">
        <f>IF(AND('A-13'!D48="-",'A-13'!D99="-",'A-13'!D150="-"),"-",SUM('A-13'!D48,'A-13'!D99,'A-13'!D150))</f>
        <v>5438</v>
      </c>
      <c r="E47" s="21">
        <f>IF(AND('A-13'!E48="-",'A-13'!E99="-",'A-13'!E150="-"),"-",SUM('A-13'!E48,'A-13'!E99,'A-13'!E150))</f>
        <v>1683</v>
      </c>
      <c r="F47" s="21">
        <f>IF(AND('A-13'!F48="-",'A-13'!F99="-",'A-13'!F150="-"),"-",SUM('A-13'!F48,'A-13'!F99,'A-13'!F150))</f>
        <v>709</v>
      </c>
      <c r="G47" s="21" t="s">
        <v>15</v>
      </c>
      <c r="H47" s="21">
        <f>IF(AND('A-13'!G48="-",'A-13'!G99="-",'A-13'!G150="-"),"-",SUM('A-13'!G48,'A-13'!G99,'A-13'!G150))</f>
        <v>23425</v>
      </c>
      <c r="J47" s="21" t="s">
        <v>15</v>
      </c>
      <c r="K47" s="21" t="s">
        <v>15</v>
      </c>
      <c r="L47" s="21">
        <f>IF(AND('A-13'!K48="-",'A-13'!K99="-",'A-13'!K150="-"),"-",SUM('A-13'!K48,'A-13'!K99,'A-13'!K150))</f>
        <v>415</v>
      </c>
      <c r="M47" s="21">
        <f>IF(AND('A-13'!L48="-",'A-13'!L99="-",'A-13'!L150="-"),"-",SUM('A-13'!L48,'A-13'!L99,'A-13'!L150))</f>
        <v>456</v>
      </c>
      <c r="N47" s="21">
        <f>IF(AND('A-13'!M48="-",'A-13'!M99="-",'A-13'!M150="-"),"-",SUM('A-13'!M48,'A-13'!M99,'A-13'!M150))</f>
        <v>388</v>
      </c>
      <c r="O47" s="21" t="s">
        <v>15</v>
      </c>
      <c r="P47" s="21">
        <f>IF(AND('A-13'!N48="-",'A-13'!N99="-",'A-13'!N150="-"),"-",SUM('A-13'!N48,'A-13'!N99,'A-13'!N150))</f>
        <v>1259</v>
      </c>
    </row>
    <row r="48" spans="1:16" ht="11.25" customHeight="1">
      <c r="A48" s="86">
        <v>2019</v>
      </c>
      <c r="B48" s="21">
        <f>IF(AND('A-13'!B49="-",'A-13'!B100="-",'A-13'!B151="-"),"-",SUM('A-13'!B49,'A-13'!B100,'A-13'!B151))</f>
        <v>3762</v>
      </c>
      <c r="C48" s="21">
        <f>IF(AND('A-13'!C49="-",'A-13'!C100="-",'A-13'!C151="-"),"-",SUM('A-13'!C49,'A-13'!C100,'A-13'!C151))</f>
        <v>3018</v>
      </c>
      <c r="D48" s="21">
        <f>IF(AND('A-13'!D49="-",'A-13'!D100="-",'A-13'!D151="-"),"-",SUM('A-13'!D49,'A-13'!D100,'A-13'!D151))</f>
        <v>11394</v>
      </c>
      <c r="E48" s="21">
        <f>IF(AND('A-13'!E49="-",'A-13'!E100="-",'A-13'!E151="-"),"-",SUM('A-13'!E49,'A-13'!E100,'A-13'!E151))</f>
        <v>2641</v>
      </c>
      <c r="F48" s="21">
        <f>IF(AND('A-13'!F49="-",'A-13'!F100="-",'A-13'!F151="-"),"-",SUM('A-13'!F49,'A-13'!F100,'A-13'!F151))</f>
        <v>1732</v>
      </c>
      <c r="G48" s="21" t="s">
        <v>15</v>
      </c>
      <c r="H48" s="21">
        <f>IF(AND('A-13'!G49="-",'A-13'!G100="-",'A-13'!G151="-"),"-",SUM('A-13'!G49,'A-13'!G100,'A-13'!G151))</f>
        <v>22547</v>
      </c>
      <c r="J48" s="21" t="s">
        <v>15</v>
      </c>
      <c r="K48" s="21" t="s">
        <v>15</v>
      </c>
      <c r="L48" s="21">
        <f>IF(AND('A-13'!K49="-",'A-13'!K100="-",'A-13'!K151="-"),"-",SUM('A-13'!K49,'A-13'!K100,'A-13'!K151))</f>
        <v>1477</v>
      </c>
      <c r="M48" s="21">
        <f>IF(AND('A-13'!L49="-",'A-13'!L100="-",'A-13'!L151="-"),"-",SUM('A-13'!L49,'A-13'!L100,'A-13'!L151))</f>
        <v>1060</v>
      </c>
      <c r="N48" s="21">
        <f>IF(AND('A-13'!M49="-",'A-13'!M100="-",'A-13'!M151="-"),"-",SUM('A-13'!M49,'A-13'!M100,'A-13'!M151))</f>
        <v>1201</v>
      </c>
      <c r="O48" s="21" t="s">
        <v>15</v>
      </c>
      <c r="P48" s="21">
        <f>IF(AND('A-13'!N49="-",'A-13'!N100="-",'A-13'!N151="-"),"-",SUM('A-13'!N49,'A-13'!N100,'A-13'!N151))</f>
        <v>3738</v>
      </c>
    </row>
    <row r="49" spans="1:16" ht="11.25" customHeight="1">
      <c r="A49" s="86">
        <v>2020</v>
      </c>
      <c r="B49" s="21">
        <f>IF(AND('A-13'!B50="-",'A-13'!B101="-",'A-13'!B152="-"),"-",SUM('A-13'!B50,'A-13'!B101,'A-13'!B152))</f>
        <v>478</v>
      </c>
      <c r="C49" s="21">
        <f>IF(AND('A-13'!C50="-",'A-13'!C101="-",'A-13'!C152="-"),"-",SUM('A-13'!C50,'A-13'!C101,'A-13'!C152))</f>
        <v>1175</v>
      </c>
      <c r="D49" s="21">
        <f>IF(AND('A-13'!D50="-",'A-13'!D101="-",'A-13'!D152="-"),"-",SUM('A-13'!D50,'A-13'!D101,'A-13'!D152))</f>
        <v>7269</v>
      </c>
      <c r="E49" s="21">
        <f>IF(AND('A-13'!E50="-",'A-13'!E101="-",'A-13'!E152="-"),"-",SUM('A-13'!E50,'A-13'!E101,'A-13'!E152))</f>
        <v>2861</v>
      </c>
      <c r="F49" s="21">
        <f>IF(AND('A-13'!F50="-",'A-13'!F101="-",'A-13'!F152="-"),"-",SUM('A-13'!F50,'A-13'!F101,'A-13'!F152))</f>
        <v>149</v>
      </c>
      <c r="G49" s="21" t="s">
        <v>15</v>
      </c>
      <c r="H49" s="21">
        <f>IF(AND('A-13'!G50="-",'A-13'!G101="-",'A-13'!G152="-"),"-",SUM('A-13'!G50,'A-13'!G101,'A-13'!G152))</f>
        <v>11932</v>
      </c>
      <c r="J49" s="21" t="s">
        <v>15</v>
      </c>
      <c r="K49" s="21" t="s">
        <v>15</v>
      </c>
      <c r="L49" s="21">
        <f>IF(AND('A-13'!K50="-",'A-13'!K101="-",'A-13'!K152="-"),"-",SUM('A-13'!K50,'A-13'!K101,'A-13'!K152))</f>
        <v>222</v>
      </c>
      <c r="M49" s="21">
        <f>IF(AND('A-13'!L50="-",'A-13'!L101="-",'A-13'!L152="-"),"-",SUM('A-13'!L50,'A-13'!L101,'A-13'!L152))</f>
        <v>314</v>
      </c>
      <c r="N49" s="21">
        <f>IF(AND('A-13'!M50="-",'A-13'!M101="-",'A-13'!M152="-"),"-",SUM('A-13'!M50,'A-13'!M101,'A-13'!M152))</f>
        <v>86</v>
      </c>
      <c r="O49" s="21" t="s">
        <v>15</v>
      </c>
      <c r="P49" s="21">
        <f>IF(AND('A-13'!N50="-",'A-13'!N101="-",'A-13'!N152="-"),"-",SUM('A-13'!N50,'A-13'!N101,'A-13'!N152))</f>
        <v>622</v>
      </c>
    </row>
    <row r="50" spans="1:16" ht="11.25" customHeight="1">
      <c r="A50" s="86">
        <v>2021</v>
      </c>
      <c r="B50" s="21">
        <f>IF(AND('A-13'!B51="-",'A-13'!B102="-",'A-13'!B153="-"),"-",SUM('A-13'!B51,'A-13'!B102,'A-13'!B153))</f>
        <v>2542</v>
      </c>
      <c r="C50" s="21">
        <f>IF(AND('A-13'!C51="-",'A-13'!C102="-",'A-13'!C153="-"),"-",SUM('A-13'!C51,'A-13'!C102,'A-13'!C153))</f>
        <v>7202</v>
      </c>
      <c r="D50" s="21">
        <f>IF(AND('A-13'!D51="-",'A-13'!D102="-",'A-13'!D153="-"),"-",SUM('A-13'!D51,'A-13'!D102,'A-13'!D153))</f>
        <v>5547</v>
      </c>
      <c r="E50" s="21">
        <f>IF(AND('A-13'!E51="-",'A-13'!E102="-",'A-13'!E153="-"),"-",SUM('A-13'!E51,'A-13'!E102,'A-13'!E153))</f>
        <v>3140</v>
      </c>
      <c r="F50" s="21">
        <f>IF(AND('A-13'!F51="-",'A-13'!F102="-",'A-13'!F153="-"),"-",SUM('A-13'!F51,'A-13'!F102,'A-13'!F153))</f>
        <v>508</v>
      </c>
      <c r="G50" s="21" t="s">
        <v>15</v>
      </c>
      <c r="H50" s="21">
        <f>IF(AND('A-13'!G51="-",'A-13'!G102="-",'A-13'!G153="-"),"-",SUM('A-13'!G51,'A-13'!G102,'A-13'!G153))</f>
        <v>18939</v>
      </c>
      <c r="J50" s="21" t="s">
        <v>15</v>
      </c>
      <c r="K50" s="21" t="s">
        <v>15</v>
      </c>
      <c r="L50" s="21">
        <f>IF(AND('A-13'!K51="-",'A-13'!K102="-",'A-13'!K153="-"),"-",SUM('A-13'!K51,'A-13'!K102,'A-13'!K153))</f>
        <v>551</v>
      </c>
      <c r="M50" s="21">
        <f>IF(AND('A-13'!L51="-",'A-13'!L102="-",'A-13'!L153="-"),"-",SUM('A-13'!L51,'A-13'!L102,'A-13'!L153))</f>
        <v>1071</v>
      </c>
      <c r="N50" s="21">
        <f>IF(AND('A-13'!M51="-",'A-13'!M102="-",'A-13'!M153="-"),"-",SUM('A-13'!M51,'A-13'!M102,'A-13'!M153))</f>
        <v>1625</v>
      </c>
      <c r="O50" s="21" t="s">
        <v>15</v>
      </c>
      <c r="P50" s="21">
        <f>IF(AND('A-13'!N51="-",'A-13'!N102="-",'A-13'!N153="-"),"-",SUM('A-13'!N51,'A-13'!N102,'A-13'!N153))</f>
        <v>3247</v>
      </c>
    </row>
    <row r="51" spans="1:16" ht="11.25" customHeight="1">
      <c r="A51" s="86">
        <v>2022</v>
      </c>
      <c r="B51" s="21">
        <f>IF(AND('A-13'!B52="-",'A-13'!B103="-",'A-13'!B154="-"),"-",SUM('A-13'!B52,'A-13'!B103,'A-13'!B154))</f>
        <v>13691</v>
      </c>
      <c r="C51" s="21">
        <f>IF(AND('A-13'!C52="-",'A-13'!C103="-",'A-13'!C154="-"),"-",SUM('A-13'!C52,'A-13'!C103,'A-13'!C154))</f>
        <v>2577</v>
      </c>
      <c r="D51" s="21">
        <f>IF(AND('A-13'!D52="-",'A-13'!D103="-",'A-13'!D154="-"),"-",SUM('A-13'!D52,'A-13'!D103,'A-13'!D154))</f>
        <v>4825</v>
      </c>
      <c r="E51" s="21">
        <f>IF(AND('A-13'!E52="-",'A-13'!E103="-",'A-13'!E154="-"),"-",SUM('A-13'!E52,'A-13'!E103,'A-13'!E154))</f>
        <v>1997</v>
      </c>
      <c r="F51" s="21">
        <f>IF(AND('A-13'!F52="-",'A-13'!F103="-",'A-13'!F154="-"),"-",SUM('A-13'!F52,'A-13'!F103,'A-13'!F154))</f>
        <v>212</v>
      </c>
      <c r="G51" s="21" t="s">
        <v>15</v>
      </c>
      <c r="H51" s="21">
        <f>IF(AND('A-13'!G52="-",'A-13'!G103="-",'A-13'!G154="-"),"-",SUM('A-13'!G52,'A-13'!G103,'A-13'!G154))</f>
        <v>23302</v>
      </c>
      <c r="J51" s="21" t="s">
        <v>15</v>
      </c>
      <c r="K51" s="21" t="s">
        <v>15</v>
      </c>
      <c r="L51" s="21">
        <f>IF(AND('A-13'!K52="-",'A-13'!K103="-",'A-13'!K154="-"),"-",SUM('A-13'!K52,'A-13'!K103,'A-13'!K154))</f>
        <v>1034</v>
      </c>
      <c r="M51" s="21">
        <f>IF(AND('A-13'!L52="-",'A-13'!L103="-",'A-13'!L154="-"),"-",SUM('A-13'!L52,'A-13'!L103,'A-13'!L154))</f>
        <v>2307</v>
      </c>
      <c r="N51" s="21">
        <f>IF(AND('A-13'!M52="-",'A-13'!M103="-",'A-13'!M154="-"),"-",SUM('A-13'!M52,'A-13'!M103,'A-13'!M154))</f>
        <v>5944</v>
      </c>
      <c r="O51" s="21" t="s">
        <v>15</v>
      </c>
      <c r="P51" s="21">
        <f>IF(AND('A-13'!N52="-",'A-13'!N103="-",'A-13'!N154="-"),"-",SUM('A-13'!N52,'A-13'!N103,'A-13'!N154))</f>
        <v>9285</v>
      </c>
    </row>
    <row r="52" spans="1:16" ht="11.25" customHeight="1">
      <c r="A52" s="86">
        <v>2023</v>
      </c>
      <c r="B52" s="21">
        <f>IF(AND('A-13'!B53="-",'A-13'!B104="-",'A-13'!B155="-"),"-",SUM('A-13'!B53,'A-13'!B104,'A-13'!B155))</f>
        <v>7654</v>
      </c>
      <c r="C52" s="21">
        <f>IF(AND('A-13'!C53="-",'A-13'!C104="-",'A-13'!C155="-"),"-",SUM('A-13'!C53,'A-13'!C104,'A-13'!C155))</f>
        <v>16586</v>
      </c>
      <c r="D52" s="21">
        <f>IF(AND('A-13'!D53="-",'A-13'!D104="-",'A-13'!D155="-"),"-",SUM('A-13'!D53,'A-13'!D104,'A-13'!D155))</f>
        <v>10360</v>
      </c>
      <c r="E52" s="21">
        <f>IF(AND('A-13'!E53="-",'A-13'!E104="-",'A-13'!E155="-"),"-",SUM('A-13'!E53,'A-13'!E104,'A-13'!E155))</f>
        <v>270</v>
      </c>
      <c r="F52" s="21">
        <f>IF(AND('A-13'!F53="-",'A-13'!F104="-",'A-13'!F155="-"),"-",SUM('A-13'!F53,'A-13'!F104,'A-13'!F155))</f>
        <v>324</v>
      </c>
      <c r="G52" s="21" t="s">
        <v>15</v>
      </c>
      <c r="H52" s="21">
        <f>IF(AND('A-13'!G53="-",'A-13'!G104="-",'A-13'!G155="-"),"-",SUM('A-13'!G53,'A-13'!G104,'A-13'!G155))</f>
        <v>35194</v>
      </c>
      <c r="J52" s="21" t="s">
        <v>15</v>
      </c>
      <c r="K52" s="21" t="s">
        <v>15</v>
      </c>
      <c r="L52" s="21">
        <f>IF(AND('A-13'!K53="-",'A-13'!K104="-",'A-13'!K155="-"),"-",SUM('A-13'!K53,'A-13'!K104,'A-13'!K155))</f>
        <v>1959</v>
      </c>
      <c r="M52" s="21">
        <f>IF(AND('A-13'!L53="-",'A-13'!L104="-",'A-13'!L155="-"),"-",SUM('A-13'!L53,'A-13'!L104,'A-13'!L155))</f>
        <v>1678</v>
      </c>
      <c r="N52" s="21">
        <f>IF(AND('A-13'!M53="-",'A-13'!M104="-",'A-13'!M155="-"),"-",SUM('A-13'!M53,'A-13'!M104,'A-13'!M155))</f>
        <v>3898</v>
      </c>
      <c r="O52" s="21" t="s">
        <v>15</v>
      </c>
      <c r="P52" s="21">
        <f>IF(AND('A-13'!N53="-",'A-13'!N104="-",'A-13'!N155="-"),"-",SUM('A-13'!N53,'A-13'!N104,'A-13'!N155))</f>
        <v>7535</v>
      </c>
    </row>
    <row r="53" spans="1:16" ht="11.25" customHeight="1">
      <c r="A53" s="86" t="s">
        <v>346</v>
      </c>
      <c r="B53" s="21">
        <f>IF(AND('A-13'!B54="-",'A-13'!B105="-",'A-13'!B156="-"),"-",SUM('A-13'!B54,'A-13'!B105,'A-13'!B156))</f>
        <v>10027</v>
      </c>
      <c r="C53" s="21">
        <f>IF(AND('A-13'!C54="-",'A-13'!C105="-",'A-13'!C156="-"),"-",SUM('A-13'!C54,'A-13'!C105,'A-13'!C156))</f>
        <v>11265</v>
      </c>
      <c r="D53" s="21">
        <f>IF(AND('A-13'!D54="-",'A-13'!D105="-",'A-13'!D156="-"),"-",SUM('A-13'!D54,'A-13'!D105,'A-13'!D156))</f>
        <v>9922</v>
      </c>
      <c r="E53" s="21">
        <f>IF(AND('A-13'!E54="-",'A-13'!E105="-",'A-13'!E156="-"),"-",SUM('A-13'!E54,'A-13'!E105,'A-13'!E156))</f>
        <v>2337</v>
      </c>
      <c r="F53" s="21">
        <f>IF(AND('A-13'!F54="-",'A-13'!F105="-",'A-13'!F156="-"),"-",SUM('A-13'!F54,'A-13'!F105,'A-13'!F156))</f>
        <v>474</v>
      </c>
      <c r="G53" s="21" t="s">
        <v>15</v>
      </c>
      <c r="H53" s="21">
        <f>IF(AND('A-13'!G54="-",'A-13'!G105="-",'A-13'!G156="-"),"-",SUM('A-13'!G54,'A-13'!G105,'A-13'!G156))</f>
        <v>34025</v>
      </c>
      <c r="J53" s="21" t="s">
        <v>15</v>
      </c>
      <c r="K53" s="21" t="s">
        <v>15</v>
      </c>
      <c r="L53" s="21">
        <f>IF(AND('A-13'!K54="-",'A-13'!K105="-",'A-13'!K156="-"),"-",SUM('A-13'!K54,'A-13'!K105,'A-13'!K156))</f>
        <v>4062</v>
      </c>
      <c r="M53" s="21">
        <f>IF(AND('A-13'!L54="-",'A-13'!L105="-",'A-13'!L156="-"),"-",SUM('A-13'!L54,'A-13'!L105,'A-13'!L156))</f>
        <v>4613</v>
      </c>
      <c r="N53" s="21">
        <f>IF(AND('A-13'!M54="-",'A-13'!M105="-",'A-13'!M156="-"),"-",SUM('A-13'!M54,'A-13'!M105,'A-13'!M156))</f>
        <v>667</v>
      </c>
      <c r="O53" s="21" t="s">
        <v>15</v>
      </c>
      <c r="P53" s="21">
        <f>IF(AND('A-13'!N54="-",'A-13'!N105="-",'A-13'!N156="-"),"-",SUM('A-13'!N54,'A-13'!N105,'A-13'!N156))</f>
        <v>9342</v>
      </c>
    </row>
    <row r="54" spans="1:16" ht="11.25" customHeight="1"/>
    <row r="55" spans="1:16" ht="11.25" customHeight="1">
      <c r="A55" s="63" t="s">
        <v>290</v>
      </c>
      <c r="B55" s="85"/>
      <c r="C55" s="85"/>
      <c r="D55" s="85"/>
      <c r="E55" s="85"/>
    </row>
    <row r="56" spans="1:16" ht="11.25" customHeight="1">
      <c r="A56" s="68">
        <v>1976</v>
      </c>
      <c r="B56" s="21">
        <f>IF(AND('A-15'!C6="-",'A-15'!C57="-",'A-15'!C108="-",'A-15'!C159="-"),"-",SUM('A-15'!C6,'A-15'!C57,'A-15'!C108,'A-15'!C159))</f>
        <v>381</v>
      </c>
      <c r="C56" s="21">
        <f>IF(AND('A-15'!D6="-",'A-15'!D57="-",'A-15'!D108="-",'A-15'!D159="-"),"-",SUM('A-15'!D6,'A-15'!D57,'A-15'!D108,'A-15'!D159))</f>
        <v>2900</v>
      </c>
      <c r="D56" s="21">
        <f>IF(AND('A-15'!E6="-",'A-15'!E57="-",'A-15'!E108="-",'A-15'!E159="-"),"-",SUM('A-15'!E6,'A-15'!E57,'A-15'!E108,'A-15'!E159))</f>
        <v>3581</v>
      </c>
      <c r="E56" s="21">
        <f>IF(AND('A-15'!F6="-",'A-15'!F57="-",'A-15'!F108="-",'A-15'!F159="-"),"-",SUM('A-15'!F6,'A-15'!F57,'A-15'!F108,'A-15'!F159))</f>
        <v>957</v>
      </c>
      <c r="F56" s="21">
        <f>IF(AND('A-15'!G6="-",'A-15'!G57="-",'A-15'!G108="-",'A-15'!G159="-"),"-",SUM('A-15'!G6,'A-15'!G57,'A-15'!G108,'A-15'!G159))</f>
        <v>70</v>
      </c>
      <c r="G56" s="21">
        <f>IF(AND('A-15'!H6="-",'A-15'!H57="-",'A-15'!H108="-",'A-15'!H159="-"),"-",SUM('A-15'!H6,'A-15'!H57,'A-15'!H108,'A-15'!H159))</f>
        <v>1</v>
      </c>
      <c r="H56" s="21">
        <f>IF(AND('A-15'!J6="-",'A-15'!J57="-",'A-15'!J108="-",'A-15'!J159="-"),"-",SUM('A-15'!J6,'A-15'!J57,'A-15'!J108,'A-15'!J159))</f>
        <v>7889</v>
      </c>
      <c r="J56" s="21">
        <f>IF(AND('A-15'!N6="-",'A-15'!N57="-",'A-15'!N108="-",'A-15'!N159="-"),"-",SUM('A-15'!N6,'A-15'!N57,'A-15'!N108,'A-15'!N159))</f>
        <v>0</v>
      </c>
      <c r="K56" s="21">
        <f>IF(AND('A-15'!O6="-",'A-15'!O57="-",'A-15'!O108="-",'A-15'!O159="-"),"-",SUM('A-15'!O6,'A-15'!O57,'A-15'!O108,'A-15'!O159))</f>
        <v>1466</v>
      </c>
      <c r="L56" s="21">
        <f>IF(AND('A-15'!P6="-",'A-15'!P57="-",'A-15'!P108="-",'A-15'!P159="-"),"-",SUM('A-15'!P6,'A-15'!P57,'A-15'!P108,'A-15'!P159))</f>
        <v>4153</v>
      </c>
      <c r="M56" s="21">
        <f>IF(AND('A-15'!Q6="-",'A-15'!Q57="-",'A-15'!Q108="-",'A-15'!Q159="-"),"-",SUM('A-15'!Q6,'A-15'!Q57,'A-15'!Q108,'A-15'!Q159))</f>
        <v>1583</v>
      </c>
      <c r="N56" s="21">
        <f>IF(AND('A-15'!R6="-",'A-15'!R57="-",'A-15'!R108="-",'A-15'!R159="-"),"-",SUM('A-15'!R6,'A-15'!R57,'A-15'!R108,'A-15'!R159))</f>
        <v>126</v>
      </c>
      <c r="O56" s="21">
        <f>IF(AND('A-15'!S6="-",'A-15'!S57="-",'A-15'!S108="-",'A-15'!S159="-"),"-",SUM('A-15'!S6,'A-15'!S57,'A-15'!S108,'A-15'!S159))</f>
        <v>16</v>
      </c>
      <c r="P56" s="21">
        <f>IF(AND('A-15'!U6="-",'A-15'!U57="-",'A-15'!U108="-",'A-15'!U159="-"),"-",SUM('A-15'!U6,'A-15'!U57,'A-15'!U108,'A-15'!U159))</f>
        <v>7328</v>
      </c>
    </row>
    <row r="57" spans="1:16" ht="11.25" customHeight="1">
      <c r="A57" s="68">
        <v>1977</v>
      </c>
      <c r="B57" s="21">
        <f>IF(AND('A-15'!C7="-",'A-15'!C58="-",'A-15'!C109="-",'A-15'!C160="-"),"-",SUM('A-15'!C7,'A-15'!C58,'A-15'!C109,'A-15'!C160))</f>
        <v>1676</v>
      </c>
      <c r="C57" s="21">
        <f>IF(AND('A-15'!D7="-",'A-15'!D58="-",'A-15'!D109="-",'A-15'!D160="-"),"-",SUM('A-15'!D7,'A-15'!D58,'A-15'!D109,'A-15'!D160))</f>
        <v>1840</v>
      </c>
      <c r="D57" s="21">
        <f>IF(AND('A-15'!E7="-",'A-15'!E58="-",'A-15'!E109="-",'A-15'!E160="-"),"-",SUM('A-15'!E7,'A-15'!E58,'A-15'!E109,'A-15'!E160))</f>
        <v>871</v>
      </c>
      <c r="E57" s="21">
        <f>IF(AND('A-15'!F7="-",'A-15'!F58="-",'A-15'!F109="-",'A-15'!F160="-"),"-",SUM('A-15'!F7,'A-15'!F58,'A-15'!F109,'A-15'!F160))</f>
        <v>413</v>
      </c>
      <c r="F57" s="21">
        <f>IF(AND('A-15'!G7="-",'A-15'!G58="-",'A-15'!G109="-",'A-15'!G160="-"),"-",SUM('A-15'!G7,'A-15'!G58,'A-15'!G109,'A-15'!G160))</f>
        <v>168</v>
      </c>
      <c r="G57" s="21">
        <f>IF(AND('A-15'!H7="-",'A-15'!H58="-",'A-15'!H109="-",'A-15'!H160="-"),"-",SUM('A-15'!H7,'A-15'!H58,'A-15'!H109,'A-15'!H160))</f>
        <v>8</v>
      </c>
      <c r="H57" s="21">
        <f>IF(AND('A-15'!J7="-",'A-15'!J58="-",'A-15'!J109="-",'A-15'!J160="-"),"-",SUM('A-15'!J7,'A-15'!J58,'A-15'!J109,'A-15'!J160))</f>
        <v>4968</v>
      </c>
      <c r="J57" s="21">
        <f>IF(AND('A-15'!N7="-",'A-15'!N58="-",'A-15'!N109="-",'A-15'!N160="-"),"-",SUM('A-15'!N7,'A-15'!N58,'A-15'!N109,'A-15'!N160))</f>
        <v>258</v>
      </c>
      <c r="K57" s="21">
        <f>IF(AND('A-15'!O7="-",'A-15'!O58="-",'A-15'!O109="-",'A-15'!O160="-"),"-",SUM('A-15'!O7,'A-15'!O58,'A-15'!O109,'A-15'!O160))</f>
        <v>3440</v>
      </c>
      <c r="L57" s="21">
        <f>IF(AND('A-15'!P7="-",'A-15'!P58="-",'A-15'!P109="-",'A-15'!P160="-"),"-",SUM('A-15'!P7,'A-15'!P58,'A-15'!P109,'A-15'!P160))</f>
        <v>1263</v>
      </c>
      <c r="M57" s="21">
        <f>IF(AND('A-15'!Q7="-",'A-15'!Q58="-",'A-15'!Q109="-",'A-15'!Q160="-"),"-",SUM('A-15'!Q7,'A-15'!Q58,'A-15'!Q109,'A-15'!Q160))</f>
        <v>1592</v>
      </c>
      <c r="N57" s="21">
        <f>IF(AND('A-15'!R7="-",'A-15'!R58="-",'A-15'!R109="-",'A-15'!R160="-"),"-",SUM('A-15'!R7,'A-15'!R58,'A-15'!R109,'A-15'!R160))</f>
        <v>419</v>
      </c>
      <c r="O57" s="21">
        <f>IF(AND('A-15'!S7="-",'A-15'!S58="-",'A-15'!S109="-",'A-15'!S160="-"),"-",SUM('A-15'!S7,'A-15'!S58,'A-15'!S109,'A-15'!S160))</f>
        <v>4</v>
      </c>
      <c r="P57" s="21">
        <f>IF(AND('A-15'!U7="-",'A-15'!U58="-",'A-15'!U109="-",'A-15'!U160="-"),"-",SUM('A-15'!U7,'A-15'!U58,'A-15'!U109,'A-15'!U160))</f>
        <v>6972</v>
      </c>
    </row>
    <row r="58" spans="1:16" ht="11.25" customHeight="1">
      <c r="A58" s="68">
        <v>1978</v>
      </c>
      <c r="B58" s="21">
        <f>IF(AND('A-15'!C8="-",'A-15'!C59="-",'A-15'!C110="-",'A-15'!C161="-"),"-",SUM('A-15'!C8,'A-15'!C59,'A-15'!C110,'A-15'!C161))</f>
        <v>946</v>
      </c>
      <c r="C58" s="21">
        <f>IF(AND('A-15'!D8="-",'A-15'!D59="-",'A-15'!D110="-",'A-15'!D161="-"),"-",SUM('A-15'!D8,'A-15'!D59,'A-15'!D110,'A-15'!D161))</f>
        <v>3877</v>
      </c>
      <c r="D58" s="21">
        <f>IF(AND('A-15'!E8="-",'A-15'!E59="-",'A-15'!E110="-",'A-15'!E161="-"),"-",SUM('A-15'!E8,'A-15'!E59,'A-15'!E110,'A-15'!E161))</f>
        <v>827</v>
      </c>
      <c r="E58" s="21">
        <f>IF(AND('A-15'!F8="-",'A-15'!F59="-",'A-15'!F110="-",'A-15'!F161="-"),"-",SUM('A-15'!F8,'A-15'!F59,'A-15'!F110,'A-15'!F161))</f>
        <v>232</v>
      </c>
      <c r="F58" s="21">
        <f>IF(AND('A-15'!G8="-",'A-15'!G59="-",'A-15'!G110="-",'A-15'!G161="-"),"-",SUM('A-15'!G8,'A-15'!G59,'A-15'!G110,'A-15'!G161))</f>
        <v>64</v>
      </c>
      <c r="G58" s="21">
        <f>IF(AND('A-15'!H8="-",'A-15'!H59="-",'A-15'!H110="-",'A-15'!H161="-"),"-",SUM('A-15'!H8,'A-15'!H59,'A-15'!H110,'A-15'!H161))</f>
        <v>26</v>
      </c>
      <c r="H58" s="21">
        <f>IF(AND('A-15'!J8="-",'A-15'!J59="-",'A-15'!J110="-",'A-15'!J161="-"),"-",SUM('A-15'!J8,'A-15'!J59,'A-15'!J110,'A-15'!J161))</f>
        <v>5946</v>
      </c>
      <c r="J58" s="21">
        <f>IF(AND('A-15'!N8="-",'A-15'!N59="-",'A-15'!N110="-",'A-15'!N161="-"),"-",SUM('A-15'!N8,'A-15'!N59,'A-15'!N110,'A-15'!N161))</f>
        <v>231</v>
      </c>
      <c r="K58" s="21">
        <f>IF(AND('A-15'!O8="-",'A-15'!O59="-",'A-15'!O110="-",'A-15'!O161="-"),"-",SUM('A-15'!O8,'A-15'!O59,'A-15'!O110,'A-15'!O161))</f>
        <v>3405</v>
      </c>
      <c r="L58" s="21">
        <f>IF(AND('A-15'!P8="-",'A-15'!P59="-",'A-15'!P110="-",'A-15'!P161="-"),"-",SUM('A-15'!P8,'A-15'!P59,'A-15'!P110,'A-15'!P161))</f>
        <v>1307</v>
      </c>
      <c r="M58" s="21">
        <f>IF(AND('A-15'!Q8="-",'A-15'!Q59="-",'A-15'!Q110="-",'A-15'!Q161="-"),"-",SUM('A-15'!Q8,'A-15'!Q59,'A-15'!Q110,'A-15'!Q161))</f>
        <v>509</v>
      </c>
      <c r="N58" s="21">
        <f>IF(AND('A-15'!R8="-",'A-15'!R59="-",'A-15'!R110="-",'A-15'!R161="-"),"-",SUM('A-15'!R8,'A-15'!R59,'A-15'!R110,'A-15'!R161))</f>
        <v>550</v>
      </c>
      <c r="O58" s="21">
        <f>IF(AND('A-15'!S8="-",'A-15'!S59="-",'A-15'!S110="-",'A-15'!S161="-"),"-",SUM('A-15'!S8,'A-15'!S59,'A-15'!S110,'A-15'!S161))</f>
        <v>8</v>
      </c>
      <c r="P58" s="21">
        <f>IF(AND('A-15'!U8="-",'A-15'!U59="-",'A-15'!U110="-",'A-15'!U161="-"),"-",SUM('A-15'!U8,'A-15'!U59,'A-15'!U110,'A-15'!U161))</f>
        <v>6002</v>
      </c>
    </row>
    <row r="59" spans="1:16" ht="11.25" customHeight="1">
      <c r="A59" s="68">
        <v>1979</v>
      </c>
      <c r="B59" s="21">
        <f>IF(AND('A-15'!C9="-",'A-15'!C60="-",'A-15'!C111="-",'A-15'!C162="-"),"-",SUM('A-15'!C9,'A-15'!C60,'A-15'!C111,'A-15'!C162))</f>
        <v>798</v>
      </c>
      <c r="C59" s="21">
        <f>IF(AND('A-15'!D9="-",'A-15'!D60="-",'A-15'!D111="-",'A-15'!D162="-"),"-",SUM('A-15'!D9,'A-15'!D60,'A-15'!D111,'A-15'!D162))</f>
        <v>723</v>
      </c>
      <c r="D59" s="21">
        <f>IF(AND('A-15'!E9="-",'A-15'!E60="-",'A-15'!E111="-",'A-15'!E162="-"),"-",SUM('A-15'!E9,'A-15'!E60,'A-15'!E111,'A-15'!E162))</f>
        <v>330</v>
      </c>
      <c r="E59" s="21">
        <f>IF(AND('A-15'!F9="-",'A-15'!F60="-",'A-15'!F111="-",'A-15'!F162="-"),"-",SUM('A-15'!F9,'A-15'!F60,'A-15'!F111,'A-15'!F162))</f>
        <v>299</v>
      </c>
      <c r="F59" s="21">
        <f>IF(AND('A-15'!G9="-",'A-15'!G60="-",'A-15'!G111="-",'A-15'!G162="-"),"-",SUM('A-15'!G9,'A-15'!G60,'A-15'!G111,'A-15'!G162))</f>
        <v>27</v>
      </c>
      <c r="G59" s="21">
        <f>IF(AND('A-15'!H9="-",'A-15'!H60="-",'A-15'!H111="-",'A-15'!H162="-"),"-",SUM('A-15'!H9,'A-15'!H60,'A-15'!H111,'A-15'!H162))</f>
        <v>4</v>
      </c>
      <c r="H59" s="21">
        <f>IF(AND('A-15'!J9="-",'A-15'!J60="-",'A-15'!J111="-",'A-15'!J162="-"),"-",SUM('A-15'!J9,'A-15'!J60,'A-15'!J111,'A-15'!J162))</f>
        <v>2177</v>
      </c>
      <c r="J59" s="21">
        <f>IF(AND('A-15'!N9="-",'A-15'!N60="-",'A-15'!N111="-",'A-15'!N162="-"),"-",SUM('A-15'!N9,'A-15'!N60,'A-15'!N111,'A-15'!N162))</f>
        <v>1051</v>
      </c>
      <c r="K59" s="21">
        <f>IF(AND('A-15'!O9="-",'A-15'!O60="-",'A-15'!O111="-",'A-15'!O162="-"),"-",SUM('A-15'!O9,'A-15'!O60,'A-15'!O111,'A-15'!O162))</f>
        <v>4777</v>
      </c>
      <c r="L59" s="21">
        <f>IF(AND('A-15'!P9="-",'A-15'!P60="-",'A-15'!P111="-",'A-15'!P162="-"),"-",SUM('A-15'!P9,'A-15'!P60,'A-15'!P111,'A-15'!P162))</f>
        <v>2071</v>
      </c>
      <c r="M59" s="21">
        <f>IF(AND('A-15'!Q9="-",'A-15'!Q60="-",'A-15'!Q111="-",'A-15'!Q162="-"),"-",SUM('A-15'!Q9,'A-15'!Q60,'A-15'!Q111,'A-15'!Q162))</f>
        <v>2132</v>
      </c>
      <c r="N59" s="21">
        <f>IF(AND('A-15'!R9="-",'A-15'!R60="-",'A-15'!R111="-",'A-15'!R162="-"),"-",SUM('A-15'!R9,'A-15'!R60,'A-15'!R111,'A-15'!R162))</f>
        <v>109</v>
      </c>
      <c r="O59" s="21">
        <f>IF(AND('A-15'!S9="-",'A-15'!S60="-",'A-15'!S111="-",'A-15'!S162="-"),"-",SUM('A-15'!S9,'A-15'!S60,'A-15'!S111,'A-15'!S162))</f>
        <v>4</v>
      </c>
      <c r="P59" s="21">
        <f>IF(AND('A-15'!U9="-",'A-15'!U60="-",'A-15'!U111="-",'A-15'!U162="-"),"-",SUM('A-15'!U9,'A-15'!U60,'A-15'!U111,'A-15'!U162))</f>
        <v>10140</v>
      </c>
    </row>
    <row r="60" spans="1:16" ht="11.25" customHeight="1">
      <c r="A60" s="68">
        <v>1980</v>
      </c>
      <c r="B60" s="21">
        <f>IF(AND('A-15'!C10="-",'A-15'!C61="-",'A-15'!C112="-",'A-15'!C163="-"),"-",SUM('A-15'!C10,'A-15'!C61,'A-15'!C112,'A-15'!C163))</f>
        <v>133</v>
      </c>
      <c r="C60" s="21">
        <f>IF(AND('A-15'!D10="-",'A-15'!D61="-",'A-15'!D112="-",'A-15'!D163="-"),"-",SUM('A-15'!D10,'A-15'!D61,'A-15'!D112,'A-15'!D163))</f>
        <v>847</v>
      </c>
      <c r="D60" s="21">
        <f>IF(AND('A-15'!E10="-",'A-15'!E61="-",'A-15'!E112="-",'A-15'!E163="-"),"-",SUM('A-15'!E10,'A-15'!E61,'A-15'!E112,'A-15'!E163))</f>
        <v>3272</v>
      </c>
      <c r="E60" s="21">
        <f>IF(AND('A-15'!F10="-",'A-15'!F61="-",'A-15'!F112="-",'A-15'!F163="-"),"-",SUM('A-15'!F10,'A-15'!F61,'A-15'!F112,'A-15'!F163))</f>
        <v>176</v>
      </c>
      <c r="F60" s="21">
        <f>IF(AND('A-15'!G10="-",'A-15'!G61="-",'A-15'!G112="-",'A-15'!G163="-"),"-",SUM('A-15'!G10,'A-15'!G61,'A-15'!G112,'A-15'!G163))</f>
        <v>22</v>
      </c>
      <c r="G60" s="21">
        <f>IF(AND('A-15'!H10="-",'A-15'!H61="-",'A-15'!H112="-",'A-15'!H163="-"),"-",SUM('A-15'!H10,'A-15'!H61,'A-15'!H112,'A-15'!H163))</f>
        <v>15</v>
      </c>
      <c r="H60" s="21">
        <f>IF(AND('A-15'!J10="-",'A-15'!J61="-",'A-15'!J112="-",'A-15'!J163="-"),"-",SUM('A-15'!J10,'A-15'!J61,'A-15'!J112,'A-15'!J163))</f>
        <v>4450</v>
      </c>
      <c r="J60" s="21">
        <f>IF(AND('A-15'!N10="-",'A-15'!N61="-",'A-15'!N112="-",'A-15'!N163="-"),"-",SUM('A-15'!N10,'A-15'!N61,'A-15'!N112,'A-15'!N163))</f>
        <v>2062</v>
      </c>
      <c r="K60" s="21">
        <f>IF(AND('A-15'!O10="-",'A-15'!O61="-",'A-15'!O112="-",'A-15'!O163="-"),"-",SUM('A-15'!O10,'A-15'!O61,'A-15'!O112,'A-15'!O163))</f>
        <v>25295</v>
      </c>
      <c r="L60" s="21">
        <f>IF(AND('A-15'!P10="-",'A-15'!P61="-",'A-15'!P112="-",'A-15'!P163="-"),"-",SUM('A-15'!P10,'A-15'!P61,'A-15'!P112,'A-15'!P163))</f>
        <v>5779</v>
      </c>
      <c r="M60" s="21">
        <f>IF(AND('A-15'!Q10="-",'A-15'!Q61="-",'A-15'!Q112="-",'A-15'!Q163="-"),"-",SUM('A-15'!Q10,'A-15'!Q61,'A-15'!Q112,'A-15'!Q163))</f>
        <v>558</v>
      </c>
      <c r="N60" s="21">
        <f>IF(AND('A-15'!R10="-",'A-15'!R61="-",'A-15'!R112="-",'A-15'!R163="-"),"-",SUM('A-15'!R10,'A-15'!R61,'A-15'!R112,'A-15'!R163))</f>
        <v>1012</v>
      </c>
      <c r="O60" s="21">
        <f>IF(AND('A-15'!S10="-",'A-15'!S61="-",'A-15'!S112="-",'A-15'!S163="-"),"-",SUM('A-15'!S10,'A-15'!S61,'A-15'!S112,'A-15'!S163))</f>
        <v>25</v>
      </c>
      <c r="P60" s="21">
        <f>IF(AND('A-15'!U10="-",'A-15'!U61="-",'A-15'!U112="-",'A-15'!U163="-"),"-",SUM('A-15'!U10,'A-15'!U61,'A-15'!U112,'A-15'!U163))</f>
        <v>34706</v>
      </c>
    </row>
    <row r="61" spans="1:16" ht="11.25" customHeight="1">
      <c r="A61" s="68">
        <v>1981</v>
      </c>
      <c r="B61" s="21">
        <f>IF(AND('A-15'!C11="-",'A-15'!C62="-",'A-15'!C113="-",'A-15'!C164="-"),"-",SUM('A-15'!C11,'A-15'!C62,'A-15'!C113,'A-15'!C164))</f>
        <v>1579</v>
      </c>
      <c r="C61" s="21">
        <f>IF(AND('A-15'!D11="-",'A-15'!D62="-",'A-15'!D113="-",'A-15'!D164="-"),"-",SUM('A-15'!D11,'A-15'!D62,'A-15'!D113,'A-15'!D164))</f>
        <v>2487</v>
      </c>
      <c r="D61" s="21">
        <f>IF(AND('A-15'!E11="-",'A-15'!E62="-",'A-15'!E113="-",'A-15'!E164="-"),"-",SUM('A-15'!E11,'A-15'!E62,'A-15'!E113,'A-15'!E164))</f>
        <v>3652</v>
      </c>
      <c r="E61" s="21">
        <f>IF(AND('A-15'!F11="-",'A-15'!F62="-",'A-15'!F113="-",'A-15'!F164="-"),"-",SUM('A-15'!F11,'A-15'!F62,'A-15'!F113,'A-15'!F164))</f>
        <v>269</v>
      </c>
      <c r="F61" s="21">
        <f>IF(AND('A-15'!G11="-",'A-15'!G62="-",'A-15'!G113="-",'A-15'!G164="-"),"-",SUM('A-15'!G11,'A-15'!G62,'A-15'!G113,'A-15'!G164))</f>
        <v>270</v>
      </c>
      <c r="G61" s="21">
        <f>IF(AND('A-15'!H11="-",'A-15'!H62="-",'A-15'!H113="-",'A-15'!H164="-"),"-",SUM('A-15'!H11,'A-15'!H62,'A-15'!H113,'A-15'!H164))</f>
        <v>258</v>
      </c>
      <c r="H61" s="21">
        <f>IF(AND('A-15'!J11="-",'A-15'!J62="-",'A-15'!J113="-",'A-15'!J164="-"),"-",SUM('A-15'!J11,'A-15'!J62,'A-15'!J113,'A-15'!J164))</f>
        <v>8257</v>
      </c>
      <c r="J61" s="21">
        <f>IF(AND('A-15'!N11="-",'A-15'!N62="-",'A-15'!N113="-",'A-15'!N164="-"),"-",SUM('A-15'!N11,'A-15'!N62,'A-15'!N113,'A-15'!N164))</f>
        <v>1284</v>
      </c>
      <c r="K61" s="21">
        <f>IF(AND('A-15'!O11="-",'A-15'!O62="-",'A-15'!O113="-",'A-15'!O164="-"),"-",SUM('A-15'!O11,'A-15'!O62,'A-15'!O113,'A-15'!O164))</f>
        <v>7598</v>
      </c>
      <c r="L61" s="21">
        <f>IF(AND('A-15'!P11="-",'A-15'!P62="-",'A-15'!P113="-",'A-15'!P164="-"),"-",SUM('A-15'!P11,'A-15'!P62,'A-15'!P113,'A-15'!P164))</f>
        <v>6925</v>
      </c>
      <c r="M61" s="21">
        <f>IF(AND('A-15'!Q11="-",'A-15'!Q62="-",'A-15'!Q113="-",'A-15'!Q164="-"),"-",SUM('A-15'!Q11,'A-15'!Q62,'A-15'!Q113,'A-15'!Q164))</f>
        <v>3086</v>
      </c>
      <c r="N61" s="21">
        <f>IF(AND('A-15'!R11="-",'A-15'!R62="-",'A-15'!R113="-",'A-15'!R164="-"),"-",SUM('A-15'!R11,'A-15'!R62,'A-15'!R113,'A-15'!R164))</f>
        <v>13717</v>
      </c>
      <c r="O61" s="21">
        <f>IF(AND('A-15'!S11="-",'A-15'!S62="-",'A-15'!S113="-",'A-15'!S164="-"),"-",SUM('A-15'!S11,'A-15'!S62,'A-15'!S113,'A-15'!S164))</f>
        <v>13</v>
      </c>
      <c r="P61" s="21">
        <f>IF(AND('A-15'!U11="-",'A-15'!U62="-",'A-15'!U113="-",'A-15'!U164="-"),"-",SUM('A-15'!U11,'A-15'!U62,'A-15'!U113,'A-15'!U164))</f>
        <v>32610</v>
      </c>
    </row>
    <row r="62" spans="1:16" ht="11.25" customHeight="1">
      <c r="A62" s="68">
        <v>1982</v>
      </c>
      <c r="B62" s="21">
        <f>IF(AND('A-15'!C12="-",'A-15'!C63="-",'A-15'!C114="-",'A-15'!C165="-"),"-",SUM('A-15'!C12,'A-15'!C63,'A-15'!C114,'A-15'!C165))</f>
        <v>1270</v>
      </c>
      <c r="C62" s="21">
        <f>IF(AND('A-15'!D12="-",'A-15'!D63="-",'A-15'!D114="-",'A-15'!D165="-"),"-",SUM('A-15'!D12,'A-15'!D63,'A-15'!D114,'A-15'!D165))</f>
        <v>3392</v>
      </c>
      <c r="D62" s="21">
        <f>IF(AND('A-15'!E12="-",'A-15'!E63="-",'A-15'!E114="-",'A-15'!E165="-"),"-",SUM('A-15'!E12,'A-15'!E63,'A-15'!E114,'A-15'!E165))</f>
        <v>8974</v>
      </c>
      <c r="E62" s="21">
        <f>IF(AND('A-15'!F12="-",'A-15'!F63="-",'A-15'!F114="-",'A-15'!F165="-"),"-",SUM('A-15'!F12,'A-15'!F63,'A-15'!F114,'A-15'!F165))</f>
        <v>1984</v>
      </c>
      <c r="F62" s="21">
        <f>IF(AND('A-15'!G12="-",'A-15'!G63="-",'A-15'!G114="-",'A-15'!G165="-"),"-",SUM('A-15'!G12,'A-15'!G63,'A-15'!G114,'A-15'!G165))</f>
        <v>2656</v>
      </c>
      <c r="G62" s="21">
        <f>IF(AND('A-15'!H12="-",'A-15'!H63="-",'A-15'!H114="-",'A-15'!H165="-"),"-",SUM('A-15'!H12,'A-15'!H63,'A-15'!H114,'A-15'!H165))</f>
        <v>223</v>
      </c>
      <c r="H62" s="21">
        <f>IF(AND('A-15'!J12="-",'A-15'!J63="-",'A-15'!J114="-",'A-15'!J165="-"),"-",SUM('A-15'!J12,'A-15'!J63,'A-15'!J114,'A-15'!J165))</f>
        <v>18276</v>
      </c>
      <c r="J62" s="21">
        <f>IF(AND('A-15'!N12="-",'A-15'!N63="-",'A-15'!N114="-",'A-15'!N165="-"),"-",SUM('A-15'!N12,'A-15'!N63,'A-15'!N114,'A-15'!N165))</f>
        <v>34</v>
      </c>
      <c r="K62" s="21">
        <f>IF(AND('A-15'!O12="-",'A-15'!O63="-",'A-15'!O114="-",'A-15'!O165="-"),"-",SUM('A-15'!O12,'A-15'!O63,'A-15'!O114,'A-15'!O165))</f>
        <v>22681</v>
      </c>
      <c r="L62" s="21">
        <f>IF(AND('A-15'!P12="-",'A-15'!P63="-",'A-15'!P114="-",'A-15'!P165="-"),"-",SUM('A-15'!P12,'A-15'!P63,'A-15'!P114,'A-15'!P165))</f>
        <v>16482</v>
      </c>
      <c r="M62" s="21">
        <f>IF(AND('A-15'!Q12="-",'A-15'!Q63="-",'A-15'!Q114="-",'A-15'!Q165="-"),"-",SUM('A-15'!Q12,'A-15'!Q63,'A-15'!Q114,'A-15'!Q165))</f>
        <v>46240</v>
      </c>
      <c r="N62" s="21">
        <f>IF(AND('A-15'!R12="-",'A-15'!R63="-",'A-15'!R114="-",'A-15'!R165="-"),"-",SUM('A-15'!R12,'A-15'!R63,'A-15'!R114,'A-15'!R165))</f>
        <v>38292</v>
      </c>
      <c r="O62" s="21">
        <f>IF(AND('A-15'!S12="-",'A-15'!S63="-",'A-15'!S114="-",'A-15'!S165="-"),"-",SUM('A-15'!S12,'A-15'!S63,'A-15'!S114,'A-15'!S165))</f>
        <v>57</v>
      </c>
      <c r="P62" s="21">
        <f>IF(AND('A-15'!U12="-",'A-15'!U63="-",'A-15'!U114="-",'A-15'!U165="-"),"-",SUM('A-15'!U12,'A-15'!U63,'A-15'!U114,'A-15'!U165))</f>
        <v>123729</v>
      </c>
    </row>
    <row r="63" spans="1:16" ht="11.25" customHeight="1">
      <c r="A63" s="68">
        <v>1983</v>
      </c>
      <c r="B63" s="21">
        <f>IF(AND('A-15'!C13="-",'A-15'!C64="-",'A-15'!C115="-",'A-15'!C166="-"),"-",SUM('A-15'!C13,'A-15'!C64,'A-15'!C115,'A-15'!C166))</f>
        <v>2540</v>
      </c>
      <c r="C63" s="21">
        <f>IF(AND('A-15'!D13="-",'A-15'!D64="-",'A-15'!D115="-",'A-15'!D166="-"),"-",SUM('A-15'!D13,'A-15'!D64,'A-15'!D115,'A-15'!D166))</f>
        <v>2864</v>
      </c>
      <c r="D63" s="21">
        <f>IF(AND('A-15'!E13="-",'A-15'!E64="-",'A-15'!E115="-",'A-15'!E166="-"),"-",SUM('A-15'!E13,'A-15'!E64,'A-15'!E115,'A-15'!E166))</f>
        <v>1061</v>
      </c>
      <c r="E63" s="21">
        <f>IF(AND('A-15'!F13="-",'A-15'!F64="-",'A-15'!F115="-",'A-15'!F166="-"),"-",SUM('A-15'!F13,'A-15'!F64,'A-15'!F115,'A-15'!F166))</f>
        <v>806</v>
      </c>
      <c r="F63" s="21">
        <f>IF(AND('A-15'!G13="-",'A-15'!G64="-",'A-15'!G115="-",'A-15'!G166="-"),"-",SUM('A-15'!G13,'A-15'!G64,'A-15'!G115,'A-15'!G166))</f>
        <v>255</v>
      </c>
      <c r="G63" s="21">
        <f>IF(AND('A-15'!H13="-",'A-15'!H64="-",'A-15'!H115="-",'A-15'!H166="-"),"-",SUM('A-15'!H13,'A-15'!H64,'A-15'!H115,'A-15'!H166))</f>
        <v>65</v>
      </c>
      <c r="H63" s="21">
        <f>IF(AND('A-15'!J13="-",'A-15'!J64="-",'A-15'!J115="-",'A-15'!J166="-"),"-",SUM('A-15'!J13,'A-15'!J64,'A-15'!J115,'A-15'!J166))</f>
        <v>7526</v>
      </c>
      <c r="J63" s="21">
        <f>IF(AND('A-15'!N13="-",'A-15'!N64="-",'A-15'!N115="-",'A-15'!N166="-"),"-",SUM('A-15'!N13,'A-15'!N64,'A-15'!N115,'A-15'!N166))</f>
        <v>95</v>
      </c>
      <c r="K63" s="21">
        <f>IF(AND('A-15'!O13="-",'A-15'!O64="-",'A-15'!O115="-",'A-15'!O166="-"),"-",SUM('A-15'!O13,'A-15'!O64,'A-15'!O115,'A-15'!O166))</f>
        <v>4987</v>
      </c>
      <c r="L63" s="21">
        <f>IF(AND('A-15'!P13="-",'A-15'!P64="-",'A-15'!P115="-",'A-15'!P166="-"),"-",SUM('A-15'!P13,'A-15'!P64,'A-15'!P115,'A-15'!P166))</f>
        <v>5305</v>
      </c>
      <c r="M63" s="21">
        <f>IF(AND('A-15'!Q13="-",'A-15'!Q64="-",'A-15'!Q115="-",'A-15'!Q166="-"),"-",SUM('A-15'!Q13,'A-15'!Q64,'A-15'!Q115,'A-15'!Q166))</f>
        <v>19961</v>
      </c>
      <c r="N63" s="21">
        <f>IF(AND('A-15'!R13="-",'A-15'!R64="-",'A-15'!R115="-",'A-15'!R166="-"),"-",SUM('A-15'!R13,'A-15'!R64,'A-15'!R115,'A-15'!R166))</f>
        <v>7747</v>
      </c>
      <c r="O63" s="21">
        <f>IF(AND('A-15'!S13="-",'A-15'!S64="-",'A-15'!S115="-",'A-15'!S166="-"),"-",SUM('A-15'!S13,'A-15'!S64,'A-15'!S115,'A-15'!S166))</f>
        <v>17</v>
      </c>
      <c r="P63" s="21">
        <f>IF(AND('A-15'!U13="-",'A-15'!U64="-",'A-15'!U115="-",'A-15'!U166="-"),"-",SUM('A-15'!U13,'A-15'!U64,'A-15'!U115,'A-15'!U166))</f>
        <v>38095</v>
      </c>
    </row>
    <row r="64" spans="1:16" ht="11.25" customHeight="1">
      <c r="A64" s="68">
        <v>1984</v>
      </c>
      <c r="B64" s="21">
        <f>IF(AND('A-15'!C14="-",'A-15'!C65="-",'A-15'!C116="-",'A-15'!C167="-"),"-",SUM('A-15'!C14,'A-15'!C65,'A-15'!C116,'A-15'!C167))</f>
        <v>1348</v>
      </c>
      <c r="C64" s="21">
        <f>IF(AND('A-15'!D14="-",'A-15'!D65="-",'A-15'!D116="-",'A-15'!D167="-"),"-",SUM('A-15'!D14,'A-15'!D65,'A-15'!D116,'A-15'!D167))</f>
        <v>517</v>
      </c>
      <c r="D64" s="21">
        <f>IF(AND('A-15'!E14="-",'A-15'!E65="-",'A-15'!E116="-",'A-15'!E167="-"),"-",SUM('A-15'!E14,'A-15'!E65,'A-15'!E116,'A-15'!E167))</f>
        <v>751</v>
      </c>
      <c r="E64" s="21">
        <f>IF(AND('A-15'!F14="-",'A-15'!F65="-",'A-15'!F116="-",'A-15'!F167="-"),"-",SUM('A-15'!F14,'A-15'!F65,'A-15'!F116,'A-15'!F167))</f>
        <v>1367</v>
      </c>
      <c r="F64" s="21">
        <f>IF(AND('A-15'!G14="-",'A-15'!G65="-",'A-15'!G116="-",'A-15'!G167="-"),"-",SUM('A-15'!G14,'A-15'!G65,'A-15'!G116,'A-15'!G167))</f>
        <v>0</v>
      </c>
      <c r="G64" s="21">
        <f>IF(AND('A-15'!H14="-",'A-15'!H65="-",'A-15'!H116="-",'A-15'!H167="-"),"-",SUM('A-15'!H14,'A-15'!H65,'A-15'!H116,'A-15'!H167))</f>
        <v>147</v>
      </c>
      <c r="H64" s="21">
        <f>IF(AND('A-15'!J14="-",'A-15'!J65="-",'A-15'!J116="-",'A-15'!J167="-"),"-",SUM('A-15'!J14,'A-15'!J65,'A-15'!J116,'A-15'!J167))</f>
        <v>3983</v>
      </c>
      <c r="J64" s="21">
        <f>IF(AND('A-15'!N14="-",'A-15'!N65="-",'A-15'!N116="-",'A-15'!N167="-"),"-",SUM('A-15'!N14,'A-15'!N65,'A-15'!N116,'A-15'!N167))</f>
        <v>0</v>
      </c>
      <c r="K64" s="21">
        <f>IF(AND('A-15'!O14="-",'A-15'!O65="-",'A-15'!O116="-",'A-15'!O167="-"),"-",SUM('A-15'!O14,'A-15'!O65,'A-15'!O116,'A-15'!O167))</f>
        <v>0</v>
      </c>
      <c r="L64" s="21">
        <f>IF(AND('A-15'!P14="-",'A-15'!P65="-",'A-15'!P116="-",'A-15'!P167="-"),"-",SUM('A-15'!P14,'A-15'!P65,'A-15'!P116,'A-15'!P167))</f>
        <v>19715</v>
      </c>
      <c r="M64" s="21">
        <f>IF(AND('A-15'!Q14="-",'A-15'!Q65="-",'A-15'!Q116="-",'A-15'!Q167="-"),"-",SUM('A-15'!Q14,'A-15'!Q65,'A-15'!Q116,'A-15'!Q167))</f>
        <v>23772</v>
      </c>
      <c r="N64" s="21">
        <f>IF(AND('A-15'!R14="-",'A-15'!R65="-",'A-15'!R116="-",'A-15'!R167="-"),"-",SUM('A-15'!R14,'A-15'!R65,'A-15'!R116,'A-15'!R167))</f>
        <v>0</v>
      </c>
      <c r="O64" s="21">
        <f>IF(AND('A-15'!S14="-",'A-15'!S65="-",'A-15'!S116="-",'A-15'!S167="-"),"-",SUM('A-15'!S14,'A-15'!S65,'A-15'!S116,'A-15'!S167))</f>
        <v>147</v>
      </c>
      <c r="P64" s="21">
        <f>IF(AND('A-15'!U14="-",'A-15'!U65="-",'A-15'!U116="-",'A-15'!U167="-"),"-",SUM('A-15'!U14,'A-15'!U65,'A-15'!U116,'A-15'!U167))</f>
        <v>43487</v>
      </c>
    </row>
    <row r="65" spans="1:16" ht="11.25" customHeight="1">
      <c r="A65" s="68">
        <v>1985</v>
      </c>
      <c r="B65" s="21">
        <f>IF(AND('A-15'!C15="-",'A-15'!C66="-",'A-15'!C117="-",'A-15'!C168="-"),"-",SUM('A-15'!C15,'A-15'!C66,'A-15'!C117,'A-15'!C168))</f>
        <v>4014</v>
      </c>
      <c r="C65" s="21">
        <f>IF(AND('A-15'!D15="-",'A-15'!D66="-",'A-15'!D117="-",'A-15'!D168="-"),"-",SUM('A-15'!D15,'A-15'!D66,'A-15'!D117,'A-15'!D168))</f>
        <v>156</v>
      </c>
      <c r="D65" s="21">
        <f>IF(AND('A-15'!E15="-",'A-15'!E66="-",'A-15'!E117="-",'A-15'!E168="-"),"-",SUM('A-15'!E15,'A-15'!E66,'A-15'!E117,'A-15'!E168))</f>
        <v>3743</v>
      </c>
      <c r="E65" s="21">
        <f>IF(AND('A-15'!F15="-",'A-15'!F66="-",'A-15'!F117="-",'A-15'!F168="-"),"-",SUM('A-15'!F15,'A-15'!F66,'A-15'!F117,'A-15'!F168))</f>
        <v>2252</v>
      </c>
      <c r="F65" s="21">
        <f>IF(AND('A-15'!G15="-",'A-15'!G66="-",'A-15'!G117="-",'A-15'!G168="-"),"-",SUM('A-15'!G15,'A-15'!G66,'A-15'!G117,'A-15'!G168))</f>
        <v>1910</v>
      </c>
      <c r="G65" s="21">
        <f>IF(AND('A-15'!H15="-",'A-15'!H66="-",'A-15'!H117="-",'A-15'!H168="-"),"-",SUM('A-15'!H15,'A-15'!H66,'A-15'!H117,'A-15'!H168))</f>
        <v>299</v>
      </c>
      <c r="H65" s="21">
        <f>IF(AND('A-15'!J15="-",'A-15'!J66="-",'A-15'!J117="-",'A-15'!J168="-"),"-",SUM('A-15'!J15,'A-15'!J66,'A-15'!J117,'A-15'!J168))</f>
        <v>12075</v>
      </c>
      <c r="J65" s="21">
        <f>IF(AND('A-15'!N15="-",'A-15'!N66="-",'A-15'!N117="-",'A-15'!N168="-"),"-",SUM('A-15'!N15,'A-15'!N66,'A-15'!N117,'A-15'!N168))</f>
        <v>1</v>
      </c>
      <c r="K65" s="21">
        <f>IF(AND('A-15'!O15="-",'A-15'!O66="-",'A-15'!O117="-",'A-15'!O168="-"),"-",SUM('A-15'!O15,'A-15'!O66,'A-15'!O117,'A-15'!O168))</f>
        <v>1911</v>
      </c>
      <c r="L65" s="21">
        <f>IF(AND('A-15'!P15="-",'A-15'!P66="-",'A-15'!P117="-",'A-15'!P168="-"),"-",SUM('A-15'!P15,'A-15'!P66,'A-15'!P117,'A-15'!P168))</f>
        <v>33602</v>
      </c>
      <c r="M65" s="21">
        <f>IF(AND('A-15'!Q15="-",'A-15'!Q66="-",'A-15'!Q117="-",'A-15'!Q168="-"),"-",SUM('A-15'!Q15,'A-15'!Q66,'A-15'!Q117,'A-15'!Q168))</f>
        <v>29361</v>
      </c>
      <c r="N65" s="21">
        <f>IF(AND('A-15'!R15="-",'A-15'!R66="-",'A-15'!R117="-",'A-15'!R168="-"),"-",SUM('A-15'!R15,'A-15'!R66,'A-15'!R117,'A-15'!R168))</f>
        <v>23573</v>
      </c>
      <c r="O65" s="21">
        <f>IF(AND('A-15'!S15="-",'A-15'!S66="-",'A-15'!S117="-",'A-15'!S168="-"),"-",SUM('A-15'!S15,'A-15'!S66,'A-15'!S117,'A-15'!S168))</f>
        <v>37</v>
      </c>
      <c r="P65" s="21">
        <f>IF(AND('A-15'!U15="-",'A-15'!U66="-",'A-15'!U117="-",'A-15'!U168="-"),"-",SUM('A-15'!U15,'A-15'!U66,'A-15'!U117,'A-15'!U168))</f>
        <v>88448</v>
      </c>
    </row>
    <row r="66" spans="1:16" ht="11.25" customHeight="1">
      <c r="A66" s="68">
        <v>1986</v>
      </c>
      <c r="B66" s="21">
        <f>IF(AND('A-15'!C16="-",'A-15'!C67="-",'A-15'!C118="-",'A-15'!C169="-"),"-",SUM('A-15'!C16,'A-15'!C67,'A-15'!C118,'A-15'!C169))</f>
        <v>3891</v>
      </c>
      <c r="C66" s="21">
        <f>IF(AND('A-15'!D16="-",'A-15'!D67="-",'A-15'!D118="-",'A-15'!D169="-"),"-",SUM('A-15'!D16,'A-15'!D67,'A-15'!D118,'A-15'!D169))</f>
        <v>4461</v>
      </c>
      <c r="D66" s="21">
        <f>IF(AND('A-15'!E16="-",'A-15'!E67="-",'A-15'!E118="-",'A-15'!E169="-"),"-",SUM('A-15'!E16,'A-15'!E67,'A-15'!E118,'A-15'!E169))</f>
        <v>3688</v>
      </c>
      <c r="E66" s="21">
        <f>IF(AND('A-15'!F16="-",'A-15'!F67="-",'A-15'!F118="-",'A-15'!F169="-"),"-",SUM('A-15'!F16,'A-15'!F67,'A-15'!F118,'A-15'!F169))</f>
        <v>418</v>
      </c>
      <c r="F66" s="21">
        <f>IF(AND('A-15'!G16="-",'A-15'!G67="-",'A-15'!G118="-",'A-15'!G169="-"),"-",SUM('A-15'!G16,'A-15'!G67,'A-15'!G118,'A-15'!G169))</f>
        <v>0</v>
      </c>
      <c r="G66" s="21">
        <f>IF(AND('A-15'!H16="-",'A-15'!H67="-",'A-15'!H118="-",'A-15'!H169="-"),"-",SUM('A-15'!H16,'A-15'!H67,'A-15'!H118,'A-15'!H169))</f>
        <v>0</v>
      </c>
      <c r="H66" s="21">
        <f>IF(AND('A-15'!J16="-",'A-15'!J67="-",'A-15'!J118="-",'A-15'!J169="-"),"-",SUM('A-15'!J16,'A-15'!J67,'A-15'!J118,'A-15'!J169))</f>
        <v>12458</v>
      </c>
      <c r="J66" s="21">
        <f>IF(AND('A-15'!N16="-",'A-15'!N67="-",'A-15'!N118="-",'A-15'!N169="-"),"-",SUM('A-15'!N16,'A-15'!N67,'A-15'!N118,'A-15'!N169))</f>
        <v>0</v>
      </c>
      <c r="K66" s="21">
        <f>IF(AND('A-15'!O16="-",'A-15'!O67="-",'A-15'!O118="-",'A-15'!O169="-"),"-",SUM('A-15'!O16,'A-15'!O67,'A-15'!O118,'A-15'!O169))</f>
        <v>21166</v>
      </c>
      <c r="L66" s="21">
        <f>IF(AND('A-15'!P16="-",'A-15'!P67="-",'A-15'!P118="-",'A-15'!P169="-"),"-",SUM('A-15'!P16,'A-15'!P67,'A-15'!P118,'A-15'!P169))</f>
        <v>51622</v>
      </c>
      <c r="M66" s="21">
        <f>IF(AND('A-15'!Q16="-",'A-15'!Q67="-",'A-15'!Q118="-",'A-15'!Q169="-"),"-",SUM('A-15'!Q16,'A-15'!Q67,'A-15'!Q118,'A-15'!Q169))</f>
        <v>11711</v>
      </c>
      <c r="N66" s="21">
        <f>IF(AND('A-15'!R16="-",'A-15'!R67="-",'A-15'!R118="-",'A-15'!R169="-"),"-",SUM('A-15'!R16,'A-15'!R67,'A-15'!R118,'A-15'!R169))</f>
        <v>13</v>
      </c>
      <c r="O66" s="21">
        <f>IF(AND('A-15'!S16="-",'A-15'!S67="-",'A-15'!S118="-",'A-15'!S169="-"),"-",SUM('A-15'!S16,'A-15'!S67,'A-15'!S118,'A-15'!S169))</f>
        <v>0</v>
      </c>
      <c r="P66" s="21">
        <f>IF(AND('A-15'!U16="-",'A-15'!U67="-",'A-15'!U118="-",'A-15'!U169="-"),"-",SUM('A-15'!U16,'A-15'!U67,'A-15'!U118,'A-15'!U169))</f>
        <v>84512</v>
      </c>
    </row>
    <row r="67" spans="1:16" ht="11.25" customHeight="1">
      <c r="A67" s="68">
        <v>1987</v>
      </c>
      <c r="B67" s="21">
        <f>IF(AND('A-15'!C17="-",'A-15'!C68="-",'A-15'!C119="-",'A-15'!C170="-"),"-",SUM('A-15'!C17,'A-15'!C68,'A-15'!C119,'A-15'!C170))</f>
        <v>8563</v>
      </c>
      <c r="C67" s="21">
        <f>IF(AND('A-15'!D17="-",'A-15'!D68="-",'A-15'!D119="-",'A-15'!D170="-"),"-",SUM('A-15'!D17,'A-15'!D68,'A-15'!D119,'A-15'!D170))</f>
        <v>0</v>
      </c>
      <c r="D67" s="21">
        <f>IF(AND('A-15'!E17="-",'A-15'!E68="-",'A-15'!E119="-",'A-15'!E170="-"),"-",SUM('A-15'!E17,'A-15'!E68,'A-15'!E119,'A-15'!E170))</f>
        <v>2181</v>
      </c>
      <c r="E67" s="21">
        <f>IF(AND('A-15'!F17="-",'A-15'!F68="-",'A-15'!F119="-",'A-15'!F170="-"),"-",SUM('A-15'!F17,'A-15'!F68,'A-15'!F119,'A-15'!F170))</f>
        <v>7271</v>
      </c>
      <c r="F67" s="21">
        <f>IF(AND('A-15'!G17="-",'A-15'!G68="-",'A-15'!G119="-",'A-15'!G170="-"),"-",SUM('A-15'!G17,'A-15'!G68,'A-15'!G119,'A-15'!G170))</f>
        <v>0</v>
      </c>
      <c r="G67" s="21">
        <f>IF(AND('A-15'!H17="-",'A-15'!H68="-",'A-15'!H119="-",'A-15'!H170="-"),"-",SUM('A-15'!H17,'A-15'!H68,'A-15'!H119,'A-15'!H170))</f>
        <v>52</v>
      </c>
      <c r="H67" s="21">
        <f>IF(AND('A-15'!J17="-",'A-15'!J68="-",'A-15'!J119="-",'A-15'!J170="-"),"-",SUM('A-15'!J17,'A-15'!J68,'A-15'!J119,'A-15'!J170))</f>
        <v>18015</v>
      </c>
      <c r="J67" s="21">
        <f>IF(AND('A-15'!N17="-",'A-15'!N68="-",'A-15'!N119="-",'A-15'!N170="-"),"-",SUM('A-15'!N17,'A-15'!N68,'A-15'!N119,'A-15'!N170))</f>
        <v>16</v>
      </c>
      <c r="K67" s="21">
        <f>IF(AND('A-15'!O17="-",'A-15'!O68="-",'A-15'!O119="-",'A-15'!O170="-"),"-",SUM('A-15'!O17,'A-15'!O68,'A-15'!O119,'A-15'!O170))</f>
        <v>0</v>
      </c>
      <c r="L67" s="21">
        <f>IF(AND('A-15'!P17="-",'A-15'!P68="-",'A-15'!P119="-",'A-15'!P170="-"),"-",SUM('A-15'!P17,'A-15'!P68,'A-15'!P119,'A-15'!P170))</f>
        <v>45619</v>
      </c>
      <c r="M67" s="21">
        <f>IF(AND('A-15'!Q17="-",'A-15'!Q68="-",'A-15'!Q119="-",'A-15'!Q170="-"),"-",SUM('A-15'!Q17,'A-15'!Q68,'A-15'!Q119,'A-15'!Q170))</f>
        <v>44040</v>
      </c>
      <c r="N67" s="21">
        <f>IF(AND('A-15'!R17="-",'A-15'!R68="-",'A-15'!R119="-",'A-15'!R170="-"),"-",SUM('A-15'!R17,'A-15'!R68,'A-15'!R119,'A-15'!R170))</f>
        <v>0</v>
      </c>
      <c r="O67" s="21">
        <f>IF(AND('A-15'!S17="-",'A-15'!S68="-",'A-15'!S119="-",'A-15'!S170="-"),"-",SUM('A-15'!S17,'A-15'!S68,'A-15'!S119,'A-15'!S170))</f>
        <v>33</v>
      </c>
      <c r="P67" s="21">
        <f>IF(AND('A-15'!U17="-",'A-15'!U68="-",'A-15'!U119="-",'A-15'!U170="-"),"-",SUM('A-15'!U17,'A-15'!U68,'A-15'!U119,'A-15'!U170))</f>
        <v>89675</v>
      </c>
    </row>
    <row r="68" spans="1:16" ht="11.25" customHeight="1">
      <c r="A68" s="68">
        <v>1988</v>
      </c>
      <c r="B68" s="21">
        <f>IF(AND('A-15'!C18="-",'A-15'!C69="-",'A-15'!C120="-",'A-15'!C171="-"),"-",SUM('A-15'!C18,'A-15'!C69,'A-15'!C120,'A-15'!C171))</f>
        <v>7714</v>
      </c>
      <c r="C68" s="21">
        <f>IF(AND('A-15'!D18="-",'A-15'!D69="-",'A-15'!D120="-",'A-15'!D171="-"),"-",SUM('A-15'!D18,'A-15'!D69,'A-15'!D120,'A-15'!D171))</f>
        <v>9764</v>
      </c>
      <c r="D68" s="21">
        <f>IF(AND('A-15'!E18="-",'A-15'!E69="-",'A-15'!E120="-",'A-15'!E171="-"),"-",SUM('A-15'!E18,'A-15'!E69,'A-15'!E120,'A-15'!E171))</f>
        <v>6379</v>
      </c>
      <c r="E68" s="21">
        <f>IF(AND('A-15'!F18="-",'A-15'!F69="-",'A-15'!F120="-",'A-15'!F171="-"),"-",SUM('A-15'!F18,'A-15'!F69,'A-15'!F120,'A-15'!F171))</f>
        <v>6825</v>
      </c>
      <c r="F68" s="21">
        <f>IF(AND('A-15'!G18="-",'A-15'!G69="-",'A-15'!G120="-",'A-15'!G171="-"),"-",SUM('A-15'!G18,'A-15'!G69,'A-15'!G120,'A-15'!G171))</f>
        <v>1968</v>
      </c>
      <c r="G68" s="21">
        <f>IF(AND('A-15'!H18="-",'A-15'!H69="-",'A-15'!H120="-",'A-15'!H171="-"),"-",SUM('A-15'!H18,'A-15'!H69,'A-15'!H120,'A-15'!H171))</f>
        <v>0</v>
      </c>
      <c r="H68" s="21">
        <f>IF(AND('A-15'!J18="-",'A-15'!J69="-",'A-15'!J120="-",'A-15'!J171="-"),"-",SUM('A-15'!J18,'A-15'!J69,'A-15'!J120,'A-15'!J171))</f>
        <v>32650</v>
      </c>
      <c r="J68" s="21">
        <f>IF(AND('A-15'!N18="-",'A-15'!N69="-",'A-15'!N120="-",'A-15'!N171="-"),"-",SUM('A-15'!N18,'A-15'!N69,'A-15'!N120,'A-15'!N171))</f>
        <v>0</v>
      </c>
      <c r="K68" s="21">
        <f>IF(AND('A-15'!O18="-",'A-15'!O69="-",'A-15'!O120="-",'A-15'!O171="-"),"-",SUM('A-15'!O18,'A-15'!O69,'A-15'!O120,'A-15'!O171))</f>
        <v>114</v>
      </c>
      <c r="L68" s="21">
        <f>IF(AND('A-15'!P18="-",'A-15'!P69="-",'A-15'!P120="-",'A-15'!P171="-"),"-",SUM('A-15'!P18,'A-15'!P69,'A-15'!P120,'A-15'!P171))</f>
        <v>11813</v>
      </c>
      <c r="M68" s="21">
        <f>IF(AND('A-15'!Q18="-",'A-15'!Q69="-",'A-15'!Q120="-",'A-15'!Q171="-"),"-",SUM('A-15'!Q18,'A-15'!Q69,'A-15'!Q120,'A-15'!Q171))</f>
        <v>46236</v>
      </c>
      <c r="N68" s="21">
        <f>IF(AND('A-15'!R18="-",'A-15'!R69="-",'A-15'!R120="-",'A-15'!R171="-"),"-",SUM('A-15'!R18,'A-15'!R69,'A-15'!R120,'A-15'!R171))</f>
        <v>10167</v>
      </c>
      <c r="O68" s="21">
        <f>IF(AND('A-15'!S18="-",'A-15'!S69="-",'A-15'!S120="-",'A-15'!S171="-"),"-",SUM('A-15'!S18,'A-15'!S69,'A-15'!S120,'A-15'!S171))</f>
        <v>0</v>
      </c>
      <c r="P68" s="21">
        <f>IF(AND('A-15'!U18="-",'A-15'!U69="-",'A-15'!U120="-",'A-15'!U171="-"),"-",SUM('A-15'!U18,'A-15'!U69,'A-15'!U120,'A-15'!U171))</f>
        <v>68330</v>
      </c>
    </row>
    <row r="69" spans="1:16" ht="11.25" customHeight="1">
      <c r="A69" s="68">
        <v>1989</v>
      </c>
      <c r="B69" s="21">
        <f>IF(AND('A-15'!C19="-",'A-15'!C70="-",'A-15'!C121="-",'A-15'!C172="-"),"-",SUM('A-15'!C19,'A-15'!C70,'A-15'!C121,'A-15'!C172))</f>
        <v>6711</v>
      </c>
      <c r="C69" s="21">
        <f>IF(AND('A-15'!D19="-",'A-15'!D70="-",'A-15'!D121="-",'A-15'!D172="-"),"-",SUM('A-15'!D19,'A-15'!D70,'A-15'!D121,'A-15'!D172))</f>
        <v>7645</v>
      </c>
      <c r="D69" s="21">
        <f>IF(AND('A-15'!E19="-",'A-15'!E70="-",'A-15'!E121="-",'A-15'!E172="-"),"-",SUM('A-15'!E19,'A-15'!E70,'A-15'!E121,'A-15'!E172))</f>
        <v>10111</v>
      </c>
      <c r="E69" s="21">
        <f>IF(AND('A-15'!F19="-",'A-15'!F70="-",'A-15'!F121="-",'A-15'!F172="-"),"-",SUM('A-15'!F19,'A-15'!F70,'A-15'!F121,'A-15'!F172))</f>
        <v>5247</v>
      </c>
      <c r="F69" s="21">
        <f>IF(AND('A-15'!G19="-",'A-15'!G70="-",'A-15'!G121="-",'A-15'!G172="-"),"-",SUM('A-15'!G19,'A-15'!G70,'A-15'!G121,'A-15'!G172))</f>
        <v>1582</v>
      </c>
      <c r="G69" s="21">
        <f>IF(AND('A-15'!H19="-",'A-15'!H70="-",'A-15'!H121="-",'A-15'!H172="-"),"-",SUM('A-15'!H19,'A-15'!H70,'A-15'!H121,'A-15'!H172))</f>
        <v>0</v>
      </c>
      <c r="H69" s="21">
        <f>IF(AND('A-15'!J19="-",'A-15'!J70="-",'A-15'!J121="-",'A-15'!J172="-"),"-",SUM('A-15'!J19,'A-15'!J70,'A-15'!J121,'A-15'!J172))</f>
        <v>31296</v>
      </c>
      <c r="J69" s="21">
        <f>IF(AND('A-15'!N19="-",'A-15'!N70="-",'A-15'!N121="-",'A-15'!N172="-"),"-",SUM('A-15'!N19,'A-15'!N70,'A-15'!N121,'A-15'!N172))</f>
        <v>1</v>
      </c>
      <c r="K69" s="21">
        <f>IF(AND('A-15'!O19="-",'A-15'!O70="-",'A-15'!O121="-",'A-15'!O172="-"),"-",SUM('A-15'!O19,'A-15'!O70,'A-15'!O121,'A-15'!O172))</f>
        <v>0</v>
      </c>
      <c r="L69" s="21">
        <f>IF(AND('A-15'!P19="-",'A-15'!P70="-",'A-15'!P121="-",'A-15'!P172="-"),"-",SUM('A-15'!P19,'A-15'!P70,'A-15'!P121,'A-15'!P172))</f>
        <v>31817</v>
      </c>
      <c r="M69" s="21">
        <f>IF(AND('A-15'!Q19="-",'A-15'!Q70="-",'A-15'!Q121="-",'A-15'!Q172="-"),"-",SUM('A-15'!Q19,'A-15'!Q70,'A-15'!Q121,'A-15'!Q172))</f>
        <v>23499</v>
      </c>
      <c r="N69" s="21">
        <f>IF(AND('A-15'!R19="-",'A-15'!R70="-",'A-15'!R121="-",'A-15'!R172="-"),"-",SUM('A-15'!R19,'A-15'!R70,'A-15'!R121,'A-15'!R172))</f>
        <v>28590</v>
      </c>
      <c r="O69" s="21">
        <f>IF(AND('A-15'!S19="-",'A-15'!S70="-",'A-15'!S121="-",'A-15'!S172="-"),"-",SUM('A-15'!S19,'A-15'!S70,'A-15'!S121,'A-15'!S172))</f>
        <v>0</v>
      </c>
      <c r="P69" s="21">
        <f>IF(AND('A-15'!U19="-",'A-15'!U70="-",'A-15'!U121="-",'A-15'!U172="-"),"-",SUM('A-15'!U19,'A-15'!U70,'A-15'!U121,'A-15'!U172))</f>
        <v>83907</v>
      </c>
    </row>
    <row r="70" spans="1:16" ht="11.25" customHeight="1">
      <c r="A70" s="68">
        <v>1990</v>
      </c>
      <c r="B70" s="21">
        <f>IF(AND('A-15'!C20="-",'A-15'!C71="-",'A-15'!C122="-",'A-15'!C173="-"),"-",SUM('A-15'!C20,'A-15'!C71,'A-15'!C122,'A-15'!C173))</f>
        <v>7504</v>
      </c>
      <c r="C70" s="21">
        <f>IF(AND('A-15'!D20="-",'A-15'!D71="-",'A-15'!D122="-",'A-15'!D173="-"),"-",SUM('A-15'!D20,'A-15'!D71,'A-15'!D122,'A-15'!D173))</f>
        <v>7906</v>
      </c>
      <c r="D70" s="21">
        <f>IF(AND('A-15'!E20="-",'A-15'!E71="-",'A-15'!E122="-",'A-15'!E173="-"),"-",SUM('A-15'!E20,'A-15'!E71,'A-15'!E122,'A-15'!E173))</f>
        <v>11270</v>
      </c>
      <c r="E70" s="21">
        <f>IF(AND('A-15'!F20="-",'A-15'!F71="-",'A-15'!F122="-",'A-15'!F173="-"),"-",SUM('A-15'!F20,'A-15'!F71,'A-15'!F122,'A-15'!F173))</f>
        <v>2771</v>
      </c>
      <c r="F70" s="21">
        <f>IF(AND('A-15'!G20="-",'A-15'!G71="-",'A-15'!G122="-",'A-15'!G173="-"),"-",SUM('A-15'!G20,'A-15'!G71,'A-15'!G122,'A-15'!G173))</f>
        <v>2690</v>
      </c>
      <c r="G70" s="21">
        <f>IF(AND('A-15'!H20="-",'A-15'!H71="-",'A-15'!H122="-",'A-15'!H173="-"),"-",SUM('A-15'!H20,'A-15'!H71,'A-15'!H122,'A-15'!H173))</f>
        <v>8</v>
      </c>
      <c r="H70" s="21">
        <f>IF(AND('A-15'!J20="-",'A-15'!J71="-",'A-15'!J122="-",'A-15'!J173="-"),"-",SUM('A-15'!J20,'A-15'!J71,'A-15'!J122,'A-15'!J173))</f>
        <v>32141</v>
      </c>
      <c r="J70" s="21">
        <f>IF(AND('A-15'!N20="-",'A-15'!N71="-",'A-15'!N122="-",'A-15'!N173="-"),"-",SUM('A-15'!N20,'A-15'!N71,'A-15'!N122,'A-15'!N173))</f>
        <v>0</v>
      </c>
      <c r="K70" s="21">
        <f>IF(AND('A-15'!O20="-",'A-15'!O71="-",'A-15'!O122="-",'A-15'!O173="-"),"-",SUM('A-15'!O20,'A-15'!O71,'A-15'!O122,'A-15'!O173))</f>
        <v>1</v>
      </c>
      <c r="L70" s="21">
        <f>IF(AND('A-15'!P20="-",'A-15'!P71="-",'A-15'!P122="-",'A-15'!P173="-"),"-",SUM('A-15'!P20,'A-15'!P71,'A-15'!P122,'A-15'!P173))</f>
        <v>20680</v>
      </c>
      <c r="M70" s="21">
        <f>IF(AND('A-15'!Q20="-",'A-15'!Q71="-",'A-15'!Q122="-",'A-15'!Q173="-"),"-",SUM('A-15'!Q20,'A-15'!Q71,'A-15'!Q122,'A-15'!Q173))</f>
        <v>54225</v>
      </c>
      <c r="N70" s="21">
        <f>IF(AND('A-15'!R20="-",'A-15'!R71="-",'A-15'!R122="-",'A-15'!R173="-"),"-",SUM('A-15'!R20,'A-15'!R71,'A-15'!R122,'A-15'!R173))</f>
        <v>16485</v>
      </c>
      <c r="O70" s="21">
        <f>IF(AND('A-15'!S20="-",'A-15'!S71="-",'A-15'!S122="-",'A-15'!S173="-"),"-",SUM('A-15'!S20,'A-15'!S71,'A-15'!S122,'A-15'!S173))</f>
        <v>1</v>
      </c>
      <c r="P70" s="21">
        <f>IF(AND('A-15'!U20="-",'A-15'!U71="-",'A-15'!U122="-",'A-15'!U173="-"),"-",SUM('A-15'!U20,'A-15'!U71,'A-15'!U122,'A-15'!U173))</f>
        <v>91391</v>
      </c>
    </row>
    <row r="71" spans="1:16" ht="11.25" customHeight="1">
      <c r="A71" s="68">
        <v>1991</v>
      </c>
      <c r="B71" s="21">
        <f>IF(AND('A-15'!C21="-",'A-15'!C72="-",'A-15'!C123="-",'A-15'!C174="-"),"-",SUM('A-15'!C21,'A-15'!C72,'A-15'!C123,'A-15'!C174))</f>
        <v>4456</v>
      </c>
      <c r="C71" s="21">
        <f>IF(AND('A-15'!D21="-",'A-15'!D72="-",'A-15'!D123="-",'A-15'!D174="-"),"-",SUM('A-15'!D21,'A-15'!D72,'A-15'!D123,'A-15'!D174))</f>
        <v>6039</v>
      </c>
      <c r="D71" s="21">
        <f>IF(AND('A-15'!E21="-",'A-15'!E72="-",'A-15'!E123="-",'A-15'!E174="-"),"-",SUM('A-15'!E21,'A-15'!E72,'A-15'!E123,'A-15'!E174))</f>
        <v>6875</v>
      </c>
      <c r="E71" s="21">
        <f>IF(AND('A-15'!F21="-",'A-15'!F72="-",'A-15'!F123="-",'A-15'!F174="-"),"-",SUM('A-15'!F21,'A-15'!F72,'A-15'!F123,'A-15'!F174))</f>
        <v>4497</v>
      </c>
      <c r="F71" s="21">
        <f>IF(AND('A-15'!G21="-",'A-15'!G72="-",'A-15'!G123="-",'A-15'!G174="-"),"-",SUM('A-15'!G21,'A-15'!G72,'A-15'!G123,'A-15'!G174))</f>
        <v>0</v>
      </c>
      <c r="G71" s="21">
        <f>IF(AND('A-15'!H21="-",'A-15'!H72="-",'A-15'!H123="-",'A-15'!H174="-"),"-",SUM('A-15'!H21,'A-15'!H72,'A-15'!H123,'A-15'!H174))</f>
        <v>147</v>
      </c>
      <c r="H71" s="21">
        <f>IF(AND('A-15'!J21="-",'A-15'!J72="-",'A-15'!J123="-",'A-15'!J174="-"),"-",SUM('A-15'!J21,'A-15'!J72,'A-15'!J123,'A-15'!J174))</f>
        <v>21867</v>
      </c>
      <c r="J71" s="21">
        <f>IF(AND('A-15'!N21="-",'A-15'!N72="-",'A-15'!N123="-",'A-15'!N174="-"),"-",SUM('A-15'!N21,'A-15'!N72,'A-15'!N123,'A-15'!N174))</f>
        <v>0</v>
      </c>
      <c r="K71" s="21">
        <f>IF(AND('A-15'!O21="-",'A-15'!O72="-",'A-15'!O123="-",'A-15'!O174="-"),"-",SUM('A-15'!O21,'A-15'!O72,'A-15'!O123,'A-15'!O174))</f>
        <v>0</v>
      </c>
      <c r="L71" s="21">
        <f>IF(AND('A-15'!P21="-",'A-15'!P72="-",'A-15'!P123="-",'A-15'!P174="-"),"-",SUM('A-15'!P21,'A-15'!P72,'A-15'!P123,'A-15'!P174))</f>
        <v>38943</v>
      </c>
      <c r="M71" s="21">
        <f>IF(AND('A-15'!Q21="-",'A-15'!Q72="-",'A-15'!Q123="-",'A-15'!Q174="-"),"-",SUM('A-15'!Q21,'A-15'!Q72,'A-15'!Q123,'A-15'!Q174))</f>
        <v>38011</v>
      </c>
      <c r="N71" s="21">
        <f>IF(AND('A-15'!R21="-",'A-15'!R72="-",'A-15'!R123="-",'A-15'!R174="-"),"-",SUM('A-15'!R21,'A-15'!R72,'A-15'!R123,'A-15'!R174))</f>
        <v>0</v>
      </c>
      <c r="O71" s="21">
        <f>IF(AND('A-15'!S21="-",'A-15'!S72="-",'A-15'!S123="-",'A-15'!S174="-"),"-",SUM('A-15'!S21,'A-15'!S72,'A-15'!S123,'A-15'!S174))</f>
        <v>498</v>
      </c>
      <c r="P71" s="21">
        <f>IF(AND('A-15'!U21="-",'A-15'!U72="-",'A-15'!U123="-",'A-15'!U174="-"),"-",SUM('A-15'!U21,'A-15'!U72,'A-15'!U123,'A-15'!U174))</f>
        <v>76954</v>
      </c>
    </row>
    <row r="72" spans="1:16" ht="11.25" customHeight="1">
      <c r="A72" s="68">
        <v>1992</v>
      </c>
      <c r="B72" s="21">
        <f>IF(AND('A-15'!C22="-",'A-15'!C73="-",'A-15'!C124="-",'A-15'!C175="-"),"-",SUM('A-15'!C22,'A-15'!C73,'A-15'!C124,'A-15'!C175))</f>
        <v>8787</v>
      </c>
      <c r="C72" s="21">
        <f>IF(AND('A-15'!D22="-",'A-15'!D73="-",'A-15'!D124="-",'A-15'!D175="-"),"-",SUM('A-15'!D22,'A-15'!D73,'A-15'!D124,'A-15'!D175))</f>
        <v>5538</v>
      </c>
      <c r="D72" s="21">
        <f>IF(AND('A-15'!E22="-",'A-15'!E73="-",'A-15'!E124="-",'A-15'!E175="-"),"-",SUM('A-15'!E22,'A-15'!E73,'A-15'!E124,'A-15'!E175))</f>
        <v>4724</v>
      </c>
      <c r="E72" s="21">
        <f>IF(AND('A-15'!F22="-",'A-15'!F73="-",'A-15'!F124="-",'A-15'!F175="-"),"-",SUM('A-15'!F22,'A-15'!F73,'A-15'!F124,'A-15'!F175))</f>
        <v>4027</v>
      </c>
      <c r="F72" s="21">
        <f>IF(AND('A-15'!G22="-",'A-15'!G73="-",'A-15'!G124="-",'A-15'!G175="-"),"-",SUM('A-15'!G22,'A-15'!G73,'A-15'!G124,'A-15'!G175))</f>
        <v>0</v>
      </c>
      <c r="G72" s="21">
        <f>IF(AND('A-15'!H22="-",'A-15'!H73="-",'A-15'!H124="-",'A-15'!H175="-"),"-",SUM('A-15'!H22,'A-15'!H73,'A-15'!H124,'A-15'!H175))</f>
        <v>0</v>
      </c>
      <c r="H72" s="21">
        <f>IF(AND('A-15'!J22="-",'A-15'!J73="-",'A-15'!J124="-",'A-15'!J175="-"),"-",SUM('A-15'!J22,'A-15'!J73,'A-15'!J124,'A-15'!J175))</f>
        <v>23076</v>
      </c>
      <c r="J72" s="21">
        <f>IF(AND('A-15'!N22="-",'A-15'!N73="-",'A-15'!N124="-",'A-15'!N175="-"),"-",SUM('A-15'!N22,'A-15'!N73,'A-15'!N124,'A-15'!N175))</f>
        <v>2</v>
      </c>
      <c r="K72" s="21">
        <f>IF(AND('A-15'!O22="-",'A-15'!O73="-",'A-15'!O124="-",'A-15'!O175="-"),"-",SUM('A-15'!O22,'A-15'!O73,'A-15'!O124,'A-15'!O175))</f>
        <v>3</v>
      </c>
      <c r="L72" s="21">
        <f>IF(AND('A-15'!P22="-",'A-15'!P73="-",'A-15'!P124="-",'A-15'!P175="-"),"-",SUM('A-15'!P22,'A-15'!P73,'A-15'!P124,'A-15'!P175))</f>
        <v>40215</v>
      </c>
      <c r="M72" s="21">
        <f>IF(AND('A-15'!Q22="-",'A-15'!Q73="-",'A-15'!Q124="-",'A-15'!Q175="-"),"-",SUM('A-15'!Q22,'A-15'!Q73,'A-15'!Q124,'A-15'!Q175))</f>
        <v>35369</v>
      </c>
      <c r="N72" s="21">
        <f>IF(AND('A-15'!R22="-",'A-15'!R73="-",'A-15'!R124="-",'A-15'!R175="-"),"-",SUM('A-15'!R22,'A-15'!R73,'A-15'!R124,'A-15'!R175))</f>
        <v>0</v>
      </c>
      <c r="O72" s="21">
        <f>IF(AND('A-15'!S22="-",'A-15'!S73="-",'A-15'!S124="-",'A-15'!S175="-"),"-",SUM('A-15'!S22,'A-15'!S73,'A-15'!S124,'A-15'!S175))</f>
        <v>15</v>
      </c>
      <c r="P72" s="21">
        <f>IF(AND('A-15'!U22="-",'A-15'!U73="-",'A-15'!U124="-",'A-15'!U175="-"),"-",SUM('A-15'!U22,'A-15'!U73,'A-15'!U124,'A-15'!U175))</f>
        <v>75589</v>
      </c>
    </row>
    <row r="73" spans="1:16" ht="11.25" customHeight="1">
      <c r="A73" s="68">
        <v>1993</v>
      </c>
      <c r="B73" s="21">
        <f>IF(AND('A-15'!C23="-",'A-15'!C74="-",'A-15'!C125="-",'A-15'!C176="-"),"-",SUM('A-15'!C23,'A-15'!C74,'A-15'!C125,'A-15'!C176))</f>
        <v>7325</v>
      </c>
      <c r="C73" s="21">
        <f>IF(AND('A-15'!D23="-",'A-15'!D74="-",'A-15'!D125="-",'A-15'!D176="-"),"-",SUM('A-15'!D23,'A-15'!D74,'A-15'!D125,'A-15'!D176))</f>
        <v>5217</v>
      </c>
      <c r="D73" s="21">
        <f>IF(AND('A-15'!E23="-",'A-15'!E74="-",'A-15'!E125="-",'A-15'!E176="-"),"-",SUM('A-15'!E23,'A-15'!E74,'A-15'!E125,'A-15'!E176))</f>
        <v>5923</v>
      </c>
      <c r="E73" s="21">
        <f>IF(AND('A-15'!F23="-",'A-15'!F74="-",'A-15'!F125="-",'A-15'!F176="-"),"-",SUM('A-15'!F23,'A-15'!F74,'A-15'!F125,'A-15'!F176))</f>
        <v>3648</v>
      </c>
      <c r="F73" s="21">
        <f>IF(AND('A-15'!G23="-",'A-15'!G74="-",'A-15'!G125="-",'A-15'!G176="-"),"-",SUM('A-15'!G23,'A-15'!G74,'A-15'!G125,'A-15'!G176))</f>
        <v>2853</v>
      </c>
      <c r="G73" s="21">
        <f>IF(AND('A-15'!H23="-",'A-15'!H74="-",'A-15'!H125="-",'A-15'!H176="-"),"-",SUM('A-15'!H23,'A-15'!H74,'A-15'!H125,'A-15'!H176))</f>
        <v>0</v>
      </c>
      <c r="H73" s="21">
        <f>IF(AND('A-15'!J23="-",'A-15'!J74="-",'A-15'!J125="-",'A-15'!J176="-"),"-",SUM('A-15'!J23,'A-15'!J74,'A-15'!J125,'A-15'!J176))</f>
        <v>24966</v>
      </c>
      <c r="J73" s="21">
        <f>IF(AND('A-15'!N23="-",'A-15'!N74="-",'A-15'!N125="-",'A-15'!N176="-"),"-",SUM('A-15'!N23,'A-15'!N74,'A-15'!N125,'A-15'!N176))</f>
        <v>1</v>
      </c>
      <c r="K73" s="21">
        <f>IF(AND('A-15'!O23="-",'A-15'!O74="-",'A-15'!O125="-",'A-15'!O176="-"),"-",SUM('A-15'!O23,'A-15'!O74,'A-15'!O125,'A-15'!O176))</f>
        <v>0</v>
      </c>
      <c r="L73" s="21">
        <f>IF(AND('A-15'!P23="-",'A-15'!P74="-",'A-15'!P125="-",'A-15'!P176="-"),"-",SUM('A-15'!P23,'A-15'!P74,'A-15'!P125,'A-15'!P176))</f>
        <v>6944</v>
      </c>
      <c r="M73" s="21">
        <f>IF(AND('A-15'!Q23="-",'A-15'!Q74="-",'A-15'!Q125="-",'A-15'!Q176="-"),"-",SUM('A-15'!Q23,'A-15'!Q74,'A-15'!Q125,'A-15'!Q176))</f>
        <v>25420</v>
      </c>
      <c r="N73" s="21">
        <f>IF(AND('A-15'!R23="-",'A-15'!R74="-",'A-15'!R125="-",'A-15'!R176="-"),"-",SUM('A-15'!R23,'A-15'!R74,'A-15'!R125,'A-15'!R176))</f>
        <v>26375</v>
      </c>
      <c r="O73" s="21">
        <f>IF(AND('A-15'!S23="-",'A-15'!S74="-",'A-15'!S125="-",'A-15'!S176="-"),"-",SUM('A-15'!S23,'A-15'!S74,'A-15'!S125,'A-15'!S176))</f>
        <v>0</v>
      </c>
      <c r="P73" s="21">
        <f>IF(AND('A-15'!U23="-",'A-15'!U74="-",'A-15'!U125="-",'A-15'!U176="-"),"-",SUM('A-15'!U23,'A-15'!U74,'A-15'!U125,'A-15'!U176))</f>
        <v>58740</v>
      </c>
    </row>
    <row r="74" spans="1:16" ht="11.25" customHeight="1">
      <c r="A74" s="68">
        <v>1994</v>
      </c>
      <c r="B74" s="21">
        <f>IF(AND('A-15'!C24="-",'A-15'!C75="-",'A-15'!C126="-",'A-15'!C177="-"),"-",SUM('A-15'!C24,'A-15'!C75,'A-15'!C126,'A-15'!C177))</f>
        <v>449</v>
      </c>
      <c r="C74" s="21">
        <f>IF(AND('A-15'!D24="-",'A-15'!D75="-",'A-15'!D126="-",'A-15'!D177="-"),"-",SUM('A-15'!D24,'A-15'!D75,'A-15'!D126,'A-15'!D177))</f>
        <v>4113</v>
      </c>
      <c r="D74" s="21">
        <f>IF(AND('A-15'!E24="-",'A-15'!E75="-",'A-15'!E126="-",'A-15'!E177="-"),"-",SUM('A-15'!E24,'A-15'!E75,'A-15'!E126,'A-15'!E177))</f>
        <v>8</v>
      </c>
      <c r="E74" s="21">
        <f>IF(AND('A-15'!F24="-",'A-15'!F75="-",'A-15'!F126="-",'A-15'!F177="-"),"-",SUM('A-15'!F24,'A-15'!F75,'A-15'!F126,'A-15'!F177))</f>
        <v>0</v>
      </c>
      <c r="F74" s="21">
        <f>IF(AND('A-15'!G24="-",'A-15'!G75="-",'A-15'!G126="-",'A-15'!G177="-"),"-",SUM('A-15'!G24,'A-15'!G75,'A-15'!G126,'A-15'!G177))</f>
        <v>0</v>
      </c>
      <c r="G74" s="21">
        <f>IF(AND('A-15'!H24="-",'A-15'!H75="-",'A-15'!H126="-",'A-15'!H177="-"),"-",SUM('A-15'!H24,'A-15'!H75,'A-15'!H126,'A-15'!H177))</f>
        <v>0</v>
      </c>
      <c r="H74" s="21">
        <f>IF(AND('A-15'!J24="-",'A-15'!J75="-",'A-15'!J126="-",'A-15'!J177="-"),"-",SUM('A-15'!J24,'A-15'!J75,'A-15'!J126,'A-15'!J177))</f>
        <v>4570</v>
      </c>
      <c r="J74" s="21">
        <f>IF(AND('A-15'!N24="-",'A-15'!N75="-",'A-15'!N126="-",'A-15'!N177="-"),"-",SUM('A-15'!N24,'A-15'!N75,'A-15'!N126,'A-15'!N177))</f>
        <v>0</v>
      </c>
      <c r="K74" s="21">
        <f>IF(AND('A-15'!O24="-",'A-15'!O75="-",'A-15'!O126="-",'A-15'!O177="-"),"-",SUM('A-15'!O24,'A-15'!O75,'A-15'!O126,'A-15'!O177))</f>
        <v>0</v>
      </c>
      <c r="L74" s="21">
        <f>IF(AND('A-15'!P24="-",'A-15'!P75="-",'A-15'!P126="-",'A-15'!P177="-"),"-",SUM('A-15'!P24,'A-15'!P75,'A-15'!P126,'A-15'!P177))</f>
        <v>0</v>
      </c>
      <c r="M74" s="21">
        <f>IF(AND('A-15'!Q24="-",'A-15'!Q75="-",'A-15'!Q126="-",'A-15'!Q177="-"),"-",SUM('A-15'!Q24,'A-15'!Q75,'A-15'!Q126,'A-15'!Q177))</f>
        <v>0</v>
      </c>
      <c r="N74" s="21">
        <f>IF(AND('A-15'!R24="-",'A-15'!R75="-",'A-15'!R126="-",'A-15'!R177="-"),"-",SUM('A-15'!R24,'A-15'!R75,'A-15'!R126,'A-15'!R177))</f>
        <v>0</v>
      </c>
      <c r="O74" s="21">
        <f>IF(AND('A-15'!S24="-",'A-15'!S75="-",'A-15'!S126="-",'A-15'!S177="-"),"-",SUM('A-15'!S24,'A-15'!S75,'A-15'!S126,'A-15'!S177))</f>
        <v>0</v>
      </c>
      <c r="P74" s="21">
        <f>IF(AND('A-15'!U24="-",'A-15'!U75="-",'A-15'!U126="-",'A-15'!U177="-"),"-",SUM('A-15'!U24,'A-15'!U75,'A-15'!U126,'A-15'!U177))</f>
        <v>0</v>
      </c>
    </row>
    <row r="75" spans="1:16" ht="11.25" customHeight="1">
      <c r="A75" s="68">
        <v>1995</v>
      </c>
      <c r="B75" s="21">
        <f>IF(AND('A-15'!C25="-",'A-15'!C76="-",'A-15'!C127="-",'A-15'!C178="-"),"-",SUM('A-15'!C25,'A-15'!C76,'A-15'!C127,'A-15'!C178))</f>
        <v>698</v>
      </c>
      <c r="C75" s="21">
        <f>IF(AND('A-15'!D25="-",'A-15'!D76="-",'A-15'!D127="-",'A-15'!D178="-"),"-",SUM('A-15'!D25,'A-15'!D76,'A-15'!D127,'A-15'!D178))</f>
        <v>0</v>
      </c>
      <c r="D75" s="21">
        <f>IF(AND('A-15'!E25="-",'A-15'!E76="-",'A-15'!E127="-",'A-15'!E178="-"),"-",SUM('A-15'!E25,'A-15'!E76,'A-15'!E127,'A-15'!E178))</f>
        <v>23</v>
      </c>
      <c r="E75" s="21">
        <f>IF(AND('A-15'!F25="-",'A-15'!F76="-",'A-15'!F127="-",'A-15'!F178="-"),"-",SUM('A-15'!F25,'A-15'!F76,'A-15'!F127,'A-15'!F178))</f>
        <v>9044</v>
      </c>
      <c r="F75" s="21">
        <f>IF(AND('A-15'!G25="-",'A-15'!G76="-",'A-15'!G127="-",'A-15'!G178="-"),"-",SUM('A-15'!G25,'A-15'!G76,'A-15'!G127,'A-15'!G178))</f>
        <v>0</v>
      </c>
      <c r="G75" s="21">
        <f>IF(AND('A-15'!H25="-",'A-15'!H76="-",'A-15'!H127="-",'A-15'!H178="-"),"-",SUM('A-15'!H25,'A-15'!H76,'A-15'!H127,'A-15'!H178))</f>
        <v>0</v>
      </c>
      <c r="H75" s="21">
        <f>IF(AND('A-15'!J25="-",'A-15'!J76="-",'A-15'!J127="-",'A-15'!J178="-"),"-",SUM('A-15'!J25,'A-15'!J76,'A-15'!J127,'A-15'!J178))</f>
        <v>9765</v>
      </c>
      <c r="J75" s="21">
        <f>IF(AND('A-15'!N25="-",'A-15'!N76="-",'A-15'!N127="-",'A-15'!N178="-"),"-",SUM('A-15'!N25,'A-15'!N76,'A-15'!N127,'A-15'!N178))</f>
        <v>0</v>
      </c>
      <c r="K75" s="21">
        <f>IF(AND('A-15'!O25="-",'A-15'!O76="-",'A-15'!O127="-",'A-15'!O178="-"),"-",SUM('A-15'!O25,'A-15'!O76,'A-15'!O127,'A-15'!O178))</f>
        <v>0</v>
      </c>
      <c r="L75" s="21">
        <f>IF(AND('A-15'!P25="-",'A-15'!P76="-",'A-15'!P127="-",'A-15'!P178="-"),"-",SUM('A-15'!P25,'A-15'!P76,'A-15'!P127,'A-15'!P178))</f>
        <v>0</v>
      </c>
      <c r="M75" s="21">
        <f>IF(AND('A-15'!Q25="-",'A-15'!Q76="-",'A-15'!Q127="-",'A-15'!Q178="-"),"-",SUM('A-15'!Q25,'A-15'!Q76,'A-15'!Q127,'A-15'!Q178))</f>
        <v>31390</v>
      </c>
      <c r="N75" s="21">
        <f>IF(AND('A-15'!R25="-",'A-15'!R76="-",'A-15'!R127="-",'A-15'!R178="-"),"-",SUM('A-15'!R25,'A-15'!R76,'A-15'!R127,'A-15'!R178))</f>
        <v>0</v>
      </c>
      <c r="O75" s="21">
        <f>IF(AND('A-15'!S25="-",'A-15'!S76="-",'A-15'!S127="-",'A-15'!S178="-"),"-",SUM('A-15'!S25,'A-15'!S76,'A-15'!S127,'A-15'!S178))</f>
        <v>0</v>
      </c>
      <c r="P75" s="21">
        <f>IF(AND('A-15'!U25="-",'A-15'!U76="-",'A-15'!U127="-",'A-15'!U178="-"),"-",SUM('A-15'!U25,'A-15'!U76,'A-15'!U127,'A-15'!U178))</f>
        <v>31390</v>
      </c>
    </row>
    <row r="76" spans="1:16" ht="11.25" customHeight="1">
      <c r="A76" s="68">
        <v>1996</v>
      </c>
      <c r="B76" s="21">
        <f>IF(AND('A-15'!C26="-",'A-15'!C77="-",'A-15'!C128="-",'A-15'!C179="-"),"-",SUM('A-15'!C26,'A-15'!C77,'A-15'!C128,'A-15'!C179))</f>
        <v>1473</v>
      </c>
      <c r="C76" s="21">
        <f>IF(AND('A-15'!D26="-",'A-15'!D77="-",'A-15'!D128="-",'A-15'!D179="-"),"-",SUM('A-15'!D26,'A-15'!D77,'A-15'!D128,'A-15'!D179))</f>
        <v>1974</v>
      </c>
      <c r="D76" s="21">
        <f>IF(AND('A-15'!E26="-",'A-15'!E77="-",'A-15'!E128="-",'A-15'!E179="-"),"-",SUM('A-15'!E26,'A-15'!E77,'A-15'!E128,'A-15'!E179))</f>
        <v>457</v>
      </c>
      <c r="E76" s="21">
        <f>IF(AND('A-15'!F26="-",'A-15'!F77="-",'A-15'!F128="-",'A-15'!F179="-"),"-",SUM('A-15'!F26,'A-15'!F77,'A-15'!F128,'A-15'!F179))</f>
        <v>4845</v>
      </c>
      <c r="F76" s="21">
        <f>IF(AND('A-15'!G26="-",'A-15'!G77="-",'A-15'!G128="-",'A-15'!G179="-"),"-",SUM('A-15'!G26,'A-15'!G77,'A-15'!G128,'A-15'!G179))</f>
        <v>3561</v>
      </c>
      <c r="G76" s="21" t="str">
        <f>IF(AND('A-15'!H26="-",'A-15'!H77="-",'A-15'!H128="-",'A-15'!H179="-"),"-",SUM('A-15'!H26,'A-15'!H77,'A-15'!H128,'A-15'!H179))</f>
        <v>-</v>
      </c>
      <c r="H76" s="21">
        <f>IF(AND('A-15'!J26="-",'A-15'!J77="-",'A-15'!J128="-",'A-15'!J179="-"),"-",SUM('A-15'!J26,'A-15'!J77,'A-15'!J128,'A-15'!J179))</f>
        <v>12310</v>
      </c>
      <c r="J76" s="21">
        <f>IF(AND('A-15'!N26="-",'A-15'!N77="-",'A-15'!N128="-",'A-15'!N179="-"),"-",SUM('A-15'!N26,'A-15'!N77,'A-15'!N128,'A-15'!N179))</f>
        <v>0</v>
      </c>
      <c r="K76" s="21">
        <f>IF(AND('A-15'!O26="-",'A-15'!O77="-",'A-15'!O128="-",'A-15'!O179="-"),"-",SUM('A-15'!O26,'A-15'!O77,'A-15'!O128,'A-15'!O179))</f>
        <v>0</v>
      </c>
      <c r="L76" s="21">
        <f>IF(AND('A-15'!P26="-",'A-15'!P77="-",'A-15'!P128="-",'A-15'!P179="-"),"-",SUM('A-15'!P26,'A-15'!P77,'A-15'!P128,'A-15'!P179))</f>
        <v>0</v>
      </c>
      <c r="M76" s="21">
        <f>IF(AND('A-15'!Q26="-",'A-15'!Q77="-",'A-15'!Q128="-",'A-15'!Q179="-"),"-",SUM('A-15'!Q26,'A-15'!Q77,'A-15'!Q128,'A-15'!Q179))</f>
        <v>4655</v>
      </c>
      <c r="N76" s="21">
        <f>IF(AND('A-15'!R26="-",'A-15'!R77="-",'A-15'!R128="-",'A-15'!R179="-"),"-",SUM('A-15'!R26,'A-15'!R77,'A-15'!R128,'A-15'!R179))</f>
        <v>13885</v>
      </c>
      <c r="O76" s="21" t="str">
        <f>IF(AND('A-15'!S26="-",'A-15'!S77="-",'A-15'!S128="-",'A-15'!S179="-"),"-",SUM('A-15'!S26,'A-15'!S77,'A-15'!S128,'A-15'!S179))</f>
        <v>-</v>
      </c>
      <c r="P76" s="21">
        <f>IF(AND('A-15'!U26="-",'A-15'!U77="-",'A-15'!U128="-",'A-15'!U179="-"),"-",SUM('A-15'!U26,'A-15'!U77,'A-15'!U128,'A-15'!U179))</f>
        <v>18540</v>
      </c>
    </row>
    <row r="77" spans="1:16" ht="11.25" customHeight="1">
      <c r="A77" s="68">
        <v>1997</v>
      </c>
      <c r="B77" s="21">
        <f>IF(AND('A-15'!C27="-",'A-15'!C78="-",'A-15'!C129="-",'A-15'!C180="-"),"-",SUM('A-15'!C27,'A-15'!C78,'A-15'!C129,'A-15'!C180))</f>
        <v>819</v>
      </c>
      <c r="C77" s="21">
        <f>IF(AND('A-15'!D27="-",'A-15'!D78="-",'A-15'!D129="-",'A-15'!D180="-"),"-",SUM('A-15'!D27,'A-15'!D78,'A-15'!D129,'A-15'!D180))</f>
        <v>7486</v>
      </c>
      <c r="D77" s="21">
        <f>IF(AND('A-15'!E27="-",'A-15'!E78="-",'A-15'!E129="-",'A-15'!E180="-"),"-",SUM('A-15'!E27,'A-15'!E78,'A-15'!E129,'A-15'!E180))</f>
        <v>0</v>
      </c>
      <c r="E77" s="21">
        <f>IF(AND('A-15'!F27="-",'A-15'!F78="-",'A-15'!F129="-",'A-15'!F180="-"),"-",SUM('A-15'!F27,'A-15'!F78,'A-15'!F129,'A-15'!F180))</f>
        <v>4720</v>
      </c>
      <c r="F77" s="21">
        <f>IF(AND('A-15'!G27="-",'A-15'!G78="-",'A-15'!G129="-",'A-15'!G180="-"),"-",SUM('A-15'!G27,'A-15'!G78,'A-15'!G129,'A-15'!G180))</f>
        <v>1136</v>
      </c>
      <c r="G77" s="21" t="str">
        <f>IF(AND('A-15'!H27="-",'A-15'!H78="-",'A-15'!H129="-",'A-15'!H180="-"),"-",SUM('A-15'!H27,'A-15'!H78,'A-15'!H129,'A-15'!H180))</f>
        <v>-</v>
      </c>
      <c r="H77" s="21">
        <f>IF(AND('A-15'!J27="-",'A-15'!J78="-",'A-15'!J129="-",'A-15'!J180="-"),"-",SUM('A-15'!J27,'A-15'!J78,'A-15'!J129,'A-15'!J180))</f>
        <v>14161</v>
      </c>
      <c r="J77" s="21">
        <f>IF(AND('A-15'!N27="-",'A-15'!N78="-",'A-15'!N129="-",'A-15'!N180="-"),"-",SUM('A-15'!N27,'A-15'!N78,'A-15'!N129,'A-15'!N180))</f>
        <v>0</v>
      </c>
      <c r="K77" s="21">
        <f>IF(AND('A-15'!O27="-",'A-15'!O78="-",'A-15'!O129="-",'A-15'!O180="-"),"-",SUM('A-15'!O27,'A-15'!O78,'A-15'!O129,'A-15'!O180))</f>
        <v>0</v>
      </c>
      <c r="L77" s="21">
        <f>IF(AND('A-15'!P27="-",'A-15'!P78="-",'A-15'!P129="-",'A-15'!P180="-"),"-",SUM('A-15'!P27,'A-15'!P78,'A-15'!P129,'A-15'!P180))</f>
        <v>0</v>
      </c>
      <c r="M77" s="21">
        <f>IF(AND('A-15'!Q27="-",'A-15'!Q78="-",'A-15'!Q129="-",'A-15'!Q180="-"),"-",SUM('A-15'!Q27,'A-15'!Q78,'A-15'!Q129,'A-15'!Q180))</f>
        <v>11481</v>
      </c>
      <c r="N77" s="21">
        <f>IF(AND('A-15'!R27="-",'A-15'!R78="-",'A-15'!R129="-",'A-15'!R180="-"),"-",SUM('A-15'!R27,'A-15'!R78,'A-15'!R129,'A-15'!R180))</f>
        <v>4343</v>
      </c>
      <c r="O77" s="21" t="str">
        <f>IF(AND('A-15'!S27="-",'A-15'!S78="-",'A-15'!S129="-",'A-15'!S180="-"),"-",SUM('A-15'!S27,'A-15'!S78,'A-15'!S129,'A-15'!S180))</f>
        <v>-</v>
      </c>
      <c r="P77" s="21">
        <f>IF(AND('A-15'!U27="-",'A-15'!U78="-",'A-15'!U129="-",'A-15'!U180="-"),"-",SUM('A-15'!U27,'A-15'!U78,'A-15'!U129,'A-15'!U180))</f>
        <v>15824</v>
      </c>
    </row>
    <row r="78" spans="1:16" ht="11.25" customHeight="1">
      <c r="A78" s="68">
        <v>1998</v>
      </c>
      <c r="B78" s="21">
        <f>IF(AND('A-15'!C28="-",'A-15'!C79="-",'A-15'!C130="-",'A-15'!C181="-"),"-",SUM('A-15'!C28,'A-15'!C79,'A-15'!C130,'A-15'!C181))</f>
        <v>5189</v>
      </c>
      <c r="C78" s="21">
        <f>IF(AND('A-15'!D28="-",'A-15'!D79="-",'A-15'!D130="-",'A-15'!D181="-"),"-",SUM('A-15'!D28,'A-15'!D79,'A-15'!D130,'A-15'!D181))</f>
        <v>4442</v>
      </c>
      <c r="D78" s="21">
        <f>IF(AND('A-15'!E28="-",'A-15'!E79="-",'A-15'!E130="-",'A-15'!E181="-"),"-",SUM('A-15'!E28,'A-15'!E79,'A-15'!E130,'A-15'!E181))</f>
        <v>47</v>
      </c>
      <c r="E78" s="21">
        <f>IF(AND('A-15'!F28="-",'A-15'!F79="-",'A-15'!F130="-",'A-15'!F181="-"),"-",SUM('A-15'!F28,'A-15'!F79,'A-15'!F130,'A-15'!F181))</f>
        <v>3860</v>
      </c>
      <c r="F78" s="21">
        <f>IF(AND('A-15'!G28="-",'A-15'!G79="-",'A-15'!G130="-",'A-15'!G181="-"),"-",SUM('A-15'!G28,'A-15'!G79,'A-15'!G130,'A-15'!G181))</f>
        <v>1148</v>
      </c>
      <c r="G78" s="21" t="str">
        <f>IF(AND('A-15'!H28="-",'A-15'!H79="-",'A-15'!H130="-",'A-15'!H181="-"),"-",SUM('A-15'!H28,'A-15'!H79,'A-15'!H130,'A-15'!H181))</f>
        <v>-</v>
      </c>
      <c r="H78" s="21">
        <f>IF(AND('A-15'!J28="-",'A-15'!J79="-",'A-15'!J130="-",'A-15'!J181="-"),"-",SUM('A-15'!J28,'A-15'!J79,'A-15'!J130,'A-15'!J181))</f>
        <v>14686</v>
      </c>
      <c r="J78" s="21">
        <f>IF(AND('A-15'!N28="-",'A-15'!N79="-",'A-15'!N130="-",'A-15'!N181="-"),"-",SUM('A-15'!N28,'A-15'!N79,'A-15'!N130,'A-15'!N181))</f>
        <v>0</v>
      </c>
      <c r="K78" s="21">
        <f>IF(AND('A-15'!O28="-",'A-15'!O79="-",'A-15'!O130="-",'A-15'!O181="-"),"-",SUM('A-15'!O28,'A-15'!O79,'A-15'!O130,'A-15'!O181))</f>
        <v>0</v>
      </c>
      <c r="L78" s="21">
        <f>IF(AND('A-15'!P28="-",'A-15'!P79="-",'A-15'!P130="-",'A-15'!P181="-"),"-",SUM('A-15'!P28,'A-15'!P79,'A-15'!P130,'A-15'!P181))</f>
        <v>74</v>
      </c>
      <c r="M78" s="21">
        <f>IF(AND('A-15'!Q28="-",'A-15'!Q79="-",'A-15'!Q130="-",'A-15'!Q181="-"),"-",SUM('A-15'!Q28,'A-15'!Q79,'A-15'!Q130,'A-15'!Q181))</f>
        <v>3855</v>
      </c>
      <c r="N78" s="21">
        <f>IF(AND('A-15'!R28="-",'A-15'!R79="-",'A-15'!R130="-",'A-15'!R181="-"),"-",SUM('A-15'!R28,'A-15'!R79,'A-15'!R130,'A-15'!R181))</f>
        <v>4225</v>
      </c>
      <c r="O78" s="21" t="str">
        <f>IF(AND('A-15'!S28="-",'A-15'!S79="-",'A-15'!S130="-",'A-15'!S181="-"),"-",SUM('A-15'!S28,'A-15'!S79,'A-15'!S130,'A-15'!S181))</f>
        <v>-</v>
      </c>
      <c r="P78" s="21">
        <f>IF(AND('A-15'!U28="-",'A-15'!U79="-",'A-15'!U130="-",'A-15'!U181="-"),"-",SUM('A-15'!U28,'A-15'!U79,'A-15'!U130,'A-15'!U181))</f>
        <v>8154</v>
      </c>
    </row>
    <row r="79" spans="1:16" ht="11.25" customHeight="1">
      <c r="A79" s="68">
        <v>1999</v>
      </c>
      <c r="B79" s="21">
        <f>IF(AND('A-15'!C29="-",'A-15'!C80="-",'A-15'!C131="-",'A-15'!C182="-"),"-",SUM('A-15'!C29,'A-15'!C80,'A-15'!C131,'A-15'!C182))</f>
        <v>2536</v>
      </c>
      <c r="C79" s="21">
        <f>IF(AND('A-15'!D29="-",'A-15'!D80="-",'A-15'!D131="-",'A-15'!D182="-"),"-",SUM('A-15'!D29,'A-15'!D80,'A-15'!D131,'A-15'!D182))</f>
        <v>15666</v>
      </c>
      <c r="D79" s="21">
        <f>IF(AND('A-15'!E29="-",'A-15'!E80="-",'A-15'!E131="-",'A-15'!E182="-"),"-",SUM('A-15'!E29,'A-15'!E80,'A-15'!E131,'A-15'!E182))</f>
        <v>1530</v>
      </c>
      <c r="E79" s="21">
        <f>IF(AND('A-15'!F29="-",'A-15'!F80="-",'A-15'!F131="-",'A-15'!F182="-"),"-",SUM('A-15'!F29,'A-15'!F80,'A-15'!F131,'A-15'!F182))</f>
        <v>4101</v>
      </c>
      <c r="F79" s="21">
        <f>IF(AND('A-15'!G29="-",'A-15'!G80="-",'A-15'!G131="-",'A-15'!G182="-"),"-",SUM('A-15'!G29,'A-15'!G80,'A-15'!G131,'A-15'!G182))</f>
        <v>3619</v>
      </c>
      <c r="G79" s="21" t="str">
        <f>IF(AND('A-15'!H29="-",'A-15'!H80="-",'A-15'!H131="-",'A-15'!H182="-"),"-",SUM('A-15'!H29,'A-15'!H80,'A-15'!H131,'A-15'!H182))</f>
        <v>-</v>
      </c>
      <c r="H79" s="21">
        <f>IF(AND('A-15'!J29="-",'A-15'!J80="-",'A-15'!J131="-",'A-15'!J182="-"),"-",SUM('A-15'!J29,'A-15'!J80,'A-15'!J131,'A-15'!J182))</f>
        <v>27452</v>
      </c>
      <c r="J79" s="21">
        <f>IF(AND('A-15'!N29="-",'A-15'!N80="-",'A-15'!N131="-",'A-15'!N182="-"),"-",SUM('A-15'!N29,'A-15'!N80,'A-15'!N131,'A-15'!N182))</f>
        <v>0</v>
      </c>
      <c r="K79" s="21">
        <f>IF(AND('A-15'!O29="-",'A-15'!O80="-",'A-15'!O131="-",'A-15'!O182="-"),"-",SUM('A-15'!O29,'A-15'!O80,'A-15'!O131,'A-15'!O182))</f>
        <v>0</v>
      </c>
      <c r="L79" s="21">
        <f>IF(AND('A-15'!P29="-",'A-15'!P80="-",'A-15'!P131="-",'A-15'!P182="-"),"-",SUM('A-15'!P29,'A-15'!P80,'A-15'!P131,'A-15'!P182))</f>
        <v>0</v>
      </c>
      <c r="M79" s="21">
        <f>IF(AND('A-15'!Q29="-",'A-15'!Q80="-",'A-15'!Q131="-",'A-15'!Q182="-"),"-",SUM('A-15'!Q29,'A-15'!Q80,'A-15'!Q131,'A-15'!Q182))</f>
        <v>13151</v>
      </c>
      <c r="N79" s="21">
        <f>IF(AND('A-15'!R29="-",'A-15'!R80="-",'A-15'!R131="-",'A-15'!R182="-"),"-",SUM('A-15'!R29,'A-15'!R80,'A-15'!R131,'A-15'!R182))</f>
        <v>20213</v>
      </c>
      <c r="O79" s="21" t="str">
        <f>IF(AND('A-15'!S29="-",'A-15'!S80="-",'A-15'!S131="-",'A-15'!S182="-"),"-",SUM('A-15'!S29,'A-15'!S80,'A-15'!S131,'A-15'!S182))</f>
        <v>-</v>
      </c>
      <c r="P79" s="21">
        <f>IF(AND('A-15'!U29="-",'A-15'!U80="-",'A-15'!U131="-",'A-15'!U182="-"),"-",SUM('A-15'!U29,'A-15'!U80,'A-15'!U131,'A-15'!U182))</f>
        <v>33364</v>
      </c>
    </row>
    <row r="80" spans="1:16" ht="11.25" customHeight="1">
      <c r="A80" s="68">
        <v>2000</v>
      </c>
      <c r="B80" s="21">
        <f>IF(AND('A-15'!C30="-",'A-15'!C81="-",'A-15'!C132="-",'A-15'!C183="-"),"-",SUM('A-15'!C30,'A-15'!C81,'A-15'!C132,'A-15'!C183))</f>
        <v>2885</v>
      </c>
      <c r="C80" s="21">
        <f>IF(AND('A-15'!D30="-",'A-15'!D81="-",'A-15'!D132="-",'A-15'!D183="-"),"-",SUM('A-15'!D30,'A-15'!D81,'A-15'!D132,'A-15'!D183))</f>
        <v>3052</v>
      </c>
      <c r="D80" s="21">
        <f>IF(AND('A-15'!E30="-",'A-15'!E81="-",'A-15'!E132="-",'A-15'!E183="-"),"-",SUM('A-15'!E30,'A-15'!E81,'A-15'!E132,'A-15'!E183))</f>
        <v>196</v>
      </c>
      <c r="E80" s="21">
        <f>IF(AND('A-15'!F30="-",'A-15'!F81="-",'A-15'!F132="-",'A-15'!F183="-"),"-",SUM('A-15'!F30,'A-15'!F81,'A-15'!F132,'A-15'!F183))</f>
        <v>1505</v>
      </c>
      <c r="F80" s="21">
        <f>IF(AND('A-15'!G30="-",'A-15'!G81="-",'A-15'!G132="-",'A-15'!G183="-"),"-",SUM('A-15'!G30,'A-15'!G81,'A-15'!G132,'A-15'!G183))</f>
        <v>0</v>
      </c>
      <c r="G80" s="21" t="str">
        <f>IF(AND('A-15'!H30="-",'A-15'!H81="-",'A-15'!H132="-",'A-15'!H183="-"),"-",SUM('A-15'!H30,'A-15'!H81,'A-15'!H132,'A-15'!H183))</f>
        <v>-</v>
      </c>
      <c r="H80" s="21">
        <f>IF(AND('A-15'!J30="-",'A-15'!J81="-",'A-15'!J132="-",'A-15'!J183="-"),"-",SUM('A-15'!J30,'A-15'!J81,'A-15'!J132,'A-15'!J183))</f>
        <v>7638</v>
      </c>
      <c r="J80" s="21">
        <f>IF(AND('A-15'!N30="-",'A-15'!N81="-",'A-15'!N132="-",'A-15'!N183="-"),"-",SUM('A-15'!N30,'A-15'!N81,'A-15'!N132,'A-15'!N183))</f>
        <v>0</v>
      </c>
      <c r="K80" s="21">
        <f>IF(AND('A-15'!O30="-",'A-15'!O81="-",'A-15'!O132="-",'A-15'!O183="-"),"-",SUM('A-15'!O30,'A-15'!O81,'A-15'!O132,'A-15'!O183))</f>
        <v>1</v>
      </c>
      <c r="L80" s="21">
        <f>IF(AND('A-15'!P30="-",'A-15'!P81="-",'A-15'!P132="-",'A-15'!P183="-"),"-",SUM('A-15'!P30,'A-15'!P81,'A-15'!P132,'A-15'!P183))</f>
        <v>0</v>
      </c>
      <c r="M80" s="21">
        <f>IF(AND('A-15'!Q30="-",'A-15'!Q81="-",'A-15'!Q132="-",'A-15'!Q183="-"),"-",SUM('A-15'!Q30,'A-15'!Q81,'A-15'!Q132,'A-15'!Q183))</f>
        <v>22174</v>
      </c>
      <c r="N80" s="21">
        <f>IF(AND('A-15'!R30="-",'A-15'!R81="-",'A-15'!R132="-",'A-15'!R183="-"),"-",SUM('A-15'!R30,'A-15'!R81,'A-15'!R132,'A-15'!R183))</f>
        <v>0</v>
      </c>
      <c r="O80" s="21" t="str">
        <f>IF(AND('A-15'!S30="-",'A-15'!S81="-",'A-15'!S132="-",'A-15'!S183="-"),"-",SUM('A-15'!S30,'A-15'!S81,'A-15'!S132,'A-15'!S183))</f>
        <v>-</v>
      </c>
      <c r="P80" s="21">
        <f>IF(AND('A-15'!U30="-",'A-15'!U81="-",'A-15'!U132="-",'A-15'!U183="-"),"-",SUM('A-15'!U30,'A-15'!U81,'A-15'!U132,'A-15'!U183))</f>
        <v>22175</v>
      </c>
    </row>
    <row r="81" spans="1:16" ht="11.25" customHeight="1">
      <c r="A81" s="68">
        <v>2001</v>
      </c>
      <c r="B81" s="21">
        <f>IF(AND('A-15'!C31="-",'A-15'!C82="-",'A-15'!C133="-",'A-15'!C184="-"),"-",SUM('A-15'!C31,'A-15'!C82,'A-15'!C133,'A-15'!C184))</f>
        <v>2278</v>
      </c>
      <c r="C81" s="21">
        <f>IF(AND('A-15'!D31="-",'A-15'!D82="-",'A-15'!D133="-",'A-15'!D184="-"),"-",SUM('A-15'!D31,'A-15'!D82,'A-15'!D133,'A-15'!D184))</f>
        <v>13705</v>
      </c>
      <c r="D81" s="21">
        <f>IF(AND('A-15'!E31="-",'A-15'!E82="-",'A-15'!E133="-",'A-15'!E184="-"),"-",SUM('A-15'!E31,'A-15'!E82,'A-15'!E133,'A-15'!E184))</f>
        <v>6561</v>
      </c>
      <c r="E81" s="21">
        <f>IF(AND('A-15'!F31="-",'A-15'!F82="-",'A-15'!F133="-",'A-15'!F184="-"),"-",SUM('A-15'!F31,'A-15'!F82,'A-15'!F133,'A-15'!F184))</f>
        <v>2988</v>
      </c>
      <c r="F81" s="21">
        <f>IF(AND('A-15'!G31="-",'A-15'!G82="-",'A-15'!G133="-",'A-15'!G184="-"),"-",SUM('A-15'!G31,'A-15'!G82,'A-15'!G133,'A-15'!G184))</f>
        <v>3311</v>
      </c>
      <c r="G81" s="21" t="str">
        <f>IF(AND('A-15'!H31="-",'A-15'!H82="-",'A-15'!H133="-",'A-15'!H184="-"),"-",SUM('A-15'!H31,'A-15'!H82,'A-15'!H133,'A-15'!H184))</f>
        <v>-</v>
      </c>
      <c r="H81" s="21">
        <f>IF(AND('A-15'!J31="-",'A-15'!J82="-",'A-15'!J133="-",'A-15'!J184="-"),"-",SUM('A-15'!J31,'A-15'!J82,'A-15'!J133,'A-15'!J184))</f>
        <v>28843</v>
      </c>
      <c r="J81" s="21">
        <f>IF(AND('A-15'!N31="-",'A-15'!N82="-",'A-15'!N133="-",'A-15'!N184="-"),"-",SUM('A-15'!N31,'A-15'!N82,'A-15'!N133,'A-15'!N184))</f>
        <v>0</v>
      </c>
      <c r="K81" s="21">
        <f>IF(AND('A-15'!O31="-",'A-15'!O82="-",'A-15'!O133="-",'A-15'!O184="-"),"-",SUM('A-15'!O31,'A-15'!O82,'A-15'!O133,'A-15'!O184))</f>
        <v>12</v>
      </c>
      <c r="L81" s="21">
        <f>IF(AND('A-15'!P31="-",'A-15'!P82="-",'A-15'!P133="-",'A-15'!P184="-"),"-",SUM('A-15'!P31,'A-15'!P82,'A-15'!P133,'A-15'!P184))</f>
        <v>8510</v>
      </c>
      <c r="M81" s="21">
        <f>IF(AND('A-15'!Q31="-",'A-15'!Q82="-",'A-15'!Q133="-",'A-15'!Q184="-"),"-",SUM('A-15'!Q31,'A-15'!Q82,'A-15'!Q133,'A-15'!Q184))</f>
        <v>27984</v>
      </c>
      <c r="N81" s="21">
        <f>IF(AND('A-15'!R31="-",'A-15'!R82="-",'A-15'!R133="-",'A-15'!R184="-"),"-",SUM('A-15'!R31,'A-15'!R82,'A-15'!R133,'A-15'!R184))</f>
        <v>22089</v>
      </c>
      <c r="O81" s="21" t="str">
        <f>IF(AND('A-15'!S31="-",'A-15'!S82="-",'A-15'!S133="-",'A-15'!S184="-"),"-",SUM('A-15'!S31,'A-15'!S82,'A-15'!S133,'A-15'!S184))</f>
        <v>-</v>
      </c>
      <c r="P81" s="21">
        <f>IF(AND('A-15'!U31="-",'A-15'!U82="-",'A-15'!U133="-",'A-15'!U184="-"),"-",SUM('A-15'!U31,'A-15'!U82,'A-15'!U133,'A-15'!U184))</f>
        <v>58595</v>
      </c>
    </row>
    <row r="82" spans="1:16" ht="11.25" customHeight="1">
      <c r="A82" s="68">
        <v>2002</v>
      </c>
      <c r="B82" s="21">
        <f>IF(AND('A-15'!C32="-",'A-15'!C83="-",'A-15'!C134="-",'A-15'!C185="-"),"-",SUM('A-15'!C32,'A-15'!C83,'A-15'!C134,'A-15'!C185))</f>
        <v>5364</v>
      </c>
      <c r="C82" s="21">
        <f>IF(AND('A-15'!D32="-",'A-15'!D83="-",'A-15'!D134="-",'A-15'!D185="-"),"-",SUM('A-15'!D32,'A-15'!D83,'A-15'!D134,'A-15'!D185))</f>
        <v>11206</v>
      </c>
      <c r="D82" s="21">
        <f>IF(AND('A-15'!E32="-",'A-15'!E83="-",'A-15'!E134="-",'A-15'!E185="-"),"-",SUM('A-15'!E32,'A-15'!E83,'A-15'!E134,'A-15'!E185))</f>
        <v>12079</v>
      </c>
      <c r="E82" s="21">
        <f>IF(AND('A-15'!F32="-",'A-15'!F83="-",'A-15'!F134="-",'A-15'!F185="-"),"-",SUM('A-15'!F32,'A-15'!F83,'A-15'!F134,'A-15'!F185))</f>
        <v>8074</v>
      </c>
      <c r="F82" s="21">
        <f>IF(AND('A-15'!G32="-",'A-15'!G83="-",'A-15'!G134="-",'A-15'!G185="-"),"-",SUM('A-15'!G32,'A-15'!G83,'A-15'!G134,'A-15'!G185))</f>
        <v>3123</v>
      </c>
      <c r="G82" s="21">
        <f>IF(AND('A-15'!H32="-",'A-15'!H83="-",'A-15'!H134="-",'A-15'!H185="-"),"-",SUM('A-15'!H32,'A-15'!H83,'A-15'!H134,'A-15'!H185))</f>
        <v>30</v>
      </c>
      <c r="H82" s="21">
        <f>IF(AND('A-15'!J32="-",'A-15'!J83="-",'A-15'!J134="-",'A-15'!J185="-"),"-",SUM('A-15'!J32,'A-15'!J83,'A-15'!J134,'A-15'!J185))</f>
        <v>39846</v>
      </c>
      <c r="J82" s="21">
        <f>IF(AND('A-15'!N32="-",'A-15'!N83="-",'A-15'!N134="-",'A-15'!N185="-"),"-",SUM('A-15'!N32,'A-15'!N83,'A-15'!N134,'A-15'!N185))</f>
        <v>1</v>
      </c>
      <c r="K82" s="21">
        <f>IF(AND('A-15'!O32="-",'A-15'!O83="-",'A-15'!O134="-",'A-15'!O185="-"),"-",SUM('A-15'!O32,'A-15'!O83,'A-15'!O134,'A-15'!O185))</f>
        <v>1</v>
      </c>
      <c r="L82" s="21">
        <f>IF(AND('A-15'!P32="-",'A-15'!P83="-",'A-15'!P134="-",'A-15'!P185="-"),"-",SUM('A-15'!P32,'A-15'!P83,'A-15'!P134,'A-15'!P185))</f>
        <v>3449</v>
      </c>
      <c r="M82" s="21">
        <f>IF(AND('A-15'!Q32="-",'A-15'!Q83="-",'A-15'!Q134="-",'A-15'!Q185="-"),"-",SUM('A-15'!Q32,'A-15'!Q83,'A-15'!Q134,'A-15'!Q185))</f>
        <v>4929</v>
      </c>
      <c r="N82" s="21">
        <f>IF(AND('A-15'!R32="-",'A-15'!R83="-",'A-15'!R134="-",'A-15'!R185="-"),"-",SUM('A-15'!R32,'A-15'!R83,'A-15'!R134,'A-15'!R185))</f>
        <v>9042</v>
      </c>
      <c r="O82" s="21">
        <f>IF(AND('A-15'!S32="-",'A-15'!S83="-",'A-15'!S134="-",'A-15'!S185="-"),"-",SUM('A-15'!S32,'A-15'!S83,'A-15'!S134,'A-15'!S185))</f>
        <v>80</v>
      </c>
      <c r="P82" s="21">
        <f>IF(AND('A-15'!U32="-",'A-15'!U83="-",'A-15'!U134="-",'A-15'!U185="-"),"-",SUM('A-15'!U32,'A-15'!U83,'A-15'!U134,'A-15'!U185))</f>
        <v>17422</v>
      </c>
    </row>
    <row r="83" spans="1:16" ht="11.25" customHeight="1">
      <c r="A83" s="68">
        <v>2003</v>
      </c>
      <c r="B83" s="21">
        <f>IF(AND('A-15'!C33="-",'A-15'!C84="-",'A-15'!C135="-",'A-15'!C186="-"),"-",SUM('A-15'!C33,'A-15'!C84,'A-15'!C135,'A-15'!C186))</f>
        <v>2856</v>
      </c>
      <c r="C83" s="21">
        <f>IF(AND('A-15'!D33="-",'A-15'!D84="-",'A-15'!D135="-",'A-15'!D186="-"),"-",SUM('A-15'!D33,'A-15'!D84,'A-15'!D135,'A-15'!D186))</f>
        <v>13039</v>
      </c>
      <c r="D83" s="21">
        <f>IF(AND('A-15'!E33="-",'A-15'!E84="-",'A-15'!E135="-",'A-15'!E186="-"),"-",SUM('A-15'!E33,'A-15'!E84,'A-15'!E135,'A-15'!E186))</f>
        <v>12935</v>
      </c>
      <c r="E83" s="21">
        <f>IF(AND('A-15'!F33="-",'A-15'!F84="-",'A-15'!F135="-",'A-15'!F186="-"),"-",SUM('A-15'!F33,'A-15'!F84,'A-15'!F135,'A-15'!F186))</f>
        <v>5232</v>
      </c>
      <c r="F83" s="21">
        <f>IF(AND('A-15'!G33="-",'A-15'!G84="-",'A-15'!G135="-",'A-15'!G186="-"),"-",SUM('A-15'!G33,'A-15'!G84,'A-15'!G135,'A-15'!G186))</f>
        <v>1110</v>
      </c>
      <c r="G83" s="21">
        <f>IF(AND('A-15'!H33="-",'A-15'!H84="-",'A-15'!H135="-",'A-15'!H186="-"),"-",SUM('A-15'!H33,'A-15'!H84,'A-15'!H135,'A-15'!H186))</f>
        <v>35</v>
      </c>
      <c r="H83" s="21">
        <f>IF(AND('A-15'!J33="-",'A-15'!J84="-",'A-15'!J135="-",'A-15'!J186="-"),"-",SUM('A-15'!J33,'A-15'!J84,'A-15'!J135,'A-15'!J186))</f>
        <v>35172</v>
      </c>
      <c r="J83" s="21">
        <f>IF(AND('A-15'!N33="-",'A-15'!N84="-",'A-15'!N135="-",'A-15'!N186="-"),"-",SUM('A-15'!N33,'A-15'!N84,'A-15'!N135,'A-15'!N186))</f>
        <v>3</v>
      </c>
      <c r="K83" s="21">
        <f>IF(AND('A-15'!O33="-",'A-15'!O84="-",'A-15'!O135="-",'A-15'!O186="-"),"-",SUM('A-15'!O33,'A-15'!O84,'A-15'!O135,'A-15'!O186))</f>
        <v>0</v>
      </c>
      <c r="L83" s="21">
        <f>IF(AND('A-15'!P33="-",'A-15'!P84="-",'A-15'!P135="-",'A-15'!P186="-"),"-",SUM('A-15'!P33,'A-15'!P84,'A-15'!P135,'A-15'!P186))</f>
        <v>4449</v>
      </c>
      <c r="M83" s="21">
        <f>IF(AND('A-15'!Q33="-",'A-15'!Q84="-",'A-15'!Q135="-",'A-15'!Q186="-"),"-",SUM('A-15'!Q33,'A-15'!Q84,'A-15'!Q135,'A-15'!Q186))</f>
        <v>4276</v>
      </c>
      <c r="N83" s="21">
        <f>IF(AND('A-15'!R33="-",'A-15'!R84="-",'A-15'!R135="-",'A-15'!R186="-"),"-",SUM('A-15'!R33,'A-15'!R84,'A-15'!R135,'A-15'!R186))</f>
        <v>2214</v>
      </c>
      <c r="O83" s="21">
        <f>IF(AND('A-15'!S33="-",'A-15'!S84="-",'A-15'!S135="-",'A-15'!S186="-"),"-",SUM('A-15'!S33,'A-15'!S84,'A-15'!S135,'A-15'!S186))</f>
        <v>85</v>
      </c>
      <c r="P83" s="21">
        <f>IF(AND('A-15'!U33="-",'A-15'!U84="-",'A-15'!U135="-",'A-15'!U186="-"),"-",SUM('A-15'!U33,'A-15'!U84,'A-15'!U135,'A-15'!U186))</f>
        <v>10942</v>
      </c>
    </row>
    <row r="84" spans="1:16" ht="11.25" customHeight="1">
      <c r="A84" s="68">
        <v>2004</v>
      </c>
      <c r="B84" s="21">
        <f>IF(AND('A-15'!C34="-",'A-15'!C85="-",'A-15'!C136="-",'A-15'!C187="-"),"-",SUM('A-15'!C34,'A-15'!C85,'A-15'!C136,'A-15'!C187))</f>
        <v>9947</v>
      </c>
      <c r="C84" s="21">
        <f>IF(AND('A-15'!D34="-",'A-15'!D85="-",'A-15'!D136="-",'A-15'!D187="-"),"-",SUM('A-15'!D34,'A-15'!D85,'A-15'!D136,'A-15'!D187))</f>
        <v>16977</v>
      </c>
      <c r="D84" s="21">
        <f>IF(AND('A-15'!E34="-",'A-15'!E85="-",'A-15'!E136="-",'A-15'!E187="-"),"-",SUM('A-15'!E34,'A-15'!E85,'A-15'!E136,'A-15'!E187))</f>
        <v>10765</v>
      </c>
      <c r="E84" s="21">
        <f>IF(AND('A-15'!F34="-",'A-15'!F85="-",'A-15'!F136="-",'A-15'!F187="-"),"-",SUM('A-15'!F34,'A-15'!F85,'A-15'!F136,'A-15'!F187))</f>
        <v>6960</v>
      </c>
      <c r="F84" s="21">
        <f>IF(AND('A-15'!G34="-",'A-15'!G85="-",'A-15'!G136="-",'A-15'!G187="-"),"-",SUM('A-15'!G34,'A-15'!G85,'A-15'!G136,'A-15'!G187))</f>
        <v>5086</v>
      </c>
      <c r="G84" s="21">
        <f>IF(AND('A-15'!H34="-",'A-15'!H85="-",'A-15'!H136="-",'A-15'!H187="-"),"-",SUM('A-15'!H34,'A-15'!H85,'A-15'!H136,'A-15'!H187))</f>
        <v>25</v>
      </c>
      <c r="H84" s="21">
        <f>IF(AND('A-15'!J34="-",'A-15'!J85="-",'A-15'!J136="-",'A-15'!J187="-"),"-",SUM('A-15'!J34,'A-15'!J85,'A-15'!J136,'A-15'!J187))</f>
        <v>49735</v>
      </c>
      <c r="J84" s="21">
        <f>IF(AND('A-15'!N34="-",'A-15'!N85="-",'A-15'!N136="-",'A-15'!N187="-"),"-",SUM('A-15'!N34,'A-15'!N85,'A-15'!N136,'A-15'!N187))</f>
        <v>3</v>
      </c>
      <c r="K84" s="21">
        <f>IF(AND('A-15'!O34="-",'A-15'!O85="-",'A-15'!O136="-",'A-15'!O187="-"),"-",SUM('A-15'!O34,'A-15'!O85,'A-15'!O136,'A-15'!O187))</f>
        <v>3</v>
      </c>
      <c r="L84" s="21">
        <f>IF(AND('A-15'!P34="-",'A-15'!P85="-",'A-15'!P136="-",'A-15'!P187="-"),"-",SUM('A-15'!P34,'A-15'!P85,'A-15'!P136,'A-15'!P187))</f>
        <v>16133</v>
      </c>
      <c r="M84" s="21">
        <f>IF(AND('A-15'!Q34="-",'A-15'!Q85="-",'A-15'!Q136="-",'A-15'!Q187="-"),"-",SUM('A-15'!Q34,'A-15'!Q85,'A-15'!Q136,'A-15'!Q187))</f>
        <v>36684</v>
      </c>
      <c r="N84" s="21">
        <f>IF(AND('A-15'!R34="-",'A-15'!R85="-",'A-15'!R136="-",'A-15'!R187="-"),"-",SUM('A-15'!R34,'A-15'!R85,'A-15'!R136,'A-15'!R187))</f>
        <v>9274</v>
      </c>
      <c r="O84" s="21">
        <f>IF(AND('A-15'!S34="-",'A-15'!S85="-",'A-15'!S136="-",'A-15'!S187="-"),"-",SUM('A-15'!S34,'A-15'!S85,'A-15'!S136,'A-15'!S187))</f>
        <v>100</v>
      </c>
      <c r="P84" s="21">
        <f>IF(AND('A-15'!U34="-",'A-15'!U85="-",'A-15'!U136="-",'A-15'!U187="-"),"-",SUM('A-15'!U34,'A-15'!U85,'A-15'!U136,'A-15'!U187))</f>
        <v>62097</v>
      </c>
    </row>
    <row r="85" spans="1:16" ht="11.25" customHeight="1">
      <c r="A85" s="68">
        <v>2005</v>
      </c>
      <c r="B85" s="21">
        <f>IF(AND('A-15'!C35="-",'A-15'!C86="-",'A-15'!C137="-",'A-15'!C188="-"),"-",SUM('A-15'!C35,'A-15'!C86,'A-15'!C137,'A-15'!C188))</f>
        <v>6858</v>
      </c>
      <c r="C85" s="21">
        <f>IF(AND('A-15'!D35="-",'A-15'!D86="-",'A-15'!D137="-",'A-15'!D188="-"),"-",SUM('A-15'!D35,'A-15'!D86,'A-15'!D137,'A-15'!D188))</f>
        <v>18374</v>
      </c>
      <c r="D85" s="21">
        <f>IF(AND('A-15'!E35="-",'A-15'!E86="-",'A-15'!E137="-",'A-15'!E188="-"),"-",SUM('A-15'!E35,'A-15'!E86,'A-15'!E137,'A-15'!E188))</f>
        <v>4971</v>
      </c>
      <c r="E85" s="21">
        <f>IF(AND('A-15'!F35="-",'A-15'!F86="-",'A-15'!F137="-",'A-15'!F188="-"),"-",SUM('A-15'!F35,'A-15'!F86,'A-15'!F137,'A-15'!F188))</f>
        <v>8100</v>
      </c>
      <c r="F85" s="21">
        <f>IF(AND('A-15'!G35="-",'A-15'!G86="-",'A-15'!G137="-",'A-15'!G188="-"),"-",SUM('A-15'!G35,'A-15'!G86,'A-15'!G137,'A-15'!G188))</f>
        <v>3672</v>
      </c>
      <c r="G85" s="21">
        <f>IF(AND('A-15'!H35="-",'A-15'!H86="-",'A-15'!H137="-",'A-15'!H188="-"),"-",SUM('A-15'!H35,'A-15'!H86,'A-15'!H137,'A-15'!H188))</f>
        <v>0</v>
      </c>
      <c r="H85" s="21">
        <f>IF(AND('A-15'!J35="-",'A-15'!J86="-",'A-15'!J137="-",'A-15'!J188="-"),"-",SUM('A-15'!J35,'A-15'!J86,'A-15'!J137,'A-15'!J188))</f>
        <v>41975</v>
      </c>
      <c r="I85" s="21"/>
      <c r="J85" s="21">
        <f>IF(AND('A-15'!N35="-",'A-15'!N86="-",'A-15'!N137="-",'A-15'!N188="-"),"-",SUM('A-15'!N35,'A-15'!N86,'A-15'!N137,'A-15'!N188))</f>
        <v>3</v>
      </c>
      <c r="K85" s="21">
        <f>IF(AND('A-15'!O35="-",'A-15'!O86="-",'A-15'!O137="-",'A-15'!O188="-"),"-",SUM('A-15'!O35,'A-15'!O86,'A-15'!O137,'A-15'!O188))</f>
        <v>1</v>
      </c>
      <c r="L85" s="21">
        <f>IF(AND('A-15'!P35="-",'A-15'!P86="-",'A-15'!P137="-",'A-15'!P188="-"),"-",SUM('A-15'!P35,'A-15'!P86,'A-15'!P137,'A-15'!P188))</f>
        <v>3756</v>
      </c>
      <c r="M85" s="21">
        <f>IF(AND('A-15'!Q35="-",'A-15'!Q86="-",'A-15'!Q137="-",'A-15'!Q188="-"),"-",SUM('A-15'!Q35,'A-15'!Q86,'A-15'!Q137,'A-15'!Q188))</f>
        <v>15949</v>
      </c>
      <c r="N85" s="21">
        <f>IF(AND('A-15'!R35="-",'A-15'!R86="-",'A-15'!R137="-",'A-15'!R188="-"),"-",SUM('A-15'!R35,'A-15'!R86,'A-15'!R137,'A-15'!R188))</f>
        <v>4288</v>
      </c>
      <c r="O85" s="21">
        <f>IF(AND('A-15'!S35="-",'A-15'!S86="-",'A-15'!S137="-",'A-15'!S188="-"),"-",SUM('A-15'!S35,'A-15'!S86,'A-15'!S137,'A-15'!S188))</f>
        <v>0</v>
      </c>
      <c r="P85" s="21">
        <f>IF(AND('A-15'!U35="-",'A-15'!U86="-",'A-15'!U137="-",'A-15'!U188="-"),"-",SUM('A-15'!U35,'A-15'!U86,'A-15'!U137,'A-15'!U188))</f>
        <v>23997</v>
      </c>
    </row>
    <row r="86" spans="1:16" ht="11.25" customHeight="1">
      <c r="A86" s="68">
        <v>2006</v>
      </c>
      <c r="B86" s="21">
        <f>IF(AND('A-15'!C36="-",'A-15'!C87="-",'A-15'!C138="-",'A-15'!C189="-"),"-",SUM('A-15'!C36,'A-15'!C87,'A-15'!C138,'A-15'!C189))</f>
        <v>2821</v>
      </c>
      <c r="C86" s="21">
        <f>IF(AND('A-15'!D36="-",'A-15'!D87="-",'A-15'!D138="-",'A-15'!D189="-"),"-",SUM('A-15'!D36,'A-15'!D87,'A-15'!D138,'A-15'!D189))</f>
        <v>8341</v>
      </c>
      <c r="D86" s="21">
        <f>IF(AND('A-15'!E36="-",'A-15'!E87="-",'A-15'!E138="-",'A-15'!E189="-"),"-",SUM('A-15'!E36,'A-15'!E87,'A-15'!E138,'A-15'!E189))</f>
        <v>7736</v>
      </c>
      <c r="E86" s="21">
        <f>IF(AND('A-15'!F36="-",'A-15'!F87="-",'A-15'!F138="-",'A-15'!F189="-"),"-",SUM('A-15'!F36,'A-15'!F87,'A-15'!F138,'A-15'!F189))</f>
        <v>6690</v>
      </c>
      <c r="F86" s="21">
        <f>IF(AND('A-15'!G36="-",'A-15'!G87="-",'A-15'!G138="-",'A-15'!G189="-"),"-",SUM('A-15'!G36,'A-15'!G87,'A-15'!G138,'A-15'!G189))</f>
        <v>4957</v>
      </c>
      <c r="G86" s="21">
        <f>IF(AND('A-15'!H36="-",'A-15'!H87="-",'A-15'!H138="-",'A-15'!H189="-"),"-",SUM('A-15'!H36,'A-15'!H87,'A-15'!H138,'A-15'!H189))</f>
        <v>15</v>
      </c>
      <c r="H86" s="21">
        <f>IF(AND('A-15'!J36="-",'A-15'!J87="-",'A-15'!J138="-",'A-15'!J189="-"),"-",SUM('A-15'!J36,'A-15'!J87,'A-15'!J138,'A-15'!J189))</f>
        <v>30545</v>
      </c>
      <c r="J86" s="21">
        <f>IF(AND('A-15'!N36="-",'A-15'!N87="-",'A-15'!N138="-",'A-15'!N189="-"),"-",SUM('A-15'!N36,'A-15'!N87,'A-15'!N138,'A-15'!N189))</f>
        <v>16</v>
      </c>
      <c r="K86" s="21">
        <f>IF(AND('A-15'!O36="-",'A-15'!O87="-",'A-15'!O138="-",'A-15'!O189="-"),"-",SUM('A-15'!O36,'A-15'!O87,'A-15'!O138,'A-15'!O189))</f>
        <v>102</v>
      </c>
      <c r="L86" s="21">
        <f>IF(AND('A-15'!P36="-",'A-15'!P87="-",'A-15'!P138="-",'A-15'!P189="-"),"-",SUM('A-15'!P36,'A-15'!P87,'A-15'!P138,'A-15'!P189))</f>
        <v>10475</v>
      </c>
      <c r="M86" s="21">
        <f>IF(AND('A-15'!Q36="-",'A-15'!Q87="-",'A-15'!Q138="-",'A-15'!Q189="-"),"-",SUM('A-15'!Q36,'A-15'!Q87,'A-15'!Q138,'A-15'!Q189))</f>
        <v>10634</v>
      </c>
      <c r="N86" s="21">
        <f>IF(AND('A-15'!R36="-",'A-15'!R87="-",'A-15'!R138="-",'A-15'!R189="-"),"-",SUM('A-15'!R36,'A-15'!R87,'A-15'!R138,'A-15'!R189))</f>
        <v>10711</v>
      </c>
      <c r="O86" s="21">
        <f>IF(AND('A-15'!S36="-",'A-15'!S87="-",'A-15'!S138="-",'A-15'!S189="-"),"-",SUM('A-15'!S36,'A-15'!S87,'A-15'!S138,'A-15'!S189))</f>
        <v>5</v>
      </c>
      <c r="P86" s="21">
        <f>IF(AND('A-15'!U36="-",'A-15'!U87="-",'A-15'!U138="-",'A-15'!U189="-"),"-",SUM('A-15'!U36,'A-15'!U87,'A-15'!U138,'A-15'!U189))</f>
        <v>31938</v>
      </c>
    </row>
    <row r="87" spans="1:16" ht="11.25" customHeight="1">
      <c r="A87" s="68">
        <v>2007</v>
      </c>
      <c r="B87" s="21">
        <f>IF(AND('A-15'!C37="-",'A-15'!C88="-",'A-15'!C139="-",'A-15'!C190="-"),"-",SUM('A-15'!C37,'A-15'!C88,'A-15'!C139,'A-15'!C190))</f>
        <v>316</v>
      </c>
      <c r="C87" s="21">
        <f>IF(AND('A-15'!D37="-",'A-15'!D88="-",'A-15'!D139="-",'A-15'!D190="-"),"-",SUM('A-15'!D37,'A-15'!D88,'A-15'!D139,'A-15'!D190))</f>
        <v>14629</v>
      </c>
      <c r="D87" s="21">
        <f>IF(AND('A-15'!E37="-",'A-15'!E88="-",'A-15'!E139="-",'A-15'!E190="-"),"-",SUM('A-15'!E37,'A-15'!E88,'A-15'!E139,'A-15'!E190))</f>
        <v>3349</v>
      </c>
      <c r="E87" s="21">
        <f>IF(AND('A-15'!F37="-",'A-15'!F88="-",'A-15'!F139="-",'A-15'!F190="-"),"-",SUM('A-15'!F37,'A-15'!F88,'A-15'!F139,'A-15'!F190))</f>
        <v>4579</v>
      </c>
      <c r="F87" s="21">
        <f>IF(AND('A-15'!G37="-",'A-15'!G88="-",'A-15'!G139="-",'A-15'!G190="-"),"-",SUM('A-15'!G37,'A-15'!G88,'A-15'!G139,'A-15'!G190))</f>
        <v>70</v>
      </c>
      <c r="G87" s="21">
        <f>IF(AND('A-15'!H37="-",'A-15'!H88="-",'A-15'!H139="-",'A-15'!H190="-"),"-",SUM('A-15'!H37,'A-15'!H88,'A-15'!H139,'A-15'!H190))</f>
        <v>0</v>
      </c>
      <c r="H87" s="21">
        <f>IF(AND('A-15'!J37="-",'A-15'!J88="-",'A-15'!J139="-",'A-15'!J190="-"),"-",SUM('A-15'!J37,'A-15'!J88,'A-15'!J139,'A-15'!J190))</f>
        <v>22943</v>
      </c>
      <c r="I87" s="21"/>
      <c r="J87" s="21">
        <f>IF(AND('A-15'!N37="-",'A-15'!N88="-",'A-15'!N139="-",'A-15'!N190="-"),"-",SUM('A-15'!N37,'A-15'!N88,'A-15'!N139,'A-15'!N190))</f>
        <v>0</v>
      </c>
      <c r="K87" s="21">
        <f>IF(AND('A-15'!O37="-",'A-15'!O88="-",'A-15'!O139="-",'A-15'!O190="-"),"-",SUM('A-15'!O37,'A-15'!O88,'A-15'!O139,'A-15'!O190))</f>
        <v>12</v>
      </c>
      <c r="L87" s="21">
        <f>IF(AND('A-15'!P37="-",'A-15'!P88="-",'A-15'!P139="-",'A-15'!P190="-"),"-",SUM('A-15'!P37,'A-15'!P88,'A-15'!P139,'A-15'!P190))</f>
        <v>22743</v>
      </c>
      <c r="M87" s="21">
        <f>IF(AND('A-15'!Q37="-",'A-15'!Q88="-",'A-15'!Q139="-",'A-15'!Q190="-"),"-",SUM('A-15'!Q37,'A-15'!Q88,'A-15'!Q139,'A-15'!Q190))</f>
        <v>16423</v>
      </c>
      <c r="N87" s="21">
        <f>IF(AND('A-15'!R37="-",'A-15'!R88="-",'A-15'!R139="-",'A-15'!R190="-"),"-",SUM('A-15'!R37,'A-15'!R88,'A-15'!R139,'A-15'!R190))</f>
        <v>860</v>
      </c>
      <c r="O87" s="21">
        <f>IF(AND('A-15'!S37="-",'A-15'!S88="-",'A-15'!S139="-",'A-15'!S190="-"),"-",SUM('A-15'!S37,'A-15'!S88,'A-15'!S139,'A-15'!S190))</f>
        <v>0</v>
      </c>
      <c r="P87" s="21">
        <f>IF(AND('A-15'!U37="-",'A-15'!U88="-",'A-15'!U139="-",'A-15'!U190="-"),"-",SUM('A-15'!U37,'A-15'!U88,'A-15'!U139,'A-15'!U190))</f>
        <v>40038</v>
      </c>
    </row>
    <row r="88" spans="1:16" ht="11.25" customHeight="1">
      <c r="A88" s="68">
        <v>2008</v>
      </c>
      <c r="B88" s="21">
        <f>IF(AND('A-15'!C38="-",'A-15'!C89="-",'A-15'!C140="-",'A-15'!C191="-"),"-",SUM('A-15'!C38,'A-15'!C89,'A-15'!C140,'A-15'!C191))</f>
        <v>358</v>
      </c>
      <c r="C88" s="21">
        <f>IF(AND('A-15'!D38="-",'A-15'!D89="-",'A-15'!D140="-",'A-15'!D191="-"),"-",SUM('A-15'!D38,'A-15'!D89,'A-15'!D140,'A-15'!D191))</f>
        <v>8864</v>
      </c>
      <c r="D88" s="21">
        <f>IF(AND('A-15'!E38="-",'A-15'!E89="-",'A-15'!E140="-",'A-15'!E191="-"),"-",SUM('A-15'!E38,'A-15'!E89,'A-15'!E140,'A-15'!E191))</f>
        <v>2099</v>
      </c>
      <c r="E88" s="21">
        <f>IF(AND('A-15'!F38="-",'A-15'!F89="-",'A-15'!F140="-",'A-15'!F191="-"),"-",SUM('A-15'!F38,'A-15'!F89,'A-15'!F140,'A-15'!F191))</f>
        <v>6007</v>
      </c>
      <c r="F88" s="21">
        <f>IF(AND('A-15'!G38="-",'A-15'!G89="-",'A-15'!G140="-",'A-15'!G191="-"),"-",SUM('A-15'!G38,'A-15'!G89,'A-15'!G140,'A-15'!G191))</f>
        <v>3579</v>
      </c>
      <c r="G88" s="21">
        <f>IF(AND('A-15'!H38="-",'A-15'!H89="-",'A-15'!H140="-",'A-15'!H191="-"),"-",SUM('A-15'!H38,'A-15'!H89,'A-15'!H140,'A-15'!H191))</f>
        <v>1</v>
      </c>
      <c r="H88" s="21">
        <f>IF(AND('A-15'!J38="-",'A-15'!J89="-",'A-15'!J140="-",'A-15'!J191="-"),"-",SUM('A-15'!J38,'A-15'!J89,'A-15'!J140,'A-15'!J191))</f>
        <v>20907</v>
      </c>
      <c r="I88" s="21"/>
      <c r="J88" s="21">
        <f>IF(AND('A-15'!N38="-",'A-15'!N89="-",'A-15'!N140="-",'A-15'!N191="-"),"-",SUM('A-15'!N38,'A-15'!N89,'A-15'!N140,'A-15'!N191))</f>
        <v>0</v>
      </c>
      <c r="K88" s="21">
        <f>IF(AND('A-15'!O38="-",'A-15'!O89="-",'A-15'!O140="-",'A-15'!O191="-"),"-",SUM('A-15'!O38,'A-15'!O89,'A-15'!O140,'A-15'!O191))</f>
        <v>18</v>
      </c>
      <c r="L88" s="21">
        <f>IF(AND('A-15'!P38="-",'A-15'!P89="-",'A-15'!P140="-",'A-15'!P191="-"),"-",SUM('A-15'!P38,'A-15'!P89,'A-15'!P140,'A-15'!P191))</f>
        <v>865</v>
      </c>
      <c r="M88" s="21">
        <f>IF(AND('A-15'!Q38="-",'A-15'!Q89="-",'A-15'!Q140="-",'A-15'!Q191="-"),"-",SUM('A-15'!Q38,'A-15'!Q89,'A-15'!Q140,'A-15'!Q191))</f>
        <v>3561</v>
      </c>
      <c r="N88" s="21">
        <f>IF(AND('A-15'!R38="-",'A-15'!R89="-",'A-15'!R140="-",'A-15'!R191="-"),"-",SUM('A-15'!R38,'A-15'!R89,'A-15'!R140,'A-15'!R191))</f>
        <v>9820</v>
      </c>
      <c r="O88" s="21">
        <f>IF(AND('A-15'!S38="-",'A-15'!S89="-",'A-15'!S140="-",'A-15'!S191="-"),"-",SUM('A-15'!S38,'A-15'!S89,'A-15'!S140,'A-15'!S191))</f>
        <v>0</v>
      </c>
      <c r="P88" s="21">
        <f>IF(AND('A-15'!U38="-",'A-15'!U89="-",'A-15'!U140="-",'A-15'!U191="-"),"-",SUM('A-15'!U38,'A-15'!U89,'A-15'!U140,'A-15'!U191))</f>
        <v>14264</v>
      </c>
    </row>
    <row r="89" spans="1:16" ht="11.25" customHeight="1">
      <c r="A89" s="68">
        <v>2009</v>
      </c>
      <c r="B89" s="21">
        <f>IF(AND('A-15'!C39="-",'A-15'!C90="-",'A-15'!C141="-",'A-15'!C192="-"),"-",SUM('A-15'!C39,'A-15'!C90,'A-15'!C141,'A-15'!C192))</f>
        <v>1491</v>
      </c>
      <c r="C89" s="21">
        <f>IF(AND('A-15'!D39="-",'A-15'!D90="-",'A-15'!D141="-",'A-15'!D192="-"),"-",SUM('A-15'!D39,'A-15'!D90,'A-15'!D141,'A-15'!D192))</f>
        <v>5828</v>
      </c>
      <c r="D89" s="21">
        <f>IF(AND('A-15'!E39="-",'A-15'!E90="-",'A-15'!E141="-",'A-15'!E192="-"),"-",SUM('A-15'!E39,'A-15'!E90,'A-15'!E141,'A-15'!E192))</f>
        <v>2329</v>
      </c>
      <c r="E89" s="21">
        <f>IF(AND('A-15'!F39="-",'A-15'!F90="-",'A-15'!F141="-",'A-15'!F192="-"),"-",SUM('A-15'!F39,'A-15'!F90,'A-15'!F141,'A-15'!F192))</f>
        <v>2566</v>
      </c>
      <c r="F89" s="21">
        <f>IF(AND('A-15'!G39="-",'A-15'!G90="-",'A-15'!G141="-",'A-15'!G192="-"),"-",SUM('A-15'!G39,'A-15'!G90,'A-15'!G141,'A-15'!G192))</f>
        <v>12</v>
      </c>
      <c r="G89" s="21">
        <f>IF(AND('A-15'!H39="-",'A-15'!H90="-",'A-15'!H141="-",'A-15'!H192="-"),"-",SUM('A-15'!H39,'A-15'!H90,'A-15'!H141,'A-15'!H192))</f>
        <v>25</v>
      </c>
      <c r="H89" s="21">
        <f>IF(AND('A-15'!J39="-",'A-15'!J90="-",'A-15'!J141="-",'A-15'!J192="-"),"-",SUM('A-15'!J39,'A-15'!J90,'A-15'!J141,'A-15'!J192))</f>
        <v>12226</v>
      </c>
      <c r="I89" s="21"/>
      <c r="J89" s="21">
        <f>IF(AND('A-15'!N39="-",'A-15'!N90="-",'A-15'!N141="-",'A-15'!N192="-"),"-",SUM('A-15'!N39,'A-15'!N90,'A-15'!N141,'A-15'!N192))</f>
        <v>0</v>
      </c>
      <c r="K89" s="21">
        <f>IF(AND('A-15'!O39="-",'A-15'!O90="-",'A-15'!O141="-",'A-15'!O192="-"),"-",SUM('A-15'!O39,'A-15'!O90,'A-15'!O141,'A-15'!O192))</f>
        <v>0</v>
      </c>
      <c r="L89" s="21">
        <f>IF(AND('A-15'!P39="-",'A-15'!P90="-",'A-15'!P141="-",'A-15'!P192="-"),"-",SUM('A-15'!P39,'A-15'!P90,'A-15'!P141,'A-15'!P192))</f>
        <v>25422</v>
      </c>
      <c r="M89" s="21">
        <f>IF(AND('A-15'!Q39="-",'A-15'!Q90="-",'A-15'!Q141="-",'A-15'!Q192="-"),"-",SUM('A-15'!Q39,'A-15'!Q90,'A-15'!Q141,'A-15'!Q192))</f>
        <v>35141</v>
      </c>
      <c r="N89" s="21">
        <f>IF(AND('A-15'!R39="-",'A-15'!R90="-",'A-15'!R141="-",'A-15'!R192="-"),"-",SUM('A-15'!R39,'A-15'!R90,'A-15'!R141,'A-15'!R192))</f>
        <v>100</v>
      </c>
      <c r="O89" s="21">
        <f>IF(AND('A-15'!S39="-",'A-15'!S90="-",'A-15'!S141="-",'A-15'!S192="-"),"-",SUM('A-15'!S39,'A-15'!S90,'A-15'!S141,'A-15'!S192))</f>
        <v>15</v>
      </c>
      <c r="P89" s="21">
        <f>IF(AND('A-15'!U39="-",'A-15'!U90="-",'A-15'!U141="-",'A-15'!U192="-"),"-",SUM('A-15'!U39,'A-15'!U90,'A-15'!U141,'A-15'!U192))</f>
        <v>60663</v>
      </c>
    </row>
    <row r="90" spans="1:16" ht="11.25" customHeight="1">
      <c r="A90" s="68">
        <v>2010</v>
      </c>
      <c r="B90" s="21">
        <f>IF(AND('A-15'!C40="-",'A-15'!C91="-",'A-15'!C142="-",'A-15'!C193="-"),"-",SUM('A-15'!C40,'A-15'!C91,'A-15'!C142,'A-15'!C193))</f>
        <v>1926</v>
      </c>
      <c r="C90" s="21">
        <f>IF(AND('A-15'!D40="-",'A-15'!D91="-",'A-15'!D142="-",'A-15'!D193="-"),"-",SUM('A-15'!D40,'A-15'!D91,'A-15'!D142,'A-15'!D193))</f>
        <v>12150</v>
      </c>
      <c r="D90" s="21">
        <f>IF(AND('A-15'!E40="-",'A-15'!E91="-",'A-15'!E142="-",'A-15'!E193="-"),"-",SUM('A-15'!E40,'A-15'!E91,'A-15'!E142,'A-15'!E193))</f>
        <v>6943</v>
      </c>
      <c r="E90" s="21">
        <f>IF(AND('A-15'!F40="-",'A-15'!F91="-",'A-15'!F142="-",'A-15'!F193="-"),"-",SUM('A-15'!F40,'A-15'!F91,'A-15'!F142,'A-15'!F193))</f>
        <v>9693</v>
      </c>
      <c r="F90" s="21">
        <f>IF(AND('A-15'!G40="-",'A-15'!G91="-",'A-15'!G142="-",'A-15'!G193="-"),"-",SUM('A-15'!G40,'A-15'!G91,'A-15'!G142,'A-15'!G193))</f>
        <v>1664</v>
      </c>
      <c r="G90" s="21">
        <f>IF(AND('A-15'!H40="-",'A-15'!H91="-",'A-15'!H142="-",'A-15'!H193="-"),"-",SUM('A-15'!H40,'A-15'!H91,'A-15'!H142,'A-15'!H193))</f>
        <v>10</v>
      </c>
      <c r="H90" s="21">
        <f>IF(AND('A-15'!J40="-",'A-15'!J91="-",'A-15'!J142="-",'A-15'!J193="-"),"-",SUM('A-15'!J40,'A-15'!J91,'A-15'!J142,'A-15'!J193))</f>
        <v>32376</v>
      </c>
      <c r="I90" s="21"/>
      <c r="J90" s="21">
        <f>IF(AND('A-15'!N40="-",'A-15'!N91="-",'A-15'!N142="-",'A-15'!N193="-"),"-",SUM('A-15'!N40,'A-15'!N91,'A-15'!N142,'A-15'!N193))</f>
        <v>2</v>
      </c>
      <c r="K90" s="21">
        <f>IF(AND('A-15'!O40="-",'A-15'!O91="-",'A-15'!O142="-",'A-15'!O193="-"),"-",SUM('A-15'!O40,'A-15'!O91,'A-15'!O142,'A-15'!O193))</f>
        <v>63</v>
      </c>
      <c r="L90" s="21">
        <f>IF(AND('A-15'!P40="-",'A-15'!P91="-",'A-15'!P142="-",'A-15'!P193="-"),"-",SUM('A-15'!P40,'A-15'!P91,'A-15'!P142,'A-15'!P193))</f>
        <v>2015</v>
      </c>
      <c r="M90" s="21">
        <f>IF(AND('A-15'!Q40="-",'A-15'!Q91="-",'A-15'!Q142="-",'A-15'!Q193="-"),"-",SUM('A-15'!Q40,'A-15'!Q91,'A-15'!Q142,'A-15'!Q193))</f>
        <v>5058</v>
      </c>
      <c r="N90" s="21">
        <f>IF(AND('A-15'!R40="-",'A-15'!R91="-",'A-15'!R142="-",'A-15'!R193="-"),"-",SUM('A-15'!R40,'A-15'!R91,'A-15'!R142,'A-15'!R193))</f>
        <v>4323</v>
      </c>
      <c r="O90" s="21">
        <f>IF(AND('A-15'!S40="-",'A-15'!S91="-",'A-15'!S142="-",'A-15'!S193="-"),"-",SUM('A-15'!S40,'A-15'!S91,'A-15'!S142,'A-15'!S193))</f>
        <v>15</v>
      </c>
      <c r="P90" s="21">
        <f>IF(AND('A-15'!U40="-",'A-15'!U91="-",'A-15'!U142="-",'A-15'!U193="-"),"-",SUM('A-15'!U40,'A-15'!U91,'A-15'!U142,'A-15'!U193))</f>
        <v>11461</v>
      </c>
    </row>
    <row r="91" spans="1:16" ht="11.25" customHeight="1">
      <c r="A91" s="68">
        <v>2011</v>
      </c>
      <c r="B91" s="21">
        <f>IF(AND('A-15'!C41="-",'A-15'!C92="-",'A-15'!C143="-",'A-15'!C194="-"),"-",SUM('A-15'!C41,'A-15'!C92,'A-15'!C143,'A-15'!C194))</f>
        <v>1120</v>
      </c>
      <c r="C91" s="21">
        <f>IF(AND('A-15'!D41="-",'A-15'!D92="-",'A-15'!D143="-",'A-15'!D194="-"),"-",SUM('A-15'!D41,'A-15'!D92,'A-15'!D143,'A-15'!D194))</f>
        <v>8817</v>
      </c>
      <c r="D91" s="21">
        <f>IF(AND('A-15'!E41="-",'A-15'!E92="-",'A-15'!E143="-",'A-15'!E194="-"),"-",SUM('A-15'!E41,'A-15'!E92,'A-15'!E143,'A-15'!E194))</f>
        <v>14761</v>
      </c>
      <c r="E91" s="21">
        <f>IF(AND('A-15'!F41="-",'A-15'!F92="-",'A-15'!F143="-",'A-15'!F194="-"),"-",SUM('A-15'!F41,'A-15'!F92,'A-15'!F143,'A-15'!F194))</f>
        <v>6708</v>
      </c>
      <c r="F91" s="21">
        <f>IF(AND('A-15'!G41="-",'A-15'!G92="-",'A-15'!G143="-",'A-15'!G194="-"),"-",SUM('A-15'!G41,'A-15'!G92,'A-15'!G143,'A-15'!G194))</f>
        <v>418</v>
      </c>
      <c r="G91" s="21">
        <f>IF(AND('A-15'!H41="-",'A-15'!H92="-",'A-15'!H143="-",'A-15'!H194="-"),"-",SUM('A-15'!H41,'A-15'!H92,'A-15'!H143,'A-15'!H194))</f>
        <v>0</v>
      </c>
      <c r="H91" s="21">
        <f>IF(AND('A-15'!J41="-",'A-15'!J92="-",'A-15'!J143="-",'A-15'!J194="-"),"-",SUM('A-15'!J41,'A-15'!J92,'A-15'!J143,'A-15'!J194))</f>
        <v>31824</v>
      </c>
      <c r="I91" s="21"/>
      <c r="J91" s="21">
        <f>IF(AND('A-15'!N41="-",'A-15'!N92="-",'A-15'!N143="-",'A-15'!N194="-"),"-",SUM('A-15'!N41,'A-15'!N92,'A-15'!N143,'A-15'!N194))</f>
        <v>0</v>
      </c>
      <c r="K91" s="21">
        <f>IF(AND('A-15'!O41="-",'A-15'!O92="-",'A-15'!O143="-",'A-15'!O194="-"),"-",SUM('A-15'!O41,'A-15'!O92,'A-15'!O143,'A-15'!O194))</f>
        <v>0</v>
      </c>
      <c r="L91" s="21">
        <f>IF(AND('A-15'!P41="-",'A-15'!P92="-",'A-15'!P143="-",'A-15'!P194="-"),"-",SUM('A-15'!P41,'A-15'!P92,'A-15'!P143,'A-15'!P194))</f>
        <v>2062</v>
      </c>
      <c r="M91" s="21">
        <f>IF(AND('A-15'!Q41="-",'A-15'!Q92="-",'A-15'!Q143="-",'A-15'!Q194="-"),"-",SUM('A-15'!Q41,'A-15'!Q92,'A-15'!Q143,'A-15'!Q194))</f>
        <v>4791</v>
      </c>
      <c r="N91" s="21">
        <f>IF(AND('A-15'!R41="-",'A-15'!R92="-",'A-15'!R143="-",'A-15'!R194="-"),"-",SUM('A-15'!R41,'A-15'!R92,'A-15'!R143,'A-15'!R194))</f>
        <v>6711</v>
      </c>
      <c r="O91" s="21">
        <f>IF(AND('A-15'!S41="-",'A-15'!S92="-",'A-15'!S143="-",'A-15'!S194="-"),"-",SUM('A-15'!S41,'A-15'!S92,'A-15'!S143,'A-15'!S194))</f>
        <v>0</v>
      </c>
      <c r="P91" s="21">
        <f>IF(AND('A-15'!U41="-",'A-15'!U92="-",'A-15'!U143="-",'A-15'!U194="-"),"-",SUM('A-15'!U41,'A-15'!U92,'A-15'!U143,'A-15'!U194))</f>
        <v>13564</v>
      </c>
    </row>
    <row r="92" spans="1:16" ht="11.25" customHeight="1">
      <c r="A92" s="68">
        <v>2012</v>
      </c>
      <c r="B92" s="21">
        <f>IF(AND('A-15'!C42="-",'A-15'!C93="-",'A-15'!C144="-",'A-15'!C195="-"),"-",SUM('A-15'!C42,'A-15'!C93,'A-15'!C144,'A-15'!C195))</f>
        <v>4465</v>
      </c>
      <c r="C92" s="21">
        <f>IF(AND('A-15'!D42="-",'A-15'!D93="-",'A-15'!D144="-",'A-15'!D195="-"),"-",SUM('A-15'!D42,'A-15'!D93,'A-15'!D144,'A-15'!D195))</f>
        <v>20696</v>
      </c>
      <c r="D92" s="21">
        <f>IF(AND('A-15'!E42="-",'A-15'!E93="-",'A-15'!E144="-",'A-15'!E195="-"),"-",SUM('A-15'!E42,'A-15'!E93,'A-15'!E144,'A-15'!E195))</f>
        <v>10144</v>
      </c>
      <c r="E92" s="21">
        <f>IF(AND('A-15'!F42="-",'A-15'!F93="-",'A-15'!F144="-",'A-15'!F195="-"),"-",SUM('A-15'!F42,'A-15'!F93,'A-15'!F144,'A-15'!F195))</f>
        <v>14650</v>
      </c>
      <c r="F92" s="21">
        <f>IF(AND('A-15'!G42="-",'A-15'!G93="-",'A-15'!G144="-",'A-15'!G195="-"),"-",SUM('A-15'!G42,'A-15'!G93,'A-15'!G144,'A-15'!G195))</f>
        <v>4834</v>
      </c>
      <c r="G92" s="21">
        <f>IF(AND('A-15'!H42="-",'A-15'!H93="-",'A-15'!H144="-",'A-15'!H195="-"),"-",SUM('A-15'!H42,'A-15'!H93,'A-15'!H144,'A-15'!H195))</f>
        <v>10</v>
      </c>
      <c r="H92" s="21">
        <f>IF(AND('A-15'!J42="-",'A-15'!J93="-",'A-15'!J144="-",'A-15'!J195="-"),"-",SUM('A-15'!J42,'A-15'!J93,'A-15'!J144,'A-15'!J195))</f>
        <v>54789</v>
      </c>
      <c r="I92" s="21"/>
      <c r="J92" s="21">
        <f>IF(AND('A-15'!N42="-",'A-15'!N93="-",'A-15'!N144="-",'A-15'!N195="-"),"-",SUM('A-15'!N42,'A-15'!N93,'A-15'!N144,'A-15'!N195))</f>
        <v>1</v>
      </c>
      <c r="K92" s="21">
        <f>IF(AND('A-15'!O42="-",'A-15'!O93="-",'A-15'!O144="-",'A-15'!O195="-"),"-",SUM('A-15'!O42,'A-15'!O93,'A-15'!O144,'A-15'!O195))</f>
        <v>101</v>
      </c>
      <c r="L92" s="21">
        <f>IF(AND('A-15'!P42="-",'A-15'!P93="-",'A-15'!P144="-",'A-15'!P195="-"),"-",SUM('A-15'!P42,'A-15'!P93,'A-15'!P144,'A-15'!P195))</f>
        <v>2769</v>
      </c>
      <c r="M92" s="21">
        <f>IF(AND('A-15'!Q42="-",'A-15'!Q93="-",'A-15'!Q144="-",'A-15'!Q195="-"),"-",SUM('A-15'!Q42,'A-15'!Q93,'A-15'!Q144,'A-15'!Q195))</f>
        <v>18790</v>
      </c>
      <c r="N92" s="21">
        <f>IF(AND('A-15'!R42="-",'A-15'!R93="-",'A-15'!R144="-",'A-15'!R195="-"),"-",SUM('A-15'!R42,'A-15'!R93,'A-15'!R144,'A-15'!R195))</f>
        <v>15869</v>
      </c>
      <c r="O92" s="21">
        <f>IF(AND('A-15'!S42="-",'A-15'!S93="-",'A-15'!S144="-",'A-15'!S195="-"),"-",SUM('A-15'!S42,'A-15'!S93,'A-15'!S144,'A-15'!S195))</f>
        <v>0</v>
      </c>
      <c r="P92" s="21">
        <f>IF(AND('A-15'!U42="-",'A-15'!U93="-",'A-15'!U144="-",'A-15'!U195="-"),"-",SUM('A-15'!U42,'A-15'!U93,'A-15'!U144,'A-15'!U195))</f>
        <v>37530</v>
      </c>
    </row>
    <row r="93" spans="1:16" ht="11.25" customHeight="1">
      <c r="A93" s="68">
        <v>2013</v>
      </c>
      <c r="B93" s="21">
        <f>IF(AND('A-15'!C43="-",'A-15'!C94="-",'A-15'!C145="-",'A-15'!C196="-"),"-",SUM('A-15'!C43,'A-15'!C94,'A-15'!C145,'A-15'!C196))</f>
        <v>11929</v>
      </c>
      <c r="C93" s="21">
        <f>IF(AND('A-15'!D43="-",'A-15'!D94="-",'A-15'!D145="-",'A-15'!D196="-"),"-",SUM('A-15'!D43,'A-15'!D94,'A-15'!D145,'A-15'!D196))</f>
        <v>19103</v>
      </c>
      <c r="D93" s="21">
        <f>IF(AND('A-15'!E43="-",'A-15'!E94="-",'A-15'!E145="-",'A-15'!E196="-"),"-",SUM('A-15'!E43,'A-15'!E94,'A-15'!E145,'A-15'!E196))</f>
        <v>9310</v>
      </c>
      <c r="E93" s="21">
        <f>IF(AND('A-15'!F43="-",'A-15'!F94="-",'A-15'!F145="-",'A-15'!F196="-"),"-",SUM('A-15'!F43,'A-15'!F94,'A-15'!F145,'A-15'!F196))</f>
        <v>7916</v>
      </c>
      <c r="F93" s="21">
        <f>IF(AND('A-15'!G43="-",'A-15'!G94="-",'A-15'!G145="-",'A-15'!G196="-"),"-",SUM('A-15'!G43,'A-15'!G94,'A-15'!G145,'A-15'!G196))</f>
        <v>2902</v>
      </c>
      <c r="G93" s="21">
        <f>IF(AND('A-15'!H43="-",'A-15'!H94="-",'A-15'!H145="-",'A-15'!H196="-"),"-",SUM('A-15'!H43,'A-15'!H94,'A-15'!H145,'A-15'!H196))</f>
        <v>0</v>
      </c>
      <c r="H93" s="21">
        <f>IF(AND('A-15'!J43="-",'A-15'!J94="-",'A-15'!J145="-",'A-15'!J196="-"),"-",SUM('A-15'!J43,'A-15'!J94,'A-15'!J145,'A-15'!J196))</f>
        <v>51160</v>
      </c>
      <c r="I93" s="21"/>
      <c r="J93" s="21">
        <f>IF(AND('A-15'!N43="-",'A-15'!N94="-",'A-15'!N145="-",'A-15'!N196="-"),"-",SUM('A-15'!N43,'A-15'!N94,'A-15'!N145,'A-15'!N196))</f>
        <v>0</v>
      </c>
      <c r="K93" s="21">
        <f>IF(AND('A-15'!O43="-",'A-15'!O94="-",'A-15'!O145="-",'A-15'!O196="-"),"-",SUM('A-15'!O43,'A-15'!O94,'A-15'!O145,'A-15'!O196))</f>
        <v>7</v>
      </c>
      <c r="L93" s="21">
        <f>IF(AND('A-15'!P43="-",'A-15'!P94="-",'A-15'!P145="-",'A-15'!P196="-"),"-",SUM('A-15'!P43,'A-15'!P94,'A-15'!P145,'A-15'!P196))</f>
        <v>7722</v>
      </c>
      <c r="M93" s="21">
        <f>IF(AND('A-15'!Q43="-",'A-15'!Q94="-",'A-15'!Q145="-",'A-15'!Q196="-"),"-",SUM('A-15'!Q43,'A-15'!Q94,'A-15'!Q145,'A-15'!Q196))</f>
        <v>36163</v>
      </c>
      <c r="N93" s="21">
        <f>IF(AND('A-15'!R43="-",'A-15'!R94="-",'A-15'!R145="-",'A-15'!R196="-"),"-",SUM('A-15'!R43,'A-15'!R94,'A-15'!R145,'A-15'!R196))</f>
        <v>4376</v>
      </c>
      <c r="O93" s="21">
        <f>IF(AND('A-15'!S43="-",'A-15'!S94="-",'A-15'!S145="-",'A-15'!S196="-"),"-",SUM('A-15'!S43,'A-15'!S94,'A-15'!S145,'A-15'!S196))</f>
        <v>0</v>
      </c>
      <c r="P93" s="21">
        <f>IF(AND('A-15'!U43="-",'A-15'!U94="-",'A-15'!U145="-",'A-15'!U196="-"),"-",SUM('A-15'!U43,'A-15'!U94,'A-15'!U145,'A-15'!U196))</f>
        <v>48268</v>
      </c>
    </row>
    <row r="94" spans="1:16" ht="11.25" customHeight="1">
      <c r="A94" s="68">
        <v>2014</v>
      </c>
      <c r="B94" s="21">
        <f>IF(AND('A-15'!C44="-",'A-15'!C95="-",'A-15'!C146="-",'A-15'!C197="-"),"-",SUM('A-15'!C44,'A-15'!C95,'A-15'!C146,'A-15'!C197))</f>
        <v>12608</v>
      </c>
      <c r="C94" s="21">
        <f>IF(AND('A-15'!D44="-",'A-15'!D95="-",'A-15'!D146="-",'A-15'!D197="-"),"-",SUM('A-15'!D44,'A-15'!D95,'A-15'!D146,'A-15'!D197))</f>
        <v>17002</v>
      </c>
      <c r="D94" s="21">
        <f>IF(AND('A-15'!E44="-",'A-15'!E95="-",'A-15'!E146="-",'A-15'!E197="-"),"-",SUM('A-15'!E44,'A-15'!E95,'A-15'!E146,'A-15'!E197))</f>
        <v>20643</v>
      </c>
      <c r="E94" s="21">
        <f>IF(AND('A-15'!F44="-",'A-15'!F95="-",'A-15'!F146="-",'A-15'!F197="-"),"-",SUM('A-15'!F44,'A-15'!F95,'A-15'!F146,'A-15'!F197))</f>
        <v>8793</v>
      </c>
      <c r="F94" s="21">
        <f>IF(AND('A-15'!G44="-",'A-15'!G95="-",'A-15'!G146="-",'A-15'!G197="-"),"-",SUM('A-15'!G44,'A-15'!G95,'A-15'!G146,'A-15'!G197))</f>
        <v>2715</v>
      </c>
      <c r="G94" s="21">
        <f>IF(AND('A-15'!H44="-",'A-15'!H95="-",'A-15'!H146="-",'A-15'!H197="-"),"-",SUM('A-15'!H44,'A-15'!H95,'A-15'!H146,'A-15'!H197))</f>
        <v>0</v>
      </c>
      <c r="H94" s="21">
        <f>IF(AND('A-15'!J44="-",'A-15'!J95="-",'A-15'!J146="-",'A-15'!J197="-"),"-",SUM('A-15'!J44,'A-15'!J95,'A-15'!J146,'A-15'!J197))</f>
        <v>61761</v>
      </c>
      <c r="I94" s="21"/>
      <c r="J94" s="21">
        <f>IF(AND('A-15'!N44="-",'A-15'!N95="-",'A-15'!N146="-",'A-15'!N197="-"),"-",SUM('A-15'!N44,'A-15'!N95,'A-15'!N146,'A-15'!N197))</f>
        <v>0</v>
      </c>
      <c r="K94" s="21">
        <f>IF(AND('A-15'!O44="-",'A-15'!O95="-",'A-15'!O146="-",'A-15'!O197="-"),"-",SUM('A-15'!O44,'A-15'!O95,'A-15'!O146,'A-15'!O197))</f>
        <v>30</v>
      </c>
      <c r="L94" s="21">
        <f>IF(AND('A-15'!P44="-",'A-15'!P95="-",'A-15'!P146="-",'A-15'!P197="-"),"-",SUM('A-15'!P44,'A-15'!P95,'A-15'!P146,'A-15'!P197))</f>
        <v>10405</v>
      </c>
      <c r="M94" s="21">
        <f>IF(AND('A-15'!Q44="-",'A-15'!Q95="-",'A-15'!Q146="-",'A-15'!Q197="-"),"-",SUM('A-15'!Q44,'A-15'!Q95,'A-15'!Q146,'A-15'!Q197))</f>
        <v>39231</v>
      </c>
      <c r="N94" s="21">
        <f>IF(AND('A-15'!R44="-",'A-15'!R95="-",'A-15'!R146="-",'A-15'!R197="-"),"-",SUM('A-15'!R44,'A-15'!R95,'A-15'!R146,'A-15'!R197))</f>
        <v>6369</v>
      </c>
      <c r="O94" s="21">
        <f>IF(AND('A-15'!S44="-",'A-15'!S95="-",'A-15'!S146="-",'A-15'!S197="-"),"-",SUM('A-15'!S44,'A-15'!S95,'A-15'!S146,'A-15'!S197))</f>
        <v>0</v>
      </c>
      <c r="P94" s="21">
        <f>IF(AND('A-15'!U44="-",'A-15'!U95="-",'A-15'!U146="-",'A-15'!U197="-"),"-",SUM('A-15'!U44,'A-15'!U95,'A-15'!U146,'A-15'!U197))</f>
        <v>56035</v>
      </c>
    </row>
    <row r="95" spans="1:16" ht="11.25" customHeight="1">
      <c r="A95" s="68">
        <v>2015</v>
      </c>
      <c r="B95" s="21">
        <f>IF(AND('A-15'!C45="-",'A-15'!C96="-",'A-15'!C147="-",'A-15'!C198="-"),"-",SUM('A-15'!C45,'A-15'!C96,'A-15'!C147,'A-15'!C198))</f>
        <v>7315</v>
      </c>
      <c r="C95" s="21">
        <f>IF(AND('A-15'!D45="-",'A-15'!D96="-",'A-15'!D147="-",'A-15'!D198="-"),"-",SUM('A-15'!D45,'A-15'!D96,'A-15'!D147,'A-15'!D198))</f>
        <v>23697</v>
      </c>
      <c r="D95" s="21">
        <f>IF(AND('A-15'!E45="-",'A-15'!E96="-",'A-15'!E147="-",'A-15'!E198="-"),"-",SUM('A-15'!E45,'A-15'!E96,'A-15'!E147,'A-15'!E198))</f>
        <v>23110</v>
      </c>
      <c r="E95" s="21">
        <f>IF(AND('A-15'!F45="-",'A-15'!F96="-",'A-15'!F147="-",'A-15'!F198="-"),"-",SUM('A-15'!F45,'A-15'!F96,'A-15'!F147,'A-15'!F198))</f>
        <v>4031</v>
      </c>
      <c r="F95" s="21">
        <f>IF(AND('A-15'!G45="-",'A-15'!G96="-",'A-15'!G147="-",'A-15'!G198="-"),"-",SUM('A-15'!G45,'A-15'!G96,'A-15'!G147,'A-15'!G198))</f>
        <v>786</v>
      </c>
      <c r="G95" s="21">
        <f>IF(AND('A-15'!H45="-",'A-15'!H96="-",'A-15'!H147="-",'A-15'!H198="-"),"-",SUM('A-15'!H45,'A-15'!H96,'A-15'!H147,'A-15'!H198))</f>
        <v>0</v>
      </c>
      <c r="H95" s="21">
        <f>IF(AND('A-15'!J45="-",'A-15'!J96="-",'A-15'!J147="-",'A-15'!J198="-"),"-",SUM('A-15'!J45,'A-15'!J96,'A-15'!J147,'A-15'!J198))</f>
        <v>58939</v>
      </c>
      <c r="I95" s="21"/>
      <c r="J95" s="21">
        <f>IF(AND('A-15'!N45="-",'A-15'!N96="-",'A-15'!N147="-",'A-15'!N198="-"),"-",SUM('A-15'!N45,'A-15'!N96,'A-15'!N147,'A-15'!N198))</f>
        <v>0</v>
      </c>
      <c r="K95" s="21">
        <f>IF(AND('A-15'!O45="-",'A-15'!O96="-",'A-15'!O147="-",'A-15'!O198="-"),"-",SUM('A-15'!O45,'A-15'!O96,'A-15'!O147,'A-15'!O198))</f>
        <v>3</v>
      </c>
      <c r="L95" s="21">
        <f>IF(AND('A-15'!P45="-",'A-15'!P96="-",'A-15'!P147="-",'A-15'!P198="-"),"-",SUM('A-15'!P45,'A-15'!P96,'A-15'!P147,'A-15'!P198))</f>
        <v>1994</v>
      </c>
      <c r="M95" s="21">
        <f>IF(AND('A-15'!Q45="-",'A-15'!Q96="-",'A-15'!Q147="-",'A-15'!Q198="-"),"-",SUM('A-15'!Q45,'A-15'!Q96,'A-15'!Q147,'A-15'!Q198))</f>
        <v>1307</v>
      </c>
      <c r="N95" s="21">
        <f>IF(AND('A-15'!R45="-",'A-15'!R96="-",'A-15'!R147="-",'A-15'!R198="-"),"-",SUM('A-15'!R45,'A-15'!R96,'A-15'!R147,'A-15'!R198))</f>
        <v>706</v>
      </c>
      <c r="O95" s="21">
        <f>IF(AND('A-15'!S45="-",'A-15'!S96="-",'A-15'!S147="-",'A-15'!S198="-"),"-",SUM('A-15'!S45,'A-15'!S96,'A-15'!S147,'A-15'!S198))</f>
        <v>0</v>
      </c>
      <c r="P95" s="21">
        <f>IF(AND('A-15'!U45="-",'A-15'!U96="-",'A-15'!U147="-",'A-15'!U198="-"),"-",SUM('A-15'!U45,'A-15'!U96,'A-15'!U147,'A-15'!U198))</f>
        <v>4010</v>
      </c>
    </row>
    <row r="96" spans="1:16" ht="11.25" customHeight="1">
      <c r="A96" s="68">
        <v>2016</v>
      </c>
      <c r="B96" s="21">
        <f>IF(AND('A-15'!C46="-",'A-15'!C97="-",'A-15'!C148="-",'A-15'!C199="-"),"-",SUM('A-15'!C46,'A-15'!C97,'A-15'!C148,'A-15'!C199))</f>
        <v>2905</v>
      </c>
      <c r="C96" s="21">
        <f>IF(AND('A-15'!D46="-",'A-15'!D97="-",'A-15'!D148="-",'A-15'!D199="-"),"-",SUM('A-15'!D46,'A-15'!D97,'A-15'!D148,'A-15'!D199))</f>
        <v>13752</v>
      </c>
      <c r="D96" s="21">
        <f>IF(AND('A-15'!E46="-",'A-15'!E97="-",'A-15'!E148="-",'A-15'!E199="-"),"-",SUM('A-15'!E46,'A-15'!E97,'A-15'!E148,'A-15'!E199))</f>
        <v>5129</v>
      </c>
      <c r="E96" s="21">
        <f>IF(AND('A-15'!F46="-",'A-15'!F97="-",'A-15'!F148="-",'A-15'!F199="-"),"-",SUM('A-15'!F46,'A-15'!F97,'A-15'!F148,'A-15'!F199))</f>
        <v>1310</v>
      </c>
      <c r="F96" s="21">
        <f>IF(AND('A-15'!G46="-",'A-15'!G97="-",'A-15'!G148="-",'A-15'!G199="-"),"-",SUM('A-15'!G46,'A-15'!G97,'A-15'!G148,'A-15'!G199))</f>
        <v>5</v>
      </c>
      <c r="G96" s="21">
        <f>IF(AND('A-15'!H46="-",'A-15'!H97="-",'A-15'!H148="-",'A-15'!H199="-"),"-",SUM('A-15'!H46,'A-15'!H97,'A-15'!H148,'A-15'!H199))</f>
        <v>0</v>
      </c>
      <c r="H96" s="21">
        <f>IF(AND('A-15'!J46="-",'A-15'!J97="-",'A-15'!J148="-",'A-15'!J199="-"),"-",SUM('A-15'!J46,'A-15'!J97,'A-15'!J148,'A-15'!J199))</f>
        <v>23101</v>
      </c>
      <c r="I96" s="21"/>
      <c r="J96" s="21">
        <f>IF(AND('A-15'!N46="-",'A-15'!N97="-",'A-15'!N148="-",'A-15'!N199="-"),"-",SUM('A-15'!N46,'A-15'!N97,'A-15'!N148,'A-15'!N199))</f>
        <v>0</v>
      </c>
      <c r="K96" s="21">
        <f>IF(AND('A-15'!O46="-",'A-15'!O97="-",'A-15'!O148="-",'A-15'!O199="-"),"-",SUM('A-15'!O46,'A-15'!O97,'A-15'!O148,'A-15'!O199))</f>
        <v>0</v>
      </c>
      <c r="L96" s="21">
        <f>IF(AND('A-15'!P46="-",'A-15'!P97="-",'A-15'!P148="-",'A-15'!P199="-"),"-",SUM('A-15'!P46,'A-15'!P97,'A-15'!P148,'A-15'!P199))</f>
        <v>29</v>
      </c>
      <c r="M96" s="21">
        <f>IF(AND('A-15'!Q46="-",'A-15'!Q97="-",'A-15'!Q148="-",'A-15'!Q199="-"),"-",SUM('A-15'!Q46,'A-15'!Q97,'A-15'!Q148,'A-15'!Q199))</f>
        <v>15</v>
      </c>
      <c r="N96" s="21">
        <f>IF(AND('A-15'!R46="-",'A-15'!R97="-",'A-15'!R148="-",'A-15'!R199="-"),"-",SUM('A-15'!R46,'A-15'!R97,'A-15'!R148,'A-15'!R199))</f>
        <v>0</v>
      </c>
      <c r="O96" s="21">
        <f>IF(AND('A-15'!S46="-",'A-15'!S97="-",'A-15'!S148="-",'A-15'!S199="-"),"-",SUM('A-15'!S46,'A-15'!S97,'A-15'!S148,'A-15'!S199))</f>
        <v>1</v>
      </c>
      <c r="P96" s="21">
        <f>IF(AND('A-15'!U46="-",'A-15'!U97="-",'A-15'!U148="-",'A-15'!U199="-"),"-",SUM('A-15'!U46,'A-15'!U97,'A-15'!U148,'A-15'!U199))</f>
        <v>44</v>
      </c>
    </row>
    <row r="97" spans="1:16" ht="11.25" customHeight="1">
      <c r="A97" s="68">
        <v>2017</v>
      </c>
      <c r="B97" s="21">
        <f>IF(AND('A-15'!C47="-",'A-15'!C98="-",'A-15'!C149="-",'A-15'!C200="-"),"-",SUM('A-15'!C47,'A-15'!C98,'A-15'!C149,'A-15'!C200))</f>
        <v>1253</v>
      </c>
      <c r="C97" s="21">
        <f>IF(AND('A-15'!D47="-",'A-15'!D98="-",'A-15'!D149="-",'A-15'!D200="-"),"-",SUM('A-15'!D47,'A-15'!D98,'A-15'!D149,'A-15'!D200))</f>
        <v>2039</v>
      </c>
      <c r="D97" s="21">
        <f>IF(AND('A-15'!E47="-",'A-15'!E98="-",'A-15'!E149="-",'A-15'!E200="-"),"-",SUM('A-15'!E47,'A-15'!E98,'A-15'!E149,'A-15'!E200))</f>
        <v>15772</v>
      </c>
      <c r="E97" s="21">
        <f>IF(AND('A-15'!F47="-",'A-15'!F98="-",'A-15'!F149="-",'A-15'!F200="-"),"-",SUM('A-15'!F47,'A-15'!F98,'A-15'!F149,'A-15'!F200))</f>
        <v>4605</v>
      </c>
      <c r="F97" s="21">
        <f>IF(AND('A-15'!G47="-",'A-15'!G98="-",'A-15'!G149="-",'A-15'!G200="-"),"-",SUM('A-15'!G47,'A-15'!G98,'A-15'!G149,'A-15'!G200))</f>
        <v>745</v>
      </c>
      <c r="G97" s="21">
        <f>IF(AND('A-15'!H47="-",'A-15'!H98="-",'A-15'!H149="-",'A-15'!H200="-"),"-",SUM('A-15'!H47,'A-15'!H98,'A-15'!H149,'A-15'!H200))</f>
        <v>0</v>
      </c>
      <c r="H97" s="21">
        <f>IF(AND('A-15'!J47="-",'A-15'!J98="-",'A-15'!J149="-",'A-15'!J200="-"),"-",SUM('A-15'!J47,'A-15'!J98,'A-15'!J149,'A-15'!J200))</f>
        <v>24414</v>
      </c>
      <c r="I97" s="21"/>
      <c r="J97" s="21">
        <f>IF(AND('A-15'!N47="-",'A-15'!N98="-",'A-15'!N149="-",'A-15'!N200="-"),"-",SUM('A-15'!N47,'A-15'!N98,'A-15'!N149,'A-15'!N200))</f>
        <v>0</v>
      </c>
      <c r="K97" s="21">
        <f>IF(AND('A-15'!O47="-",'A-15'!O98="-",'A-15'!O149="-",'A-15'!O200="-"),"-",SUM('A-15'!O47,'A-15'!O98,'A-15'!O149,'A-15'!O200))</f>
        <v>0</v>
      </c>
      <c r="L97" s="21">
        <f>IF(AND('A-15'!P47="-",'A-15'!P98="-",'A-15'!P149="-",'A-15'!P200="-"),"-",SUM('A-15'!P47,'A-15'!P98,'A-15'!P149,'A-15'!P200))</f>
        <v>1003</v>
      </c>
      <c r="M97" s="21">
        <f>IF(AND('A-15'!Q47="-",'A-15'!Q98="-",'A-15'!Q149="-",'A-15'!Q200="-"),"-",SUM('A-15'!Q47,'A-15'!Q98,'A-15'!Q149,'A-15'!Q200))</f>
        <v>7150</v>
      </c>
      <c r="N97" s="21">
        <f>IF(AND('A-15'!R47="-",'A-15'!R98="-",'A-15'!R149="-",'A-15'!R200="-"),"-",SUM('A-15'!R47,'A-15'!R98,'A-15'!R149,'A-15'!R200))</f>
        <v>5197</v>
      </c>
      <c r="O97" s="21">
        <f>IF(AND('A-15'!S47="-",'A-15'!S98="-",'A-15'!S149="-",'A-15'!S200="-"),"-",SUM('A-15'!S47,'A-15'!S98,'A-15'!S149,'A-15'!S200))</f>
        <v>0</v>
      </c>
      <c r="P97" s="21">
        <f>IF(AND('A-15'!U47="-",'A-15'!U98="-",'A-15'!U149="-",'A-15'!U200="-"),"-",SUM('A-15'!U47,'A-15'!U98,'A-15'!U149,'A-15'!U200))</f>
        <v>13350</v>
      </c>
    </row>
    <row r="98" spans="1:16" ht="11.25" customHeight="1">
      <c r="A98" s="86">
        <v>2018</v>
      </c>
      <c r="B98" s="21">
        <f>IF(AND('A-15'!C48="-",'A-15'!C99="-",'A-15'!C150="-",'A-15'!C201="-"),"-",SUM('A-15'!C48,'A-15'!C99,'A-15'!C150,'A-15'!C201))</f>
        <v>1319</v>
      </c>
      <c r="C98" s="21">
        <f>IF(AND('A-15'!D48="-",'A-15'!D99="-",'A-15'!D150="-",'A-15'!D201="-"),"-",SUM('A-15'!D48,'A-15'!D99,'A-15'!D150,'A-15'!D201))</f>
        <v>11756</v>
      </c>
      <c r="D98" s="21">
        <f>IF(AND('A-15'!E48="-",'A-15'!E99="-",'A-15'!E150="-",'A-15'!E201="-"),"-",SUM('A-15'!E48,'A-15'!E99,'A-15'!E150,'A-15'!E201))</f>
        <v>8486</v>
      </c>
      <c r="E98" s="21">
        <f>IF(AND('A-15'!F48="-",'A-15'!F99="-",'A-15'!F150="-",'A-15'!F201="-"),"-",SUM('A-15'!F48,'A-15'!F99,'A-15'!F150,'A-15'!F201))</f>
        <v>1883</v>
      </c>
      <c r="F98" s="21">
        <f>IF(AND('A-15'!G48="-",'A-15'!G99="-",'A-15'!G150="-",'A-15'!G201="-"),"-",SUM('A-15'!G48,'A-15'!G99,'A-15'!G150,'A-15'!G201))</f>
        <v>459</v>
      </c>
      <c r="G98" s="21">
        <f>IF(AND('A-15'!H48="-",'A-15'!H99="-",'A-15'!H150="-",'A-15'!H201="-"),"-",SUM('A-15'!H48,'A-15'!H99,'A-15'!H150,'A-15'!H201))</f>
        <v>0</v>
      </c>
      <c r="H98" s="21">
        <f>IF(AND('A-15'!J48="-",'A-15'!J99="-",'A-15'!J150="-",'A-15'!J201="-"),"-",SUM('A-15'!J48,'A-15'!J99,'A-15'!J150,'A-15'!J201))</f>
        <v>23903</v>
      </c>
      <c r="J98" s="21">
        <f>IF(AND('A-15'!N48="-",'A-15'!N99="-",'A-15'!N150="-",'A-15'!N201="-"),"-",SUM('A-15'!N48,'A-15'!N99,'A-15'!N150,'A-15'!N201))</f>
        <v>0</v>
      </c>
      <c r="K98" s="21">
        <f>IF(AND('A-15'!O48="-",'A-15'!O99="-",'A-15'!O150="-",'A-15'!O201="-"),"-",SUM('A-15'!O48,'A-15'!O99,'A-15'!O150,'A-15'!O201))</f>
        <v>15</v>
      </c>
      <c r="L98" s="21">
        <f>IF(AND('A-15'!P48="-",'A-15'!P99="-",'A-15'!P150="-",'A-15'!P201="-"),"-",SUM('A-15'!P48,'A-15'!P99,'A-15'!P150,'A-15'!P201))</f>
        <v>1751</v>
      </c>
      <c r="M98" s="21">
        <f>IF(AND('A-15'!Q48="-",'A-15'!Q99="-",'A-15'!Q150="-",'A-15'!Q201="-"),"-",SUM('A-15'!Q48,'A-15'!Q99,'A-15'!Q150,'A-15'!Q201))</f>
        <v>5512</v>
      </c>
      <c r="N98" s="21">
        <f>IF(AND('A-15'!R48="-",'A-15'!R99="-",'A-15'!R150="-",'A-15'!R201="-"),"-",SUM('A-15'!R48,'A-15'!R99,'A-15'!R150,'A-15'!R201))</f>
        <v>4524</v>
      </c>
      <c r="O98" s="21">
        <f>IF(AND('A-15'!S48="-",'A-15'!S99="-",'A-15'!S150="-",'A-15'!S201="-"),"-",SUM('A-15'!S48,'A-15'!S99,'A-15'!S150,'A-15'!S201))</f>
        <v>0</v>
      </c>
      <c r="P98" s="21">
        <f>IF(AND('A-15'!U48="-",'A-15'!U99="-",'A-15'!U150="-",'A-15'!U201="-"),"-",SUM('A-15'!U48,'A-15'!U99,'A-15'!U150,'A-15'!U201))</f>
        <v>11802</v>
      </c>
    </row>
    <row r="99" spans="1:16" ht="11.25" customHeight="1">
      <c r="A99" s="86">
        <v>2019</v>
      </c>
      <c r="B99" s="21">
        <f>IF(AND('A-15'!C49="-",'A-15'!C100="-",'A-15'!C151="-",'A-15'!C202="-"),"-",SUM('A-15'!C49,'A-15'!C100,'A-15'!C151,'A-15'!C202))</f>
        <v>809</v>
      </c>
      <c r="C99" s="21">
        <f>IF(AND('A-15'!D49="-",'A-15'!D100="-",'A-15'!D151="-",'A-15'!D202="-"),"-",SUM('A-15'!D49,'A-15'!D100,'A-15'!D151,'A-15'!D202))</f>
        <v>2110</v>
      </c>
      <c r="D99" s="21">
        <f>IF(AND('A-15'!E49="-",'A-15'!E100="-",'A-15'!E151="-",'A-15'!E202="-"),"-",SUM('A-15'!E49,'A-15'!E100,'A-15'!E151,'A-15'!E202))</f>
        <v>12314</v>
      </c>
      <c r="E99" s="21">
        <f>IF(AND('A-15'!F49="-",'A-15'!F100="-",'A-15'!F151="-",'A-15'!F202="-"),"-",SUM('A-15'!F49,'A-15'!F100,'A-15'!F151,'A-15'!F202))</f>
        <v>2789</v>
      </c>
      <c r="F99" s="21">
        <f>IF(AND('A-15'!G49="-",'A-15'!G100="-",'A-15'!G151="-",'A-15'!G202="-"),"-",SUM('A-15'!G49,'A-15'!G100,'A-15'!G151,'A-15'!G202))</f>
        <v>299</v>
      </c>
      <c r="G99" s="21">
        <f>IF(AND('A-15'!H49="-",'A-15'!H100="-",'A-15'!H151="-",'A-15'!H202="-"),"-",SUM('A-15'!H49,'A-15'!H100,'A-15'!H151,'A-15'!H202))</f>
        <v>0</v>
      </c>
      <c r="H99" s="21">
        <f>IF(AND('A-15'!J49="-",'A-15'!J100="-",'A-15'!J151="-",'A-15'!J202="-"),"-",SUM('A-15'!J49,'A-15'!J100,'A-15'!J151,'A-15'!J202))</f>
        <v>18321</v>
      </c>
      <c r="J99" s="21">
        <f>IF(AND('A-15'!N49="-",'A-15'!N100="-",'A-15'!N151="-",'A-15'!N202="-"),"-",SUM('A-15'!N49,'A-15'!N100,'A-15'!N151,'A-15'!N202))</f>
        <v>0</v>
      </c>
      <c r="K99" s="21">
        <f>IF(AND('A-15'!O49="-",'A-15'!O100="-",'A-15'!O151="-",'A-15'!O202="-"),"-",SUM('A-15'!O49,'A-15'!O100,'A-15'!O151,'A-15'!O202))</f>
        <v>0</v>
      </c>
      <c r="L99" s="21">
        <f>IF(AND('A-15'!P49="-",'A-15'!P100="-",'A-15'!P151="-",'A-15'!P202="-"),"-",SUM('A-15'!P49,'A-15'!P100,'A-15'!P151,'A-15'!P202))</f>
        <v>14414</v>
      </c>
      <c r="M99" s="21">
        <f>IF(AND('A-15'!Q49="-",'A-15'!Q100="-",'A-15'!Q151="-",'A-15'!Q202="-"),"-",SUM('A-15'!Q49,'A-15'!Q100,'A-15'!Q151,'A-15'!Q202))</f>
        <v>33818</v>
      </c>
      <c r="N99" s="21">
        <f>IF(AND('A-15'!R49="-",'A-15'!R100="-",'A-15'!R151="-",'A-15'!R202="-"),"-",SUM('A-15'!R49,'A-15'!R100,'A-15'!R151,'A-15'!R202))</f>
        <v>7273</v>
      </c>
      <c r="O99" s="21">
        <f>IF(AND('A-15'!S49="-",'A-15'!S100="-",'A-15'!S151="-",'A-15'!S202="-"),"-",SUM('A-15'!S49,'A-15'!S100,'A-15'!S151,'A-15'!S202))</f>
        <v>0</v>
      </c>
      <c r="P99" s="21">
        <f>IF(AND('A-15'!U49="-",'A-15'!U100="-",'A-15'!U151="-",'A-15'!U202="-"),"-",SUM('A-15'!U49,'A-15'!U100,'A-15'!U151,'A-15'!U202))</f>
        <v>55505</v>
      </c>
    </row>
    <row r="100" spans="1:16" ht="11.25" customHeight="1">
      <c r="A100" s="86">
        <v>2020</v>
      </c>
      <c r="B100" s="21">
        <f>IF(AND('A-15'!C50="-",'A-15'!C101="-",'A-15'!C152="-",'A-15'!C203="-"),"-",SUM('A-15'!C50,'A-15'!C101,'A-15'!C152,'A-15'!C203))</f>
        <v>8</v>
      </c>
      <c r="C100" s="21">
        <f>IF(AND('A-15'!D50="-",'A-15'!D101="-",'A-15'!D152="-",'A-15'!D203="-"),"-",SUM('A-15'!D50,'A-15'!D101,'A-15'!D152,'A-15'!D203))</f>
        <v>23</v>
      </c>
      <c r="D100" s="21">
        <f>IF(AND('A-15'!E50="-",'A-15'!E101="-",'A-15'!E152="-",'A-15'!E203="-"),"-",SUM('A-15'!E50,'A-15'!E101,'A-15'!E152,'A-15'!E203))</f>
        <v>622</v>
      </c>
      <c r="E100" s="21">
        <f>IF(AND('A-15'!F50="-",'A-15'!F101="-",'A-15'!F152="-",'A-15'!F203="-"),"-",SUM('A-15'!F50,'A-15'!F101,'A-15'!F152,'A-15'!F203))</f>
        <v>1718</v>
      </c>
      <c r="F100" s="21">
        <f>IF(AND('A-15'!G50="-",'A-15'!G101="-",'A-15'!G152="-",'A-15'!G203="-"),"-",SUM('A-15'!G50,'A-15'!G101,'A-15'!G152,'A-15'!G203))</f>
        <v>66</v>
      </c>
      <c r="G100" s="21">
        <f>IF(AND('A-15'!H50="-",'A-15'!H101="-",'A-15'!H152="-",'A-15'!H203="-"),"-",SUM('A-15'!H50,'A-15'!H101,'A-15'!H152,'A-15'!H203))</f>
        <v>0</v>
      </c>
      <c r="H100" s="21">
        <f>IF(AND('A-15'!J50="-",'A-15'!J101="-",'A-15'!J152="-",'A-15'!J203="-"),"-",SUM('A-15'!J50,'A-15'!J101,'A-15'!J152,'A-15'!J203))</f>
        <v>2437</v>
      </c>
      <c r="J100" s="21">
        <f>IF(AND('A-15'!N50="-",'A-15'!N101="-",'A-15'!N152="-",'A-15'!N203="-"),"-",SUM('A-15'!N50,'A-15'!N101,'A-15'!N152,'A-15'!N203))</f>
        <v>0</v>
      </c>
      <c r="K100" s="21">
        <f>IF(AND('A-15'!O50="-",'A-15'!O101="-",'A-15'!O152="-",'A-15'!O203="-"),"-",SUM('A-15'!O50,'A-15'!O101,'A-15'!O152,'A-15'!O203))</f>
        <v>0</v>
      </c>
      <c r="L100" s="21">
        <f>IF(AND('A-15'!P50="-",'A-15'!P101="-",'A-15'!P152="-",'A-15'!P203="-"),"-",SUM('A-15'!P50,'A-15'!P101,'A-15'!P152,'A-15'!P203))</f>
        <v>587</v>
      </c>
      <c r="M100" s="21">
        <f>IF(AND('A-15'!Q50="-",'A-15'!Q101="-",'A-15'!Q152="-",'A-15'!Q203="-"),"-",SUM('A-15'!Q50,'A-15'!Q101,'A-15'!Q152,'A-15'!Q203))</f>
        <v>10864</v>
      </c>
      <c r="N100" s="21">
        <f>IF(AND('A-15'!R50="-",'A-15'!R101="-",'A-15'!R152="-",'A-15'!R203="-"),"-",SUM('A-15'!R50,'A-15'!R101,'A-15'!R152,'A-15'!R203))</f>
        <v>2940</v>
      </c>
      <c r="O100" s="21">
        <f>IF(AND('A-15'!S50="-",'A-15'!S101="-",'A-15'!S152="-",'A-15'!S203="-"),"-",SUM('A-15'!S50,'A-15'!S101,'A-15'!S152,'A-15'!S203))</f>
        <v>0</v>
      </c>
      <c r="P100" s="21">
        <f>IF(AND('A-15'!U50="-",'A-15'!U101="-",'A-15'!U152="-",'A-15'!U203="-"),"-",SUM('A-15'!U50,'A-15'!U101,'A-15'!U152,'A-15'!U203))</f>
        <v>14391</v>
      </c>
    </row>
    <row r="101" spans="1:16" ht="11.25" customHeight="1">
      <c r="A101" s="86">
        <v>2021</v>
      </c>
      <c r="B101" s="21">
        <f>IF(AND('A-15'!C51="-",'A-15'!C102="-",'A-15'!C153="-",'A-15'!C204="-"),"-",SUM('A-15'!C51,'A-15'!C102,'A-15'!C153,'A-15'!C204))</f>
        <v>421</v>
      </c>
      <c r="C101" s="21">
        <f>IF(AND('A-15'!D51="-",'A-15'!D102="-",'A-15'!D153="-",'A-15'!D204="-"),"-",SUM('A-15'!D51,'A-15'!D102,'A-15'!D153,'A-15'!D204))</f>
        <v>2129</v>
      </c>
      <c r="D101" s="21">
        <f>IF(AND('A-15'!E51="-",'A-15'!E102="-",'A-15'!E153="-",'A-15'!E204="-"),"-",SUM('A-15'!E51,'A-15'!E102,'A-15'!E153,'A-15'!E204))</f>
        <v>3763</v>
      </c>
      <c r="E101" s="21">
        <f>IF(AND('A-15'!F51="-",'A-15'!F102="-",'A-15'!F153="-",'A-15'!F204="-"),"-",SUM('A-15'!F51,'A-15'!F102,'A-15'!F153,'A-15'!F204))</f>
        <v>1689</v>
      </c>
      <c r="F101" s="21">
        <f>IF(AND('A-15'!G51="-",'A-15'!G102="-",'A-15'!G153="-",'A-15'!G204="-"),"-",SUM('A-15'!G51,'A-15'!G102,'A-15'!G153,'A-15'!G204))</f>
        <v>233</v>
      </c>
      <c r="G101" s="21">
        <f>IF(AND('A-15'!H51="-",'A-15'!H102="-",'A-15'!H153="-",'A-15'!H204="-"),"-",SUM('A-15'!H51,'A-15'!H102,'A-15'!H153,'A-15'!H204))</f>
        <v>0</v>
      </c>
      <c r="H101" s="21">
        <f>IF(AND('A-15'!J51="-",'A-15'!J102="-",'A-15'!J153="-",'A-15'!J204="-"),"-",SUM('A-15'!J51,'A-15'!J102,'A-15'!J153,'A-15'!J204))</f>
        <v>8235</v>
      </c>
      <c r="J101" s="21">
        <f>IF(AND('A-15'!N51="-",'A-15'!N102="-",'A-15'!N153="-",'A-15'!N204="-"),"-",SUM('A-15'!N51,'A-15'!N102,'A-15'!N153,'A-15'!N204))</f>
        <v>0</v>
      </c>
      <c r="K101" s="21">
        <f>IF(AND('A-15'!O51="-",'A-15'!O102="-",'A-15'!O153="-",'A-15'!O204="-"),"-",SUM('A-15'!O51,'A-15'!O102,'A-15'!O153,'A-15'!O204))</f>
        <v>0</v>
      </c>
      <c r="L101" s="21">
        <f>IF(AND('A-15'!P51="-",'A-15'!P102="-",'A-15'!P153="-",'A-15'!P204="-"),"-",SUM('A-15'!P51,'A-15'!P102,'A-15'!P153,'A-15'!P204))</f>
        <v>1039</v>
      </c>
      <c r="M101" s="21">
        <f>IF(AND('A-15'!Q51="-",'A-15'!Q102="-",'A-15'!Q153="-",'A-15'!Q204="-"),"-",SUM('A-15'!Q51,'A-15'!Q102,'A-15'!Q153,'A-15'!Q204))</f>
        <v>14995</v>
      </c>
      <c r="N101" s="21">
        <f>IF(AND('A-15'!R51="-",'A-15'!R102="-",'A-15'!R153="-",'A-15'!R204="-"),"-",SUM('A-15'!R51,'A-15'!R102,'A-15'!R153,'A-15'!R204))</f>
        <v>10327</v>
      </c>
      <c r="O101" s="21">
        <f>IF(AND('A-15'!S51="-",'A-15'!S102="-",'A-15'!S153="-",'A-15'!S204="-"),"-",SUM('A-15'!S51,'A-15'!S102,'A-15'!S153,'A-15'!S204))</f>
        <v>0</v>
      </c>
      <c r="P101" s="21">
        <f>IF(AND('A-15'!U51="-",'A-15'!U102="-",'A-15'!U153="-",'A-15'!U204="-"),"-",SUM('A-15'!U51,'A-15'!U102,'A-15'!U153,'A-15'!U204))</f>
        <v>26361</v>
      </c>
    </row>
    <row r="102" spans="1:16" ht="11.25" customHeight="1">
      <c r="A102" s="86">
        <v>2022</v>
      </c>
      <c r="B102" s="21">
        <f>IF(AND('A-15'!C52="-",'A-15'!C103="-",'A-15'!C154="-",'A-15'!C205="-"),"-",SUM('A-15'!C52,'A-15'!C103,'A-15'!C154,'A-15'!C205))</f>
        <v>3283</v>
      </c>
      <c r="C102" s="21">
        <f>IF(AND('A-15'!D52="-",'A-15'!D103="-",'A-15'!D154="-",'A-15'!D205="-"),"-",SUM('A-15'!D52,'A-15'!D103,'A-15'!D154,'A-15'!D205))</f>
        <v>2234</v>
      </c>
      <c r="D102" s="21">
        <f>IF(AND('A-15'!E52="-",'A-15'!E103="-",'A-15'!E154="-",'A-15'!E205="-"),"-",SUM('A-15'!E52,'A-15'!E103,'A-15'!E154,'A-15'!E205))</f>
        <v>20567</v>
      </c>
      <c r="E102" s="21">
        <f>IF(AND('A-15'!F52="-",'A-15'!F103="-",'A-15'!F154="-",'A-15'!F205="-"),"-",SUM('A-15'!F52,'A-15'!F103,'A-15'!F154,'A-15'!F205))</f>
        <v>7850</v>
      </c>
      <c r="F102" s="21">
        <f>IF(AND('A-15'!G52="-",'A-15'!G103="-",'A-15'!G154="-",'A-15'!G205="-"),"-",SUM('A-15'!G52,'A-15'!G103,'A-15'!G154,'A-15'!G205))</f>
        <v>743</v>
      </c>
      <c r="G102" s="21">
        <f>IF(AND('A-15'!H52="-",'A-15'!H103="-",'A-15'!H154="-",'A-15'!H205="-"),"-",SUM('A-15'!H52,'A-15'!H103,'A-15'!H154,'A-15'!H205))</f>
        <v>0</v>
      </c>
      <c r="H102" s="21">
        <f>IF(AND('A-15'!J52="-",'A-15'!J103="-",'A-15'!J154="-",'A-15'!J205="-"),"-",SUM('A-15'!J52,'A-15'!J103,'A-15'!J154,'A-15'!J205))</f>
        <v>34677</v>
      </c>
      <c r="J102" s="21">
        <f>IF(AND('A-15'!N52="-",'A-15'!N103="-",'A-15'!N154="-",'A-15'!N205="-"),"-",SUM('A-15'!N52,'A-15'!N103,'A-15'!N154,'A-15'!N205))</f>
        <v>0</v>
      </c>
      <c r="K102" s="21">
        <f>IF(AND('A-15'!O52="-",'A-15'!O103="-",'A-15'!O154="-",'A-15'!O205="-"),"-",SUM('A-15'!O52,'A-15'!O103,'A-15'!O154,'A-15'!O205))</f>
        <v>0</v>
      </c>
      <c r="L102" s="21">
        <f>IF(AND('A-15'!P52="-",'A-15'!P103="-",'A-15'!P154="-",'A-15'!P205="-"),"-",SUM('A-15'!P52,'A-15'!P103,'A-15'!P154,'A-15'!P205))</f>
        <v>2257</v>
      </c>
      <c r="M102" s="21">
        <f>IF(AND('A-15'!Q52="-",'A-15'!Q103="-",'A-15'!Q154="-",'A-15'!Q205="-"),"-",SUM('A-15'!Q52,'A-15'!Q103,'A-15'!Q154,'A-15'!Q205))</f>
        <v>12214</v>
      </c>
      <c r="N102" s="21">
        <f>IF(AND('A-15'!R52="-",'A-15'!R103="-",'A-15'!R154="-",'A-15'!R205="-"),"-",SUM('A-15'!R52,'A-15'!R103,'A-15'!R154,'A-15'!R205))</f>
        <v>21681</v>
      </c>
      <c r="O102" s="21">
        <f>IF(AND('A-15'!S52="-",'A-15'!S103="-",'A-15'!S154="-",'A-15'!S205="-"),"-",SUM('A-15'!S52,'A-15'!S103,'A-15'!S154,'A-15'!S205))</f>
        <v>0</v>
      </c>
      <c r="P102" s="21">
        <f>IF(AND('A-15'!U52="-",'A-15'!U103="-",'A-15'!U154="-",'A-15'!U205="-"),"-",SUM('A-15'!U52,'A-15'!U103,'A-15'!U154,'A-15'!U205))</f>
        <v>36152</v>
      </c>
    </row>
    <row r="103" spans="1:16" ht="11.25" customHeight="1">
      <c r="A103" s="86">
        <v>2023</v>
      </c>
      <c r="B103" s="21">
        <f>IF(AND('A-15'!C53="-",'A-15'!C104="-",'A-15'!C155="-",'A-15'!C206="-"),"-",SUM('A-15'!C53,'A-15'!C104,'A-15'!C155,'A-15'!C206))</f>
        <v>2570</v>
      </c>
      <c r="C103" s="21">
        <f>IF(AND('A-15'!D53="-",'A-15'!D104="-",'A-15'!D155="-",'A-15'!D206="-"),"-",SUM('A-15'!D53,'A-15'!D104,'A-15'!D155,'A-15'!D206))</f>
        <v>4034</v>
      </c>
      <c r="D103" s="21">
        <f>IF(AND('A-15'!E53="-",'A-15'!E104="-",'A-15'!E155="-",'A-15'!E206="-"),"-",SUM('A-15'!E53,'A-15'!E104,'A-15'!E155,'A-15'!E206))</f>
        <v>9094</v>
      </c>
      <c r="E103" s="21">
        <f>IF(AND('A-15'!F53="-",'A-15'!F104="-",'A-15'!F155="-",'A-15'!F206="-"),"-",SUM('A-15'!F53,'A-15'!F104,'A-15'!F155,'A-15'!F206))</f>
        <v>10565</v>
      </c>
      <c r="F103" s="21">
        <f>IF(AND('A-15'!G53="-",'A-15'!G104="-",'A-15'!G155="-",'A-15'!G206="-"),"-",SUM('A-15'!G53,'A-15'!G104,'A-15'!G155,'A-15'!G206))</f>
        <v>2197</v>
      </c>
      <c r="G103" s="21">
        <f>IF(AND('A-15'!H53="-",'A-15'!H104="-",'A-15'!H155="-",'A-15'!H206="-"),"-",SUM('A-15'!H53,'A-15'!H104,'A-15'!H155,'A-15'!H206))</f>
        <v>0</v>
      </c>
      <c r="H103" s="21">
        <f>IF(AND('A-15'!J53="-",'A-15'!J104="-",'A-15'!J155="-",'A-15'!J206="-"),"-",SUM('A-15'!J53,'A-15'!J104,'A-15'!J155,'A-15'!J206))</f>
        <v>28460</v>
      </c>
      <c r="J103" s="21">
        <f>IF(AND('A-15'!N53="-",'A-15'!N104="-",'A-15'!N155="-",'A-15'!N206="-"),"-",SUM('A-15'!N53,'A-15'!N104,'A-15'!N155,'A-15'!N206))</f>
        <v>0</v>
      </c>
      <c r="K103" s="21">
        <f>IF(AND('A-15'!O53="-",'A-15'!O104="-",'A-15'!O155="-",'A-15'!O206="-"),"-",SUM('A-15'!O53,'A-15'!O104,'A-15'!O155,'A-15'!O206))</f>
        <v>0</v>
      </c>
      <c r="L103" s="21">
        <f>IF(AND('A-15'!P53="-",'A-15'!P104="-",'A-15'!P155="-",'A-15'!P206="-"),"-",SUM('A-15'!P53,'A-15'!P104,'A-15'!P155,'A-15'!P206))</f>
        <v>5926</v>
      </c>
      <c r="M103" s="21">
        <f>IF(AND('A-15'!Q53="-",'A-15'!Q104="-",'A-15'!Q155="-",'A-15'!Q206="-"),"-",SUM('A-15'!Q53,'A-15'!Q104,'A-15'!Q155,'A-15'!Q206))</f>
        <v>6038</v>
      </c>
      <c r="N103" s="21">
        <f>IF(AND('A-15'!R53="-",'A-15'!R104="-",'A-15'!R155="-",'A-15'!R206="-"),"-",SUM('A-15'!R53,'A-15'!R104,'A-15'!R155,'A-15'!R206))</f>
        <v>18074</v>
      </c>
      <c r="O103" s="21">
        <f>IF(AND('A-15'!S53="-",'A-15'!S104="-",'A-15'!S155="-",'A-15'!S206="-"),"-",SUM('A-15'!S53,'A-15'!S104,'A-15'!S155,'A-15'!S206))</f>
        <v>0</v>
      </c>
      <c r="P103" s="21">
        <f>IF(AND('A-15'!U53="-",'A-15'!U104="-",'A-15'!U155="-",'A-15'!U206="-"),"-",SUM('A-15'!U53,'A-15'!U104,'A-15'!U155,'A-15'!U206))</f>
        <v>30038</v>
      </c>
    </row>
    <row r="104" spans="1:16" ht="11.25" customHeight="1">
      <c r="A104" s="86" t="s">
        <v>346</v>
      </c>
      <c r="B104" s="21">
        <f>IF(AND('A-15'!C54="-",'A-15'!C105="-",'A-15'!C156="-",'A-15'!C207="-"),"-",SUM('A-15'!C54,'A-15'!C105,'A-15'!C156,'A-15'!C207))</f>
        <v>1853</v>
      </c>
      <c r="C104" s="21">
        <f>IF(AND('A-15'!D54="-",'A-15'!D105="-",'A-15'!D156="-",'A-15'!D207="-"),"-",SUM('A-15'!D54,'A-15'!D105,'A-15'!D156,'A-15'!D207))</f>
        <v>5475</v>
      </c>
      <c r="D104" s="21">
        <f>IF(AND('A-15'!E54="-",'A-15'!E105="-",'A-15'!E156="-",'A-15'!E207="-"),"-",SUM('A-15'!E54,'A-15'!E105,'A-15'!E156,'A-15'!E207))</f>
        <v>5239</v>
      </c>
      <c r="E104" s="21">
        <f>IF(AND('A-15'!F54="-",'A-15'!F105="-",'A-15'!F156="-",'A-15'!F207="-"),"-",SUM('A-15'!F54,'A-15'!F105,'A-15'!F156,'A-15'!F207))</f>
        <v>5481</v>
      </c>
      <c r="F104" s="21">
        <f>IF(AND('A-15'!G54="-",'A-15'!G105="-",'A-15'!G156="-",'A-15'!G207="-"),"-",SUM('A-15'!G54,'A-15'!G105,'A-15'!G156,'A-15'!G207))</f>
        <v>62</v>
      </c>
      <c r="G104" s="21">
        <f>IF(AND('A-15'!H54="-",'A-15'!H105="-",'A-15'!H156="-",'A-15'!H207="-"),"-",SUM('A-15'!H54,'A-15'!H105,'A-15'!H156,'A-15'!H207))</f>
        <v>0</v>
      </c>
      <c r="H104" s="21">
        <f>IF(AND('A-15'!J54="-",'A-15'!J105="-",'A-15'!J156="-",'A-15'!J207="-"),"-",SUM('A-15'!J54,'A-15'!J105,'A-15'!J156,'A-15'!J207))</f>
        <v>18110</v>
      </c>
      <c r="J104" s="21">
        <f>IF(AND('A-15'!N54="-",'A-15'!N105="-",'A-15'!N156="-",'A-15'!N207="-"),"-",SUM('A-15'!N54,'A-15'!N105,'A-15'!N156,'A-15'!N207))</f>
        <v>55</v>
      </c>
      <c r="K104" s="21">
        <f>IF(AND('A-15'!O54="-",'A-15'!O105="-",'A-15'!O156="-",'A-15'!O207="-"),"-",SUM('A-15'!O54,'A-15'!O105,'A-15'!O156,'A-15'!O207))</f>
        <v>0</v>
      </c>
      <c r="L104" s="21">
        <f>IF(AND('A-15'!P54="-",'A-15'!P105="-",'A-15'!P156="-",'A-15'!P207="-"),"-",SUM('A-15'!P54,'A-15'!P105,'A-15'!P156,'A-15'!P207))</f>
        <v>3786</v>
      </c>
      <c r="M104" s="21">
        <f>IF(AND('A-15'!Q54="-",'A-15'!Q105="-",'A-15'!Q156="-",'A-15'!Q207="-"),"-",SUM('A-15'!Q54,'A-15'!Q105,'A-15'!Q156,'A-15'!Q207))</f>
        <v>32853</v>
      </c>
      <c r="N104" s="21">
        <f>IF(AND('A-15'!R54="-",'A-15'!R105="-",'A-15'!R156="-",'A-15'!R207="-"),"-",SUM('A-15'!R54,'A-15'!R105,'A-15'!R156,'A-15'!R207))</f>
        <v>1291</v>
      </c>
      <c r="O104" s="21">
        <f>IF(AND('A-15'!S54="-",'A-15'!S105="-",'A-15'!S156="-",'A-15'!S207="-"),"-",SUM('A-15'!S54,'A-15'!S105,'A-15'!S156,'A-15'!S207))</f>
        <v>0</v>
      </c>
      <c r="P104" s="21">
        <f>IF(AND('A-15'!U54="-",'A-15'!U105="-",'A-15'!U156="-",'A-15'!U207="-"),"-",SUM('A-15'!U54,'A-15'!U105,'A-15'!U156,'A-15'!U207))</f>
        <v>37985</v>
      </c>
    </row>
    <row r="105" spans="1:16" ht="11.25" customHeight="1"/>
    <row r="106" spans="1:16" ht="11.25" customHeight="1">
      <c r="A106" s="66" t="s">
        <v>291</v>
      </c>
      <c r="B106" s="85"/>
      <c r="C106" s="85"/>
      <c r="D106" s="85"/>
      <c r="E106" s="85"/>
    </row>
    <row r="107" spans="1:16" ht="11.25" customHeight="1">
      <c r="A107" s="68">
        <v>1976</v>
      </c>
      <c r="B107" s="21">
        <f t="shared" ref="B107:H116" si="0">IF(AND(B56="-",B5="-"),"-",SUM(B56,B5))</f>
        <v>57811</v>
      </c>
      <c r="C107" s="21">
        <f t="shared" si="0"/>
        <v>79222</v>
      </c>
      <c r="D107" s="21">
        <f t="shared" si="0"/>
        <v>85435</v>
      </c>
      <c r="E107" s="21">
        <f t="shared" si="0"/>
        <v>54605</v>
      </c>
      <c r="F107" s="21">
        <f t="shared" si="0"/>
        <v>19767</v>
      </c>
      <c r="G107" s="21">
        <f t="shared" si="0"/>
        <v>1</v>
      </c>
      <c r="H107" s="21">
        <f t="shared" si="0"/>
        <v>296840</v>
      </c>
      <c r="J107" s="21">
        <f t="shared" ref="J107:P116" si="1">IF(AND(J56="-",J5="-"),"-",SUM(J56,J5))</f>
        <v>0</v>
      </c>
      <c r="K107" s="21">
        <f t="shared" si="1"/>
        <v>136322</v>
      </c>
      <c r="L107" s="21">
        <f t="shared" si="1"/>
        <v>503605</v>
      </c>
      <c r="M107" s="21">
        <f t="shared" si="1"/>
        <v>260358</v>
      </c>
      <c r="N107" s="21">
        <f t="shared" si="1"/>
        <v>128146</v>
      </c>
      <c r="O107" s="21">
        <f t="shared" si="1"/>
        <v>16</v>
      </c>
      <c r="P107" s="21">
        <f t="shared" si="1"/>
        <v>1028431</v>
      </c>
    </row>
    <row r="108" spans="1:16" ht="11.25" customHeight="1">
      <c r="A108" s="68">
        <v>1977</v>
      </c>
      <c r="B108" s="21">
        <f t="shared" si="0"/>
        <v>48398</v>
      </c>
      <c r="C108" s="21">
        <f t="shared" si="0"/>
        <v>27293</v>
      </c>
      <c r="D108" s="21">
        <f t="shared" si="0"/>
        <v>57204</v>
      </c>
      <c r="E108" s="21">
        <f t="shared" si="0"/>
        <v>30385</v>
      </c>
      <c r="F108" s="21">
        <f t="shared" si="0"/>
        <v>18857</v>
      </c>
      <c r="G108" s="21">
        <f t="shared" si="0"/>
        <v>8</v>
      </c>
      <c r="H108" s="21">
        <f t="shared" si="0"/>
        <v>182137</v>
      </c>
      <c r="J108" s="21">
        <f t="shared" si="1"/>
        <v>258</v>
      </c>
      <c r="K108" s="21">
        <f t="shared" si="1"/>
        <v>3440</v>
      </c>
      <c r="L108" s="21">
        <f t="shared" si="1"/>
        <v>307711</v>
      </c>
      <c r="M108" s="21">
        <f t="shared" si="1"/>
        <v>169188</v>
      </c>
      <c r="N108" s="21">
        <f t="shared" si="1"/>
        <v>83162</v>
      </c>
      <c r="O108" s="21">
        <f t="shared" si="1"/>
        <v>4</v>
      </c>
      <c r="P108" s="21">
        <f t="shared" si="1"/>
        <v>563759</v>
      </c>
    </row>
    <row r="109" spans="1:16" ht="11.25" customHeight="1">
      <c r="A109" s="68">
        <v>1978</v>
      </c>
      <c r="B109" s="21">
        <f t="shared" si="0"/>
        <v>24824</v>
      </c>
      <c r="C109" s="21">
        <f t="shared" si="0"/>
        <v>23050</v>
      </c>
      <c r="D109" s="21">
        <f t="shared" si="0"/>
        <v>43260</v>
      </c>
      <c r="E109" s="21">
        <f t="shared" si="0"/>
        <v>25226</v>
      </c>
      <c r="F109" s="21">
        <f t="shared" si="0"/>
        <v>8582</v>
      </c>
      <c r="G109" s="21">
        <f t="shared" si="0"/>
        <v>26</v>
      </c>
      <c r="H109" s="21">
        <f t="shared" si="0"/>
        <v>124942</v>
      </c>
      <c r="J109" s="21">
        <f t="shared" si="1"/>
        <v>231</v>
      </c>
      <c r="K109" s="21">
        <f t="shared" si="1"/>
        <v>3405</v>
      </c>
      <c r="L109" s="21">
        <f t="shared" si="1"/>
        <v>258028</v>
      </c>
      <c r="M109" s="21">
        <f t="shared" si="1"/>
        <v>100824</v>
      </c>
      <c r="N109" s="21">
        <f t="shared" si="1"/>
        <v>98361</v>
      </c>
      <c r="O109" s="21">
        <f t="shared" si="1"/>
        <v>8</v>
      </c>
      <c r="P109" s="21">
        <f t="shared" si="1"/>
        <v>460849</v>
      </c>
    </row>
    <row r="110" spans="1:16" ht="11.25" customHeight="1">
      <c r="A110" s="68">
        <v>1979</v>
      </c>
      <c r="B110" s="21">
        <f t="shared" si="0"/>
        <v>44177</v>
      </c>
      <c r="C110" s="21">
        <f t="shared" si="0"/>
        <v>1022</v>
      </c>
      <c r="D110" s="21">
        <f t="shared" si="0"/>
        <v>34133</v>
      </c>
      <c r="E110" s="21">
        <f t="shared" si="0"/>
        <v>35377</v>
      </c>
      <c r="F110" s="21">
        <f t="shared" si="0"/>
        <v>385</v>
      </c>
      <c r="G110" s="21">
        <f t="shared" si="0"/>
        <v>4</v>
      </c>
      <c r="H110" s="21">
        <f t="shared" si="0"/>
        <v>115094</v>
      </c>
      <c r="J110" s="21">
        <f t="shared" si="1"/>
        <v>1051</v>
      </c>
      <c r="K110" s="21">
        <f t="shared" si="1"/>
        <v>4777</v>
      </c>
      <c r="L110" s="21">
        <f t="shared" si="1"/>
        <v>287304</v>
      </c>
      <c r="M110" s="21">
        <f t="shared" si="1"/>
        <v>231619</v>
      </c>
      <c r="N110" s="21">
        <f t="shared" si="1"/>
        <v>2664</v>
      </c>
      <c r="O110" s="21">
        <f t="shared" si="1"/>
        <v>4</v>
      </c>
      <c r="P110" s="21">
        <f t="shared" si="1"/>
        <v>527415</v>
      </c>
    </row>
    <row r="111" spans="1:16" ht="11.25" customHeight="1">
      <c r="A111" s="68">
        <v>1980</v>
      </c>
      <c r="B111" s="21">
        <f t="shared" si="0"/>
        <v>37530</v>
      </c>
      <c r="C111" s="21">
        <f t="shared" si="0"/>
        <v>2944</v>
      </c>
      <c r="D111" s="21">
        <f t="shared" si="0"/>
        <v>44035</v>
      </c>
      <c r="E111" s="21">
        <f t="shared" si="0"/>
        <v>21898</v>
      </c>
      <c r="F111" s="21">
        <f t="shared" si="0"/>
        <v>39</v>
      </c>
      <c r="G111" s="21">
        <f t="shared" si="0"/>
        <v>15</v>
      </c>
      <c r="H111" s="21">
        <f t="shared" si="0"/>
        <v>106446</v>
      </c>
      <c r="J111" s="21">
        <f t="shared" si="1"/>
        <v>2159</v>
      </c>
      <c r="K111" s="21">
        <f t="shared" si="1"/>
        <v>25295</v>
      </c>
      <c r="L111" s="21">
        <f t="shared" si="1"/>
        <v>174560</v>
      </c>
      <c r="M111" s="21">
        <f t="shared" si="1"/>
        <v>118383</v>
      </c>
      <c r="N111" s="21">
        <f t="shared" si="1"/>
        <v>1030</v>
      </c>
      <c r="O111" s="21">
        <f t="shared" si="1"/>
        <v>25</v>
      </c>
      <c r="P111" s="21">
        <f t="shared" si="1"/>
        <v>321427</v>
      </c>
    </row>
    <row r="112" spans="1:16" ht="11.25" customHeight="1">
      <c r="A112" s="68">
        <v>1981</v>
      </c>
      <c r="B112" s="21">
        <f t="shared" si="0"/>
        <v>38452</v>
      </c>
      <c r="C112" s="21">
        <f t="shared" si="0"/>
        <v>5027</v>
      </c>
      <c r="D112" s="21">
        <f t="shared" si="0"/>
        <v>26732</v>
      </c>
      <c r="E112" s="21">
        <f t="shared" si="0"/>
        <v>17586</v>
      </c>
      <c r="F112" s="21">
        <f t="shared" si="0"/>
        <v>270</v>
      </c>
      <c r="G112" s="21">
        <f t="shared" si="0"/>
        <v>258</v>
      </c>
      <c r="H112" s="21">
        <f t="shared" si="0"/>
        <v>88067</v>
      </c>
      <c r="J112" s="21">
        <f t="shared" si="1"/>
        <v>1284</v>
      </c>
      <c r="K112" s="21">
        <f t="shared" si="1"/>
        <v>7598</v>
      </c>
      <c r="L112" s="21">
        <f t="shared" si="1"/>
        <v>180802</v>
      </c>
      <c r="M112" s="21">
        <f t="shared" si="1"/>
        <v>101559</v>
      </c>
      <c r="N112" s="21">
        <f t="shared" si="1"/>
        <v>13717</v>
      </c>
      <c r="O112" s="21">
        <f t="shared" si="1"/>
        <v>13</v>
      </c>
      <c r="P112" s="21">
        <f t="shared" si="1"/>
        <v>304960</v>
      </c>
    </row>
    <row r="113" spans="1:16" ht="11.25" customHeight="1">
      <c r="A113" s="68">
        <v>1982</v>
      </c>
      <c r="B113" s="21">
        <f t="shared" si="0"/>
        <v>44989</v>
      </c>
      <c r="C113" s="21">
        <f t="shared" si="0"/>
        <v>10497</v>
      </c>
      <c r="D113" s="21">
        <f t="shared" si="0"/>
        <v>60865</v>
      </c>
      <c r="E113" s="21">
        <f t="shared" si="0"/>
        <v>2331</v>
      </c>
      <c r="F113" s="21">
        <f t="shared" si="0"/>
        <v>2656</v>
      </c>
      <c r="G113" s="21">
        <f t="shared" si="0"/>
        <v>223</v>
      </c>
      <c r="H113" s="21">
        <f t="shared" si="0"/>
        <v>121338</v>
      </c>
      <c r="J113" s="21">
        <f t="shared" si="1"/>
        <v>34</v>
      </c>
      <c r="K113" s="21">
        <f t="shared" si="1"/>
        <v>22681</v>
      </c>
      <c r="L113" s="21">
        <f t="shared" si="1"/>
        <v>196134</v>
      </c>
      <c r="M113" s="21">
        <f t="shared" si="1"/>
        <v>60158</v>
      </c>
      <c r="N113" s="21">
        <f t="shared" si="1"/>
        <v>38451</v>
      </c>
      <c r="O113" s="21">
        <f t="shared" si="1"/>
        <v>57</v>
      </c>
      <c r="P113" s="21">
        <f t="shared" si="1"/>
        <v>317458</v>
      </c>
    </row>
    <row r="114" spans="1:16" ht="11.25" customHeight="1">
      <c r="A114" s="68">
        <v>1983</v>
      </c>
      <c r="B114" s="21">
        <f t="shared" si="0"/>
        <v>26783</v>
      </c>
      <c r="C114" s="21">
        <f t="shared" si="0"/>
        <v>6756</v>
      </c>
      <c r="D114" s="21">
        <f t="shared" si="0"/>
        <v>13955</v>
      </c>
      <c r="E114" s="21">
        <f t="shared" si="0"/>
        <v>1660</v>
      </c>
      <c r="F114" s="21">
        <f t="shared" si="0"/>
        <v>255</v>
      </c>
      <c r="G114" s="21">
        <f t="shared" si="0"/>
        <v>65</v>
      </c>
      <c r="H114" s="21">
        <f t="shared" si="0"/>
        <v>49409</v>
      </c>
      <c r="J114" s="21">
        <f t="shared" si="1"/>
        <v>95</v>
      </c>
      <c r="K114" s="21">
        <f t="shared" si="1"/>
        <v>4987</v>
      </c>
      <c r="L114" s="21">
        <f t="shared" si="1"/>
        <v>9172</v>
      </c>
      <c r="M114" s="21">
        <f t="shared" si="1"/>
        <v>21045</v>
      </c>
      <c r="N114" s="21">
        <f t="shared" si="1"/>
        <v>7747</v>
      </c>
      <c r="O114" s="21">
        <f t="shared" si="1"/>
        <v>17</v>
      </c>
      <c r="P114" s="21">
        <f t="shared" si="1"/>
        <v>43046</v>
      </c>
    </row>
    <row r="115" spans="1:16" ht="11.25" customHeight="1">
      <c r="A115" s="68">
        <v>1984</v>
      </c>
      <c r="B115" s="21">
        <f t="shared" si="0"/>
        <v>8528</v>
      </c>
      <c r="C115" s="21">
        <f t="shared" si="0"/>
        <v>517</v>
      </c>
      <c r="D115" s="21">
        <f t="shared" si="0"/>
        <v>751</v>
      </c>
      <c r="E115" s="21">
        <f t="shared" si="0"/>
        <v>2611</v>
      </c>
      <c r="F115" s="21">
        <f t="shared" si="0"/>
        <v>0</v>
      </c>
      <c r="G115" s="21">
        <f t="shared" si="0"/>
        <v>147</v>
      </c>
      <c r="H115" s="21">
        <f t="shared" si="0"/>
        <v>12407</v>
      </c>
      <c r="J115" s="21">
        <f t="shared" si="1"/>
        <v>0</v>
      </c>
      <c r="K115" s="21">
        <f t="shared" si="1"/>
        <v>0</v>
      </c>
      <c r="L115" s="21">
        <f t="shared" si="1"/>
        <v>19715</v>
      </c>
      <c r="M115" s="21">
        <f t="shared" si="1"/>
        <v>40213</v>
      </c>
      <c r="N115" s="21">
        <f t="shared" si="1"/>
        <v>0</v>
      </c>
      <c r="O115" s="21">
        <f t="shared" si="1"/>
        <v>147</v>
      </c>
      <c r="P115" s="21">
        <f t="shared" si="1"/>
        <v>59928</v>
      </c>
    </row>
    <row r="116" spans="1:16" ht="11.25" customHeight="1">
      <c r="A116" s="68">
        <v>1985</v>
      </c>
      <c r="B116" s="21">
        <f t="shared" si="0"/>
        <v>17974</v>
      </c>
      <c r="C116" s="21">
        <f t="shared" si="0"/>
        <v>386</v>
      </c>
      <c r="D116" s="21">
        <f t="shared" si="0"/>
        <v>13403</v>
      </c>
      <c r="E116" s="21">
        <f t="shared" si="0"/>
        <v>5845</v>
      </c>
      <c r="F116" s="21">
        <f t="shared" si="0"/>
        <v>1941</v>
      </c>
      <c r="G116" s="21">
        <f t="shared" si="0"/>
        <v>299</v>
      </c>
      <c r="H116" s="21">
        <f t="shared" si="0"/>
        <v>39549</v>
      </c>
      <c r="J116" s="21">
        <f t="shared" si="1"/>
        <v>1</v>
      </c>
      <c r="K116" s="21">
        <f t="shared" si="1"/>
        <v>1911</v>
      </c>
      <c r="L116" s="21">
        <f t="shared" si="1"/>
        <v>148005</v>
      </c>
      <c r="M116" s="21">
        <f t="shared" si="1"/>
        <v>29415</v>
      </c>
      <c r="N116" s="21">
        <f t="shared" si="1"/>
        <v>23613</v>
      </c>
      <c r="O116" s="21">
        <f t="shared" si="1"/>
        <v>37</v>
      </c>
      <c r="P116" s="21">
        <f t="shared" si="1"/>
        <v>202945</v>
      </c>
    </row>
    <row r="117" spans="1:16" ht="11.25" customHeight="1">
      <c r="A117" s="68">
        <v>1986</v>
      </c>
      <c r="B117" s="21">
        <f t="shared" ref="B117:H126" si="2">IF(AND(B66="-",B15="-"),"-",SUM(B66,B15))</f>
        <v>22442</v>
      </c>
      <c r="C117" s="21">
        <f t="shared" si="2"/>
        <v>4624</v>
      </c>
      <c r="D117" s="21">
        <f t="shared" si="2"/>
        <v>3688</v>
      </c>
      <c r="E117" s="21">
        <f t="shared" si="2"/>
        <v>2973</v>
      </c>
      <c r="F117" s="21">
        <f t="shared" si="2"/>
        <v>0</v>
      </c>
      <c r="G117" s="21">
        <f t="shared" si="2"/>
        <v>0</v>
      </c>
      <c r="H117" s="21">
        <f t="shared" si="2"/>
        <v>33727</v>
      </c>
      <c r="J117" s="21">
        <f t="shared" ref="J117:P126" si="3">IF(AND(J66="-",J15="-"),"-",SUM(J66,J15))</f>
        <v>0</v>
      </c>
      <c r="K117" s="21">
        <f t="shared" si="3"/>
        <v>21166</v>
      </c>
      <c r="L117" s="21">
        <f t="shared" si="3"/>
        <v>51622</v>
      </c>
      <c r="M117" s="21">
        <f t="shared" si="3"/>
        <v>41145</v>
      </c>
      <c r="N117" s="21">
        <f t="shared" si="3"/>
        <v>13</v>
      </c>
      <c r="O117" s="21">
        <f t="shared" si="3"/>
        <v>0</v>
      </c>
      <c r="P117" s="21">
        <f t="shared" si="3"/>
        <v>113946</v>
      </c>
    </row>
    <row r="118" spans="1:16" ht="11.25" customHeight="1">
      <c r="A118" s="68">
        <v>1987</v>
      </c>
      <c r="B118" s="21">
        <f t="shared" si="2"/>
        <v>40181</v>
      </c>
      <c r="C118" s="21">
        <f t="shared" si="2"/>
        <v>0</v>
      </c>
      <c r="D118" s="21">
        <f t="shared" si="2"/>
        <v>19951</v>
      </c>
      <c r="E118" s="21">
        <f t="shared" si="2"/>
        <v>7271</v>
      </c>
      <c r="F118" s="21">
        <f t="shared" si="2"/>
        <v>0</v>
      </c>
      <c r="G118" s="21">
        <f t="shared" si="2"/>
        <v>52</v>
      </c>
      <c r="H118" s="21">
        <f t="shared" si="2"/>
        <v>67403</v>
      </c>
      <c r="J118" s="21">
        <f t="shared" si="3"/>
        <v>16</v>
      </c>
      <c r="K118" s="21">
        <f t="shared" si="3"/>
        <v>0</v>
      </c>
      <c r="L118" s="21">
        <f t="shared" si="3"/>
        <v>82132</v>
      </c>
      <c r="M118" s="21">
        <f t="shared" si="3"/>
        <v>44040</v>
      </c>
      <c r="N118" s="21">
        <f t="shared" si="3"/>
        <v>0</v>
      </c>
      <c r="O118" s="21">
        <f t="shared" si="3"/>
        <v>33</v>
      </c>
      <c r="P118" s="21">
        <f t="shared" si="3"/>
        <v>126188</v>
      </c>
    </row>
    <row r="119" spans="1:16" ht="11.25" customHeight="1">
      <c r="A119" s="68">
        <v>1988</v>
      </c>
      <c r="B119" s="21">
        <f t="shared" si="2"/>
        <v>47726</v>
      </c>
      <c r="C119" s="21">
        <f t="shared" si="2"/>
        <v>38396</v>
      </c>
      <c r="D119" s="21">
        <f t="shared" si="2"/>
        <v>6436</v>
      </c>
      <c r="E119" s="21">
        <f t="shared" si="2"/>
        <v>7067</v>
      </c>
      <c r="F119" s="21">
        <f t="shared" si="2"/>
        <v>1968</v>
      </c>
      <c r="G119" s="21">
        <f t="shared" si="2"/>
        <v>0</v>
      </c>
      <c r="H119" s="21">
        <f t="shared" si="2"/>
        <v>101593</v>
      </c>
      <c r="J119" s="21">
        <f t="shared" si="3"/>
        <v>0</v>
      </c>
      <c r="K119" s="21">
        <f t="shared" si="3"/>
        <v>114</v>
      </c>
      <c r="L119" s="21">
        <f t="shared" si="3"/>
        <v>12194</v>
      </c>
      <c r="M119" s="21">
        <f t="shared" si="3"/>
        <v>48084</v>
      </c>
      <c r="N119" s="21">
        <f t="shared" si="3"/>
        <v>10167</v>
      </c>
      <c r="O119" s="21">
        <f t="shared" si="3"/>
        <v>0</v>
      </c>
      <c r="P119" s="21">
        <f t="shared" si="3"/>
        <v>70559</v>
      </c>
    </row>
    <row r="120" spans="1:16" ht="11.25" customHeight="1">
      <c r="A120" s="68">
        <v>1989</v>
      </c>
      <c r="B120" s="21">
        <f t="shared" si="2"/>
        <v>28931</v>
      </c>
      <c r="C120" s="21">
        <f t="shared" si="2"/>
        <v>22198</v>
      </c>
      <c r="D120" s="21">
        <f t="shared" si="2"/>
        <v>10111</v>
      </c>
      <c r="E120" s="21">
        <f t="shared" si="2"/>
        <v>5529</v>
      </c>
      <c r="F120" s="21">
        <f t="shared" si="2"/>
        <v>1582</v>
      </c>
      <c r="G120" s="21">
        <f t="shared" si="2"/>
        <v>0</v>
      </c>
      <c r="H120" s="21">
        <f t="shared" si="2"/>
        <v>68351</v>
      </c>
      <c r="J120" s="21">
        <f t="shared" si="3"/>
        <v>1</v>
      </c>
      <c r="K120" s="21">
        <f t="shared" si="3"/>
        <v>0</v>
      </c>
      <c r="L120" s="21">
        <f t="shared" si="3"/>
        <v>31817</v>
      </c>
      <c r="M120" s="21">
        <f t="shared" si="3"/>
        <v>64608</v>
      </c>
      <c r="N120" s="21">
        <f t="shared" si="3"/>
        <v>28590</v>
      </c>
      <c r="O120" s="21">
        <f t="shared" si="3"/>
        <v>0</v>
      </c>
      <c r="P120" s="21">
        <f t="shared" si="3"/>
        <v>125016</v>
      </c>
    </row>
    <row r="121" spans="1:16" ht="11.25" customHeight="1">
      <c r="A121" s="68">
        <v>1990</v>
      </c>
      <c r="B121" s="21">
        <f t="shared" si="2"/>
        <v>30509</v>
      </c>
      <c r="C121" s="21">
        <f t="shared" si="2"/>
        <v>9733</v>
      </c>
      <c r="D121" s="21">
        <f t="shared" si="2"/>
        <v>11270</v>
      </c>
      <c r="E121" s="21">
        <f t="shared" si="2"/>
        <v>6937</v>
      </c>
      <c r="F121" s="21">
        <f t="shared" si="2"/>
        <v>2701</v>
      </c>
      <c r="G121" s="21">
        <f t="shared" si="2"/>
        <v>8</v>
      </c>
      <c r="H121" s="21">
        <f t="shared" si="2"/>
        <v>61150</v>
      </c>
      <c r="J121" s="21">
        <f t="shared" si="3"/>
        <v>0</v>
      </c>
      <c r="K121" s="21">
        <f t="shared" si="3"/>
        <v>1</v>
      </c>
      <c r="L121" s="21">
        <f t="shared" si="3"/>
        <v>20680</v>
      </c>
      <c r="M121" s="21">
        <f t="shared" si="3"/>
        <v>121759</v>
      </c>
      <c r="N121" s="21">
        <f t="shared" si="3"/>
        <v>16501</v>
      </c>
      <c r="O121" s="21">
        <f t="shared" si="3"/>
        <v>1</v>
      </c>
      <c r="P121" s="21">
        <f t="shared" si="3"/>
        <v>158941</v>
      </c>
    </row>
    <row r="122" spans="1:16" ht="11.25" customHeight="1">
      <c r="A122" s="68">
        <v>1991</v>
      </c>
      <c r="B122" s="21">
        <f t="shared" si="2"/>
        <v>18098</v>
      </c>
      <c r="C122" s="21">
        <f t="shared" si="2"/>
        <v>18400</v>
      </c>
      <c r="D122" s="21">
        <f t="shared" si="2"/>
        <v>6875</v>
      </c>
      <c r="E122" s="21">
        <f t="shared" si="2"/>
        <v>5180</v>
      </c>
      <c r="F122" s="21">
        <f t="shared" si="2"/>
        <v>751</v>
      </c>
      <c r="G122" s="21">
        <f t="shared" si="2"/>
        <v>147</v>
      </c>
      <c r="H122" s="21">
        <f t="shared" si="2"/>
        <v>49304</v>
      </c>
      <c r="J122" s="21">
        <f t="shared" si="3"/>
        <v>0</v>
      </c>
      <c r="K122" s="21">
        <f t="shared" si="3"/>
        <v>0</v>
      </c>
      <c r="L122" s="21">
        <f t="shared" si="3"/>
        <v>38943</v>
      </c>
      <c r="M122" s="21">
        <f t="shared" si="3"/>
        <v>63441</v>
      </c>
      <c r="N122" s="21">
        <f t="shared" si="3"/>
        <v>12492</v>
      </c>
      <c r="O122" s="21">
        <f t="shared" si="3"/>
        <v>498</v>
      </c>
      <c r="P122" s="21">
        <f t="shared" si="3"/>
        <v>114876</v>
      </c>
    </row>
    <row r="123" spans="1:16" ht="11.25" customHeight="1">
      <c r="A123" s="68">
        <v>1992</v>
      </c>
      <c r="B123" s="21">
        <f t="shared" si="2"/>
        <v>28364</v>
      </c>
      <c r="C123" s="21">
        <f t="shared" si="2"/>
        <v>18131</v>
      </c>
      <c r="D123" s="21">
        <f t="shared" si="2"/>
        <v>9969</v>
      </c>
      <c r="E123" s="21">
        <f t="shared" si="2"/>
        <v>7510</v>
      </c>
      <c r="F123" s="21">
        <f t="shared" si="2"/>
        <v>0</v>
      </c>
      <c r="G123" s="21">
        <f t="shared" si="2"/>
        <v>0</v>
      </c>
      <c r="H123" s="21">
        <f t="shared" si="2"/>
        <v>63974</v>
      </c>
      <c r="J123" s="21">
        <f t="shared" si="3"/>
        <v>2</v>
      </c>
      <c r="K123" s="21">
        <f t="shared" si="3"/>
        <v>3</v>
      </c>
      <c r="L123" s="21">
        <f t="shared" si="3"/>
        <v>49704</v>
      </c>
      <c r="M123" s="21">
        <f t="shared" si="3"/>
        <v>42475</v>
      </c>
      <c r="N123" s="21">
        <f t="shared" si="3"/>
        <v>0</v>
      </c>
      <c r="O123" s="21">
        <f t="shared" si="3"/>
        <v>15</v>
      </c>
      <c r="P123" s="21">
        <f t="shared" si="3"/>
        <v>92184</v>
      </c>
    </row>
    <row r="124" spans="1:16" ht="11.25" customHeight="1">
      <c r="A124" s="68">
        <v>1993</v>
      </c>
      <c r="B124" s="21">
        <f t="shared" si="2"/>
        <v>21676</v>
      </c>
      <c r="C124" s="21">
        <f t="shared" si="2"/>
        <v>15840</v>
      </c>
      <c r="D124" s="21">
        <f t="shared" si="2"/>
        <v>8535</v>
      </c>
      <c r="E124" s="21">
        <f t="shared" si="2"/>
        <v>4594</v>
      </c>
      <c r="F124" s="21">
        <f t="shared" si="2"/>
        <v>4337</v>
      </c>
      <c r="G124" s="21">
        <f t="shared" si="2"/>
        <v>0</v>
      </c>
      <c r="H124" s="21">
        <f t="shared" si="2"/>
        <v>54982</v>
      </c>
      <c r="J124" s="21">
        <f t="shared" si="3"/>
        <v>1</v>
      </c>
      <c r="K124" s="21">
        <f t="shared" si="3"/>
        <v>0</v>
      </c>
      <c r="L124" s="21">
        <f t="shared" si="3"/>
        <v>11692</v>
      </c>
      <c r="M124" s="21">
        <f t="shared" si="3"/>
        <v>28884</v>
      </c>
      <c r="N124" s="21">
        <f t="shared" si="3"/>
        <v>31548</v>
      </c>
      <c r="O124" s="21">
        <f t="shared" si="3"/>
        <v>0</v>
      </c>
      <c r="P124" s="21">
        <f t="shared" si="3"/>
        <v>72125</v>
      </c>
    </row>
    <row r="125" spans="1:16" ht="11.25" customHeight="1">
      <c r="A125" s="68">
        <v>1994</v>
      </c>
      <c r="B125" s="21">
        <f t="shared" si="2"/>
        <v>449</v>
      </c>
      <c r="C125" s="21">
        <f t="shared" si="2"/>
        <v>4113</v>
      </c>
      <c r="D125" s="21">
        <f t="shared" si="2"/>
        <v>8</v>
      </c>
      <c r="E125" s="21">
        <f t="shared" si="2"/>
        <v>0</v>
      </c>
      <c r="F125" s="21">
        <f t="shared" si="2"/>
        <v>0</v>
      </c>
      <c r="G125" s="21">
        <f t="shared" si="2"/>
        <v>0</v>
      </c>
      <c r="H125" s="21">
        <f t="shared" si="2"/>
        <v>4570</v>
      </c>
      <c r="J125" s="21">
        <f t="shared" si="3"/>
        <v>0</v>
      </c>
      <c r="K125" s="21">
        <f t="shared" si="3"/>
        <v>0</v>
      </c>
      <c r="L125" s="21">
        <f t="shared" si="3"/>
        <v>0</v>
      </c>
      <c r="M125" s="21">
        <f t="shared" si="3"/>
        <v>0</v>
      </c>
      <c r="N125" s="21">
        <f t="shared" si="3"/>
        <v>0</v>
      </c>
      <c r="O125" s="21">
        <f t="shared" si="3"/>
        <v>0</v>
      </c>
      <c r="P125" s="21">
        <f t="shared" si="3"/>
        <v>0</v>
      </c>
    </row>
    <row r="126" spans="1:16" ht="11.25" customHeight="1">
      <c r="A126" s="68">
        <v>1995</v>
      </c>
      <c r="B126" s="21">
        <f t="shared" si="2"/>
        <v>698</v>
      </c>
      <c r="C126" s="21">
        <f t="shared" si="2"/>
        <v>0</v>
      </c>
      <c r="D126" s="21">
        <f t="shared" si="2"/>
        <v>23</v>
      </c>
      <c r="E126" s="21">
        <f t="shared" si="2"/>
        <v>9047</v>
      </c>
      <c r="F126" s="21">
        <f t="shared" si="2"/>
        <v>0</v>
      </c>
      <c r="G126" s="21">
        <f t="shared" si="2"/>
        <v>0</v>
      </c>
      <c r="H126" s="21">
        <f t="shared" si="2"/>
        <v>9768</v>
      </c>
      <c r="J126" s="21">
        <f t="shared" si="3"/>
        <v>0</v>
      </c>
      <c r="K126" s="21">
        <f t="shared" si="3"/>
        <v>0</v>
      </c>
      <c r="L126" s="21">
        <f t="shared" si="3"/>
        <v>0</v>
      </c>
      <c r="M126" s="21">
        <f t="shared" si="3"/>
        <v>49756</v>
      </c>
      <c r="N126" s="21">
        <f t="shared" si="3"/>
        <v>7060</v>
      </c>
      <c r="O126" s="21">
        <f t="shared" si="3"/>
        <v>0</v>
      </c>
      <c r="P126" s="21">
        <f t="shared" si="3"/>
        <v>56816</v>
      </c>
    </row>
    <row r="127" spans="1:16" ht="11.25" customHeight="1">
      <c r="A127" s="68">
        <v>1996</v>
      </c>
      <c r="B127" s="21">
        <f t="shared" ref="B127:H136" si="4">IF(AND(B76="-",B25="-"),"-",SUM(B76,B25))</f>
        <v>1473</v>
      </c>
      <c r="C127" s="21">
        <f t="shared" si="4"/>
        <v>1974</v>
      </c>
      <c r="D127" s="21">
        <f t="shared" si="4"/>
        <v>457</v>
      </c>
      <c r="E127" s="21">
        <f t="shared" si="4"/>
        <v>4845</v>
      </c>
      <c r="F127" s="21">
        <f t="shared" si="4"/>
        <v>3561</v>
      </c>
      <c r="G127" s="21" t="str">
        <f t="shared" si="4"/>
        <v>-</v>
      </c>
      <c r="H127" s="21">
        <f t="shared" si="4"/>
        <v>12310</v>
      </c>
      <c r="J127" s="21">
        <f t="shared" ref="J127:P133" si="5">IF(AND(J76="-",J25="-"),"-",SUM(J76,J25))</f>
        <v>0</v>
      </c>
      <c r="K127" s="21">
        <f t="shared" si="5"/>
        <v>0</v>
      </c>
      <c r="L127" s="21">
        <f t="shared" si="5"/>
        <v>7137</v>
      </c>
      <c r="M127" s="21">
        <f t="shared" si="5"/>
        <v>15044</v>
      </c>
      <c r="N127" s="21">
        <f t="shared" si="5"/>
        <v>13885</v>
      </c>
      <c r="O127" s="21" t="str">
        <f t="shared" si="5"/>
        <v>-</v>
      </c>
      <c r="P127" s="21">
        <f t="shared" si="5"/>
        <v>36066</v>
      </c>
    </row>
    <row r="128" spans="1:16" ht="11.25" customHeight="1">
      <c r="A128" s="68">
        <v>1997</v>
      </c>
      <c r="B128" s="21">
        <f t="shared" si="4"/>
        <v>5333</v>
      </c>
      <c r="C128" s="21">
        <f t="shared" si="4"/>
        <v>9390</v>
      </c>
      <c r="D128" s="21">
        <f t="shared" si="4"/>
        <v>0</v>
      </c>
      <c r="E128" s="21">
        <f t="shared" si="4"/>
        <v>4720</v>
      </c>
      <c r="F128" s="21">
        <f t="shared" si="4"/>
        <v>1136</v>
      </c>
      <c r="G128" s="21" t="str">
        <f t="shared" si="4"/>
        <v>-</v>
      </c>
      <c r="H128" s="21">
        <f t="shared" si="4"/>
        <v>20579</v>
      </c>
      <c r="J128" s="21">
        <f t="shared" si="5"/>
        <v>0</v>
      </c>
      <c r="K128" s="21">
        <f t="shared" si="5"/>
        <v>0</v>
      </c>
      <c r="L128" s="21">
        <f t="shared" si="5"/>
        <v>0</v>
      </c>
      <c r="M128" s="21">
        <f t="shared" si="5"/>
        <v>11481</v>
      </c>
      <c r="N128" s="21">
        <f t="shared" si="5"/>
        <v>4343</v>
      </c>
      <c r="O128" s="21" t="str">
        <f t="shared" si="5"/>
        <v>-</v>
      </c>
      <c r="P128" s="21">
        <f t="shared" si="5"/>
        <v>15824</v>
      </c>
    </row>
    <row r="129" spans="1:16" ht="11.25" customHeight="1">
      <c r="A129" s="68">
        <v>1998</v>
      </c>
      <c r="B129" s="21">
        <f t="shared" si="4"/>
        <v>10936</v>
      </c>
      <c r="C129" s="21">
        <f t="shared" si="4"/>
        <v>4624</v>
      </c>
      <c r="D129" s="21">
        <f t="shared" si="4"/>
        <v>47</v>
      </c>
      <c r="E129" s="21">
        <f t="shared" si="4"/>
        <v>3860</v>
      </c>
      <c r="F129" s="21">
        <f t="shared" si="4"/>
        <v>1148</v>
      </c>
      <c r="G129" s="21" t="str">
        <f t="shared" si="4"/>
        <v>-</v>
      </c>
      <c r="H129" s="21">
        <f t="shared" si="4"/>
        <v>20615</v>
      </c>
      <c r="J129" s="21">
        <f t="shared" si="5"/>
        <v>0</v>
      </c>
      <c r="K129" s="21">
        <f t="shared" si="5"/>
        <v>0</v>
      </c>
      <c r="L129" s="21">
        <f t="shared" si="5"/>
        <v>74</v>
      </c>
      <c r="M129" s="21">
        <f t="shared" si="5"/>
        <v>3855</v>
      </c>
      <c r="N129" s="21">
        <f t="shared" si="5"/>
        <v>4225</v>
      </c>
      <c r="O129" s="21" t="str">
        <f t="shared" si="5"/>
        <v>-</v>
      </c>
      <c r="P129" s="21">
        <f t="shared" si="5"/>
        <v>8154</v>
      </c>
    </row>
    <row r="130" spans="1:16" ht="11.25" customHeight="1">
      <c r="A130" s="68">
        <v>1999</v>
      </c>
      <c r="B130" s="21">
        <f t="shared" si="4"/>
        <v>6727</v>
      </c>
      <c r="C130" s="21">
        <f t="shared" si="4"/>
        <v>22741</v>
      </c>
      <c r="D130" s="21">
        <f t="shared" si="4"/>
        <v>5560</v>
      </c>
      <c r="E130" s="21">
        <f t="shared" si="4"/>
        <v>6261</v>
      </c>
      <c r="F130" s="21">
        <f t="shared" si="4"/>
        <v>3619</v>
      </c>
      <c r="G130" s="21" t="str">
        <f t="shared" si="4"/>
        <v>-</v>
      </c>
      <c r="H130" s="21">
        <f t="shared" si="4"/>
        <v>44908</v>
      </c>
      <c r="J130" s="21">
        <f t="shared" si="5"/>
        <v>0</v>
      </c>
      <c r="K130" s="21">
        <f t="shared" si="5"/>
        <v>0</v>
      </c>
      <c r="L130" s="21">
        <f t="shared" si="5"/>
        <v>673</v>
      </c>
      <c r="M130" s="21">
        <f t="shared" si="5"/>
        <v>15964</v>
      </c>
      <c r="N130" s="21">
        <f t="shared" si="5"/>
        <v>20550</v>
      </c>
      <c r="O130" s="21" t="str">
        <f t="shared" si="5"/>
        <v>-</v>
      </c>
      <c r="P130" s="21">
        <f t="shared" si="5"/>
        <v>37187</v>
      </c>
    </row>
    <row r="131" spans="1:16" ht="11.25" customHeight="1">
      <c r="A131" s="68">
        <v>2000</v>
      </c>
      <c r="B131" s="21">
        <f t="shared" si="4"/>
        <v>9419</v>
      </c>
      <c r="C131" s="21">
        <f t="shared" si="4"/>
        <v>5479</v>
      </c>
      <c r="D131" s="21">
        <f t="shared" si="4"/>
        <v>196</v>
      </c>
      <c r="E131" s="21">
        <f t="shared" si="4"/>
        <v>2257</v>
      </c>
      <c r="F131" s="21">
        <f t="shared" si="4"/>
        <v>3</v>
      </c>
      <c r="G131" s="21" t="str">
        <f t="shared" si="4"/>
        <v>-</v>
      </c>
      <c r="H131" s="21">
        <f t="shared" si="4"/>
        <v>17354</v>
      </c>
      <c r="J131" s="21">
        <f t="shared" si="5"/>
        <v>0</v>
      </c>
      <c r="K131" s="21">
        <f t="shared" si="5"/>
        <v>1</v>
      </c>
      <c r="L131" s="21">
        <f t="shared" si="5"/>
        <v>0</v>
      </c>
      <c r="M131" s="21">
        <f t="shared" si="5"/>
        <v>24593</v>
      </c>
      <c r="N131" s="21">
        <f t="shared" si="5"/>
        <v>49</v>
      </c>
      <c r="O131" s="21" t="str">
        <f t="shared" si="5"/>
        <v>-</v>
      </c>
      <c r="P131" s="21">
        <f t="shared" si="5"/>
        <v>24643</v>
      </c>
    </row>
    <row r="132" spans="1:16" ht="11.25" customHeight="1">
      <c r="A132" s="68">
        <v>2001</v>
      </c>
      <c r="B132" s="21">
        <f t="shared" si="4"/>
        <v>9370</v>
      </c>
      <c r="C132" s="21">
        <f t="shared" si="4"/>
        <v>20893</v>
      </c>
      <c r="D132" s="21">
        <f t="shared" si="4"/>
        <v>11501</v>
      </c>
      <c r="E132" s="21">
        <f t="shared" si="4"/>
        <v>3834</v>
      </c>
      <c r="F132" s="21">
        <f t="shared" si="4"/>
        <v>3530</v>
      </c>
      <c r="G132" s="21" t="str">
        <f t="shared" si="4"/>
        <v>-</v>
      </c>
      <c r="H132" s="21">
        <f t="shared" si="4"/>
        <v>49128</v>
      </c>
      <c r="J132" s="21">
        <f t="shared" si="5"/>
        <v>0</v>
      </c>
      <c r="K132" s="21">
        <f t="shared" si="5"/>
        <v>12</v>
      </c>
      <c r="L132" s="21">
        <f t="shared" si="5"/>
        <v>10479</v>
      </c>
      <c r="M132" s="21">
        <f t="shared" si="5"/>
        <v>30054</v>
      </c>
      <c r="N132" s="21">
        <f t="shared" si="5"/>
        <v>24704</v>
      </c>
      <c r="O132" s="21" t="str">
        <f t="shared" si="5"/>
        <v>-</v>
      </c>
      <c r="P132" s="21">
        <f t="shared" si="5"/>
        <v>65249</v>
      </c>
    </row>
    <row r="133" spans="1:16" ht="11.25" customHeight="1">
      <c r="A133" s="68">
        <v>2002</v>
      </c>
      <c r="B133" s="21">
        <f t="shared" si="4"/>
        <v>23374</v>
      </c>
      <c r="C133" s="21">
        <f t="shared" si="4"/>
        <v>22207</v>
      </c>
      <c r="D133" s="21">
        <f t="shared" si="4"/>
        <v>27350</v>
      </c>
      <c r="E133" s="21">
        <f t="shared" si="4"/>
        <v>15855</v>
      </c>
      <c r="F133" s="21">
        <f t="shared" si="4"/>
        <v>3123</v>
      </c>
      <c r="G133" s="21">
        <f t="shared" si="4"/>
        <v>30</v>
      </c>
      <c r="H133" s="21">
        <f t="shared" si="4"/>
        <v>91909</v>
      </c>
      <c r="J133" s="21">
        <f t="shared" si="5"/>
        <v>1</v>
      </c>
      <c r="K133" s="21">
        <f t="shared" si="5"/>
        <v>1</v>
      </c>
      <c r="L133" s="21">
        <f t="shared" si="5"/>
        <v>3449</v>
      </c>
      <c r="M133" s="21">
        <f t="shared" si="5"/>
        <v>4982</v>
      </c>
      <c r="N133" s="21">
        <f t="shared" si="5"/>
        <v>9042</v>
      </c>
      <c r="O133" s="21">
        <f t="shared" si="5"/>
        <v>80</v>
      </c>
      <c r="P133" s="21">
        <f t="shared" si="5"/>
        <v>17475</v>
      </c>
    </row>
    <row r="134" spans="1:16" ht="11.25" customHeight="1">
      <c r="A134" s="68">
        <v>2003</v>
      </c>
      <c r="B134" s="21">
        <f t="shared" si="4"/>
        <v>20776</v>
      </c>
      <c r="C134" s="21">
        <f t="shared" si="4"/>
        <v>21847</v>
      </c>
      <c r="D134" s="21">
        <f t="shared" si="4"/>
        <v>27307</v>
      </c>
      <c r="E134" s="21">
        <f t="shared" si="4"/>
        <v>17288</v>
      </c>
      <c r="F134" s="21">
        <f t="shared" si="4"/>
        <v>2236</v>
      </c>
      <c r="G134" s="21">
        <f t="shared" si="4"/>
        <v>35</v>
      </c>
      <c r="H134" s="21">
        <f t="shared" si="4"/>
        <v>89454</v>
      </c>
      <c r="J134" s="21">
        <f t="shared" ref="J134:P134" si="6">IF(AND(J83="-",J32="-"),"-",SUM(J83,J32))</f>
        <v>3</v>
      </c>
      <c r="K134" s="21">
        <f t="shared" si="6"/>
        <v>0</v>
      </c>
      <c r="L134" s="21">
        <f t="shared" si="6"/>
        <v>7728</v>
      </c>
      <c r="M134" s="21">
        <f t="shared" si="6"/>
        <v>8031</v>
      </c>
      <c r="N134" s="21">
        <f t="shared" si="6"/>
        <v>2847</v>
      </c>
      <c r="O134" s="21">
        <f t="shared" si="6"/>
        <v>85</v>
      </c>
      <c r="P134" s="21">
        <f t="shared" si="6"/>
        <v>18609</v>
      </c>
    </row>
    <row r="135" spans="1:16" ht="11.25" customHeight="1">
      <c r="A135" s="68">
        <v>2004</v>
      </c>
      <c r="B135" s="21">
        <f t="shared" si="4"/>
        <v>25201</v>
      </c>
      <c r="C135" s="21">
        <f t="shared" si="4"/>
        <v>18134</v>
      </c>
      <c r="D135" s="21">
        <f t="shared" si="4"/>
        <v>18656</v>
      </c>
      <c r="E135" s="21">
        <f t="shared" si="4"/>
        <v>15845</v>
      </c>
      <c r="F135" s="21">
        <f t="shared" si="4"/>
        <v>6913</v>
      </c>
      <c r="G135" s="21">
        <f t="shared" si="4"/>
        <v>25</v>
      </c>
      <c r="H135" s="21">
        <f t="shared" si="4"/>
        <v>84749</v>
      </c>
      <c r="J135" s="21">
        <f t="shared" ref="J135:P135" si="7">IF(AND(J84="-",J33="-"),"-",SUM(J84,J33))</f>
        <v>3</v>
      </c>
      <c r="K135" s="21">
        <f t="shared" si="7"/>
        <v>3</v>
      </c>
      <c r="L135" s="21">
        <f t="shared" si="7"/>
        <v>18175</v>
      </c>
      <c r="M135" s="21">
        <f t="shared" si="7"/>
        <v>41336</v>
      </c>
      <c r="N135" s="21">
        <f t="shared" si="7"/>
        <v>14743</v>
      </c>
      <c r="O135" s="21">
        <f t="shared" si="7"/>
        <v>100</v>
      </c>
      <c r="P135" s="21">
        <f t="shared" si="7"/>
        <v>74260</v>
      </c>
    </row>
    <row r="136" spans="1:16" ht="11.25" customHeight="1">
      <c r="A136" s="68">
        <v>2005</v>
      </c>
      <c r="B136" s="21">
        <f t="shared" si="4"/>
        <v>25152</v>
      </c>
      <c r="C136" s="21">
        <f t="shared" si="4"/>
        <v>20578</v>
      </c>
      <c r="D136" s="21">
        <f t="shared" si="4"/>
        <v>10980</v>
      </c>
      <c r="E136" s="21">
        <f t="shared" si="4"/>
        <v>15173</v>
      </c>
      <c r="F136" s="21">
        <f t="shared" si="4"/>
        <v>3672</v>
      </c>
      <c r="G136" s="21">
        <f t="shared" si="4"/>
        <v>0</v>
      </c>
      <c r="H136" s="21">
        <f t="shared" si="4"/>
        <v>75555</v>
      </c>
      <c r="I136" s="21"/>
      <c r="J136" s="21">
        <f t="shared" ref="J136:P136" si="8">IF(AND(J85="-",J34="-"),"-",SUM(J85,J34))</f>
        <v>3</v>
      </c>
      <c r="K136" s="21">
        <f t="shared" si="8"/>
        <v>1</v>
      </c>
      <c r="L136" s="21">
        <f t="shared" si="8"/>
        <v>3922</v>
      </c>
      <c r="M136" s="21">
        <f t="shared" si="8"/>
        <v>16587</v>
      </c>
      <c r="N136" s="21">
        <f t="shared" si="8"/>
        <v>4288</v>
      </c>
      <c r="O136" s="21">
        <f t="shared" si="8"/>
        <v>0</v>
      </c>
      <c r="P136" s="21">
        <f t="shared" si="8"/>
        <v>24801</v>
      </c>
    </row>
    <row r="137" spans="1:16" ht="11.25" customHeight="1">
      <c r="A137" s="68">
        <v>2006</v>
      </c>
      <c r="B137" s="21">
        <f t="shared" ref="B137:H137" si="9">IF(AND(B86="-",B35="-"),"-",SUM(B86,B35))</f>
        <v>7556</v>
      </c>
      <c r="C137" s="21">
        <f t="shared" si="9"/>
        <v>11889</v>
      </c>
      <c r="D137" s="21">
        <f t="shared" si="9"/>
        <v>8809</v>
      </c>
      <c r="E137" s="21">
        <f t="shared" si="9"/>
        <v>10148</v>
      </c>
      <c r="F137" s="21">
        <f t="shared" si="9"/>
        <v>6788</v>
      </c>
      <c r="G137" s="21">
        <f t="shared" si="9"/>
        <v>15</v>
      </c>
      <c r="H137" s="21">
        <f t="shared" si="9"/>
        <v>45190</v>
      </c>
      <c r="J137" s="21">
        <f t="shared" ref="J137:P137" si="10">IF(AND(J86="-",J35="-"),"-",SUM(J86,J35))</f>
        <v>16</v>
      </c>
      <c r="K137" s="21">
        <f t="shared" si="10"/>
        <v>102</v>
      </c>
      <c r="L137" s="21">
        <f t="shared" si="10"/>
        <v>10597</v>
      </c>
      <c r="M137" s="21">
        <f t="shared" si="10"/>
        <v>11450</v>
      </c>
      <c r="N137" s="21">
        <f t="shared" si="10"/>
        <v>10964</v>
      </c>
      <c r="O137" s="21">
        <f t="shared" si="10"/>
        <v>5</v>
      </c>
      <c r="P137" s="21">
        <f t="shared" si="10"/>
        <v>33129</v>
      </c>
    </row>
    <row r="138" spans="1:16" ht="11.25" customHeight="1">
      <c r="A138" s="68">
        <v>2007</v>
      </c>
      <c r="B138" s="21">
        <f t="shared" ref="B138:H138" si="11">IF(AND(B87="-",B36="-"),"-",SUM(B87,B36))</f>
        <v>6009</v>
      </c>
      <c r="C138" s="21">
        <f t="shared" si="11"/>
        <v>18497</v>
      </c>
      <c r="D138" s="21">
        <f t="shared" si="11"/>
        <v>6808</v>
      </c>
      <c r="E138" s="21">
        <f t="shared" si="11"/>
        <v>5300</v>
      </c>
      <c r="F138" s="21">
        <f t="shared" si="11"/>
        <v>97</v>
      </c>
      <c r="G138" s="21">
        <f t="shared" si="11"/>
        <v>0</v>
      </c>
      <c r="H138" s="21">
        <f t="shared" si="11"/>
        <v>36711</v>
      </c>
      <c r="I138" s="21"/>
      <c r="J138" s="21">
        <f t="shared" ref="J138:P138" si="12">IF(AND(J87="-",J36="-"),"-",SUM(J87,J36))</f>
        <v>0</v>
      </c>
      <c r="K138" s="21">
        <f t="shared" si="12"/>
        <v>12</v>
      </c>
      <c r="L138" s="21">
        <f t="shared" si="12"/>
        <v>24687</v>
      </c>
      <c r="M138" s="21">
        <f t="shared" si="12"/>
        <v>17466</v>
      </c>
      <c r="N138" s="21">
        <f t="shared" si="12"/>
        <v>894</v>
      </c>
      <c r="O138" s="21">
        <f t="shared" si="12"/>
        <v>0</v>
      </c>
      <c r="P138" s="21">
        <f t="shared" si="12"/>
        <v>43059</v>
      </c>
    </row>
    <row r="139" spans="1:16" ht="11.25" customHeight="1">
      <c r="A139" s="68">
        <v>2008</v>
      </c>
      <c r="B139" s="21">
        <f t="shared" ref="B139:H139" si="13">IF(AND(B88="-",B37="-"),"-",SUM(B88,B37))</f>
        <v>1809</v>
      </c>
      <c r="C139" s="21">
        <f t="shared" si="13"/>
        <v>12214</v>
      </c>
      <c r="D139" s="21">
        <f t="shared" si="13"/>
        <v>3272</v>
      </c>
      <c r="E139" s="21">
        <f t="shared" si="13"/>
        <v>7168</v>
      </c>
      <c r="F139" s="21">
        <f t="shared" si="13"/>
        <v>3838</v>
      </c>
      <c r="G139" s="21">
        <f t="shared" si="13"/>
        <v>1</v>
      </c>
      <c r="H139" s="21">
        <f t="shared" si="13"/>
        <v>28301</v>
      </c>
      <c r="I139" s="21"/>
      <c r="J139" s="21">
        <f t="shared" ref="J139:P139" si="14">IF(AND(J88="-",J37="-"),"-",SUM(J88,J37))</f>
        <v>0</v>
      </c>
      <c r="K139" s="21">
        <f t="shared" si="14"/>
        <v>18</v>
      </c>
      <c r="L139" s="21">
        <f t="shared" si="14"/>
        <v>1216</v>
      </c>
      <c r="M139" s="21">
        <f t="shared" si="14"/>
        <v>4478</v>
      </c>
      <c r="N139" s="21">
        <f t="shared" si="14"/>
        <v>10181</v>
      </c>
      <c r="O139" s="21">
        <f t="shared" si="14"/>
        <v>0</v>
      </c>
      <c r="P139" s="21">
        <f t="shared" si="14"/>
        <v>15893</v>
      </c>
    </row>
    <row r="140" spans="1:16" ht="11.25" customHeight="1">
      <c r="A140" s="68">
        <v>2009</v>
      </c>
      <c r="B140" s="21">
        <f t="shared" ref="B140:H140" si="15">IF(AND(B89="-",B38="-"),"-",SUM(B89,B38))</f>
        <v>7036</v>
      </c>
      <c r="C140" s="21">
        <f t="shared" si="15"/>
        <v>9923</v>
      </c>
      <c r="D140" s="21">
        <f t="shared" si="15"/>
        <v>3944</v>
      </c>
      <c r="E140" s="21">
        <f t="shared" si="15"/>
        <v>3246</v>
      </c>
      <c r="F140" s="21">
        <f t="shared" si="15"/>
        <v>132</v>
      </c>
      <c r="G140" s="21">
        <f t="shared" si="15"/>
        <v>25</v>
      </c>
      <c r="H140" s="21">
        <f t="shared" si="15"/>
        <v>24281</v>
      </c>
      <c r="I140" s="21"/>
      <c r="J140" s="21">
        <f t="shared" ref="J140:P140" si="16">IF(AND(J89="-",J38="-"),"-",SUM(J89,J38))</f>
        <v>0</v>
      </c>
      <c r="K140" s="21">
        <f t="shared" si="16"/>
        <v>0</v>
      </c>
      <c r="L140" s="21">
        <f t="shared" si="16"/>
        <v>30279</v>
      </c>
      <c r="M140" s="21">
        <f t="shared" si="16"/>
        <v>44422</v>
      </c>
      <c r="N140" s="21">
        <f t="shared" si="16"/>
        <v>3763</v>
      </c>
      <c r="O140" s="21">
        <f t="shared" si="16"/>
        <v>15</v>
      </c>
      <c r="P140" s="21">
        <f t="shared" si="16"/>
        <v>78464</v>
      </c>
    </row>
    <row r="141" spans="1:16" ht="11.25" customHeight="1">
      <c r="A141" s="68">
        <v>2010</v>
      </c>
      <c r="B141" s="21">
        <f t="shared" ref="B141:H141" si="17">IF(AND(B90="-",B39="-"),"-",SUM(B90,B39))</f>
        <v>10145</v>
      </c>
      <c r="C141" s="21">
        <f t="shared" si="17"/>
        <v>34482</v>
      </c>
      <c r="D141" s="21">
        <f t="shared" si="17"/>
        <v>13056</v>
      </c>
      <c r="E141" s="21">
        <f t="shared" si="17"/>
        <v>16960</v>
      </c>
      <c r="F141" s="21">
        <f t="shared" si="17"/>
        <v>1946</v>
      </c>
      <c r="G141" s="21">
        <f t="shared" si="17"/>
        <v>10</v>
      </c>
      <c r="H141" s="21">
        <f t="shared" si="17"/>
        <v>76589</v>
      </c>
      <c r="I141" s="21"/>
      <c r="J141" s="21">
        <f t="shared" ref="J141:P141" si="18">IF(AND(J90="-",J39="-"),"-",SUM(J90,J39))</f>
        <v>2</v>
      </c>
      <c r="K141" s="21">
        <f t="shared" si="18"/>
        <v>63</v>
      </c>
      <c r="L141" s="21">
        <f t="shared" si="18"/>
        <v>3100</v>
      </c>
      <c r="M141" s="21">
        <f t="shared" si="18"/>
        <v>5802</v>
      </c>
      <c r="N141" s="21">
        <f t="shared" si="18"/>
        <v>4447</v>
      </c>
      <c r="O141" s="21">
        <f t="shared" si="18"/>
        <v>15</v>
      </c>
      <c r="P141" s="21">
        <f t="shared" si="18"/>
        <v>13414</v>
      </c>
    </row>
    <row r="142" spans="1:16" ht="11.25" customHeight="1">
      <c r="A142" s="68">
        <v>2011</v>
      </c>
      <c r="B142" s="21">
        <f t="shared" ref="B142:H142" si="19">IF(AND(B91="-",B40="-"),"-",SUM(B91,B40))</f>
        <v>8802</v>
      </c>
      <c r="C142" s="21">
        <f t="shared" si="19"/>
        <v>18132</v>
      </c>
      <c r="D142" s="21">
        <f t="shared" si="19"/>
        <v>20776</v>
      </c>
      <c r="E142" s="21">
        <f t="shared" si="19"/>
        <v>9228</v>
      </c>
      <c r="F142" s="21">
        <f t="shared" si="19"/>
        <v>756</v>
      </c>
      <c r="G142" s="21">
        <f t="shared" si="19"/>
        <v>0</v>
      </c>
      <c r="H142" s="21">
        <f t="shared" si="19"/>
        <v>57694</v>
      </c>
      <c r="I142" s="21"/>
      <c r="J142" s="21">
        <f t="shared" ref="J142:P142" si="20">IF(AND(J91="-",J40="-"),"-",SUM(J91,J40))</f>
        <v>0</v>
      </c>
      <c r="K142" s="21">
        <f t="shared" si="20"/>
        <v>0</v>
      </c>
      <c r="L142" s="21">
        <f t="shared" si="20"/>
        <v>3692</v>
      </c>
      <c r="M142" s="21">
        <f t="shared" si="20"/>
        <v>5683</v>
      </c>
      <c r="N142" s="21">
        <f t="shared" si="20"/>
        <v>7204</v>
      </c>
      <c r="O142" s="21">
        <f t="shared" si="20"/>
        <v>0</v>
      </c>
      <c r="P142" s="21">
        <f t="shared" si="20"/>
        <v>16579</v>
      </c>
    </row>
    <row r="143" spans="1:16" ht="11.25" customHeight="1">
      <c r="A143" s="68">
        <v>2012</v>
      </c>
      <c r="B143" s="21">
        <f t="shared" ref="B143:H143" si="21">IF(AND(B92="-",B41="-"),"-",SUM(B92,B41))</f>
        <v>14831</v>
      </c>
      <c r="C143" s="21">
        <f t="shared" si="21"/>
        <v>31067</v>
      </c>
      <c r="D143" s="21">
        <f t="shared" si="21"/>
        <v>15456</v>
      </c>
      <c r="E143" s="21">
        <f t="shared" si="21"/>
        <v>21048</v>
      </c>
      <c r="F143" s="21">
        <f t="shared" si="21"/>
        <v>6992</v>
      </c>
      <c r="G143" s="21">
        <f t="shared" si="21"/>
        <v>10</v>
      </c>
      <c r="H143" s="21">
        <f t="shared" si="21"/>
        <v>89394</v>
      </c>
      <c r="I143" s="21"/>
      <c r="J143" s="21">
        <f t="shared" ref="J143:P143" si="22">IF(AND(J92="-",J41="-"),"-",SUM(J92,J41))</f>
        <v>1</v>
      </c>
      <c r="K143" s="21">
        <f t="shared" si="22"/>
        <v>101</v>
      </c>
      <c r="L143" s="21">
        <f t="shared" si="22"/>
        <v>3515</v>
      </c>
      <c r="M143" s="21">
        <f t="shared" si="22"/>
        <v>19906</v>
      </c>
      <c r="N143" s="21">
        <f t="shared" si="22"/>
        <v>17186</v>
      </c>
      <c r="O143" s="21">
        <f t="shared" si="22"/>
        <v>0</v>
      </c>
      <c r="P143" s="21">
        <f t="shared" si="22"/>
        <v>40709</v>
      </c>
    </row>
    <row r="144" spans="1:16" ht="11.25" customHeight="1">
      <c r="A144" s="68">
        <v>2013</v>
      </c>
      <c r="B144" s="21">
        <f t="shared" ref="B144:H144" si="23">IF(AND(B93="-",B42="-"),"-",SUM(B93,B42))</f>
        <v>22416</v>
      </c>
      <c r="C144" s="21">
        <f t="shared" si="23"/>
        <v>30951</v>
      </c>
      <c r="D144" s="21">
        <f t="shared" si="23"/>
        <v>17126</v>
      </c>
      <c r="E144" s="21">
        <f t="shared" si="23"/>
        <v>16605</v>
      </c>
      <c r="F144" s="21">
        <f t="shared" si="23"/>
        <v>3592</v>
      </c>
      <c r="G144" s="21">
        <f t="shared" si="23"/>
        <v>0</v>
      </c>
      <c r="H144" s="21">
        <f t="shared" si="23"/>
        <v>90690</v>
      </c>
      <c r="I144" s="21"/>
      <c r="J144" s="21">
        <f t="shared" ref="J144:P144" si="24">IF(AND(J93="-",J42="-"),"-",SUM(J93,J42))</f>
        <v>0</v>
      </c>
      <c r="K144" s="21">
        <f t="shared" si="24"/>
        <v>7</v>
      </c>
      <c r="L144" s="21">
        <f t="shared" si="24"/>
        <v>9614</v>
      </c>
      <c r="M144" s="21">
        <f t="shared" si="24"/>
        <v>39927</v>
      </c>
      <c r="N144" s="21">
        <f t="shared" si="24"/>
        <v>4634</v>
      </c>
      <c r="O144" s="21">
        <f t="shared" si="24"/>
        <v>0</v>
      </c>
      <c r="P144" s="21">
        <f t="shared" si="24"/>
        <v>54182</v>
      </c>
    </row>
    <row r="145" spans="1:16" ht="11.25" customHeight="1">
      <c r="A145" s="68">
        <v>2014</v>
      </c>
      <c r="B145" s="21">
        <f t="shared" ref="B145:H145" si="25">IF(AND(B94="-",B43="-"),"-",SUM(B94,B43))</f>
        <v>25396</v>
      </c>
      <c r="C145" s="21">
        <f t="shared" si="25"/>
        <v>19559</v>
      </c>
      <c r="D145" s="21">
        <f t="shared" si="25"/>
        <v>28741</v>
      </c>
      <c r="E145" s="21">
        <f t="shared" si="25"/>
        <v>14457</v>
      </c>
      <c r="F145" s="21">
        <f t="shared" si="25"/>
        <v>3335</v>
      </c>
      <c r="G145" s="21">
        <f t="shared" si="25"/>
        <v>0</v>
      </c>
      <c r="H145" s="21">
        <f t="shared" si="25"/>
        <v>91488</v>
      </c>
      <c r="I145" s="21"/>
      <c r="J145" s="21">
        <f t="shared" ref="J145:P145" si="26">IF(AND(J94="-",J43="-"),"-",SUM(J94,J43))</f>
        <v>0</v>
      </c>
      <c r="K145" s="21">
        <f t="shared" si="26"/>
        <v>30</v>
      </c>
      <c r="L145" s="21">
        <f t="shared" si="26"/>
        <v>13312</v>
      </c>
      <c r="M145" s="21">
        <f t="shared" si="26"/>
        <v>45281</v>
      </c>
      <c r="N145" s="21">
        <f t="shared" si="26"/>
        <v>10580</v>
      </c>
      <c r="O145" s="21">
        <f t="shared" si="26"/>
        <v>0</v>
      </c>
      <c r="P145" s="21">
        <f t="shared" si="26"/>
        <v>69203</v>
      </c>
    </row>
    <row r="146" spans="1:16" ht="11.25" customHeight="1">
      <c r="A146" s="68">
        <v>2015</v>
      </c>
      <c r="B146" s="21">
        <f t="shared" ref="B146:H146" si="27">IF(AND(B95="-",B44="-"),"-",SUM(B95,B44))</f>
        <v>20237</v>
      </c>
      <c r="C146" s="21">
        <f t="shared" si="27"/>
        <v>38105</v>
      </c>
      <c r="D146" s="21">
        <f t="shared" si="27"/>
        <v>35720</v>
      </c>
      <c r="E146" s="21">
        <f t="shared" si="27"/>
        <v>13862</v>
      </c>
      <c r="F146" s="21">
        <f t="shared" si="27"/>
        <v>2303</v>
      </c>
      <c r="G146" s="21">
        <f t="shared" si="27"/>
        <v>0</v>
      </c>
      <c r="H146" s="21">
        <f t="shared" si="27"/>
        <v>110227</v>
      </c>
      <c r="I146" s="21"/>
      <c r="J146" s="21">
        <f t="shared" ref="J146:P146" si="28">IF(AND(J95="-",J44="-"),"-",SUM(J95,J44))</f>
        <v>0</v>
      </c>
      <c r="K146" s="21">
        <f t="shared" si="28"/>
        <v>3</v>
      </c>
      <c r="L146" s="21">
        <f t="shared" si="28"/>
        <v>2681</v>
      </c>
      <c r="M146" s="21">
        <f t="shared" si="28"/>
        <v>2305</v>
      </c>
      <c r="N146" s="21">
        <f t="shared" si="28"/>
        <v>1203</v>
      </c>
      <c r="O146" s="21">
        <f t="shared" si="28"/>
        <v>0</v>
      </c>
      <c r="P146" s="21">
        <f t="shared" si="28"/>
        <v>6192</v>
      </c>
    </row>
    <row r="147" spans="1:16" ht="11.25" customHeight="1">
      <c r="A147" s="68">
        <v>2016</v>
      </c>
      <c r="B147" s="21">
        <f t="shared" ref="B147:H147" si="29">IF(AND(B96="-",B45="-"),"-",SUM(B96,B45))</f>
        <v>9339</v>
      </c>
      <c r="C147" s="21">
        <f t="shared" si="29"/>
        <v>17716</v>
      </c>
      <c r="D147" s="21">
        <f t="shared" si="29"/>
        <v>8454</v>
      </c>
      <c r="E147" s="21">
        <f t="shared" si="29"/>
        <v>3272</v>
      </c>
      <c r="F147" s="21">
        <f t="shared" si="29"/>
        <v>5</v>
      </c>
      <c r="G147" s="21">
        <f t="shared" si="29"/>
        <v>0</v>
      </c>
      <c r="H147" s="21">
        <f t="shared" si="29"/>
        <v>38786</v>
      </c>
      <c r="I147" s="21"/>
      <c r="J147" s="21">
        <f t="shared" ref="J147:P147" si="30">IF(AND(J96="-",J45="-"),"-",SUM(J96,J45))</f>
        <v>0</v>
      </c>
      <c r="K147" s="21">
        <f t="shared" si="30"/>
        <v>0</v>
      </c>
      <c r="L147" s="21">
        <f t="shared" si="30"/>
        <v>29</v>
      </c>
      <c r="M147" s="21">
        <f t="shared" si="30"/>
        <v>15</v>
      </c>
      <c r="N147" s="21">
        <f t="shared" si="30"/>
        <v>0</v>
      </c>
      <c r="O147" s="21">
        <f t="shared" si="30"/>
        <v>1</v>
      </c>
      <c r="P147" s="21">
        <f t="shared" si="30"/>
        <v>44</v>
      </c>
    </row>
    <row r="148" spans="1:16" ht="11.25" customHeight="1">
      <c r="A148" s="68">
        <v>2017</v>
      </c>
      <c r="B148" s="21">
        <f t="shared" ref="B148:H148" si="31">IF(AND(B97="-",B46="-"),"-",SUM(B97,B46))</f>
        <v>14609</v>
      </c>
      <c r="C148" s="21">
        <f t="shared" si="31"/>
        <v>9285</v>
      </c>
      <c r="D148" s="21">
        <f t="shared" si="31"/>
        <v>21478</v>
      </c>
      <c r="E148" s="21">
        <f t="shared" si="31"/>
        <v>9890</v>
      </c>
      <c r="F148" s="21">
        <f t="shared" si="31"/>
        <v>1511</v>
      </c>
      <c r="G148" s="21">
        <f t="shared" si="31"/>
        <v>0</v>
      </c>
      <c r="H148" s="21">
        <f t="shared" si="31"/>
        <v>56773</v>
      </c>
      <c r="I148" s="21"/>
      <c r="J148" s="21">
        <f t="shared" ref="J148:P148" si="32">IF(AND(J97="-",J46="-"),"-",SUM(J97,J46))</f>
        <v>0</v>
      </c>
      <c r="K148" s="21">
        <f t="shared" si="32"/>
        <v>0</v>
      </c>
      <c r="L148" s="21">
        <f t="shared" si="32"/>
        <v>1220</v>
      </c>
      <c r="M148" s="21">
        <f t="shared" si="32"/>
        <v>7869</v>
      </c>
      <c r="N148" s="21">
        <f t="shared" si="32"/>
        <v>5498</v>
      </c>
      <c r="O148" s="21">
        <f t="shared" si="32"/>
        <v>0</v>
      </c>
      <c r="P148" s="21">
        <f t="shared" si="32"/>
        <v>14587</v>
      </c>
    </row>
    <row r="149" spans="1:16" ht="11.25" customHeight="1">
      <c r="A149" s="86">
        <v>2018</v>
      </c>
      <c r="B149" s="21">
        <f t="shared" ref="B149:H149" si="33">IF(AND(B98="-",B47="-"),"-",SUM(B98,B47))</f>
        <v>7972</v>
      </c>
      <c r="C149" s="21">
        <f t="shared" si="33"/>
        <v>20698</v>
      </c>
      <c r="D149" s="21">
        <f t="shared" si="33"/>
        <v>13924</v>
      </c>
      <c r="E149" s="21">
        <f t="shared" si="33"/>
        <v>3566</v>
      </c>
      <c r="F149" s="21">
        <f t="shared" si="33"/>
        <v>1168</v>
      </c>
      <c r="G149" s="21">
        <f t="shared" si="33"/>
        <v>0</v>
      </c>
      <c r="H149" s="21">
        <f t="shared" si="33"/>
        <v>47328</v>
      </c>
      <c r="J149" s="21">
        <f t="shared" ref="J149:P149" si="34">IF(AND(J98="-",J47="-"),"-",SUM(J98,J47))</f>
        <v>0</v>
      </c>
      <c r="K149" s="21">
        <f t="shared" si="34"/>
        <v>15</v>
      </c>
      <c r="L149" s="21">
        <f t="shared" si="34"/>
        <v>2166</v>
      </c>
      <c r="M149" s="21">
        <f t="shared" si="34"/>
        <v>5968</v>
      </c>
      <c r="N149" s="21">
        <f t="shared" si="34"/>
        <v>4912</v>
      </c>
      <c r="O149" s="21">
        <f t="shared" si="34"/>
        <v>0</v>
      </c>
      <c r="P149" s="21">
        <f t="shared" si="34"/>
        <v>13061</v>
      </c>
    </row>
    <row r="150" spans="1:16" ht="11.25" customHeight="1">
      <c r="A150" s="86">
        <v>2019</v>
      </c>
      <c r="B150" s="21">
        <f t="shared" ref="B150:H150" si="35">IF(AND(B99="-",B48="-"),"-",SUM(B99,B48))</f>
        <v>4571</v>
      </c>
      <c r="C150" s="21">
        <f t="shared" si="35"/>
        <v>5128</v>
      </c>
      <c r="D150" s="21">
        <f t="shared" si="35"/>
        <v>23708</v>
      </c>
      <c r="E150" s="21">
        <f t="shared" si="35"/>
        <v>5430</v>
      </c>
      <c r="F150" s="21">
        <f t="shared" si="35"/>
        <v>2031</v>
      </c>
      <c r="G150" s="21">
        <f t="shared" si="35"/>
        <v>0</v>
      </c>
      <c r="H150" s="21">
        <f t="shared" si="35"/>
        <v>40868</v>
      </c>
      <c r="J150" s="21">
        <f t="shared" ref="J150:P150" si="36">IF(AND(J99="-",J48="-"),"-",SUM(J99,J48))</f>
        <v>0</v>
      </c>
      <c r="K150" s="21">
        <f t="shared" si="36"/>
        <v>0</v>
      </c>
      <c r="L150" s="21">
        <f t="shared" si="36"/>
        <v>15891</v>
      </c>
      <c r="M150" s="21">
        <f t="shared" si="36"/>
        <v>34878</v>
      </c>
      <c r="N150" s="21">
        <f t="shared" si="36"/>
        <v>8474</v>
      </c>
      <c r="O150" s="21">
        <f t="shared" si="36"/>
        <v>0</v>
      </c>
      <c r="P150" s="21">
        <f t="shared" si="36"/>
        <v>59243</v>
      </c>
    </row>
    <row r="151" spans="1:16" ht="11.25" customHeight="1">
      <c r="A151" s="86">
        <v>2020</v>
      </c>
      <c r="B151" s="21">
        <f t="shared" ref="B151:H151" si="37">IF(AND(B100="-",B49="-"),"-",SUM(B100,B49))</f>
        <v>486</v>
      </c>
      <c r="C151" s="21">
        <f t="shared" si="37"/>
        <v>1198</v>
      </c>
      <c r="D151" s="21">
        <f t="shared" si="37"/>
        <v>7891</v>
      </c>
      <c r="E151" s="21">
        <f t="shared" si="37"/>
        <v>4579</v>
      </c>
      <c r="F151" s="21">
        <f t="shared" si="37"/>
        <v>215</v>
      </c>
      <c r="G151" s="21">
        <f t="shared" si="37"/>
        <v>0</v>
      </c>
      <c r="H151" s="21">
        <f t="shared" si="37"/>
        <v>14369</v>
      </c>
      <c r="J151" s="21">
        <f t="shared" ref="J151:P151" si="38">IF(AND(J100="-",J49="-"),"-",SUM(J100,J49))</f>
        <v>0</v>
      </c>
      <c r="K151" s="21">
        <f t="shared" si="38"/>
        <v>0</v>
      </c>
      <c r="L151" s="21">
        <f t="shared" si="38"/>
        <v>809</v>
      </c>
      <c r="M151" s="21">
        <f t="shared" si="38"/>
        <v>11178</v>
      </c>
      <c r="N151" s="21">
        <f t="shared" si="38"/>
        <v>3026</v>
      </c>
      <c r="O151" s="21">
        <f t="shared" si="38"/>
        <v>0</v>
      </c>
      <c r="P151" s="21">
        <f t="shared" si="38"/>
        <v>15013</v>
      </c>
    </row>
    <row r="152" spans="1:16" ht="11.25" customHeight="1">
      <c r="A152" s="86">
        <v>2021</v>
      </c>
      <c r="B152" s="21">
        <f t="shared" ref="B152:H152" si="39">IF(AND(B101="-",B50="-"),"-",SUM(B101,B50))</f>
        <v>2963</v>
      </c>
      <c r="C152" s="21">
        <f t="shared" si="39"/>
        <v>9331</v>
      </c>
      <c r="D152" s="21">
        <f t="shared" si="39"/>
        <v>9310</v>
      </c>
      <c r="E152" s="21">
        <f t="shared" si="39"/>
        <v>4829</v>
      </c>
      <c r="F152" s="21">
        <f t="shared" si="39"/>
        <v>741</v>
      </c>
      <c r="G152" s="21">
        <f t="shared" si="39"/>
        <v>0</v>
      </c>
      <c r="H152" s="21">
        <f t="shared" si="39"/>
        <v>27174</v>
      </c>
      <c r="J152" s="21">
        <f t="shared" ref="J152:P152" si="40">IF(AND(J101="-",J50="-"),"-",SUM(J101,J50))</f>
        <v>0</v>
      </c>
      <c r="K152" s="21">
        <f t="shared" si="40"/>
        <v>0</v>
      </c>
      <c r="L152" s="21">
        <f t="shared" si="40"/>
        <v>1590</v>
      </c>
      <c r="M152" s="21">
        <f t="shared" si="40"/>
        <v>16066</v>
      </c>
      <c r="N152" s="21">
        <f t="shared" si="40"/>
        <v>11952</v>
      </c>
      <c r="O152" s="21">
        <f t="shared" si="40"/>
        <v>0</v>
      </c>
      <c r="P152" s="21">
        <f t="shared" si="40"/>
        <v>29608</v>
      </c>
    </row>
    <row r="153" spans="1:16" ht="11.25" customHeight="1">
      <c r="A153" s="86">
        <v>2022</v>
      </c>
      <c r="B153" s="21">
        <f t="shared" ref="B153:H153" si="41">IF(AND(B102="-",B51="-"),"-",SUM(B102,B51))</f>
        <v>16974</v>
      </c>
      <c r="C153" s="21">
        <f t="shared" si="41"/>
        <v>4811</v>
      </c>
      <c r="D153" s="21">
        <f t="shared" si="41"/>
        <v>25392</v>
      </c>
      <c r="E153" s="21">
        <f t="shared" si="41"/>
        <v>9847</v>
      </c>
      <c r="F153" s="21">
        <f t="shared" si="41"/>
        <v>955</v>
      </c>
      <c r="G153" s="21">
        <f t="shared" si="41"/>
        <v>0</v>
      </c>
      <c r="H153" s="21">
        <f t="shared" si="41"/>
        <v>57979</v>
      </c>
      <c r="J153" s="21">
        <f t="shared" ref="J153:P153" si="42">IF(AND(J102="-",J51="-"),"-",SUM(J102,J51))</f>
        <v>0</v>
      </c>
      <c r="K153" s="21">
        <f t="shared" si="42"/>
        <v>0</v>
      </c>
      <c r="L153" s="21">
        <f t="shared" si="42"/>
        <v>3291</v>
      </c>
      <c r="M153" s="21">
        <f t="shared" si="42"/>
        <v>14521</v>
      </c>
      <c r="N153" s="21">
        <f t="shared" si="42"/>
        <v>27625</v>
      </c>
      <c r="O153" s="21">
        <f t="shared" si="42"/>
        <v>0</v>
      </c>
      <c r="P153" s="21">
        <f t="shared" si="42"/>
        <v>45437</v>
      </c>
    </row>
    <row r="154" spans="1:16" ht="11.25" customHeight="1">
      <c r="A154" s="86">
        <v>2023</v>
      </c>
      <c r="B154" s="21">
        <f t="shared" ref="B154:H155" si="43">IF(AND(B103="-",B52="-"),"-",SUM(B103,B52))</f>
        <v>10224</v>
      </c>
      <c r="C154" s="21">
        <f t="shared" si="43"/>
        <v>20620</v>
      </c>
      <c r="D154" s="21">
        <f t="shared" si="43"/>
        <v>19454</v>
      </c>
      <c r="E154" s="21">
        <f t="shared" si="43"/>
        <v>10835</v>
      </c>
      <c r="F154" s="21">
        <f t="shared" si="43"/>
        <v>2521</v>
      </c>
      <c r="G154" s="21">
        <f t="shared" si="43"/>
        <v>0</v>
      </c>
      <c r="H154" s="21">
        <f t="shared" si="43"/>
        <v>63654</v>
      </c>
      <c r="J154" s="21">
        <f t="shared" ref="J154:P155" si="44">IF(AND(J103="-",J52="-"),"-",SUM(J103,J52))</f>
        <v>0</v>
      </c>
      <c r="K154" s="21">
        <f t="shared" si="44"/>
        <v>0</v>
      </c>
      <c r="L154" s="21">
        <f t="shared" si="44"/>
        <v>7885</v>
      </c>
      <c r="M154" s="21">
        <f t="shared" si="44"/>
        <v>7716</v>
      </c>
      <c r="N154" s="21">
        <f t="shared" si="44"/>
        <v>21972</v>
      </c>
      <c r="O154" s="21">
        <f t="shared" si="44"/>
        <v>0</v>
      </c>
      <c r="P154" s="21">
        <f t="shared" si="44"/>
        <v>37573</v>
      </c>
    </row>
    <row r="155" spans="1:16" ht="11.25" customHeight="1">
      <c r="A155" s="86" t="s">
        <v>346</v>
      </c>
      <c r="B155" s="21">
        <f t="shared" si="43"/>
        <v>11880</v>
      </c>
      <c r="C155" s="21">
        <f t="shared" si="43"/>
        <v>16740</v>
      </c>
      <c r="D155" s="21">
        <f t="shared" si="43"/>
        <v>15161</v>
      </c>
      <c r="E155" s="21">
        <f t="shared" si="43"/>
        <v>7818</v>
      </c>
      <c r="F155" s="21">
        <f t="shared" si="43"/>
        <v>536</v>
      </c>
      <c r="G155" s="21">
        <f t="shared" si="43"/>
        <v>0</v>
      </c>
      <c r="H155" s="21">
        <f t="shared" si="43"/>
        <v>52135</v>
      </c>
      <c r="J155" s="21">
        <f t="shared" si="44"/>
        <v>55</v>
      </c>
      <c r="K155" s="21">
        <f t="shared" si="44"/>
        <v>0</v>
      </c>
      <c r="L155" s="21">
        <f t="shared" si="44"/>
        <v>7848</v>
      </c>
      <c r="M155" s="21">
        <f t="shared" si="44"/>
        <v>37466</v>
      </c>
      <c r="N155" s="21">
        <f t="shared" si="44"/>
        <v>1958</v>
      </c>
      <c r="O155" s="21">
        <f t="shared" si="44"/>
        <v>0</v>
      </c>
      <c r="P155" s="21">
        <f t="shared" si="44"/>
        <v>47327</v>
      </c>
    </row>
    <row r="156" spans="1:16" ht="11.25" customHeight="1"/>
    <row r="157" spans="1:16" ht="11.25" customHeight="1">
      <c r="A157" s="63" t="s">
        <v>292</v>
      </c>
      <c r="B157" s="60"/>
      <c r="C157" s="60"/>
      <c r="D157" s="60"/>
    </row>
    <row r="158" spans="1:16" ht="11.25" customHeight="1">
      <c r="A158" s="68">
        <v>1976</v>
      </c>
      <c r="B158" s="21">
        <f>IF(AND('A-13'!B159="-",'A-8'!D29="-"),"-",SUM('A-13'!B159,'A-8'!D29))</f>
        <v>26728</v>
      </c>
      <c r="C158" s="21">
        <f>IF(AND('A-13'!C159="-",'A-8'!E29="-"),"-",SUM('A-13'!C159,'A-8'!E29))</f>
        <v>28181</v>
      </c>
      <c r="D158" s="21">
        <f>IF(AND('A-13'!D159="-",'A-8'!F29="-"),"-",SUM('A-13'!D159,'A-8'!F29))</f>
        <v>9056</v>
      </c>
      <c r="E158" s="21">
        <f>IF(AND('A-13'!E159="-",'A-8'!G29="-"),"-",SUM('A-13'!E159,'A-8'!G29))</f>
        <v>5894</v>
      </c>
      <c r="F158" s="21">
        <f>IF(AND('A-13'!F159="-",'A-8'!H29="-"),"-",SUM('A-13'!F159,'A-8'!H29))</f>
        <v>4232</v>
      </c>
      <c r="G158" s="21">
        <f>'A-8'!I29</f>
        <v>210</v>
      </c>
      <c r="H158" s="21">
        <f>SUM(B158:G158)</f>
        <v>74301</v>
      </c>
      <c r="J158" s="21" t="s">
        <v>15</v>
      </c>
      <c r="K158" s="21">
        <f>IF(AND('A-13'!J159="-",'A-8'!N29="-"),"-",SUM('A-13'!J159,'A-8'!N29))</f>
        <v>162988</v>
      </c>
      <c r="L158" s="21">
        <f>IF(AND('A-13'!K159="-",'A-8'!O29="-"),"-",SUM('A-13'!K159,'A-8'!O29))</f>
        <v>194685</v>
      </c>
      <c r="M158" s="21">
        <f>IF(AND('A-13'!L159="-",'A-8'!P29="-"),"-",SUM('A-13'!L159,'A-8'!P29))</f>
        <v>85875</v>
      </c>
      <c r="N158" s="21">
        <f>IF(AND('A-13'!M159="-",'A-8'!Q29="-"),"-",SUM('A-13'!M159,'A-8'!Q29))</f>
        <v>57506</v>
      </c>
      <c r="O158" s="21">
        <f>'A-8'!R29</f>
        <v>1747</v>
      </c>
      <c r="P158" s="21">
        <v>398636</v>
      </c>
    </row>
    <row r="159" spans="1:16" ht="11.25" customHeight="1">
      <c r="A159" s="68">
        <v>1977</v>
      </c>
      <c r="B159" s="21">
        <f>IF(AND('A-13'!B160="-",'A-8'!D30="-"),"-",SUM('A-13'!B160,'A-8'!D30))</f>
        <v>21182</v>
      </c>
      <c r="C159" s="21">
        <f>IF(AND('A-13'!C160="-",'A-8'!E30="-"),"-",SUM('A-13'!C160,'A-8'!E30))</f>
        <v>12219</v>
      </c>
      <c r="D159" s="21">
        <f>IF(AND('A-13'!D160="-",'A-8'!F30="-"),"-",SUM('A-13'!D160,'A-8'!F30))</f>
        <v>10755</v>
      </c>
      <c r="E159" s="21">
        <f>IF(AND('A-13'!E160="-",'A-8'!G30="-"),"-",SUM('A-13'!E160,'A-8'!G30))</f>
        <v>6185</v>
      </c>
      <c r="F159" s="21">
        <f>IF(AND('A-13'!F160="-",'A-8'!H30="-"),"-",SUM('A-13'!F160,'A-8'!H30))</f>
        <v>11290</v>
      </c>
      <c r="G159" s="21">
        <f>'A-8'!I30</f>
        <v>697</v>
      </c>
      <c r="H159" s="21">
        <f t="shared" ref="H159:H186" si="45">SUM(B159:G159)</f>
        <v>62328</v>
      </c>
      <c r="J159" s="21">
        <v>4</v>
      </c>
      <c r="K159" s="21">
        <f>IF(AND('A-13'!J160="-",'A-8'!N30="-"),"-",SUM('A-13'!J160,'A-8'!N30))</f>
        <v>26661</v>
      </c>
      <c r="L159" s="21">
        <f>IF(AND('A-13'!K160="-",'A-8'!O30="-"),"-",SUM('A-13'!K160,'A-8'!O30))</f>
        <v>102923</v>
      </c>
      <c r="M159" s="21">
        <f>IF(AND('A-13'!L160="-",'A-8'!P30="-"),"-",SUM('A-13'!L160,'A-8'!P30))</f>
        <v>23826</v>
      </c>
      <c r="N159" s="21">
        <f>IF(AND('A-13'!M160="-",'A-8'!Q30="-"),"-",SUM('A-13'!M160,'A-8'!Q30))</f>
        <v>18464</v>
      </c>
      <c r="O159" s="21">
        <f>'A-8'!R30</f>
        <v>374</v>
      </c>
      <c r="P159" s="21">
        <v>172252</v>
      </c>
    </row>
    <row r="160" spans="1:16" ht="11.25" customHeight="1">
      <c r="A160" s="68">
        <v>1978</v>
      </c>
      <c r="B160" s="21">
        <f>IF(AND('A-13'!B161="-",'A-8'!D31="-"),"-",SUM('A-13'!B161,'A-8'!D31))</f>
        <v>1892</v>
      </c>
      <c r="C160" s="21">
        <f>IF(AND('A-13'!C161="-",'A-8'!E31="-"),"-",SUM('A-13'!C161,'A-8'!E31))</f>
        <v>8166</v>
      </c>
      <c r="D160" s="21">
        <f>IF(AND('A-13'!D161="-",'A-8'!F31="-"),"-",SUM('A-13'!D161,'A-8'!F31))</f>
        <v>9530</v>
      </c>
      <c r="E160" s="21">
        <f>IF(AND('A-13'!E161="-",'A-8'!G31="-"),"-",SUM('A-13'!E161,'A-8'!G31))</f>
        <v>2479</v>
      </c>
      <c r="F160" s="21">
        <f>IF(AND('A-13'!F161="-",'A-8'!H31="-"),"-",SUM('A-13'!F161,'A-8'!H31))</f>
        <v>1694</v>
      </c>
      <c r="G160" s="21">
        <f>'A-8'!I31</f>
        <v>1966</v>
      </c>
      <c r="H160" s="21">
        <f t="shared" si="45"/>
        <v>25727</v>
      </c>
      <c r="J160" s="21" t="s">
        <v>15</v>
      </c>
      <c r="K160" s="21">
        <f>IF(AND('A-13'!J161="-",'A-8'!N31="-"),"-",SUM('A-13'!J161,'A-8'!N31))</f>
        <v>17840</v>
      </c>
      <c r="L160" s="21">
        <f>IF(AND('A-13'!K161="-",'A-8'!O31="-"),"-",SUM('A-13'!K161,'A-8'!O31))</f>
        <v>83076</v>
      </c>
      <c r="M160" s="21">
        <f>IF(AND('A-13'!L161="-",'A-8'!P31="-"),"-",SUM('A-13'!L161,'A-8'!P31))</f>
        <v>20265</v>
      </c>
      <c r="N160" s="21">
        <f>IF(AND('A-13'!M161="-",'A-8'!Q31="-"),"-",SUM('A-13'!M161,'A-8'!Q31))</f>
        <v>25692</v>
      </c>
      <c r="O160" s="21">
        <f>'A-8'!R31</f>
        <v>1092</v>
      </c>
      <c r="P160" s="21">
        <v>147965</v>
      </c>
    </row>
    <row r="161" spans="1:16" ht="11.25" customHeight="1">
      <c r="A161" s="68">
        <v>1979</v>
      </c>
      <c r="B161" s="21">
        <f>IF(AND('A-13'!B162="-",'A-8'!D32="-"),"-",SUM('A-13'!B162,'A-8'!D32))</f>
        <v>3829</v>
      </c>
      <c r="C161" s="21">
        <f>IF(AND('A-13'!C162="-",'A-8'!E32="-"),"-",SUM('A-13'!C162,'A-8'!E32))</f>
        <v>15</v>
      </c>
      <c r="D161" s="21">
        <f>IF(AND('A-13'!D162="-",'A-8'!F32="-"),"-",SUM('A-13'!D162,'A-8'!F32))</f>
        <v>4428</v>
      </c>
      <c r="E161" s="21">
        <f>IF(AND('A-13'!E162="-",'A-8'!G32="-"),"-",SUM('A-13'!E162,'A-8'!G32))</f>
        <v>6647</v>
      </c>
      <c r="F161" s="21">
        <f>IF(AND('A-13'!F162="-",'A-8'!H32="-"),"-",SUM('A-13'!F162,'A-8'!H32))</f>
        <v>629</v>
      </c>
      <c r="G161" s="21">
        <f>'A-8'!I32</f>
        <v>9</v>
      </c>
      <c r="H161" s="21">
        <f t="shared" si="45"/>
        <v>15557</v>
      </c>
      <c r="J161" s="21">
        <v>7</v>
      </c>
      <c r="K161" s="21">
        <f>IF(AND('A-13'!J162="-",'A-8'!N32="-"),"-",SUM('A-13'!J162,'A-8'!N32))</f>
        <v>11</v>
      </c>
      <c r="L161" s="21">
        <f>IF(AND('A-13'!K162="-",'A-8'!O32="-"),"-",SUM('A-13'!K162,'A-8'!O32))</f>
        <v>107189</v>
      </c>
      <c r="M161" s="21">
        <f>IF(AND('A-13'!L162="-",'A-8'!P32="-"),"-",SUM('A-13'!L162,'A-8'!P32))</f>
        <v>51453</v>
      </c>
      <c r="N161" s="21">
        <f>IF(AND('A-13'!M162="-",'A-8'!Q32="-"),"-",SUM('A-13'!M162,'A-8'!Q32))</f>
        <v>2626</v>
      </c>
      <c r="O161" s="21" t="str">
        <f>'A-8'!R32</f>
        <v>-</v>
      </c>
      <c r="P161" s="21">
        <v>161286</v>
      </c>
    </row>
    <row r="162" spans="1:16" ht="11.25" customHeight="1">
      <c r="A162" s="68">
        <v>1980</v>
      </c>
      <c r="B162" s="21">
        <f>IF(AND('A-13'!B163="-",'A-8'!D33="-"),"-",SUM('A-13'!B163,'A-8'!D33))</f>
        <v>11515</v>
      </c>
      <c r="C162" s="21">
        <f>IF(AND('A-13'!C163="-",'A-8'!E33="-"),"-",SUM('A-13'!C163,'A-8'!E33))</f>
        <v>15</v>
      </c>
      <c r="D162" s="21">
        <f>IF(AND('A-13'!D163="-",'A-8'!F33="-"),"-",SUM('A-13'!D163,'A-8'!F33))</f>
        <v>1511</v>
      </c>
      <c r="E162" s="21">
        <f>IF(AND('A-13'!E163="-",'A-8'!G33="-"),"-",SUM('A-13'!E163,'A-8'!G33))</f>
        <v>2755</v>
      </c>
      <c r="F162" s="21">
        <f>IF(AND('A-13'!F163="-",'A-8'!H33="-"),"-",SUM('A-13'!F163,'A-8'!H33))</f>
        <v>557</v>
      </c>
      <c r="G162" s="21">
        <f>'A-8'!I33</f>
        <v>5</v>
      </c>
      <c r="H162" s="21">
        <f t="shared" si="45"/>
        <v>16358</v>
      </c>
      <c r="J162" s="21" t="s">
        <v>15</v>
      </c>
      <c r="K162" s="21" t="str">
        <f>IF(AND('A-13'!J163="-",'A-8'!N33="-"),"-",SUM('A-13'!J163,'A-8'!N33))</f>
        <v>-</v>
      </c>
      <c r="L162" s="21">
        <f>IF(AND('A-13'!K163="-",'A-8'!O33="-"),"-",SUM('A-13'!K163,'A-8'!O33))</f>
        <v>30259</v>
      </c>
      <c r="M162" s="21">
        <f>IF(AND('A-13'!L163="-",'A-8'!P33="-"),"-",SUM('A-13'!L163,'A-8'!P33))</f>
        <v>25561</v>
      </c>
      <c r="N162" s="21">
        <f>IF(AND('A-13'!M163="-",'A-8'!Q33="-"),"-",SUM('A-13'!M163,'A-8'!Q33))</f>
        <v>9812</v>
      </c>
      <c r="O162" s="21">
        <f>'A-8'!R33</f>
        <v>304</v>
      </c>
      <c r="P162" s="21">
        <v>65936</v>
      </c>
    </row>
    <row r="163" spans="1:16" ht="11.25" customHeight="1">
      <c r="A163" s="68">
        <v>1981</v>
      </c>
      <c r="B163" s="21">
        <f>IF(AND('A-13'!B164="-",'A-8'!D34="-"),"-",SUM('A-13'!B164,'A-8'!D34))</f>
        <v>15893</v>
      </c>
      <c r="C163" s="21">
        <f>IF(AND('A-13'!C164="-",'A-8'!E34="-"),"-",SUM('A-13'!C164,'A-8'!E34))</f>
        <v>28</v>
      </c>
      <c r="D163" s="21">
        <f>IF(AND('A-13'!D164="-",'A-8'!F34="-"),"-",SUM('A-13'!D164,'A-8'!F34))</f>
        <v>2184</v>
      </c>
      <c r="E163" s="21">
        <f>IF(AND('A-13'!E164="-",'A-8'!G34="-"),"-",SUM('A-13'!E164,'A-8'!G34))</f>
        <v>1802</v>
      </c>
      <c r="F163" s="21">
        <f>IF(AND('A-13'!F164="-",'A-8'!H34="-"),"-",SUM('A-13'!F164,'A-8'!H34))</f>
        <v>0</v>
      </c>
      <c r="G163" s="21">
        <f>'A-8'!I34</f>
        <v>9</v>
      </c>
      <c r="H163" s="21">
        <f t="shared" si="45"/>
        <v>19916</v>
      </c>
      <c r="J163" s="21" t="s">
        <v>15</v>
      </c>
      <c r="K163" s="21" t="str">
        <f>IF(AND('A-13'!J164="-",'A-8'!N34="-"),"-",SUM('A-13'!J164,'A-8'!N34))</f>
        <v>-</v>
      </c>
      <c r="L163" s="21">
        <f>IF(AND('A-13'!K164="-",'A-8'!O34="-"),"-",SUM('A-13'!K164,'A-8'!O34))</f>
        <v>77778</v>
      </c>
      <c r="M163" s="21">
        <f>IF(AND('A-13'!L164="-",'A-8'!P34="-"),"-",SUM('A-13'!L164,'A-8'!P34))</f>
        <v>45012</v>
      </c>
      <c r="N163" s="21" t="str">
        <f>IF(AND('A-13'!M164="-",'A-8'!Q34="-"),"-",SUM('A-13'!M164,'A-8'!Q34))</f>
        <v>-</v>
      </c>
      <c r="O163" s="21" t="str">
        <f>'A-8'!R34</f>
        <v>-</v>
      </c>
      <c r="P163" s="21">
        <v>122790</v>
      </c>
    </row>
    <row r="164" spans="1:16" ht="11.25" customHeight="1">
      <c r="A164" s="68">
        <v>1982</v>
      </c>
      <c r="B164" s="21">
        <f>IF(AND('A-13'!B165="-",'A-8'!D35="-"),"-",SUM('A-13'!B165,'A-8'!D35))</f>
        <v>19036</v>
      </c>
      <c r="C164" s="21">
        <f>IF(AND('A-13'!C165="-",'A-8'!E35="-"),"-",SUM('A-13'!C165,'A-8'!E35))</f>
        <v>1577</v>
      </c>
      <c r="D164" s="21">
        <f>IF(AND('A-13'!D165="-",'A-8'!F35="-"),"-",SUM('A-13'!D165,'A-8'!F35))</f>
        <v>6720</v>
      </c>
      <c r="E164" s="21">
        <f>IF(AND('A-13'!E165="-",'A-8'!G35="-"),"-",SUM('A-13'!E165,'A-8'!G35))</f>
        <v>0</v>
      </c>
      <c r="F164" s="21">
        <f>IF(AND('A-13'!F165="-",'A-8'!H35="-"),"-",SUM('A-13'!F165,'A-8'!H35))</f>
        <v>0</v>
      </c>
      <c r="G164" s="21">
        <f>'A-8'!I35</f>
        <v>0</v>
      </c>
      <c r="H164" s="21">
        <f t="shared" si="45"/>
        <v>27333</v>
      </c>
      <c r="J164" s="21" t="s">
        <v>15</v>
      </c>
      <c r="K164" s="21" t="str">
        <f>IF(AND('A-13'!J165="-",'A-8'!N35="-"),"-",SUM('A-13'!J165,'A-8'!N35))</f>
        <v>-</v>
      </c>
      <c r="L164" s="21">
        <f>IF(AND('A-13'!K165="-",'A-8'!O35="-"),"-",SUM('A-13'!K165,'A-8'!O35))</f>
        <v>67866</v>
      </c>
      <c r="M164" s="21" t="str">
        <f>IF(AND('A-13'!L165="-",'A-8'!P35="-"),"-",SUM('A-13'!L165,'A-8'!P35))</f>
        <v>-</v>
      </c>
      <c r="N164" s="21" t="str">
        <f>IF(AND('A-13'!M165="-",'A-8'!Q35="-"),"-",SUM('A-13'!M165,'A-8'!Q35))</f>
        <v>-</v>
      </c>
      <c r="O164" s="21" t="str">
        <f>'A-8'!R35</f>
        <v>-</v>
      </c>
      <c r="P164" s="21">
        <v>67866</v>
      </c>
    </row>
    <row r="165" spans="1:16" ht="11.25" customHeight="1">
      <c r="A165" s="68">
        <v>1983</v>
      </c>
      <c r="B165" s="21">
        <f>IF(AND('A-13'!B166="-",'A-8'!D36="-"),"-",SUM('A-13'!B166,'A-8'!D36))</f>
        <v>8255</v>
      </c>
      <c r="C165" s="21">
        <f>IF(AND('A-13'!C166="-",'A-8'!E36="-"),"-",SUM('A-13'!C166,'A-8'!E36))</f>
        <v>2185</v>
      </c>
      <c r="D165" s="21">
        <f>IF(AND('A-13'!D166="-",'A-8'!F36="-"),"-",SUM('A-13'!D166,'A-8'!F36))</f>
        <v>516</v>
      </c>
      <c r="E165" s="21">
        <f>IF(AND('A-13'!E166="-",'A-8'!G36="-"),"-",SUM('A-13'!E166,'A-8'!G36))</f>
        <v>563</v>
      </c>
      <c r="F165" s="21">
        <f>IF(AND('A-13'!F166="-",'A-8'!H36="-"),"-",SUM('A-13'!F166,'A-8'!H36))</f>
        <v>534</v>
      </c>
      <c r="G165" s="21">
        <f>'A-8'!I36</f>
        <v>0</v>
      </c>
      <c r="H165" s="21">
        <f t="shared" si="45"/>
        <v>12053</v>
      </c>
      <c r="J165" s="21" t="s">
        <v>15</v>
      </c>
      <c r="K165" s="21" t="str">
        <f>IF(AND('A-13'!J166="-",'A-8'!N36="-"),"-",SUM('A-13'!J166,'A-8'!N36))</f>
        <v>-</v>
      </c>
      <c r="L165" s="21">
        <f>IF(AND('A-13'!K166="-",'A-8'!O36="-"),"-",SUM('A-13'!K166,'A-8'!O36))</f>
        <v>243</v>
      </c>
      <c r="M165" s="21">
        <f>IF(AND('A-13'!L166="-",'A-8'!P36="-"),"-",SUM('A-13'!L166,'A-8'!P36))</f>
        <v>7265</v>
      </c>
      <c r="N165" s="21">
        <f>IF(AND('A-13'!M166="-",'A-8'!Q36="-"),"-",SUM('A-13'!M166,'A-8'!Q36))</f>
        <v>15916</v>
      </c>
      <c r="O165" s="21" t="str">
        <f>'A-8'!R36</f>
        <v>-</v>
      </c>
      <c r="P165" s="21">
        <v>23424</v>
      </c>
    </row>
    <row r="166" spans="1:16" ht="11.25" customHeight="1">
      <c r="A166" s="68">
        <v>1984</v>
      </c>
      <c r="B166" s="21">
        <f>IF(AND('A-13'!B167="-",'A-8'!D37="-"),"-",SUM('A-13'!B167,'A-8'!D37))</f>
        <v>1909</v>
      </c>
      <c r="C166" s="21">
        <f>IF(AND('A-13'!C167="-",'A-8'!E37="-"),"-",SUM('A-13'!C167,'A-8'!E37))</f>
        <v>0</v>
      </c>
      <c r="D166" s="21">
        <f>IF(AND('A-13'!D167="-",'A-8'!F37="-"),"-",SUM('A-13'!D167,'A-8'!F37))</f>
        <v>0</v>
      </c>
      <c r="E166" s="21">
        <f>IF(AND('A-13'!E167="-",'A-8'!G37="-"),"-",SUM('A-13'!E167,'A-8'!G37))</f>
        <v>569</v>
      </c>
      <c r="F166" s="21">
        <f>IF(AND('A-13'!F167="-",'A-8'!H37="-"),"-",SUM('A-13'!F167,'A-8'!H37))</f>
        <v>0</v>
      </c>
      <c r="G166" s="21">
        <f>'A-8'!I37</f>
        <v>0</v>
      </c>
      <c r="H166" s="21">
        <f t="shared" si="45"/>
        <v>2478</v>
      </c>
      <c r="J166" s="21" t="s">
        <v>15</v>
      </c>
      <c r="K166" s="21" t="str">
        <f>IF(AND('A-13'!J167="-",'A-8'!N37="-"),"-",SUM('A-13'!J167,'A-8'!N37))</f>
        <v>-</v>
      </c>
      <c r="L166" s="21" t="str">
        <f>IF(AND('A-13'!K167="-",'A-8'!O37="-"),"-",SUM('A-13'!K167,'A-8'!O37))</f>
        <v>-</v>
      </c>
      <c r="M166" s="21">
        <f>IF(AND('A-13'!L167="-",'A-8'!P37="-"),"-",SUM('A-13'!L167,'A-8'!P37))</f>
        <v>20298</v>
      </c>
      <c r="N166" s="21" t="str">
        <f>IF(AND('A-13'!M167="-",'A-8'!Q37="-"),"-",SUM('A-13'!M167,'A-8'!Q37))</f>
        <v>-</v>
      </c>
      <c r="O166" s="21" t="str">
        <f>'A-8'!R37</f>
        <v>-</v>
      </c>
      <c r="P166" s="21">
        <v>20298</v>
      </c>
    </row>
    <row r="167" spans="1:16" ht="11.25" customHeight="1">
      <c r="A167" s="68">
        <v>1985</v>
      </c>
      <c r="B167" s="21">
        <f>IF(AND('A-13'!B168="-",'A-8'!D38="-"),"-",SUM('A-13'!B168,'A-8'!D38))</f>
        <v>10916</v>
      </c>
      <c r="C167" s="21">
        <f>IF(AND('A-13'!C168="-",'A-8'!E38="-"),"-",SUM('A-13'!C168,'A-8'!E38))</f>
        <v>0</v>
      </c>
      <c r="D167" s="21">
        <f>IF(AND('A-13'!D168="-",'A-8'!F38="-"),"-",SUM('A-13'!D168,'A-8'!F38))</f>
        <v>0</v>
      </c>
      <c r="E167" s="21">
        <f>IF(AND('A-13'!E168="-",'A-8'!G38="-"),"-",SUM('A-13'!E168,'A-8'!G38))</f>
        <v>942</v>
      </c>
      <c r="F167" s="21">
        <f>IF(AND('A-13'!F168="-",'A-8'!H38="-"),"-",SUM('A-13'!F168,'A-8'!H38))</f>
        <v>0</v>
      </c>
      <c r="G167" s="21">
        <f>'A-8'!I38</f>
        <v>3</v>
      </c>
      <c r="H167" s="21">
        <f t="shared" si="45"/>
        <v>11861</v>
      </c>
      <c r="J167" s="21" t="s">
        <v>15</v>
      </c>
      <c r="K167" s="21" t="str">
        <f>IF(AND('A-13'!J168="-",'A-8'!N38="-"),"-",SUM('A-13'!J168,'A-8'!N38))</f>
        <v>-</v>
      </c>
      <c r="L167" s="21" t="str">
        <f>IF(AND('A-13'!K168="-",'A-8'!O38="-"),"-",SUM('A-13'!K168,'A-8'!O38))</f>
        <v>-</v>
      </c>
      <c r="M167" s="21">
        <f>IF(AND('A-13'!L168="-",'A-8'!P38="-"),"-",SUM('A-13'!L168,'A-8'!P38))</f>
        <v>32581</v>
      </c>
      <c r="N167" s="21" t="str">
        <f>IF(AND('A-13'!M168="-",'A-8'!Q38="-"),"-",SUM('A-13'!M168,'A-8'!Q38))</f>
        <v>-</v>
      </c>
      <c r="O167" s="21" t="str">
        <f>'A-8'!R38</f>
        <v>-</v>
      </c>
      <c r="P167" s="21">
        <v>32581</v>
      </c>
    </row>
    <row r="168" spans="1:16" ht="11.25" customHeight="1">
      <c r="A168" s="68">
        <v>1986</v>
      </c>
      <c r="B168" s="21">
        <f>IF(AND('A-13'!B169="-",'A-8'!D39="-"),"-",SUM('A-13'!B169,'A-8'!D39))</f>
        <v>12647</v>
      </c>
      <c r="C168" s="21" t="str">
        <f>IF(AND('A-13'!C169="-",'A-8'!E39="-"),"-",SUM('A-13'!C169,'A-8'!E39))</f>
        <v>-</v>
      </c>
      <c r="D168" s="21" t="str">
        <f>IF(AND('A-13'!D169="-",'A-8'!F39="-"),"-",SUM('A-13'!D169,'A-8'!F39))</f>
        <v>-</v>
      </c>
      <c r="E168" s="21">
        <f>IF(AND('A-13'!E169="-",'A-8'!G39="-"),"-",SUM('A-13'!E169,'A-8'!G39))</f>
        <v>5021</v>
      </c>
      <c r="F168" s="21" t="str">
        <f>IF(AND('A-13'!F169="-",'A-8'!H39="-"),"-",SUM('A-13'!F169,'A-8'!H39))</f>
        <v>-</v>
      </c>
      <c r="G168" s="21" t="str">
        <f>'A-8'!I39</f>
        <v>-</v>
      </c>
      <c r="H168" s="21">
        <f t="shared" si="45"/>
        <v>17668</v>
      </c>
      <c r="J168" s="21" t="s">
        <v>15</v>
      </c>
      <c r="K168" s="21" t="str">
        <f>IF(AND('A-13'!J169="-",'A-8'!N39="-"),"-",SUM('A-13'!J169,'A-8'!N39))</f>
        <v>-</v>
      </c>
      <c r="L168" s="21" t="str">
        <f>IF(AND('A-13'!K169="-",'A-8'!O39="-"),"-",SUM('A-13'!K169,'A-8'!O39))</f>
        <v>-</v>
      </c>
      <c r="M168" s="21">
        <f>IF(AND('A-13'!L169="-",'A-8'!P39="-"),"-",SUM('A-13'!L169,'A-8'!P39))</f>
        <v>91665</v>
      </c>
      <c r="N168" s="21" t="str">
        <f>IF(AND('A-13'!M169="-",'A-8'!Q39="-"),"-",SUM('A-13'!M169,'A-8'!Q39))</f>
        <v>-</v>
      </c>
      <c r="O168" s="21" t="str">
        <f>'A-8'!R39</f>
        <v>-</v>
      </c>
      <c r="P168" s="21">
        <v>91665</v>
      </c>
    </row>
    <row r="169" spans="1:16" ht="11.25" customHeight="1">
      <c r="A169" s="68">
        <v>1987</v>
      </c>
      <c r="B169" s="21">
        <f>IF(AND('A-13'!B170="-",'A-8'!D40="-"),"-",SUM('A-13'!B170,'A-8'!D40))</f>
        <v>6341</v>
      </c>
      <c r="C169" s="21" t="str">
        <f>IF(AND('A-13'!C170="-",'A-8'!E40="-"),"-",SUM('A-13'!C170,'A-8'!E40))</f>
        <v>-</v>
      </c>
      <c r="D169" s="21">
        <f>IF(AND('A-13'!D170="-",'A-8'!F40="-"),"-",SUM('A-13'!D170,'A-8'!F40))</f>
        <v>3549</v>
      </c>
      <c r="E169" s="21" t="str">
        <f>IF(AND('A-13'!E170="-",'A-8'!G40="-"),"-",SUM('A-13'!E170,'A-8'!G40))</f>
        <v>-</v>
      </c>
      <c r="F169" s="21" t="str">
        <f>IF(AND('A-13'!F170="-",'A-8'!H40="-"),"-",SUM('A-13'!F170,'A-8'!H40))</f>
        <v>-</v>
      </c>
      <c r="G169" s="21" t="str">
        <f>'A-8'!I40</f>
        <v>-</v>
      </c>
      <c r="H169" s="21">
        <f t="shared" si="45"/>
        <v>9890</v>
      </c>
      <c r="J169" s="21" t="s">
        <v>15</v>
      </c>
      <c r="K169" s="21" t="str">
        <f>IF(AND('A-13'!J170="-",'A-8'!N40="-"),"-",SUM('A-13'!J170,'A-8'!N40))</f>
        <v>-</v>
      </c>
      <c r="L169" s="21">
        <f>IF(AND('A-13'!K170="-",'A-8'!O40="-"),"-",SUM('A-13'!K170,'A-8'!O40))</f>
        <v>18234</v>
      </c>
      <c r="M169" s="21" t="str">
        <f>IF(AND('A-13'!L170="-",'A-8'!P40="-"),"-",SUM('A-13'!L170,'A-8'!P40))</f>
        <v>-</v>
      </c>
      <c r="N169" s="21" t="str">
        <f>IF(AND('A-13'!M170="-",'A-8'!Q40="-"),"-",SUM('A-13'!M170,'A-8'!Q40))</f>
        <v>-</v>
      </c>
      <c r="O169" s="21" t="str">
        <f>'A-8'!R40</f>
        <v>-</v>
      </c>
      <c r="P169" s="21">
        <v>18234</v>
      </c>
    </row>
    <row r="170" spans="1:16" ht="11.25" customHeight="1">
      <c r="A170" s="68">
        <v>1988</v>
      </c>
      <c r="B170" s="21">
        <f>IF(AND('A-13'!B171="-",'A-8'!D41="-"),"-",SUM('A-13'!B171,'A-8'!D41))</f>
        <v>2635</v>
      </c>
      <c r="C170" s="21">
        <f>IF(AND('A-13'!C171="-",'A-8'!E41="-"),"-",SUM('A-13'!C171,'A-8'!E41))</f>
        <v>2268</v>
      </c>
      <c r="D170" s="21" t="str">
        <f>IF(AND('A-13'!D171="-",'A-8'!F41="-"),"-",SUM('A-13'!D171,'A-8'!F41))</f>
        <v>-</v>
      </c>
      <c r="E170" s="21" t="str">
        <f>IF(AND('A-13'!E171="-",'A-8'!G41="-"),"-",SUM('A-13'!E171,'A-8'!G41))</f>
        <v>-</v>
      </c>
      <c r="F170" s="21" t="str">
        <f>IF(AND('A-13'!F171="-",'A-8'!H41="-"),"-",SUM('A-13'!F171,'A-8'!H41))</f>
        <v>-</v>
      </c>
      <c r="G170" s="21" t="str">
        <f>'A-8'!I41</f>
        <v>-</v>
      </c>
      <c r="H170" s="21">
        <f t="shared" si="45"/>
        <v>4903</v>
      </c>
      <c r="J170" s="21" t="s">
        <v>15</v>
      </c>
      <c r="K170" s="21" t="str">
        <f>IF(AND('A-13'!J171="-",'A-8'!N41="-"),"-",SUM('A-13'!J171,'A-8'!N41))</f>
        <v>-</v>
      </c>
      <c r="L170" s="21" t="str">
        <f>IF(AND('A-13'!K171="-",'A-8'!O41="-"),"-",SUM('A-13'!K171,'A-8'!O41))</f>
        <v>-</v>
      </c>
      <c r="M170" s="21" t="str">
        <f>IF(AND('A-13'!L171="-",'A-8'!P41="-"),"-",SUM('A-13'!L171,'A-8'!P41))</f>
        <v>-</v>
      </c>
      <c r="N170" s="21" t="str">
        <f>IF(AND('A-13'!M171="-",'A-8'!Q41="-"),"-",SUM('A-13'!M171,'A-8'!Q41))</f>
        <v>-</v>
      </c>
      <c r="O170" s="21" t="str">
        <f>'A-8'!R41</f>
        <v>-</v>
      </c>
      <c r="P170" s="21" t="s">
        <v>15</v>
      </c>
    </row>
    <row r="171" spans="1:16" ht="11.25" customHeight="1">
      <c r="A171" s="68">
        <v>1989</v>
      </c>
      <c r="B171" s="21">
        <f>IF(AND('A-13'!B172="-",'A-8'!D42="-"),"-",SUM('A-13'!B172,'A-8'!D42))</f>
        <v>1697</v>
      </c>
      <c r="C171" s="21">
        <f>IF(AND('A-13'!C172="-",'A-8'!E42="-"),"-",SUM('A-13'!C172,'A-8'!E42))</f>
        <v>1292</v>
      </c>
      <c r="D171" s="21" t="str">
        <f>IF(AND('A-13'!D172="-",'A-8'!F42="-"),"-",SUM('A-13'!D172,'A-8'!F42))</f>
        <v>-</v>
      </c>
      <c r="E171" s="21">
        <f>IF(AND('A-13'!E172="-",'A-8'!G42="-"),"-",SUM('A-13'!E172,'A-8'!G42))</f>
        <v>1979</v>
      </c>
      <c r="F171" s="21">
        <f>IF(AND('A-13'!F172="-",'A-8'!H42="-"),"-",SUM('A-13'!F172,'A-8'!H42))</f>
        <v>1055</v>
      </c>
      <c r="G171" s="21" t="str">
        <f>'A-8'!I42</f>
        <v>-</v>
      </c>
      <c r="H171" s="21">
        <f t="shared" si="45"/>
        <v>6023</v>
      </c>
      <c r="J171" s="21" t="s">
        <v>15</v>
      </c>
      <c r="K171" s="21" t="str">
        <f>IF(AND('A-13'!J172="-",'A-8'!N42="-"),"-",SUM('A-13'!J172,'A-8'!N42))</f>
        <v>-</v>
      </c>
      <c r="L171" s="21" t="str">
        <f>IF(AND('A-13'!K172="-",'A-8'!O42="-"),"-",SUM('A-13'!K172,'A-8'!O42))</f>
        <v>-</v>
      </c>
      <c r="M171" s="21">
        <f>IF(AND('A-13'!L172="-",'A-8'!P42="-"),"-",SUM('A-13'!L172,'A-8'!P42))</f>
        <v>20989</v>
      </c>
      <c r="N171" s="21">
        <f>IF(AND('A-13'!M172="-",'A-8'!Q42="-"),"-",SUM('A-13'!M172,'A-8'!Q42))</f>
        <v>16165</v>
      </c>
      <c r="O171" s="21" t="str">
        <f>'A-8'!R42</f>
        <v>-</v>
      </c>
      <c r="P171" s="21">
        <v>37154</v>
      </c>
    </row>
    <row r="172" spans="1:16" ht="11.25" customHeight="1">
      <c r="A172" s="68">
        <v>1990</v>
      </c>
      <c r="B172" s="21">
        <f>IF(AND('A-13'!B173="-",'A-8'!D43="-"),"-",SUM('A-13'!B173,'A-8'!D43))</f>
        <v>624</v>
      </c>
      <c r="C172" s="21">
        <f>IF(AND('A-13'!C173="-",'A-8'!E43="-"),"-",SUM('A-13'!C173,'A-8'!E43))</f>
        <v>232</v>
      </c>
      <c r="D172" s="21" t="str">
        <f>IF(AND('A-13'!D173="-",'A-8'!F43="-"),"-",SUM('A-13'!D173,'A-8'!F43))</f>
        <v>-</v>
      </c>
      <c r="E172" s="21">
        <f>IF(AND('A-13'!E173="-",'A-8'!G43="-"),"-",SUM('A-13'!E173,'A-8'!G43))</f>
        <v>1072</v>
      </c>
      <c r="F172" s="21">
        <f>IF(AND('A-13'!F173="-",'A-8'!H43="-"),"-",SUM('A-13'!F173,'A-8'!H43))</f>
        <v>2349</v>
      </c>
      <c r="G172" s="21">
        <f>'A-8'!I43</f>
        <v>71</v>
      </c>
      <c r="H172" s="21">
        <f t="shared" si="45"/>
        <v>4348</v>
      </c>
      <c r="J172" s="21" t="s">
        <v>15</v>
      </c>
      <c r="K172" s="21" t="str">
        <f>IF(AND('A-13'!J173="-",'A-8'!N43="-"),"-",SUM('A-13'!J173,'A-8'!N43))</f>
        <v>-</v>
      </c>
      <c r="L172" s="21" t="str">
        <f>IF(AND('A-13'!K173="-",'A-8'!O43="-"),"-",SUM('A-13'!K173,'A-8'!O43))</f>
        <v>-</v>
      </c>
      <c r="M172" s="21">
        <f>IF(AND('A-13'!L173="-",'A-8'!P43="-"),"-",SUM('A-13'!L173,'A-8'!P43))</f>
        <v>10709</v>
      </c>
      <c r="N172" s="21">
        <f>IF(AND('A-13'!M173="-",'A-8'!Q43="-"),"-",SUM('A-13'!M173,'A-8'!Q43))</f>
        <v>22447</v>
      </c>
      <c r="O172" s="21">
        <f>'A-8'!R43</f>
        <v>304</v>
      </c>
      <c r="P172" s="21">
        <v>33460</v>
      </c>
    </row>
    <row r="173" spans="1:16" ht="11.25" customHeight="1">
      <c r="A173" s="68">
        <v>1991</v>
      </c>
      <c r="B173" s="21">
        <f>IF(AND('A-13'!B174="-",'A-8'!D44="-"),"-",SUM('A-13'!B174,'A-8'!D44))</f>
        <v>1173</v>
      </c>
      <c r="C173" s="21">
        <f>IF(AND('A-13'!C174="-",'A-8'!E44="-"),"-",SUM('A-13'!C174,'A-8'!E44))</f>
        <v>93</v>
      </c>
      <c r="D173" s="21" t="str">
        <f>IF(AND('A-13'!D174="-",'A-8'!F44="-"),"-",SUM('A-13'!D174,'A-8'!F44))</f>
        <v>-</v>
      </c>
      <c r="E173" s="21">
        <f>IF(AND('A-13'!E174="-",'A-8'!G44="-"),"-",SUM('A-13'!E174,'A-8'!G44))</f>
        <v>898</v>
      </c>
      <c r="F173" s="21">
        <f>IF(AND('A-13'!F174="-",'A-8'!H44="-"),"-",SUM('A-13'!F174,'A-8'!H44))</f>
        <v>122</v>
      </c>
      <c r="G173" s="21" t="str">
        <f>'A-8'!I44</f>
        <v>-</v>
      </c>
      <c r="H173" s="21">
        <f t="shared" si="45"/>
        <v>2286</v>
      </c>
      <c r="J173" s="21" t="s">
        <v>15</v>
      </c>
      <c r="K173" s="21" t="str">
        <f>IF(AND('A-13'!J174="-",'A-8'!N44="-"),"-",SUM('A-13'!J174,'A-8'!N44))</f>
        <v>-</v>
      </c>
      <c r="L173" s="21" t="str">
        <f>IF(AND('A-13'!K174="-",'A-8'!O44="-"),"-",SUM('A-13'!K174,'A-8'!O44))</f>
        <v>-</v>
      </c>
      <c r="M173" s="21">
        <f>IF(AND('A-13'!L174="-",'A-8'!P44="-"),"-",SUM('A-13'!L174,'A-8'!P44))</f>
        <v>36213</v>
      </c>
      <c r="N173" s="21">
        <f>IF(AND('A-13'!M174="-",'A-8'!Q44="-"),"-",SUM('A-13'!M174,'A-8'!Q44))</f>
        <v>6813</v>
      </c>
      <c r="O173" s="21" t="str">
        <f>'A-8'!R44</f>
        <v>-</v>
      </c>
      <c r="P173" s="21">
        <v>43026</v>
      </c>
    </row>
    <row r="174" spans="1:16" ht="11.25" customHeight="1">
      <c r="A174" s="68">
        <v>1992</v>
      </c>
      <c r="B174" s="21">
        <f>IF(AND('A-13'!B175="-",'A-8'!D45="-"),"-",SUM('A-13'!B175,'A-8'!D45))</f>
        <v>2960</v>
      </c>
      <c r="C174" s="21">
        <f>IF(AND('A-13'!C175="-",'A-8'!E45="-"),"-",SUM('A-13'!C175,'A-8'!E45))</f>
        <v>963</v>
      </c>
      <c r="D174" s="21">
        <f>IF(AND('A-13'!D175="-",'A-8'!F45="-"),"-",SUM('A-13'!D175,'A-8'!F45))</f>
        <v>211</v>
      </c>
      <c r="E174" s="21">
        <f>IF(AND('A-13'!E175="-",'A-8'!G45="-"),"-",SUM('A-13'!E175,'A-8'!G45))</f>
        <v>89</v>
      </c>
      <c r="F174" s="21" t="str">
        <f>IF(AND('A-13'!F175="-",'A-8'!H45="-"),"-",SUM('A-13'!F175,'A-8'!H45))</f>
        <v>-</v>
      </c>
      <c r="G174" s="21" t="str">
        <f>'A-8'!I45</f>
        <v>-</v>
      </c>
      <c r="H174" s="21">
        <f t="shared" si="45"/>
        <v>4223</v>
      </c>
      <c r="J174" s="21" t="s">
        <v>15</v>
      </c>
      <c r="K174" s="21" t="str">
        <f>IF(AND('A-13'!J175="-",'A-8'!N45="-"),"-",SUM('A-13'!J175,'A-8'!N45))</f>
        <v>-</v>
      </c>
      <c r="L174" s="21">
        <f>IF(AND('A-13'!K175="-",'A-8'!O45="-"),"-",SUM('A-13'!K175,'A-8'!O45))</f>
        <v>1445</v>
      </c>
      <c r="M174" s="21">
        <f>IF(AND('A-13'!L175="-",'A-8'!P45="-"),"-",SUM('A-13'!L175,'A-8'!P45))</f>
        <v>1068</v>
      </c>
      <c r="N174" s="21" t="str">
        <f>IF(AND('A-13'!M175="-",'A-8'!Q45="-"),"-",SUM('A-13'!M175,'A-8'!Q45))</f>
        <v>-</v>
      </c>
      <c r="O174" s="21" t="str">
        <f>'A-8'!R45</f>
        <v>-</v>
      </c>
      <c r="P174" s="21">
        <v>2513</v>
      </c>
    </row>
    <row r="175" spans="1:16" ht="11.25" customHeight="1">
      <c r="A175" s="68">
        <v>1993</v>
      </c>
      <c r="B175" s="21">
        <f>IF(AND('A-13'!B176="-",'A-8'!D46="-"),"-",SUM('A-13'!B176,'A-8'!D46))</f>
        <v>261</v>
      </c>
      <c r="C175" s="21">
        <f>IF(AND('A-13'!C176="-",'A-8'!E46="-"),"-",SUM('A-13'!C176,'A-8'!E46))</f>
        <v>16</v>
      </c>
      <c r="D175" s="21">
        <f>IF(AND('A-13'!D176="-",'A-8'!F46="-"),"-",SUM('A-13'!D176,'A-8'!F46))</f>
        <v>57</v>
      </c>
      <c r="E175" s="21">
        <f>IF(AND('A-13'!E176="-",'A-8'!G46="-"),"-",SUM('A-13'!E176,'A-8'!G46))</f>
        <v>44</v>
      </c>
      <c r="F175" s="21">
        <f>IF(AND('A-13'!F176="-",'A-8'!H46="-"),"-",SUM('A-13'!F176,'A-8'!H46))</f>
        <v>83</v>
      </c>
      <c r="G175" s="21" t="str">
        <f>'A-8'!I46</f>
        <v>-</v>
      </c>
      <c r="H175" s="21">
        <f t="shared" si="45"/>
        <v>461</v>
      </c>
      <c r="J175" s="21" t="s">
        <v>15</v>
      </c>
      <c r="K175" s="21" t="str">
        <f>IF(AND('A-13'!J176="-",'A-8'!N46="-"),"-",SUM('A-13'!J176,'A-8'!N46))</f>
        <v>-</v>
      </c>
      <c r="L175" s="21">
        <f>IF(AND('A-13'!K176="-",'A-8'!O46="-"),"-",SUM('A-13'!K176,'A-8'!O46))</f>
        <v>377</v>
      </c>
      <c r="M175" s="21">
        <f>IF(AND('A-13'!L176="-",'A-8'!P46="-"),"-",SUM('A-13'!L176,'A-8'!P46))</f>
        <v>741</v>
      </c>
      <c r="N175" s="21">
        <f>IF(AND('A-13'!M176="-",'A-8'!Q46="-"),"-",SUM('A-13'!M176,'A-8'!Q46))</f>
        <v>1060</v>
      </c>
      <c r="O175" s="21" t="str">
        <f>'A-8'!R46</f>
        <v>-</v>
      </c>
      <c r="P175" s="21">
        <v>2178</v>
      </c>
    </row>
    <row r="176" spans="1:16" ht="11.25" customHeight="1">
      <c r="A176" s="68">
        <v>1994</v>
      </c>
      <c r="B176" s="21" t="str">
        <f>IF(AND('A-13'!B177="-",'A-8'!D47="-"),"-",SUM('A-13'!B177,'A-8'!D47))</f>
        <v>-</v>
      </c>
      <c r="C176" s="21" t="str">
        <f>IF(AND('A-13'!C177="-",'A-8'!E47="-"),"-",SUM('A-13'!C177,'A-8'!E47))</f>
        <v>-</v>
      </c>
      <c r="D176" s="21" t="str">
        <f>IF(AND('A-13'!D177="-",'A-8'!F47="-"),"-",SUM('A-13'!D177,'A-8'!F47))</f>
        <v>-</v>
      </c>
      <c r="E176" s="21" t="str">
        <f>IF(AND('A-13'!E177="-",'A-8'!G47="-"),"-",SUM('A-13'!E177,'A-8'!G47))</f>
        <v>-</v>
      </c>
      <c r="F176" s="21" t="str">
        <f>IF(AND('A-13'!F177="-",'A-8'!H47="-"),"-",SUM('A-13'!F177,'A-8'!H47))</f>
        <v>-</v>
      </c>
      <c r="G176" s="21" t="str">
        <f>'A-8'!I47</f>
        <v>-</v>
      </c>
      <c r="H176" s="21" t="s">
        <v>15</v>
      </c>
      <c r="J176" s="21" t="s">
        <v>15</v>
      </c>
      <c r="K176" s="21" t="str">
        <f>IF(AND('A-13'!J177="-",'A-8'!N47="-"),"-",SUM('A-13'!J177,'A-8'!N47))</f>
        <v>-</v>
      </c>
      <c r="L176" s="21" t="str">
        <f>IF(AND('A-13'!K177="-",'A-8'!O47="-"),"-",SUM('A-13'!K177,'A-8'!O47))</f>
        <v>-</v>
      </c>
      <c r="M176" s="21" t="str">
        <f>IF(AND('A-13'!L177="-",'A-8'!P47="-"),"-",SUM('A-13'!L177,'A-8'!P47))</f>
        <v>-</v>
      </c>
      <c r="N176" s="21" t="str">
        <f>IF(AND('A-13'!M177="-",'A-8'!Q47="-"),"-",SUM('A-13'!M177,'A-8'!Q47))</f>
        <v>-</v>
      </c>
      <c r="O176" s="21" t="str">
        <f>'A-8'!R47</f>
        <v>-</v>
      </c>
      <c r="P176" s="21" t="s">
        <v>15</v>
      </c>
    </row>
    <row r="177" spans="1:16" ht="11.25" customHeight="1">
      <c r="A177" s="68">
        <v>1995</v>
      </c>
      <c r="B177" s="21" t="str">
        <f>IF(AND('A-13'!B178="-",'A-8'!D48="-"),"-",SUM('A-13'!B178,'A-8'!D48))</f>
        <v>-</v>
      </c>
      <c r="C177" s="21" t="str">
        <f>IF(AND('A-13'!C178="-",'A-8'!E48="-"),"-",SUM('A-13'!C178,'A-8'!E48))</f>
        <v>-</v>
      </c>
      <c r="D177" s="21" t="str">
        <f>IF(AND('A-13'!D178="-",'A-8'!F48="-"),"-",SUM('A-13'!D178,'A-8'!F48))</f>
        <v>-</v>
      </c>
      <c r="E177" s="21" t="str">
        <f>IF(AND('A-13'!E178="-",'A-8'!G48="-"),"-",SUM('A-13'!E178,'A-8'!G48))</f>
        <v>-</v>
      </c>
      <c r="F177" s="21" t="str">
        <f>IF(AND('A-13'!F178="-",'A-8'!H48="-"),"-",SUM('A-13'!F178,'A-8'!H48))</f>
        <v>-</v>
      </c>
      <c r="G177" s="21" t="str">
        <f>'A-8'!I48</f>
        <v>-</v>
      </c>
      <c r="H177" s="21" t="s">
        <v>15</v>
      </c>
      <c r="J177" s="21" t="s">
        <v>15</v>
      </c>
      <c r="K177" s="21" t="str">
        <f>IF(AND('A-13'!J178="-",'A-8'!N48="-"),"-",SUM('A-13'!J178,'A-8'!N48))</f>
        <v>-</v>
      </c>
      <c r="L177" s="21" t="str">
        <f>IF(AND('A-13'!K178="-",'A-8'!O48="-"),"-",SUM('A-13'!K178,'A-8'!O48))</f>
        <v>-</v>
      </c>
      <c r="M177" s="21" t="str">
        <f>IF(AND('A-13'!L178="-",'A-8'!P48="-"),"-",SUM('A-13'!L178,'A-8'!P48))</f>
        <v>-</v>
      </c>
      <c r="N177" s="21" t="str">
        <f>IF(AND('A-13'!M178="-",'A-8'!Q48="-"),"-",SUM('A-13'!M178,'A-8'!Q48))</f>
        <v>-</v>
      </c>
      <c r="O177" s="21" t="str">
        <f>'A-8'!R48</f>
        <v>-</v>
      </c>
      <c r="P177" s="21" t="s">
        <v>15</v>
      </c>
    </row>
    <row r="178" spans="1:16" ht="11.25" customHeight="1">
      <c r="A178" s="68">
        <v>1996</v>
      </c>
      <c r="B178" s="21" t="str">
        <f>IF(AND('A-13'!B179="-",'A-8'!D49="-"),"-",SUM('A-13'!B179,'A-8'!D49))</f>
        <v>-</v>
      </c>
      <c r="C178" s="21" t="str">
        <f>IF(AND('A-13'!C179="-",'A-8'!E49="-"),"-",SUM('A-13'!C179,'A-8'!E49))</f>
        <v>-</v>
      </c>
      <c r="D178" s="21" t="str">
        <f>IF(AND('A-13'!D179="-",'A-8'!F49="-"),"-",SUM('A-13'!D179,'A-8'!F49))</f>
        <v>-</v>
      </c>
      <c r="E178" s="21" t="str">
        <f>IF(AND('A-13'!E179="-",'A-8'!G49="-"),"-",SUM('A-13'!E179,'A-8'!G49))</f>
        <v>-</v>
      </c>
      <c r="F178" s="21" t="str">
        <f>IF(AND('A-13'!F179="-",'A-8'!H49="-"),"-",SUM('A-13'!F179,'A-8'!H49))</f>
        <v>-</v>
      </c>
      <c r="G178" s="21" t="str">
        <f>'A-8'!I49</f>
        <v>-</v>
      </c>
      <c r="H178" s="21" t="s">
        <v>15</v>
      </c>
      <c r="J178" s="21" t="s">
        <v>15</v>
      </c>
      <c r="K178" s="21" t="str">
        <f>IF(AND('A-13'!J179="-",'A-8'!N49="-"),"-",SUM('A-13'!J179,'A-8'!N49))</f>
        <v>-</v>
      </c>
      <c r="L178" s="21" t="str">
        <f>IF(AND('A-13'!K179="-",'A-8'!O49="-"),"-",SUM('A-13'!K179,'A-8'!O49))</f>
        <v>-</v>
      </c>
      <c r="M178" s="21" t="str">
        <f>IF(AND('A-13'!L179="-",'A-8'!P49="-"),"-",SUM('A-13'!L179,'A-8'!P49))</f>
        <v>-</v>
      </c>
      <c r="N178" s="21" t="str">
        <f>IF(AND('A-13'!M179="-",'A-8'!Q49="-"),"-",SUM('A-13'!M179,'A-8'!Q49))</f>
        <v>-</v>
      </c>
      <c r="O178" s="21" t="str">
        <f>'A-8'!R49</f>
        <v>-</v>
      </c>
      <c r="P178" s="21" t="s">
        <v>15</v>
      </c>
    </row>
    <row r="179" spans="1:16" ht="11.25" customHeight="1">
      <c r="A179" s="68">
        <v>1997</v>
      </c>
      <c r="B179" s="21">
        <f>IF(AND('A-13'!B180="-",'A-8'!D50="-"),"-",SUM('A-13'!B180,'A-8'!D50))</f>
        <v>25</v>
      </c>
      <c r="C179" s="21">
        <f>IF(AND('A-13'!C180="-",'A-8'!E50="-"),"-",SUM('A-13'!C180,'A-8'!E50))</f>
        <v>3</v>
      </c>
      <c r="D179" s="21" t="str">
        <f>IF(AND('A-13'!D180="-",'A-8'!F50="-"),"-",SUM('A-13'!D180,'A-8'!F50))</f>
        <v>-</v>
      </c>
      <c r="E179" s="21" t="str">
        <f>IF(AND('A-13'!E180="-",'A-8'!G50="-"),"-",SUM('A-13'!E180,'A-8'!G50))</f>
        <v>-</v>
      </c>
      <c r="F179" s="21" t="str">
        <f>IF(AND('A-13'!F180="-",'A-8'!H50="-"),"-",SUM('A-13'!F180,'A-8'!H50))</f>
        <v>-</v>
      </c>
      <c r="G179" s="21" t="str">
        <f>'A-8'!I50</f>
        <v>-</v>
      </c>
      <c r="H179" s="21">
        <f t="shared" si="45"/>
        <v>28</v>
      </c>
      <c r="J179" s="21" t="s">
        <v>15</v>
      </c>
      <c r="K179" s="21" t="str">
        <f>IF(AND('A-13'!J180="-",'A-8'!N50="-"),"-",SUM('A-13'!J180,'A-8'!N50))</f>
        <v>-</v>
      </c>
      <c r="L179" s="21" t="str">
        <f>IF(AND('A-13'!K180="-",'A-8'!O50="-"),"-",SUM('A-13'!K180,'A-8'!O50))</f>
        <v>-</v>
      </c>
      <c r="M179" s="21" t="str">
        <f>IF(AND('A-13'!L180="-",'A-8'!P50="-"),"-",SUM('A-13'!L180,'A-8'!P50))</f>
        <v>-</v>
      </c>
      <c r="N179" s="21" t="str">
        <f>IF(AND('A-13'!M180="-",'A-8'!Q50="-"),"-",SUM('A-13'!M180,'A-8'!Q50))</f>
        <v>-</v>
      </c>
      <c r="O179" s="21" t="str">
        <f>'A-8'!R50</f>
        <v>-</v>
      </c>
      <c r="P179" s="21" t="s">
        <v>15</v>
      </c>
    </row>
    <row r="180" spans="1:16" ht="11.25" customHeight="1">
      <c r="A180" s="68">
        <v>1998</v>
      </c>
      <c r="B180" s="21">
        <f>IF(AND('A-13'!B181="-",'A-8'!D51="-"),"-",SUM('A-13'!B181,'A-8'!D51))</f>
        <v>0</v>
      </c>
      <c r="C180" s="21">
        <f>IF(AND('A-13'!C181="-",'A-8'!E51="-"),"-",SUM('A-13'!C181,'A-8'!E51))</f>
        <v>0</v>
      </c>
      <c r="D180" s="21" t="str">
        <f>IF(AND('A-13'!D181="-",'A-8'!F51="-"),"-",SUM('A-13'!D181,'A-8'!F51))</f>
        <v>-</v>
      </c>
      <c r="E180" s="21" t="str">
        <f>IF(AND('A-13'!E181="-",'A-8'!G51="-"),"-",SUM('A-13'!E181,'A-8'!G51))</f>
        <v>-</v>
      </c>
      <c r="F180" s="21" t="str">
        <f>IF(AND('A-13'!F181="-",'A-8'!H51="-"),"-",SUM('A-13'!F181,'A-8'!H51))</f>
        <v>-</v>
      </c>
      <c r="G180" s="21" t="str">
        <f>'A-8'!I51</f>
        <v>-</v>
      </c>
      <c r="H180" s="21">
        <f t="shared" si="45"/>
        <v>0</v>
      </c>
      <c r="J180" s="21" t="s">
        <v>15</v>
      </c>
      <c r="K180" s="21" t="str">
        <f>IF(AND('A-13'!J181="-",'A-8'!N51="-"),"-",SUM('A-13'!J181,'A-8'!N51))</f>
        <v>-</v>
      </c>
      <c r="L180" s="21" t="str">
        <f>IF(AND('A-13'!K181="-",'A-8'!O51="-"),"-",SUM('A-13'!K181,'A-8'!O51))</f>
        <v>-</v>
      </c>
      <c r="M180" s="21" t="str">
        <f>IF(AND('A-13'!L181="-",'A-8'!P51="-"),"-",SUM('A-13'!L181,'A-8'!P51))</f>
        <v>-</v>
      </c>
      <c r="N180" s="21" t="str">
        <f>IF(AND('A-13'!M181="-",'A-8'!Q51="-"),"-",SUM('A-13'!M181,'A-8'!Q51))</f>
        <v>-</v>
      </c>
      <c r="O180" s="21" t="str">
        <f>'A-8'!R51</f>
        <v>-</v>
      </c>
      <c r="P180" s="21" t="s">
        <v>15</v>
      </c>
    </row>
    <row r="181" spans="1:16" ht="11.25" customHeight="1">
      <c r="A181" s="68">
        <v>1999</v>
      </c>
      <c r="B181" s="21">
        <f>IF(AND('A-13'!B182="-",'A-8'!D52="-"),"-",SUM('A-13'!B182,'A-8'!D52))</f>
        <v>0</v>
      </c>
      <c r="C181" s="21">
        <f>IF(AND('A-13'!C182="-",'A-8'!E52="-"),"-",SUM('A-13'!C182,'A-8'!E52))</f>
        <v>15</v>
      </c>
      <c r="D181" s="21" t="str">
        <f>IF(AND('A-13'!D182="-",'A-8'!F52="-"),"-",SUM('A-13'!D182,'A-8'!F52))</f>
        <v>-</v>
      </c>
      <c r="E181" s="21" t="str">
        <f>IF(AND('A-13'!E182="-",'A-8'!G52="-"),"-",SUM('A-13'!E182,'A-8'!G52))</f>
        <v>-</v>
      </c>
      <c r="F181" s="21" t="str">
        <f>IF(AND('A-13'!F182="-",'A-8'!H52="-"),"-",SUM('A-13'!F182,'A-8'!H52))</f>
        <v>-</v>
      </c>
      <c r="G181" s="21" t="str">
        <f>'A-8'!I52</f>
        <v>-</v>
      </c>
      <c r="H181" s="21">
        <f t="shared" si="45"/>
        <v>15</v>
      </c>
      <c r="J181" s="21" t="s">
        <v>15</v>
      </c>
      <c r="K181" s="21" t="str">
        <f>IF(AND('A-13'!J182="-",'A-8'!N52="-"),"-",SUM('A-13'!J182,'A-8'!N52))</f>
        <v>-</v>
      </c>
      <c r="L181" s="21" t="str">
        <f>IF(AND('A-13'!K182="-",'A-8'!O52="-"),"-",SUM('A-13'!K182,'A-8'!O52))</f>
        <v>-</v>
      </c>
      <c r="M181" s="21">
        <f>IF(AND('A-13'!L182="-",'A-8'!P52="-"),"-",SUM('A-13'!L182,'A-8'!P52))</f>
        <v>27</v>
      </c>
      <c r="N181" s="21" t="str">
        <f>IF(AND('A-13'!M182="-",'A-8'!Q52="-"),"-",SUM('A-13'!M182,'A-8'!Q52))</f>
        <v>-</v>
      </c>
      <c r="O181" s="21" t="str">
        <f>'A-8'!R52</f>
        <v>-</v>
      </c>
      <c r="P181" s="21">
        <f t="shared" ref="P181:P196" si="46">SUM(J181:O181)</f>
        <v>27</v>
      </c>
    </row>
    <row r="182" spans="1:16" ht="11.25" customHeight="1">
      <c r="A182" s="68">
        <v>2000</v>
      </c>
      <c r="B182" s="21">
        <f>IF(AND('A-13'!B183="-",'A-8'!D53="-"),"-",SUM('A-13'!B183,'A-8'!D53))</f>
        <v>9</v>
      </c>
      <c r="C182" s="21">
        <f>IF(AND('A-13'!C183="-",'A-8'!E53="-"),"-",SUM('A-13'!C183,'A-8'!E53))</f>
        <v>236</v>
      </c>
      <c r="D182" s="21" t="str">
        <f>IF(AND('A-13'!D183="-",'A-8'!F53="-"),"-",SUM('A-13'!D183,'A-8'!F53))</f>
        <v>-</v>
      </c>
      <c r="E182" s="21">
        <f>IF(AND('A-13'!E183="-",'A-8'!G53="-"),"-",SUM('A-13'!E183,'A-8'!G53))</f>
        <v>2464</v>
      </c>
      <c r="F182" s="21">
        <f>IF(AND('A-13'!F183="-",'A-8'!H53="-"),"-",SUM('A-13'!F183,'A-8'!H53))</f>
        <v>89</v>
      </c>
      <c r="G182" s="21" t="str">
        <f>'A-8'!I53</f>
        <v>-</v>
      </c>
      <c r="H182" s="21">
        <f t="shared" si="45"/>
        <v>2798</v>
      </c>
      <c r="J182" s="21" t="s">
        <v>15</v>
      </c>
      <c r="K182" s="21" t="str">
        <f>IF(AND('A-13'!J183="-",'A-8'!N53="-"),"-",SUM('A-13'!J183,'A-8'!N53))</f>
        <v>-</v>
      </c>
      <c r="L182" s="21" t="str">
        <f>IF(AND('A-13'!K183="-",'A-8'!O53="-"),"-",SUM('A-13'!K183,'A-8'!O53))</f>
        <v>-</v>
      </c>
      <c r="M182" s="21">
        <f>IF(AND('A-13'!L183="-",'A-8'!P53="-"),"-",SUM('A-13'!L183,'A-8'!P53))</f>
        <v>14014</v>
      </c>
      <c r="N182" s="21">
        <f>IF(AND('A-13'!M183="-",'A-8'!Q53="-"),"-",SUM('A-13'!M183,'A-8'!Q53))</f>
        <v>1043</v>
      </c>
      <c r="O182" s="21" t="str">
        <f>'A-8'!R53</f>
        <v>-</v>
      </c>
      <c r="P182" s="21">
        <f t="shared" si="46"/>
        <v>15057</v>
      </c>
    </row>
    <row r="183" spans="1:16" ht="11.25" customHeight="1">
      <c r="A183" s="68">
        <v>2001</v>
      </c>
      <c r="B183" s="21">
        <f>IF(AND('A-13'!B184="-",'A-8'!D54="-"),"-",SUM('A-13'!B184,'A-8'!D54))</f>
        <v>898</v>
      </c>
      <c r="C183" s="21">
        <f>IF(AND('A-13'!C184="-",'A-8'!E54="-"),"-",SUM('A-13'!C184,'A-8'!E54))</f>
        <v>1713</v>
      </c>
      <c r="D183" s="21">
        <f>IF(AND('A-13'!D184="-",'A-8'!F54="-"),"-",SUM('A-13'!D184,'A-8'!F54))</f>
        <v>1036</v>
      </c>
      <c r="E183" s="21">
        <f>IF(AND('A-13'!E184="-",'A-8'!G54="-"),"-",SUM('A-13'!E184,'A-8'!G54))</f>
        <v>901</v>
      </c>
      <c r="F183" s="21">
        <f>IF(AND('A-13'!F184="-",'A-8'!H54="-"),"-",SUM('A-13'!F184,'A-8'!H54))</f>
        <v>487</v>
      </c>
      <c r="G183" s="21" t="str">
        <f>'A-8'!I54</f>
        <v>-</v>
      </c>
      <c r="H183" s="21">
        <f t="shared" si="45"/>
        <v>5035</v>
      </c>
      <c r="J183" s="21" t="s">
        <v>15</v>
      </c>
      <c r="K183" s="21" t="str">
        <f>IF(AND('A-13'!J184="-",'A-8'!N54="-"),"-",SUM('A-13'!J184,'A-8'!N54))</f>
        <v>-</v>
      </c>
      <c r="L183" s="21">
        <f>IF(AND('A-13'!K184="-",'A-8'!O54="-"),"-",SUM('A-13'!K184,'A-8'!O54))</f>
        <v>4052</v>
      </c>
      <c r="M183" s="21">
        <f>IF(AND('A-13'!L184="-",'A-8'!P54="-"),"-",SUM('A-13'!L184,'A-8'!P54))</f>
        <v>3970</v>
      </c>
      <c r="N183" s="21">
        <f>IF(AND('A-13'!M184="-",'A-8'!Q54="-"),"-",SUM('A-13'!M184,'A-8'!Q54))</f>
        <v>2769</v>
      </c>
      <c r="O183" s="21" t="str">
        <f>'A-8'!R54</f>
        <v>-</v>
      </c>
      <c r="P183" s="21">
        <f t="shared" si="46"/>
        <v>10791</v>
      </c>
    </row>
    <row r="184" spans="1:16" ht="11.25" customHeight="1">
      <c r="A184" s="68">
        <v>2002</v>
      </c>
      <c r="B184" s="21">
        <f>IF(AND('A-13'!B185="-",'A-8'!D55="-"),"-",SUM('A-13'!B185,'A-8'!D55))</f>
        <v>1226</v>
      </c>
      <c r="C184" s="21">
        <f>IF(AND('A-13'!C185="-",'A-8'!E55="-"),"-",SUM('A-13'!C185,'A-8'!E55))</f>
        <v>3237</v>
      </c>
      <c r="D184" s="21">
        <f>IF(AND('A-13'!D185="-",'A-8'!F55="-"),"-",SUM('A-13'!D185,'A-8'!F55))</f>
        <v>5096</v>
      </c>
      <c r="E184" s="21">
        <f>IF(AND('A-13'!E185="-",'A-8'!G55="-"),"-",SUM('A-13'!E185,'A-8'!G55))</f>
        <v>4994</v>
      </c>
      <c r="F184" s="21" t="str">
        <f>IF(AND('A-13'!F185="-",'A-8'!H55="-"),"-",SUM('A-13'!F185,'A-8'!H55))</f>
        <v>-</v>
      </c>
      <c r="G184" s="21" t="str">
        <f>'A-8'!I55</f>
        <v>-</v>
      </c>
      <c r="H184" s="21">
        <f t="shared" si="45"/>
        <v>14553</v>
      </c>
      <c r="J184" s="21" t="s">
        <v>15</v>
      </c>
      <c r="K184" s="21" t="str">
        <f>IF(AND('A-13'!J185="-",'A-8'!N55="-"),"-",SUM('A-13'!J185,'A-8'!N55))</f>
        <v>-</v>
      </c>
      <c r="L184" s="21" t="str">
        <f>IF(AND('A-13'!K185="-",'A-8'!O55="-"),"-",SUM('A-13'!K185,'A-8'!O55))</f>
        <v>-</v>
      </c>
      <c r="M184" s="21">
        <f>IF(AND('A-13'!L185="-",'A-8'!P55="-"),"-",SUM('A-13'!L185,'A-8'!P55))</f>
        <v>1642</v>
      </c>
      <c r="N184" s="21" t="str">
        <f>IF(AND('A-13'!M185="-",'A-8'!Q55="-"),"-",SUM('A-13'!M185,'A-8'!Q55))</f>
        <v>-</v>
      </c>
      <c r="O184" s="21" t="str">
        <f>'A-8'!R55</f>
        <v>-</v>
      </c>
      <c r="P184" s="21">
        <f t="shared" si="46"/>
        <v>1642</v>
      </c>
    </row>
    <row r="185" spans="1:16" ht="11.25" customHeight="1">
      <c r="A185" s="68">
        <v>2003</v>
      </c>
      <c r="B185" s="21">
        <f>IF(AND('A-13'!B186="-",'A-8'!D56="-"),"-",SUM('A-13'!B186,'A-8'!D56))</f>
        <v>5717</v>
      </c>
      <c r="C185" s="21">
        <f>IF(AND('A-13'!C186="-",'A-8'!E56="-"),"-",SUM('A-13'!C186,'A-8'!E56))</f>
        <v>1281</v>
      </c>
      <c r="D185" s="21">
        <f>IF(AND('A-13'!D186="-",'A-8'!F56="-"),"-",SUM('A-13'!D186,'A-8'!F56))</f>
        <v>1796</v>
      </c>
      <c r="E185" s="21">
        <f>IF(AND('A-13'!E186="-",'A-8'!G56="-"),"-",SUM('A-13'!E186,'A-8'!G56))</f>
        <v>2760</v>
      </c>
      <c r="F185" s="21">
        <f>IF(AND('A-13'!F186="-",'A-8'!H56="-"),"-",SUM('A-13'!F186,'A-8'!H56))</f>
        <v>750</v>
      </c>
      <c r="G185" s="21" t="str">
        <f>'A-8'!I56</f>
        <v>-</v>
      </c>
      <c r="H185" s="21">
        <f t="shared" si="45"/>
        <v>12304</v>
      </c>
      <c r="J185" s="21" t="s">
        <v>15</v>
      </c>
      <c r="K185" s="21" t="str">
        <f>IF(AND('A-13'!J186="-",'A-8'!N56="-"),"-",SUM('A-13'!J186,'A-8'!N56))</f>
        <v>-</v>
      </c>
      <c r="L185" s="21">
        <f>IF(AND('A-13'!K186="-",'A-8'!O56="-"),"-",SUM('A-13'!K186,'A-8'!O56))</f>
        <v>1890</v>
      </c>
      <c r="M185" s="21">
        <f>IF(AND('A-13'!L186="-",'A-8'!P56="-"),"-",SUM('A-13'!L186,'A-8'!P56))</f>
        <v>4169</v>
      </c>
      <c r="N185" s="21">
        <f>IF(AND('A-13'!M186="-",'A-8'!Q56="-"),"-",SUM('A-13'!M186,'A-8'!Q56))</f>
        <v>1672</v>
      </c>
      <c r="O185" s="21" t="str">
        <f>'A-8'!R56</f>
        <v>-</v>
      </c>
      <c r="P185" s="21">
        <f t="shared" si="46"/>
        <v>7731</v>
      </c>
    </row>
    <row r="186" spans="1:16" ht="11.25" customHeight="1">
      <c r="A186" s="68">
        <v>2004</v>
      </c>
      <c r="B186" s="21">
        <f>IF(AND('A-13'!B187="-",'A-8'!D57="-"),"-",SUM('A-13'!B187,'A-8'!D57))</f>
        <v>1940</v>
      </c>
      <c r="C186" s="21">
        <f>IF(AND('A-13'!C187="-",'A-8'!E57="-"),"-",SUM('A-13'!C187,'A-8'!E57))</f>
        <v>94</v>
      </c>
      <c r="D186" s="21">
        <f>IF(AND('A-13'!D187="-",'A-8'!F57="-"),"-",SUM('A-13'!D187,'A-8'!F57))</f>
        <v>453</v>
      </c>
      <c r="E186" s="21">
        <f>IF(AND('A-13'!E187="-",'A-8'!G57="-"),"-",SUM('A-13'!E187,'A-8'!G57))</f>
        <v>430</v>
      </c>
      <c r="F186" s="21">
        <f>IF(AND('A-13'!F187="-",'A-8'!H57="-"),"-",SUM('A-13'!F187,'A-8'!H57))</f>
        <v>559</v>
      </c>
      <c r="G186" s="21" t="str">
        <f>'A-8'!I57</f>
        <v>-</v>
      </c>
      <c r="H186" s="21">
        <f t="shared" si="45"/>
        <v>3476</v>
      </c>
      <c r="J186" s="21" t="s">
        <v>15</v>
      </c>
      <c r="K186" s="21" t="str">
        <f>IF(AND('A-13'!J187="-",'A-8'!N57="-"),"-",SUM('A-13'!J187,'A-8'!N57))</f>
        <v>-</v>
      </c>
      <c r="L186" s="21">
        <f>IF(AND('A-13'!K187="-",'A-8'!O57="-"),"-",SUM('A-13'!K187,'A-8'!O57))</f>
        <v>906</v>
      </c>
      <c r="M186" s="21">
        <f>IF(AND('A-13'!L187="-",'A-8'!P57="-"),"-",SUM('A-13'!L187,'A-8'!P57))</f>
        <v>1708</v>
      </c>
      <c r="N186" s="21">
        <f>IF(AND('A-13'!M187="-",'A-8'!Q57="-"),"-",SUM('A-13'!M187,'A-8'!Q57))</f>
        <v>7355</v>
      </c>
      <c r="O186" s="21" t="str">
        <f>'A-8'!R57</f>
        <v>-</v>
      </c>
      <c r="P186" s="21">
        <f t="shared" si="46"/>
        <v>9969</v>
      </c>
    </row>
    <row r="187" spans="1:16" ht="11.25" customHeight="1">
      <c r="A187" s="68">
        <v>2005</v>
      </c>
      <c r="B187" s="21">
        <f>IF(AND('A-13'!B188="-",'A-8'!D58="-"),"-",SUM('A-13'!B188,'A-8'!D58))</f>
        <v>5373</v>
      </c>
      <c r="C187" s="21">
        <f>IF(AND('A-13'!C188="-",'A-8'!E58="-"),"-",SUM('A-13'!C188,'A-8'!E58))</f>
        <v>1235</v>
      </c>
      <c r="D187" s="21">
        <f>IF(AND('A-13'!D188="-",'A-8'!F58="-"),"-",SUM('A-13'!D188,'A-8'!F58))</f>
        <v>629</v>
      </c>
      <c r="E187" s="21">
        <f>IF(AND('A-13'!E188="-",'A-8'!G58="-"),"-",SUM('A-13'!E188,'A-8'!G58))</f>
        <v>4334</v>
      </c>
      <c r="F187" s="21" t="str">
        <f>IF(AND('A-13'!F188="-",'A-8'!H58="-"),"-",SUM('A-13'!F188,'A-8'!H58))</f>
        <v>-</v>
      </c>
      <c r="G187" s="21" t="str">
        <f>'A-8'!I58</f>
        <v>-</v>
      </c>
      <c r="H187" s="21">
        <f>SUM(B187:G187)</f>
        <v>11571</v>
      </c>
      <c r="I187" s="21"/>
      <c r="J187" s="21" t="s">
        <v>15</v>
      </c>
      <c r="K187" s="21" t="str">
        <f>IF(AND('A-13'!J188="-",'A-8'!N58="-"),"-",SUM('A-13'!J188,'A-8'!N58))</f>
        <v>-</v>
      </c>
      <c r="L187" s="21">
        <f>IF(AND('A-13'!K188="-",'A-8'!O58="-"),"-",SUM('A-13'!K188,'A-8'!O58))</f>
        <v>358</v>
      </c>
      <c r="M187" s="21">
        <f>IF(AND('A-13'!L188="-",'A-8'!P58="-"),"-",SUM('A-13'!L188,'A-8'!P58))</f>
        <v>2898</v>
      </c>
      <c r="N187" s="21" t="str">
        <f>IF(AND('A-13'!M188="-",'A-8'!Q58="-"),"-",SUM('A-13'!M188,'A-8'!Q58))</f>
        <v>-</v>
      </c>
      <c r="O187" s="21" t="str">
        <f>'A-8'!R58</f>
        <v>-</v>
      </c>
      <c r="P187" s="21">
        <f t="shared" si="46"/>
        <v>3256</v>
      </c>
    </row>
    <row r="188" spans="1:16" ht="11.25" customHeight="1">
      <c r="A188" s="68">
        <v>2006</v>
      </c>
      <c r="B188" s="21">
        <f>IF(AND('A-13'!B189="-",'A-8'!D59="-"),"-",SUM('A-13'!B189,'A-8'!D59))</f>
        <v>8913</v>
      </c>
      <c r="C188" s="21">
        <f>IF(AND('A-13'!C189="-",'A-8'!E59="-"),"-",SUM('A-13'!C189,'A-8'!E59))</f>
        <v>3532</v>
      </c>
      <c r="D188" s="21">
        <f>IF(AND('A-13'!D189="-",'A-8'!F59="-"),"-",SUM('A-13'!D189,'A-8'!F59))</f>
        <v>1</v>
      </c>
      <c r="E188" s="21">
        <f>IF(AND('A-13'!E189="-",'A-8'!G59="-"),"-",SUM('A-13'!E189,'A-8'!G59))</f>
        <v>62</v>
      </c>
      <c r="F188" s="21">
        <f>IF(AND('A-13'!F189="-",'A-8'!H59="-"),"-",SUM('A-13'!F189,'A-8'!H59))</f>
        <v>105</v>
      </c>
      <c r="G188" s="21" t="str">
        <f>'A-8'!I59</f>
        <v>-</v>
      </c>
      <c r="H188" s="21">
        <f>SUM(B188:G188)</f>
        <v>12613</v>
      </c>
      <c r="J188" s="21" t="s">
        <v>15</v>
      </c>
      <c r="K188" s="21" t="str">
        <f>IF(AND('A-13'!J189="-",'A-8'!N59="-"),"-",SUM('A-13'!J189,'A-8'!N59))</f>
        <v>-</v>
      </c>
      <c r="L188" s="21">
        <f>IF(AND('A-13'!K189="-",'A-8'!O59="-"),"-",SUM('A-13'!K189,'A-8'!O59))</f>
        <v>17</v>
      </c>
      <c r="M188" s="21">
        <f>IF(AND('A-13'!L189="-",'A-8'!P59="-"),"-",SUM('A-13'!L189,'A-8'!P59))</f>
        <v>944</v>
      </c>
      <c r="N188" s="21">
        <f>IF(AND('A-13'!M189="-",'A-8'!Q59="-"),"-",SUM('A-13'!M189,'A-8'!Q59))</f>
        <v>527</v>
      </c>
      <c r="O188" s="21" t="str">
        <f>'A-8'!R59</f>
        <v>-</v>
      </c>
      <c r="P188" s="21">
        <f t="shared" si="46"/>
        <v>1488</v>
      </c>
    </row>
    <row r="189" spans="1:16" ht="11.25" customHeight="1">
      <c r="A189" s="68">
        <v>2007</v>
      </c>
      <c r="B189" s="21">
        <f>IF(AND('A-13'!B190="-",'A-8'!D60="-"),"-",SUM('A-13'!B190,'A-8'!D60))</f>
        <v>950</v>
      </c>
      <c r="C189" s="21">
        <f>IF(AND('A-13'!C190="-",'A-8'!E60="-"),"-",SUM('A-13'!C190,'A-8'!E60))</f>
        <v>600</v>
      </c>
      <c r="D189" s="21">
        <f>IF(AND('A-13'!D190="-",'A-8'!F60="-"),"-",SUM('A-13'!D190,'A-8'!F60))</f>
        <v>158</v>
      </c>
      <c r="E189" s="21">
        <f>IF(AND('A-13'!E190="-",'A-8'!G60="-"),"-",SUM('A-13'!E190,'A-8'!G60))</f>
        <v>213</v>
      </c>
      <c r="F189" s="21">
        <f>IF(AND('A-13'!F190="-",'A-8'!H60="-"),"-",SUM('A-13'!F190,'A-8'!H60))</f>
        <v>22</v>
      </c>
      <c r="G189" s="21" t="str">
        <f>'A-8'!I60</f>
        <v>-</v>
      </c>
      <c r="H189" s="21">
        <f>SUM(B189:G189)</f>
        <v>1943</v>
      </c>
      <c r="I189" s="21"/>
      <c r="J189" s="21" t="s">
        <v>15</v>
      </c>
      <c r="K189" s="21" t="str">
        <f>IF(AND('A-13'!J190="-",'A-8'!N60="-"),"-",SUM('A-13'!J190,'A-8'!N60))</f>
        <v>-</v>
      </c>
      <c r="L189" s="21">
        <f>IF(AND('A-13'!K190="-",'A-8'!O60="-"),"-",SUM('A-13'!K190,'A-8'!O60))</f>
        <v>1400</v>
      </c>
      <c r="M189" s="21">
        <f>IF(AND('A-13'!L190="-",'A-8'!P60="-"),"-",SUM('A-13'!L190,'A-8'!P60))</f>
        <v>12736</v>
      </c>
      <c r="N189" s="21">
        <f>IF(AND('A-13'!M190="-",'A-8'!Q60="-"),"-",SUM('A-13'!M190,'A-8'!Q60))</f>
        <v>283</v>
      </c>
      <c r="O189" s="21" t="str">
        <f>'A-8'!R60</f>
        <v>-</v>
      </c>
      <c r="P189" s="21">
        <f t="shared" si="46"/>
        <v>14419</v>
      </c>
    </row>
    <row r="190" spans="1:16" ht="11.25" customHeight="1">
      <c r="A190" s="68">
        <v>2008</v>
      </c>
      <c r="B190" s="21">
        <f>IF(AND('A-13'!B191="-",'A-8'!D61="-"),"-",SUM('A-13'!B191,'A-8'!D61))</f>
        <v>2977</v>
      </c>
      <c r="C190" s="21">
        <f>IF(AND('A-13'!C191="-",'A-8'!E61="-"),"-",SUM('A-13'!C191,'A-8'!E61))</f>
        <v>3355</v>
      </c>
      <c r="D190" s="21">
        <f>IF(AND('A-13'!D191="-",'A-8'!F61="-"),"-",SUM('A-13'!D191,'A-8'!F61))</f>
        <v>136</v>
      </c>
      <c r="E190" s="21">
        <f>IF(AND('A-13'!E191="-",'A-8'!G61="-"),"-",SUM('A-13'!E191,'A-8'!G61))</f>
        <v>185</v>
      </c>
      <c r="F190" s="21">
        <f>IF(AND('A-13'!F191="-",'A-8'!H61="-"),"-",SUM('A-13'!F191,'A-8'!H61))</f>
        <v>23</v>
      </c>
      <c r="G190" s="21" t="str">
        <f>'A-8'!I61</f>
        <v>-</v>
      </c>
      <c r="H190" s="21">
        <f>SUM(B190:G190)</f>
        <v>6676</v>
      </c>
      <c r="I190" s="21"/>
      <c r="J190" s="21" t="s">
        <v>15</v>
      </c>
      <c r="K190" s="21" t="str">
        <f>IF(AND('A-13'!J191="-",'A-8'!N61="-"),"-",SUM('A-13'!J191,'A-8'!N61))</f>
        <v>-</v>
      </c>
      <c r="L190" s="21">
        <f>IF(AND('A-13'!K191="-",'A-8'!O61="-"),"-",SUM('A-13'!K191,'A-8'!O61))</f>
        <v>53</v>
      </c>
      <c r="M190" s="21">
        <f>IF(AND('A-13'!L191="-",'A-8'!P61="-"),"-",SUM('A-13'!L191,'A-8'!P61))</f>
        <v>421</v>
      </c>
      <c r="N190" s="21">
        <f>IF(AND('A-13'!M191="-",'A-8'!Q61="-"),"-",SUM('A-13'!M191,'A-8'!Q61))</f>
        <v>37</v>
      </c>
      <c r="O190" s="21" t="str">
        <f>'A-8'!R61</f>
        <v>-</v>
      </c>
      <c r="P190" s="21">
        <f t="shared" si="46"/>
        <v>511</v>
      </c>
    </row>
    <row r="191" spans="1:16" ht="11.25" customHeight="1">
      <c r="A191" s="68">
        <v>2009</v>
      </c>
      <c r="B191" s="21">
        <f>IF(AND('A-13'!B192="-",'A-8'!D62="-"),"-",SUM('A-13'!B192,'A-8'!D62))</f>
        <v>265</v>
      </c>
      <c r="C191" s="21">
        <f>IF(AND('A-13'!C192="-",'A-8'!E62="-"),"-",SUM('A-13'!C192,'A-8'!E62))</f>
        <v>281</v>
      </c>
      <c r="D191" s="21">
        <f>IF(AND('A-13'!D192="-",'A-8'!F62="-"),"-",SUM('A-13'!D192,'A-8'!F62))</f>
        <v>260</v>
      </c>
      <c r="E191" s="21">
        <f>IF(AND('A-13'!E192="-",'A-8'!G62="-"),"-",SUM('A-13'!E192,'A-8'!G62))</f>
        <v>163</v>
      </c>
      <c r="F191" s="21">
        <f>IF(AND('A-13'!F192="-",'A-8'!H62="-"),"-",SUM('A-13'!F192,'A-8'!H62))</f>
        <v>4</v>
      </c>
      <c r="G191" s="21" t="str">
        <f>'A-8'!I62</f>
        <v>-</v>
      </c>
      <c r="H191" s="21">
        <f>SUM(B191:G191)</f>
        <v>973</v>
      </c>
      <c r="I191" s="21"/>
      <c r="J191" s="21" t="s">
        <v>15</v>
      </c>
      <c r="K191" s="21" t="str">
        <f>IF(AND('A-13'!J192="-",'A-8'!N62="-"),"-",SUM('A-13'!J192,'A-8'!N62))</f>
        <v>-</v>
      </c>
      <c r="L191" s="21">
        <f>IF(AND('A-13'!K192="-",'A-8'!O62="-"),"-",SUM('A-13'!K192,'A-8'!O62))</f>
        <v>9648</v>
      </c>
      <c r="M191" s="21">
        <f>IF(AND('A-13'!L192="-",'A-8'!P62="-"),"-",SUM('A-13'!L192,'A-8'!P62))</f>
        <v>5125</v>
      </c>
      <c r="N191" s="21">
        <f>IF(AND('A-13'!M192="-",'A-8'!Q62="-"),"-",SUM('A-13'!M192,'A-8'!Q62))</f>
        <v>165</v>
      </c>
      <c r="O191" s="21" t="str">
        <f>'A-8'!R62</f>
        <v>-</v>
      </c>
      <c r="P191" s="21">
        <f t="shared" si="46"/>
        <v>14938</v>
      </c>
    </row>
    <row r="192" spans="1:16" ht="11.25" customHeight="1">
      <c r="A192" s="68">
        <v>2010</v>
      </c>
      <c r="B192" s="21">
        <f>IF(AND('A-13'!B193="-",'A-8'!D63="-"),"-",SUM('A-13'!B193,'A-8'!D63))</f>
        <v>790</v>
      </c>
      <c r="C192" s="21">
        <f>IF(AND('A-13'!C193="-",'A-8'!E63="-"),"-",SUM('A-13'!C193,'A-8'!E63))</f>
        <v>6882</v>
      </c>
      <c r="D192" s="21">
        <f>IF(AND('A-13'!D193="-",'A-8'!F63="-"),"-",SUM('A-13'!D193,'A-8'!F63))</f>
        <v>2289</v>
      </c>
      <c r="E192" s="21">
        <f>IF(AND('A-13'!E193="-",'A-8'!G63="-"),"-",SUM('A-13'!E193,'A-8'!G63))</f>
        <v>1894</v>
      </c>
      <c r="F192" s="21">
        <f>IF(AND('A-13'!F193="-",'A-8'!H63="-"),"-",SUM('A-13'!F193,'A-8'!H63))</f>
        <v>151</v>
      </c>
      <c r="G192" s="21" t="str">
        <f>'A-8'!I63</f>
        <v>-</v>
      </c>
      <c r="H192" s="21">
        <f t="shared" ref="H192:H200" si="47">SUM(B192:G192)</f>
        <v>12006</v>
      </c>
      <c r="I192" s="21"/>
      <c r="J192" s="21" t="s">
        <v>15</v>
      </c>
      <c r="K192" s="21" t="str">
        <f>IF(AND('A-13'!J193="-",'A-8'!N63="-"),"-",SUM('A-13'!J193,'A-8'!N63))</f>
        <v>-</v>
      </c>
      <c r="L192" s="21">
        <f>IF(AND('A-13'!K193="-",'A-8'!O63="-"),"-",SUM('A-13'!K193,'A-8'!O63))</f>
        <v>736</v>
      </c>
      <c r="M192" s="21">
        <f>IF(AND('A-13'!L193="-",'A-8'!P63="-"),"-",SUM('A-13'!L193,'A-8'!P63))</f>
        <v>406</v>
      </c>
      <c r="N192" s="21">
        <f>IF(AND('A-13'!M193="-",'A-8'!Q63="-"),"-",SUM('A-13'!M193,'A-8'!Q63))</f>
        <v>49</v>
      </c>
      <c r="O192" s="21" t="str">
        <f>'A-8'!R63</f>
        <v>-</v>
      </c>
      <c r="P192" s="21">
        <f t="shared" si="46"/>
        <v>1191</v>
      </c>
    </row>
    <row r="193" spans="1:16" ht="11.25" customHeight="1">
      <c r="A193" s="68">
        <v>2011</v>
      </c>
      <c r="B193" s="21">
        <f>IF(AND('A-13'!B194="-",'A-8'!D64="-"),"-",SUM('A-13'!B194,'A-8'!D64))</f>
        <v>1529</v>
      </c>
      <c r="C193" s="21">
        <f>IF(AND('A-13'!C194="-",'A-8'!E64="-"),"-",SUM('A-13'!C194,'A-8'!E64))</f>
        <v>1943</v>
      </c>
      <c r="D193" s="21">
        <f>IF(AND('A-13'!D194="-",'A-8'!F64="-"),"-",SUM('A-13'!D194,'A-8'!F64))</f>
        <v>115</v>
      </c>
      <c r="E193" s="21">
        <f>IF(AND('A-13'!E194="-",'A-8'!G64="-"),"-",SUM('A-13'!E194,'A-8'!G64))</f>
        <v>251</v>
      </c>
      <c r="F193" s="21">
        <f>IF(AND('A-13'!F194="-",'A-8'!H64="-"),"-",SUM('A-13'!F194,'A-8'!H64))</f>
        <v>30</v>
      </c>
      <c r="G193" s="21" t="str">
        <f>'A-8'!I64</f>
        <v>-</v>
      </c>
      <c r="H193" s="21">
        <f t="shared" si="47"/>
        <v>3868</v>
      </c>
      <c r="I193" s="21"/>
      <c r="J193" s="21" t="s">
        <v>15</v>
      </c>
      <c r="K193" s="21" t="str">
        <f>IF(AND('A-13'!J194="-",'A-8'!N64="-"),"-",SUM('A-13'!J194,'A-8'!N64))</f>
        <v>-</v>
      </c>
      <c r="L193" s="21">
        <f>IF(AND('A-13'!K194="-",'A-8'!O64="-"),"-",SUM('A-13'!K194,'A-8'!O64))</f>
        <v>235</v>
      </c>
      <c r="M193" s="21">
        <f>IF(AND('A-13'!L194="-",'A-8'!P64="-"),"-",SUM('A-13'!L194,'A-8'!P64))</f>
        <v>172</v>
      </c>
      <c r="N193" s="21">
        <f>IF(AND('A-13'!M194="-",'A-8'!Q64="-"),"-",SUM('A-13'!M194,'A-8'!Q64))</f>
        <v>95</v>
      </c>
      <c r="O193" s="21" t="str">
        <f>'A-8'!R64</f>
        <v>-</v>
      </c>
      <c r="P193" s="21">
        <f t="shared" si="46"/>
        <v>502</v>
      </c>
    </row>
    <row r="194" spans="1:16" ht="11.25" customHeight="1">
      <c r="A194" s="68">
        <v>2012</v>
      </c>
      <c r="B194" s="21">
        <f>IF(AND('A-13'!B195="-",'A-8'!D65="-"),"-",SUM('A-13'!B195,'A-8'!D65))</f>
        <v>1297</v>
      </c>
      <c r="C194" s="21">
        <f>IF(AND('A-13'!C195="-",'A-8'!E65="-"),"-",SUM('A-13'!C195,'A-8'!E65))</f>
        <v>7053</v>
      </c>
      <c r="D194" s="21">
        <f>IF(AND('A-13'!D195="-",'A-8'!F65="-"),"-",SUM('A-13'!D195,'A-8'!F65))</f>
        <v>276</v>
      </c>
      <c r="E194" s="21">
        <f>IF(AND('A-13'!E195="-",'A-8'!G65="-"),"-",SUM('A-13'!E195,'A-8'!G65))</f>
        <v>149</v>
      </c>
      <c r="F194" s="21">
        <f>IF(AND('A-13'!F195="-",'A-8'!H65="-"),"-",SUM('A-13'!F195,'A-8'!H65))</f>
        <v>1919</v>
      </c>
      <c r="G194" s="21" t="str">
        <f>'A-8'!I65</f>
        <v>-</v>
      </c>
      <c r="H194" s="21">
        <f t="shared" si="47"/>
        <v>10694</v>
      </c>
      <c r="I194" s="21"/>
      <c r="J194" s="21" t="s">
        <v>15</v>
      </c>
      <c r="K194" s="21" t="str">
        <f>IF(AND('A-13'!J195="-",'A-8'!N65="-"),"-",SUM('A-13'!J195,'A-8'!N65))</f>
        <v>-</v>
      </c>
      <c r="L194" s="21">
        <f>IF(AND('A-13'!K195="-",'A-8'!O65="-"),"-",SUM('A-13'!K195,'A-8'!O65))</f>
        <v>62</v>
      </c>
      <c r="M194" s="21">
        <f>IF(AND('A-13'!L195="-",'A-8'!P65="-"),"-",SUM('A-13'!L195,'A-8'!P65))</f>
        <v>37</v>
      </c>
      <c r="N194" s="21">
        <f>IF(AND('A-13'!M195="-",'A-8'!Q65="-"),"-",SUM('A-13'!M195,'A-8'!Q65))</f>
        <v>615</v>
      </c>
      <c r="O194" s="21" t="str">
        <f>'A-8'!R65</f>
        <v>-</v>
      </c>
      <c r="P194" s="21">
        <f t="shared" si="46"/>
        <v>714</v>
      </c>
    </row>
    <row r="195" spans="1:16" ht="11.25" customHeight="1">
      <c r="A195" s="68">
        <v>2013</v>
      </c>
      <c r="B195" s="21">
        <f>IF(AND('A-13'!B196="-",'A-8'!D66="-"),"-",SUM('A-13'!B196,'A-8'!D66))</f>
        <v>534</v>
      </c>
      <c r="C195" s="21">
        <f>IF(AND('A-13'!C196="-",'A-8'!E66="-"),"-",SUM('A-13'!C196,'A-8'!E66))</f>
        <v>1062</v>
      </c>
      <c r="D195" s="21">
        <f>IF(AND('A-13'!D196="-",'A-8'!F66="-"),"-",SUM('A-13'!D196,'A-8'!F66))</f>
        <v>178</v>
      </c>
      <c r="E195" s="21">
        <f>IF(AND('A-13'!E196="-",'A-8'!G66="-"),"-",SUM('A-13'!E196,'A-8'!G66))</f>
        <v>298</v>
      </c>
      <c r="F195" s="21">
        <f>IF(AND('A-13'!F196="-",'A-8'!H66="-"),"-",SUM('A-13'!F196,'A-8'!H66))</f>
        <v>433</v>
      </c>
      <c r="G195" s="21" t="str">
        <f>'A-8'!I66</f>
        <v>-</v>
      </c>
      <c r="H195" s="21">
        <f t="shared" si="47"/>
        <v>2505</v>
      </c>
      <c r="I195" s="21"/>
      <c r="J195" s="21" t="s">
        <v>15</v>
      </c>
      <c r="K195" s="21" t="str">
        <f>IF(AND('A-13'!J196="-",'A-8'!N66="-"),"-",SUM('A-13'!J196,'A-8'!N66))</f>
        <v>-</v>
      </c>
      <c r="L195" s="21">
        <f>IF(AND('A-13'!K196="-",'A-8'!O66="-"),"-",SUM('A-13'!K196,'A-8'!O66))</f>
        <v>67</v>
      </c>
      <c r="M195" s="21">
        <f>IF(AND('A-13'!L196="-",'A-8'!P66="-"),"-",SUM('A-13'!L196,'A-8'!P66))</f>
        <v>375</v>
      </c>
      <c r="N195" s="21">
        <f>IF(AND('A-13'!M196="-",'A-8'!Q66="-"),"-",SUM('A-13'!M196,'A-8'!Q66))</f>
        <v>137</v>
      </c>
      <c r="O195" s="21" t="str">
        <f>'A-8'!R66</f>
        <v>-</v>
      </c>
      <c r="P195" s="21">
        <f t="shared" si="46"/>
        <v>579</v>
      </c>
    </row>
    <row r="196" spans="1:16" ht="11.25" customHeight="1">
      <c r="A196" s="68">
        <v>2014</v>
      </c>
      <c r="B196" s="21">
        <f>IF(AND('A-13'!B197="-",'A-8'!D67="-"),"-",SUM('A-13'!B197,'A-8'!D67))</f>
        <v>20242</v>
      </c>
      <c r="C196" s="21">
        <f>IF(AND('A-13'!C197="-",'A-8'!E67="-"),"-",SUM('A-13'!C197,'A-8'!E67))</f>
        <v>1278</v>
      </c>
      <c r="D196" s="21">
        <f>IF(AND('A-13'!D197="-",'A-8'!F67="-"),"-",SUM('A-13'!D197,'A-8'!F67))</f>
        <v>2880</v>
      </c>
      <c r="E196" s="21">
        <f>IF(AND('A-13'!E197="-",'A-8'!G67="-"),"-",SUM('A-13'!E197,'A-8'!G67))</f>
        <v>472</v>
      </c>
      <c r="F196" s="21">
        <f>IF(AND('A-13'!F197="-",'A-8'!H67="-"),"-",SUM('A-13'!F197,'A-8'!H67))</f>
        <v>290</v>
      </c>
      <c r="G196" s="21" t="str">
        <f>'A-8'!I67</f>
        <v>-</v>
      </c>
      <c r="H196" s="21">
        <f t="shared" si="47"/>
        <v>25162</v>
      </c>
      <c r="I196" s="21"/>
      <c r="J196" s="21" t="s">
        <v>15</v>
      </c>
      <c r="K196" s="21" t="str">
        <f>IF(AND('A-13'!J197="-",'A-8'!N67="-"),"-",SUM('A-13'!J197,'A-8'!N67))</f>
        <v>-</v>
      </c>
      <c r="L196" s="21">
        <f>IF(AND('A-13'!K197="-",'A-8'!O67="-"),"-",SUM('A-13'!K197,'A-8'!O67))</f>
        <v>2962</v>
      </c>
      <c r="M196" s="21">
        <f>IF(AND('A-13'!L197="-",'A-8'!P67="-"),"-",SUM('A-13'!L197,'A-8'!P67))</f>
        <v>2392</v>
      </c>
      <c r="N196" s="21">
        <f>IF(AND('A-13'!M197="-",'A-8'!Q67="-"),"-",SUM('A-13'!M197,'A-8'!Q67))</f>
        <v>4587</v>
      </c>
      <c r="O196" s="21" t="str">
        <f>'A-8'!R67</f>
        <v>-</v>
      </c>
      <c r="P196" s="21">
        <f t="shared" si="46"/>
        <v>9941</v>
      </c>
    </row>
    <row r="197" spans="1:16" ht="11.25" customHeight="1">
      <c r="A197" s="68">
        <v>2015</v>
      </c>
      <c r="B197" s="21">
        <f>IF(AND('A-13'!B198="-",'A-8'!D68="-"),"-",SUM('A-13'!B198,'A-8'!D68))</f>
        <v>9487</v>
      </c>
      <c r="C197" s="21">
        <f>IF(AND('A-13'!C198="-",'A-8'!E68="-"),"-",SUM('A-13'!C198,'A-8'!E68))</f>
        <v>2177</v>
      </c>
      <c r="D197" s="21">
        <f>IF(AND('A-13'!D198="-",'A-8'!F68="-"),"-",SUM('A-13'!D198,'A-8'!F68))</f>
        <v>1389</v>
      </c>
      <c r="E197" s="21">
        <f>IF(AND('A-13'!E198="-",'A-8'!G68="-"),"-",SUM('A-13'!E198,'A-8'!G68))</f>
        <v>1037</v>
      </c>
      <c r="F197" s="21">
        <f>IF(AND('A-13'!F198="-",'A-8'!H68="-"),"-",SUM('A-13'!F198,'A-8'!H68))</f>
        <v>817</v>
      </c>
      <c r="G197" s="21" t="str">
        <f>'A-8'!I68</f>
        <v>-</v>
      </c>
      <c r="H197" s="21">
        <f t="shared" si="47"/>
        <v>14907</v>
      </c>
      <c r="I197" s="21"/>
      <c r="J197" s="21" t="s">
        <v>15</v>
      </c>
      <c r="K197" s="21" t="str">
        <f>IF(AND('A-13'!J198="-",'A-8'!N68="-"),"-",SUM('A-13'!J198,'A-8'!N68))</f>
        <v>-</v>
      </c>
      <c r="L197" s="21">
        <f>IF(AND('A-13'!K198="-",'A-8'!O68="-"),"-",SUM('A-13'!K198,'A-8'!O68))</f>
        <v>369</v>
      </c>
      <c r="M197" s="21">
        <f>IF(AND('A-13'!L198="-",'A-8'!P68="-"),"-",SUM('A-13'!L198,'A-8'!P68))</f>
        <v>582</v>
      </c>
      <c r="N197" s="21">
        <f>IF(AND('A-13'!M198="-",'A-8'!Q68="-"),"-",SUM('A-13'!M198,'A-8'!Q68))</f>
        <v>1952</v>
      </c>
      <c r="O197" s="21" t="str">
        <f>'A-8'!R68</f>
        <v>-</v>
      </c>
      <c r="P197" s="21">
        <f t="shared" ref="P197:P200" si="48">SUM(J197:O197)</f>
        <v>2903</v>
      </c>
    </row>
    <row r="198" spans="1:16" ht="11.25" customHeight="1">
      <c r="A198" s="68">
        <v>2016</v>
      </c>
      <c r="B198" s="21">
        <f>IF(AND('A-13'!B199="-",'A-8'!D69="-"),"-",SUM('A-13'!B199,'A-8'!D69))</f>
        <v>1175</v>
      </c>
      <c r="C198" s="21">
        <f>IF(AND('A-13'!C199="-",'A-8'!E69="-"),"-",SUM('A-13'!C199,'A-8'!E69))</f>
        <v>1089</v>
      </c>
      <c r="D198" s="21">
        <f>IF(AND('A-13'!D199="-",'A-8'!F69="-"),"-",SUM('A-13'!D199,'A-8'!F69))</f>
        <v>428</v>
      </c>
      <c r="E198" s="21">
        <f>IF(AND('A-13'!E199="-",'A-8'!G69="-"),"-",SUM('A-13'!E199,'A-8'!G69))</f>
        <v>1025</v>
      </c>
      <c r="F198" s="21" t="str">
        <f>IF(AND('A-13'!F199="-",'A-8'!H69="-"),"-",SUM('A-13'!F199,'A-8'!H69))</f>
        <v>-</v>
      </c>
      <c r="G198" s="21" t="str">
        <f>'A-8'!I69</f>
        <v>-</v>
      </c>
      <c r="H198" s="21">
        <f t="shared" si="47"/>
        <v>3717</v>
      </c>
      <c r="I198" s="21"/>
      <c r="J198" s="21" t="s">
        <v>15</v>
      </c>
      <c r="K198" s="21" t="str">
        <f>IF(AND('A-13'!J199="-",'A-8'!N69="-"),"-",SUM('A-13'!J199,'A-8'!N69))</f>
        <v>-</v>
      </c>
      <c r="L198" s="21" t="str">
        <f>IF(AND('A-13'!K199="-",'A-8'!O69="-"),"-",SUM('A-13'!K199,'A-8'!O69))</f>
        <v>-</v>
      </c>
      <c r="M198" s="21" t="str">
        <f>IF(AND('A-13'!L199="-",'A-8'!P69="-"),"-",SUM('A-13'!L199,'A-8'!P69))</f>
        <v>-</v>
      </c>
      <c r="N198" s="21" t="str">
        <f>IF(AND('A-13'!M199="-",'A-8'!Q69="-"),"-",SUM('A-13'!M199,'A-8'!Q69))</f>
        <v>-</v>
      </c>
      <c r="O198" s="21" t="str">
        <f>'A-8'!R69</f>
        <v>-</v>
      </c>
      <c r="P198" s="21" t="str">
        <f>'A-8'!S69</f>
        <v>-</v>
      </c>
    </row>
    <row r="199" spans="1:16" ht="11.25" customHeight="1">
      <c r="A199" s="68">
        <v>2017</v>
      </c>
      <c r="B199" s="21">
        <f>IF(AND('A-13'!B200="-",'A-8'!D70="-"),"-",SUM('A-13'!B200,'A-8'!D70))</f>
        <v>1228</v>
      </c>
      <c r="C199" s="21">
        <f>IF(AND('A-13'!C200="-",'A-8'!E70="-"),"-",SUM('A-13'!C200,'A-8'!E70))</f>
        <v>874</v>
      </c>
      <c r="D199" s="21">
        <f>IF(AND('A-13'!D200="-",'A-8'!F70="-"),"-",SUM('A-13'!D200,'A-8'!F70))</f>
        <v>124</v>
      </c>
      <c r="E199" s="21">
        <f>IF(AND('A-13'!E200="-",'A-8'!G70="-"),"-",SUM('A-13'!E200,'A-8'!G70))</f>
        <v>632</v>
      </c>
      <c r="F199" s="21">
        <f>IF(AND('A-13'!F200="-",'A-8'!H70="-"),"-",SUM('A-13'!F200,'A-8'!H70))</f>
        <v>343</v>
      </c>
      <c r="G199" s="21" t="str">
        <f>'A-8'!I70</f>
        <v>-</v>
      </c>
      <c r="H199" s="21">
        <f t="shared" si="47"/>
        <v>3201</v>
      </c>
      <c r="I199" s="21"/>
      <c r="J199" s="21" t="s">
        <v>15</v>
      </c>
      <c r="K199" s="21" t="str">
        <f>IF(AND('A-13'!J200="-",'A-8'!N70="-"),"-",SUM('A-13'!J200,'A-8'!N70))</f>
        <v>-</v>
      </c>
      <c r="L199" s="21">
        <f>IF(AND('A-13'!K200="-",'A-8'!O70="-"),"-",SUM('A-13'!K200,'A-8'!O70))</f>
        <v>30</v>
      </c>
      <c r="M199" s="21">
        <f>IF(AND('A-13'!L200="-",'A-8'!P70="-"),"-",SUM('A-13'!L200,'A-8'!P70))</f>
        <v>355</v>
      </c>
      <c r="N199" s="21">
        <f>IF(AND('A-13'!M200="-",'A-8'!Q70="-"),"-",SUM('A-13'!M200,'A-8'!Q70))</f>
        <v>216</v>
      </c>
      <c r="O199" s="21" t="str">
        <f>'A-8'!R70</f>
        <v>-</v>
      </c>
      <c r="P199" s="21">
        <f t="shared" si="48"/>
        <v>601</v>
      </c>
    </row>
    <row r="200" spans="1:16" ht="11.25" customHeight="1">
      <c r="A200" s="86">
        <v>2018</v>
      </c>
      <c r="B200" s="21">
        <f>IF(AND('A-13'!B201="-",'A-8'!D71="-"),"-",SUM('A-13'!B201,'A-8'!D71))</f>
        <v>36</v>
      </c>
      <c r="C200" s="21">
        <f>IF(AND('A-13'!C201="-",'A-8'!E71="-"),"-",SUM('A-13'!C201,'A-8'!E71))</f>
        <v>337</v>
      </c>
      <c r="D200" s="21">
        <f>IF(AND('A-13'!D201="-",'A-8'!F71="-"),"-",SUM('A-13'!D201,'A-8'!F71))</f>
        <v>30</v>
      </c>
      <c r="E200" s="21">
        <f>IF(AND('A-13'!E201="-",'A-8'!G71="-"),"-",SUM('A-13'!E201,'A-8'!G71))</f>
        <v>57</v>
      </c>
      <c r="F200" s="21">
        <f>IF(AND('A-13'!F201="-",'A-8'!H71="-"),"-",SUM('A-13'!F201,'A-8'!H71))</f>
        <v>4</v>
      </c>
      <c r="G200" s="21" t="str">
        <f>'A-8'!I71</f>
        <v>-</v>
      </c>
      <c r="H200" s="21">
        <f t="shared" si="47"/>
        <v>464</v>
      </c>
      <c r="J200" s="21" t="s">
        <v>15</v>
      </c>
      <c r="K200" s="21" t="str">
        <f>IF(AND('A-13'!J201="-",'A-8'!N71="-"),"-",SUM('A-13'!J201,'A-8'!N71))</f>
        <v>-</v>
      </c>
      <c r="L200" s="21">
        <f>IF(AND('A-13'!K201="-",'A-8'!O71="-"),"-",SUM('A-13'!K201,'A-8'!O71))</f>
        <v>40</v>
      </c>
      <c r="M200" s="21">
        <f>IF(AND('A-13'!L201="-",'A-8'!P71="-"),"-",SUM('A-13'!L201,'A-8'!P71))</f>
        <v>85</v>
      </c>
      <c r="N200" s="21" t="str">
        <f>IF(AND('A-13'!M201="-",'A-8'!Q71="-"),"-",SUM('A-13'!M201,'A-8'!Q71))</f>
        <v>-</v>
      </c>
      <c r="O200" s="21" t="str">
        <f>'A-8'!R71</f>
        <v>-</v>
      </c>
      <c r="P200" s="21">
        <f t="shared" si="48"/>
        <v>125</v>
      </c>
    </row>
    <row r="201" spans="1:16" ht="11.25" customHeight="1">
      <c r="A201" s="86">
        <v>2019</v>
      </c>
      <c r="B201" s="21">
        <f>IF(AND('A-13'!B202="-",'A-8'!D72="-"),"-",SUM('A-13'!B202,'A-8'!D72))</f>
        <v>156</v>
      </c>
      <c r="C201" s="21">
        <f>IF(AND('A-13'!C202="-",'A-8'!E72="-"),"-",SUM('A-13'!C202,'A-8'!E72))</f>
        <v>62</v>
      </c>
      <c r="D201" s="21">
        <f>IF(AND('A-13'!D202="-",'A-8'!F72="-"),"-",SUM('A-13'!D202,'A-8'!F72))</f>
        <v>370</v>
      </c>
      <c r="E201" s="21">
        <f>IF(AND('A-13'!E202="-",'A-8'!G72="-"),"-",SUM('A-13'!E202,'A-8'!G72))</f>
        <v>121</v>
      </c>
      <c r="F201" s="21">
        <f>IF(AND('A-13'!F202="-",'A-8'!H72="-"),"-",SUM('A-13'!F202,'A-8'!H72))</f>
        <v>28</v>
      </c>
      <c r="G201" s="21" t="str">
        <f>'A-8'!I72</f>
        <v>-</v>
      </c>
      <c r="H201" s="21">
        <f t="shared" ref="H201:H206" si="49">SUM(B201:G201)</f>
        <v>737</v>
      </c>
      <c r="J201" s="21" t="s">
        <v>15</v>
      </c>
      <c r="K201" s="21" t="str">
        <f>IF(AND('A-13'!J202="-",'A-8'!N72="-"),"-",SUM('A-13'!J202,'A-8'!N72))</f>
        <v>-</v>
      </c>
      <c r="L201" s="21">
        <f>IF(AND('A-13'!K202="-",'A-8'!O72="-"),"-",SUM('A-13'!K202,'A-8'!O72))</f>
        <v>1190</v>
      </c>
      <c r="M201" s="21">
        <f>IF(AND('A-13'!L202="-",'A-8'!P72="-"),"-",SUM('A-13'!L202,'A-8'!P72))</f>
        <v>400</v>
      </c>
      <c r="N201" s="21">
        <f>IF(AND('A-13'!M202="-",'A-8'!Q72="-"),"-",SUM('A-13'!M202,'A-8'!Q72))</f>
        <v>81</v>
      </c>
      <c r="O201" s="21" t="str">
        <f>'A-8'!R72</f>
        <v>-</v>
      </c>
      <c r="P201" s="21">
        <f t="shared" ref="P201:P206" si="50">SUM(J201:O201)</f>
        <v>1671</v>
      </c>
    </row>
    <row r="202" spans="1:16" ht="11.25" customHeight="1">
      <c r="A202" s="86">
        <v>2020</v>
      </c>
      <c r="B202" s="21">
        <f>IF(AND('A-13'!B203="-",'A-8'!D73="-"),"-",SUM('A-13'!B203,'A-8'!D73))</f>
        <v>231</v>
      </c>
      <c r="C202" s="21">
        <f>IF(AND('A-13'!C203="-",'A-8'!E73="-"),"-",SUM('A-13'!C203,'A-8'!E73))</f>
        <v>168</v>
      </c>
      <c r="D202" s="21">
        <f>IF(AND('A-13'!D203="-",'A-8'!F73="-"),"-",SUM('A-13'!D203,'A-8'!F73))</f>
        <v>57</v>
      </c>
      <c r="E202" s="21">
        <f>IF(AND('A-13'!E203="-",'A-8'!G73="-"),"-",SUM('A-13'!E203,'A-8'!G73))</f>
        <v>101</v>
      </c>
      <c r="F202" s="21">
        <f>IF(AND('A-13'!F203="-",'A-8'!H73="-"),"-",SUM('A-13'!F203,'A-8'!H73))</f>
        <v>11</v>
      </c>
      <c r="G202" s="21" t="str">
        <f>'A-8'!I73</f>
        <v>-</v>
      </c>
      <c r="H202" s="21">
        <f t="shared" si="49"/>
        <v>568</v>
      </c>
      <c r="J202" s="21" t="s">
        <v>15</v>
      </c>
      <c r="K202" s="21" t="str">
        <f>IF(AND('A-13'!J203="-",'A-8'!N73="-"),"-",SUM('A-13'!J203,'A-8'!N73))</f>
        <v>-</v>
      </c>
      <c r="L202" s="21">
        <f>IF(AND('A-13'!K203="-",'A-8'!O73="-"),"-",SUM('A-13'!K203,'A-8'!O73))</f>
        <v>63</v>
      </c>
      <c r="M202" s="21">
        <f>IF(AND('A-13'!L203="-",'A-8'!P73="-"),"-",SUM('A-13'!L203,'A-8'!P73))</f>
        <v>64</v>
      </c>
      <c r="N202" s="21">
        <f>IF(AND('A-13'!M203="-",'A-8'!Q73="-"),"-",SUM('A-13'!M203,'A-8'!Q73))</f>
        <v>18</v>
      </c>
      <c r="O202" s="21" t="str">
        <f>'A-8'!R73</f>
        <v>-</v>
      </c>
      <c r="P202" s="21">
        <f t="shared" si="50"/>
        <v>145</v>
      </c>
    </row>
    <row r="203" spans="1:16" ht="11.25" customHeight="1">
      <c r="A203" s="86">
        <v>2021</v>
      </c>
      <c r="B203" s="21">
        <f>IF(AND('A-13'!B204="-",'A-8'!D74="-"),"-",SUM('A-13'!B204,'A-8'!D74))</f>
        <v>39</v>
      </c>
      <c r="C203" s="21">
        <f>IF(AND('A-13'!C204="-",'A-8'!E74="-"),"-",SUM('A-13'!C204,'A-8'!E74))</f>
        <v>85</v>
      </c>
      <c r="D203" s="21">
        <f>IF(AND('A-13'!D204="-",'A-8'!F74="-"),"-",SUM('A-13'!D204,'A-8'!F74))</f>
        <v>128</v>
      </c>
      <c r="E203" s="21">
        <f>IF(AND('A-13'!E204="-",'A-8'!G74="-"),"-",SUM('A-13'!E204,'A-8'!G74))</f>
        <v>57</v>
      </c>
      <c r="F203" s="21">
        <f>IF(AND('A-13'!F204="-",'A-8'!H74="-"),"-",SUM('A-13'!F204,'A-8'!H74))</f>
        <v>15</v>
      </c>
      <c r="G203" s="21" t="str">
        <f>'A-8'!I74</f>
        <v>-</v>
      </c>
      <c r="H203" s="21">
        <f t="shared" si="49"/>
        <v>324</v>
      </c>
      <c r="J203" s="21" t="s">
        <v>15</v>
      </c>
      <c r="K203" s="21" t="str">
        <f>IF(AND('A-13'!J204="-",'A-8'!N74="-"),"-",SUM('A-13'!J204,'A-8'!N74))</f>
        <v>-</v>
      </c>
      <c r="L203" s="21">
        <f>IF(AND('A-13'!K204="-",'A-8'!O74="-"),"-",SUM('A-13'!K204,'A-8'!O74))</f>
        <v>75</v>
      </c>
      <c r="M203" s="21">
        <f>IF(AND('A-13'!L204="-",'A-8'!P74="-"),"-",SUM('A-13'!L204,'A-8'!P74))</f>
        <v>68</v>
      </c>
      <c r="N203" s="21">
        <f>IF(AND('A-13'!M204="-",'A-8'!Q74="-"),"-",SUM('A-13'!M204,'A-8'!Q74))</f>
        <v>122</v>
      </c>
      <c r="O203" s="21" t="str">
        <f>'A-8'!R74</f>
        <v>-</v>
      </c>
      <c r="P203" s="21">
        <f t="shared" si="50"/>
        <v>265</v>
      </c>
    </row>
    <row r="204" spans="1:16" ht="11.25" customHeight="1">
      <c r="A204" s="86">
        <v>2022</v>
      </c>
      <c r="B204" s="21">
        <f>IF(AND('A-13'!B205="-",'A-8'!D75="-"),"-",SUM('A-13'!B205,'A-8'!D75))</f>
        <v>377</v>
      </c>
      <c r="C204" s="21">
        <f>IF(AND('A-13'!C205="-",'A-8'!E75="-"),"-",SUM('A-13'!C205,'A-8'!E75))</f>
        <v>805</v>
      </c>
      <c r="D204" s="21">
        <f>IF(AND('A-13'!D205="-",'A-8'!F75="-"),"-",SUM('A-13'!D205,'A-8'!F75))</f>
        <v>1437</v>
      </c>
      <c r="E204" s="21">
        <f>IF(AND('A-13'!E205="-",'A-8'!G75="-"),"-",SUM('A-13'!E205,'A-8'!G75))</f>
        <v>23</v>
      </c>
      <c r="F204" s="21">
        <f>IF(AND('A-13'!F205="-",'A-8'!H75="-"),"-",SUM('A-13'!F205,'A-8'!H75))</f>
        <v>35</v>
      </c>
      <c r="G204" s="21" t="str">
        <f>'A-8'!I75</f>
        <v>-</v>
      </c>
      <c r="H204" s="21">
        <f t="shared" si="49"/>
        <v>2677</v>
      </c>
      <c r="J204" s="21" t="s">
        <v>15</v>
      </c>
      <c r="K204" s="21" t="str">
        <f>IF(AND('A-13'!J205="-",'A-8'!N75="-"),"-",SUM('A-13'!J205,'A-8'!N75))</f>
        <v>-</v>
      </c>
      <c r="L204" s="21">
        <f>IF(AND('A-13'!K205="-",'A-8'!O75="-"),"-",SUM('A-13'!K205,'A-8'!O75))</f>
        <v>1893</v>
      </c>
      <c r="M204" s="21">
        <f>IF(AND('A-13'!L205="-",'A-8'!P75="-"),"-",SUM('A-13'!L205,'A-8'!P75))</f>
        <v>198</v>
      </c>
      <c r="N204" s="21">
        <f>IF(AND('A-13'!M205="-",'A-8'!Q75="-"),"-",SUM('A-13'!M205,'A-8'!Q75))</f>
        <v>1562</v>
      </c>
      <c r="O204" s="21" t="str">
        <f>'A-8'!R75</f>
        <v>-</v>
      </c>
      <c r="P204" s="21">
        <f t="shared" si="50"/>
        <v>3653</v>
      </c>
    </row>
    <row r="205" spans="1:16" ht="11.25" customHeight="1">
      <c r="A205" s="86">
        <v>2023</v>
      </c>
      <c r="B205" s="21">
        <f>IF(AND('A-13'!B206="-",'A-8'!D76="-"),"-",SUM('A-13'!B206,'A-8'!D76))</f>
        <v>389</v>
      </c>
      <c r="C205" s="21">
        <f>IF(AND('A-13'!C206="-",'A-8'!E76="-"),"-",SUM('A-13'!C206,'A-8'!E76))</f>
        <v>837</v>
      </c>
      <c r="D205" s="21">
        <f>IF(AND('A-13'!D206="-",'A-8'!F76="-"),"-",SUM('A-13'!D206,'A-8'!F76))</f>
        <v>1131</v>
      </c>
      <c r="E205" s="21">
        <f>IF(AND('A-13'!E206="-",'A-8'!G76="-"),"-",SUM('A-13'!E206,'A-8'!G76))</f>
        <v>128</v>
      </c>
      <c r="F205" s="21">
        <f>IF(AND('A-13'!F206="-",'A-8'!H76="-"),"-",SUM('A-13'!F206,'A-8'!H76))</f>
        <v>43</v>
      </c>
      <c r="G205" s="21" t="str">
        <f>'A-8'!I76</f>
        <v>-</v>
      </c>
      <c r="H205" s="21">
        <f t="shared" si="49"/>
        <v>2528</v>
      </c>
      <c r="J205" s="21" t="s">
        <v>15</v>
      </c>
      <c r="K205" s="21" t="str">
        <f>IF(AND('A-13'!J206="-",'A-8'!N76="-"),"-",SUM('A-13'!J206,'A-8'!N76))</f>
        <v>-</v>
      </c>
      <c r="L205" s="21">
        <f>IF(AND('A-13'!K206="-",'A-8'!O76="-"),"-",SUM('A-13'!K206,'A-8'!O76))</f>
        <v>674</v>
      </c>
      <c r="M205" s="21">
        <f>IF(AND('A-13'!L206="-",'A-8'!P76="-"),"-",SUM('A-13'!L206,'A-8'!P76))</f>
        <v>656</v>
      </c>
      <c r="N205" s="21">
        <f>IF(AND('A-13'!M206="-",'A-8'!Q76="-"),"-",SUM('A-13'!M206,'A-8'!Q76))</f>
        <v>554</v>
      </c>
      <c r="O205" s="21" t="str">
        <f>'A-8'!R76</f>
        <v>-</v>
      </c>
      <c r="P205" s="21">
        <f t="shared" si="50"/>
        <v>1884</v>
      </c>
    </row>
    <row r="206" spans="1:16" ht="11.25" customHeight="1">
      <c r="A206" s="86" t="s">
        <v>346</v>
      </c>
      <c r="B206" s="21">
        <f>IF(AND('A-13'!B207="-",'A-8'!D77="-"),"-",SUM('A-13'!B207,'A-8'!D77))</f>
        <v>3179</v>
      </c>
      <c r="C206" s="21">
        <f>IF(AND('A-13'!C207="-",'A-8'!E77="-"),"-",SUM('A-13'!C207,'A-8'!E77))</f>
        <v>1012</v>
      </c>
      <c r="D206" s="21">
        <f>IF(AND('A-13'!D207="-",'A-8'!F77="-"),"-",SUM('A-13'!D207,'A-8'!F77))</f>
        <v>474</v>
      </c>
      <c r="E206" s="21">
        <f>IF(AND('A-13'!E207="-",'A-8'!G77="-"),"-",SUM('A-13'!E207,'A-8'!G77))</f>
        <v>154</v>
      </c>
      <c r="F206" s="21">
        <f>IF(AND('A-13'!F207="-",'A-8'!H77="-"),"-",SUM('A-13'!F207,'A-8'!H77))</f>
        <v>2</v>
      </c>
      <c r="G206" s="21" t="str">
        <f>'A-8'!I77</f>
        <v>-</v>
      </c>
      <c r="H206" s="21">
        <f t="shared" si="49"/>
        <v>4821</v>
      </c>
      <c r="J206" s="21" t="s">
        <v>15</v>
      </c>
      <c r="K206" s="21" t="str">
        <f>IF(AND('A-13'!J207="-",'A-8'!N77="-"),"-",SUM('A-13'!J207,'A-8'!N77))</f>
        <v>-</v>
      </c>
      <c r="L206" s="21">
        <f>IF(AND('A-13'!K207="-",'A-8'!O77="-"),"-",SUM('A-13'!K207,'A-8'!O77))</f>
        <v>926</v>
      </c>
      <c r="M206" s="21">
        <f>IF(AND('A-13'!L207="-",'A-8'!P77="-"),"-",SUM('A-13'!L207,'A-8'!P77))</f>
        <v>760</v>
      </c>
      <c r="N206" s="21">
        <f>IF(AND('A-13'!M207="-",'A-8'!Q77="-"),"-",SUM('A-13'!M207,'A-8'!Q77))</f>
        <v>132</v>
      </c>
      <c r="O206" s="21" t="str">
        <f>'A-8'!R77</f>
        <v>-</v>
      </c>
      <c r="P206" s="21">
        <f t="shared" si="50"/>
        <v>1818</v>
      </c>
    </row>
    <row r="207" spans="1:16" ht="11.25" customHeight="1"/>
    <row r="208" spans="1:16" ht="11.25" customHeight="1">
      <c r="A208" s="63" t="s">
        <v>293</v>
      </c>
      <c r="B208" s="85"/>
      <c r="C208" s="85"/>
      <c r="D208" s="85"/>
      <c r="E208" s="18"/>
    </row>
    <row r="209" spans="1:16" ht="11.25" customHeight="1">
      <c r="A209" s="68">
        <v>1976</v>
      </c>
      <c r="B209" s="21">
        <f t="shared" ref="B209:H218" si="51">IF(AND(B158="-",B5="-"),"-",SUM(B158,B5))</f>
        <v>84158</v>
      </c>
      <c r="C209" s="21">
        <f t="shared" si="51"/>
        <v>104503</v>
      </c>
      <c r="D209" s="21">
        <f t="shared" si="51"/>
        <v>90910</v>
      </c>
      <c r="E209" s="21">
        <f t="shared" si="51"/>
        <v>59542</v>
      </c>
      <c r="F209" s="21">
        <f t="shared" si="51"/>
        <v>23929</v>
      </c>
      <c r="G209" s="21">
        <f t="shared" si="51"/>
        <v>210</v>
      </c>
      <c r="H209" s="21">
        <f t="shared" si="51"/>
        <v>363252</v>
      </c>
      <c r="J209" s="21" t="str">
        <f t="shared" ref="J209:P218" si="52">IF(AND(J158="-",J5="-"),"-",SUM(J158,J5))</f>
        <v>-</v>
      </c>
      <c r="K209" s="21">
        <f t="shared" si="52"/>
        <v>297844</v>
      </c>
      <c r="L209" s="21">
        <f t="shared" si="52"/>
        <v>694137</v>
      </c>
      <c r="M209" s="21">
        <f t="shared" si="52"/>
        <v>344650</v>
      </c>
      <c r="N209" s="21">
        <f t="shared" si="52"/>
        <v>185526</v>
      </c>
      <c r="O209" s="21">
        <f t="shared" si="52"/>
        <v>1747</v>
      </c>
      <c r="P209" s="21">
        <f t="shared" si="52"/>
        <v>1419739</v>
      </c>
    </row>
    <row r="210" spans="1:16" ht="11.25" customHeight="1">
      <c r="A210" s="68">
        <v>1977</v>
      </c>
      <c r="B210" s="21">
        <f t="shared" si="51"/>
        <v>67904</v>
      </c>
      <c r="C210" s="21">
        <f t="shared" si="51"/>
        <v>37672</v>
      </c>
      <c r="D210" s="21">
        <f t="shared" si="51"/>
        <v>67088</v>
      </c>
      <c r="E210" s="21">
        <f t="shared" si="51"/>
        <v>36157</v>
      </c>
      <c r="F210" s="21">
        <f t="shared" si="51"/>
        <v>29979</v>
      </c>
      <c r="G210" s="21">
        <f t="shared" si="51"/>
        <v>697</v>
      </c>
      <c r="H210" s="21">
        <f t="shared" si="51"/>
        <v>239497</v>
      </c>
      <c r="J210" s="21">
        <f t="shared" si="52"/>
        <v>4</v>
      </c>
      <c r="K210" s="21">
        <f t="shared" si="52"/>
        <v>26661</v>
      </c>
      <c r="L210" s="21">
        <f t="shared" si="52"/>
        <v>409371</v>
      </c>
      <c r="M210" s="21">
        <f t="shared" si="52"/>
        <v>191422</v>
      </c>
      <c r="N210" s="21">
        <f t="shared" si="52"/>
        <v>101207</v>
      </c>
      <c r="O210" s="21">
        <f t="shared" si="52"/>
        <v>374</v>
      </c>
      <c r="P210" s="21">
        <f t="shared" si="52"/>
        <v>729039</v>
      </c>
    </row>
    <row r="211" spans="1:16" ht="11.25" customHeight="1">
      <c r="A211" s="68">
        <v>1978</v>
      </c>
      <c r="B211" s="21">
        <f t="shared" si="51"/>
        <v>25770</v>
      </c>
      <c r="C211" s="21">
        <f t="shared" si="51"/>
        <v>27339</v>
      </c>
      <c r="D211" s="21">
        <f t="shared" si="51"/>
        <v>51963</v>
      </c>
      <c r="E211" s="21">
        <f t="shared" si="51"/>
        <v>27473</v>
      </c>
      <c r="F211" s="21">
        <f t="shared" si="51"/>
        <v>10212</v>
      </c>
      <c r="G211" s="21">
        <f t="shared" si="51"/>
        <v>1966</v>
      </c>
      <c r="H211" s="21">
        <f t="shared" si="51"/>
        <v>144723</v>
      </c>
      <c r="J211" s="21" t="str">
        <f t="shared" si="52"/>
        <v>-</v>
      </c>
      <c r="K211" s="21">
        <f t="shared" si="52"/>
        <v>17840</v>
      </c>
      <c r="L211" s="21">
        <f t="shared" si="52"/>
        <v>339797</v>
      </c>
      <c r="M211" s="21">
        <f t="shared" si="52"/>
        <v>120580</v>
      </c>
      <c r="N211" s="21">
        <f t="shared" si="52"/>
        <v>123503</v>
      </c>
      <c r="O211" s="21">
        <f t="shared" si="52"/>
        <v>1092</v>
      </c>
      <c r="P211" s="21">
        <f t="shared" si="52"/>
        <v>602812</v>
      </c>
    </row>
    <row r="212" spans="1:16" ht="11.25" customHeight="1">
      <c r="A212" s="68">
        <v>1979</v>
      </c>
      <c r="B212" s="21">
        <f t="shared" si="51"/>
        <v>47208</v>
      </c>
      <c r="C212" s="21">
        <f t="shared" si="51"/>
        <v>314</v>
      </c>
      <c r="D212" s="21">
        <f t="shared" si="51"/>
        <v>38231</v>
      </c>
      <c r="E212" s="21">
        <f t="shared" si="51"/>
        <v>41725</v>
      </c>
      <c r="F212" s="21">
        <f t="shared" si="51"/>
        <v>987</v>
      </c>
      <c r="G212" s="21">
        <f t="shared" si="51"/>
        <v>9</v>
      </c>
      <c r="H212" s="21">
        <f t="shared" si="51"/>
        <v>128474</v>
      </c>
      <c r="J212" s="21">
        <f t="shared" si="52"/>
        <v>7</v>
      </c>
      <c r="K212" s="21">
        <f t="shared" si="52"/>
        <v>11</v>
      </c>
      <c r="L212" s="21">
        <f t="shared" si="52"/>
        <v>392422</v>
      </c>
      <c r="M212" s="21">
        <f t="shared" si="52"/>
        <v>280940</v>
      </c>
      <c r="N212" s="21">
        <f t="shared" si="52"/>
        <v>5181</v>
      </c>
      <c r="O212" s="21" t="str">
        <f t="shared" si="52"/>
        <v>-</v>
      </c>
      <c r="P212" s="21">
        <f t="shared" si="52"/>
        <v>678561</v>
      </c>
    </row>
    <row r="213" spans="1:16" ht="11.25" customHeight="1">
      <c r="A213" s="68">
        <v>1980</v>
      </c>
      <c r="B213" s="21">
        <f t="shared" si="51"/>
        <v>48912</v>
      </c>
      <c r="C213" s="21">
        <f t="shared" si="51"/>
        <v>2112</v>
      </c>
      <c r="D213" s="21">
        <f t="shared" si="51"/>
        <v>42274</v>
      </c>
      <c r="E213" s="21">
        <f t="shared" si="51"/>
        <v>24477</v>
      </c>
      <c r="F213" s="21">
        <f t="shared" si="51"/>
        <v>574</v>
      </c>
      <c r="G213" s="21">
        <f t="shared" si="51"/>
        <v>5</v>
      </c>
      <c r="H213" s="21">
        <f t="shared" si="51"/>
        <v>118354</v>
      </c>
      <c r="J213" s="21">
        <f t="shared" si="52"/>
        <v>97</v>
      </c>
      <c r="K213" s="21" t="str">
        <f t="shared" si="52"/>
        <v>-</v>
      </c>
      <c r="L213" s="21">
        <f t="shared" si="52"/>
        <v>199040</v>
      </c>
      <c r="M213" s="21">
        <f t="shared" si="52"/>
        <v>143386</v>
      </c>
      <c r="N213" s="21">
        <f t="shared" si="52"/>
        <v>9830</v>
      </c>
      <c r="O213" s="21">
        <f t="shared" si="52"/>
        <v>304</v>
      </c>
      <c r="P213" s="21">
        <f t="shared" si="52"/>
        <v>352657</v>
      </c>
    </row>
    <row r="214" spans="1:16" ht="11.25" customHeight="1">
      <c r="A214" s="68">
        <v>1981</v>
      </c>
      <c r="B214" s="21">
        <f t="shared" si="51"/>
        <v>52766</v>
      </c>
      <c r="C214" s="21">
        <f t="shared" si="51"/>
        <v>2568</v>
      </c>
      <c r="D214" s="21">
        <f t="shared" si="51"/>
        <v>25264</v>
      </c>
      <c r="E214" s="21">
        <f t="shared" si="51"/>
        <v>19119</v>
      </c>
      <c r="F214" s="21">
        <f t="shared" si="51"/>
        <v>0</v>
      </c>
      <c r="G214" s="21">
        <f t="shared" si="51"/>
        <v>9</v>
      </c>
      <c r="H214" s="21">
        <f t="shared" si="51"/>
        <v>99726</v>
      </c>
      <c r="J214" s="21" t="str">
        <f t="shared" si="52"/>
        <v>-</v>
      </c>
      <c r="K214" s="21" t="str">
        <f t="shared" si="52"/>
        <v>-</v>
      </c>
      <c r="L214" s="21">
        <f t="shared" si="52"/>
        <v>251655</v>
      </c>
      <c r="M214" s="21">
        <f t="shared" si="52"/>
        <v>143485</v>
      </c>
      <c r="N214" s="21" t="str">
        <f t="shared" si="52"/>
        <v>-</v>
      </c>
      <c r="O214" s="21" t="str">
        <f t="shared" si="52"/>
        <v>-</v>
      </c>
      <c r="P214" s="21">
        <f t="shared" si="52"/>
        <v>395140</v>
      </c>
    </row>
    <row r="215" spans="1:16" ht="11.25" customHeight="1">
      <c r="A215" s="68">
        <v>1982</v>
      </c>
      <c r="B215" s="21">
        <f t="shared" si="51"/>
        <v>62755</v>
      </c>
      <c r="C215" s="21">
        <f t="shared" si="51"/>
        <v>8682</v>
      </c>
      <c r="D215" s="21">
        <f t="shared" si="51"/>
        <v>58611</v>
      </c>
      <c r="E215" s="21">
        <f t="shared" si="51"/>
        <v>347</v>
      </c>
      <c r="F215" s="21">
        <f t="shared" si="51"/>
        <v>0</v>
      </c>
      <c r="G215" s="21">
        <f t="shared" si="51"/>
        <v>0</v>
      </c>
      <c r="H215" s="21">
        <f t="shared" si="51"/>
        <v>130395</v>
      </c>
      <c r="J215" s="21" t="str">
        <f t="shared" si="52"/>
        <v>-</v>
      </c>
      <c r="K215" s="21" t="str">
        <f t="shared" si="52"/>
        <v>-</v>
      </c>
      <c r="L215" s="21">
        <f t="shared" si="52"/>
        <v>247518</v>
      </c>
      <c r="M215" s="21">
        <f t="shared" si="52"/>
        <v>13918</v>
      </c>
      <c r="N215" s="21">
        <f t="shared" si="52"/>
        <v>159</v>
      </c>
      <c r="O215" s="21" t="str">
        <f t="shared" si="52"/>
        <v>-</v>
      </c>
      <c r="P215" s="21">
        <f t="shared" si="52"/>
        <v>261595</v>
      </c>
    </row>
    <row r="216" spans="1:16" ht="11.25" customHeight="1">
      <c r="A216" s="68">
        <v>1983</v>
      </c>
      <c r="B216" s="21">
        <f t="shared" si="51"/>
        <v>32498</v>
      </c>
      <c r="C216" s="21">
        <f t="shared" si="51"/>
        <v>6077</v>
      </c>
      <c r="D216" s="21">
        <f t="shared" si="51"/>
        <v>13410</v>
      </c>
      <c r="E216" s="21">
        <f t="shared" si="51"/>
        <v>1417</v>
      </c>
      <c r="F216" s="21">
        <f t="shared" si="51"/>
        <v>534</v>
      </c>
      <c r="G216" s="21">
        <f t="shared" si="51"/>
        <v>0</v>
      </c>
      <c r="H216" s="21">
        <f t="shared" si="51"/>
        <v>53936</v>
      </c>
      <c r="J216" s="21" t="str">
        <f t="shared" si="52"/>
        <v>-</v>
      </c>
      <c r="K216" s="21" t="str">
        <f t="shared" si="52"/>
        <v>-</v>
      </c>
      <c r="L216" s="21">
        <f t="shared" si="52"/>
        <v>4110</v>
      </c>
      <c r="M216" s="21">
        <f t="shared" si="52"/>
        <v>8349</v>
      </c>
      <c r="N216" s="21">
        <f t="shared" si="52"/>
        <v>15916</v>
      </c>
      <c r="O216" s="21" t="str">
        <f t="shared" si="52"/>
        <v>-</v>
      </c>
      <c r="P216" s="21">
        <f t="shared" si="52"/>
        <v>28375</v>
      </c>
    </row>
    <row r="217" spans="1:16" ht="11.25" customHeight="1">
      <c r="A217" s="68">
        <v>1984</v>
      </c>
      <c r="B217" s="21">
        <f t="shared" si="51"/>
        <v>9089</v>
      </c>
      <c r="C217" s="21">
        <f t="shared" si="51"/>
        <v>0</v>
      </c>
      <c r="D217" s="21">
        <f t="shared" si="51"/>
        <v>0</v>
      </c>
      <c r="E217" s="21">
        <f t="shared" si="51"/>
        <v>1813</v>
      </c>
      <c r="F217" s="21">
        <f t="shared" si="51"/>
        <v>0</v>
      </c>
      <c r="G217" s="21">
        <f t="shared" si="51"/>
        <v>0</v>
      </c>
      <c r="H217" s="21">
        <f t="shared" si="51"/>
        <v>10902</v>
      </c>
      <c r="J217" s="21" t="str">
        <f t="shared" si="52"/>
        <v>-</v>
      </c>
      <c r="K217" s="21" t="str">
        <f t="shared" si="52"/>
        <v>-</v>
      </c>
      <c r="L217" s="21" t="str">
        <f t="shared" si="52"/>
        <v>-</v>
      </c>
      <c r="M217" s="21">
        <f t="shared" si="52"/>
        <v>36739</v>
      </c>
      <c r="N217" s="21" t="str">
        <f t="shared" si="52"/>
        <v>-</v>
      </c>
      <c r="O217" s="21" t="str">
        <f t="shared" si="52"/>
        <v>-</v>
      </c>
      <c r="P217" s="21">
        <f t="shared" si="52"/>
        <v>36739</v>
      </c>
    </row>
    <row r="218" spans="1:16" ht="11.25" customHeight="1">
      <c r="A218" s="68">
        <v>1985</v>
      </c>
      <c r="B218" s="21">
        <f t="shared" si="51"/>
        <v>24876</v>
      </c>
      <c r="C218" s="21">
        <f t="shared" si="51"/>
        <v>230</v>
      </c>
      <c r="D218" s="21">
        <f t="shared" si="51"/>
        <v>9660</v>
      </c>
      <c r="E218" s="21">
        <f t="shared" si="51"/>
        <v>4535</v>
      </c>
      <c r="F218" s="21">
        <f t="shared" si="51"/>
        <v>31</v>
      </c>
      <c r="G218" s="21">
        <f t="shared" si="51"/>
        <v>3</v>
      </c>
      <c r="H218" s="21">
        <f t="shared" si="51"/>
        <v>39335</v>
      </c>
      <c r="J218" s="21" t="str">
        <f t="shared" si="52"/>
        <v>-</v>
      </c>
      <c r="K218" s="21" t="str">
        <f t="shared" si="52"/>
        <v>-</v>
      </c>
      <c r="L218" s="21">
        <f t="shared" si="52"/>
        <v>114403</v>
      </c>
      <c r="M218" s="21">
        <f t="shared" si="52"/>
        <v>32635</v>
      </c>
      <c r="N218" s="21">
        <f t="shared" si="52"/>
        <v>40</v>
      </c>
      <c r="O218" s="21" t="str">
        <f t="shared" si="52"/>
        <v>-</v>
      </c>
      <c r="P218" s="21">
        <f t="shared" si="52"/>
        <v>147078</v>
      </c>
    </row>
    <row r="219" spans="1:16" ht="11.25" customHeight="1">
      <c r="A219" s="68">
        <v>1986</v>
      </c>
      <c r="B219" s="21">
        <f t="shared" ref="B219:H228" si="53">IF(AND(B168="-",B15="-"),"-",SUM(B168,B15))</f>
        <v>31198</v>
      </c>
      <c r="C219" s="21">
        <f t="shared" si="53"/>
        <v>163</v>
      </c>
      <c r="D219" s="21" t="str">
        <f t="shared" si="53"/>
        <v>-</v>
      </c>
      <c r="E219" s="21">
        <f t="shared" si="53"/>
        <v>7576</v>
      </c>
      <c r="F219" s="21" t="str">
        <f t="shared" si="53"/>
        <v>-</v>
      </c>
      <c r="G219" s="21" t="str">
        <f t="shared" si="53"/>
        <v>-</v>
      </c>
      <c r="H219" s="21">
        <f t="shared" si="53"/>
        <v>38937</v>
      </c>
      <c r="J219" s="21" t="str">
        <f t="shared" ref="J219:P228" si="54">IF(AND(J168="-",J15="-"),"-",SUM(J168,J15))</f>
        <v>-</v>
      </c>
      <c r="K219" s="21" t="str">
        <f t="shared" si="54"/>
        <v>-</v>
      </c>
      <c r="L219" s="21" t="str">
        <f t="shared" si="54"/>
        <v>-</v>
      </c>
      <c r="M219" s="21">
        <f t="shared" si="54"/>
        <v>121099</v>
      </c>
      <c r="N219" s="21" t="str">
        <f t="shared" si="54"/>
        <v>-</v>
      </c>
      <c r="O219" s="21" t="str">
        <f t="shared" si="54"/>
        <v>-</v>
      </c>
      <c r="P219" s="21">
        <f t="shared" si="54"/>
        <v>121099</v>
      </c>
    </row>
    <row r="220" spans="1:16" ht="11.25" customHeight="1">
      <c r="A220" s="68">
        <v>1987</v>
      </c>
      <c r="B220" s="21">
        <f t="shared" si="53"/>
        <v>37959</v>
      </c>
      <c r="C220" s="21" t="str">
        <f t="shared" si="53"/>
        <v>-</v>
      </c>
      <c r="D220" s="21">
        <f t="shared" si="53"/>
        <v>21319</v>
      </c>
      <c r="E220" s="21" t="str">
        <f t="shared" si="53"/>
        <v>-</v>
      </c>
      <c r="F220" s="21" t="str">
        <f t="shared" si="53"/>
        <v>-</v>
      </c>
      <c r="G220" s="21" t="str">
        <f t="shared" si="53"/>
        <v>-</v>
      </c>
      <c r="H220" s="21">
        <f t="shared" si="53"/>
        <v>59278</v>
      </c>
      <c r="J220" s="21" t="str">
        <f t="shared" si="54"/>
        <v>-</v>
      </c>
      <c r="K220" s="21" t="str">
        <f t="shared" si="54"/>
        <v>-</v>
      </c>
      <c r="L220" s="21">
        <f t="shared" si="54"/>
        <v>54747</v>
      </c>
      <c r="M220" s="21" t="str">
        <f t="shared" si="54"/>
        <v>-</v>
      </c>
      <c r="N220" s="21" t="str">
        <f t="shared" si="54"/>
        <v>-</v>
      </c>
      <c r="O220" s="21" t="str">
        <f t="shared" si="54"/>
        <v>-</v>
      </c>
      <c r="P220" s="21">
        <f t="shared" si="54"/>
        <v>54747</v>
      </c>
    </row>
    <row r="221" spans="1:16" ht="11.25" customHeight="1">
      <c r="A221" s="68">
        <v>1988</v>
      </c>
      <c r="B221" s="21">
        <f t="shared" si="53"/>
        <v>42647</v>
      </c>
      <c r="C221" s="21">
        <f t="shared" si="53"/>
        <v>30900</v>
      </c>
      <c r="D221" s="21">
        <f t="shared" si="53"/>
        <v>57</v>
      </c>
      <c r="E221" s="21">
        <f t="shared" si="53"/>
        <v>242</v>
      </c>
      <c r="F221" s="21" t="str">
        <f t="shared" si="53"/>
        <v>-</v>
      </c>
      <c r="G221" s="21" t="str">
        <f t="shared" si="53"/>
        <v>-</v>
      </c>
      <c r="H221" s="21">
        <f t="shared" si="53"/>
        <v>73846</v>
      </c>
      <c r="J221" s="21" t="str">
        <f t="shared" si="54"/>
        <v>-</v>
      </c>
      <c r="K221" s="21" t="str">
        <f t="shared" si="54"/>
        <v>-</v>
      </c>
      <c r="L221" s="21">
        <f t="shared" si="54"/>
        <v>381</v>
      </c>
      <c r="M221" s="21">
        <f t="shared" si="54"/>
        <v>1848</v>
      </c>
      <c r="N221" s="21" t="str">
        <f t="shared" si="54"/>
        <v>-</v>
      </c>
      <c r="O221" s="21" t="str">
        <f t="shared" si="54"/>
        <v>-</v>
      </c>
      <c r="P221" s="21">
        <f t="shared" si="54"/>
        <v>2229</v>
      </c>
    </row>
    <row r="222" spans="1:16" ht="11.25" customHeight="1">
      <c r="A222" s="68">
        <v>1989</v>
      </c>
      <c r="B222" s="21">
        <f t="shared" si="53"/>
        <v>23917</v>
      </c>
      <c r="C222" s="21">
        <f t="shared" si="53"/>
        <v>15845</v>
      </c>
      <c r="D222" s="21" t="str">
        <f t="shared" si="53"/>
        <v>-</v>
      </c>
      <c r="E222" s="21">
        <f t="shared" si="53"/>
        <v>2261</v>
      </c>
      <c r="F222" s="21">
        <f t="shared" si="53"/>
        <v>1055</v>
      </c>
      <c r="G222" s="21" t="str">
        <f t="shared" si="53"/>
        <v>-</v>
      </c>
      <c r="H222" s="21">
        <f t="shared" si="53"/>
        <v>43078</v>
      </c>
      <c r="J222" s="21" t="str">
        <f t="shared" si="54"/>
        <v>-</v>
      </c>
      <c r="K222" s="21" t="str">
        <f t="shared" si="54"/>
        <v>-</v>
      </c>
      <c r="L222" s="21" t="str">
        <f t="shared" si="54"/>
        <v>-</v>
      </c>
      <c r="M222" s="21">
        <f t="shared" si="54"/>
        <v>62098</v>
      </c>
      <c r="N222" s="21">
        <f t="shared" si="54"/>
        <v>16165</v>
      </c>
      <c r="O222" s="21" t="str">
        <f t="shared" si="54"/>
        <v>-</v>
      </c>
      <c r="P222" s="21">
        <f t="shared" si="54"/>
        <v>78263</v>
      </c>
    </row>
    <row r="223" spans="1:16" ht="11.25" customHeight="1">
      <c r="A223" s="68">
        <v>1990</v>
      </c>
      <c r="B223" s="21">
        <f t="shared" si="53"/>
        <v>23629</v>
      </c>
      <c r="C223" s="21">
        <f t="shared" si="53"/>
        <v>2059</v>
      </c>
      <c r="D223" s="21" t="str">
        <f t="shared" si="53"/>
        <v>-</v>
      </c>
      <c r="E223" s="21">
        <f t="shared" si="53"/>
        <v>5238</v>
      </c>
      <c r="F223" s="21">
        <f t="shared" si="53"/>
        <v>2360</v>
      </c>
      <c r="G223" s="21">
        <f t="shared" si="53"/>
        <v>71</v>
      </c>
      <c r="H223" s="21">
        <f t="shared" si="53"/>
        <v>33357</v>
      </c>
      <c r="J223" s="21" t="str">
        <f t="shared" si="54"/>
        <v>-</v>
      </c>
      <c r="K223" s="21" t="str">
        <f t="shared" si="54"/>
        <v>-</v>
      </c>
      <c r="L223" s="21" t="str">
        <f t="shared" si="54"/>
        <v>-</v>
      </c>
      <c r="M223" s="21">
        <f t="shared" si="54"/>
        <v>78243</v>
      </c>
      <c r="N223" s="21">
        <f t="shared" si="54"/>
        <v>22463</v>
      </c>
      <c r="O223" s="21">
        <f t="shared" si="54"/>
        <v>304</v>
      </c>
      <c r="P223" s="21">
        <f t="shared" si="54"/>
        <v>101010</v>
      </c>
    </row>
    <row r="224" spans="1:16" ht="11.25" customHeight="1">
      <c r="A224" s="68">
        <v>1991</v>
      </c>
      <c r="B224" s="21">
        <f t="shared" si="53"/>
        <v>14815</v>
      </c>
      <c r="C224" s="21">
        <f t="shared" si="53"/>
        <v>12454</v>
      </c>
      <c r="D224" s="21" t="str">
        <f t="shared" si="53"/>
        <v>-</v>
      </c>
      <c r="E224" s="21">
        <f t="shared" si="53"/>
        <v>1581</v>
      </c>
      <c r="F224" s="21">
        <f t="shared" si="53"/>
        <v>873</v>
      </c>
      <c r="G224" s="21" t="str">
        <f t="shared" si="53"/>
        <v>-</v>
      </c>
      <c r="H224" s="21">
        <f t="shared" si="53"/>
        <v>29723</v>
      </c>
      <c r="J224" s="21" t="str">
        <f t="shared" si="54"/>
        <v>-</v>
      </c>
      <c r="K224" s="21" t="str">
        <f t="shared" si="54"/>
        <v>-</v>
      </c>
      <c r="L224" s="21" t="str">
        <f t="shared" si="54"/>
        <v>-</v>
      </c>
      <c r="M224" s="21">
        <f t="shared" si="54"/>
        <v>61643</v>
      </c>
      <c r="N224" s="21">
        <f t="shared" si="54"/>
        <v>19305</v>
      </c>
      <c r="O224" s="21" t="str">
        <f t="shared" si="54"/>
        <v>-</v>
      </c>
      <c r="P224" s="21">
        <f t="shared" si="54"/>
        <v>80948</v>
      </c>
    </row>
    <row r="225" spans="1:16" ht="11.25" customHeight="1">
      <c r="A225" s="68">
        <v>1992</v>
      </c>
      <c r="B225" s="21">
        <f t="shared" si="53"/>
        <v>22537</v>
      </c>
      <c r="C225" s="21">
        <f t="shared" si="53"/>
        <v>13556</v>
      </c>
      <c r="D225" s="21">
        <f t="shared" si="53"/>
        <v>5456</v>
      </c>
      <c r="E225" s="21">
        <f t="shared" si="53"/>
        <v>3572</v>
      </c>
      <c r="F225" s="21" t="str">
        <f t="shared" si="53"/>
        <v>-</v>
      </c>
      <c r="G225" s="21" t="str">
        <f t="shared" si="53"/>
        <v>-</v>
      </c>
      <c r="H225" s="21">
        <f t="shared" si="53"/>
        <v>45121</v>
      </c>
      <c r="J225" s="21" t="str">
        <f t="shared" si="54"/>
        <v>-</v>
      </c>
      <c r="K225" s="21" t="str">
        <f t="shared" si="54"/>
        <v>-</v>
      </c>
      <c r="L225" s="21">
        <f t="shared" si="54"/>
        <v>10934</v>
      </c>
      <c r="M225" s="21">
        <f t="shared" si="54"/>
        <v>8174</v>
      </c>
      <c r="N225" s="21" t="str">
        <f t="shared" si="54"/>
        <v>-</v>
      </c>
      <c r="O225" s="21" t="str">
        <f t="shared" si="54"/>
        <v>-</v>
      </c>
      <c r="P225" s="21">
        <f t="shared" si="54"/>
        <v>19108</v>
      </c>
    </row>
    <row r="226" spans="1:16" ht="11.25" customHeight="1">
      <c r="A226" s="68">
        <v>1993</v>
      </c>
      <c r="B226" s="21">
        <f t="shared" si="53"/>
        <v>14612</v>
      </c>
      <c r="C226" s="21">
        <f t="shared" si="53"/>
        <v>10639</v>
      </c>
      <c r="D226" s="21">
        <f t="shared" si="53"/>
        <v>2669</v>
      </c>
      <c r="E226" s="21">
        <f t="shared" si="53"/>
        <v>990</v>
      </c>
      <c r="F226" s="21">
        <f t="shared" si="53"/>
        <v>1567</v>
      </c>
      <c r="G226" s="21" t="str">
        <f t="shared" si="53"/>
        <v>-</v>
      </c>
      <c r="H226" s="21">
        <f t="shared" si="53"/>
        <v>30477</v>
      </c>
      <c r="J226" s="21" t="str">
        <f t="shared" si="54"/>
        <v>-</v>
      </c>
      <c r="K226" s="21" t="str">
        <f t="shared" si="54"/>
        <v>-</v>
      </c>
      <c r="L226" s="21">
        <f t="shared" si="54"/>
        <v>5125</v>
      </c>
      <c r="M226" s="21">
        <f t="shared" si="54"/>
        <v>4205</v>
      </c>
      <c r="N226" s="21">
        <f t="shared" si="54"/>
        <v>6233</v>
      </c>
      <c r="O226" s="21" t="str">
        <f t="shared" si="54"/>
        <v>-</v>
      </c>
      <c r="P226" s="21">
        <f t="shared" si="54"/>
        <v>15563</v>
      </c>
    </row>
    <row r="227" spans="1:16" ht="11.25" customHeight="1">
      <c r="A227" s="68">
        <v>1994</v>
      </c>
      <c r="B227" s="21" t="str">
        <f t="shared" si="53"/>
        <v>-</v>
      </c>
      <c r="C227" s="21" t="str">
        <f t="shared" si="53"/>
        <v>-</v>
      </c>
      <c r="D227" s="21" t="str">
        <f t="shared" si="53"/>
        <v>-</v>
      </c>
      <c r="E227" s="21" t="str">
        <f t="shared" si="53"/>
        <v>-</v>
      </c>
      <c r="F227" s="21" t="str">
        <f t="shared" si="53"/>
        <v>-</v>
      </c>
      <c r="G227" s="21" t="str">
        <f t="shared" si="53"/>
        <v>-</v>
      </c>
      <c r="H227" s="21" t="str">
        <f t="shared" si="53"/>
        <v>-</v>
      </c>
      <c r="J227" s="21" t="str">
        <f t="shared" si="54"/>
        <v>-</v>
      </c>
      <c r="K227" s="21" t="str">
        <f t="shared" si="54"/>
        <v>-</v>
      </c>
      <c r="L227" s="21" t="str">
        <f t="shared" si="54"/>
        <v>-</v>
      </c>
      <c r="M227" s="21" t="str">
        <f t="shared" si="54"/>
        <v>-</v>
      </c>
      <c r="N227" s="21" t="str">
        <f t="shared" si="54"/>
        <v>-</v>
      </c>
      <c r="O227" s="21" t="str">
        <f t="shared" si="54"/>
        <v>-</v>
      </c>
      <c r="P227" s="21" t="str">
        <f t="shared" si="54"/>
        <v>-</v>
      </c>
    </row>
    <row r="228" spans="1:16" ht="11.25" customHeight="1">
      <c r="A228" s="68">
        <v>1995</v>
      </c>
      <c r="B228" s="21" t="str">
        <f t="shared" si="53"/>
        <v>-</v>
      </c>
      <c r="C228" s="21" t="str">
        <f t="shared" si="53"/>
        <v>-</v>
      </c>
      <c r="D228" s="21" t="str">
        <f t="shared" si="53"/>
        <v>-</v>
      </c>
      <c r="E228" s="21">
        <f t="shared" si="53"/>
        <v>3</v>
      </c>
      <c r="F228" s="21" t="str">
        <f t="shared" si="53"/>
        <v>-</v>
      </c>
      <c r="G228" s="21" t="str">
        <f t="shared" si="53"/>
        <v>-</v>
      </c>
      <c r="H228" s="21">
        <f t="shared" si="53"/>
        <v>3</v>
      </c>
      <c r="J228" s="21" t="str">
        <f t="shared" si="54"/>
        <v>-</v>
      </c>
      <c r="K228" s="21" t="str">
        <f t="shared" si="54"/>
        <v>-</v>
      </c>
      <c r="L228" s="21" t="str">
        <f t="shared" si="54"/>
        <v>-</v>
      </c>
      <c r="M228" s="21">
        <f t="shared" si="54"/>
        <v>18366</v>
      </c>
      <c r="N228" s="21">
        <f t="shared" si="54"/>
        <v>7060</v>
      </c>
      <c r="O228" s="21" t="str">
        <f t="shared" si="54"/>
        <v>-</v>
      </c>
      <c r="P228" s="21">
        <f t="shared" si="54"/>
        <v>25426</v>
      </c>
    </row>
    <row r="229" spans="1:16" ht="11.25" customHeight="1">
      <c r="A229" s="68">
        <v>1996</v>
      </c>
      <c r="B229" s="21" t="str">
        <f t="shared" ref="B229:H238" si="55">IF(AND(B178="-",B25="-"),"-",SUM(B178,B25))</f>
        <v>-</v>
      </c>
      <c r="C229" s="21" t="str">
        <f t="shared" si="55"/>
        <v>-</v>
      </c>
      <c r="D229" s="21" t="str">
        <f t="shared" si="55"/>
        <v>-</v>
      </c>
      <c r="E229" s="21" t="str">
        <f t="shared" si="55"/>
        <v>-</v>
      </c>
      <c r="F229" s="21" t="str">
        <f t="shared" si="55"/>
        <v>-</v>
      </c>
      <c r="G229" s="21" t="str">
        <f t="shared" si="55"/>
        <v>-</v>
      </c>
      <c r="H229" s="21" t="str">
        <f t="shared" si="55"/>
        <v>-</v>
      </c>
      <c r="J229" s="21" t="str">
        <f t="shared" ref="J229:P235" si="56">IF(AND(J178="-",J25="-"),"-",SUM(J178,J25))</f>
        <v>-</v>
      </c>
      <c r="K229" s="21" t="str">
        <f t="shared" si="56"/>
        <v>-</v>
      </c>
      <c r="L229" s="21">
        <f t="shared" si="56"/>
        <v>7137</v>
      </c>
      <c r="M229" s="21">
        <f t="shared" si="56"/>
        <v>10389</v>
      </c>
      <c r="N229" s="21" t="str">
        <f t="shared" si="56"/>
        <v>-</v>
      </c>
      <c r="O229" s="21" t="str">
        <f t="shared" si="56"/>
        <v>-</v>
      </c>
      <c r="P229" s="21">
        <f t="shared" si="56"/>
        <v>17526</v>
      </c>
    </row>
    <row r="230" spans="1:16" ht="11.25" customHeight="1">
      <c r="A230" s="68">
        <v>1997</v>
      </c>
      <c r="B230" s="21">
        <f t="shared" si="55"/>
        <v>4539</v>
      </c>
      <c r="C230" s="21">
        <f t="shared" si="55"/>
        <v>1907</v>
      </c>
      <c r="D230" s="21" t="str">
        <f t="shared" si="55"/>
        <v>-</v>
      </c>
      <c r="E230" s="21" t="str">
        <f t="shared" si="55"/>
        <v>-</v>
      </c>
      <c r="F230" s="21" t="str">
        <f t="shared" si="55"/>
        <v>-</v>
      </c>
      <c r="G230" s="21" t="str">
        <f t="shared" si="55"/>
        <v>-</v>
      </c>
      <c r="H230" s="21">
        <f t="shared" si="55"/>
        <v>6446</v>
      </c>
      <c r="J230" s="21" t="str">
        <f t="shared" si="56"/>
        <v>-</v>
      </c>
      <c r="K230" s="21" t="str">
        <f t="shared" si="56"/>
        <v>-</v>
      </c>
      <c r="L230" s="21" t="str">
        <f t="shared" si="56"/>
        <v>-</v>
      </c>
      <c r="M230" s="21" t="str">
        <f t="shared" si="56"/>
        <v>-</v>
      </c>
      <c r="N230" s="21" t="str">
        <f t="shared" si="56"/>
        <v>-</v>
      </c>
      <c r="O230" s="21" t="str">
        <f t="shared" si="56"/>
        <v>-</v>
      </c>
      <c r="P230" s="21" t="str">
        <f t="shared" si="56"/>
        <v>-</v>
      </c>
    </row>
    <row r="231" spans="1:16" ht="11.25" customHeight="1">
      <c r="A231" s="68">
        <v>1998</v>
      </c>
      <c r="B231" s="21">
        <f t="shared" si="55"/>
        <v>5747</v>
      </c>
      <c r="C231" s="21">
        <f t="shared" si="55"/>
        <v>182</v>
      </c>
      <c r="D231" s="21" t="str">
        <f t="shared" si="55"/>
        <v>-</v>
      </c>
      <c r="E231" s="21" t="str">
        <f t="shared" si="55"/>
        <v>-</v>
      </c>
      <c r="F231" s="21" t="str">
        <f t="shared" si="55"/>
        <v>-</v>
      </c>
      <c r="G231" s="21" t="str">
        <f t="shared" si="55"/>
        <v>-</v>
      </c>
      <c r="H231" s="21">
        <f t="shared" si="55"/>
        <v>5929</v>
      </c>
      <c r="J231" s="21" t="str">
        <f t="shared" si="56"/>
        <v>-</v>
      </c>
      <c r="K231" s="21" t="str">
        <f t="shared" si="56"/>
        <v>-</v>
      </c>
      <c r="L231" s="21" t="str">
        <f t="shared" si="56"/>
        <v>-</v>
      </c>
      <c r="M231" s="21" t="str">
        <f t="shared" si="56"/>
        <v>-</v>
      </c>
      <c r="N231" s="21" t="str">
        <f t="shared" si="56"/>
        <v>-</v>
      </c>
      <c r="O231" s="21" t="str">
        <f t="shared" si="56"/>
        <v>-</v>
      </c>
      <c r="P231" s="21" t="str">
        <f t="shared" si="56"/>
        <v>-</v>
      </c>
    </row>
    <row r="232" spans="1:16" ht="11.25" customHeight="1">
      <c r="A232" s="68">
        <v>1999</v>
      </c>
      <c r="B232" s="21">
        <f t="shared" si="55"/>
        <v>4191</v>
      </c>
      <c r="C232" s="21">
        <f t="shared" si="55"/>
        <v>7090</v>
      </c>
      <c r="D232" s="21">
        <f t="shared" si="55"/>
        <v>4030</v>
      </c>
      <c r="E232" s="21">
        <f t="shared" si="55"/>
        <v>2160</v>
      </c>
      <c r="F232" s="21" t="str">
        <f t="shared" si="55"/>
        <v>-</v>
      </c>
      <c r="G232" s="21" t="str">
        <f t="shared" si="55"/>
        <v>-</v>
      </c>
      <c r="H232" s="21">
        <f t="shared" si="55"/>
        <v>17471</v>
      </c>
      <c r="J232" s="21" t="str">
        <f t="shared" si="56"/>
        <v>-</v>
      </c>
      <c r="K232" s="21" t="str">
        <f t="shared" si="56"/>
        <v>-</v>
      </c>
      <c r="L232" s="21">
        <f t="shared" si="56"/>
        <v>673</v>
      </c>
      <c r="M232" s="21">
        <f t="shared" si="56"/>
        <v>2840</v>
      </c>
      <c r="N232" s="21">
        <f t="shared" si="56"/>
        <v>337</v>
      </c>
      <c r="O232" s="21" t="str">
        <f t="shared" si="56"/>
        <v>-</v>
      </c>
      <c r="P232" s="21">
        <f t="shared" si="56"/>
        <v>3850</v>
      </c>
    </row>
    <row r="233" spans="1:16" ht="11.25" customHeight="1">
      <c r="A233" s="68">
        <v>2000</v>
      </c>
      <c r="B233" s="21">
        <f t="shared" si="55"/>
        <v>6543</v>
      </c>
      <c r="C233" s="21">
        <f t="shared" si="55"/>
        <v>2663</v>
      </c>
      <c r="D233" s="21" t="str">
        <f t="shared" si="55"/>
        <v>-</v>
      </c>
      <c r="E233" s="21">
        <f t="shared" si="55"/>
        <v>3216</v>
      </c>
      <c r="F233" s="21">
        <f t="shared" si="55"/>
        <v>92</v>
      </c>
      <c r="G233" s="21" t="str">
        <f t="shared" si="55"/>
        <v>-</v>
      </c>
      <c r="H233" s="21">
        <f t="shared" si="55"/>
        <v>12514</v>
      </c>
      <c r="J233" s="21" t="str">
        <f t="shared" si="56"/>
        <v>-</v>
      </c>
      <c r="K233" s="21" t="str">
        <f t="shared" si="56"/>
        <v>-</v>
      </c>
      <c r="L233" s="21" t="str">
        <f t="shared" si="56"/>
        <v>-</v>
      </c>
      <c r="M233" s="21">
        <f t="shared" si="56"/>
        <v>16433</v>
      </c>
      <c r="N233" s="21">
        <f t="shared" si="56"/>
        <v>1092</v>
      </c>
      <c r="O233" s="21" t="str">
        <f t="shared" si="56"/>
        <v>-</v>
      </c>
      <c r="P233" s="21">
        <f t="shared" si="56"/>
        <v>17525</v>
      </c>
    </row>
    <row r="234" spans="1:16" ht="11.25" customHeight="1">
      <c r="A234" s="68">
        <v>2001</v>
      </c>
      <c r="B234" s="21">
        <f t="shared" si="55"/>
        <v>7990</v>
      </c>
      <c r="C234" s="21">
        <f t="shared" si="55"/>
        <v>8901</v>
      </c>
      <c r="D234" s="21">
        <f t="shared" si="55"/>
        <v>5976</v>
      </c>
      <c r="E234" s="21">
        <f t="shared" si="55"/>
        <v>1747</v>
      </c>
      <c r="F234" s="21">
        <f t="shared" si="55"/>
        <v>706</v>
      </c>
      <c r="G234" s="21" t="str">
        <f t="shared" si="55"/>
        <v>-</v>
      </c>
      <c r="H234" s="21">
        <f t="shared" si="55"/>
        <v>25320</v>
      </c>
      <c r="J234" s="21" t="str">
        <f t="shared" si="56"/>
        <v>-</v>
      </c>
      <c r="K234" s="21" t="str">
        <f t="shared" si="56"/>
        <v>-</v>
      </c>
      <c r="L234" s="21">
        <f t="shared" si="56"/>
        <v>6021</v>
      </c>
      <c r="M234" s="21">
        <f t="shared" si="56"/>
        <v>6040</v>
      </c>
      <c r="N234" s="21">
        <f t="shared" si="56"/>
        <v>5384</v>
      </c>
      <c r="O234" s="21" t="str">
        <f t="shared" si="56"/>
        <v>-</v>
      </c>
      <c r="P234" s="21">
        <f t="shared" si="56"/>
        <v>17445</v>
      </c>
    </row>
    <row r="235" spans="1:16" ht="11.25" customHeight="1">
      <c r="A235" s="68">
        <v>2002</v>
      </c>
      <c r="B235" s="21">
        <f t="shared" si="55"/>
        <v>19236</v>
      </c>
      <c r="C235" s="21">
        <f t="shared" si="55"/>
        <v>14238</v>
      </c>
      <c r="D235" s="21">
        <f t="shared" si="55"/>
        <v>20367</v>
      </c>
      <c r="E235" s="21">
        <f t="shared" si="55"/>
        <v>12775</v>
      </c>
      <c r="F235" s="21" t="str">
        <f t="shared" si="55"/>
        <v>-</v>
      </c>
      <c r="G235" s="21" t="str">
        <f t="shared" si="55"/>
        <v>-</v>
      </c>
      <c r="H235" s="21">
        <f t="shared" si="55"/>
        <v>66616</v>
      </c>
      <c r="J235" s="21" t="str">
        <f t="shared" si="56"/>
        <v>-</v>
      </c>
      <c r="K235" s="21" t="str">
        <f t="shared" si="56"/>
        <v>-</v>
      </c>
      <c r="L235" s="21" t="str">
        <f t="shared" si="56"/>
        <v>-</v>
      </c>
      <c r="M235" s="21">
        <f t="shared" si="56"/>
        <v>1695</v>
      </c>
      <c r="N235" s="21" t="str">
        <f t="shared" si="56"/>
        <v>-</v>
      </c>
      <c r="O235" s="21" t="str">
        <f t="shared" si="56"/>
        <v>-</v>
      </c>
      <c r="P235" s="21">
        <f t="shared" si="56"/>
        <v>1695</v>
      </c>
    </row>
    <row r="236" spans="1:16" ht="11.25" customHeight="1">
      <c r="A236" s="68">
        <v>2003</v>
      </c>
      <c r="B236" s="21">
        <f t="shared" si="55"/>
        <v>23637</v>
      </c>
      <c r="C236" s="21">
        <f t="shared" si="55"/>
        <v>10089</v>
      </c>
      <c r="D236" s="21">
        <f t="shared" si="55"/>
        <v>16168</v>
      </c>
      <c r="E236" s="21">
        <f t="shared" si="55"/>
        <v>14816</v>
      </c>
      <c r="F236" s="21">
        <f t="shared" si="55"/>
        <v>1876</v>
      </c>
      <c r="G236" s="21" t="str">
        <f t="shared" si="55"/>
        <v>-</v>
      </c>
      <c r="H236" s="21">
        <f t="shared" si="55"/>
        <v>66586</v>
      </c>
      <c r="J236" s="21" t="str">
        <f t="shared" ref="J236:P236" si="57">IF(AND(J185="-",J32="-"),"-",SUM(J185,J32))</f>
        <v>-</v>
      </c>
      <c r="K236" s="21" t="str">
        <f t="shared" si="57"/>
        <v>-</v>
      </c>
      <c r="L236" s="21">
        <f t="shared" si="57"/>
        <v>5169</v>
      </c>
      <c r="M236" s="21">
        <f t="shared" si="57"/>
        <v>7924</v>
      </c>
      <c r="N236" s="21">
        <f t="shared" si="57"/>
        <v>2305</v>
      </c>
      <c r="O236" s="21" t="str">
        <f t="shared" si="57"/>
        <v>-</v>
      </c>
      <c r="P236" s="21">
        <f t="shared" si="57"/>
        <v>15398</v>
      </c>
    </row>
    <row r="237" spans="1:16" ht="11.25" customHeight="1">
      <c r="A237" s="68">
        <v>2004</v>
      </c>
      <c r="B237" s="21">
        <f t="shared" si="55"/>
        <v>17194</v>
      </c>
      <c r="C237" s="21">
        <f t="shared" si="55"/>
        <v>1251</v>
      </c>
      <c r="D237" s="21">
        <f t="shared" si="55"/>
        <v>8344</v>
      </c>
      <c r="E237" s="21">
        <f t="shared" si="55"/>
        <v>9315</v>
      </c>
      <c r="F237" s="21">
        <f t="shared" si="55"/>
        <v>2386</v>
      </c>
      <c r="G237" s="21" t="str">
        <f t="shared" si="55"/>
        <v>-</v>
      </c>
      <c r="H237" s="21">
        <f t="shared" si="55"/>
        <v>38490</v>
      </c>
      <c r="J237" s="21" t="str">
        <f t="shared" ref="J237:P237" si="58">IF(AND(J186="-",J33="-"),"-",SUM(J186,J33))</f>
        <v>-</v>
      </c>
      <c r="K237" s="21" t="str">
        <f t="shared" si="58"/>
        <v>-</v>
      </c>
      <c r="L237" s="21">
        <f t="shared" si="58"/>
        <v>2948</v>
      </c>
      <c r="M237" s="21">
        <f t="shared" si="58"/>
        <v>6360</v>
      </c>
      <c r="N237" s="21">
        <f t="shared" si="58"/>
        <v>12824</v>
      </c>
      <c r="O237" s="21" t="str">
        <f t="shared" si="58"/>
        <v>-</v>
      </c>
      <c r="P237" s="21">
        <f t="shared" si="58"/>
        <v>22132</v>
      </c>
    </row>
    <row r="238" spans="1:16" ht="11.25" customHeight="1">
      <c r="A238" s="68">
        <v>2005</v>
      </c>
      <c r="B238" s="21">
        <f t="shared" si="55"/>
        <v>23667</v>
      </c>
      <c r="C238" s="21">
        <f t="shared" si="55"/>
        <v>3439</v>
      </c>
      <c r="D238" s="21">
        <f t="shared" si="55"/>
        <v>6638</v>
      </c>
      <c r="E238" s="21">
        <f t="shared" si="55"/>
        <v>11407</v>
      </c>
      <c r="F238" s="21" t="str">
        <f t="shared" si="55"/>
        <v>-</v>
      </c>
      <c r="G238" s="21" t="str">
        <f t="shared" si="55"/>
        <v>-</v>
      </c>
      <c r="H238" s="21">
        <f t="shared" si="55"/>
        <v>45151</v>
      </c>
      <c r="I238" s="21"/>
      <c r="J238" s="21" t="str">
        <f t="shared" ref="J238:P238" si="59">IF(AND(J187="-",J34="-"),"-",SUM(J187,J34))</f>
        <v>-</v>
      </c>
      <c r="K238" s="21" t="str">
        <f t="shared" si="59"/>
        <v>-</v>
      </c>
      <c r="L238" s="21">
        <f t="shared" si="59"/>
        <v>524</v>
      </c>
      <c r="M238" s="21">
        <f t="shared" si="59"/>
        <v>3536</v>
      </c>
      <c r="N238" s="21" t="str">
        <f t="shared" si="59"/>
        <v>-</v>
      </c>
      <c r="O238" s="21" t="str">
        <f t="shared" si="59"/>
        <v>-</v>
      </c>
      <c r="P238" s="21">
        <f t="shared" si="59"/>
        <v>4060</v>
      </c>
    </row>
    <row r="239" spans="1:16" ht="11.25" customHeight="1">
      <c r="A239" s="68">
        <v>2006</v>
      </c>
      <c r="B239" s="21">
        <f t="shared" ref="B239:H239" si="60">IF(AND(B188="-",B35="-"),"-",SUM(B188,B35))</f>
        <v>13648</v>
      </c>
      <c r="C239" s="21">
        <f t="shared" si="60"/>
        <v>7080</v>
      </c>
      <c r="D239" s="21">
        <f t="shared" si="60"/>
        <v>1074</v>
      </c>
      <c r="E239" s="21">
        <f t="shared" si="60"/>
        <v>3520</v>
      </c>
      <c r="F239" s="21">
        <f t="shared" si="60"/>
        <v>1936</v>
      </c>
      <c r="G239" s="21" t="str">
        <f t="shared" si="60"/>
        <v>-</v>
      </c>
      <c r="H239" s="21">
        <f t="shared" si="60"/>
        <v>27258</v>
      </c>
      <c r="J239" s="21" t="str">
        <f t="shared" ref="J239:P239" si="61">IF(AND(J188="-",J35="-"),"-",SUM(J188,J35))</f>
        <v>-</v>
      </c>
      <c r="K239" s="21" t="str">
        <f t="shared" si="61"/>
        <v>-</v>
      </c>
      <c r="L239" s="21">
        <f t="shared" si="61"/>
        <v>139</v>
      </c>
      <c r="M239" s="21">
        <f t="shared" si="61"/>
        <v>1760</v>
      </c>
      <c r="N239" s="21">
        <f t="shared" si="61"/>
        <v>780</v>
      </c>
      <c r="O239" s="21" t="str">
        <f t="shared" si="61"/>
        <v>-</v>
      </c>
      <c r="P239" s="21">
        <f t="shared" si="61"/>
        <v>2679</v>
      </c>
    </row>
    <row r="240" spans="1:16" ht="11.25" customHeight="1">
      <c r="A240" s="68">
        <v>2007</v>
      </c>
      <c r="B240" s="21">
        <f t="shared" ref="B240:H240" si="62">IF(AND(B189="-",B36="-"),"-",SUM(B189,B36))</f>
        <v>6643</v>
      </c>
      <c r="C240" s="21">
        <f t="shared" si="62"/>
        <v>4468</v>
      </c>
      <c r="D240" s="21">
        <f t="shared" si="62"/>
        <v>3617</v>
      </c>
      <c r="E240" s="21">
        <f t="shared" si="62"/>
        <v>934</v>
      </c>
      <c r="F240" s="21">
        <f t="shared" si="62"/>
        <v>49</v>
      </c>
      <c r="G240" s="21" t="str">
        <f t="shared" si="62"/>
        <v>-</v>
      </c>
      <c r="H240" s="21">
        <f t="shared" si="62"/>
        <v>15711</v>
      </c>
      <c r="I240" s="21"/>
      <c r="J240" s="21" t="str">
        <f t="shared" ref="J240:P240" si="63">IF(AND(J189="-",J36="-"),"-",SUM(J189,J36))</f>
        <v>-</v>
      </c>
      <c r="K240" s="21" t="str">
        <f t="shared" si="63"/>
        <v>-</v>
      </c>
      <c r="L240" s="21">
        <f t="shared" si="63"/>
        <v>3344</v>
      </c>
      <c r="M240" s="21">
        <f t="shared" si="63"/>
        <v>13779</v>
      </c>
      <c r="N240" s="21">
        <f t="shared" si="63"/>
        <v>317</v>
      </c>
      <c r="O240" s="21" t="str">
        <f t="shared" si="63"/>
        <v>-</v>
      </c>
      <c r="P240" s="21">
        <f t="shared" si="63"/>
        <v>17440</v>
      </c>
    </row>
    <row r="241" spans="1:17" ht="11.25" customHeight="1">
      <c r="A241" s="68">
        <v>2008</v>
      </c>
      <c r="B241" s="21">
        <f t="shared" ref="B241:H241" si="64">IF(AND(B190="-",B37="-"),"-",SUM(B190,B37))</f>
        <v>4428</v>
      </c>
      <c r="C241" s="21">
        <f t="shared" si="64"/>
        <v>6705</v>
      </c>
      <c r="D241" s="21">
        <f t="shared" si="64"/>
        <v>1309</v>
      </c>
      <c r="E241" s="21">
        <f t="shared" si="64"/>
        <v>1346</v>
      </c>
      <c r="F241" s="21">
        <f t="shared" si="64"/>
        <v>282</v>
      </c>
      <c r="G241" s="21" t="str">
        <f t="shared" si="64"/>
        <v>-</v>
      </c>
      <c r="H241" s="21">
        <f t="shared" si="64"/>
        <v>14070</v>
      </c>
      <c r="I241" s="21"/>
      <c r="J241" s="21" t="str">
        <f t="shared" ref="J241:P241" si="65">IF(AND(J190="-",J37="-"),"-",SUM(J190,J37))</f>
        <v>-</v>
      </c>
      <c r="K241" s="21" t="str">
        <f t="shared" si="65"/>
        <v>-</v>
      </c>
      <c r="L241" s="21">
        <f t="shared" si="65"/>
        <v>404</v>
      </c>
      <c r="M241" s="21">
        <f t="shared" si="65"/>
        <v>1338</v>
      </c>
      <c r="N241" s="21">
        <f t="shared" si="65"/>
        <v>398</v>
      </c>
      <c r="O241" s="21" t="str">
        <f t="shared" si="65"/>
        <v>-</v>
      </c>
      <c r="P241" s="21">
        <f t="shared" si="65"/>
        <v>2140</v>
      </c>
    </row>
    <row r="242" spans="1:17" ht="11.25" customHeight="1">
      <c r="A242" s="68">
        <v>2009</v>
      </c>
      <c r="B242" s="21">
        <f t="shared" ref="B242:H242" si="66">IF(AND(B191="-",B38="-"),"-",SUM(B191,B38))</f>
        <v>5810</v>
      </c>
      <c r="C242" s="21">
        <f t="shared" si="66"/>
        <v>4376</v>
      </c>
      <c r="D242" s="21">
        <f t="shared" si="66"/>
        <v>1875</v>
      </c>
      <c r="E242" s="21">
        <f t="shared" si="66"/>
        <v>843</v>
      </c>
      <c r="F242" s="21">
        <f t="shared" si="66"/>
        <v>124</v>
      </c>
      <c r="G242" s="21" t="str">
        <f t="shared" si="66"/>
        <v>-</v>
      </c>
      <c r="H242" s="21">
        <f t="shared" si="66"/>
        <v>13028</v>
      </c>
      <c r="I242" s="21"/>
      <c r="J242" s="21" t="str">
        <f t="shared" ref="J242:P242" si="67">IF(AND(J191="-",J38="-"),"-",SUM(J191,J38))</f>
        <v>-</v>
      </c>
      <c r="K242" s="21" t="str">
        <f t="shared" si="67"/>
        <v>-</v>
      </c>
      <c r="L242" s="21">
        <f t="shared" si="67"/>
        <v>14505</v>
      </c>
      <c r="M242" s="21">
        <f t="shared" si="67"/>
        <v>14406</v>
      </c>
      <c r="N242" s="21">
        <f t="shared" si="67"/>
        <v>3828</v>
      </c>
      <c r="O242" s="21" t="str">
        <f t="shared" si="67"/>
        <v>-</v>
      </c>
      <c r="P242" s="21">
        <f t="shared" si="67"/>
        <v>32739</v>
      </c>
    </row>
    <row r="243" spans="1:17" ht="11.25" customHeight="1">
      <c r="A243" s="68">
        <v>2010</v>
      </c>
      <c r="B243" s="21">
        <f t="shared" ref="B243:H243" si="68">IF(AND(B192="-",B39="-"),"-",SUM(B192,B39))</f>
        <v>9009</v>
      </c>
      <c r="C243" s="21">
        <f t="shared" si="68"/>
        <v>29214</v>
      </c>
      <c r="D243" s="21">
        <f t="shared" si="68"/>
        <v>8402</v>
      </c>
      <c r="E243" s="21">
        <f t="shared" si="68"/>
        <v>9161</v>
      </c>
      <c r="F243" s="21">
        <f t="shared" si="68"/>
        <v>433</v>
      </c>
      <c r="G243" s="21" t="str">
        <f t="shared" si="68"/>
        <v>-</v>
      </c>
      <c r="H243" s="21">
        <f t="shared" si="68"/>
        <v>56219</v>
      </c>
      <c r="I243" s="21"/>
      <c r="J243" s="21" t="str">
        <f t="shared" ref="J243:P243" si="69">IF(AND(J192="-",J39="-"),"-",SUM(J192,J39))</f>
        <v>-</v>
      </c>
      <c r="K243" s="21" t="str">
        <f t="shared" si="69"/>
        <v>-</v>
      </c>
      <c r="L243" s="21">
        <f t="shared" si="69"/>
        <v>1821</v>
      </c>
      <c r="M243" s="21">
        <f t="shared" si="69"/>
        <v>1150</v>
      </c>
      <c r="N243" s="21">
        <f t="shared" si="69"/>
        <v>173</v>
      </c>
      <c r="O243" s="21" t="str">
        <f t="shared" si="69"/>
        <v>-</v>
      </c>
      <c r="P243" s="21">
        <f t="shared" si="69"/>
        <v>3144</v>
      </c>
    </row>
    <row r="244" spans="1:17" ht="11.25" customHeight="1">
      <c r="A244" s="68">
        <v>2011</v>
      </c>
      <c r="B244" s="21">
        <f t="shared" ref="B244:H244" si="70">IF(AND(B193="-",B40="-"),"-",SUM(B193,B40))</f>
        <v>9211</v>
      </c>
      <c r="C244" s="21">
        <f t="shared" si="70"/>
        <v>11258</v>
      </c>
      <c r="D244" s="21">
        <f t="shared" si="70"/>
        <v>6130</v>
      </c>
      <c r="E244" s="21">
        <f t="shared" si="70"/>
        <v>2771</v>
      </c>
      <c r="F244" s="21">
        <f t="shared" si="70"/>
        <v>368</v>
      </c>
      <c r="G244" s="21" t="str">
        <f t="shared" si="70"/>
        <v>-</v>
      </c>
      <c r="H244" s="21">
        <f t="shared" si="70"/>
        <v>29738</v>
      </c>
      <c r="I244" s="21"/>
      <c r="J244" s="21" t="str">
        <f t="shared" ref="J244:P244" si="71">IF(AND(J193="-",J40="-"),"-",SUM(J193,J40))</f>
        <v>-</v>
      </c>
      <c r="K244" s="21" t="str">
        <f t="shared" si="71"/>
        <v>-</v>
      </c>
      <c r="L244" s="21">
        <f t="shared" si="71"/>
        <v>1865</v>
      </c>
      <c r="M244" s="21">
        <f t="shared" si="71"/>
        <v>1064</v>
      </c>
      <c r="N244" s="21">
        <f t="shared" si="71"/>
        <v>588</v>
      </c>
      <c r="O244" s="21" t="str">
        <f t="shared" si="71"/>
        <v>-</v>
      </c>
      <c r="P244" s="21">
        <f t="shared" si="71"/>
        <v>3517</v>
      </c>
    </row>
    <row r="245" spans="1:17" ht="11.25" customHeight="1">
      <c r="A245" s="68">
        <v>2012</v>
      </c>
      <c r="B245" s="21">
        <f t="shared" ref="B245:H245" si="72">IF(AND(B194="-",B41="-"),"-",SUM(B194,B41))</f>
        <v>11663</v>
      </c>
      <c r="C245" s="21">
        <f t="shared" si="72"/>
        <v>17424</v>
      </c>
      <c r="D245" s="21">
        <f t="shared" si="72"/>
        <v>5588</v>
      </c>
      <c r="E245" s="21">
        <f t="shared" si="72"/>
        <v>6547</v>
      </c>
      <c r="F245" s="21">
        <f t="shared" si="72"/>
        <v>4077</v>
      </c>
      <c r="G245" s="21" t="str">
        <f t="shared" si="72"/>
        <v>-</v>
      </c>
      <c r="H245" s="21">
        <f t="shared" si="72"/>
        <v>45299</v>
      </c>
      <c r="I245" s="21"/>
      <c r="J245" s="21" t="str">
        <f t="shared" ref="J245:P245" si="73">IF(AND(J194="-",J41="-"),"-",SUM(J194,J41))</f>
        <v>-</v>
      </c>
      <c r="K245" s="21" t="str">
        <f t="shared" si="73"/>
        <v>-</v>
      </c>
      <c r="L245" s="21">
        <f t="shared" si="73"/>
        <v>808</v>
      </c>
      <c r="M245" s="21">
        <f t="shared" si="73"/>
        <v>1153</v>
      </c>
      <c r="N245" s="21">
        <f t="shared" si="73"/>
        <v>1932</v>
      </c>
      <c r="O245" s="21" t="str">
        <f t="shared" si="73"/>
        <v>-</v>
      </c>
      <c r="P245" s="21">
        <f t="shared" si="73"/>
        <v>3893</v>
      </c>
    </row>
    <row r="246" spans="1:17" ht="11.25" customHeight="1">
      <c r="A246" s="68">
        <v>2013</v>
      </c>
      <c r="B246" s="21">
        <f t="shared" ref="B246:H246" si="74">IF(AND(B195="-",B42="-"),"-",SUM(B195,B42))</f>
        <v>11021</v>
      </c>
      <c r="C246" s="21">
        <f t="shared" si="74"/>
        <v>12910</v>
      </c>
      <c r="D246" s="21">
        <f t="shared" si="74"/>
        <v>7994</v>
      </c>
      <c r="E246" s="21">
        <f t="shared" si="74"/>
        <v>8987</v>
      </c>
      <c r="F246" s="21">
        <f t="shared" si="74"/>
        <v>1123</v>
      </c>
      <c r="G246" s="21" t="str">
        <f t="shared" si="74"/>
        <v>-</v>
      </c>
      <c r="H246" s="21">
        <f t="shared" si="74"/>
        <v>42035</v>
      </c>
      <c r="I246" s="21"/>
      <c r="J246" s="21" t="str">
        <f t="shared" ref="J246:P246" si="75">IF(AND(J195="-",J42="-"),"-",SUM(J195,J42))</f>
        <v>-</v>
      </c>
      <c r="K246" s="21" t="str">
        <f t="shared" si="75"/>
        <v>-</v>
      </c>
      <c r="L246" s="21">
        <f t="shared" si="75"/>
        <v>1959</v>
      </c>
      <c r="M246" s="21">
        <f t="shared" si="75"/>
        <v>4139</v>
      </c>
      <c r="N246" s="21">
        <f t="shared" si="75"/>
        <v>395</v>
      </c>
      <c r="O246" s="21" t="str">
        <f t="shared" si="75"/>
        <v>-</v>
      </c>
      <c r="P246" s="21">
        <f t="shared" si="75"/>
        <v>6493</v>
      </c>
      <c r="Q246" s="14"/>
    </row>
    <row r="247" spans="1:17" ht="11.25" customHeight="1">
      <c r="A247" s="68">
        <v>2014</v>
      </c>
      <c r="B247" s="21">
        <f t="shared" ref="B247:H247" si="76">IF(AND(B196="-",B43="-"),"-",SUM(B196,B43))</f>
        <v>33030</v>
      </c>
      <c r="C247" s="21">
        <f t="shared" si="76"/>
        <v>3835</v>
      </c>
      <c r="D247" s="21">
        <f t="shared" si="76"/>
        <v>10978</v>
      </c>
      <c r="E247" s="21">
        <f t="shared" si="76"/>
        <v>6136</v>
      </c>
      <c r="F247" s="21">
        <f t="shared" si="76"/>
        <v>910</v>
      </c>
      <c r="G247" s="21" t="str">
        <f t="shared" si="76"/>
        <v>-</v>
      </c>
      <c r="H247" s="21">
        <f t="shared" si="76"/>
        <v>54889</v>
      </c>
      <c r="I247" s="21"/>
      <c r="J247" s="21" t="str">
        <f t="shared" ref="J247:P247" si="77">IF(AND(J196="-",J43="-"),"-",SUM(J196,J43))</f>
        <v>-</v>
      </c>
      <c r="K247" s="21" t="str">
        <f t="shared" si="77"/>
        <v>-</v>
      </c>
      <c r="L247" s="21">
        <f t="shared" si="77"/>
        <v>5869</v>
      </c>
      <c r="M247" s="21">
        <f t="shared" si="77"/>
        <v>8442</v>
      </c>
      <c r="N247" s="21">
        <f t="shared" si="77"/>
        <v>8798</v>
      </c>
      <c r="O247" s="21" t="str">
        <f t="shared" si="77"/>
        <v>-</v>
      </c>
      <c r="P247" s="21">
        <f t="shared" si="77"/>
        <v>23109</v>
      </c>
      <c r="Q247" s="14"/>
    </row>
    <row r="248" spans="1:17" ht="11.25" customHeight="1">
      <c r="A248" s="68">
        <v>2015</v>
      </c>
      <c r="B248" s="21">
        <f t="shared" ref="B248:H248" si="78">IF(AND(B197="-",B44="-"),"-",SUM(B197,B44))</f>
        <v>22409</v>
      </c>
      <c r="C248" s="21">
        <f t="shared" si="78"/>
        <v>16585</v>
      </c>
      <c r="D248" s="21">
        <f t="shared" si="78"/>
        <v>13999</v>
      </c>
      <c r="E248" s="21">
        <f t="shared" si="78"/>
        <v>10868</v>
      </c>
      <c r="F248" s="21">
        <f t="shared" si="78"/>
        <v>2334</v>
      </c>
      <c r="G248" s="21" t="str">
        <f t="shared" si="78"/>
        <v>-</v>
      </c>
      <c r="H248" s="21">
        <f t="shared" si="78"/>
        <v>66195</v>
      </c>
      <c r="I248" s="21"/>
      <c r="J248" s="21" t="str">
        <f t="shared" ref="J248:P248" si="79">IF(AND(J197="-",J44="-"),"-",SUM(J197,J44))</f>
        <v>-</v>
      </c>
      <c r="K248" s="21" t="str">
        <f t="shared" si="79"/>
        <v>-</v>
      </c>
      <c r="L248" s="21">
        <f t="shared" si="79"/>
        <v>1056</v>
      </c>
      <c r="M248" s="21">
        <f t="shared" si="79"/>
        <v>1580</v>
      </c>
      <c r="N248" s="21">
        <f t="shared" si="79"/>
        <v>2449</v>
      </c>
      <c r="O248" s="21" t="str">
        <f t="shared" si="79"/>
        <v>-</v>
      </c>
      <c r="P248" s="21">
        <f t="shared" si="79"/>
        <v>5085</v>
      </c>
      <c r="Q248" s="14"/>
    </row>
    <row r="249" spans="1:17" ht="11.25" customHeight="1">
      <c r="A249" s="68">
        <v>2016</v>
      </c>
      <c r="B249" s="21">
        <f t="shared" ref="B249:H249" si="80">IF(AND(B198="-",B45="-"),"-",SUM(B198,B45))</f>
        <v>7609</v>
      </c>
      <c r="C249" s="21">
        <f t="shared" si="80"/>
        <v>5053</v>
      </c>
      <c r="D249" s="21">
        <f t="shared" si="80"/>
        <v>3753</v>
      </c>
      <c r="E249" s="21">
        <f t="shared" si="80"/>
        <v>2987</v>
      </c>
      <c r="F249" s="21" t="str">
        <f t="shared" si="80"/>
        <v>-</v>
      </c>
      <c r="G249" s="21" t="str">
        <f t="shared" si="80"/>
        <v>-</v>
      </c>
      <c r="H249" s="21">
        <f t="shared" si="80"/>
        <v>19402</v>
      </c>
      <c r="I249" s="21"/>
      <c r="J249" s="21" t="str">
        <f t="shared" ref="J249:P249" si="81">IF(AND(J198="-",J45="-"),"-",SUM(J198,J45))</f>
        <v>-</v>
      </c>
      <c r="K249" s="21" t="str">
        <f t="shared" si="81"/>
        <v>-</v>
      </c>
      <c r="L249" s="21" t="str">
        <f t="shared" si="81"/>
        <v>-</v>
      </c>
      <c r="M249" s="21" t="str">
        <f t="shared" si="81"/>
        <v>-</v>
      </c>
      <c r="N249" s="21" t="str">
        <f t="shared" si="81"/>
        <v>-</v>
      </c>
      <c r="O249" s="21" t="str">
        <f t="shared" si="81"/>
        <v>-</v>
      </c>
      <c r="P249" s="21" t="str">
        <f t="shared" si="81"/>
        <v>-</v>
      </c>
      <c r="Q249" s="14"/>
    </row>
    <row r="250" spans="1:17" ht="11.25" customHeight="1">
      <c r="A250" s="68">
        <v>2017</v>
      </c>
      <c r="B250" s="21">
        <f t="shared" ref="B250:H250" si="82">IF(AND(B199="-",B46="-"),"-",SUM(B199,B46))</f>
        <v>14584</v>
      </c>
      <c r="C250" s="21">
        <f t="shared" si="82"/>
        <v>8120</v>
      </c>
      <c r="D250" s="21">
        <f t="shared" si="82"/>
        <v>5830</v>
      </c>
      <c r="E250" s="21">
        <f t="shared" si="82"/>
        <v>5917</v>
      </c>
      <c r="F250" s="21">
        <f t="shared" si="82"/>
        <v>1109</v>
      </c>
      <c r="G250" s="21" t="str">
        <f t="shared" si="82"/>
        <v>-</v>
      </c>
      <c r="H250" s="21">
        <f t="shared" si="82"/>
        <v>35560</v>
      </c>
      <c r="I250" s="21"/>
      <c r="J250" s="21" t="str">
        <f t="shared" ref="J250:P250" si="83">IF(AND(J199="-",J46="-"),"-",SUM(J199,J46))</f>
        <v>-</v>
      </c>
      <c r="K250" s="21" t="str">
        <f t="shared" si="83"/>
        <v>-</v>
      </c>
      <c r="L250" s="21">
        <f t="shared" si="83"/>
        <v>247</v>
      </c>
      <c r="M250" s="21">
        <f t="shared" si="83"/>
        <v>1074</v>
      </c>
      <c r="N250" s="21">
        <f t="shared" si="83"/>
        <v>517</v>
      </c>
      <c r="O250" s="21" t="str">
        <f t="shared" si="83"/>
        <v>-</v>
      </c>
      <c r="P250" s="21">
        <f t="shared" si="83"/>
        <v>1838</v>
      </c>
      <c r="Q250" s="14"/>
    </row>
    <row r="251" spans="1:17" ht="11.25" customHeight="1">
      <c r="A251" s="86">
        <v>2018</v>
      </c>
      <c r="B251" s="21">
        <f t="shared" ref="B251:H251" si="84">IF(AND(B200="-",B47="-"),"-",SUM(B200,B47))</f>
        <v>6689</v>
      </c>
      <c r="C251" s="21">
        <f t="shared" si="84"/>
        <v>9279</v>
      </c>
      <c r="D251" s="21">
        <f t="shared" si="84"/>
        <v>5468</v>
      </c>
      <c r="E251" s="21">
        <f t="shared" si="84"/>
        <v>1740</v>
      </c>
      <c r="F251" s="21">
        <f t="shared" si="84"/>
        <v>713</v>
      </c>
      <c r="G251" s="21" t="str">
        <f t="shared" si="84"/>
        <v>-</v>
      </c>
      <c r="H251" s="21">
        <f t="shared" si="84"/>
        <v>23889</v>
      </c>
      <c r="J251" s="21" t="str">
        <f t="shared" ref="J251:P251" si="85">IF(AND(J200="-",J47="-"),"-",SUM(J200,J47))</f>
        <v>-</v>
      </c>
      <c r="K251" s="21" t="str">
        <f t="shared" si="85"/>
        <v>-</v>
      </c>
      <c r="L251" s="21">
        <f t="shared" si="85"/>
        <v>455</v>
      </c>
      <c r="M251" s="21">
        <f t="shared" si="85"/>
        <v>541</v>
      </c>
      <c r="N251" s="21">
        <f t="shared" si="85"/>
        <v>388</v>
      </c>
      <c r="O251" s="21" t="str">
        <f t="shared" si="85"/>
        <v>-</v>
      </c>
      <c r="P251" s="21">
        <f t="shared" si="85"/>
        <v>1384</v>
      </c>
      <c r="Q251" s="14"/>
    </row>
    <row r="252" spans="1:17" ht="11.25" customHeight="1">
      <c r="A252" s="86">
        <v>2019</v>
      </c>
      <c r="B252" s="21">
        <f t="shared" ref="B252:H252" si="86">IF(AND(B201="-",B48="-"),"-",SUM(B201,B48))</f>
        <v>3918</v>
      </c>
      <c r="C252" s="21">
        <f t="shared" si="86"/>
        <v>3080</v>
      </c>
      <c r="D252" s="21">
        <f t="shared" si="86"/>
        <v>11764</v>
      </c>
      <c r="E252" s="21">
        <f t="shared" si="86"/>
        <v>2762</v>
      </c>
      <c r="F252" s="21">
        <f t="shared" si="86"/>
        <v>1760</v>
      </c>
      <c r="G252" s="21" t="str">
        <f t="shared" si="86"/>
        <v>-</v>
      </c>
      <c r="H252" s="21">
        <f t="shared" si="86"/>
        <v>23284</v>
      </c>
      <c r="J252" s="21" t="str">
        <f t="shared" ref="J252:P252" si="87">IF(AND(J201="-",J48="-"),"-",SUM(J201,J48))</f>
        <v>-</v>
      </c>
      <c r="K252" s="21" t="str">
        <f t="shared" si="87"/>
        <v>-</v>
      </c>
      <c r="L252" s="21">
        <f t="shared" si="87"/>
        <v>2667</v>
      </c>
      <c r="M252" s="21">
        <f t="shared" si="87"/>
        <v>1460</v>
      </c>
      <c r="N252" s="21">
        <f t="shared" si="87"/>
        <v>1282</v>
      </c>
      <c r="O252" s="21" t="str">
        <f t="shared" si="87"/>
        <v>-</v>
      </c>
      <c r="P252" s="21">
        <f t="shared" si="87"/>
        <v>5409</v>
      </c>
      <c r="Q252" s="14"/>
    </row>
    <row r="253" spans="1:17" ht="11.25" customHeight="1">
      <c r="A253" s="86">
        <v>2020</v>
      </c>
      <c r="B253" s="21">
        <f t="shared" ref="B253:H253" si="88">IF(AND(B202="-",B49="-"),"-",SUM(B202,B49))</f>
        <v>709</v>
      </c>
      <c r="C253" s="21">
        <f t="shared" si="88"/>
        <v>1343</v>
      </c>
      <c r="D253" s="21">
        <f t="shared" si="88"/>
        <v>7326</v>
      </c>
      <c r="E253" s="21">
        <f t="shared" si="88"/>
        <v>2962</v>
      </c>
      <c r="F253" s="21">
        <f t="shared" si="88"/>
        <v>160</v>
      </c>
      <c r="G253" s="21" t="str">
        <f t="shared" si="88"/>
        <v>-</v>
      </c>
      <c r="H253" s="21">
        <f t="shared" si="88"/>
        <v>12500</v>
      </c>
      <c r="J253" s="21" t="str">
        <f t="shared" ref="J253:P253" si="89">IF(AND(J202="-",J49="-"),"-",SUM(J202,J49))</f>
        <v>-</v>
      </c>
      <c r="K253" s="21" t="str">
        <f t="shared" si="89"/>
        <v>-</v>
      </c>
      <c r="L253" s="21">
        <f t="shared" si="89"/>
        <v>285</v>
      </c>
      <c r="M253" s="21">
        <f t="shared" si="89"/>
        <v>378</v>
      </c>
      <c r="N253" s="21">
        <f t="shared" si="89"/>
        <v>104</v>
      </c>
      <c r="O253" s="21" t="str">
        <f t="shared" si="89"/>
        <v>-</v>
      </c>
      <c r="P253" s="21">
        <f t="shared" si="89"/>
        <v>767</v>
      </c>
      <c r="Q253" s="14"/>
    </row>
    <row r="254" spans="1:17" ht="11.25" customHeight="1">
      <c r="A254" s="86">
        <v>2021</v>
      </c>
      <c r="B254" s="21">
        <f t="shared" ref="B254:H254" si="90">IF(AND(B203="-",B50="-"),"-",SUM(B203,B50))</f>
        <v>2581</v>
      </c>
      <c r="C254" s="21">
        <f t="shared" si="90"/>
        <v>7287</v>
      </c>
      <c r="D254" s="21">
        <f t="shared" si="90"/>
        <v>5675</v>
      </c>
      <c r="E254" s="21">
        <f t="shared" si="90"/>
        <v>3197</v>
      </c>
      <c r="F254" s="21">
        <f t="shared" si="90"/>
        <v>523</v>
      </c>
      <c r="G254" s="21" t="str">
        <f t="shared" si="90"/>
        <v>-</v>
      </c>
      <c r="H254" s="21">
        <f t="shared" si="90"/>
        <v>19263</v>
      </c>
      <c r="J254" s="21" t="str">
        <f t="shared" ref="J254:P254" si="91">IF(AND(J203="-",J50="-"),"-",SUM(J203,J50))</f>
        <v>-</v>
      </c>
      <c r="K254" s="21" t="str">
        <f t="shared" si="91"/>
        <v>-</v>
      </c>
      <c r="L254" s="21">
        <f t="shared" si="91"/>
        <v>626</v>
      </c>
      <c r="M254" s="21">
        <f t="shared" si="91"/>
        <v>1139</v>
      </c>
      <c r="N254" s="21">
        <f t="shared" si="91"/>
        <v>1747</v>
      </c>
      <c r="O254" s="21" t="str">
        <f t="shared" si="91"/>
        <v>-</v>
      </c>
      <c r="P254" s="21">
        <f t="shared" si="91"/>
        <v>3512</v>
      </c>
      <c r="Q254" s="14"/>
    </row>
    <row r="255" spans="1:17" ht="11.25" customHeight="1">
      <c r="A255" s="86">
        <v>2022</v>
      </c>
      <c r="B255" s="21">
        <f t="shared" ref="B255:H255" si="92">IF(AND(B204="-",B51="-"),"-",SUM(B204,B51))</f>
        <v>14068</v>
      </c>
      <c r="C255" s="21">
        <f t="shared" si="92"/>
        <v>3382</v>
      </c>
      <c r="D255" s="21">
        <f t="shared" si="92"/>
        <v>6262</v>
      </c>
      <c r="E255" s="21">
        <f t="shared" si="92"/>
        <v>2020</v>
      </c>
      <c r="F255" s="21">
        <f t="shared" si="92"/>
        <v>247</v>
      </c>
      <c r="G255" s="21" t="str">
        <f t="shared" si="92"/>
        <v>-</v>
      </c>
      <c r="H255" s="21">
        <f t="shared" si="92"/>
        <v>25979</v>
      </c>
      <c r="J255" s="21" t="str">
        <f t="shared" ref="J255:P255" si="93">IF(AND(J204="-",J51="-"),"-",SUM(J204,J51))</f>
        <v>-</v>
      </c>
      <c r="K255" s="21" t="str">
        <f t="shared" si="93"/>
        <v>-</v>
      </c>
      <c r="L255" s="21">
        <f t="shared" si="93"/>
        <v>2927</v>
      </c>
      <c r="M255" s="21">
        <f t="shared" si="93"/>
        <v>2505</v>
      </c>
      <c r="N255" s="21">
        <f t="shared" si="93"/>
        <v>7506</v>
      </c>
      <c r="O255" s="21" t="str">
        <f t="shared" si="93"/>
        <v>-</v>
      </c>
      <c r="P255" s="21">
        <f t="shared" si="93"/>
        <v>12938</v>
      </c>
      <c r="Q255" s="14"/>
    </row>
    <row r="256" spans="1:17" ht="11.25" customHeight="1">
      <c r="A256" s="86">
        <v>2023</v>
      </c>
      <c r="B256" s="21">
        <f t="shared" ref="B256:H257" si="94">IF(AND(B205="-",B52="-"),"-",SUM(B205,B52))</f>
        <v>8043</v>
      </c>
      <c r="C256" s="21">
        <f t="shared" si="94"/>
        <v>17423</v>
      </c>
      <c r="D256" s="21">
        <f t="shared" si="94"/>
        <v>11491</v>
      </c>
      <c r="E256" s="21">
        <f t="shared" si="94"/>
        <v>398</v>
      </c>
      <c r="F256" s="21">
        <f t="shared" si="94"/>
        <v>367</v>
      </c>
      <c r="G256" s="21" t="str">
        <f t="shared" si="94"/>
        <v>-</v>
      </c>
      <c r="H256" s="21">
        <f t="shared" si="94"/>
        <v>37722</v>
      </c>
      <c r="J256" s="21" t="str">
        <f t="shared" ref="J256:P257" si="95">IF(AND(J205="-",J52="-"),"-",SUM(J205,J52))</f>
        <v>-</v>
      </c>
      <c r="K256" s="21" t="str">
        <f t="shared" si="95"/>
        <v>-</v>
      </c>
      <c r="L256" s="21">
        <f t="shared" si="95"/>
        <v>2633</v>
      </c>
      <c r="M256" s="21">
        <f t="shared" si="95"/>
        <v>2334</v>
      </c>
      <c r="N256" s="21">
        <f t="shared" si="95"/>
        <v>4452</v>
      </c>
      <c r="O256" s="21" t="str">
        <f t="shared" si="95"/>
        <v>-</v>
      </c>
      <c r="P256" s="21">
        <f t="shared" si="95"/>
        <v>9419</v>
      </c>
      <c r="Q256" s="14"/>
    </row>
    <row r="257" spans="1:17" ht="11.25" customHeight="1">
      <c r="A257" s="86" t="s">
        <v>346</v>
      </c>
      <c r="B257" s="21">
        <f t="shared" si="94"/>
        <v>13206</v>
      </c>
      <c r="C257" s="21">
        <f t="shared" si="94"/>
        <v>12277</v>
      </c>
      <c r="D257" s="21">
        <f t="shared" si="94"/>
        <v>10396</v>
      </c>
      <c r="E257" s="21">
        <f t="shared" si="94"/>
        <v>2491</v>
      </c>
      <c r="F257" s="21">
        <f t="shared" si="94"/>
        <v>476</v>
      </c>
      <c r="G257" s="21" t="str">
        <f t="shared" si="94"/>
        <v>-</v>
      </c>
      <c r="H257" s="21">
        <f t="shared" si="94"/>
        <v>38846</v>
      </c>
      <c r="J257" s="21" t="str">
        <f t="shared" si="95"/>
        <v>-</v>
      </c>
      <c r="K257" s="21" t="str">
        <f t="shared" si="95"/>
        <v>-</v>
      </c>
      <c r="L257" s="21">
        <f t="shared" si="95"/>
        <v>4988</v>
      </c>
      <c r="M257" s="21">
        <f t="shared" si="95"/>
        <v>5373</v>
      </c>
      <c r="N257" s="21">
        <f t="shared" si="95"/>
        <v>799</v>
      </c>
      <c r="O257" s="21" t="str">
        <f t="shared" si="95"/>
        <v>-</v>
      </c>
      <c r="P257" s="21">
        <f t="shared" si="95"/>
        <v>11160</v>
      </c>
      <c r="Q257" s="14"/>
    </row>
    <row r="258" spans="1:17" ht="11.25" customHeight="1"/>
    <row r="259" spans="1:17" ht="11.25" customHeight="1">
      <c r="A259" s="63" t="s">
        <v>309</v>
      </c>
      <c r="B259" s="85"/>
      <c r="C259" s="85"/>
      <c r="D259" s="85"/>
      <c r="E259" s="85"/>
      <c r="F259" s="18"/>
    </row>
    <row r="260" spans="1:17" ht="11.25" customHeight="1">
      <c r="A260" s="68">
        <v>1976</v>
      </c>
      <c r="B260" s="21">
        <f>'A-15'!C210</f>
        <v>381</v>
      </c>
      <c r="C260" s="21">
        <f>'A-15'!D210</f>
        <v>2900</v>
      </c>
      <c r="D260" s="21">
        <f>'A-15'!E210</f>
        <v>3581</v>
      </c>
      <c r="E260" s="21">
        <f>'A-15'!F210</f>
        <v>957</v>
      </c>
      <c r="F260" s="21">
        <f>'A-15'!G210</f>
        <v>70</v>
      </c>
      <c r="G260" s="21">
        <f>'A-15'!H210</f>
        <v>1</v>
      </c>
      <c r="H260" s="21">
        <f>'A-15'!J210</f>
        <v>7889</v>
      </c>
      <c r="J260" s="21">
        <f>'A-15'!N210</f>
        <v>0</v>
      </c>
      <c r="K260" s="21">
        <f>'A-15'!O210</f>
        <v>1466</v>
      </c>
      <c r="L260" s="21">
        <f>'A-15'!P210</f>
        <v>4153</v>
      </c>
      <c r="M260" s="21">
        <f>'A-15'!Q210</f>
        <v>1583</v>
      </c>
      <c r="N260" s="21">
        <f>'A-15'!R210</f>
        <v>126</v>
      </c>
      <c r="O260" s="21">
        <f>'A-15'!S210</f>
        <v>16</v>
      </c>
      <c r="P260" s="21">
        <f>'A-15'!U210</f>
        <v>7328</v>
      </c>
    </row>
    <row r="261" spans="1:17" ht="11.25" customHeight="1">
      <c r="A261" s="68">
        <v>1977</v>
      </c>
      <c r="B261" s="21">
        <f>'A-15'!C211</f>
        <v>1676</v>
      </c>
      <c r="C261" s="21">
        <f>'A-15'!D211</f>
        <v>1840</v>
      </c>
      <c r="D261" s="21">
        <f>'A-15'!E211</f>
        <v>871</v>
      </c>
      <c r="E261" s="21">
        <f>'A-15'!F211</f>
        <v>413</v>
      </c>
      <c r="F261" s="21">
        <f>'A-15'!G211</f>
        <v>168</v>
      </c>
      <c r="G261" s="21">
        <f>'A-15'!H211</f>
        <v>8</v>
      </c>
      <c r="H261" s="21">
        <f>'A-15'!J211</f>
        <v>4968</v>
      </c>
      <c r="J261" s="21">
        <f>'A-15'!N211</f>
        <v>258</v>
      </c>
      <c r="K261" s="21">
        <f>'A-15'!O211</f>
        <v>3440</v>
      </c>
      <c r="L261" s="21">
        <f>'A-15'!P211</f>
        <v>1263</v>
      </c>
      <c r="M261" s="21">
        <f>'A-15'!Q211</f>
        <v>1592</v>
      </c>
      <c r="N261" s="21">
        <f>'A-15'!R211</f>
        <v>419</v>
      </c>
      <c r="O261" s="21">
        <f>'A-15'!S211</f>
        <v>4</v>
      </c>
      <c r="P261" s="21">
        <f>'A-15'!U211</f>
        <v>6972</v>
      </c>
    </row>
    <row r="262" spans="1:17" ht="11.25" customHeight="1">
      <c r="A262" s="68">
        <v>1978</v>
      </c>
      <c r="B262" s="21">
        <f>'A-15'!C212</f>
        <v>946</v>
      </c>
      <c r="C262" s="21">
        <f>'A-15'!D212</f>
        <v>3877</v>
      </c>
      <c r="D262" s="21">
        <f>'A-15'!E212</f>
        <v>827</v>
      </c>
      <c r="E262" s="21">
        <f>'A-15'!F212</f>
        <v>232</v>
      </c>
      <c r="F262" s="21">
        <f>'A-15'!G212</f>
        <v>64</v>
      </c>
      <c r="G262" s="21">
        <f>'A-15'!H212</f>
        <v>26</v>
      </c>
      <c r="H262" s="21">
        <f>'A-15'!J212</f>
        <v>5946</v>
      </c>
      <c r="J262" s="21">
        <f>'A-15'!N212</f>
        <v>231</v>
      </c>
      <c r="K262" s="21">
        <f>'A-15'!O212</f>
        <v>3405</v>
      </c>
      <c r="L262" s="21">
        <f>'A-15'!P212</f>
        <v>1307</v>
      </c>
      <c r="M262" s="21">
        <f>'A-15'!Q212</f>
        <v>509</v>
      </c>
      <c r="N262" s="21">
        <f>'A-15'!R212</f>
        <v>550</v>
      </c>
      <c r="O262" s="21">
        <f>'A-15'!S212</f>
        <v>8</v>
      </c>
      <c r="P262" s="21">
        <f>'A-15'!U212</f>
        <v>6002</v>
      </c>
    </row>
    <row r="263" spans="1:17" ht="11.25" customHeight="1">
      <c r="A263" s="68">
        <v>1979</v>
      </c>
      <c r="B263" s="21">
        <f>'A-15'!C213</f>
        <v>798</v>
      </c>
      <c r="C263" s="21">
        <f>'A-15'!D213</f>
        <v>723</v>
      </c>
      <c r="D263" s="21">
        <f>'A-15'!E213</f>
        <v>330</v>
      </c>
      <c r="E263" s="21">
        <f>'A-15'!F213</f>
        <v>299</v>
      </c>
      <c r="F263" s="21">
        <f>'A-15'!G213</f>
        <v>27</v>
      </c>
      <c r="G263" s="21">
        <f>'A-15'!H213</f>
        <v>4</v>
      </c>
      <c r="H263" s="21">
        <f>'A-15'!J213</f>
        <v>2177</v>
      </c>
      <c r="J263" s="21">
        <f>'A-15'!N213</f>
        <v>1051</v>
      </c>
      <c r="K263" s="21">
        <f>'A-15'!O213</f>
        <v>4777</v>
      </c>
      <c r="L263" s="21">
        <f>'A-15'!P213</f>
        <v>2071</v>
      </c>
      <c r="M263" s="21">
        <f>'A-15'!Q213</f>
        <v>2132</v>
      </c>
      <c r="N263" s="21">
        <f>'A-15'!R213</f>
        <v>109</v>
      </c>
      <c r="O263" s="21">
        <f>'A-15'!S213</f>
        <v>4</v>
      </c>
      <c r="P263" s="21">
        <f>'A-15'!U213</f>
        <v>10140</v>
      </c>
    </row>
    <row r="264" spans="1:17" ht="11.25" customHeight="1">
      <c r="A264" s="68">
        <v>1980</v>
      </c>
      <c r="B264" s="21">
        <f>'A-15'!C214</f>
        <v>133</v>
      </c>
      <c r="C264" s="21">
        <f>'A-15'!D214</f>
        <v>847</v>
      </c>
      <c r="D264" s="21">
        <f>'A-15'!E214</f>
        <v>3272</v>
      </c>
      <c r="E264" s="21">
        <f>'A-15'!F214</f>
        <v>176</v>
      </c>
      <c r="F264" s="21">
        <f>'A-15'!G214</f>
        <v>22</v>
      </c>
      <c r="G264" s="21">
        <f>'A-15'!H214</f>
        <v>15</v>
      </c>
      <c r="H264" s="21">
        <f>'A-15'!J214</f>
        <v>4450</v>
      </c>
      <c r="J264" s="21">
        <f>'A-15'!N214</f>
        <v>2062</v>
      </c>
      <c r="K264" s="21">
        <f>'A-15'!O214</f>
        <v>25295</v>
      </c>
      <c r="L264" s="21">
        <f>'A-15'!P214</f>
        <v>5779</v>
      </c>
      <c r="M264" s="21">
        <f>'A-15'!Q214</f>
        <v>558</v>
      </c>
      <c r="N264" s="21">
        <f>'A-15'!R214</f>
        <v>1012</v>
      </c>
      <c r="O264" s="21">
        <f>'A-15'!S214</f>
        <v>25</v>
      </c>
      <c r="P264" s="21">
        <f>'A-15'!U214</f>
        <v>34706</v>
      </c>
    </row>
    <row r="265" spans="1:17" ht="11.25" customHeight="1">
      <c r="A265" s="68">
        <v>1981</v>
      </c>
      <c r="B265" s="21">
        <f>'A-15'!C215</f>
        <v>1579</v>
      </c>
      <c r="C265" s="21">
        <f>'A-15'!D215</f>
        <v>2487</v>
      </c>
      <c r="D265" s="21">
        <f>'A-15'!E215</f>
        <v>3652</v>
      </c>
      <c r="E265" s="21">
        <f>'A-15'!F215</f>
        <v>269</v>
      </c>
      <c r="F265" s="21">
        <f>'A-15'!G215</f>
        <v>270</v>
      </c>
      <c r="G265" s="21">
        <f>'A-15'!H215</f>
        <v>258</v>
      </c>
      <c r="H265" s="21">
        <f>'A-15'!J215</f>
        <v>8257</v>
      </c>
      <c r="J265" s="21">
        <f>'A-15'!N215</f>
        <v>1284</v>
      </c>
      <c r="K265" s="21">
        <f>'A-15'!O215</f>
        <v>7598</v>
      </c>
      <c r="L265" s="21">
        <f>'A-15'!P215</f>
        <v>6925</v>
      </c>
      <c r="M265" s="21">
        <f>'A-15'!Q215</f>
        <v>3086</v>
      </c>
      <c r="N265" s="21">
        <f>'A-15'!R215</f>
        <v>13717</v>
      </c>
      <c r="O265" s="21">
        <f>'A-15'!S215</f>
        <v>13</v>
      </c>
      <c r="P265" s="21">
        <f>'A-15'!U215</f>
        <v>32610</v>
      </c>
    </row>
    <row r="266" spans="1:17" ht="11.25" customHeight="1">
      <c r="A266" s="68">
        <v>1982</v>
      </c>
      <c r="B266" s="21">
        <f>'A-15'!C216</f>
        <v>1270</v>
      </c>
      <c r="C266" s="21">
        <f>'A-15'!D216</f>
        <v>3392</v>
      </c>
      <c r="D266" s="21">
        <f>'A-15'!E216</f>
        <v>8974</v>
      </c>
      <c r="E266" s="21">
        <f>'A-15'!F216</f>
        <v>1984</v>
      </c>
      <c r="F266" s="21">
        <f>'A-15'!G216</f>
        <v>2656</v>
      </c>
      <c r="G266" s="21">
        <f>'A-15'!H216</f>
        <v>223</v>
      </c>
      <c r="H266" s="21">
        <f>'A-15'!J216</f>
        <v>18276</v>
      </c>
      <c r="J266" s="21">
        <f>'A-15'!N216</f>
        <v>34</v>
      </c>
      <c r="K266" s="21">
        <f>'A-15'!O216</f>
        <v>22681</v>
      </c>
      <c r="L266" s="21">
        <f>'A-15'!P216</f>
        <v>16482</v>
      </c>
      <c r="M266" s="21">
        <f>'A-15'!Q216</f>
        <v>46240</v>
      </c>
      <c r="N266" s="21">
        <f>'A-15'!R216</f>
        <v>38292</v>
      </c>
      <c r="O266" s="21">
        <f>'A-15'!S216</f>
        <v>57</v>
      </c>
      <c r="P266" s="21">
        <f>'A-15'!U216</f>
        <v>123729</v>
      </c>
    </row>
    <row r="267" spans="1:17" ht="11.25" customHeight="1">
      <c r="A267" s="68">
        <v>1983</v>
      </c>
      <c r="B267" s="21">
        <f>'A-15'!C217</f>
        <v>2540</v>
      </c>
      <c r="C267" s="21">
        <f>'A-15'!D217</f>
        <v>2864</v>
      </c>
      <c r="D267" s="21">
        <f>'A-15'!E217</f>
        <v>1061</v>
      </c>
      <c r="E267" s="21">
        <f>'A-15'!F217</f>
        <v>806</v>
      </c>
      <c r="F267" s="21">
        <f>'A-15'!G217</f>
        <v>255</v>
      </c>
      <c r="G267" s="21">
        <f>'A-15'!H217</f>
        <v>65</v>
      </c>
      <c r="H267" s="21">
        <f>'A-15'!J217</f>
        <v>7526</v>
      </c>
      <c r="J267" s="21">
        <f>'A-15'!N217</f>
        <v>95</v>
      </c>
      <c r="K267" s="21">
        <f>'A-15'!O217</f>
        <v>4987</v>
      </c>
      <c r="L267" s="21">
        <f>'A-15'!P217</f>
        <v>5305</v>
      </c>
      <c r="M267" s="21">
        <f>'A-15'!Q217</f>
        <v>19961</v>
      </c>
      <c r="N267" s="21">
        <f>'A-15'!R217</f>
        <v>7747</v>
      </c>
      <c r="O267" s="21">
        <f>'A-15'!S217</f>
        <v>17</v>
      </c>
      <c r="P267" s="21">
        <f>'A-15'!U217</f>
        <v>38095</v>
      </c>
    </row>
    <row r="268" spans="1:17" ht="11.25" customHeight="1">
      <c r="A268" s="68">
        <v>1984</v>
      </c>
      <c r="B268" s="21">
        <f>'A-15'!C218</f>
        <v>1348</v>
      </c>
      <c r="C268" s="21">
        <f>'A-15'!D218</f>
        <v>517</v>
      </c>
      <c r="D268" s="21">
        <f>'A-15'!E218</f>
        <v>751</v>
      </c>
      <c r="E268" s="21">
        <f>'A-15'!F218</f>
        <v>1367</v>
      </c>
      <c r="F268" s="21">
        <f>'A-15'!G218</f>
        <v>0</v>
      </c>
      <c r="G268" s="21">
        <f>'A-15'!H218</f>
        <v>147</v>
      </c>
      <c r="H268" s="21">
        <f>'A-15'!J218</f>
        <v>3983</v>
      </c>
      <c r="J268" s="21">
        <f>'A-15'!N218</f>
        <v>0</v>
      </c>
      <c r="K268" s="21">
        <f>'A-15'!O218</f>
        <v>0</v>
      </c>
      <c r="L268" s="21">
        <f>'A-15'!P218</f>
        <v>19715</v>
      </c>
      <c r="M268" s="21">
        <f>'A-15'!Q218</f>
        <v>23772</v>
      </c>
      <c r="N268" s="21">
        <f>'A-15'!R218</f>
        <v>0</v>
      </c>
      <c r="O268" s="21">
        <f>'A-15'!S218</f>
        <v>147</v>
      </c>
      <c r="P268" s="21">
        <f>'A-15'!U218</f>
        <v>43487</v>
      </c>
    </row>
    <row r="269" spans="1:17" ht="11.25" customHeight="1">
      <c r="A269" s="68">
        <v>1985</v>
      </c>
      <c r="B269" s="21">
        <f>'A-15'!C219</f>
        <v>4014</v>
      </c>
      <c r="C269" s="21">
        <f>'A-15'!D219</f>
        <v>156</v>
      </c>
      <c r="D269" s="21">
        <f>'A-15'!E219</f>
        <v>3743</v>
      </c>
      <c r="E269" s="21">
        <f>'A-15'!F219</f>
        <v>2252</v>
      </c>
      <c r="F269" s="21">
        <f>'A-15'!G219</f>
        <v>1910</v>
      </c>
      <c r="G269" s="21">
        <f>'A-15'!H219</f>
        <v>299</v>
      </c>
      <c r="H269" s="21">
        <f>'A-15'!J219</f>
        <v>12075</v>
      </c>
      <c r="J269" s="21">
        <f>'A-15'!N219</f>
        <v>1</v>
      </c>
      <c r="K269" s="21">
        <f>'A-15'!O219</f>
        <v>1911</v>
      </c>
      <c r="L269" s="21">
        <f>'A-15'!P219</f>
        <v>33602</v>
      </c>
      <c r="M269" s="21">
        <f>'A-15'!Q219</f>
        <v>29361</v>
      </c>
      <c r="N269" s="21">
        <f>'A-15'!R219</f>
        <v>23573</v>
      </c>
      <c r="O269" s="21">
        <f>'A-15'!S219</f>
        <v>37</v>
      </c>
      <c r="P269" s="21">
        <f>'A-15'!U219</f>
        <v>88448</v>
      </c>
    </row>
    <row r="270" spans="1:17" ht="11.25" customHeight="1">
      <c r="A270" s="68">
        <v>1986</v>
      </c>
      <c r="B270" s="21">
        <f>'A-15'!C220</f>
        <v>3891</v>
      </c>
      <c r="C270" s="21">
        <f>'A-15'!D220</f>
        <v>4461</v>
      </c>
      <c r="D270" s="21">
        <f>'A-15'!E220</f>
        <v>3688</v>
      </c>
      <c r="E270" s="21">
        <f>'A-15'!F220</f>
        <v>418</v>
      </c>
      <c r="F270" s="21">
        <f>'A-15'!G220</f>
        <v>0</v>
      </c>
      <c r="G270" s="21">
        <f>'A-15'!H220</f>
        <v>0</v>
      </c>
      <c r="H270" s="21">
        <f>'A-15'!J220</f>
        <v>12458</v>
      </c>
      <c r="J270" s="21">
        <f>'A-15'!N220</f>
        <v>0</v>
      </c>
      <c r="K270" s="21">
        <f>'A-15'!O220</f>
        <v>21166</v>
      </c>
      <c r="L270" s="21">
        <f>'A-15'!P220</f>
        <v>51622</v>
      </c>
      <c r="M270" s="21">
        <f>'A-15'!Q220</f>
        <v>11711</v>
      </c>
      <c r="N270" s="21">
        <f>'A-15'!R220</f>
        <v>13</v>
      </c>
      <c r="O270" s="21">
        <f>'A-15'!S220</f>
        <v>0</v>
      </c>
      <c r="P270" s="21">
        <f>'A-15'!U220</f>
        <v>84512</v>
      </c>
    </row>
    <row r="271" spans="1:17" ht="11.25" customHeight="1">
      <c r="A271" s="68">
        <v>1987</v>
      </c>
      <c r="B271" s="21">
        <f>'A-15'!C221</f>
        <v>8563</v>
      </c>
      <c r="C271" s="21">
        <f>'A-15'!D221</f>
        <v>0</v>
      </c>
      <c r="D271" s="21">
        <f>'A-15'!E221</f>
        <v>2181</v>
      </c>
      <c r="E271" s="21">
        <f>'A-15'!F221</f>
        <v>7271</v>
      </c>
      <c r="F271" s="21">
        <f>'A-15'!G221</f>
        <v>0</v>
      </c>
      <c r="G271" s="21">
        <f>'A-15'!H221</f>
        <v>52</v>
      </c>
      <c r="H271" s="21">
        <f>'A-15'!J221</f>
        <v>18015</v>
      </c>
      <c r="J271" s="21">
        <f>'A-15'!N221</f>
        <v>16</v>
      </c>
      <c r="K271" s="21">
        <f>'A-15'!O221</f>
        <v>0</v>
      </c>
      <c r="L271" s="21">
        <f>'A-15'!P221</f>
        <v>45619</v>
      </c>
      <c r="M271" s="21">
        <f>'A-15'!Q221</f>
        <v>44040</v>
      </c>
      <c r="N271" s="21">
        <f>'A-15'!R221</f>
        <v>0</v>
      </c>
      <c r="O271" s="21">
        <f>'A-15'!S221</f>
        <v>33</v>
      </c>
      <c r="P271" s="21">
        <f>'A-15'!U221</f>
        <v>89675</v>
      </c>
    </row>
    <row r="272" spans="1:17" ht="11.25" customHeight="1">
      <c r="A272" s="68">
        <v>1988</v>
      </c>
      <c r="B272" s="21">
        <f>'A-15'!C222</f>
        <v>7714</v>
      </c>
      <c r="C272" s="21">
        <f>'A-15'!D222</f>
        <v>9764</v>
      </c>
      <c r="D272" s="21">
        <f>'A-15'!E222</f>
        <v>6379</v>
      </c>
      <c r="E272" s="21">
        <f>'A-15'!F222</f>
        <v>6825</v>
      </c>
      <c r="F272" s="21">
        <f>'A-15'!G222</f>
        <v>1968</v>
      </c>
      <c r="G272" s="21">
        <f>'A-15'!H222</f>
        <v>0</v>
      </c>
      <c r="H272" s="21">
        <f>'A-15'!J222</f>
        <v>32650</v>
      </c>
      <c r="J272" s="21">
        <f>'A-15'!N222</f>
        <v>0</v>
      </c>
      <c r="K272" s="21">
        <f>'A-15'!O222</f>
        <v>114</v>
      </c>
      <c r="L272" s="21">
        <f>'A-15'!P222</f>
        <v>11813</v>
      </c>
      <c r="M272" s="21">
        <f>'A-15'!Q222</f>
        <v>46236</v>
      </c>
      <c r="N272" s="21">
        <f>'A-15'!R222</f>
        <v>10167</v>
      </c>
      <c r="O272" s="21">
        <f>'A-15'!S222</f>
        <v>0</v>
      </c>
      <c r="P272" s="21">
        <f>'A-15'!U222</f>
        <v>68330</v>
      </c>
    </row>
    <row r="273" spans="1:16" ht="11.25" customHeight="1">
      <c r="A273" s="68">
        <v>1989</v>
      </c>
      <c r="B273" s="21">
        <f>'A-15'!C223</f>
        <v>6711</v>
      </c>
      <c r="C273" s="21">
        <f>'A-15'!D223</f>
        <v>7645</v>
      </c>
      <c r="D273" s="21">
        <f>'A-15'!E223</f>
        <v>10111</v>
      </c>
      <c r="E273" s="21">
        <f>'A-15'!F223</f>
        <v>5247</v>
      </c>
      <c r="F273" s="21">
        <f>'A-15'!G223</f>
        <v>1582</v>
      </c>
      <c r="G273" s="21">
        <f>'A-15'!H223</f>
        <v>0</v>
      </c>
      <c r="H273" s="21">
        <f>'A-15'!J223</f>
        <v>31296</v>
      </c>
      <c r="J273" s="21">
        <f>'A-15'!N223</f>
        <v>1</v>
      </c>
      <c r="K273" s="21">
        <f>'A-15'!O223</f>
        <v>0</v>
      </c>
      <c r="L273" s="21">
        <f>'A-15'!P223</f>
        <v>31817</v>
      </c>
      <c r="M273" s="21">
        <f>'A-15'!Q223</f>
        <v>23499</v>
      </c>
      <c r="N273" s="21">
        <f>'A-15'!R223</f>
        <v>28590</v>
      </c>
      <c r="O273" s="21">
        <f>'A-15'!S223</f>
        <v>0</v>
      </c>
      <c r="P273" s="21">
        <f>'A-15'!U223</f>
        <v>83907</v>
      </c>
    </row>
    <row r="274" spans="1:16" ht="11.25" customHeight="1">
      <c r="A274" s="68">
        <v>1990</v>
      </c>
      <c r="B274" s="21">
        <f>'A-15'!C224</f>
        <v>7504</v>
      </c>
      <c r="C274" s="21">
        <f>'A-15'!D224</f>
        <v>7906</v>
      </c>
      <c r="D274" s="21">
        <f>'A-15'!E224</f>
        <v>11270</v>
      </c>
      <c r="E274" s="21">
        <f>'A-15'!F224</f>
        <v>2771</v>
      </c>
      <c r="F274" s="21">
        <f>'A-15'!G224</f>
        <v>2690</v>
      </c>
      <c r="G274" s="21">
        <f>'A-15'!H224</f>
        <v>8</v>
      </c>
      <c r="H274" s="21">
        <f>'A-15'!J224</f>
        <v>32141</v>
      </c>
      <c r="J274" s="21">
        <f>'A-15'!N224</f>
        <v>0</v>
      </c>
      <c r="K274" s="21">
        <f>'A-15'!O224</f>
        <v>1</v>
      </c>
      <c r="L274" s="21">
        <f>'A-15'!P224</f>
        <v>20680</v>
      </c>
      <c r="M274" s="21">
        <f>'A-15'!Q224</f>
        <v>54225</v>
      </c>
      <c r="N274" s="21">
        <f>'A-15'!R224</f>
        <v>16485</v>
      </c>
      <c r="O274" s="21">
        <f>'A-15'!S224</f>
        <v>1</v>
      </c>
      <c r="P274" s="21">
        <f>'A-15'!U224</f>
        <v>91391</v>
      </c>
    </row>
    <row r="275" spans="1:16" ht="11.25" customHeight="1">
      <c r="A275" s="68">
        <v>1991</v>
      </c>
      <c r="B275" s="21">
        <f>'A-15'!C225</f>
        <v>4456</v>
      </c>
      <c r="C275" s="21">
        <f>'A-15'!D225</f>
        <v>6039</v>
      </c>
      <c r="D275" s="21">
        <f>'A-15'!E225</f>
        <v>6875</v>
      </c>
      <c r="E275" s="21">
        <f>'A-15'!F225</f>
        <v>4497</v>
      </c>
      <c r="F275" s="21">
        <f>'A-15'!G225</f>
        <v>0</v>
      </c>
      <c r="G275" s="21">
        <f>'A-15'!H225</f>
        <v>147</v>
      </c>
      <c r="H275" s="21">
        <f>'A-15'!J225</f>
        <v>21867</v>
      </c>
      <c r="J275" s="21">
        <f>'A-15'!N225</f>
        <v>0</v>
      </c>
      <c r="K275" s="21">
        <f>'A-15'!O225</f>
        <v>0</v>
      </c>
      <c r="L275" s="21">
        <f>'A-15'!P225</f>
        <v>38943</v>
      </c>
      <c r="M275" s="21">
        <f>'A-15'!Q225</f>
        <v>38011</v>
      </c>
      <c r="N275" s="21">
        <f>'A-15'!R225</f>
        <v>0</v>
      </c>
      <c r="O275" s="21">
        <f>'A-15'!S225</f>
        <v>498</v>
      </c>
      <c r="P275" s="21">
        <f>'A-15'!U225</f>
        <v>76954</v>
      </c>
    </row>
    <row r="276" spans="1:16" ht="11.25" customHeight="1">
      <c r="A276" s="68">
        <v>1992</v>
      </c>
      <c r="B276" s="21">
        <f>'A-15'!C226</f>
        <v>8787</v>
      </c>
      <c r="C276" s="21">
        <f>'A-15'!D226</f>
        <v>5538</v>
      </c>
      <c r="D276" s="21">
        <f>'A-15'!E226</f>
        <v>4724</v>
      </c>
      <c r="E276" s="21">
        <f>'A-15'!F226</f>
        <v>4027</v>
      </c>
      <c r="F276" s="21">
        <f>'A-15'!G226</f>
        <v>0</v>
      </c>
      <c r="G276" s="21">
        <f>'A-15'!H226</f>
        <v>0</v>
      </c>
      <c r="H276" s="21">
        <f>'A-15'!J226</f>
        <v>23076</v>
      </c>
      <c r="J276" s="21">
        <f>'A-15'!N226</f>
        <v>2</v>
      </c>
      <c r="K276" s="21">
        <f>'A-15'!O226</f>
        <v>3</v>
      </c>
      <c r="L276" s="21">
        <f>'A-15'!P226</f>
        <v>40215</v>
      </c>
      <c r="M276" s="21">
        <f>'A-15'!Q226</f>
        <v>35369</v>
      </c>
      <c r="N276" s="21">
        <f>'A-15'!R226</f>
        <v>0</v>
      </c>
      <c r="O276" s="21">
        <f>'A-15'!S226</f>
        <v>15</v>
      </c>
      <c r="P276" s="21">
        <f>'A-15'!U226</f>
        <v>75589</v>
      </c>
    </row>
    <row r="277" spans="1:16" ht="11.25" customHeight="1">
      <c r="A277" s="68">
        <v>1993</v>
      </c>
      <c r="B277" s="21">
        <f>'A-15'!C227</f>
        <v>7325</v>
      </c>
      <c r="C277" s="21">
        <f>'A-15'!D227</f>
        <v>5217</v>
      </c>
      <c r="D277" s="21">
        <f>'A-15'!E227</f>
        <v>5923</v>
      </c>
      <c r="E277" s="21">
        <f>'A-15'!F227</f>
        <v>3648</v>
      </c>
      <c r="F277" s="21">
        <f>'A-15'!G227</f>
        <v>2853</v>
      </c>
      <c r="G277" s="21">
        <f>'A-15'!H227</f>
        <v>0</v>
      </c>
      <c r="H277" s="21">
        <f>'A-15'!J227</f>
        <v>24966</v>
      </c>
      <c r="J277" s="21">
        <f>'A-15'!N227</f>
        <v>1</v>
      </c>
      <c r="K277" s="21">
        <f>'A-15'!O227</f>
        <v>0</v>
      </c>
      <c r="L277" s="21">
        <f>'A-15'!P227</f>
        <v>6944</v>
      </c>
      <c r="M277" s="21">
        <f>'A-15'!Q227</f>
        <v>25420</v>
      </c>
      <c r="N277" s="21">
        <f>'A-15'!R227</f>
        <v>26375</v>
      </c>
      <c r="O277" s="21">
        <f>'A-15'!S227</f>
        <v>0</v>
      </c>
      <c r="P277" s="21">
        <f>'A-15'!U227</f>
        <v>58740</v>
      </c>
    </row>
    <row r="278" spans="1:16" ht="11.25" customHeight="1">
      <c r="A278" s="68">
        <v>1994</v>
      </c>
      <c r="B278" s="21">
        <f>'A-15'!C228</f>
        <v>449</v>
      </c>
      <c r="C278" s="21">
        <f>'A-15'!D228</f>
        <v>4113</v>
      </c>
      <c r="D278" s="21">
        <f>'A-15'!E228</f>
        <v>8</v>
      </c>
      <c r="E278" s="21">
        <f>'A-15'!F228</f>
        <v>0</v>
      </c>
      <c r="F278" s="21">
        <f>'A-15'!G228</f>
        <v>0</v>
      </c>
      <c r="G278" s="21">
        <f>'A-15'!H228</f>
        <v>0</v>
      </c>
      <c r="H278" s="21">
        <f>'A-15'!J228</f>
        <v>4570</v>
      </c>
      <c r="J278" s="21">
        <f>'A-15'!N228</f>
        <v>0</v>
      </c>
      <c r="K278" s="21">
        <f>'A-15'!O228</f>
        <v>0</v>
      </c>
      <c r="L278" s="21">
        <f>'A-15'!P228</f>
        <v>0</v>
      </c>
      <c r="M278" s="21">
        <f>'A-15'!Q228</f>
        <v>0</v>
      </c>
      <c r="N278" s="21">
        <f>'A-15'!R228</f>
        <v>0</v>
      </c>
      <c r="O278" s="21">
        <f>'A-15'!S228</f>
        <v>0</v>
      </c>
      <c r="P278" s="21">
        <f>'A-15'!U228</f>
        <v>0</v>
      </c>
    </row>
    <row r="279" spans="1:16" ht="11.25" customHeight="1">
      <c r="A279" s="68">
        <v>1995</v>
      </c>
      <c r="B279" s="21">
        <f>'A-15'!C229</f>
        <v>698</v>
      </c>
      <c r="C279" s="21">
        <f>'A-15'!D229</f>
        <v>0</v>
      </c>
      <c r="D279" s="21">
        <f>'A-15'!E229</f>
        <v>23</v>
      </c>
      <c r="E279" s="21">
        <f>'A-15'!F229</f>
        <v>9044</v>
      </c>
      <c r="F279" s="21">
        <f>'A-15'!G229</f>
        <v>0</v>
      </c>
      <c r="G279" s="21">
        <f>'A-15'!H229</f>
        <v>0</v>
      </c>
      <c r="H279" s="21">
        <f>'A-15'!J229</f>
        <v>9765</v>
      </c>
      <c r="J279" s="21">
        <f>'A-15'!N229</f>
        <v>0</v>
      </c>
      <c r="K279" s="21">
        <f>'A-15'!O229</f>
        <v>0</v>
      </c>
      <c r="L279" s="21">
        <f>'A-15'!P229</f>
        <v>0</v>
      </c>
      <c r="M279" s="21">
        <f>'A-15'!Q229</f>
        <v>31390</v>
      </c>
      <c r="N279" s="21">
        <f>'A-15'!R229</f>
        <v>0</v>
      </c>
      <c r="O279" s="21">
        <f>'A-15'!S229</f>
        <v>0</v>
      </c>
      <c r="P279" s="21">
        <f>'A-15'!U229</f>
        <v>31390</v>
      </c>
    </row>
    <row r="280" spans="1:16" ht="11.25" customHeight="1">
      <c r="A280" s="68">
        <v>1996</v>
      </c>
      <c r="B280" s="21">
        <f>'A-15'!C230</f>
        <v>1473</v>
      </c>
      <c r="C280" s="21">
        <f>'A-15'!D230</f>
        <v>1974</v>
      </c>
      <c r="D280" s="21">
        <f>'A-15'!E230</f>
        <v>457</v>
      </c>
      <c r="E280" s="21">
        <f>'A-15'!F230</f>
        <v>4845</v>
      </c>
      <c r="F280" s="21">
        <f>'A-15'!G230</f>
        <v>3561</v>
      </c>
      <c r="G280" s="21" t="str">
        <f>'A-15'!H230</f>
        <v>-</v>
      </c>
      <c r="H280" s="21">
        <f>'A-15'!J230</f>
        <v>12310</v>
      </c>
      <c r="J280" s="21">
        <f>'A-15'!N230</f>
        <v>0</v>
      </c>
      <c r="K280" s="21">
        <f>'A-15'!O230</f>
        <v>0</v>
      </c>
      <c r="L280" s="21">
        <f>'A-15'!P230</f>
        <v>0</v>
      </c>
      <c r="M280" s="21">
        <f>'A-15'!Q230</f>
        <v>4655</v>
      </c>
      <c r="N280" s="21">
        <f>'A-15'!R230</f>
        <v>13885</v>
      </c>
      <c r="O280" s="21" t="str">
        <f>'A-15'!S230</f>
        <v>-</v>
      </c>
      <c r="P280" s="21">
        <f>'A-15'!U230</f>
        <v>18540</v>
      </c>
    </row>
    <row r="281" spans="1:16" ht="11.25" customHeight="1">
      <c r="A281" s="68">
        <v>1997</v>
      </c>
      <c r="B281" s="21">
        <f>'A-15'!C231</f>
        <v>819</v>
      </c>
      <c r="C281" s="21">
        <f>'A-15'!D231</f>
        <v>7486</v>
      </c>
      <c r="D281" s="21">
        <f>'A-15'!E231</f>
        <v>0</v>
      </c>
      <c r="E281" s="21">
        <f>'A-15'!F231</f>
        <v>4720</v>
      </c>
      <c r="F281" s="21">
        <f>'A-15'!G231</f>
        <v>1136</v>
      </c>
      <c r="G281" s="21" t="str">
        <f>'A-15'!H231</f>
        <v>-</v>
      </c>
      <c r="H281" s="21">
        <f>'A-15'!J231</f>
        <v>14161</v>
      </c>
      <c r="J281" s="21">
        <f>'A-15'!N231</f>
        <v>0</v>
      </c>
      <c r="K281" s="21">
        <f>'A-15'!O231</f>
        <v>0</v>
      </c>
      <c r="L281" s="21">
        <f>'A-15'!P231</f>
        <v>0</v>
      </c>
      <c r="M281" s="21">
        <f>'A-15'!Q231</f>
        <v>11481</v>
      </c>
      <c r="N281" s="21">
        <f>'A-15'!R231</f>
        <v>4343</v>
      </c>
      <c r="O281" s="21" t="str">
        <f>'A-15'!S231</f>
        <v>-</v>
      </c>
      <c r="P281" s="21">
        <f>'A-15'!U231</f>
        <v>15824</v>
      </c>
    </row>
    <row r="282" spans="1:16" ht="11.25" customHeight="1">
      <c r="A282" s="68">
        <v>1998</v>
      </c>
      <c r="B282" s="21">
        <f>'A-15'!C232</f>
        <v>5189</v>
      </c>
      <c r="C282" s="21">
        <f>'A-15'!D232</f>
        <v>4442</v>
      </c>
      <c r="D282" s="21">
        <f>'A-15'!E232</f>
        <v>47</v>
      </c>
      <c r="E282" s="21">
        <f>'A-15'!F232</f>
        <v>3860</v>
      </c>
      <c r="F282" s="21">
        <f>'A-15'!G232</f>
        <v>1148</v>
      </c>
      <c r="G282" s="21" t="str">
        <f>'A-15'!H232</f>
        <v>-</v>
      </c>
      <c r="H282" s="21">
        <f>'A-15'!J232</f>
        <v>14686</v>
      </c>
      <c r="J282" s="21">
        <f>'A-15'!N232</f>
        <v>0</v>
      </c>
      <c r="K282" s="21">
        <f>'A-15'!O232</f>
        <v>0</v>
      </c>
      <c r="L282" s="21">
        <f>'A-15'!P232</f>
        <v>74</v>
      </c>
      <c r="M282" s="21">
        <f>'A-15'!Q232</f>
        <v>3855</v>
      </c>
      <c r="N282" s="21">
        <f>'A-15'!R232</f>
        <v>4225</v>
      </c>
      <c r="O282" s="21" t="str">
        <f>'A-15'!S232</f>
        <v>-</v>
      </c>
      <c r="P282" s="21">
        <f>'A-15'!U232</f>
        <v>8154</v>
      </c>
    </row>
    <row r="283" spans="1:16" ht="11.25" customHeight="1">
      <c r="A283" s="68">
        <v>1999</v>
      </c>
      <c r="B283" s="21">
        <f>'A-15'!C233</f>
        <v>2536</v>
      </c>
      <c r="C283" s="21">
        <f>'A-15'!D233</f>
        <v>15666</v>
      </c>
      <c r="D283" s="21">
        <f>'A-15'!E233</f>
        <v>1530</v>
      </c>
      <c r="E283" s="21">
        <f>'A-15'!F233</f>
        <v>4101</v>
      </c>
      <c r="F283" s="21">
        <f>'A-15'!G233</f>
        <v>3619</v>
      </c>
      <c r="G283" s="21" t="str">
        <f>'A-15'!H233</f>
        <v>-</v>
      </c>
      <c r="H283" s="21">
        <f>'A-15'!J233</f>
        <v>27452</v>
      </c>
      <c r="J283" s="21">
        <f>'A-15'!N233</f>
        <v>0</v>
      </c>
      <c r="K283" s="21">
        <f>'A-15'!O233</f>
        <v>0</v>
      </c>
      <c r="L283" s="21">
        <f>'A-15'!P233</f>
        <v>0</v>
      </c>
      <c r="M283" s="21">
        <f>'A-15'!Q233</f>
        <v>13151</v>
      </c>
      <c r="N283" s="21">
        <f>'A-15'!R233</f>
        <v>20213</v>
      </c>
      <c r="O283" s="21" t="str">
        <f>'A-15'!S233</f>
        <v>-</v>
      </c>
      <c r="P283" s="21">
        <f>'A-15'!U233</f>
        <v>33364</v>
      </c>
    </row>
    <row r="284" spans="1:16" ht="11.25" customHeight="1">
      <c r="A284" s="68">
        <v>2000</v>
      </c>
      <c r="B284" s="21">
        <f>'A-15'!C234</f>
        <v>2885</v>
      </c>
      <c r="C284" s="21">
        <f>'A-15'!D234</f>
        <v>3052</v>
      </c>
      <c r="D284" s="21">
        <f>'A-15'!E234</f>
        <v>196</v>
      </c>
      <c r="E284" s="21">
        <f>'A-15'!F234</f>
        <v>1505</v>
      </c>
      <c r="F284" s="21">
        <f>'A-15'!G234</f>
        <v>0</v>
      </c>
      <c r="G284" s="21" t="str">
        <f>'A-15'!H234</f>
        <v>-</v>
      </c>
      <c r="H284" s="21">
        <f>'A-15'!J234</f>
        <v>7638</v>
      </c>
      <c r="J284" s="21">
        <f>'A-15'!N234</f>
        <v>0</v>
      </c>
      <c r="K284" s="21">
        <f>'A-15'!O234</f>
        <v>1</v>
      </c>
      <c r="L284" s="21">
        <f>'A-15'!P234</f>
        <v>0</v>
      </c>
      <c r="M284" s="21">
        <f>'A-15'!Q234</f>
        <v>22174</v>
      </c>
      <c r="N284" s="21">
        <f>'A-15'!R234</f>
        <v>0</v>
      </c>
      <c r="O284" s="21" t="str">
        <f>'A-15'!S234</f>
        <v>-</v>
      </c>
      <c r="P284" s="21">
        <f>'A-15'!U234</f>
        <v>22175</v>
      </c>
    </row>
    <row r="285" spans="1:16" ht="11.25" customHeight="1">
      <c r="A285" s="68">
        <v>2001</v>
      </c>
      <c r="B285" s="21">
        <f>'A-15'!C235</f>
        <v>2278</v>
      </c>
      <c r="C285" s="21">
        <f>'A-15'!D235</f>
        <v>13705</v>
      </c>
      <c r="D285" s="21">
        <f>'A-15'!E235</f>
        <v>6561</v>
      </c>
      <c r="E285" s="21">
        <f>'A-15'!F235</f>
        <v>2988</v>
      </c>
      <c r="F285" s="21">
        <f>'A-15'!G235</f>
        <v>3311</v>
      </c>
      <c r="G285" s="21" t="str">
        <f>'A-15'!H235</f>
        <v>-</v>
      </c>
      <c r="H285" s="21">
        <f>'A-15'!J235</f>
        <v>28843</v>
      </c>
      <c r="J285" s="21">
        <f>'A-15'!N235</f>
        <v>0</v>
      </c>
      <c r="K285" s="21">
        <f>'A-15'!O235</f>
        <v>12</v>
      </c>
      <c r="L285" s="21">
        <f>'A-15'!P235</f>
        <v>8510</v>
      </c>
      <c r="M285" s="21">
        <f>'A-15'!Q235</f>
        <v>27984</v>
      </c>
      <c r="N285" s="21">
        <f>'A-15'!R235</f>
        <v>22089</v>
      </c>
      <c r="O285" s="21" t="str">
        <f>'A-15'!S235</f>
        <v>-</v>
      </c>
      <c r="P285" s="21">
        <f>'A-15'!U235</f>
        <v>58595</v>
      </c>
    </row>
    <row r="286" spans="1:16" ht="11.25" customHeight="1">
      <c r="A286" s="68">
        <v>2002</v>
      </c>
      <c r="B286" s="21">
        <f>'A-15'!C236</f>
        <v>5364</v>
      </c>
      <c r="C286" s="21">
        <f>'A-15'!D236</f>
        <v>11206</v>
      </c>
      <c r="D286" s="21">
        <f>'A-15'!E236</f>
        <v>12079</v>
      </c>
      <c r="E286" s="21">
        <f>'A-15'!F236</f>
        <v>8074</v>
      </c>
      <c r="F286" s="21">
        <f>'A-15'!G236</f>
        <v>3123</v>
      </c>
      <c r="G286" s="21">
        <f>'A-15'!H236</f>
        <v>30</v>
      </c>
      <c r="H286" s="21">
        <f>'A-15'!J236</f>
        <v>39846</v>
      </c>
      <c r="J286" s="21">
        <f>'A-15'!N236</f>
        <v>1</v>
      </c>
      <c r="K286" s="21">
        <f>'A-15'!O236</f>
        <v>1</v>
      </c>
      <c r="L286" s="21">
        <f>'A-15'!P236</f>
        <v>3449</v>
      </c>
      <c r="M286" s="21">
        <f>'A-15'!Q236</f>
        <v>4929</v>
      </c>
      <c r="N286" s="21">
        <f>'A-15'!R236</f>
        <v>9042</v>
      </c>
      <c r="O286" s="21">
        <f>'A-15'!S236</f>
        <v>80</v>
      </c>
      <c r="P286" s="21">
        <f>'A-15'!U236</f>
        <v>17422</v>
      </c>
    </row>
    <row r="287" spans="1:16" ht="11.25" customHeight="1">
      <c r="A287" s="68">
        <v>2003</v>
      </c>
      <c r="B287" s="21">
        <f>'A-15'!C237</f>
        <v>2856</v>
      </c>
      <c r="C287" s="21">
        <f>'A-15'!D237</f>
        <v>13039</v>
      </c>
      <c r="D287" s="21">
        <f>'A-15'!E237</f>
        <v>12935</v>
      </c>
      <c r="E287" s="21">
        <f>'A-15'!F237</f>
        <v>5232</v>
      </c>
      <c r="F287" s="21">
        <f>'A-15'!G237</f>
        <v>1110</v>
      </c>
      <c r="G287" s="21">
        <f>'A-15'!H237</f>
        <v>35</v>
      </c>
      <c r="H287" s="21">
        <f>'A-15'!J237</f>
        <v>35172</v>
      </c>
      <c r="J287" s="21">
        <f>'A-15'!N237</f>
        <v>3</v>
      </c>
      <c r="K287" s="21">
        <f>'A-15'!O237</f>
        <v>0</v>
      </c>
      <c r="L287" s="21">
        <f>'A-15'!P237</f>
        <v>4449</v>
      </c>
      <c r="M287" s="21">
        <f>'A-15'!Q237</f>
        <v>4276</v>
      </c>
      <c r="N287" s="21">
        <f>'A-15'!R237</f>
        <v>2214</v>
      </c>
      <c r="O287" s="21">
        <f>'A-15'!S237</f>
        <v>85</v>
      </c>
      <c r="P287" s="21">
        <f>'A-15'!U237</f>
        <v>10942</v>
      </c>
    </row>
    <row r="288" spans="1:16" ht="11.25" customHeight="1">
      <c r="A288" s="68">
        <v>2004</v>
      </c>
      <c r="B288" s="21">
        <f>'A-15'!C238</f>
        <v>9947</v>
      </c>
      <c r="C288" s="21">
        <f>'A-15'!D238</f>
        <v>16977</v>
      </c>
      <c r="D288" s="21">
        <f>'A-15'!E238</f>
        <v>10765</v>
      </c>
      <c r="E288" s="21">
        <f>'A-15'!F238</f>
        <v>6960</v>
      </c>
      <c r="F288" s="21">
        <f>'A-15'!G238</f>
        <v>5086</v>
      </c>
      <c r="G288" s="21">
        <f>'A-15'!H238</f>
        <v>25</v>
      </c>
      <c r="H288" s="21">
        <f>'A-15'!J238</f>
        <v>49735</v>
      </c>
      <c r="J288" s="21">
        <f>'A-15'!N238</f>
        <v>3</v>
      </c>
      <c r="K288" s="21">
        <f>'A-15'!O238</f>
        <v>3</v>
      </c>
      <c r="L288" s="21">
        <f>'A-15'!P238</f>
        <v>16133</v>
      </c>
      <c r="M288" s="21">
        <f>'A-15'!Q238</f>
        <v>36684</v>
      </c>
      <c r="N288" s="21">
        <f>'A-15'!R238</f>
        <v>9274</v>
      </c>
      <c r="O288" s="21">
        <f>'A-15'!S238</f>
        <v>100</v>
      </c>
      <c r="P288" s="21">
        <f>'A-15'!U238</f>
        <v>62097</v>
      </c>
    </row>
    <row r="289" spans="1:16" ht="11.25" customHeight="1">
      <c r="A289" s="68">
        <v>2005</v>
      </c>
      <c r="B289" s="21">
        <f>'A-15'!C239</f>
        <v>6858</v>
      </c>
      <c r="C289" s="21">
        <f>'A-15'!D239</f>
        <v>18374</v>
      </c>
      <c r="D289" s="21">
        <f>'A-15'!E239</f>
        <v>4971</v>
      </c>
      <c r="E289" s="21">
        <f>'A-15'!F239</f>
        <v>8100</v>
      </c>
      <c r="F289" s="21">
        <f>'A-15'!G239</f>
        <v>3672</v>
      </c>
      <c r="G289" s="21">
        <f>'A-15'!H239</f>
        <v>0</v>
      </c>
      <c r="H289" s="21">
        <f>'A-15'!J239</f>
        <v>41975</v>
      </c>
      <c r="I289" s="21"/>
      <c r="J289" s="21">
        <f>'A-15'!N239</f>
        <v>3</v>
      </c>
      <c r="K289" s="21">
        <f>'A-15'!O239</f>
        <v>1</v>
      </c>
      <c r="L289" s="21">
        <f>'A-15'!P239</f>
        <v>3756</v>
      </c>
      <c r="M289" s="21">
        <f>'A-15'!Q239</f>
        <v>15949</v>
      </c>
      <c r="N289" s="21">
        <f>'A-15'!R239</f>
        <v>4288</v>
      </c>
      <c r="O289" s="21">
        <f>'A-15'!S239</f>
        <v>0</v>
      </c>
      <c r="P289" s="21">
        <f>'A-15'!U239</f>
        <v>23997</v>
      </c>
    </row>
    <row r="290" spans="1:16" ht="11.25" customHeight="1">
      <c r="A290" s="68">
        <v>2006</v>
      </c>
      <c r="B290" s="21">
        <f>'A-15'!C240</f>
        <v>2821</v>
      </c>
      <c r="C290" s="21">
        <f>'A-15'!D240</f>
        <v>8341</v>
      </c>
      <c r="D290" s="21">
        <f>'A-15'!E240</f>
        <v>7736</v>
      </c>
      <c r="E290" s="21">
        <f>'A-15'!F240</f>
        <v>6690</v>
      </c>
      <c r="F290" s="21">
        <f>'A-15'!G240</f>
        <v>4957</v>
      </c>
      <c r="G290" s="21">
        <f>'A-15'!H240</f>
        <v>15</v>
      </c>
      <c r="H290" s="21">
        <f>'A-15'!J240</f>
        <v>30545</v>
      </c>
      <c r="J290" s="21">
        <f>'A-15'!N240</f>
        <v>16</v>
      </c>
      <c r="K290" s="21">
        <f>'A-15'!O240</f>
        <v>102</v>
      </c>
      <c r="L290" s="21">
        <f>'A-15'!P240</f>
        <v>10475</v>
      </c>
      <c r="M290" s="21">
        <f>'A-15'!Q240</f>
        <v>10634</v>
      </c>
      <c r="N290" s="21">
        <f>'A-15'!R240</f>
        <v>10711</v>
      </c>
      <c r="O290" s="21">
        <f>'A-15'!S240</f>
        <v>5</v>
      </c>
      <c r="P290" s="21">
        <f>'A-15'!U240</f>
        <v>31938</v>
      </c>
    </row>
    <row r="291" spans="1:16" ht="11.25" customHeight="1">
      <c r="A291" s="68">
        <v>2007</v>
      </c>
      <c r="B291" s="21">
        <f>'A-15'!C241</f>
        <v>316</v>
      </c>
      <c r="C291" s="21">
        <f>'A-15'!D241</f>
        <v>14629</v>
      </c>
      <c r="D291" s="21">
        <f>'A-15'!E241</f>
        <v>3349</v>
      </c>
      <c r="E291" s="21">
        <f>'A-15'!F241</f>
        <v>4579</v>
      </c>
      <c r="F291" s="21">
        <f>'A-15'!G241</f>
        <v>70</v>
      </c>
      <c r="G291" s="21">
        <f>'A-15'!H241</f>
        <v>0</v>
      </c>
      <c r="H291" s="21">
        <f>'A-15'!J241</f>
        <v>22943</v>
      </c>
      <c r="I291" s="21"/>
      <c r="J291" s="21">
        <f>'A-15'!N241</f>
        <v>0</v>
      </c>
      <c r="K291" s="21">
        <f>'A-15'!O241</f>
        <v>12</v>
      </c>
      <c r="L291" s="21">
        <f>'A-15'!P241</f>
        <v>22743</v>
      </c>
      <c r="M291" s="21">
        <f>'A-15'!Q241</f>
        <v>16423</v>
      </c>
      <c r="N291" s="21">
        <f>'A-15'!R241</f>
        <v>860</v>
      </c>
      <c r="O291" s="21">
        <f>'A-15'!S241</f>
        <v>0</v>
      </c>
      <c r="P291" s="21">
        <f>'A-15'!U241</f>
        <v>40038</v>
      </c>
    </row>
    <row r="292" spans="1:16" ht="11.25" customHeight="1">
      <c r="A292" s="68">
        <v>2008</v>
      </c>
      <c r="B292" s="21">
        <f>'A-15'!C242</f>
        <v>358</v>
      </c>
      <c r="C292" s="21">
        <f>'A-15'!D242</f>
        <v>8864</v>
      </c>
      <c r="D292" s="21">
        <f>'A-15'!E242</f>
        <v>2099</v>
      </c>
      <c r="E292" s="21">
        <f>'A-15'!F242</f>
        <v>6007</v>
      </c>
      <c r="F292" s="21">
        <f>'A-15'!G242</f>
        <v>3579</v>
      </c>
      <c r="G292" s="21">
        <f>'A-15'!H242</f>
        <v>1</v>
      </c>
      <c r="H292" s="21">
        <f>'A-15'!J242</f>
        <v>20907</v>
      </c>
      <c r="I292" s="21"/>
      <c r="J292" s="21">
        <f>'A-15'!N242</f>
        <v>0</v>
      </c>
      <c r="K292" s="21">
        <f>'A-15'!O242</f>
        <v>18</v>
      </c>
      <c r="L292" s="21">
        <f>'A-15'!P242</f>
        <v>865</v>
      </c>
      <c r="M292" s="21">
        <f>'A-15'!Q242</f>
        <v>3561</v>
      </c>
      <c r="N292" s="21">
        <f>'A-15'!R242</f>
        <v>9820</v>
      </c>
      <c r="O292" s="21">
        <f>'A-15'!S242</f>
        <v>0</v>
      </c>
      <c r="P292" s="21">
        <f>'A-15'!U242</f>
        <v>14264</v>
      </c>
    </row>
    <row r="293" spans="1:16" ht="11.25" customHeight="1">
      <c r="A293" s="68">
        <v>2009</v>
      </c>
      <c r="B293" s="21">
        <f>'A-15'!C243</f>
        <v>1491</v>
      </c>
      <c r="C293" s="21">
        <f>'A-15'!D243</f>
        <v>5828</v>
      </c>
      <c r="D293" s="21">
        <f>'A-15'!E243</f>
        <v>2329</v>
      </c>
      <c r="E293" s="21">
        <f>'A-15'!F243</f>
        <v>2566</v>
      </c>
      <c r="F293" s="21">
        <f>'A-15'!G243</f>
        <v>12</v>
      </c>
      <c r="G293" s="21">
        <f>'A-15'!H243</f>
        <v>25</v>
      </c>
      <c r="H293" s="21">
        <f>'A-15'!J243</f>
        <v>12226</v>
      </c>
      <c r="I293" s="21"/>
      <c r="J293" s="21">
        <f>'A-15'!N243</f>
        <v>0</v>
      </c>
      <c r="K293" s="21">
        <f>'A-15'!O243</f>
        <v>0</v>
      </c>
      <c r="L293" s="21">
        <f>'A-15'!P243</f>
        <v>25422</v>
      </c>
      <c r="M293" s="21">
        <f>'A-15'!Q243</f>
        <v>35141</v>
      </c>
      <c r="N293" s="21">
        <f>'A-15'!R243</f>
        <v>100</v>
      </c>
      <c r="O293" s="21">
        <f>'A-15'!S243</f>
        <v>15</v>
      </c>
      <c r="P293" s="21">
        <f>'A-15'!U243</f>
        <v>60663</v>
      </c>
    </row>
    <row r="294" spans="1:16" ht="11.25" customHeight="1">
      <c r="A294" s="68">
        <v>2010</v>
      </c>
      <c r="B294" s="21">
        <f>'A-15'!C244</f>
        <v>1926</v>
      </c>
      <c r="C294" s="21">
        <f>'A-15'!D244</f>
        <v>12150</v>
      </c>
      <c r="D294" s="21">
        <f>'A-15'!E244</f>
        <v>6943</v>
      </c>
      <c r="E294" s="21">
        <f>'A-15'!F244</f>
        <v>9693</v>
      </c>
      <c r="F294" s="21">
        <f>'A-15'!G244</f>
        <v>1664</v>
      </c>
      <c r="G294" s="21">
        <f>'A-15'!H244</f>
        <v>10</v>
      </c>
      <c r="H294" s="21">
        <f>'A-15'!J244</f>
        <v>32376</v>
      </c>
      <c r="I294" s="21"/>
      <c r="J294" s="21">
        <f>'A-15'!N244</f>
        <v>2</v>
      </c>
      <c r="K294" s="21">
        <f>'A-15'!O244</f>
        <v>63</v>
      </c>
      <c r="L294" s="21">
        <f>'A-15'!P244</f>
        <v>2015</v>
      </c>
      <c r="M294" s="21">
        <f>'A-15'!Q244</f>
        <v>5058</v>
      </c>
      <c r="N294" s="21">
        <f>'A-15'!R244</f>
        <v>4323</v>
      </c>
      <c r="O294" s="21">
        <f>'A-15'!S244</f>
        <v>15</v>
      </c>
      <c r="P294" s="21">
        <f>'A-15'!U244</f>
        <v>11461</v>
      </c>
    </row>
    <row r="295" spans="1:16" ht="11.25" customHeight="1">
      <c r="A295" s="68">
        <v>2011</v>
      </c>
      <c r="B295" s="21">
        <f>'A-15'!C245</f>
        <v>1120</v>
      </c>
      <c r="C295" s="21">
        <f>'A-15'!D245</f>
        <v>8817</v>
      </c>
      <c r="D295" s="21">
        <f>'A-15'!E245</f>
        <v>14761</v>
      </c>
      <c r="E295" s="21">
        <f>'A-15'!F245</f>
        <v>6708</v>
      </c>
      <c r="F295" s="21">
        <f>'A-15'!G245</f>
        <v>418</v>
      </c>
      <c r="G295" s="21">
        <f>'A-15'!H245</f>
        <v>0</v>
      </c>
      <c r="H295" s="21">
        <f>'A-15'!J245</f>
        <v>31824</v>
      </c>
      <c r="I295" s="21"/>
      <c r="J295" s="21">
        <f>'A-15'!N245</f>
        <v>0</v>
      </c>
      <c r="K295" s="21">
        <f>'A-15'!O245</f>
        <v>0</v>
      </c>
      <c r="L295" s="21">
        <f>'A-15'!P245</f>
        <v>2062</v>
      </c>
      <c r="M295" s="21">
        <f>'A-15'!Q245</f>
        <v>4791</v>
      </c>
      <c r="N295" s="21">
        <f>'A-15'!R245</f>
        <v>6711</v>
      </c>
      <c r="O295" s="21">
        <f>'A-15'!S245</f>
        <v>0</v>
      </c>
      <c r="P295" s="21">
        <f>'A-15'!U245</f>
        <v>13564</v>
      </c>
    </row>
    <row r="296" spans="1:16" ht="11.25" customHeight="1">
      <c r="A296" s="68">
        <v>2012</v>
      </c>
      <c r="B296" s="21">
        <f>'A-15'!C246</f>
        <v>4465</v>
      </c>
      <c r="C296" s="21">
        <f>'A-15'!D246</f>
        <v>20696</v>
      </c>
      <c r="D296" s="21">
        <f>'A-15'!E246</f>
        <v>10144</v>
      </c>
      <c r="E296" s="21">
        <f>'A-15'!F246</f>
        <v>14650</v>
      </c>
      <c r="F296" s="21">
        <f>'A-15'!G246</f>
        <v>4834</v>
      </c>
      <c r="G296" s="21">
        <f>'A-15'!H246</f>
        <v>10</v>
      </c>
      <c r="H296" s="21">
        <f>'A-15'!J246</f>
        <v>54789</v>
      </c>
      <c r="I296" s="21"/>
      <c r="J296" s="21">
        <f>'A-15'!N246</f>
        <v>1</v>
      </c>
      <c r="K296" s="21">
        <f>'A-15'!O246</f>
        <v>101</v>
      </c>
      <c r="L296" s="21">
        <f>'A-15'!P246</f>
        <v>2769</v>
      </c>
      <c r="M296" s="21">
        <f>'A-15'!Q246</f>
        <v>18790</v>
      </c>
      <c r="N296" s="21">
        <f>'A-15'!R246</f>
        <v>15869</v>
      </c>
      <c r="O296" s="21">
        <f>'A-15'!S246</f>
        <v>0</v>
      </c>
      <c r="P296" s="21">
        <f>'A-15'!U246</f>
        <v>37530</v>
      </c>
    </row>
    <row r="297" spans="1:16" ht="11.25" customHeight="1">
      <c r="A297" s="68">
        <v>2013</v>
      </c>
      <c r="B297" s="21">
        <f>'A-15'!C247</f>
        <v>11929</v>
      </c>
      <c r="C297" s="21">
        <f>'A-15'!D247</f>
        <v>19103</v>
      </c>
      <c r="D297" s="21">
        <f>'A-15'!E247</f>
        <v>9310</v>
      </c>
      <c r="E297" s="21">
        <f>'A-15'!F247</f>
        <v>7916</v>
      </c>
      <c r="F297" s="21">
        <f>'A-15'!G247</f>
        <v>2902</v>
      </c>
      <c r="G297" s="21">
        <f>'A-15'!H247</f>
        <v>0</v>
      </c>
      <c r="H297" s="21">
        <f>'A-15'!J247</f>
        <v>51160</v>
      </c>
      <c r="I297" s="21"/>
      <c r="J297" s="21">
        <f>'A-15'!N247</f>
        <v>0</v>
      </c>
      <c r="K297" s="21">
        <f>'A-15'!O247</f>
        <v>7</v>
      </c>
      <c r="L297" s="21">
        <f>'A-15'!P247</f>
        <v>7722</v>
      </c>
      <c r="M297" s="21">
        <f>'A-15'!Q247</f>
        <v>36163</v>
      </c>
      <c r="N297" s="21">
        <f>'A-15'!R247</f>
        <v>4376</v>
      </c>
      <c r="O297" s="21">
        <f>'A-15'!S247</f>
        <v>0</v>
      </c>
      <c r="P297" s="21">
        <f>'A-15'!U247</f>
        <v>48268</v>
      </c>
    </row>
    <row r="298" spans="1:16" ht="11.25" customHeight="1">
      <c r="A298" s="68">
        <v>2014</v>
      </c>
      <c r="B298" s="21">
        <f>'A-15'!C248</f>
        <v>12608</v>
      </c>
      <c r="C298" s="21">
        <f>'A-15'!D248</f>
        <v>17002</v>
      </c>
      <c r="D298" s="21">
        <f>'A-15'!E248</f>
        <v>20643</v>
      </c>
      <c r="E298" s="21">
        <f>'A-15'!F248</f>
        <v>8793</v>
      </c>
      <c r="F298" s="21">
        <f>'A-15'!G248</f>
        <v>2715</v>
      </c>
      <c r="G298" s="21">
        <f>'A-15'!H248</f>
        <v>0</v>
      </c>
      <c r="H298" s="21">
        <f>'A-15'!J248</f>
        <v>61761</v>
      </c>
      <c r="I298" s="21"/>
      <c r="J298" s="21">
        <f>'A-15'!N248</f>
        <v>0</v>
      </c>
      <c r="K298" s="21">
        <f>'A-15'!O248</f>
        <v>30</v>
      </c>
      <c r="L298" s="21">
        <f>'A-15'!P248</f>
        <v>10405</v>
      </c>
      <c r="M298" s="21">
        <f>'A-15'!Q248</f>
        <v>39231</v>
      </c>
      <c r="N298" s="21">
        <f>'A-15'!R248</f>
        <v>6369</v>
      </c>
      <c r="O298" s="21">
        <f>'A-15'!S248</f>
        <v>0</v>
      </c>
      <c r="P298" s="21">
        <f>'A-15'!U248</f>
        <v>56035</v>
      </c>
    </row>
    <row r="299" spans="1:16" ht="11.25" customHeight="1">
      <c r="A299" s="68">
        <v>2015</v>
      </c>
      <c r="B299" s="21">
        <f>'A-15'!C249</f>
        <v>7315</v>
      </c>
      <c r="C299" s="21">
        <f>'A-15'!D249</f>
        <v>23697</v>
      </c>
      <c r="D299" s="21">
        <f>'A-15'!E249</f>
        <v>23110</v>
      </c>
      <c r="E299" s="21">
        <f>'A-15'!F249</f>
        <v>4031</v>
      </c>
      <c r="F299" s="21">
        <f>'A-15'!G249</f>
        <v>786</v>
      </c>
      <c r="G299" s="21">
        <f>'A-15'!H249</f>
        <v>0</v>
      </c>
      <c r="H299" s="21">
        <f>'A-15'!J249</f>
        <v>58939</v>
      </c>
      <c r="I299" s="21"/>
      <c r="J299" s="21">
        <f>'A-15'!N249</f>
        <v>0</v>
      </c>
      <c r="K299" s="21">
        <f>'A-15'!O249</f>
        <v>3</v>
      </c>
      <c r="L299" s="21">
        <f>'A-15'!P249</f>
        <v>1994</v>
      </c>
      <c r="M299" s="21">
        <f>'A-15'!Q249</f>
        <v>1307</v>
      </c>
      <c r="N299" s="21">
        <f>'A-15'!R249</f>
        <v>706</v>
      </c>
      <c r="O299" s="21">
        <f>'A-15'!S249</f>
        <v>0</v>
      </c>
      <c r="P299" s="21">
        <f>'A-15'!U249</f>
        <v>4010</v>
      </c>
    </row>
    <row r="300" spans="1:16" ht="11.25" customHeight="1">
      <c r="A300" s="68">
        <v>2016</v>
      </c>
      <c r="B300" s="21">
        <f>'A-15'!C250</f>
        <v>2905</v>
      </c>
      <c r="C300" s="21">
        <f>'A-15'!D250</f>
        <v>13752</v>
      </c>
      <c r="D300" s="21">
        <f>'A-15'!E250</f>
        <v>5129</v>
      </c>
      <c r="E300" s="21">
        <f>'A-15'!F250</f>
        <v>1310</v>
      </c>
      <c r="F300" s="21">
        <f>'A-15'!G250</f>
        <v>5</v>
      </c>
      <c r="G300" s="21">
        <f>'A-15'!H250</f>
        <v>0</v>
      </c>
      <c r="H300" s="21">
        <f>'A-15'!J250</f>
        <v>23101</v>
      </c>
      <c r="I300" s="21"/>
      <c r="J300" s="21">
        <f>'A-15'!N250</f>
        <v>0</v>
      </c>
      <c r="K300" s="21">
        <f>'A-15'!O250</f>
        <v>0</v>
      </c>
      <c r="L300" s="21">
        <f>'A-15'!P250</f>
        <v>29</v>
      </c>
      <c r="M300" s="21">
        <f>'A-15'!Q250</f>
        <v>15</v>
      </c>
      <c r="N300" s="21">
        <f>'A-15'!R250</f>
        <v>0</v>
      </c>
      <c r="O300" s="21">
        <f>'A-15'!S250</f>
        <v>1</v>
      </c>
      <c r="P300" s="21">
        <f>'A-15'!U250</f>
        <v>44</v>
      </c>
    </row>
    <row r="301" spans="1:16" ht="11.25" customHeight="1">
      <c r="A301" s="68">
        <v>2017</v>
      </c>
      <c r="B301" s="21">
        <f>'A-15'!C251</f>
        <v>1253</v>
      </c>
      <c r="C301" s="21">
        <f>'A-15'!D251</f>
        <v>2039</v>
      </c>
      <c r="D301" s="21">
        <f>'A-15'!E251</f>
        <v>15772</v>
      </c>
      <c r="E301" s="21">
        <f>'A-15'!F251</f>
        <v>4605</v>
      </c>
      <c r="F301" s="21">
        <f>'A-15'!G251</f>
        <v>745</v>
      </c>
      <c r="G301" s="21">
        <f>'A-15'!H251</f>
        <v>0</v>
      </c>
      <c r="H301" s="21">
        <f>'A-15'!J251</f>
        <v>24414</v>
      </c>
      <c r="I301" s="21"/>
      <c r="J301" s="21">
        <f>'A-15'!N251</f>
        <v>0</v>
      </c>
      <c r="K301" s="21">
        <f>'A-15'!O251</f>
        <v>0</v>
      </c>
      <c r="L301" s="21">
        <f>'A-15'!P251</f>
        <v>1003</v>
      </c>
      <c r="M301" s="21">
        <f>'A-15'!Q251</f>
        <v>7150</v>
      </c>
      <c r="N301" s="21">
        <f>'A-15'!R251</f>
        <v>5197</v>
      </c>
      <c r="O301" s="21">
        <f>'A-15'!S251</f>
        <v>0</v>
      </c>
      <c r="P301" s="21">
        <f>'A-15'!U251</f>
        <v>13350</v>
      </c>
    </row>
    <row r="302" spans="1:16" ht="11.25" customHeight="1">
      <c r="A302" s="86">
        <v>2018</v>
      </c>
      <c r="B302" s="21">
        <f>'A-15'!C252</f>
        <v>1319</v>
      </c>
      <c r="C302" s="21">
        <f>'A-15'!D252</f>
        <v>11756</v>
      </c>
      <c r="D302" s="21">
        <f>'A-15'!E252</f>
        <v>8486</v>
      </c>
      <c r="E302" s="21">
        <f>'A-15'!F252</f>
        <v>1883</v>
      </c>
      <c r="F302" s="21">
        <f>'A-15'!G252</f>
        <v>459</v>
      </c>
      <c r="G302" s="21">
        <f>'A-15'!H252</f>
        <v>0</v>
      </c>
      <c r="H302" s="21">
        <f>'A-15'!J252</f>
        <v>23903</v>
      </c>
      <c r="J302" s="21">
        <f>'A-15'!N252</f>
        <v>0</v>
      </c>
      <c r="K302" s="21">
        <f>'A-15'!O252</f>
        <v>15</v>
      </c>
      <c r="L302" s="21">
        <f>'A-15'!P252</f>
        <v>1751</v>
      </c>
      <c r="M302" s="21">
        <f>'A-15'!Q252</f>
        <v>5512</v>
      </c>
      <c r="N302" s="21">
        <f>'A-15'!R252</f>
        <v>4524</v>
      </c>
      <c r="O302" s="21">
        <f>'A-15'!S252</f>
        <v>0</v>
      </c>
      <c r="P302" s="21">
        <f>'A-15'!U252</f>
        <v>11802</v>
      </c>
    </row>
    <row r="303" spans="1:16" ht="11.25" customHeight="1">
      <c r="A303" s="86">
        <v>2019</v>
      </c>
      <c r="B303" s="21">
        <f>'A-15'!C253</f>
        <v>809</v>
      </c>
      <c r="C303" s="21">
        <f>'A-15'!D253</f>
        <v>2110</v>
      </c>
      <c r="D303" s="21">
        <f>'A-15'!E253</f>
        <v>12314</v>
      </c>
      <c r="E303" s="21">
        <f>'A-15'!F253</f>
        <v>2789</v>
      </c>
      <c r="F303" s="21">
        <f>'A-15'!G253</f>
        <v>299</v>
      </c>
      <c r="G303" s="21">
        <f>'A-15'!H253</f>
        <v>0</v>
      </c>
      <c r="H303" s="21">
        <f>'A-15'!J253</f>
        <v>18321</v>
      </c>
      <c r="J303" s="21">
        <f>'A-15'!N253</f>
        <v>0</v>
      </c>
      <c r="K303" s="21">
        <f>'A-15'!O253</f>
        <v>0</v>
      </c>
      <c r="L303" s="21">
        <f>'A-15'!P253</f>
        <v>14414</v>
      </c>
      <c r="M303" s="21">
        <f>'A-15'!Q253</f>
        <v>33818</v>
      </c>
      <c r="N303" s="21">
        <f>'A-15'!R253</f>
        <v>7273</v>
      </c>
      <c r="O303" s="21">
        <f>'A-15'!S253</f>
        <v>0</v>
      </c>
      <c r="P303" s="21">
        <f>'A-15'!U253</f>
        <v>55505</v>
      </c>
    </row>
    <row r="304" spans="1:16" ht="11.25" customHeight="1">
      <c r="A304" s="86">
        <v>2020</v>
      </c>
      <c r="B304" s="21">
        <f>'A-15'!C254</f>
        <v>8</v>
      </c>
      <c r="C304" s="21">
        <f>'A-15'!D254</f>
        <v>23</v>
      </c>
      <c r="D304" s="21">
        <f>'A-15'!E254</f>
        <v>622</v>
      </c>
      <c r="E304" s="21">
        <f>'A-15'!F254</f>
        <v>1718</v>
      </c>
      <c r="F304" s="21">
        <f>'A-15'!G254</f>
        <v>66</v>
      </c>
      <c r="G304" s="21">
        <f>'A-15'!H254</f>
        <v>0</v>
      </c>
      <c r="H304" s="21">
        <f>'A-15'!J254</f>
        <v>2437</v>
      </c>
      <c r="J304" s="21">
        <f>'A-15'!N254</f>
        <v>0</v>
      </c>
      <c r="K304" s="21">
        <f>'A-15'!O254</f>
        <v>0</v>
      </c>
      <c r="L304" s="21">
        <f>'A-15'!P254</f>
        <v>587</v>
      </c>
      <c r="M304" s="21">
        <f>'A-15'!Q254</f>
        <v>10864</v>
      </c>
      <c r="N304" s="21">
        <f>'A-15'!R254</f>
        <v>2940</v>
      </c>
      <c r="O304" s="21">
        <f>'A-15'!S254</f>
        <v>0</v>
      </c>
      <c r="P304" s="21">
        <f>'A-15'!U254</f>
        <v>14391</v>
      </c>
    </row>
    <row r="305" spans="1:16" ht="11.25" customHeight="1">
      <c r="A305" s="86">
        <v>2021</v>
      </c>
      <c r="B305" s="21">
        <f>'A-15'!C255</f>
        <v>421</v>
      </c>
      <c r="C305" s="21">
        <f>'A-15'!D255</f>
        <v>2129</v>
      </c>
      <c r="D305" s="21">
        <f>'A-15'!E255</f>
        <v>3763</v>
      </c>
      <c r="E305" s="21">
        <f>'A-15'!F255</f>
        <v>1689</v>
      </c>
      <c r="F305" s="21">
        <f>'A-15'!G255</f>
        <v>233</v>
      </c>
      <c r="G305" s="21">
        <f>'A-15'!H255</f>
        <v>0</v>
      </c>
      <c r="H305" s="21">
        <f>'A-15'!J255</f>
        <v>8235</v>
      </c>
      <c r="J305" s="21">
        <f>'A-15'!N255</f>
        <v>0</v>
      </c>
      <c r="K305" s="21">
        <f>'A-15'!O255</f>
        <v>0</v>
      </c>
      <c r="L305" s="21">
        <f>'A-15'!P255</f>
        <v>1039</v>
      </c>
      <c r="M305" s="21">
        <f>'A-15'!Q255</f>
        <v>14995</v>
      </c>
      <c r="N305" s="21">
        <f>'A-15'!R255</f>
        <v>10327</v>
      </c>
      <c r="O305" s="21">
        <f>'A-15'!S255</f>
        <v>0</v>
      </c>
      <c r="P305" s="21">
        <f>'A-15'!U255</f>
        <v>26361</v>
      </c>
    </row>
    <row r="306" spans="1:16" ht="11.25" customHeight="1">
      <c r="A306" s="86">
        <v>2022</v>
      </c>
      <c r="B306" s="21">
        <f>'A-15'!C256</f>
        <v>3283</v>
      </c>
      <c r="C306" s="21">
        <f>'A-15'!D256</f>
        <v>2234</v>
      </c>
      <c r="D306" s="21">
        <f>'A-15'!E256</f>
        <v>20567</v>
      </c>
      <c r="E306" s="21">
        <f>'A-15'!F256</f>
        <v>7850</v>
      </c>
      <c r="F306" s="21">
        <f>'A-15'!G256</f>
        <v>743</v>
      </c>
      <c r="G306" s="21">
        <f>'A-15'!H256</f>
        <v>0</v>
      </c>
      <c r="H306" s="21">
        <f>'A-15'!J256</f>
        <v>34677</v>
      </c>
      <c r="J306" s="21">
        <f>'A-15'!N256</f>
        <v>0</v>
      </c>
      <c r="K306" s="21">
        <f>'A-15'!O256</f>
        <v>0</v>
      </c>
      <c r="L306" s="21">
        <f>'A-15'!P256</f>
        <v>2257</v>
      </c>
      <c r="M306" s="21">
        <f>'A-15'!Q256</f>
        <v>12214</v>
      </c>
      <c r="N306" s="21">
        <f>'A-15'!R256</f>
        <v>21681</v>
      </c>
      <c r="O306" s="21">
        <f>'A-15'!S256</f>
        <v>0</v>
      </c>
      <c r="P306" s="21">
        <f>'A-15'!U256</f>
        <v>36152</v>
      </c>
    </row>
    <row r="307" spans="1:16" ht="11.25" customHeight="1">
      <c r="A307" s="86">
        <v>2023</v>
      </c>
      <c r="B307" s="21">
        <f>'A-15'!C257</f>
        <v>2570</v>
      </c>
      <c r="C307" s="21">
        <f>'A-15'!D257</f>
        <v>4034</v>
      </c>
      <c r="D307" s="21">
        <f>'A-15'!E257</f>
        <v>9094</v>
      </c>
      <c r="E307" s="21">
        <f>'A-15'!F257</f>
        <v>10565</v>
      </c>
      <c r="F307" s="21">
        <f>'A-15'!G257</f>
        <v>2197</v>
      </c>
      <c r="G307" s="21">
        <f>'A-15'!H257</f>
        <v>0</v>
      </c>
      <c r="H307" s="21">
        <f>'A-15'!J257</f>
        <v>28460</v>
      </c>
      <c r="J307" s="21">
        <f>'A-15'!N257</f>
        <v>0</v>
      </c>
      <c r="K307" s="21">
        <f>'A-15'!O257</f>
        <v>0</v>
      </c>
      <c r="L307" s="21">
        <f>'A-15'!P257</f>
        <v>5926</v>
      </c>
      <c r="M307" s="21">
        <f>'A-15'!Q257</f>
        <v>6038</v>
      </c>
      <c r="N307" s="21">
        <f>'A-15'!R257</f>
        <v>18074</v>
      </c>
      <c r="O307" s="21">
        <f>'A-15'!S257</f>
        <v>0</v>
      </c>
      <c r="P307" s="21">
        <f>'A-15'!U257</f>
        <v>30038</v>
      </c>
    </row>
    <row r="308" spans="1:16" ht="11.25" customHeight="1">
      <c r="A308" s="86" t="s">
        <v>346</v>
      </c>
      <c r="B308" s="21">
        <f>'A-15'!C258</f>
        <v>1853</v>
      </c>
      <c r="C308" s="21">
        <f>'A-15'!D258</f>
        <v>5475</v>
      </c>
      <c r="D308" s="21">
        <f>'A-15'!E258</f>
        <v>5239</v>
      </c>
      <c r="E308" s="21">
        <f>'A-15'!F258</f>
        <v>5481</v>
      </c>
      <c r="F308" s="21">
        <f>'A-15'!G258</f>
        <v>62</v>
      </c>
      <c r="G308" s="21">
        <f>'A-15'!H258</f>
        <v>0</v>
      </c>
      <c r="H308" s="21">
        <f>'A-15'!J258</f>
        <v>18110</v>
      </c>
      <c r="J308" s="21">
        <f>'A-15'!N258</f>
        <v>55</v>
      </c>
      <c r="K308" s="21">
        <f>'A-15'!O258</f>
        <v>0</v>
      </c>
      <c r="L308" s="21">
        <f>'A-15'!P258</f>
        <v>3786</v>
      </c>
      <c r="M308" s="21">
        <f>'A-15'!Q258</f>
        <v>32853</v>
      </c>
      <c r="N308" s="21">
        <f>'A-15'!R258</f>
        <v>1291</v>
      </c>
      <c r="O308" s="21">
        <f>'A-15'!S258</f>
        <v>0</v>
      </c>
      <c r="P308" s="21">
        <f>'A-15'!U258</f>
        <v>37985</v>
      </c>
    </row>
    <row r="309" spans="1:16" ht="11.25" customHeight="1"/>
    <row r="310" spans="1:16" ht="11.25" customHeight="1">
      <c r="A310" s="66" t="s">
        <v>295</v>
      </c>
      <c r="B310" s="60"/>
      <c r="C310" s="60"/>
      <c r="D310" s="60"/>
      <c r="E310" s="60"/>
    </row>
    <row r="311" spans="1:16" ht="11.25" customHeight="1">
      <c r="A311" s="68">
        <v>1976</v>
      </c>
      <c r="B311" s="21">
        <f t="shared" ref="B311:H320" si="96">IF(AND(B260="-",B209="-"),"-",SUM(B260,B209))</f>
        <v>84539</v>
      </c>
      <c r="C311" s="21">
        <f t="shared" si="96"/>
        <v>107403</v>
      </c>
      <c r="D311" s="21">
        <f t="shared" si="96"/>
        <v>94491</v>
      </c>
      <c r="E311" s="21">
        <f t="shared" si="96"/>
        <v>60499</v>
      </c>
      <c r="F311" s="21">
        <f t="shared" si="96"/>
        <v>23999</v>
      </c>
      <c r="G311" s="21">
        <f t="shared" si="96"/>
        <v>211</v>
      </c>
      <c r="H311" s="21">
        <f t="shared" si="96"/>
        <v>371141</v>
      </c>
      <c r="J311" s="21">
        <f t="shared" ref="J311:P320" si="97">IF(AND(J260="-",J209="-"),"-",SUM(J260,J209))</f>
        <v>0</v>
      </c>
      <c r="K311" s="21">
        <f t="shared" si="97"/>
        <v>299310</v>
      </c>
      <c r="L311" s="21">
        <f t="shared" si="97"/>
        <v>698290</v>
      </c>
      <c r="M311" s="21">
        <f t="shared" si="97"/>
        <v>346233</v>
      </c>
      <c r="N311" s="21">
        <f t="shared" si="97"/>
        <v>185652</v>
      </c>
      <c r="O311" s="21">
        <f t="shared" si="97"/>
        <v>1763</v>
      </c>
      <c r="P311" s="21">
        <f t="shared" si="97"/>
        <v>1427067</v>
      </c>
    </row>
    <row r="312" spans="1:16" ht="11.25" customHeight="1">
      <c r="A312" s="68">
        <v>1977</v>
      </c>
      <c r="B312" s="21">
        <f t="shared" si="96"/>
        <v>69580</v>
      </c>
      <c r="C312" s="21">
        <f t="shared" si="96"/>
        <v>39512</v>
      </c>
      <c r="D312" s="21">
        <f t="shared" si="96"/>
        <v>67959</v>
      </c>
      <c r="E312" s="21">
        <f t="shared" si="96"/>
        <v>36570</v>
      </c>
      <c r="F312" s="21">
        <f t="shared" si="96"/>
        <v>30147</v>
      </c>
      <c r="G312" s="21">
        <f t="shared" si="96"/>
        <v>705</v>
      </c>
      <c r="H312" s="21">
        <f t="shared" si="96"/>
        <v>244465</v>
      </c>
      <c r="J312" s="21">
        <f t="shared" si="97"/>
        <v>262</v>
      </c>
      <c r="K312" s="21">
        <f t="shared" si="97"/>
        <v>30101</v>
      </c>
      <c r="L312" s="21">
        <f t="shared" si="97"/>
        <v>410634</v>
      </c>
      <c r="M312" s="21">
        <f t="shared" si="97"/>
        <v>193014</v>
      </c>
      <c r="N312" s="21">
        <f t="shared" si="97"/>
        <v>101626</v>
      </c>
      <c r="O312" s="21">
        <f t="shared" si="97"/>
        <v>378</v>
      </c>
      <c r="P312" s="21">
        <f t="shared" si="97"/>
        <v>736011</v>
      </c>
    </row>
    <row r="313" spans="1:16" ht="11.25" customHeight="1">
      <c r="A313" s="68">
        <v>1978</v>
      </c>
      <c r="B313" s="21">
        <f t="shared" si="96"/>
        <v>26716</v>
      </c>
      <c r="C313" s="21">
        <f t="shared" si="96"/>
        <v>31216</v>
      </c>
      <c r="D313" s="21">
        <f t="shared" si="96"/>
        <v>52790</v>
      </c>
      <c r="E313" s="21">
        <f t="shared" si="96"/>
        <v>27705</v>
      </c>
      <c r="F313" s="21">
        <f t="shared" si="96"/>
        <v>10276</v>
      </c>
      <c r="G313" s="21">
        <f t="shared" si="96"/>
        <v>1992</v>
      </c>
      <c r="H313" s="21">
        <f t="shared" si="96"/>
        <v>150669</v>
      </c>
      <c r="J313" s="21">
        <f t="shared" si="97"/>
        <v>231</v>
      </c>
      <c r="K313" s="21">
        <f t="shared" si="97"/>
        <v>21245</v>
      </c>
      <c r="L313" s="21">
        <f t="shared" si="97"/>
        <v>341104</v>
      </c>
      <c r="M313" s="21">
        <f t="shared" si="97"/>
        <v>121089</v>
      </c>
      <c r="N313" s="21">
        <f t="shared" si="97"/>
        <v>124053</v>
      </c>
      <c r="O313" s="21">
        <f t="shared" si="97"/>
        <v>1100</v>
      </c>
      <c r="P313" s="21">
        <f t="shared" si="97"/>
        <v>608814</v>
      </c>
    </row>
    <row r="314" spans="1:16" ht="11.25" customHeight="1">
      <c r="A314" s="68">
        <v>1979</v>
      </c>
      <c r="B314" s="21">
        <f t="shared" si="96"/>
        <v>48006</v>
      </c>
      <c r="C314" s="21">
        <f t="shared" si="96"/>
        <v>1037</v>
      </c>
      <c r="D314" s="21">
        <f t="shared" si="96"/>
        <v>38561</v>
      </c>
      <c r="E314" s="21">
        <f t="shared" si="96"/>
        <v>42024</v>
      </c>
      <c r="F314" s="21">
        <f t="shared" si="96"/>
        <v>1014</v>
      </c>
      <c r="G314" s="21">
        <f t="shared" si="96"/>
        <v>13</v>
      </c>
      <c r="H314" s="21">
        <f t="shared" si="96"/>
        <v>130651</v>
      </c>
      <c r="J314" s="21">
        <f t="shared" si="97"/>
        <v>1058</v>
      </c>
      <c r="K314" s="21">
        <f t="shared" si="97"/>
        <v>4788</v>
      </c>
      <c r="L314" s="21">
        <f t="shared" si="97"/>
        <v>394493</v>
      </c>
      <c r="M314" s="21">
        <f t="shared" si="97"/>
        <v>283072</v>
      </c>
      <c r="N314" s="21">
        <f t="shared" si="97"/>
        <v>5290</v>
      </c>
      <c r="O314" s="21">
        <f t="shared" si="97"/>
        <v>4</v>
      </c>
      <c r="P314" s="21">
        <f t="shared" si="97"/>
        <v>688701</v>
      </c>
    </row>
    <row r="315" spans="1:16" ht="11.25" customHeight="1">
      <c r="A315" s="68">
        <v>1980</v>
      </c>
      <c r="B315" s="21">
        <f t="shared" si="96"/>
        <v>49045</v>
      </c>
      <c r="C315" s="21">
        <f t="shared" si="96"/>
        <v>2959</v>
      </c>
      <c r="D315" s="21">
        <f t="shared" si="96"/>
        <v>45546</v>
      </c>
      <c r="E315" s="21">
        <f t="shared" si="96"/>
        <v>24653</v>
      </c>
      <c r="F315" s="21">
        <f t="shared" si="96"/>
        <v>596</v>
      </c>
      <c r="G315" s="21">
        <f t="shared" si="96"/>
        <v>20</v>
      </c>
      <c r="H315" s="21">
        <f t="shared" si="96"/>
        <v>122804</v>
      </c>
      <c r="J315" s="21">
        <f t="shared" si="97"/>
        <v>2159</v>
      </c>
      <c r="K315" s="21">
        <f t="shared" si="97"/>
        <v>25295</v>
      </c>
      <c r="L315" s="21">
        <f t="shared" si="97"/>
        <v>204819</v>
      </c>
      <c r="M315" s="21">
        <f t="shared" si="97"/>
        <v>143944</v>
      </c>
      <c r="N315" s="21">
        <f t="shared" si="97"/>
        <v>10842</v>
      </c>
      <c r="O315" s="21">
        <f t="shared" si="97"/>
        <v>329</v>
      </c>
      <c r="P315" s="21">
        <f t="shared" si="97"/>
        <v>387363</v>
      </c>
    </row>
    <row r="316" spans="1:16" ht="11.25" customHeight="1">
      <c r="A316" s="68">
        <v>1981</v>
      </c>
      <c r="B316" s="21">
        <f t="shared" si="96"/>
        <v>54345</v>
      </c>
      <c r="C316" s="21">
        <f t="shared" si="96"/>
        <v>5055</v>
      </c>
      <c r="D316" s="21">
        <f t="shared" si="96"/>
        <v>28916</v>
      </c>
      <c r="E316" s="21">
        <f t="shared" si="96"/>
        <v>19388</v>
      </c>
      <c r="F316" s="21">
        <f t="shared" si="96"/>
        <v>270</v>
      </c>
      <c r="G316" s="21">
        <f t="shared" si="96"/>
        <v>267</v>
      </c>
      <c r="H316" s="21">
        <f t="shared" si="96"/>
        <v>107983</v>
      </c>
      <c r="J316" s="21">
        <f t="shared" si="97"/>
        <v>1284</v>
      </c>
      <c r="K316" s="21">
        <f t="shared" si="97"/>
        <v>7598</v>
      </c>
      <c r="L316" s="21">
        <f t="shared" si="97"/>
        <v>258580</v>
      </c>
      <c r="M316" s="21">
        <f t="shared" si="97"/>
        <v>146571</v>
      </c>
      <c r="N316" s="21">
        <f t="shared" si="97"/>
        <v>13717</v>
      </c>
      <c r="O316" s="21">
        <f t="shared" si="97"/>
        <v>13</v>
      </c>
      <c r="P316" s="21">
        <f t="shared" si="97"/>
        <v>427750</v>
      </c>
    </row>
    <row r="317" spans="1:16" ht="11.25" customHeight="1">
      <c r="A317" s="68">
        <v>1982</v>
      </c>
      <c r="B317" s="21">
        <f t="shared" si="96"/>
        <v>64025</v>
      </c>
      <c r="C317" s="21">
        <f t="shared" si="96"/>
        <v>12074</v>
      </c>
      <c r="D317" s="21">
        <f t="shared" si="96"/>
        <v>67585</v>
      </c>
      <c r="E317" s="21">
        <f t="shared" si="96"/>
        <v>2331</v>
      </c>
      <c r="F317" s="21">
        <f t="shared" si="96"/>
        <v>2656</v>
      </c>
      <c r="G317" s="21">
        <f t="shared" si="96"/>
        <v>223</v>
      </c>
      <c r="H317" s="21">
        <f t="shared" si="96"/>
        <v>148671</v>
      </c>
      <c r="J317" s="21">
        <f t="shared" si="97"/>
        <v>34</v>
      </c>
      <c r="K317" s="21">
        <f t="shared" si="97"/>
        <v>22681</v>
      </c>
      <c r="L317" s="21">
        <f t="shared" si="97"/>
        <v>264000</v>
      </c>
      <c r="M317" s="21">
        <f t="shared" si="97"/>
        <v>60158</v>
      </c>
      <c r="N317" s="21">
        <f t="shared" si="97"/>
        <v>38451</v>
      </c>
      <c r="O317" s="21">
        <f t="shared" si="97"/>
        <v>57</v>
      </c>
      <c r="P317" s="21">
        <f t="shared" si="97"/>
        <v>385324</v>
      </c>
    </row>
    <row r="318" spans="1:16" ht="11.25" customHeight="1">
      <c r="A318" s="68">
        <v>1983</v>
      </c>
      <c r="B318" s="21">
        <f t="shared" si="96"/>
        <v>35038</v>
      </c>
      <c r="C318" s="21">
        <f t="shared" si="96"/>
        <v>8941</v>
      </c>
      <c r="D318" s="21">
        <f t="shared" si="96"/>
        <v>14471</v>
      </c>
      <c r="E318" s="21">
        <f t="shared" si="96"/>
        <v>2223</v>
      </c>
      <c r="F318" s="21">
        <f t="shared" si="96"/>
        <v>789</v>
      </c>
      <c r="G318" s="21">
        <f t="shared" si="96"/>
        <v>65</v>
      </c>
      <c r="H318" s="21">
        <f t="shared" si="96"/>
        <v>61462</v>
      </c>
      <c r="J318" s="21">
        <f t="shared" si="97"/>
        <v>95</v>
      </c>
      <c r="K318" s="21">
        <f t="shared" si="97"/>
        <v>4987</v>
      </c>
      <c r="L318" s="21">
        <f t="shared" si="97"/>
        <v>9415</v>
      </c>
      <c r="M318" s="21">
        <f t="shared" si="97"/>
        <v>28310</v>
      </c>
      <c r="N318" s="21">
        <f t="shared" si="97"/>
        <v>23663</v>
      </c>
      <c r="O318" s="21">
        <f t="shared" si="97"/>
        <v>17</v>
      </c>
      <c r="P318" s="21">
        <f t="shared" si="97"/>
        <v>66470</v>
      </c>
    </row>
    <row r="319" spans="1:16" ht="11.25" customHeight="1">
      <c r="A319" s="68">
        <v>1984</v>
      </c>
      <c r="B319" s="21">
        <f t="shared" si="96"/>
        <v>10437</v>
      </c>
      <c r="C319" s="21">
        <f t="shared" si="96"/>
        <v>517</v>
      </c>
      <c r="D319" s="21">
        <f t="shared" si="96"/>
        <v>751</v>
      </c>
      <c r="E319" s="21">
        <f t="shared" si="96"/>
        <v>3180</v>
      </c>
      <c r="F319" s="21">
        <f t="shared" si="96"/>
        <v>0</v>
      </c>
      <c r="G319" s="21">
        <f t="shared" si="96"/>
        <v>147</v>
      </c>
      <c r="H319" s="21">
        <f t="shared" si="96"/>
        <v>14885</v>
      </c>
      <c r="J319" s="21">
        <f t="shared" si="97"/>
        <v>0</v>
      </c>
      <c r="K319" s="21">
        <f t="shared" si="97"/>
        <v>0</v>
      </c>
      <c r="L319" s="21">
        <f t="shared" si="97"/>
        <v>19715</v>
      </c>
      <c r="M319" s="21">
        <f t="shared" si="97"/>
        <v>60511</v>
      </c>
      <c r="N319" s="21">
        <f t="shared" si="97"/>
        <v>0</v>
      </c>
      <c r="O319" s="21">
        <f t="shared" si="97"/>
        <v>147</v>
      </c>
      <c r="P319" s="21">
        <f t="shared" si="97"/>
        <v>80226</v>
      </c>
    </row>
    <row r="320" spans="1:16" ht="11.25" customHeight="1">
      <c r="A320" s="68">
        <v>1985</v>
      </c>
      <c r="B320" s="21">
        <f t="shared" si="96"/>
        <v>28890</v>
      </c>
      <c r="C320" s="21">
        <f t="shared" si="96"/>
        <v>386</v>
      </c>
      <c r="D320" s="21">
        <f t="shared" si="96"/>
        <v>13403</v>
      </c>
      <c r="E320" s="21">
        <f t="shared" si="96"/>
        <v>6787</v>
      </c>
      <c r="F320" s="21">
        <f t="shared" si="96"/>
        <v>1941</v>
      </c>
      <c r="G320" s="21">
        <f t="shared" si="96"/>
        <v>302</v>
      </c>
      <c r="H320" s="21">
        <f t="shared" si="96"/>
        <v>51410</v>
      </c>
      <c r="J320" s="21">
        <f t="shared" si="97"/>
        <v>1</v>
      </c>
      <c r="K320" s="21">
        <f t="shared" si="97"/>
        <v>1911</v>
      </c>
      <c r="L320" s="21">
        <f t="shared" si="97"/>
        <v>148005</v>
      </c>
      <c r="M320" s="21">
        <f t="shared" si="97"/>
        <v>61996</v>
      </c>
      <c r="N320" s="21">
        <f t="shared" si="97"/>
        <v>23613</v>
      </c>
      <c r="O320" s="21">
        <f t="shared" si="97"/>
        <v>37</v>
      </c>
      <c r="P320" s="21">
        <f t="shared" si="97"/>
        <v>235526</v>
      </c>
    </row>
    <row r="321" spans="1:16" ht="11.25" customHeight="1">
      <c r="A321" s="68">
        <v>1986</v>
      </c>
      <c r="B321" s="21">
        <f t="shared" ref="B321:H330" si="98">IF(AND(B270="-",B219="-"),"-",SUM(B270,B219))</f>
        <v>35089</v>
      </c>
      <c r="C321" s="21">
        <f t="shared" si="98"/>
        <v>4624</v>
      </c>
      <c r="D321" s="21">
        <f t="shared" si="98"/>
        <v>3688</v>
      </c>
      <c r="E321" s="21">
        <f t="shared" si="98"/>
        <v>7994</v>
      </c>
      <c r="F321" s="21">
        <f t="shared" si="98"/>
        <v>0</v>
      </c>
      <c r="G321" s="21">
        <f t="shared" si="98"/>
        <v>0</v>
      </c>
      <c r="H321" s="21">
        <f t="shared" si="98"/>
        <v>51395</v>
      </c>
      <c r="J321" s="21">
        <f t="shared" ref="J321:P330" si="99">IF(AND(J270="-",J219="-"),"-",SUM(J270,J219))</f>
        <v>0</v>
      </c>
      <c r="K321" s="21">
        <f t="shared" si="99"/>
        <v>21166</v>
      </c>
      <c r="L321" s="21">
        <f t="shared" si="99"/>
        <v>51622</v>
      </c>
      <c r="M321" s="21">
        <f t="shared" si="99"/>
        <v>132810</v>
      </c>
      <c r="N321" s="21">
        <f t="shared" si="99"/>
        <v>13</v>
      </c>
      <c r="O321" s="21">
        <f t="shared" si="99"/>
        <v>0</v>
      </c>
      <c r="P321" s="21">
        <f t="shared" si="99"/>
        <v>205611</v>
      </c>
    </row>
    <row r="322" spans="1:16" ht="11.25" customHeight="1">
      <c r="A322" s="68">
        <v>1987</v>
      </c>
      <c r="B322" s="21">
        <f t="shared" si="98"/>
        <v>46522</v>
      </c>
      <c r="C322" s="21">
        <f t="shared" si="98"/>
        <v>0</v>
      </c>
      <c r="D322" s="21">
        <f t="shared" si="98"/>
        <v>23500</v>
      </c>
      <c r="E322" s="21">
        <f t="shared" si="98"/>
        <v>7271</v>
      </c>
      <c r="F322" s="21">
        <f t="shared" si="98"/>
        <v>0</v>
      </c>
      <c r="G322" s="21">
        <f t="shared" si="98"/>
        <v>52</v>
      </c>
      <c r="H322" s="21">
        <f t="shared" si="98"/>
        <v>77293</v>
      </c>
      <c r="J322" s="21">
        <f t="shared" si="99"/>
        <v>16</v>
      </c>
      <c r="K322" s="21">
        <f t="shared" si="99"/>
        <v>0</v>
      </c>
      <c r="L322" s="21">
        <f t="shared" si="99"/>
        <v>100366</v>
      </c>
      <c r="M322" s="21">
        <f t="shared" si="99"/>
        <v>44040</v>
      </c>
      <c r="N322" s="21">
        <f t="shared" si="99"/>
        <v>0</v>
      </c>
      <c r="O322" s="21">
        <f t="shared" si="99"/>
        <v>33</v>
      </c>
      <c r="P322" s="21">
        <f t="shared" si="99"/>
        <v>144422</v>
      </c>
    </row>
    <row r="323" spans="1:16" ht="11.25" customHeight="1">
      <c r="A323" s="68">
        <v>1988</v>
      </c>
      <c r="B323" s="21">
        <f t="shared" si="98"/>
        <v>50361</v>
      </c>
      <c r="C323" s="21">
        <f t="shared" si="98"/>
        <v>40664</v>
      </c>
      <c r="D323" s="21">
        <f t="shared" si="98"/>
        <v>6436</v>
      </c>
      <c r="E323" s="21">
        <f t="shared" si="98"/>
        <v>7067</v>
      </c>
      <c r="F323" s="21">
        <f t="shared" si="98"/>
        <v>1968</v>
      </c>
      <c r="G323" s="21">
        <f t="shared" si="98"/>
        <v>0</v>
      </c>
      <c r="H323" s="21">
        <f t="shared" si="98"/>
        <v>106496</v>
      </c>
      <c r="J323" s="21">
        <f t="shared" si="99"/>
        <v>0</v>
      </c>
      <c r="K323" s="21">
        <f t="shared" si="99"/>
        <v>114</v>
      </c>
      <c r="L323" s="21">
        <f t="shared" si="99"/>
        <v>12194</v>
      </c>
      <c r="M323" s="21">
        <f t="shared" si="99"/>
        <v>48084</v>
      </c>
      <c r="N323" s="21">
        <f t="shared" si="99"/>
        <v>10167</v>
      </c>
      <c r="O323" s="21">
        <f t="shared" si="99"/>
        <v>0</v>
      </c>
      <c r="P323" s="21">
        <f t="shared" si="99"/>
        <v>70559</v>
      </c>
    </row>
    <row r="324" spans="1:16" ht="11.25" customHeight="1">
      <c r="A324" s="68">
        <v>1989</v>
      </c>
      <c r="B324" s="21">
        <f t="shared" si="98"/>
        <v>30628</v>
      </c>
      <c r="C324" s="21">
        <f t="shared" si="98"/>
        <v>23490</v>
      </c>
      <c r="D324" s="21">
        <f t="shared" si="98"/>
        <v>10111</v>
      </c>
      <c r="E324" s="21">
        <f t="shared" si="98"/>
        <v>7508</v>
      </c>
      <c r="F324" s="21">
        <f t="shared" si="98"/>
        <v>2637</v>
      </c>
      <c r="G324" s="21">
        <f t="shared" si="98"/>
        <v>0</v>
      </c>
      <c r="H324" s="21">
        <f t="shared" si="98"/>
        <v>74374</v>
      </c>
      <c r="J324" s="21">
        <f t="shared" si="99"/>
        <v>1</v>
      </c>
      <c r="K324" s="21">
        <f t="shared" si="99"/>
        <v>0</v>
      </c>
      <c r="L324" s="21">
        <f t="shared" si="99"/>
        <v>31817</v>
      </c>
      <c r="M324" s="21">
        <f t="shared" si="99"/>
        <v>85597</v>
      </c>
      <c r="N324" s="21">
        <f t="shared" si="99"/>
        <v>44755</v>
      </c>
      <c r="O324" s="21">
        <f t="shared" si="99"/>
        <v>0</v>
      </c>
      <c r="P324" s="21">
        <f t="shared" si="99"/>
        <v>162170</v>
      </c>
    </row>
    <row r="325" spans="1:16" ht="11.25" customHeight="1">
      <c r="A325" s="68">
        <v>1990</v>
      </c>
      <c r="B325" s="21">
        <f t="shared" si="98"/>
        <v>31133</v>
      </c>
      <c r="C325" s="21">
        <f t="shared" si="98"/>
        <v>9965</v>
      </c>
      <c r="D325" s="21">
        <f t="shared" si="98"/>
        <v>11270</v>
      </c>
      <c r="E325" s="21">
        <f t="shared" si="98"/>
        <v>8009</v>
      </c>
      <c r="F325" s="21">
        <f t="shared" si="98"/>
        <v>5050</v>
      </c>
      <c r="G325" s="21">
        <f t="shared" si="98"/>
        <v>79</v>
      </c>
      <c r="H325" s="21">
        <f t="shared" si="98"/>
        <v>65498</v>
      </c>
      <c r="J325" s="21">
        <f t="shared" si="99"/>
        <v>0</v>
      </c>
      <c r="K325" s="21">
        <f t="shared" si="99"/>
        <v>1</v>
      </c>
      <c r="L325" s="21">
        <f t="shared" si="99"/>
        <v>20680</v>
      </c>
      <c r="M325" s="21">
        <f t="shared" si="99"/>
        <v>132468</v>
      </c>
      <c r="N325" s="21">
        <f t="shared" si="99"/>
        <v>38948</v>
      </c>
      <c r="O325" s="21">
        <f t="shared" si="99"/>
        <v>305</v>
      </c>
      <c r="P325" s="21">
        <f t="shared" si="99"/>
        <v>192401</v>
      </c>
    </row>
    <row r="326" spans="1:16" ht="11.25" customHeight="1">
      <c r="A326" s="68">
        <v>1991</v>
      </c>
      <c r="B326" s="21">
        <f t="shared" si="98"/>
        <v>19271</v>
      </c>
      <c r="C326" s="21">
        <f t="shared" si="98"/>
        <v>18493</v>
      </c>
      <c r="D326" s="21">
        <f t="shared" si="98"/>
        <v>6875</v>
      </c>
      <c r="E326" s="21">
        <f t="shared" si="98"/>
        <v>6078</v>
      </c>
      <c r="F326" s="21">
        <f t="shared" si="98"/>
        <v>873</v>
      </c>
      <c r="G326" s="21">
        <f t="shared" si="98"/>
        <v>147</v>
      </c>
      <c r="H326" s="21">
        <f t="shared" si="98"/>
        <v>51590</v>
      </c>
      <c r="J326" s="21">
        <f t="shared" si="99"/>
        <v>0</v>
      </c>
      <c r="K326" s="21">
        <f t="shared" si="99"/>
        <v>0</v>
      </c>
      <c r="L326" s="21">
        <f t="shared" si="99"/>
        <v>38943</v>
      </c>
      <c r="M326" s="21">
        <f t="shared" si="99"/>
        <v>99654</v>
      </c>
      <c r="N326" s="21">
        <f t="shared" si="99"/>
        <v>19305</v>
      </c>
      <c r="O326" s="21">
        <f t="shared" si="99"/>
        <v>498</v>
      </c>
      <c r="P326" s="21">
        <f t="shared" si="99"/>
        <v>157902</v>
      </c>
    </row>
    <row r="327" spans="1:16" ht="11.25" customHeight="1">
      <c r="A327" s="68">
        <v>1992</v>
      </c>
      <c r="B327" s="21">
        <f t="shared" si="98"/>
        <v>31324</v>
      </c>
      <c r="C327" s="21">
        <f t="shared" si="98"/>
        <v>19094</v>
      </c>
      <c r="D327" s="21">
        <f t="shared" si="98"/>
        <v>10180</v>
      </c>
      <c r="E327" s="21">
        <f t="shared" si="98"/>
        <v>7599</v>
      </c>
      <c r="F327" s="21">
        <f t="shared" si="98"/>
        <v>0</v>
      </c>
      <c r="G327" s="21">
        <f t="shared" si="98"/>
        <v>0</v>
      </c>
      <c r="H327" s="21">
        <f t="shared" si="98"/>
        <v>68197</v>
      </c>
      <c r="J327" s="21">
        <f t="shared" si="99"/>
        <v>2</v>
      </c>
      <c r="K327" s="21">
        <f t="shared" si="99"/>
        <v>3</v>
      </c>
      <c r="L327" s="21">
        <f t="shared" si="99"/>
        <v>51149</v>
      </c>
      <c r="M327" s="21">
        <f t="shared" si="99"/>
        <v>43543</v>
      </c>
      <c r="N327" s="21">
        <f t="shared" si="99"/>
        <v>0</v>
      </c>
      <c r="O327" s="21">
        <f t="shared" si="99"/>
        <v>15</v>
      </c>
      <c r="P327" s="21">
        <f t="shared" si="99"/>
        <v>94697</v>
      </c>
    </row>
    <row r="328" spans="1:16" ht="11.25" customHeight="1">
      <c r="A328" s="68">
        <v>1993</v>
      </c>
      <c r="B328" s="21">
        <f t="shared" si="98"/>
        <v>21937</v>
      </c>
      <c r="C328" s="21">
        <f t="shared" si="98"/>
        <v>15856</v>
      </c>
      <c r="D328" s="21">
        <f t="shared" si="98"/>
        <v>8592</v>
      </c>
      <c r="E328" s="21">
        <f t="shared" si="98"/>
        <v>4638</v>
      </c>
      <c r="F328" s="21">
        <f t="shared" si="98"/>
        <v>4420</v>
      </c>
      <c r="G328" s="21">
        <f t="shared" si="98"/>
        <v>0</v>
      </c>
      <c r="H328" s="21">
        <f t="shared" si="98"/>
        <v>55443</v>
      </c>
      <c r="J328" s="21">
        <f t="shared" si="99"/>
        <v>1</v>
      </c>
      <c r="K328" s="21">
        <f t="shared" si="99"/>
        <v>0</v>
      </c>
      <c r="L328" s="21">
        <f t="shared" si="99"/>
        <v>12069</v>
      </c>
      <c r="M328" s="21">
        <f t="shared" si="99"/>
        <v>29625</v>
      </c>
      <c r="N328" s="21">
        <f t="shared" si="99"/>
        <v>32608</v>
      </c>
      <c r="O328" s="21">
        <f t="shared" si="99"/>
        <v>0</v>
      </c>
      <c r="P328" s="21">
        <f t="shared" si="99"/>
        <v>74303</v>
      </c>
    </row>
    <row r="329" spans="1:16" ht="11.25" customHeight="1">
      <c r="A329" s="68">
        <v>1994</v>
      </c>
      <c r="B329" s="21">
        <f t="shared" si="98"/>
        <v>449</v>
      </c>
      <c r="C329" s="21">
        <f t="shared" si="98"/>
        <v>4113</v>
      </c>
      <c r="D329" s="21">
        <f t="shared" si="98"/>
        <v>8</v>
      </c>
      <c r="E329" s="21">
        <f t="shared" si="98"/>
        <v>0</v>
      </c>
      <c r="F329" s="21">
        <f t="shared" si="98"/>
        <v>0</v>
      </c>
      <c r="G329" s="21">
        <f t="shared" si="98"/>
        <v>0</v>
      </c>
      <c r="H329" s="21">
        <f t="shared" si="98"/>
        <v>4570</v>
      </c>
      <c r="J329" s="21">
        <f t="shared" si="99"/>
        <v>0</v>
      </c>
      <c r="K329" s="21">
        <f t="shared" si="99"/>
        <v>0</v>
      </c>
      <c r="L329" s="21">
        <f t="shared" si="99"/>
        <v>0</v>
      </c>
      <c r="M329" s="21">
        <f t="shared" si="99"/>
        <v>0</v>
      </c>
      <c r="N329" s="21">
        <f t="shared" si="99"/>
        <v>0</v>
      </c>
      <c r="O329" s="21">
        <f t="shared" si="99"/>
        <v>0</v>
      </c>
      <c r="P329" s="21">
        <f t="shared" si="99"/>
        <v>0</v>
      </c>
    </row>
    <row r="330" spans="1:16" ht="11.25" customHeight="1">
      <c r="A330" s="68">
        <v>1995</v>
      </c>
      <c r="B330" s="21">
        <f t="shared" si="98"/>
        <v>698</v>
      </c>
      <c r="C330" s="21">
        <f t="shared" si="98"/>
        <v>0</v>
      </c>
      <c r="D330" s="21">
        <f t="shared" si="98"/>
        <v>23</v>
      </c>
      <c r="E330" s="21">
        <f t="shared" si="98"/>
        <v>9047</v>
      </c>
      <c r="F330" s="21">
        <f t="shared" si="98"/>
        <v>0</v>
      </c>
      <c r="G330" s="21">
        <f t="shared" si="98"/>
        <v>0</v>
      </c>
      <c r="H330" s="21">
        <f t="shared" si="98"/>
        <v>9768</v>
      </c>
      <c r="J330" s="21">
        <f t="shared" si="99"/>
        <v>0</v>
      </c>
      <c r="K330" s="21">
        <f t="shared" si="99"/>
        <v>0</v>
      </c>
      <c r="L330" s="21">
        <f t="shared" si="99"/>
        <v>0</v>
      </c>
      <c r="M330" s="21">
        <f t="shared" si="99"/>
        <v>49756</v>
      </c>
      <c r="N330" s="21">
        <f t="shared" si="99"/>
        <v>7060</v>
      </c>
      <c r="O330" s="21">
        <f t="shared" si="99"/>
        <v>0</v>
      </c>
      <c r="P330" s="21">
        <f t="shared" si="99"/>
        <v>56816</v>
      </c>
    </row>
    <row r="331" spans="1:16" ht="11.25" customHeight="1">
      <c r="A331" s="68">
        <v>1996</v>
      </c>
      <c r="B331" s="21">
        <f t="shared" ref="B331:H340" si="100">IF(AND(B280="-",B229="-"),"-",SUM(B280,B229))</f>
        <v>1473</v>
      </c>
      <c r="C331" s="21">
        <f t="shared" si="100"/>
        <v>1974</v>
      </c>
      <c r="D331" s="21">
        <f t="shared" si="100"/>
        <v>457</v>
      </c>
      <c r="E331" s="21">
        <f t="shared" si="100"/>
        <v>4845</v>
      </c>
      <c r="F331" s="21">
        <f t="shared" si="100"/>
        <v>3561</v>
      </c>
      <c r="G331" s="21" t="str">
        <f t="shared" si="100"/>
        <v>-</v>
      </c>
      <c r="H331" s="21">
        <f t="shared" si="100"/>
        <v>12310</v>
      </c>
      <c r="J331" s="21">
        <f t="shared" ref="J331:P337" si="101">IF(AND(J280="-",J229="-"),"-",SUM(J280,J229))</f>
        <v>0</v>
      </c>
      <c r="K331" s="21">
        <f t="shared" si="101"/>
        <v>0</v>
      </c>
      <c r="L331" s="21">
        <f t="shared" si="101"/>
        <v>7137</v>
      </c>
      <c r="M331" s="21">
        <f t="shared" si="101"/>
        <v>15044</v>
      </c>
      <c r="N331" s="21">
        <f t="shared" si="101"/>
        <v>13885</v>
      </c>
      <c r="O331" s="21" t="str">
        <f t="shared" si="101"/>
        <v>-</v>
      </c>
      <c r="P331" s="21">
        <f t="shared" si="101"/>
        <v>36066</v>
      </c>
    </row>
    <row r="332" spans="1:16" ht="11.25" customHeight="1">
      <c r="A332" s="68">
        <v>1997</v>
      </c>
      <c r="B332" s="21">
        <f t="shared" si="100"/>
        <v>5358</v>
      </c>
      <c r="C332" s="21">
        <f t="shared" si="100"/>
        <v>9393</v>
      </c>
      <c r="D332" s="21">
        <f t="shared" si="100"/>
        <v>0</v>
      </c>
      <c r="E332" s="21">
        <f t="shared" si="100"/>
        <v>4720</v>
      </c>
      <c r="F332" s="21">
        <f t="shared" si="100"/>
        <v>1136</v>
      </c>
      <c r="G332" s="21" t="str">
        <f t="shared" si="100"/>
        <v>-</v>
      </c>
      <c r="H332" s="21">
        <f t="shared" si="100"/>
        <v>20607</v>
      </c>
      <c r="J332" s="21">
        <f t="shared" si="101"/>
        <v>0</v>
      </c>
      <c r="K332" s="21">
        <f t="shared" si="101"/>
        <v>0</v>
      </c>
      <c r="L332" s="21">
        <f t="shared" si="101"/>
        <v>0</v>
      </c>
      <c r="M332" s="21">
        <f t="shared" si="101"/>
        <v>11481</v>
      </c>
      <c r="N332" s="21">
        <f t="shared" si="101"/>
        <v>4343</v>
      </c>
      <c r="O332" s="21" t="str">
        <f t="shared" si="101"/>
        <v>-</v>
      </c>
      <c r="P332" s="21">
        <f t="shared" si="101"/>
        <v>15824</v>
      </c>
    </row>
    <row r="333" spans="1:16" ht="11.25" customHeight="1">
      <c r="A333" s="68">
        <v>1998</v>
      </c>
      <c r="B333" s="21">
        <f t="shared" si="100"/>
        <v>10936</v>
      </c>
      <c r="C333" s="21">
        <f t="shared" si="100"/>
        <v>4624</v>
      </c>
      <c r="D333" s="21">
        <f t="shared" si="100"/>
        <v>47</v>
      </c>
      <c r="E333" s="21">
        <f t="shared" si="100"/>
        <v>3860</v>
      </c>
      <c r="F333" s="21">
        <f t="shared" si="100"/>
        <v>1148</v>
      </c>
      <c r="G333" s="21" t="str">
        <f t="shared" si="100"/>
        <v>-</v>
      </c>
      <c r="H333" s="21">
        <f t="shared" si="100"/>
        <v>20615</v>
      </c>
      <c r="J333" s="21">
        <f t="shared" si="101"/>
        <v>0</v>
      </c>
      <c r="K333" s="21">
        <f t="shared" si="101"/>
        <v>0</v>
      </c>
      <c r="L333" s="21">
        <f t="shared" si="101"/>
        <v>74</v>
      </c>
      <c r="M333" s="21">
        <f t="shared" si="101"/>
        <v>3855</v>
      </c>
      <c r="N333" s="21">
        <f t="shared" si="101"/>
        <v>4225</v>
      </c>
      <c r="O333" s="21" t="str">
        <f t="shared" si="101"/>
        <v>-</v>
      </c>
      <c r="P333" s="21">
        <f t="shared" si="101"/>
        <v>8154</v>
      </c>
    </row>
    <row r="334" spans="1:16" ht="11.25" customHeight="1">
      <c r="A334" s="68">
        <v>1999</v>
      </c>
      <c r="B334" s="21">
        <f t="shared" si="100"/>
        <v>6727</v>
      </c>
      <c r="C334" s="21">
        <f t="shared" si="100"/>
        <v>22756</v>
      </c>
      <c r="D334" s="21">
        <f t="shared" si="100"/>
        <v>5560</v>
      </c>
      <c r="E334" s="21">
        <f t="shared" si="100"/>
        <v>6261</v>
      </c>
      <c r="F334" s="21">
        <f t="shared" si="100"/>
        <v>3619</v>
      </c>
      <c r="G334" s="21" t="str">
        <f t="shared" si="100"/>
        <v>-</v>
      </c>
      <c r="H334" s="21">
        <f t="shared" si="100"/>
        <v>44923</v>
      </c>
      <c r="J334" s="21">
        <f t="shared" si="101"/>
        <v>0</v>
      </c>
      <c r="K334" s="21">
        <f t="shared" si="101"/>
        <v>0</v>
      </c>
      <c r="L334" s="21">
        <f t="shared" si="101"/>
        <v>673</v>
      </c>
      <c r="M334" s="21">
        <f t="shared" si="101"/>
        <v>15991</v>
      </c>
      <c r="N334" s="21">
        <f t="shared" si="101"/>
        <v>20550</v>
      </c>
      <c r="O334" s="21" t="str">
        <f t="shared" si="101"/>
        <v>-</v>
      </c>
      <c r="P334" s="21">
        <f t="shared" si="101"/>
        <v>37214</v>
      </c>
    </row>
    <row r="335" spans="1:16" ht="11.25" customHeight="1">
      <c r="A335" s="68">
        <v>2000</v>
      </c>
      <c r="B335" s="21">
        <f t="shared" si="100"/>
        <v>9428</v>
      </c>
      <c r="C335" s="21">
        <f t="shared" si="100"/>
        <v>5715</v>
      </c>
      <c r="D335" s="21">
        <f t="shared" si="100"/>
        <v>196</v>
      </c>
      <c r="E335" s="21">
        <f t="shared" si="100"/>
        <v>4721</v>
      </c>
      <c r="F335" s="21">
        <f t="shared" si="100"/>
        <v>92</v>
      </c>
      <c r="G335" s="21" t="str">
        <f t="shared" si="100"/>
        <v>-</v>
      </c>
      <c r="H335" s="21">
        <f t="shared" si="100"/>
        <v>20152</v>
      </c>
      <c r="J335" s="21">
        <f t="shared" si="101"/>
        <v>0</v>
      </c>
      <c r="K335" s="21">
        <f t="shared" si="101"/>
        <v>1</v>
      </c>
      <c r="L335" s="21">
        <f t="shared" si="101"/>
        <v>0</v>
      </c>
      <c r="M335" s="21">
        <f t="shared" si="101"/>
        <v>38607</v>
      </c>
      <c r="N335" s="21">
        <f t="shared" si="101"/>
        <v>1092</v>
      </c>
      <c r="O335" s="21" t="str">
        <f t="shared" si="101"/>
        <v>-</v>
      </c>
      <c r="P335" s="21">
        <f t="shared" si="101"/>
        <v>39700</v>
      </c>
    </row>
    <row r="336" spans="1:16" ht="11.25" customHeight="1">
      <c r="A336" s="68">
        <v>2001</v>
      </c>
      <c r="B336" s="21">
        <f t="shared" si="100"/>
        <v>10268</v>
      </c>
      <c r="C336" s="21">
        <f t="shared" si="100"/>
        <v>22606</v>
      </c>
      <c r="D336" s="21">
        <f t="shared" si="100"/>
        <v>12537</v>
      </c>
      <c r="E336" s="21">
        <f t="shared" si="100"/>
        <v>4735</v>
      </c>
      <c r="F336" s="21">
        <f t="shared" si="100"/>
        <v>4017</v>
      </c>
      <c r="G336" s="21" t="str">
        <f t="shared" si="100"/>
        <v>-</v>
      </c>
      <c r="H336" s="21">
        <f t="shared" si="100"/>
        <v>54163</v>
      </c>
      <c r="J336" s="21">
        <f t="shared" si="101"/>
        <v>0</v>
      </c>
      <c r="K336" s="21">
        <f t="shared" si="101"/>
        <v>12</v>
      </c>
      <c r="L336" s="21">
        <f t="shared" si="101"/>
        <v>14531</v>
      </c>
      <c r="M336" s="21">
        <f t="shared" si="101"/>
        <v>34024</v>
      </c>
      <c r="N336" s="21">
        <f t="shared" si="101"/>
        <v>27473</v>
      </c>
      <c r="O336" s="21" t="str">
        <f t="shared" si="101"/>
        <v>-</v>
      </c>
      <c r="P336" s="21">
        <f t="shared" si="101"/>
        <v>76040</v>
      </c>
    </row>
    <row r="337" spans="1:16" ht="11.25" customHeight="1">
      <c r="A337" s="68">
        <v>2002</v>
      </c>
      <c r="B337" s="21">
        <f t="shared" si="100"/>
        <v>24600</v>
      </c>
      <c r="C337" s="21">
        <f t="shared" si="100"/>
        <v>25444</v>
      </c>
      <c r="D337" s="21">
        <f t="shared" si="100"/>
        <v>32446</v>
      </c>
      <c r="E337" s="21">
        <f t="shared" si="100"/>
        <v>20849</v>
      </c>
      <c r="F337" s="21">
        <f t="shared" si="100"/>
        <v>3123</v>
      </c>
      <c r="G337" s="21">
        <f t="shared" si="100"/>
        <v>30</v>
      </c>
      <c r="H337" s="21">
        <f t="shared" si="100"/>
        <v>106462</v>
      </c>
      <c r="J337" s="21">
        <f t="shared" si="101"/>
        <v>1</v>
      </c>
      <c r="K337" s="21">
        <f t="shared" si="101"/>
        <v>1</v>
      </c>
      <c r="L337" s="21">
        <f t="shared" si="101"/>
        <v>3449</v>
      </c>
      <c r="M337" s="21">
        <f t="shared" si="101"/>
        <v>6624</v>
      </c>
      <c r="N337" s="21">
        <f t="shared" si="101"/>
        <v>9042</v>
      </c>
      <c r="O337" s="21">
        <f t="shared" si="101"/>
        <v>80</v>
      </c>
      <c r="P337" s="21">
        <f t="shared" si="101"/>
        <v>19117</v>
      </c>
    </row>
    <row r="338" spans="1:16" ht="11.25" customHeight="1">
      <c r="A338" s="68">
        <v>2003</v>
      </c>
      <c r="B338" s="21">
        <f t="shared" si="100"/>
        <v>26493</v>
      </c>
      <c r="C338" s="21">
        <f t="shared" si="100"/>
        <v>23128</v>
      </c>
      <c r="D338" s="21">
        <f t="shared" si="100"/>
        <v>29103</v>
      </c>
      <c r="E338" s="21">
        <f t="shared" si="100"/>
        <v>20048</v>
      </c>
      <c r="F338" s="21">
        <f t="shared" si="100"/>
        <v>2986</v>
      </c>
      <c r="G338" s="21">
        <f t="shared" si="100"/>
        <v>35</v>
      </c>
      <c r="H338" s="21">
        <f t="shared" si="100"/>
        <v>101758</v>
      </c>
      <c r="J338" s="21">
        <f t="shared" ref="J338:P338" si="102">IF(AND(J287="-",J236="-"),"-",SUM(J287,J236))</f>
        <v>3</v>
      </c>
      <c r="K338" s="21">
        <f t="shared" si="102"/>
        <v>0</v>
      </c>
      <c r="L338" s="21">
        <f t="shared" si="102"/>
        <v>9618</v>
      </c>
      <c r="M338" s="21">
        <f t="shared" si="102"/>
        <v>12200</v>
      </c>
      <c r="N338" s="21">
        <f t="shared" si="102"/>
        <v>4519</v>
      </c>
      <c r="O338" s="21">
        <f t="shared" si="102"/>
        <v>85</v>
      </c>
      <c r="P338" s="21">
        <f t="shared" si="102"/>
        <v>26340</v>
      </c>
    </row>
    <row r="339" spans="1:16" ht="11.25" customHeight="1">
      <c r="A339" s="68">
        <v>2004</v>
      </c>
      <c r="B339" s="21">
        <f t="shared" si="100"/>
        <v>27141</v>
      </c>
      <c r="C339" s="21">
        <f t="shared" si="100"/>
        <v>18228</v>
      </c>
      <c r="D339" s="21">
        <f t="shared" si="100"/>
        <v>19109</v>
      </c>
      <c r="E339" s="21">
        <f t="shared" si="100"/>
        <v>16275</v>
      </c>
      <c r="F339" s="21">
        <f t="shared" si="100"/>
        <v>7472</v>
      </c>
      <c r="G339" s="21">
        <f t="shared" si="100"/>
        <v>25</v>
      </c>
      <c r="H339" s="21">
        <f t="shared" si="100"/>
        <v>88225</v>
      </c>
      <c r="I339" s="21"/>
      <c r="J339" s="21">
        <f t="shared" ref="J339:P339" si="103">IF(AND(J288="-",J237="-"),"-",SUM(J288,J237))</f>
        <v>3</v>
      </c>
      <c r="K339" s="21">
        <f t="shared" si="103"/>
        <v>3</v>
      </c>
      <c r="L339" s="21">
        <f t="shared" si="103"/>
        <v>19081</v>
      </c>
      <c r="M339" s="21">
        <f t="shared" si="103"/>
        <v>43044</v>
      </c>
      <c r="N339" s="21">
        <f t="shared" si="103"/>
        <v>22098</v>
      </c>
      <c r="O339" s="21">
        <f t="shared" si="103"/>
        <v>100</v>
      </c>
      <c r="P339" s="21">
        <f t="shared" si="103"/>
        <v>84229</v>
      </c>
    </row>
    <row r="340" spans="1:16" ht="11.25" customHeight="1">
      <c r="A340" s="68">
        <v>2005</v>
      </c>
      <c r="B340" s="21">
        <f t="shared" si="100"/>
        <v>30525</v>
      </c>
      <c r="C340" s="21">
        <f t="shared" si="100"/>
        <v>21813</v>
      </c>
      <c r="D340" s="21">
        <f t="shared" si="100"/>
        <v>11609</v>
      </c>
      <c r="E340" s="21">
        <f t="shared" si="100"/>
        <v>19507</v>
      </c>
      <c r="F340" s="21">
        <f t="shared" si="100"/>
        <v>3672</v>
      </c>
      <c r="G340" s="21">
        <f t="shared" si="100"/>
        <v>0</v>
      </c>
      <c r="H340" s="21">
        <f t="shared" si="100"/>
        <v>87126</v>
      </c>
      <c r="I340" s="21"/>
      <c r="J340" s="21">
        <f t="shared" ref="J340:P340" si="104">IF(AND(J289="-",J238="-"),"-",SUM(J289,J238))</f>
        <v>3</v>
      </c>
      <c r="K340" s="21">
        <f t="shared" si="104"/>
        <v>1</v>
      </c>
      <c r="L340" s="21">
        <f t="shared" si="104"/>
        <v>4280</v>
      </c>
      <c r="M340" s="21">
        <f t="shared" si="104"/>
        <v>19485</v>
      </c>
      <c r="N340" s="21">
        <f t="shared" si="104"/>
        <v>4288</v>
      </c>
      <c r="O340" s="21">
        <f t="shared" si="104"/>
        <v>0</v>
      </c>
      <c r="P340" s="21">
        <f t="shared" si="104"/>
        <v>28057</v>
      </c>
    </row>
    <row r="341" spans="1:16" ht="11.25" customHeight="1">
      <c r="A341" s="68">
        <v>2006</v>
      </c>
      <c r="B341" s="21">
        <f t="shared" ref="B341:H341" si="105">IF(AND(B290="-",B239="-"),"-",SUM(B290,B239))</f>
        <v>16469</v>
      </c>
      <c r="C341" s="21">
        <f t="shared" si="105"/>
        <v>15421</v>
      </c>
      <c r="D341" s="21">
        <f t="shared" si="105"/>
        <v>8810</v>
      </c>
      <c r="E341" s="21">
        <f t="shared" si="105"/>
        <v>10210</v>
      </c>
      <c r="F341" s="21">
        <f t="shared" si="105"/>
        <v>6893</v>
      </c>
      <c r="G341" s="21">
        <f t="shared" si="105"/>
        <v>15</v>
      </c>
      <c r="H341" s="21">
        <f t="shared" si="105"/>
        <v>57803</v>
      </c>
      <c r="I341" s="21"/>
      <c r="J341" s="21">
        <f t="shared" ref="J341:P341" si="106">IF(AND(J290="-",J239="-"),"-",SUM(J290,J239))</f>
        <v>16</v>
      </c>
      <c r="K341" s="21">
        <f t="shared" si="106"/>
        <v>102</v>
      </c>
      <c r="L341" s="21">
        <f t="shared" si="106"/>
        <v>10614</v>
      </c>
      <c r="M341" s="21">
        <f t="shared" si="106"/>
        <v>12394</v>
      </c>
      <c r="N341" s="21">
        <f t="shared" si="106"/>
        <v>11491</v>
      </c>
      <c r="O341" s="21">
        <f t="shared" si="106"/>
        <v>5</v>
      </c>
      <c r="P341" s="21">
        <f t="shared" si="106"/>
        <v>34617</v>
      </c>
    </row>
    <row r="342" spans="1:16" ht="11.25" customHeight="1">
      <c r="A342" s="68">
        <v>2007</v>
      </c>
      <c r="B342" s="21">
        <f t="shared" ref="B342:H342" si="107">IF(AND(B291="-",B240="-"),"-",SUM(B291,B240))</f>
        <v>6959</v>
      </c>
      <c r="C342" s="21">
        <f t="shared" si="107"/>
        <v>19097</v>
      </c>
      <c r="D342" s="21">
        <f t="shared" si="107"/>
        <v>6966</v>
      </c>
      <c r="E342" s="21">
        <f t="shared" si="107"/>
        <v>5513</v>
      </c>
      <c r="F342" s="21">
        <f t="shared" si="107"/>
        <v>119</v>
      </c>
      <c r="G342" s="21">
        <f t="shared" si="107"/>
        <v>0</v>
      </c>
      <c r="H342" s="21">
        <f t="shared" si="107"/>
        <v>38654</v>
      </c>
      <c r="I342" s="21"/>
      <c r="J342" s="21">
        <f t="shared" ref="J342:P342" si="108">IF(AND(J291="-",J240="-"),"-",SUM(J291,J240))</f>
        <v>0</v>
      </c>
      <c r="K342" s="21">
        <f t="shared" si="108"/>
        <v>12</v>
      </c>
      <c r="L342" s="21">
        <f t="shared" si="108"/>
        <v>26087</v>
      </c>
      <c r="M342" s="21">
        <f t="shared" si="108"/>
        <v>30202</v>
      </c>
      <c r="N342" s="21">
        <f t="shared" si="108"/>
        <v>1177</v>
      </c>
      <c r="O342" s="21">
        <f t="shared" si="108"/>
        <v>0</v>
      </c>
      <c r="P342" s="21">
        <f t="shared" si="108"/>
        <v>57478</v>
      </c>
    </row>
    <row r="343" spans="1:16" ht="11.25" customHeight="1">
      <c r="A343" s="68">
        <v>2008</v>
      </c>
      <c r="B343" s="21">
        <f t="shared" ref="B343:H343" si="109">IF(AND(B292="-",B241="-"),"-",SUM(B292,B241))</f>
        <v>4786</v>
      </c>
      <c r="C343" s="21">
        <f t="shared" si="109"/>
        <v>15569</v>
      </c>
      <c r="D343" s="21">
        <f t="shared" si="109"/>
        <v>3408</v>
      </c>
      <c r="E343" s="21">
        <f t="shared" si="109"/>
        <v>7353</v>
      </c>
      <c r="F343" s="21">
        <f t="shared" si="109"/>
        <v>3861</v>
      </c>
      <c r="G343" s="21">
        <f t="shared" si="109"/>
        <v>1</v>
      </c>
      <c r="H343" s="21">
        <f t="shared" si="109"/>
        <v>34977</v>
      </c>
      <c r="I343" s="21"/>
      <c r="J343" s="21">
        <f t="shared" ref="J343:P343" si="110">IF(AND(J292="-",J241="-"),"-",SUM(J292,J241))</f>
        <v>0</v>
      </c>
      <c r="K343" s="21">
        <f t="shared" si="110"/>
        <v>18</v>
      </c>
      <c r="L343" s="21">
        <f t="shared" si="110"/>
        <v>1269</v>
      </c>
      <c r="M343" s="21">
        <f t="shared" si="110"/>
        <v>4899</v>
      </c>
      <c r="N343" s="21">
        <f t="shared" si="110"/>
        <v>10218</v>
      </c>
      <c r="O343" s="21">
        <f t="shared" si="110"/>
        <v>0</v>
      </c>
      <c r="P343" s="21">
        <f t="shared" si="110"/>
        <v>16404</v>
      </c>
    </row>
    <row r="344" spans="1:16" ht="11.25" customHeight="1">
      <c r="A344" s="68">
        <v>2009</v>
      </c>
      <c r="B344" s="21">
        <f t="shared" ref="B344:H344" si="111">IF(AND(B293="-",B242="-"),"-",SUM(B293,B242))</f>
        <v>7301</v>
      </c>
      <c r="C344" s="21">
        <f t="shared" si="111"/>
        <v>10204</v>
      </c>
      <c r="D344" s="21">
        <f t="shared" si="111"/>
        <v>4204</v>
      </c>
      <c r="E344" s="21">
        <f t="shared" si="111"/>
        <v>3409</v>
      </c>
      <c r="F344" s="21">
        <f t="shared" si="111"/>
        <v>136</v>
      </c>
      <c r="G344" s="21">
        <f t="shared" si="111"/>
        <v>25</v>
      </c>
      <c r="H344" s="21">
        <f t="shared" si="111"/>
        <v>25254</v>
      </c>
      <c r="I344" s="21"/>
      <c r="J344" s="21">
        <f t="shared" ref="J344:P344" si="112">IF(AND(J293="-",J242="-"),"-",SUM(J293,J242))</f>
        <v>0</v>
      </c>
      <c r="K344" s="21">
        <f t="shared" si="112"/>
        <v>0</v>
      </c>
      <c r="L344" s="21">
        <f t="shared" si="112"/>
        <v>39927</v>
      </c>
      <c r="M344" s="21">
        <f t="shared" si="112"/>
        <v>49547</v>
      </c>
      <c r="N344" s="21">
        <f t="shared" si="112"/>
        <v>3928</v>
      </c>
      <c r="O344" s="21">
        <f t="shared" si="112"/>
        <v>15</v>
      </c>
      <c r="P344" s="21">
        <f t="shared" si="112"/>
        <v>93402</v>
      </c>
    </row>
    <row r="345" spans="1:16" ht="11.25" customHeight="1">
      <c r="A345" s="68">
        <v>2010</v>
      </c>
      <c r="B345" s="21">
        <f t="shared" ref="B345:H345" si="113">IF(AND(B294="-",B243="-"),"-",SUM(B294,B243))</f>
        <v>10935</v>
      </c>
      <c r="C345" s="21">
        <f t="shared" si="113"/>
        <v>41364</v>
      </c>
      <c r="D345" s="21">
        <f t="shared" si="113"/>
        <v>15345</v>
      </c>
      <c r="E345" s="21">
        <f t="shared" si="113"/>
        <v>18854</v>
      </c>
      <c r="F345" s="21">
        <f t="shared" si="113"/>
        <v>2097</v>
      </c>
      <c r="G345" s="21">
        <f t="shared" si="113"/>
        <v>10</v>
      </c>
      <c r="H345" s="21">
        <f t="shared" si="113"/>
        <v>88595</v>
      </c>
      <c r="I345" s="21"/>
      <c r="J345" s="21">
        <f t="shared" ref="J345:P345" si="114">IF(AND(J294="-",J243="-"),"-",SUM(J294,J243))</f>
        <v>2</v>
      </c>
      <c r="K345" s="21">
        <f t="shared" si="114"/>
        <v>63</v>
      </c>
      <c r="L345" s="21">
        <f t="shared" si="114"/>
        <v>3836</v>
      </c>
      <c r="M345" s="21">
        <f t="shared" si="114"/>
        <v>6208</v>
      </c>
      <c r="N345" s="21">
        <f t="shared" si="114"/>
        <v>4496</v>
      </c>
      <c r="O345" s="21">
        <f t="shared" si="114"/>
        <v>15</v>
      </c>
      <c r="P345" s="21">
        <f t="shared" si="114"/>
        <v>14605</v>
      </c>
    </row>
    <row r="346" spans="1:16" ht="11.25" customHeight="1">
      <c r="A346" s="68">
        <v>2011</v>
      </c>
      <c r="B346" s="21">
        <f t="shared" ref="B346:H346" si="115">IF(AND(B295="-",B244="-"),"-",SUM(B295,B244))</f>
        <v>10331</v>
      </c>
      <c r="C346" s="21">
        <f t="shared" si="115"/>
        <v>20075</v>
      </c>
      <c r="D346" s="21">
        <f t="shared" si="115"/>
        <v>20891</v>
      </c>
      <c r="E346" s="21">
        <f t="shared" si="115"/>
        <v>9479</v>
      </c>
      <c r="F346" s="21">
        <f t="shared" si="115"/>
        <v>786</v>
      </c>
      <c r="G346" s="21">
        <f t="shared" si="115"/>
        <v>0</v>
      </c>
      <c r="H346" s="21">
        <f t="shared" si="115"/>
        <v>61562</v>
      </c>
      <c r="I346" s="21"/>
      <c r="J346" s="21">
        <f t="shared" ref="J346:P346" si="116">IF(AND(J295="-",J244="-"),"-",SUM(J295,J244))</f>
        <v>0</v>
      </c>
      <c r="K346" s="21">
        <f t="shared" si="116"/>
        <v>0</v>
      </c>
      <c r="L346" s="21">
        <f t="shared" si="116"/>
        <v>3927</v>
      </c>
      <c r="M346" s="21">
        <f t="shared" si="116"/>
        <v>5855</v>
      </c>
      <c r="N346" s="21">
        <f t="shared" si="116"/>
        <v>7299</v>
      </c>
      <c r="O346" s="21">
        <f t="shared" si="116"/>
        <v>0</v>
      </c>
      <c r="P346" s="21">
        <f t="shared" si="116"/>
        <v>17081</v>
      </c>
    </row>
    <row r="347" spans="1:16" ht="11.25" customHeight="1">
      <c r="A347" s="68">
        <v>2012</v>
      </c>
      <c r="B347" s="21">
        <f t="shared" ref="B347:H347" si="117">IF(AND(B296="-",B245="-"),"-",SUM(B296,B245))</f>
        <v>16128</v>
      </c>
      <c r="C347" s="21">
        <f t="shared" si="117"/>
        <v>38120</v>
      </c>
      <c r="D347" s="21">
        <f t="shared" si="117"/>
        <v>15732</v>
      </c>
      <c r="E347" s="21">
        <f t="shared" si="117"/>
        <v>21197</v>
      </c>
      <c r="F347" s="21">
        <f t="shared" si="117"/>
        <v>8911</v>
      </c>
      <c r="G347" s="21">
        <f t="shared" si="117"/>
        <v>10</v>
      </c>
      <c r="H347" s="21">
        <f t="shared" si="117"/>
        <v>100088</v>
      </c>
      <c r="I347" s="21"/>
      <c r="J347" s="21">
        <f t="shared" ref="J347:P347" si="118">IF(AND(J296="-",J245="-"),"-",SUM(J296,J245))</f>
        <v>1</v>
      </c>
      <c r="K347" s="21">
        <f t="shared" si="118"/>
        <v>101</v>
      </c>
      <c r="L347" s="21">
        <f t="shared" si="118"/>
        <v>3577</v>
      </c>
      <c r="M347" s="21">
        <f t="shared" si="118"/>
        <v>19943</v>
      </c>
      <c r="N347" s="21">
        <f t="shared" si="118"/>
        <v>17801</v>
      </c>
      <c r="O347" s="21">
        <f t="shared" si="118"/>
        <v>0</v>
      </c>
      <c r="P347" s="21">
        <f t="shared" si="118"/>
        <v>41423</v>
      </c>
    </row>
    <row r="348" spans="1:16" ht="11.25" customHeight="1">
      <c r="A348" s="68">
        <v>2013</v>
      </c>
      <c r="B348" s="21">
        <f t="shared" ref="B348:H348" si="119">IF(AND(B297="-",B246="-"),"-",SUM(B297,B246))</f>
        <v>22950</v>
      </c>
      <c r="C348" s="21">
        <f t="shared" si="119"/>
        <v>32013</v>
      </c>
      <c r="D348" s="21">
        <f t="shared" si="119"/>
        <v>17304</v>
      </c>
      <c r="E348" s="21">
        <f t="shared" si="119"/>
        <v>16903</v>
      </c>
      <c r="F348" s="21">
        <f t="shared" si="119"/>
        <v>4025</v>
      </c>
      <c r="G348" s="21">
        <f t="shared" si="119"/>
        <v>0</v>
      </c>
      <c r="H348" s="21">
        <f t="shared" si="119"/>
        <v>93195</v>
      </c>
      <c r="I348" s="21"/>
      <c r="J348" s="21">
        <f t="shared" ref="J348:P348" si="120">IF(AND(J297="-",J246="-"),"-",SUM(J297,J246))</f>
        <v>0</v>
      </c>
      <c r="K348" s="21">
        <f t="shared" si="120"/>
        <v>7</v>
      </c>
      <c r="L348" s="21">
        <f t="shared" si="120"/>
        <v>9681</v>
      </c>
      <c r="M348" s="21">
        <f t="shared" si="120"/>
        <v>40302</v>
      </c>
      <c r="N348" s="21">
        <f t="shared" si="120"/>
        <v>4771</v>
      </c>
      <c r="O348" s="21">
        <f t="shared" si="120"/>
        <v>0</v>
      </c>
      <c r="P348" s="21">
        <f t="shared" si="120"/>
        <v>54761</v>
      </c>
    </row>
    <row r="349" spans="1:16" ht="11.25" customHeight="1">
      <c r="A349" s="68">
        <v>2014</v>
      </c>
      <c r="B349" s="21">
        <f t="shared" ref="B349:H349" si="121">IF(AND(B298="-",B247="-"),"-",SUM(B298,B247))</f>
        <v>45638</v>
      </c>
      <c r="C349" s="21">
        <f t="shared" si="121"/>
        <v>20837</v>
      </c>
      <c r="D349" s="21">
        <f t="shared" si="121"/>
        <v>31621</v>
      </c>
      <c r="E349" s="21">
        <f t="shared" si="121"/>
        <v>14929</v>
      </c>
      <c r="F349" s="21">
        <f t="shared" si="121"/>
        <v>3625</v>
      </c>
      <c r="G349" s="21">
        <f t="shared" si="121"/>
        <v>0</v>
      </c>
      <c r="H349" s="21">
        <f t="shared" si="121"/>
        <v>116650</v>
      </c>
      <c r="I349" s="21"/>
      <c r="J349" s="21">
        <f t="shared" ref="J349:P349" si="122">IF(AND(J298="-",J247="-"),"-",SUM(J298,J247))</f>
        <v>0</v>
      </c>
      <c r="K349" s="21">
        <f t="shared" si="122"/>
        <v>30</v>
      </c>
      <c r="L349" s="21">
        <f t="shared" si="122"/>
        <v>16274</v>
      </c>
      <c r="M349" s="21">
        <f t="shared" si="122"/>
        <v>47673</v>
      </c>
      <c r="N349" s="21">
        <f t="shared" si="122"/>
        <v>15167</v>
      </c>
      <c r="O349" s="21">
        <f t="shared" si="122"/>
        <v>0</v>
      </c>
      <c r="P349" s="21">
        <f t="shared" si="122"/>
        <v>79144</v>
      </c>
    </row>
    <row r="350" spans="1:16" ht="11.25" customHeight="1">
      <c r="A350" s="68">
        <v>2015</v>
      </c>
      <c r="B350" s="21">
        <f t="shared" ref="B350:H350" si="123">IF(AND(B299="-",B248="-"),"-",SUM(B299,B248))</f>
        <v>29724</v>
      </c>
      <c r="C350" s="21">
        <f t="shared" si="123"/>
        <v>40282</v>
      </c>
      <c r="D350" s="21">
        <f t="shared" si="123"/>
        <v>37109</v>
      </c>
      <c r="E350" s="21">
        <f t="shared" si="123"/>
        <v>14899</v>
      </c>
      <c r="F350" s="21">
        <f t="shared" si="123"/>
        <v>3120</v>
      </c>
      <c r="G350" s="21">
        <f t="shared" si="123"/>
        <v>0</v>
      </c>
      <c r="H350" s="21">
        <f t="shared" si="123"/>
        <v>125134</v>
      </c>
      <c r="I350" s="21"/>
      <c r="J350" s="21">
        <f t="shared" ref="J350:P350" si="124">IF(AND(J299="-",J248="-"),"-",SUM(J299,J248))</f>
        <v>0</v>
      </c>
      <c r="K350" s="21">
        <f t="shared" si="124"/>
        <v>3</v>
      </c>
      <c r="L350" s="21">
        <f t="shared" si="124"/>
        <v>3050</v>
      </c>
      <c r="M350" s="21">
        <f t="shared" si="124"/>
        <v>2887</v>
      </c>
      <c r="N350" s="21">
        <f t="shared" si="124"/>
        <v>3155</v>
      </c>
      <c r="O350" s="21">
        <f t="shared" si="124"/>
        <v>0</v>
      </c>
      <c r="P350" s="21">
        <f t="shared" si="124"/>
        <v>9095</v>
      </c>
    </row>
    <row r="351" spans="1:16" ht="11.25" customHeight="1">
      <c r="A351" s="68">
        <v>2016</v>
      </c>
      <c r="B351" s="21">
        <f t="shared" ref="B351:H351" si="125">IF(AND(B300="-",B249="-"),"-",SUM(B300,B249))</f>
        <v>10514</v>
      </c>
      <c r="C351" s="21">
        <f t="shared" si="125"/>
        <v>18805</v>
      </c>
      <c r="D351" s="21">
        <f t="shared" si="125"/>
        <v>8882</v>
      </c>
      <c r="E351" s="21">
        <f t="shared" si="125"/>
        <v>4297</v>
      </c>
      <c r="F351" s="21">
        <f t="shared" si="125"/>
        <v>5</v>
      </c>
      <c r="G351" s="21">
        <f t="shared" si="125"/>
        <v>0</v>
      </c>
      <c r="H351" s="21">
        <f t="shared" si="125"/>
        <v>42503</v>
      </c>
      <c r="I351" s="21"/>
      <c r="J351" s="21">
        <f t="shared" ref="J351:P351" si="126">IF(AND(J300="-",J249="-"),"-",SUM(J300,J249))</f>
        <v>0</v>
      </c>
      <c r="K351" s="21">
        <f t="shared" si="126"/>
        <v>0</v>
      </c>
      <c r="L351" s="21">
        <f t="shared" si="126"/>
        <v>29</v>
      </c>
      <c r="M351" s="21">
        <f t="shared" si="126"/>
        <v>15</v>
      </c>
      <c r="N351" s="21">
        <f t="shared" si="126"/>
        <v>0</v>
      </c>
      <c r="O351" s="21">
        <f t="shared" si="126"/>
        <v>1</v>
      </c>
      <c r="P351" s="21">
        <f t="shared" si="126"/>
        <v>44</v>
      </c>
    </row>
    <row r="352" spans="1:16" ht="11.25" customHeight="1">
      <c r="A352" s="68">
        <v>2017</v>
      </c>
      <c r="B352" s="21">
        <f t="shared" ref="B352:H352" si="127">IF(AND(B301="-",B250="-"),"-",SUM(B301,B250))</f>
        <v>15837</v>
      </c>
      <c r="C352" s="21">
        <f t="shared" si="127"/>
        <v>10159</v>
      </c>
      <c r="D352" s="21">
        <f t="shared" si="127"/>
        <v>21602</v>
      </c>
      <c r="E352" s="21">
        <f t="shared" si="127"/>
        <v>10522</v>
      </c>
      <c r="F352" s="21">
        <f t="shared" si="127"/>
        <v>1854</v>
      </c>
      <c r="G352" s="21">
        <f t="shared" si="127"/>
        <v>0</v>
      </c>
      <c r="H352" s="21">
        <f t="shared" si="127"/>
        <v>59974</v>
      </c>
      <c r="I352" s="21"/>
      <c r="J352" s="21">
        <f t="shared" ref="J352:P352" si="128">IF(AND(J301="-",J250="-"),"-",SUM(J301,J250))</f>
        <v>0</v>
      </c>
      <c r="K352" s="21">
        <f t="shared" si="128"/>
        <v>0</v>
      </c>
      <c r="L352" s="21">
        <f t="shared" si="128"/>
        <v>1250</v>
      </c>
      <c r="M352" s="21">
        <f t="shared" si="128"/>
        <v>8224</v>
      </c>
      <c r="N352" s="21">
        <f t="shared" si="128"/>
        <v>5714</v>
      </c>
      <c r="O352" s="21">
        <f t="shared" si="128"/>
        <v>0</v>
      </c>
      <c r="P352" s="21">
        <f t="shared" si="128"/>
        <v>15188</v>
      </c>
    </row>
    <row r="353" spans="1:16" ht="11.25" customHeight="1">
      <c r="A353" s="86">
        <v>2018</v>
      </c>
      <c r="B353" s="21">
        <f t="shared" ref="B353:H353" si="129">IF(AND(B302="-",B251="-"),"-",SUM(B302,B251))</f>
        <v>8008</v>
      </c>
      <c r="C353" s="21">
        <f t="shared" si="129"/>
        <v>21035</v>
      </c>
      <c r="D353" s="21">
        <f t="shared" si="129"/>
        <v>13954</v>
      </c>
      <c r="E353" s="21">
        <f t="shared" si="129"/>
        <v>3623</v>
      </c>
      <c r="F353" s="21">
        <f t="shared" si="129"/>
        <v>1172</v>
      </c>
      <c r="G353" s="21">
        <f t="shared" si="129"/>
        <v>0</v>
      </c>
      <c r="H353" s="21">
        <f t="shared" si="129"/>
        <v>47792</v>
      </c>
      <c r="I353" s="21"/>
      <c r="J353" s="21">
        <f t="shared" ref="J353:P353" si="130">IF(AND(J302="-",J251="-"),"-",SUM(J302,J251))</f>
        <v>0</v>
      </c>
      <c r="K353" s="21">
        <f t="shared" si="130"/>
        <v>15</v>
      </c>
      <c r="L353" s="21">
        <f t="shared" si="130"/>
        <v>2206</v>
      </c>
      <c r="M353" s="21">
        <f t="shared" si="130"/>
        <v>6053</v>
      </c>
      <c r="N353" s="21">
        <f t="shared" si="130"/>
        <v>4912</v>
      </c>
      <c r="O353" s="21">
        <f t="shared" si="130"/>
        <v>0</v>
      </c>
      <c r="P353" s="21">
        <f t="shared" si="130"/>
        <v>13186</v>
      </c>
    </row>
    <row r="354" spans="1:16" ht="11.25" customHeight="1">
      <c r="A354" s="86">
        <v>2019</v>
      </c>
      <c r="B354" s="21">
        <f t="shared" ref="B354:H354" si="131">IF(AND(B303="-",B252="-"),"-",SUM(B303,B252))</f>
        <v>4727</v>
      </c>
      <c r="C354" s="21">
        <f t="shared" si="131"/>
        <v>5190</v>
      </c>
      <c r="D354" s="21">
        <f t="shared" si="131"/>
        <v>24078</v>
      </c>
      <c r="E354" s="21">
        <f t="shared" si="131"/>
        <v>5551</v>
      </c>
      <c r="F354" s="21">
        <f t="shared" si="131"/>
        <v>2059</v>
      </c>
      <c r="G354" s="21">
        <f t="shared" si="131"/>
        <v>0</v>
      </c>
      <c r="H354" s="21">
        <f t="shared" si="131"/>
        <v>41605</v>
      </c>
      <c r="I354" s="21"/>
      <c r="J354" s="21">
        <f t="shared" ref="J354:P354" si="132">IF(AND(J303="-",J252="-"),"-",SUM(J303,J252))</f>
        <v>0</v>
      </c>
      <c r="K354" s="21">
        <f t="shared" si="132"/>
        <v>0</v>
      </c>
      <c r="L354" s="21">
        <f t="shared" si="132"/>
        <v>17081</v>
      </c>
      <c r="M354" s="21">
        <f t="shared" si="132"/>
        <v>35278</v>
      </c>
      <c r="N354" s="21">
        <f t="shared" si="132"/>
        <v>8555</v>
      </c>
      <c r="O354" s="21">
        <f t="shared" si="132"/>
        <v>0</v>
      </c>
      <c r="P354" s="21">
        <f t="shared" si="132"/>
        <v>60914</v>
      </c>
    </row>
    <row r="355" spans="1:16" ht="11.25" customHeight="1">
      <c r="A355" s="86">
        <v>2020</v>
      </c>
      <c r="B355" s="21">
        <f t="shared" ref="B355:H355" si="133">IF(AND(B304="-",B253="-"),"-",SUM(B304,B253))</f>
        <v>717</v>
      </c>
      <c r="C355" s="21">
        <f t="shared" si="133"/>
        <v>1366</v>
      </c>
      <c r="D355" s="21">
        <f t="shared" si="133"/>
        <v>7948</v>
      </c>
      <c r="E355" s="21">
        <f t="shared" si="133"/>
        <v>4680</v>
      </c>
      <c r="F355" s="21">
        <f t="shared" si="133"/>
        <v>226</v>
      </c>
      <c r="G355" s="21">
        <f t="shared" si="133"/>
        <v>0</v>
      </c>
      <c r="H355" s="21">
        <f t="shared" si="133"/>
        <v>14937</v>
      </c>
      <c r="I355" s="21"/>
      <c r="J355" s="21">
        <f t="shared" ref="J355:P355" si="134">IF(AND(J304="-",J253="-"),"-",SUM(J304,J253))</f>
        <v>0</v>
      </c>
      <c r="K355" s="21">
        <f t="shared" si="134"/>
        <v>0</v>
      </c>
      <c r="L355" s="21">
        <f t="shared" si="134"/>
        <v>872</v>
      </c>
      <c r="M355" s="21">
        <f t="shared" si="134"/>
        <v>11242</v>
      </c>
      <c r="N355" s="21">
        <f t="shared" si="134"/>
        <v>3044</v>
      </c>
      <c r="O355" s="21">
        <f t="shared" si="134"/>
        <v>0</v>
      </c>
      <c r="P355" s="21">
        <f t="shared" si="134"/>
        <v>15158</v>
      </c>
    </row>
    <row r="356" spans="1:16" ht="11.25" customHeight="1">
      <c r="A356" s="86">
        <v>2021</v>
      </c>
      <c r="B356" s="21">
        <f t="shared" ref="B356:H356" si="135">IF(AND(B305="-",B254="-"),"-",SUM(B305,B254))</f>
        <v>3002</v>
      </c>
      <c r="C356" s="21">
        <f t="shared" si="135"/>
        <v>9416</v>
      </c>
      <c r="D356" s="21">
        <f t="shared" si="135"/>
        <v>9438</v>
      </c>
      <c r="E356" s="21">
        <f t="shared" si="135"/>
        <v>4886</v>
      </c>
      <c r="F356" s="21">
        <f t="shared" si="135"/>
        <v>756</v>
      </c>
      <c r="G356" s="21">
        <f t="shared" si="135"/>
        <v>0</v>
      </c>
      <c r="H356" s="21">
        <f t="shared" si="135"/>
        <v>27498</v>
      </c>
      <c r="I356" s="21"/>
      <c r="J356" s="21">
        <f t="shared" ref="J356:P356" si="136">IF(AND(J305="-",J254="-"),"-",SUM(J305,J254))</f>
        <v>0</v>
      </c>
      <c r="K356" s="21">
        <f t="shared" si="136"/>
        <v>0</v>
      </c>
      <c r="L356" s="21">
        <f t="shared" si="136"/>
        <v>1665</v>
      </c>
      <c r="M356" s="21">
        <f t="shared" si="136"/>
        <v>16134</v>
      </c>
      <c r="N356" s="21">
        <f t="shared" si="136"/>
        <v>12074</v>
      </c>
      <c r="O356" s="21">
        <f t="shared" si="136"/>
        <v>0</v>
      </c>
      <c r="P356" s="21">
        <f t="shared" si="136"/>
        <v>29873</v>
      </c>
    </row>
    <row r="357" spans="1:16" ht="11.25" customHeight="1">
      <c r="A357" s="86">
        <v>2022</v>
      </c>
      <c r="B357" s="21">
        <f t="shared" ref="B357:H357" si="137">IF(AND(B306="-",B255="-"),"-",SUM(B306,B255))</f>
        <v>17351</v>
      </c>
      <c r="C357" s="21">
        <f t="shared" si="137"/>
        <v>5616</v>
      </c>
      <c r="D357" s="21">
        <f t="shared" si="137"/>
        <v>26829</v>
      </c>
      <c r="E357" s="21">
        <f t="shared" si="137"/>
        <v>9870</v>
      </c>
      <c r="F357" s="21">
        <f t="shared" si="137"/>
        <v>990</v>
      </c>
      <c r="G357" s="21">
        <f t="shared" si="137"/>
        <v>0</v>
      </c>
      <c r="H357" s="21">
        <f t="shared" si="137"/>
        <v>60656</v>
      </c>
      <c r="I357" s="21"/>
      <c r="J357" s="21">
        <f t="shared" ref="J357:P357" si="138">IF(AND(J306="-",J255="-"),"-",SUM(J306,J255))</f>
        <v>0</v>
      </c>
      <c r="K357" s="21">
        <f t="shared" si="138"/>
        <v>0</v>
      </c>
      <c r="L357" s="21">
        <f t="shared" si="138"/>
        <v>5184</v>
      </c>
      <c r="M357" s="21">
        <f t="shared" si="138"/>
        <v>14719</v>
      </c>
      <c r="N357" s="21">
        <f t="shared" si="138"/>
        <v>29187</v>
      </c>
      <c r="O357" s="21">
        <f t="shared" si="138"/>
        <v>0</v>
      </c>
      <c r="P357" s="21">
        <f t="shared" si="138"/>
        <v>49090</v>
      </c>
    </row>
    <row r="358" spans="1:16" ht="11.25" customHeight="1">
      <c r="A358" s="86">
        <v>2023</v>
      </c>
      <c r="B358" s="21">
        <f>IF(AND(B307="-",B256="-"),"-",SUM(B307,B256))</f>
        <v>10613</v>
      </c>
      <c r="C358" s="21">
        <f t="shared" ref="C358:H359" si="139">IF(AND(C307="-",C256="-"),"-",SUM(C307,C256))</f>
        <v>21457</v>
      </c>
      <c r="D358" s="21">
        <f t="shared" si="139"/>
        <v>20585</v>
      </c>
      <c r="E358" s="21">
        <f t="shared" si="139"/>
        <v>10963</v>
      </c>
      <c r="F358" s="21">
        <f t="shared" si="139"/>
        <v>2564</v>
      </c>
      <c r="G358" s="21">
        <f t="shared" si="139"/>
        <v>0</v>
      </c>
      <c r="H358" s="21">
        <f t="shared" si="139"/>
        <v>66182</v>
      </c>
      <c r="I358" s="21"/>
      <c r="J358" s="21">
        <f t="shared" ref="J358:P359" si="140">IF(AND(J307="-",J256="-"),"-",SUM(J307,J256))</f>
        <v>0</v>
      </c>
      <c r="K358" s="21">
        <f t="shared" si="140"/>
        <v>0</v>
      </c>
      <c r="L358" s="21">
        <f t="shared" si="140"/>
        <v>8559</v>
      </c>
      <c r="M358" s="21">
        <f t="shared" si="140"/>
        <v>8372</v>
      </c>
      <c r="N358" s="21">
        <f t="shared" si="140"/>
        <v>22526</v>
      </c>
      <c r="O358" s="21">
        <f t="shared" si="140"/>
        <v>0</v>
      </c>
      <c r="P358" s="21">
        <f t="shared" si="140"/>
        <v>39457</v>
      </c>
    </row>
    <row r="359" spans="1:16" ht="11.25" customHeight="1">
      <c r="A359" s="86" t="s">
        <v>346</v>
      </c>
      <c r="B359" s="22">
        <f>IF(AND(B308="-",B257="-"),"-",SUM(B308,B257))</f>
        <v>15059</v>
      </c>
      <c r="C359" s="22">
        <f t="shared" si="139"/>
        <v>17752</v>
      </c>
      <c r="D359" s="22">
        <f t="shared" si="139"/>
        <v>15635</v>
      </c>
      <c r="E359" s="22">
        <f t="shared" si="139"/>
        <v>7972</v>
      </c>
      <c r="F359" s="22">
        <f t="shared" si="139"/>
        <v>538</v>
      </c>
      <c r="G359" s="22">
        <f t="shared" si="139"/>
        <v>0</v>
      </c>
      <c r="H359" s="22">
        <f t="shared" si="139"/>
        <v>56956</v>
      </c>
      <c r="I359" s="22"/>
      <c r="J359" s="22">
        <f t="shared" si="140"/>
        <v>55</v>
      </c>
      <c r="K359" s="22">
        <f t="shared" si="140"/>
        <v>0</v>
      </c>
      <c r="L359" s="22">
        <f t="shared" si="140"/>
        <v>8774</v>
      </c>
      <c r="M359" s="22">
        <f t="shared" si="140"/>
        <v>38226</v>
      </c>
      <c r="N359" s="22">
        <f t="shared" si="140"/>
        <v>2090</v>
      </c>
      <c r="O359" s="22">
        <f t="shared" si="140"/>
        <v>0</v>
      </c>
      <c r="P359" s="22">
        <f t="shared" si="140"/>
        <v>49145</v>
      </c>
    </row>
    <row r="360" spans="1:16" ht="11.25" customHeight="1">
      <c r="A360" s="217" t="s">
        <v>296</v>
      </c>
      <c r="B360" s="217"/>
      <c r="C360" s="217"/>
      <c r="D360" s="217"/>
      <c r="E360" s="217"/>
      <c r="F360" s="217"/>
      <c r="G360" s="217"/>
      <c r="H360" s="217"/>
      <c r="I360" s="217"/>
      <c r="J360" s="217"/>
      <c r="K360" s="217"/>
      <c r="L360" s="217"/>
      <c r="M360" s="217"/>
      <c r="N360" s="217"/>
      <c r="O360" s="217"/>
      <c r="P360" s="217"/>
    </row>
    <row r="361" spans="1:16" ht="11.25" customHeight="1">
      <c r="A361" s="51" t="s">
        <v>73</v>
      </c>
      <c r="B361" s="51"/>
      <c r="C361" s="51"/>
      <c r="D361" s="51"/>
      <c r="E361" s="51"/>
      <c r="F361" s="51"/>
      <c r="G361" s="51"/>
      <c r="H361" s="51"/>
      <c r="I361" s="51"/>
      <c r="J361" s="51"/>
      <c r="K361" s="51"/>
      <c r="L361" s="51"/>
      <c r="M361" s="51"/>
      <c r="N361" s="51"/>
      <c r="O361" s="51"/>
      <c r="P361" s="51"/>
    </row>
    <row r="362" spans="1:16" ht="11.25" customHeight="1">
      <c r="A362" s="51" t="s">
        <v>310</v>
      </c>
      <c r="B362" s="51"/>
      <c r="C362" s="51"/>
      <c r="D362" s="51"/>
      <c r="E362" s="51"/>
      <c r="F362" s="51"/>
      <c r="G362" s="51"/>
      <c r="H362" s="51"/>
      <c r="I362" s="51"/>
      <c r="J362" s="51"/>
      <c r="K362" s="51"/>
      <c r="L362" s="51"/>
      <c r="M362" s="51"/>
      <c r="N362" s="51"/>
      <c r="O362" s="51"/>
      <c r="P362" s="51"/>
    </row>
    <row r="363" spans="1:16" ht="11.25" customHeight="1"/>
    <row r="364" spans="1:16" ht="11.25" customHeight="1"/>
    <row r="365" spans="1:16" ht="11.25" customHeight="1"/>
    <row r="366" spans="1:16" ht="11.25" customHeight="1"/>
    <row r="367" spans="1:16" ht="11.25" customHeight="1"/>
    <row r="368" spans="1:16" ht="11.25" customHeight="1"/>
    <row r="369" spans="1:16" ht="11.25" customHeight="1">
      <c r="A369" s="118"/>
      <c r="B369" s="120"/>
      <c r="C369" s="120"/>
      <c r="D369" s="120"/>
      <c r="E369" s="120"/>
      <c r="F369" s="120"/>
      <c r="G369" s="120"/>
      <c r="H369" s="120"/>
      <c r="I369" s="120"/>
      <c r="J369" s="120"/>
      <c r="K369" s="120"/>
      <c r="L369" s="120"/>
      <c r="M369" s="120"/>
      <c r="N369" s="120"/>
      <c r="O369" s="120"/>
      <c r="P369" s="120"/>
    </row>
    <row r="370" spans="1:16" ht="14.7" customHeight="1">
      <c r="A370" s="270" t="s">
        <v>311</v>
      </c>
      <c r="B370" s="270"/>
      <c r="C370" s="270"/>
      <c r="D370" s="270"/>
      <c r="E370" s="270"/>
      <c r="F370" s="270"/>
      <c r="G370" s="270"/>
      <c r="H370" s="270"/>
      <c r="I370" s="270"/>
      <c r="J370" s="270"/>
      <c r="K370" s="270"/>
      <c r="L370" s="270"/>
      <c r="M370" s="270"/>
      <c r="N370" s="270"/>
      <c r="O370" s="270"/>
      <c r="P370" s="270"/>
    </row>
    <row r="371" spans="1:16" ht="11.25" customHeight="1">
      <c r="A371" s="67" t="s">
        <v>1</v>
      </c>
      <c r="B371" s="36" t="s">
        <v>21</v>
      </c>
      <c r="C371" s="36" t="s">
        <v>22</v>
      </c>
      <c r="D371" s="36" t="s">
        <v>305</v>
      </c>
      <c r="E371" s="36" t="s">
        <v>306</v>
      </c>
      <c r="F371" s="36" t="s">
        <v>25</v>
      </c>
      <c r="G371" s="36" t="s">
        <v>26</v>
      </c>
      <c r="H371" s="36" t="s">
        <v>8</v>
      </c>
      <c r="I371" s="36"/>
      <c r="J371" s="36" t="s">
        <v>21</v>
      </c>
      <c r="K371" s="36" t="s">
        <v>22</v>
      </c>
      <c r="L371" s="36" t="s">
        <v>307</v>
      </c>
      <c r="M371" s="36" t="s">
        <v>308</v>
      </c>
      <c r="N371" s="36" t="s">
        <v>25</v>
      </c>
      <c r="O371" s="36" t="s">
        <v>26</v>
      </c>
      <c r="P371" s="36" t="s">
        <v>8</v>
      </c>
    </row>
    <row r="372" spans="1:16" ht="11.25" customHeight="1">
      <c r="B372" s="311" t="s">
        <v>50</v>
      </c>
      <c r="C372" s="311"/>
      <c r="D372" s="311"/>
      <c r="E372" s="311"/>
      <c r="F372" s="311"/>
      <c r="G372" s="311"/>
      <c r="H372" s="311"/>
      <c r="I372" s="11"/>
      <c r="J372" s="311" t="s">
        <v>51</v>
      </c>
      <c r="K372" s="311"/>
      <c r="L372" s="311"/>
      <c r="M372" s="311"/>
      <c r="N372" s="311"/>
      <c r="O372" s="311"/>
      <c r="P372" s="311"/>
    </row>
    <row r="373" spans="1:16" ht="11.25" customHeight="1">
      <c r="A373" s="63" t="s">
        <v>289</v>
      </c>
    </row>
    <row r="374" spans="1:16" ht="11.25" customHeight="1">
      <c r="A374" s="68" t="s">
        <v>102</v>
      </c>
      <c r="B374" s="103">
        <f>AVERAGE(B10:B14)</f>
        <v>25195</v>
      </c>
      <c r="C374" s="103">
        <f t="shared" ref="C374:H374" si="141">AVERAGE(C10:C14)</f>
        <v>3441.75</v>
      </c>
      <c r="D374" s="103">
        <f t="shared" si="141"/>
        <v>24381.25</v>
      </c>
      <c r="E374" s="103">
        <f t="shared" si="141"/>
        <v>4671</v>
      </c>
      <c r="F374" s="103">
        <f t="shared" si="141"/>
        <v>31</v>
      </c>
      <c r="G374" s="103" t="s">
        <v>15</v>
      </c>
      <c r="H374" s="103">
        <f t="shared" si="141"/>
        <v>52130.6</v>
      </c>
      <c r="I374" s="103"/>
      <c r="J374" s="103" t="s">
        <v>15</v>
      </c>
      <c r="K374" s="103" t="s">
        <v>15</v>
      </c>
      <c r="L374" s="103">
        <f>AVERAGE(L10:L14)</f>
        <v>117949.75</v>
      </c>
      <c r="M374" s="103">
        <f>AVERAGE(M10:M14)</f>
        <v>25994</v>
      </c>
      <c r="N374" s="103">
        <f>AVERAGE(N10:N14)</f>
        <v>99.5</v>
      </c>
      <c r="O374" s="103" t="s">
        <v>15</v>
      </c>
      <c r="P374" s="103">
        <f>AVERAGE(P10:P14)</f>
        <v>120393.60000000001</v>
      </c>
    </row>
    <row r="375" spans="1:16" ht="11.25" customHeight="1">
      <c r="A375" s="68" t="s">
        <v>10</v>
      </c>
      <c r="B375" s="103">
        <f>AVERAGE(B15:B19)</f>
        <v>27081.200000000001</v>
      </c>
      <c r="C375" s="103">
        <f t="shared" ref="C375:H375" si="142">AVERAGE(C15:C19)</f>
        <v>11293.75</v>
      </c>
      <c r="D375" s="103">
        <f t="shared" si="142"/>
        <v>8913.5</v>
      </c>
      <c r="E375" s="103">
        <f t="shared" si="142"/>
        <v>1811.25</v>
      </c>
      <c r="F375" s="103">
        <f t="shared" si="142"/>
        <v>11</v>
      </c>
      <c r="G375" s="103" t="s">
        <v>15</v>
      </c>
      <c r="H375" s="103">
        <f t="shared" si="142"/>
        <v>41132.800000000003</v>
      </c>
      <c r="I375" s="103"/>
      <c r="J375" s="103" t="s">
        <v>15</v>
      </c>
      <c r="K375" s="103" t="s">
        <v>15</v>
      </c>
      <c r="L375" s="103">
        <f>AVERAGE(L15:L19)</f>
        <v>18447</v>
      </c>
      <c r="M375" s="103">
        <f>AVERAGE(M15:M19)</f>
        <v>34981.25</v>
      </c>
      <c r="N375" s="103">
        <f>AVERAGE(N15:N19)</f>
        <v>16</v>
      </c>
      <c r="O375" s="103" t="s">
        <v>15</v>
      </c>
      <c r="P375" s="103">
        <f>AVERAGE(P15:P19)</f>
        <v>35367</v>
      </c>
    </row>
    <row r="376" spans="1:16" ht="11.25" customHeight="1">
      <c r="A376" s="68" t="s">
        <v>11</v>
      </c>
      <c r="B376" s="103">
        <f>AVERAGE(B20:B24)</f>
        <v>15856.666666666666</v>
      </c>
      <c r="C376" s="103">
        <f t="shared" ref="C376:P376" si="143">AVERAGE(C20:C24)</f>
        <v>11859</v>
      </c>
      <c r="D376" s="103">
        <f t="shared" si="143"/>
        <v>3928.5</v>
      </c>
      <c r="E376" s="103">
        <f t="shared" si="143"/>
        <v>1278.75</v>
      </c>
      <c r="F376" s="103">
        <f t="shared" si="143"/>
        <v>1117.5</v>
      </c>
      <c r="G376" s="103" t="s">
        <v>15</v>
      </c>
      <c r="H376" s="103">
        <f t="shared" si="143"/>
        <v>24588.5</v>
      </c>
      <c r="I376" s="103"/>
      <c r="J376" s="103" t="s">
        <v>15</v>
      </c>
      <c r="K376" s="103" t="s">
        <v>15</v>
      </c>
      <c r="L376" s="103">
        <f t="shared" si="143"/>
        <v>7118.5</v>
      </c>
      <c r="M376" s="103">
        <f t="shared" si="143"/>
        <v>13591.5</v>
      </c>
      <c r="N376" s="103">
        <f t="shared" si="143"/>
        <v>8241.6666666666661</v>
      </c>
      <c r="O376" s="103" t="s">
        <v>15</v>
      </c>
      <c r="P376" s="103">
        <f t="shared" si="143"/>
        <v>23332</v>
      </c>
    </row>
    <row r="377" spans="1:16" ht="11.25" customHeight="1">
      <c r="A377" s="68" t="s">
        <v>12</v>
      </c>
      <c r="B377" s="103">
        <f>AVERAGE(B25:B29)</f>
        <v>5246.5</v>
      </c>
      <c r="C377" s="103">
        <f t="shared" ref="C377:P377" si="144">AVERAGE(C25:C29)</f>
        <v>2897</v>
      </c>
      <c r="D377" s="103">
        <f t="shared" si="144"/>
        <v>4030</v>
      </c>
      <c r="E377" s="103">
        <f t="shared" si="144"/>
        <v>1456</v>
      </c>
      <c r="F377" s="103">
        <f t="shared" si="144"/>
        <v>3</v>
      </c>
      <c r="G377" s="103" t="s">
        <v>15</v>
      </c>
      <c r="H377" s="103">
        <f t="shared" si="144"/>
        <v>9879.75</v>
      </c>
      <c r="I377" s="103"/>
      <c r="J377" s="103" t="s">
        <v>15</v>
      </c>
      <c r="K377" s="103" t="s">
        <v>15</v>
      </c>
      <c r="L377" s="103">
        <f t="shared" si="144"/>
        <v>3905</v>
      </c>
      <c r="M377" s="103">
        <f t="shared" si="144"/>
        <v>5207</v>
      </c>
      <c r="N377" s="103">
        <f t="shared" si="144"/>
        <v>193</v>
      </c>
      <c r="O377" s="103" t="s">
        <v>15</v>
      </c>
      <c r="P377" s="103">
        <f t="shared" si="144"/>
        <v>7939</v>
      </c>
    </row>
    <row r="378" spans="1:16" ht="11.25" customHeight="1">
      <c r="A378" s="68" t="s">
        <v>13</v>
      </c>
      <c r="B378" s="103">
        <f>AVERAGE(B30:B34)</f>
        <v>15314</v>
      </c>
      <c r="C378" s="103">
        <f>AVERAGE(C30:C34)</f>
        <v>6071.6</v>
      </c>
      <c r="D378" s="103">
        <f>AVERAGE(D30:D34)</f>
        <v>9696.6</v>
      </c>
      <c r="E378" s="103">
        <f>AVERAGE(E30:E34)</f>
        <v>7328.2</v>
      </c>
      <c r="F378" s="103">
        <f>AVERAGE(F30:F34)</f>
        <v>1057.3333333333333</v>
      </c>
      <c r="G378" s="103" t="str">
        <f>G30</f>
        <v>-</v>
      </c>
      <c r="H378" s="103">
        <f>AVERAGE(H30:H34)</f>
        <v>39044.800000000003</v>
      </c>
      <c r="I378" s="103"/>
      <c r="J378" s="103" t="str">
        <f t="shared" ref="J378:O378" si="145">J30</f>
        <v>-</v>
      </c>
      <c r="K378" s="103" t="str">
        <f t="shared" si="145"/>
        <v>-</v>
      </c>
      <c r="L378" s="103">
        <f>AVERAGE(L30:L34)</f>
        <v>1864</v>
      </c>
      <c r="M378" s="103">
        <f>AVERAGE(M30:M34)</f>
        <v>2233.6</v>
      </c>
      <c r="N378" s="103">
        <f>AVERAGE(N30:N34)</f>
        <v>2905.6666666666665</v>
      </c>
      <c r="O378" s="103" t="str">
        <f t="shared" si="145"/>
        <v>-</v>
      </c>
      <c r="P378" s="103">
        <f>AVERAGE(P30:P34)</f>
        <v>5468.2</v>
      </c>
    </row>
    <row r="379" spans="1:16" ht="11.25" customHeight="1">
      <c r="A379" s="68" t="s">
        <v>14</v>
      </c>
      <c r="B379" s="103">
        <f>AVERAGE(B35:B39)</f>
        <v>5128.6000000000004</v>
      </c>
      <c r="C379" s="103">
        <f t="shared" ref="C379:H379" si="146">AVERAGE(C35:C39)</f>
        <v>7438.6</v>
      </c>
      <c r="D379" s="103">
        <f t="shared" si="146"/>
        <v>2686.6</v>
      </c>
      <c r="E379" s="103">
        <f t="shared" si="146"/>
        <v>2657.4</v>
      </c>
      <c r="F379" s="103">
        <f t="shared" si="146"/>
        <v>503.8</v>
      </c>
      <c r="G379" s="103" t="str">
        <f>G35</f>
        <v>-</v>
      </c>
      <c r="H379" s="103">
        <f t="shared" si="146"/>
        <v>18415</v>
      </c>
      <c r="I379" s="103"/>
      <c r="J379" s="103" t="str">
        <f t="shared" ref="J379:K379" si="147">J35</f>
        <v>-</v>
      </c>
      <c r="K379" s="103" t="str">
        <f t="shared" si="147"/>
        <v>-</v>
      </c>
      <c r="L379" s="103">
        <f t="shared" ref="L379:P379" si="148">AVERAGE(L35:L39)</f>
        <v>1671.8</v>
      </c>
      <c r="M379" s="103">
        <f t="shared" si="148"/>
        <v>2560.1999999999998</v>
      </c>
      <c r="N379" s="103">
        <f t="shared" si="148"/>
        <v>887</v>
      </c>
      <c r="O379" s="103" t="str">
        <f>O35</f>
        <v>-</v>
      </c>
      <c r="P379" s="103">
        <f t="shared" si="148"/>
        <v>5119</v>
      </c>
    </row>
    <row r="380" spans="1:16" ht="11.25" customHeight="1">
      <c r="A380" s="68">
        <v>2011</v>
      </c>
      <c r="B380" s="103">
        <f t="shared" ref="B380:H380" si="149">B40</f>
        <v>7682</v>
      </c>
      <c r="C380" s="103">
        <f t="shared" si="149"/>
        <v>9315</v>
      </c>
      <c r="D380" s="103">
        <f t="shared" si="149"/>
        <v>6015</v>
      </c>
      <c r="E380" s="103">
        <f t="shared" si="149"/>
        <v>2520</v>
      </c>
      <c r="F380" s="103">
        <f t="shared" si="149"/>
        <v>338</v>
      </c>
      <c r="G380" s="103" t="str">
        <f t="shared" si="149"/>
        <v>-</v>
      </c>
      <c r="H380" s="103">
        <f t="shared" si="149"/>
        <v>25870</v>
      </c>
      <c r="I380" s="103"/>
      <c r="J380" s="103" t="str">
        <f t="shared" ref="J380:P380" si="150">J40</f>
        <v>-</v>
      </c>
      <c r="K380" s="103" t="str">
        <f t="shared" si="150"/>
        <v>-</v>
      </c>
      <c r="L380" s="103">
        <f t="shared" si="150"/>
        <v>1630</v>
      </c>
      <c r="M380" s="103">
        <f t="shared" si="150"/>
        <v>892</v>
      </c>
      <c r="N380" s="103">
        <f t="shared" si="150"/>
        <v>493</v>
      </c>
      <c r="O380" s="103" t="str">
        <f t="shared" si="150"/>
        <v>-</v>
      </c>
      <c r="P380" s="103">
        <f t="shared" si="150"/>
        <v>3015</v>
      </c>
    </row>
    <row r="381" spans="1:16" ht="11.25" customHeight="1">
      <c r="A381" s="68">
        <v>2012</v>
      </c>
      <c r="B381" s="103">
        <f t="shared" ref="B381:H391" si="151">B41</f>
        <v>10366</v>
      </c>
      <c r="C381" s="103">
        <f t="shared" si="151"/>
        <v>10371</v>
      </c>
      <c r="D381" s="103">
        <f t="shared" si="151"/>
        <v>5312</v>
      </c>
      <c r="E381" s="103">
        <f t="shared" si="151"/>
        <v>6398</v>
      </c>
      <c r="F381" s="103">
        <f t="shared" si="151"/>
        <v>2158</v>
      </c>
      <c r="G381" s="103" t="str">
        <f t="shared" si="151"/>
        <v>-</v>
      </c>
      <c r="H381" s="103">
        <f t="shared" si="151"/>
        <v>34605</v>
      </c>
      <c r="I381" s="103"/>
      <c r="J381" s="103" t="str">
        <f t="shared" ref="J381:P391" si="152">J41</f>
        <v>-</v>
      </c>
      <c r="K381" s="103" t="str">
        <f t="shared" si="152"/>
        <v>-</v>
      </c>
      <c r="L381" s="103">
        <f t="shared" si="152"/>
        <v>746</v>
      </c>
      <c r="M381" s="103">
        <f t="shared" si="152"/>
        <v>1116</v>
      </c>
      <c r="N381" s="103">
        <f t="shared" si="152"/>
        <v>1317</v>
      </c>
      <c r="O381" s="103" t="str">
        <f t="shared" si="152"/>
        <v>-</v>
      </c>
      <c r="P381" s="103">
        <f t="shared" si="152"/>
        <v>3179</v>
      </c>
    </row>
    <row r="382" spans="1:16" ht="11.25" customHeight="1">
      <c r="A382" s="68">
        <v>2013</v>
      </c>
      <c r="B382" s="103">
        <f t="shared" si="151"/>
        <v>10487</v>
      </c>
      <c r="C382" s="103">
        <f t="shared" si="151"/>
        <v>11848</v>
      </c>
      <c r="D382" s="103">
        <f t="shared" si="151"/>
        <v>7816</v>
      </c>
      <c r="E382" s="103">
        <f t="shared" si="151"/>
        <v>8689</v>
      </c>
      <c r="F382" s="103">
        <f t="shared" si="151"/>
        <v>690</v>
      </c>
      <c r="G382" s="103" t="str">
        <f t="shared" si="151"/>
        <v>-</v>
      </c>
      <c r="H382" s="103">
        <f t="shared" si="151"/>
        <v>39530</v>
      </c>
      <c r="I382" s="103"/>
      <c r="J382" s="103" t="str">
        <f t="shared" si="152"/>
        <v>-</v>
      </c>
      <c r="K382" s="103" t="str">
        <f t="shared" si="152"/>
        <v>-</v>
      </c>
      <c r="L382" s="103">
        <f t="shared" si="152"/>
        <v>1892</v>
      </c>
      <c r="M382" s="103">
        <f t="shared" si="152"/>
        <v>3764</v>
      </c>
      <c r="N382" s="103">
        <f t="shared" si="152"/>
        <v>258</v>
      </c>
      <c r="O382" s="103" t="str">
        <f t="shared" si="152"/>
        <v>-</v>
      </c>
      <c r="P382" s="103">
        <f t="shared" si="152"/>
        <v>5914</v>
      </c>
    </row>
    <row r="383" spans="1:16" ht="11.25" customHeight="1">
      <c r="A383" s="68">
        <v>2014</v>
      </c>
      <c r="B383" s="103">
        <f t="shared" si="151"/>
        <v>12788</v>
      </c>
      <c r="C383" s="103">
        <f t="shared" si="151"/>
        <v>2557</v>
      </c>
      <c r="D383" s="103">
        <f t="shared" si="151"/>
        <v>8098</v>
      </c>
      <c r="E383" s="103">
        <f t="shared" si="151"/>
        <v>5664</v>
      </c>
      <c r="F383" s="103">
        <f t="shared" si="151"/>
        <v>620</v>
      </c>
      <c r="G383" s="103" t="str">
        <f t="shared" si="151"/>
        <v>-</v>
      </c>
      <c r="H383" s="103">
        <f t="shared" si="151"/>
        <v>29727</v>
      </c>
      <c r="I383" s="103"/>
      <c r="J383" s="103" t="str">
        <f t="shared" si="152"/>
        <v>-</v>
      </c>
      <c r="K383" s="103" t="str">
        <f t="shared" si="152"/>
        <v>-</v>
      </c>
      <c r="L383" s="103">
        <f t="shared" si="152"/>
        <v>2907</v>
      </c>
      <c r="M383" s="103">
        <f t="shared" si="152"/>
        <v>6050</v>
      </c>
      <c r="N383" s="103">
        <f t="shared" si="152"/>
        <v>4211</v>
      </c>
      <c r="O383" s="103" t="str">
        <f t="shared" si="152"/>
        <v>-</v>
      </c>
      <c r="P383" s="103">
        <f t="shared" si="152"/>
        <v>13168</v>
      </c>
    </row>
    <row r="384" spans="1:16" ht="11.25" customHeight="1">
      <c r="A384" s="68">
        <v>2015</v>
      </c>
      <c r="B384" s="103">
        <f t="shared" si="151"/>
        <v>12922</v>
      </c>
      <c r="C384" s="103">
        <f t="shared" si="151"/>
        <v>14408</v>
      </c>
      <c r="D384" s="103">
        <f t="shared" si="151"/>
        <v>12610</v>
      </c>
      <c r="E384" s="103">
        <f t="shared" si="151"/>
        <v>9831</v>
      </c>
      <c r="F384" s="103">
        <f t="shared" si="151"/>
        <v>1517</v>
      </c>
      <c r="G384" s="103" t="str">
        <f t="shared" si="151"/>
        <v>-</v>
      </c>
      <c r="H384" s="103">
        <f t="shared" si="151"/>
        <v>51288</v>
      </c>
      <c r="I384" s="103"/>
      <c r="J384" s="103" t="str">
        <f t="shared" si="152"/>
        <v>-</v>
      </c>
      <c r="K384" s="103" t="str">
        <f t="shared" si="152"/>
        <v>-</v>
      </c>
      <c r="L384" s="103">
        <f t="shared" si="152"/>
        <v>687</v>
      </c>
      <c r="M384" s="103">
        <f t="shared" si="152"/>
        <v>998</v>
      </c>
      <c r="N384" s="103">
        <f t="shared" si="152"/>
        <v>497</v>
      </c>
      <c r="O384" s="103" t="str">
        <f t="shared" si="152"/>
        <v>-</v>
      </c>
      <c r="P384" s="103">
        <f t="shared" si="152"/>
        <v>2182</v>
      </c>
    </row>
    <row r="385" spans="1:16" ht="11.25" customHeight="1">
      <c r="A385" s="68">
        <v>2016</v>
      </c>
      <c r="B385" s="103">
        <f t="shared" si="151"/>
        <v>6434</v>
      </c>
      <c r="C385" s="103">
        <f t="shared" si="151"/>
        <v>3964</v>
      </c>
      <c r="D385" s="103">
        <f t="shared" si="151"/>
        <v>3325</v>
      </c>
      <c r="E385" s="103">
        <f t="shared" si="151"/>
        <v>1962</v>
      </c>
      <c r="F385" s="103" t="str">
        <f t="shared" si="151"/>
        <v>-</v>
      </c>
      <c r="G385" s="103" t="str">
        <f t="shared" si="151"/>
        <v>-</v>
      </c>
      <c r="H385" s="103">
        <f t="shared" si="151"/>
        <v>15685</v>
      </c>
      <c r="I385" s="103"/>
      <c r="J385" s="103" t="str">
        <f t="shared" si="152"/>
        <v>-</v>
      </c>
      <c r="K385" s="103" t="str">
        <f t="shared" si="152"/>
        <v>-</v>
      </c>
      <c r="L385" s="103" t="str">
        <f t="shared" si="152"/>
        <v>-</v>
      </c>
      <c r="M385" s="103" t="str">
        <f t="shared" si="152"/>
        <v>-</v>
      </c>
      <c r="N385" s="103" t="str">
        <f t="shared" si="152"/>
        <v>-</v>
      </c>
      <c r="O385" s="103" t="str">
        <f t="shared" si="152"/>
        <v>-</v>
      </c>
      <c r="P385" s="103" t="str">
        <f t="shared" si="152"/>
        <v>-</v>
      </c>
    </row>
    <row r="386" spans="1:16" ht="11.25" customHeight="1">
      <c r="A386" s="68">
        <v>2017</v>
      </c>
      <c r="B386" s="103">
        <f t="shared" si="151"/>
        <v>13356</v>
      </c>
      <c r="C386" s="103">
        <f t="shared" si="151"/>
        <v>7246</v>
      </c>
      <c r="D386" s="103">
        <f t="shared" si="151"/>
        <v>5706</v>
      </c>
      <c r="E386" s="103">
        <f t="shared" si="151"/>
        <v>5285</v>
      </c>
      <c r="F386" s="103">
        <f t="shared" si="151"/>
        <v>766</v>
      </c>
      <c r="G386" s="103" t="str">
        <f t="shared" si="151"/>
        <v>-</v>
      </c>
      <c r="H386" s="103">
        <f t="shared" si="151"/>
        <v>32359</v>
      </c>
      <c r="I386" s="103"/>
      <c r="J386" s="103" t="str">
        <f t="shared" si="152"/>
        <v>-</v>
      </c>
      <c r="K386" s="103" t="str">
        <f t="shared" si="152"/>
        <v>-</v>
      </c>
      <c r="L386" s="103">
        <f t="shared" si="152"/>
        <v>217</v>
      </c>
      <c r="M386" s="103">
        <f t="shared" si="152"/>
        <v>719</v>
      </c>
      <c r="N386" s="103">
        <f t="shared" si="152"/>
        <v>301</v>
      </c>
      <c r="O386" s="103" t="str">
        <f t="shared" si="152"/>
        <v>-</v>
      </c>
      <c r="P386" s="103">
        <f t="shared" si="152"/>
        <v>1237</v>
      </c>
    </row>
    <row r="387" spans="1:16" ht="11.25" customHeight="1">
      <c r="A387" s="86">
        <v>2018</v>
      </c>
      <c r="B387" s="103">
        <f t="shared" si="151"/>
        <v>6653</v>
      </c>
      <c r="C387" s="103">
        <f t="shared" si="151"/>
        <v>8942</v>
      </c>
      <c r="D387" s="103">
        <f t="shared" si="151"/>
        <v>5438</v>
      </c>
      <c r="E387" s="103">
        <f t="shared" si="151"/>
        <v>1683</v>
      </c>
      <c r="F387" s="103">
        <f t="shared" si="151"/>
        <v>709</v>
      </c>
      <c r="G387" s="103" t="str">
        <f t="shared" si="151"/>
        <v>-</v>
      </c>
      <c r="H387" s="103">
        <f t="shared" si="151"/>
        <v>23425</v>
      </c>
      <c r="I387" s="103"/>
      <c r="J387" s="103" t="str">
        <f t="shared" si="152"/>
        <v>-</v>
      </c>
      <c r="K387" s="103" t="str">
        <f t="shared" si="152"/>
        <v>-</v>
      </c>
      <c r="L387" s="103">
        <f t="shared" si="152"/>
        <v>415</v>
      </c>
      <c r="M387" s="103">
        <f t="shared" si="152"/>
        <v>456</v>
      </c>
      <c r="N387" s="103">
        <f t="shared" si="152"/>
        <v>388</v>
      </c>
      <c r="O387" s="103" t="str">
        <f t="shared" si="152"/>
        <v>-</v>
      </c>
      <c r="P387" s="103">
        <f t="shared" si="152"/>
        <v>1259</v>
      </c>
    </row>
    <row r="388" spans="1:16" ht="11.25" customHeight="1">
      <c r="A388" s="86">
        <v>2019</v>
      </c>
      <c r="B388" s="103">
        <f t="shared" si="151"/>
        <v>3762</v>
      </c>
      <c r="C388" s="103">
        <f t="shared" si="151"/>
        <v>3018</v>
      </c>
      <c r="D388" s="103">
        <f t="shared" si="151"/>
        <v>11394</v>
      </c>
      <c r="E388" s="103">
        <f t="shared" si="151"/>
        <v>2641</v>
      </c>
      <c r="F388" s="103">
        <f t="shared" si="151"/>
        <v>1732</v>
      </c>
      <c r="G388" s="103" t="str">
        <f t="shared" si="151"/>
        <v>-</v>
      </c>
      <c r="H388" s="103">
        <f t="shared" si="151"/>
        <v>22547</v>
      </c>
      <c r="I388" s="103"/>
      <c r="J388" s="103" t="str">
        <f t="shared" si="152"/>
        <v>-</v>
      </c>
      <c r="K388" s="103" t="str">
        <f t="shared" si="152"/>
        <v>-</v>
      </c>
      <c r="L388" s="103">
        <f t="shared" si="152"/>
        <v>1477</v>
      </c>
      <c r="M388" s="103">
        <f t="shared" si="152"/>
        <v>1060</v>
      </c>
      <c r="N388" s="103">
        <f t="shared" si="152"/>
        <v>1201</v>
      </c>
      <c r="O388" s="103" t="str">
        <f t="shared" si="152"/>
        <v>-</v>
      </c>
      <c r="P388" s="103">
        <f t="shared" si="152"/>
        <v>3738</v>
      </c>
    </row>
    <row r="389" spans="1:16" ht="11.25" customHeight="1">
      <c r="A389" s="86">
        <v>2020</v>
      </c>
      <c r="B389" s="103">
        <f t="shared" si="151"/>
        <v>478</v>
      </c>
      <c r="C389" s="103">
        <f t="shared" si="151"/>
        <v>1175</v>
      </c>
      <c r="D389" s="103">
        <f t="shared" si="151"/>
        <v>7269</v>
      </c>
      <c r="E389" s="103">
        <f t="shared" si="151"/>
        <v>2861</v>
      </c>
      <c r="F389" s="103">
        <f t="shared" si="151"/>
        <v>149</v>
      </c>
      <c r="G389" s="103" t="str">
        <f t="shared" si="151"/>
        <v>-</v>
      </c>
      <c r="H389" s="103">
        <f t="shared" si="151"/>
        <v>11932</v>
      </c>
      <c r="I389" s="103"/>
      <c r="J389" s="103" t="str">
        <f t="shared" si="152"/>
        <v>-</v>
      </c>
      <c r="K389" s="103" t="str">
        <f t="shared" si="152"/>
        <v>-</v>
      </c>
      <c r="L389" s="103">
        <f t="shared" si="152"/>
        <v>222</v>
      </c>
      <c r="M389" s="103">
        <f t="shared" si="152"/>
        <v>314</v>
      </c>
      <c r="N389" s="103">
        <f t="shared" si="152"/>
        <v>86</v>
      </c>
      <c r="O389" s="103" t="str">
        <f t="shared" si="152"/>
        <v>-</v>
      </c>
      <c r="P389" s="103">
        <f t="shared" si="152"/>
        <v>622</v>
      </c>
    </row>
    <row r="390" spans="1:16" ht="11.25" customHeight="1">
      <c r="A390" s="86">
        <v>2021</v>
      </c>
      <c r="B390" s="103">
        <f t="shared" si="151"/>
        <v>2542</v>
      </c>
      <c r="C390" s="103">
        <f t="shared" si="151"/>
        <v>7202</v>
      </c>
      <c r="D390" s="103">
        <f t="shared" si="151"/>
        <v>5547</v>
      </c>
      <c r="E390" s="103">
        <f t="shared" si="151"/>
        <v>3140</v>
      </c>
      <c r="F390" s="103">
        <f t="shared" si="151"/>
        <v>508</v>
      </c>
      <c r="G390" s="103" t="str">
        <f t="shared" si="151"/>
        <v>-</v>
      </c>
      <c r="H390" s="103">
        <f t="shared" si="151"/>
        <v>18939</v>
      </c>
      <c r="I390" s="103"/>
      <c r="J390" s="103" t="str">
        <f t="shared" si="152"/>
        <v>-</v>
      </c>
      <c r="K390" s="103" t="str">
        <f t="shared" si="152"/>
        <v>-</v>
      </c>
      <c r="L390" s="103">
        <f t="shared" si="152"/>
        <v>551</v>
      </c>
      <c r="M390" s="103">
        <f t="shared" si="152"/>
        <v>1071</v>
      </c>
      <c r="N390" s="103">
        <f t="shared" si="152"/>
        <v>1625</v>
      </c>
      <c r="O390" s="103" t="str">
        <f t="shared" si="152"/>
        <v>-</v>
      </c>
      <c r="P390" s="103">
        <f t="shared" si="152"/>
        <v>3247</v>
      </c>
    </row>
    <row r="391" spans="1:16" ht="11.25" customHeight="1">
      <c r="A391" s="86">
        <v>2022</v>
      </c>
      <c r="B391" s="103">
        <f t="shared" si="151"/>
        <v>13691</v>
      </c>
      <c r="C391" s="103">
        <f t="shared" si="151"/>
        <v>2577</v>
      </c>
      <c r="D391" s="103">
        <f t="shared" si="151"/>
        <v>4825</v>
      </c>
      <c r="E391" s="103">
        <f t="shared" si="151"/>
        <v>1997</v>
      </c>
      <c r="F391" s="103">
        <f t="shared" si="151"/>
        <v>212</v>
      </c>
      <c r="G391" s="103" t="str">
        <f t="shared" si="151"/>
        <v>-</v>
      </c>
      <c r="H391" s="103">
        <f t="shared" si="151"/>
        <v>23302</v>
      </c>
      <c r="I391" s="103"/>
      <c r="J391" s="103" t="str">
        <f t="shared" si="152"/>
        <v>-</v>
      </c>
      <c r="K391" s="103" t="str">
        <f t="shared" si="152"/>
        <v>-</v>
      </c>
      <c r="L391" s="103">
        <f t="shared" si="152"/>
        <v>1034</v>
      </c>
      <c r="M391" s="103">
        <f t="shared" si="152"/>
        <v>2307</v>
      </c>
      <c r="N391" s="103">
        <f t="shared" si="152"/>
        <v>5944</v>
      </c>
      <c r="O391" s="103" t="str">
        <f t="shared" si="152"/>
        <v>-</v>
      </c>
      <c r="P391" s="103">
        <f t="shared" si="152"/>
        <v>9285</v>
      </c>
    </row>
    <row r="392" spans="1:16" ht="11.25" customHeight="1">
      <c r="A392" s="86">
        <v>2023</v>
      </c>
      <c r="B392" s="103">
        <f>B52</f>
        <v>7654</v>
      </c>
      <c r="C392" s="103">
        <f t="shared" ref="C392:H393" si="153">C52</f>
        <v>16586</v>
      </c>
      <c r="D392" s="103">
        <f t="shared" si="153"/>
        <v>10360</v>
      </c>
      <c r="E392" s="103">
        <f t="shared" si="153"/>
        <v>270</v>
      </c>
      <c r="F392" s="103">
        <f t="shared" si="153"/>
        <v>324</v>
      </c>
      <c r="G392" s="103" t="str">
        <f t="shared" si="153"/>
        <v>-</v>
      </c>
      <c r="H392" s="103">
        <f t="shared" si="153"/>
        <v>35194</v>
      </c>
      <c r="I392" s="103"/>
      <c r="J392" s="103" t="str">
        <f t="shared" ref="J392:P393" si="154">J52</f>
        <v>-</v>
      </c>
      <c r="K392" s="103" t="str">
        <f t="shared" si="154"/>
        <v>-</v>
      </c>
      <c r="L392" s="103">
        <f t="shared" si="154"/>
        <v>1959</v>
      </c>
      <c r="M392" s="103">
        <f t="shared" si="154"/>
        <v>1678</v>
      </c>
      <c r="N392" s="103">
        <f t="shared" si="154"/>
        <v>3898</v>
      </c>
      <c r="O392" s="103" t="str">
        <f t="shared" si="154"/>
        <v>-</v>
      </c>
      <c r="P392" s="103">
        <f t="shared" si="154"/>
        <v>7535</v>
      </c>
    </row>
    <row r="393" spans="1:16" ht="11.25" customHeight="1">
      <c r="A393" s="86" t="s">
        <v>346</v>
      </c>
      <c r="B393" s="103">
        <f>B53</f>
        <v>10027</v>
      </c>
      <c r="C393" s="103">
        <f t="shared" si="153"/>
        <v>11265</v>
      </c>
      <c r="D393" s="103">
        <f t="shared" si="153"/>
        <v>9922</v>
      </c>
      <c r="E393" s="103">
        <f t="shared" si="153"/>
        <v>2337</v>
      </c>
      <c r="F393" s="103">
        <f t="shared" si="153"/>
        <v>474</v>
      </c>
      <c r="G393" s="103" t="str">
        <f t="shared" si="153"/>
        <v>-</v>
      </c>
      <c r="H393" s="103">
        <f t="shared" si="153"/>
        <v>34025</v>
      </c>
      <c r="I393" s="103"/>
      <c r="J393" s="103" t="str">
        <f t="shared" si="154"/>
        <v>-</v>
      </c>
      <c r="K393" s="103" t="str">
        <f t="shared" si="154"/>
        <v>-</v>
      </c>
      <c r="L393" s="103">
        <f t="shared" si="154"/>
        <v>4062</v>
      </c>
      <c r="M393" s="103">
        <f t="shared" si="154"/>
        <v>4613</v>
      </c>
      <c r="N393" s="103">
        <f t="shared" si="154"/>
        <v>667</v>
      </c>
      <c r="O393" s="103" t="str">
        <f t="shared" si="154"/>
        <v>-</v>
      </c>
      <c r="P393" s="103">
        <f t="shared" si="154"/>
        <v>9342</v>
      </c>
    </row>
    <row r="394" spans="1:16" ht="11.25" customHeight="1">
      <c r="B394" s="103"/>
      <c r="C394" s="103"/>
      <c r="D394" s="103"/>
      <c r="E394" s="103"/>
      <c r="F394" s="103"/>
      <c r="G394" s="103"/>
      <c r="H394" s="103"/>
      <c r="I394" s="103"/>
      <c r="J394" s="103"/>
      <c r="K394" s="103"/>
      <c r="L394" s="103"/>
      <c r="M394" s="103"/>
      <c r="N394" s="103"/>
      <c r="O394" s="103"/>
      <c r="P394" s="103"/>
    </row>
    <row r="395" spans="1:16">
      <c r="A395" s="63" t="s">
        <v>290</v>
      </c>
      <c r="B395" s="85"/>
      <c r="C395" s="85"/>
      <c r="D395" s="85"/>
      <c r="E395" s="85"/>
      <c r="F395" s="85"/>
      <c r="G395" s="85"/>
      <c r="H395" s="85"/>
      <c r="I395" s="85"/>
      <c r="J395" s="85"/>
      <c r="K395" s="85"/>
      <c r="L395" s="85"/>
      <c r="M395" s="85"/>
      <c r="N395" s="85"/>
      <c r="O395" s="85"/>
      <c r="P395" s="85"/>
    </row>
    <row r="396" spans="1:16" ht="11.25" customHeight="1">
      <c r="A396" s="68" t="s">
        <v>102</v>
      </c>
      <c r="B396" s="103">
        <f>AVERAGE(B61:B65)</f>
        <v>2150.1999999999998</v>
      </c>
      <c r="C396" s="103">
        <f t="shared" ref="C396:H396" si="155">AVERAGE(C61:C65)</f>
        <v>1883.2</v>
      </c>
      <c r="D396" s="103">
        <f t="shared" si="155"/>
        <v>3636.2</v>
      </c>
      <c r="E396" s="103">
        <f t="shared" si="155"/>
        <v>1335.6</v>
      </c>
      <c r="F396" s="103">
        <f t="shared" si="155"/>
        <v>1018.2</v>
      </c>
      <c r="G396" s="103">
        <f t="shared" si="155"/>
        <v>198.4</v>
      </c>
      <c r="H396" s="103">
        <f t="shared" si="155"/>
        <v>10023.4</v>
      </c>
      <c r="I396" s="103"/>
      <c r="J396" s="103">
        <f t="shared" ref="J396:P396" si="156">AVERAGE(J61:J65)</f>
        <v>282.8</v>
      </c>
      <c r="K396" s="103">
        <f t="shared" si="156"/>
        <v>7435.4</v>
      </c>
      <c r="L396" s="103">
        <f t="shared" si="156"/>
        <v>16405.8</v>
      </c>
      <c r="M396" s="103">
        <f t="shared" si="156"/>
        <v>24484</v>
      </c>
      <c r="N396" s="103">
        <f t="shared" si="156"/>
        <v>16665.8</v>
      </c>
      <c r="O396" s="103">
        <f t="shared" si="156"/>
        <v>54.2</v>
      </c>
      <c r="P396" s="103">
        <f t="shared" si="156"/>
        <v>65273.8</v>
      </c>
    </row>
    <row r="397" spans="1:16" ht="11.25" customHeight="1">
      <c r="A397" s="68" t="s">
        <v>10</v>
      </c>
      <c r="B397" s="103">
        <f>AVERAGE(B66:B70)</f>
        <v>6876.6</v>
      </c>
      <c r="C397" s="103">
        <f t="shared" ref="C397:H397" si="157">AVERAGE(C66:C70)</f>
        <v>5955.2</v>
      </c>
      <c r="D397" s="103">
        <f t="shared" si="157"/>
        <v>6725.8</v>
      </c>
      <c r="E397" s="103">
        <f t="shared" si="157"/>
        <v>4506.3999999999996</v>
      </c>
      <c r="F397" s="103">
        <f t="shared" si="157"/>
        <v>1248</v>
      </c>
      <c r="G397" s="103">
        <f t="shared" si="157"/>
        <v>12</v>
      </c>
      <c r="H397" s="103">
        <f t="shared" si="157"/>
        <v>25312</v>
      </c>
      <c r="I397" s="103"/>
      <c r="J397" s="103">
        <f t="shared" ref="J397:P397" si="158">AVERAGE(J66:J70)</f>
        <v>3.4</v>
      </c>
      <c r="K397" s="103">
        <f t="shared" si="158"/>
        <v>4256.2</v>
      </c>
      <c r="L397" s="103">
        <f t="shared" si="158"/>
        <v>32310.2</v>
      </c>
      <c r="M397" s="103">
        <f t="shared" si="158"/>
        <v>35942.199999999997</v>
      </c>
      <c r="N397" s="103">
        <f t="shared" si="158"/>
        <v>11051</v>
      </c>
      <c r="O397" s="103">
        <f t="shared" si="158"/>
        <v>6.8</v>
      </c>
      <c r="P397" s="103">
        <f t="shared" si="158"/>
        <v>83563</v>
      </c>
    </row>
    <row r="398" spans="1:16" ht="11.25" customHeight="1">
      <c r="A398" s="68" t="s">
        <v>11</v>
      </c>
      <c r="B398" s="103">
        <f>AVERAGE(B71:B75)</f>
        <v>4343</v>
      </c>
      <c r="C398" s="103">
        <f t="shared" ref="C398:P398" si="159">AVERAGE(C71:C75)</f>
        <v>4181.3999999999996</v>
      </c>
      <c r="D398" s="103">
        <f t="shared" si="159"/>
        <v>3510.6</v>
      </c>
      <c r="E398" s="103">
        <f t="shared" si="159"/>
        <v>4243.2</v>
      </c>
      <c r="F398" s="103">
        <f t="shared" si="159"/>
        <v>570.6</v>
      </c>
      <c r="G398" s="103">
        <f t="shared" si="159"/>
        <v>29.4</v>
      </c>
      <c r="H398" s="103">
        <f t="shared" si="159"/>
        <v>16848.8</v>
      </c>
      <c r="I398" s="103"/>
      <c r="J398" s="103">
        <f t="shared" si="159"/>
        <v>0.6</v>
      </c>
      <c r="K398" s="103">
        <f t="shared" si="159"/>
        <v>0.6</v>
      </c>
      <c r="L398" s="103">
        <f t="shared" si="159"/>
        <v>17220.400000000001</v>
      </c>
      <c r="M398" s="103">
        <f t="shared" si="159"/>
        <v>26038</v>
      </c>
      <c r="N398" s="103">
        <f t="shared" si="159"/>
        <v>5275</v>
      </c>
      <c r="O398" s="103">
        <f t="shared" si="159"/>
        <v>102.6</v>
      </c>
      <c r="P398" s="103">
        <f t="shared" si="159"/>
        <v>48534.6</v>
      </c>
    </row>
    <row r="399" spans="1:16" ht="11.25" customHeight="1">
      <c r="A399" s="68" t="s">
        <v>12</v>
      </c>
      <c r="B399" s="103">
        <f>AVERAGE(B76:B80)</f>
        <v>2580.4</v>
      </c>
      <c r="C399" s="103">
        <f t="shared" ref="C399:P399" si="160">AVERAGE(C76:C80)</f>
        <v>6524</v>
      </c>
      <c r="D399" s="103">
        <f t="shared" si="160"/>
        <v>446</v>
      </c>
      <c r="E399" s="103">
        <f t="shared" si="160"/>
        <v>3806.2</v>
      </c>
      <c r="F399" s="103">
        <f t="shared" si="160"/>
        <v>1892.8</v>
      </c>
      <c r="G399" s="103" t="s">
        <v>15</v>
      </c>
      <c r="H399" s="103">
        <f t="shared" si="160"/>
        <v>15249.4</v>
      </c>
      <c r="I399" s="103"/>
      <c r="J399" s="103">
        <f t="shared" si="160"/>
        <v>0</v>
      </c>
      <c r="K399" s="103">
        <f t="shared" si="160"/>
        <v>0.2</v>
      </c>
      <c r="L399" s="103">
        <f t="shared" si="160"/>
        <v>14.8</v>
      </c>
      <c r="M399" s="103">
        <f t="shared" si="160"/>
        <v>11063.2</v>
      </c>
      <c r="N399" s="103">
        <f t="shared" si="160"/>
        <v>8533.2000000000007</v>
      </c>
      <c r="O399" s="103" t="s">
        <v>15</v>
      </c>
      <c r="P399" s="103">
        <f t="shared" si="160"/>
        <v>19611.400000000001</v>
      </c>
    </row>
    <row r="400" spans="1:16" ht="11.25" customHeight="1">
      <c r="A400" s="68" t="s">
        <v>13</v>
      </c>
      <c r="B400" s="103">
        <f t="shared" ref="B400:H400" si="161">AVERAGE(B81:B85)</f>
        <v>5460.6</v>
      </c>
      <c r="C400" s="103">
        <f t="shared" si="161"/>
        <v>14660.2</v>
      </c>
      <c r="D400" s="103">
        <f t="shared" si="161"/>
        <v>9462.2000000000007</v>
      </c>
      <c r="E400" s="103">
        <f t="shared" si="161"/>
        <v>6270.8</v>
      </c>
      <c r="F400" s="103">
        <f t="shared" si="161"/>
        <v>3260.4</v>
      </c>
      <c r="G400" s="103">
        <f t="shared" si="161"/>
        <v>22.5</v>
      </c>
      <c r="H400" s="103">
        <f t="shared" si="161"/>
        <v>39114.199999999997</v>
      </c>
      <c r="I400" s="103"/>
      <c r="J400" s="103">
        <f t="shared" ref="J400:P400" si="162">AVERAGE(J81:J85)</f>
        <v>2</v>
      </c>
      <c r="K400" s="103">
        <f t="shared" si="162"/>
        <v>3.4</v>
      </c>
      <c r="L400" s="103">
        <f t="shared" si="162"/>
        <v>7259.4</v>
      </c>
      <c r="M400" s="103">
        <f t="shared" si="162"/>
        <v>17964.400000000001</v>
      </c>
      <c r="N400" s="103">
        <f t="shared" si="162"/>
        <v>9381.4</v>
      </c>
      <c r="O400" s="103">
        <f t="shared" si="162"/>
        <v>66.25</v>
      </c>
      <c r="P400" s="103">
        <f t="shared" si="162"/>
        <v>34610.6</v>
      </c>
    </row>
    <row r="401" spans="1:16" ht="11.25" customHeight="1">
      <c r="A401" s="68" t="s">
        <v>14</v>
      </c>
      <c r="B401" s="103">
        <f>AVERAGE(B86:B90)</f>
        <v>1382.4</v>
      </c>
      <c r="C401" s="103">
        <f t="shared" ref="C401:P401" si="163">AVERAGE(C86:C90)</f>
        <v>9962.4</v>
      </c>
      <c r="D401" s="103">
        <f t="shared" si="163"/>
        <v>4491.2</v>
      </c>
      <c r="E401" s="103">
        <f t="shared" si="163"/>
        <v>5907</v>
      </c>
      <c r="F401" s="103">
        <f t="shared" si="163"/>
        <v>2056.4</v>
      </c>
      <c r="G401" s="103">
        <f t="shared" si="163"/>
        <v>10.199999999999999</v>
      </c>
      <c r="H401" s="103">
        <f t="shared" si="163"/>
        <v>23799.4</v>
      </c>
      <c r="I401" s="103"/>
      <c r="J401" s="103">
        <f t="shared" si="163"/>
        <v>3.6</v>
      </c>
      <c r="K401" s="103">
        <f t="shared" si="163"/>
        <v>39</v>
      </c>
      <c r="L401" s="103">
        <f t="shared" si="163"/>
        <v>12304</v>
      </c>
      <c r="M401" s="103">
        <f t="shared" si="163"/>
        <v>14163.4</v>
      </c>
      <c r="N401" s="103">
        <f t="shared" si="163"/>
        <v>5162.8</v>
      </c>
      <c r="O401" s="103">
        <f t="shared" si="163"/>
        <v>7</v>
      </c>
      <c r="P401" s="103">
        <f t="shared" si="163"/>
        <v>31672.799999999999</v>
      </c>
    </row>
    <row r="402" spans="1:16" ht="11.25" customHeight="1">
      <c r="A402" s="68">
        <v>2011</v>
      </c>
      <c r="B402" s="103">
        <f t="shared" ref="B402:H402" si="164">B91</f>
        <v>1120</v>
      </c>
      <c r="C402" s="103">
        <f t="shared" si="164"/>
        <v>8817</v>
      </c>
      <c r="D402" s="103">
        <f t="shared" si="164"/>
        <v>14761</v>
      </c>
      <c r="E402" s="103">
        <f t="shared" si="164"/>
        <v>6708</v>
      </c>
      <c r="F402" s="103">
        <f t="shared" si="164"/>
        <v>418</v>
      </c>
      <c r="G402" s="103">
        <f t="shared" si="164"/>
        <v>0</v>
      </c>
      <c r="H402" s="103">
        <f t="shared" si="164"/>
        <v>31824</v>
      </c>
      <c r="I402" s="103"/>
      <c r="J402" s="103">
        <f t="shared" ref="J402:P402" si="165">J91</f>
        <v>0</v>
      </c>
      <c r="K402" s="103">
        <f t="shared" si="165"/>
        <v>0</v>
      </c>
      <c r="L402" s="103">
        <f t="shared" si="165"/>
        <v>2062</v>
      </c>
      <c r="M402" s="103">
        <f t="shared" si="165"/>
        <v>4791</v>
      </c>
      <c r="N402" s="103">
        <f t="shared" si="165"/>
        <v>6711</v>
      </c>
      <c r="O402" s="103">
        <f t="shared" si="165"/>
        <v>0</v>
      </c>
      <c r="P402" s="103">
        <f t="shared" si="165"/>
        <v>13564</v>
      </c>
    </row>
    <row r="403" spans="1:16" ht="11.25" customHeight="1">
      <c r="A403" s="68">
        <v>2012</v>
      </c>
      <c r="B403" s="103">
        <f t="shared" ref="B403:H413" si="166">B92</f>
        <v>4465</v>
      </c>
      <c r="C403" s="103">
        <f t="shared" si="166"/>
        <v>20696</v>
      </c>
      <c r="D403" s="103">
        <f t="shared" si="166"/>
        <v>10144</v>
      </c>
      <c r="E403" s="103">
        <f t="shared" si="166"/>
        <v>14650</v>
      </c>
      <c r="F403" s="103">
        <f t="shared" si="166"/>
        <v>4834</v>
      </c>
      <c r="G403" s="103">
        <f t="shared" si="166"/>
        <v>10</v>
      </c>
      <c r="H403" s="103">
        <f t="shared" si="166"/>
        <v>54789</v>
      </c>
      <c r="I403" s="103"/>
      <c r="J403" s="103">
        <f t="shared" ref="J403:P413" si="167">J92</f>
        <v>1</v>
      </c>
      <c r="K403" s="103">
        <f t="shared" si="167"/>
        <v>101</v>
      </c>
      <c r="L403" s="103">
        <f t="shared" si="167"/>
        <v>2769</v>
      </c>
      <c r="M403" s="103">
        <f t="shared" si="167"/>
        <v>18790</v>
      </c>
      <c r="N403" s="103">
        <f t="shared" si="167"/>
        <v>15869</v>
      </c>
      <c r="O403" s="103">
        <f t="shared" si="167"/>
        <v>0</v>
      </c>
      <c r="P403" s="103">
        <f t="shared" si="167"/>
        <v>37530</v>
      </c>
    </row>
    <row r="404" spans="1:16" ht="11.25" customHeight="1">
      <c r="A404" s="68">
        <v>2013</v>
      </c>
      <c r="B404" s="103">
        <f t="shared" si="166"/>
        <v>11929</v>
      </c>
      <c r="C404" s="103">
        <f t="shared" si="166"/>
        <v>19103</v>
      </c>
      <c r="D404" s="103">
        <f t="shared" si="166"/>
        <v>9310</v>
      </c>
      <c r="E404" s="103">
        <f t="shared" si="166"/>
        <v>7916</v>
      </c>
      <c r="F404" s="103">
        <f t="shared" si="166"/>
        <v>2902</v>
      </c>
      <c r="G404" s="103">
        <f t="shared" si="166"/>
        <v>0</v>
      </c>
      <c r="H404" s="103">
        <f t="shared" si="166"/>
        <v>51160</v>
      </c>
      <c r="I404" s="103"/>
      <c r="J404" s="103">
        <f t="shared" si="167"/>
        <v>0</v>
      </c>
      <c r="K404" s="103">
        <f t="shared" si="167"/>
        <v>7</v>
      </c>
      <c r="L404" s="103">
        <f t="shared" si="167"/>
        <v>7722</v>
      </c>
      <c r="M404" s="103">
        <f t="shared" si="167"/>
        <v>36163</v>
      </c>
      <c r="N404" s="103">
        <f t="shared" si="167"/>
        <v>4376</v>
      </c>
      <c r="O404" s="103">
        <f t="shared" si="167"/>
        <v>0</v>
      </c>
      <c r="P404" s="103">
        <f t="shared" si="167"/>
        <v>48268</v>
      </c>
    </row>
    <row r="405" spans="1:16" ht="11.25" customHeight="1">
      <c r="A405" s="68">
        <v>2014</v>
      </c>
      <c r="B405" s="103">
        <f t="shared" si="166"/>
        <v>12608</v>
      </c>
      <c r="C405" s="103">
        <f t="shared" si="166"/>
        <v>17002</v>
      </c>
      <c r="D405" s="103">
        <f t="shared" si="166"/>
        <v>20643</v>
      </c>
      <c r="E405" s="103">
        <f t="shared" si="166"/>
        <v>8793</v>
      </c>
      <c r="F405" s="103">
        <f t="shared" si="166"/>
        <v>2715</v>
      </c>
      <c r="G405" s="103">
        <f t="shared" si="166"/>
        <v>0</v>
      </c>
      <c r="H405" s="103">
        <f t="shared" si="166"/>
        <v>61761</v>
      </c>
      <c r="I405" s="103"/>
      <c r="J405" s="103">
        <f t="shared" si="167"/>
        <v>0</v>
      </c>
      <c r="K405" s="103">
        <f t="shared" si="167"/>
        <v>30</v>
      </c>
      <c r="L405" s="103">
        <f t="shared" si="167"/>
        <v>10405</v>
      </c>
      <c r="M405" s="103">
        <f t="shared" si="167"/>
        <v>39231</v>
      </c>
      <c r="N405" s="103">
        <f t="shared" si="167"/>
        <v>6369</v>
      </c>
      <c r="O405" s="103">
        <f t="shared" si="167"/>
        <v>0</v>
      </c>
      <c r="P405" s="103">
        <f t="shared" si="167"/>
        <v>56035</v>
      </c>
    </row>
    <row r="406" spans="1:16" ht="11.25" customHeight="1">
      <c r="A406" s="68">
        <v>2015</v>
      </c>
      <c r="B406" s="103">
        <f t="shared" si="166"/>
        <v>7315</v>
      </c>
      <c r="C406" s="103">
        <f t="shared" si="166"/>
        <v>23697</v>
      </c>
      <c r="D406" s="103">
        <f t="shared" si="166"/>
        <v>23110</v>
      </c>
      <c r="E406" s="103">
        <f t="shared" si="166"/>
        <v>4031</v>
      </c>
      <c r="F406" s="103">
        <f t="shared" si="166"/>
        <v>786</v>
      </c>
      <c r="G406" s="103">
        <f t="shared" si="166"/>
        <v>0</v>
      </c>
      <c r="H406" s="103">
        <f t="shared" si="166"/>
        <v>58939</v>
      </c>
      <c r="I406" s="103"/>
      <c r="J406" s="103">
        <f t="shared" si="167"/>
        <v>0</v>
      </c>
      <c r="K406" s="103">
        <f t="shared" si="167"/>
        <v>3</v>
      </c>
      <c r="L406" s="103">
        <f t="shared" si="167"/>
        <v>1994</v>
      </c>
      <c r="M406" s="103">
        <f t="shared" si="167"/>
        <v>1307</v>
      </c>
      <c r="N406" s="103">
        <f t="shared" si="167"/>
        <v>706</v>
      </c>
      <c r="O406" s="103">
        <f t="shared" si="167"/>
        <v>0</v>
      </c>
      <c r="P406" s="103">
        <f t="shared" si="167"/>
        <v>4010</v>
      </c>
    </row>
    <row r="407" spans="1:16" ht="11.25" customHeight="1">
      <c r="A407" s="68">
        <v>2016</v>
      </c>
      <c r="B407" s="103">
        <f t="shared" si="166"/>
        <v>2905</v>
      </c>
      <c r="C407" s="103">
        <f t="shared" si="166"/>
        <v>13752</v>
      </c>
      <c r="D407" s="103">
        <f t="shared" si="166"/>
        <v>5129</v>
      </c>
      <c r="E407" s="103">
        <f t="shared" si="166"/>
        <v>1310</v>
      </c>
      <c r="F407" s="103">
        <f t="shared" si="166"/>
        <v>5</v>
      </c>
      <c r="G407" s="103">
        <f t="shared" si="166"/>
        <v>0</v>
      </c>
      <c r="H407" s="103">
        <f t="shared" si="166"/>
        <v>23101</v>
      </c>
      <c r="I407" s="103"/>
      <c r="J407" s="103">
        <f t="shared" si="167"/>
        <v>0</v>
      </c>
      <c r="K407" s="103">
        <f t="shared" si="167"/>
        <v>0</v>
      </c>
      <c r="L407" s="103">
        <f t="shared" si="167"/>
        <v>29</v>
      </c>
      <c r="M407" s="103">
        <f t="shared" si="167"/>
        <v>15</v>
      </c>
      <c r="N407" s="103">
        <f t="shared" si="167"/>
        <v>0</v>
      </c>
      <c r="O407" s="103">
        <f t="shared" si="167"/>
        <v>1</v>
      </c>
      <c r="P407" s="103">
        <f t="shared" si="167"/>
        <v>44</v>
      </c>
    </row>
    <row r="408" spans="1:16" ht="11.25" customHeight="1">
      <c r="A408" s="68">
        <v>2017</v>
      </c>
      <c r="B408" s="103">
        <f t="shared" si="166"/>
        <v>1253</v>
      </c>
      <c r="C408" s="103">
        <f t="shared" si="166"/>
        <v>2039</v>
      </c>
      <c r="D408" s="103">
        <f t="shared" si="166"/>
        <v>15772</v>
      </c>
      <c r="E408" s="103">
        <f t="shared" si="166"/>
        <v>4605</v>
      </c>
      <c r="F408" s="103">
        <f t="shared" si="166"/>
        <v>745</v>
      </c>
      <c r="G408" s="103">
        <f t="shared" si="166"/>
        <v>0</v>
      </c>
      <c r="H408" s="103">
        <f t="shared" si="166"/>
        <v>24414</v>
      </c>
      <c r="I408" s="103"/>
      <c r="J408" s="103">
        <f t="shared" si="167"/>
        <v>0</v>
      </c>
      <c r="K408" s="103">
        <f t="shared" si="167"/>
        <v>0</v>
      </c>
      <c r="L408" s="103">
        <f t="shared" si="167"/>
        <v>1003</v>
      </c>
      <c r="M408" s="103">
        <f t="shared" si="167"/>
        <v>7150</v>
      </c>
      <c r="N408" s="103">
        <f t="shared" si="167"/>
        <v>5197</v>
      </c>
      <c r="O408" s="103">
        <f t="shared" si="167"/>
        <v>0</v>
      </c>
      <c r="P408" s="103">
        <f t="shared" si="167"/>
        <v>13350</v>
      </c>
    </row>
    <row r="409" spans="1:16" ht="11.25" customHeight="1">
      <c r="A409" s="86">
        <v>2018</v>
      </c>
      <c r="B409" s="103">
        <f t="shared" si="166"/>
        <v>1319</v>
      </c>
      <c r="C409" s="103">
        <f t="shared" si="166"/>
        <v>11756</v>
      </c>
      <c r="D409" s="103">
        <f t="shared" si="166"/>
        <v>8486</v>
      </c>
      <c r="E409" s="103">
        <f t="shared" si="166"/>
        <v>1883</v>
      </c>
      <c r="F409" s="103">
        <f t="shared" si="166"/>
        <v>459</v>
      </c>
      <c r="G409" s="103">
        <f t="shared" si="166"/>
        <v>0</v>
      </c>
      <c r="H409" s="103">
        <f t="shared" si="166"/>
        <v>23903</v>
      </c>
      <c r="I409" s="103"/>
      <c r="J409" s="103">
        <f t="shared" si="167"/>
        <v>0</v>
      </c>
      <c r="K409" s="103">
        <f t="shared" si="167"/>
        <v>15</v>
      </c>
      <c r="L409" s="103">
        <f t="shared" si="167"/>
        <v>1751</v>
      </c>
      <c r="M409" s="103">
        <f t="shared" si="167"/>
        <v>5512</v>
      </c>
      <c r="N409" s="103">
        <f t="shared" si="167"/>
        <v>4524</v>
      </c>
      <c r="O409" s="103">
        <f t="shared" si="167"/>
        <v>0</v>
      </c>
      <c r="P409" s="103">
        <f t="shared" si="167"/>
        <v>11802</v>
      </c>
    </row>
    <row r="410" spans="1:16" ht="11.25" customHeight="1">
      <c r="A410" s="86">
        <v>2019</v>
      </c>
      <c r="B410" s="103">
        <f t="shared" si="166"/>
        <v>809</v>
      </c>
      <c r="C410" s="103">
        <f t="shared" si="166"/>
        <v>2110</v>
      </c>
      <c r="D410" s="103">
        <f t="shared" si="166"/>
        <v>12314</v>
      </c>
      <c r="E410" s="103">
        <f t="shared" si="166"/>
        <v>2789</v>
      </c>
      <c r="F410" s="103">
        <f t="shared" si="166"/>
        <v>299</v>
      </c>
      <c r="G410" s="103">
        <f t="shared" si="166"/>
        <v>0</v>
      </c>
      <c r="H410" s="103">
        <f t="shared" si="166"/>
        <v>18321</v>
      </c>
      <c r="I410" s="103"/>
      <c r="J410" s="103">
        <f t="shared" si="167"/>
        <v>0</v>
      </c>
      <c r="K410" s="103">
        <f t="shared" si="167"/>
        <v>0</v>
      </c>
      <c r="L410" s="103">
        <f t="shared" si="167"/>
        <v>14414</v>
      </c>
      <c r="M410" s="103">
        <f t="shared" si="167"/>
        <v>33818</v>
      </c>
      <c r="N410" s="103">
        <f t="shared" si="167"/>
        <v>7273</v>
      </c>
      <c r="O410" s="103">
        <f t="shared" si="167"/>
        <v>0</v>
      </c>
      <c r="P410" s="103">
        <f t="shared" si="167"/>
        <v>55505</v>
      </c>
    </row>
    <row r="411" spans="1:16" ht="11.25" customHeight="1">
      <c r="A411" s="86">
        <v>2020</v>
      </c>
      <c r="B411" s="103">
        <f t="shared" si="166"/>
        <v>8</v>
      </c>
      <c r="C411" s="103">
        <f t="shared" si="166"/>
        <v>23</v>
      </c>
      <c r="D411" s="103">
        <f t="shared" si="166"/>
        <v>622</v>
      </c>
      <c r="E411" s="103">
        <f t="shared" si="166"/>
        <v>1718</v>
      </c>
      <c r="F411" s="103">
        <f t="shared" si="166"/>
        <v>66</v>
      </c>
      <c r="G411" s="103">
        <f t="shared" si="166"/>
        <v>0</v>
      </c>
      <c r="H411" s="103">
        <f t="shared" si="166"/>
        <v>2437</v>
      </c>
      <c r="I411" s="103"/>
      <c r="J411" s="103">
        <f t="shared" si="167"/>
        <v>0</v>
      </c>
      <c r="K411" s="103">
        <f t="shared" si="167"/>
        <v>0</v>
      </c>
      <c r="L411" s="103">
        <f t="shared" si="167"/>
        <v>587</v>
      </c>
      <c r="M411" s="103">
        <f t="shared" si="167"/>
        <v>10864</v>
      </c>
      <c r="N411" s="103">
        <f t="shared" si="167"/>
        <v>2940</v>
      </c>
      <c r="O411" s="103">
        <f t="shared" si="167"/>
        <v>0</v>
      </c>
      <c r="P411" s="103">
        <f t="shared" si="167"/>
        <v>14391</v>
      </c>
    </row>
    <row r="412" spans="1:16" ht="11.25" customHeight="1">
      <c r="A412" s="86">
        <v>2021</v>
      </c>
      <c r="B412" s="103">
        <f t="shared" si="166"/>
        <v>421</v>
      </c>
      <c r="C412" s="103">
        <f t="shared" si="166"/>
        <v>2129</v>
      </c>
      <c r="D412" s="103">
        <f t="shared" si="166"/>
        <v>3763</v>
      </c>
      <c r="E412" s="103">
        <f t="shared" si="166"/>
        <v>1689</v>
      </c>
      <c r="F412" s="103">
        <f t="shared" si="166"/>
        <v>233</v>
      </c>
      <c r="G412" s="103">
        <f t="shared" si="166"/>
        <v>0</v>
      </c>
      <c r="H412" s="103">
        <f t="shared" si="166"/>
        <v>8235</v>
      </c>
      <c r="I412" s="103"/>
      <c r="J412" s="103">
        <f t="shared" si="167"/>
        <v>0</v>
      </c>
      <c r="K412" s="103">
        <f t="shared" si="167"/>
        <v>0</v>
      </c>
      <c r="L412" s="103">
        <f t="shared" si="167"/>
        <v>1039</v>
      </c>
      <c r="M412" s="103">
        <f t="shared" si="167"/>
        <v>14995</v>
      </c>
      <c r="N412" s="103">
        <f t="shared" si="167"/>
        <v>10327</v>
      </c>
      <c r="O412" s="103">
        <f t="shared" si="167"/>
        <v>0</v>
      </c>
      <c r="P412" s="103">
        <f t="shared" si="167"/>
        <v>26361</v>
      </c>
    </row>
    <row r="413" spans="1:16" ht="11.25" customHeight="1">
      <c r="A413" s="86">
        <v>2022</v>
      </c>
      <c r="B413" s="103">
        <f t="shared" si="166"/>
        <v>3283</v>
      </c>
      <c r="C413" s="103">
        <f t="shared" si="166"/>
        <v>2234</v>
      </c>
      <c r="D413" s="103">
        <f t="shared" si="166"/>
        <v>20567</v>
      </c>
      <c r="E413" s="103">
        <f t="shared" si="166"/>
        <v>7850</v>
      </c>
      <c r="F413" s="103">
        <f t="shared" si="166"/>
        <v>743</v>
      </c>
      <c r="G413" s="103">
        <f t="shared" si="166"/>
        <v>0</v>
      </c>
      <c r="H413" s="103">
        <f t="shared" si="166"/>
        <v>34677</v>
      </c>
      <c r="I413" s="103"/>
      <c r="J413" s="103">
        <f t="shared" si="167"/>
        <v>0</v>
      </c>
      <c r="K413" s="103">
        <f t="shared" si="167"/>
        <v>0</v>
      </c>
      <c r="L413" s="103">
        <f t="shared" si="167"/>
        <v>2257</v>
      </c>
      <c r="M413" s="103">
        <f t="shared" si="167"/>
        <v>12214</v>
      </c>
      <c r="N413" s="103">
        <f t="shared" si="167"/>
        <v>21681</v>
      </c>
      <c r="O413" s="103">
        <f t="shared" si="167"/>
        <v>0</v>
      </c>
      <c r="P413" s="103">
        <f t="shared" si="167"/>
        <v>36152</v>
      </c>
    </row>
    <row r="414" spans="1:16" ht="11.25" customHeight="1">
      <c r="A414" s="86">
        <v>2023</v>
      </c>
      <c r="B414" s="103">
        <f t="shared" ref="B414:H415" si="168">B103</f>
        <v>2570</v>
      </c>
      <c r="C414" s="103">
        <f t="shared" si="168"/>
        <v>4034</v>
      </c>
      <c r="D414" s="103">
        <f t="shared" si="168"/>
        <v>9094</v>
      </c>
      <c r="E414" s="103">
        <f t="shared" si="168"/>
        <v>10565</v>
      </c>
      <c r="F414" s="103">
        <f t="shared" si="168"/>
        <v>2197</v>
      </c>
      <c r="G414" s="103">
        <f t="shared" si="168"/>
        <v>0</v>
      </c>
      <c r="H414" s="103">
        <f t="shared" si="168"/>
        <v>28460</v>
      </c>
      <c r="I414" s="103"/>
      <c r="J414" s="103">
        <f t="shared" ref="J414:P415" si="169">J103</f>
        <v>0</v>
      </c>
      <c r="K414" s="103">
        <f t="shared" si="169"/>
        <v>0</v>
      </c>
      <c r="L414" s="103">
        <f t="shared" si="169"/>
        <v>5926</v>
      </c>
      <c r="M414" s="103">
        <f t="shared" si="169"/>
        <v>6038</v>
      </c>
      <c r="N414" s="103">
        <f t="shared" si="169"/>
        <v>18074</v>
      </c>
      <c r="O414" s="103">
        <f t="shared" si="169"/>
        <v>0</v>
      </c>
      <c r="P414" s="103">
        <f t="shared" si="169"/>
        <v>30038</v>
      </c>
    </row>
    <row r="415" spans="1:16" ht="11.25" customHeight="1">
      <c r="A415" s="86" t="s">
        <v>346</v>
      </c>
      <c r="B415" s="103">
        <f t="shared" si="168"/>
        <v>1853</v>
      </c>
      <c r="C415" s="103">
        <f t="shared" si="168"/>
        <v>5475</v>
      </c>
      <c r="D415" s="103">
        <f t="shared" si="168"/>
        <v>5239</v>
      </c>
      <c r="E415" s="103">
        <f t="shared" si="168"/>
        <v>5481</v>
      </c>
      <c r="F415" s="103">
        <f t="shared" si="168"/>
        <v>62</v>
      </c>
      <c r="G415" s="103">
        <f t="shared" si="168"/>
        <v>0</v>
      </c>
      <c r="H415" s="103">
        <f t="shared" si="168"/>
        <v>18110</v>
      </c>
      <c r="I415" s="103"/>
      <c r="J415" s="103">
        <f t="shared" si="169"/>
        <v>55</v>
      </c>
      <c r="K415" s="103">
        <f t="shared" si="169"/>
        <v>0</v>
      </c>
      <c r="L415" s="103">
        <f t="shared" si="169"/>
        <v>3786</v>
      </c>
      <c r="M415" s="103">
        <f t="shared" si="169"/>
        <v>32853</v>
      </c>
      <c r="N415" s="103">
        <f t="shared" si="169"/>
        <v>1291</v>
      </c>
      <c r="O415" s="103">
        <f t="shared" si="169"/>
        <v>0</v>
      </c>
      <c r="P415" s="103">
        <f t="shared" si="169"/>
        <v>37985</v>
      </c>
    </row>
    <row r="416" spans="1:16" ht="11.25" customHeight="1">
      <c r="B416" s="103"/>
      <c r="C416" s="103"/>
      <c r="D416" s="103"/>
      <c r="E416" s="103"/>
      <c r="F416" s="103"/>
      <c r="G416" s="103"/>
      <c r="H416" s="103"/>
      <c r="I416" s="103"/>
      <c r="J416" s="103"/>
      <c r="K416" s="103"/>
      <c r="L416" s="103"/>
      <c r="M416" s="103"/>
      <c r="N416" s="103"/>
      <c r="O416" s="103"/>
      <c r="P416" s="103"/>
    </row>
    <row r="417" spans="1:16" ht="11.25" customHeight="1">
      <c r="A417" s="264" t="s">
        <v>312</v>
      </c>
      <c r="B417" s="264"/>
      <c r="C417" s="264"/>
      <c r="D417" s="264"/>
      <c r="E417" s="264"/>
      <c r="F417" s="264"/>
      <c r="G417" s="264"/>
      <c r="H417" s="264"/>
      <c r="I417" s="264"/>
      <c r="J417" s="264"/>
      <c r="K417" s="264"/>
      <c r="L417" s="264"/>
      <c r="M417" s="264"/>
      <c r="N417" s="264"/>
      <c r="O417" s="264"/>
      <c r="P417" s="264"/>
    </row>
    <row r="418" spans="1:16" ht="11.25" customHeight="1">
      <c r="A418" s="67" t="s">
        <v>1</v>
      </c>
      <c r="B418" s="36" t="s">
        <v>21</v>
      </c>
      <c r="C418" s="36" t="s">
        <v>22</v>
      </c>
      <c r="D418" s="36" t="s">
        <v>305</v>
      </c>
      <c r="E418" s="36" t="s">
        <v>306</v>
      </c>
      <c r="F418" s="36" t="s">
        <v>25</v>
      </c>
      <c r="G418" s="36" t="s">
        <v>26</v>
      </c>
      <c r="H418" s="36" t="s">
        <v>8</v>
      </c>
      <c r="I418" s="36"/>
      <c r="J418" s="36" t="s">
        <v>21</v>
      </c>
      <c r="K418" s="36" t="s">
        <v>22</v>
      </c>
      <c r="L418" s="36" t="s">
        <v>307</v>
      </c>
      <c r="M418" s="36" t="s">
        <v>308</v>
      </c>
      <c r="N418" s="36" t="s">
        <v>25</v>
      </c>
      <c r="O418" s="36" t="s">
        <v>26</v>
      </c>
      <c r="P418" s="36" t="s">
        <v>8</v>
      </c>
    </row>
    <row r="419" spans="1:16" ht="11.25" customHeight="1">
      <c r="B419" s="311" t="s">
        <v>50</v>
      </c>
      <c r="C419" s="311"/>
      <c r="D419" s="311"/>
      <c r="E419" s="311"/>
      <c r="F419" s="311"/>
      <c r="G419" s="311"/>
      <c r="H419" s="311"/>
      <c r="I419" s="11"/>
      <c r="J419" s="311" t="s">
        <v>51</v>
      </c>
      <c r="K419" s="311"/>
      <c r="L419" s="311"/>
      <c r="M419" s="311"/>
      <c r="N419" s="311"/>
      <c r="O419" s="311"/>
      <c r="P419" s="311"/>
    </row>
    <row r="420" spans="1:16">
      <c r="A420" s="66" t="s">
        <v>291</v>
      </c>
      <c r="B420" s="85"/>
      <c r="C420" s="85"/>
      <c r="D420" s="85"/>
      <c r="E420" s="85"/>
      <c r="F420" s="21"/>
      <c r="G420" s="21"/>
      <c r="H420" s="21"/>
      <c r="I420" s="21"/>
      <c r="J420" s="21"/>
      <c r="K420" s="21"/>
      <c r="L420" s="21"/>
      <c r="M420" s="21"/>
      <c r="N420" s="21"/>
      <c r="O420" s="21"/>
      <c r="P420" s="21"/>
    </row>
    <row r="421" spans="1:16" ht="11.25" customHeight="1">
      <c r="A421" s="68" t="s">
        <v>102</v>
      </c>
      <c r="B421" s="103">
        <f>AVERAGE(B112:B116)</f>
        <v>27345.200000000001</v>
      </c>
      <c r="C421" s="103">
        <f t="shared" ref="C421:H421" si="170">AVERAGE(C112:C116)</f>
        <v>4636.6000000000004</v>
      </c>
      <c r="D421" s="103">
        <f t="shared" si="170"/>
        <v>23141.200000000001</v>
      </c>
      <c r="E421" s="103">
        <f t="shared" si="170"/>
        <v>6006.6</v>
      </c>
      <c r="F421" s="103">
        <f t="shared" si="170"/>
        <v>1024.4000000000001</v>
      </c>
      <c r="G421" s="103">
        <f t="shared" si="170"/>
        <v>198.4</v>
      </c>
      <c r="H421" s="103">
        <f t="shared" si="170"/>
        <v>62154</v>
      </c>
      <c r="I421" s="103"/>
      <c r="J421" s="103">
        <f t="shared" ref="J421:P421" si="171">AVERAGE(J112:J116)</f>
        <v>282.8</v>
      </c>
      <c r="K421" s="103">
        <f t="shared" si="171"/>
        <v>7435.4</v>
      </c>
      <c r="L421" s="103">
        <f t="shared" si="171"/>
        <v>110765.6</v>
      </c>
      <c r="M421" s="103">
        <f t="shared" si="171"/>
        <v>50478</v>
      </c>
      <c r="N421" s="103">
        <f t="shared" si="171"/>
        <v>16705.599999999999</v>
      </c>
      <c r="O421" s="103">
        <f t="shared" si="171"/>
        <v>54.2</v>
      </c>
      <c r="P421" s="103">
        <f t="shared" si="171"/>
        <v>185667.4</v>
      </c>
    </row>
    <row r="422" spans="1:16" ht="11.25" customHeight="1">
      <c r="A422" s="68" t="s">
        <v>10</v>
      </c>
      <c r="B422" s="103">
        <f>AVERAGE(B117:B121)</f>
        <v>33957.800000000003</v>
      </c>
      <c r="C422" s="103">
        <f t="shared" ref="C422:H422" si="172">AVERAGE(C117:C121)</f>
        <v>14990.2</v>
      </c>
      <c r="D422" s="103">
        <f t="shared" si="172"/>
        <v>10291.200000000001</v>
      </c>
      <c r="E422" s="103">
        <f t="shared" si="172"/>
        <v>5955.4</v>
      </c>
      <c r="F422" s="103">
        <f t="shared" si="172"/>
        <v>1250.2</v>
      </c>
      <c r="G422" s="103">
        <f t="shared" si="172"/>
        <v>12</v>
      </c>
      <c r="H422" s="103">
        <f t="shared" si="172"/>
        <v>66444.800000000003</v>
      </c>
      <c r="I422" s="103"/>
      <c r="J422" s="103">
        <f t="shared" ref="J422:P422" si="173">AVERAGE(J117:J121)</f>
        <v>3.4</v>
      </c>
      <c r="K422" s="103">
        <f t="shared" si="173"/>
        <v>4256.2</v>
      </c>
      <c r="L422" s="103">
        <f t="shared" si="173"/>
        <v>39689</v>
      </c>
      <c r="M422" s="103">
        <f t="shared" si="173"/>
        <v>63927.199999999997</v>
      </c>
      <c r="N422" s="103">
        <f t="shared" si="173"/>
        <v>11054.2</v>
      </c>
      <c r="O422" s="103">
        <f t="shared" si="173"/>
        <v>6.8</v>
      </c>
      <c r="P422" s="103">
        <f t="shared" si="173"/>
        <v>118930</v>
      </c>
    </row>
    <row r="423" spans="1:16" ht="11.25" customHeight="1">
      <c r="A423" s="68" t="s">
        <v>11</v>
      </c>
      <c r="B423" s="103">
        <f>AVERAGE(B122:B126)</f>
        <v>13857</v>
      </c>
      <c r="C423" s="103">
        <f t="shared" ref="C423:P423" si="174">AVERAGE(C122:C126)</f>
        <v>11296.8</v>
      </c>
      <c r="D423" s="103">
        <f t="shared" si="174"/>
        <v>5082</v>
      </c>
      <c r="E423" s="103">
        <f t="shared" si="174"/>
        <v>5266.2</v>
      </c>
      <c r="F423" s="103">
        <f t="shared" si="174"/>
        <v>1017.6</v>
      </c>
      <c r="G423" s="103">
        <f t="shared" si="174"/>
        <v>29.4</v>
      </c>
      <c r="H423" s="103">
        <f t="shared" si="174"/>
        <v>36519.599999999999</v>
      </c>
      <c r="I423" s="103"/>
      <c r="J423" s="103">
        <f t="shared" si="174"/>
        <v>0.6</v>
      </c>
      <c r="K423" s="103">
        <f t="shared" si="174"/>
        <v>0.6</v>
      </c>
      <c r="L423" s="103">
        <f t="shared" si="174"/>
        <v>20067.8</v>
      </c>
      <c r="M423" s="103">
        <f t="shared" si="174"/>
        <v>36911.199999999997</v>
      </c>
      <c r="N423" s="103">
        <f t="shared" si="174"/>
        <v>10220</v>
      </c>
      <c r="O423" s="103">
        <f t="shared" si="174"/>
        <v>102.6</v>
      </c>
      <c r="P423" s="103">
        <f t="shared" si="174"/>
        <v>67200.2</v>
      </c>
    </row>
    <row r="424" spans="1:16" ht="11.25" customHeight="1">
      <c r="A424" s="68" t="s">
        <v>12</v>
      </c>
      <c r="B424" s="103">
        <f>AVERAGE(B127:B131)</f>
        <v>6777.6</v>
      </c>
      <c r="C424" s="103">
        <f t="shared" ref="C424:P424" si="175">AVERAGE(C127:C131)</f>
        <v>8841.6</v>
      </c>
      <c r="D424" s="103">
        <f t="shared" si="175"/>
        <v>1252</v>
      </c>
      <c r="E424" s="103">
        <f t="shared" si="175"/>
        <v>4388.6000000000004</v>
      </c>
      <c r="F424" s="103">
        <f t="shared" si="175"/>
        <v>1893.4</v>
      </c>
      <c r="G424" s="103" t="s">
        <v>15</v>
      </c>
      <c r="H424" s="103">
        <f t="shared" si="175"/>
        <v>23153.200000000001</v>
      </c>
      <c r="I424" s="103"/>
      <c r="J424" s="103">
        <f t="shared" si="175"/>
        <v>0</v>
      </c>
      <c r="K424" s="103">
        <f t="shared" si="175"/>
        <v>0.2</v>
      </c>
      <c r="L424" s="103">
        <f t="shared" si="175"/>
        <v>1576.8</v>
      </c>
      <c r="M424" s="103">
        <f t="shared" si="175"/>
        <v>14187.4</v>
      </c>
      <c r="N424" s="103">
        <f t="shared" si="175"/>
        <v>8610.4</v>
      </c>
      <c r="O424" s="103" t="s">
        <v>15</v>
      </c>
      <c r="P424" s="103">
        <f t="shared" si="175"/>
        <v>24374.799999999999</v>
      </c>
    </row>
    <row r="425" spans="1:16" ht="11.25" customHeight="1">
      <c r="A425" s="68" t="s">
        <v>13</v>
      </c>
      <c r="B425" s="103">
        <f>AVERAGE(B132:B136)</f>
        <v>20774.599999999999</v>
      </c>
      <c r="C425" s="103">
        <f t="shared" ref="C425:H425" si="176">AVERAGE(C132:C136)</f>
        <v>20731.8</v>
      </c>
      <c r="D425" s="103">
        <f t="shared" si="176"/>
        <v>19158.8</v>
      </c>
      <c r="E425" s="103">
        <f t="shared" si="176"/>
        <v>13599</v>
      </c>
      <c r="F425" s="103">
        <f t="shared" si="176"/>
        <v>3894.8</v>
      </c>
      <c r="G425" s="103">
        <f t="shared" si="176"/>
        <v>22.5</v>
      </c>
      <c r="H425" s="103">
        <f t="shared" si="176"/>
        <v>78159</v>
      </c>
      <c r="I425" s="103"/>
      <c r="J425" s="103">
        <f t="shared" ref="J425:P425" si="177">AVERAGE(J132:J136)</f>
        <v>2</v>
      </c>
      <c r="K425" s="103">
        <f t="shared" si="177"/>
        <v>3.4</v>
      </c>
      <c r="L425" s="103">
        <f t="shared" si="177"/>
        <v>8750.6</v>
      </c>
      <c r="M425" s="103">
        <f t="shared" si="177"/>
        <v>20198</v>
      </c>
      <c r="N425" s="103">
        <f t="shared" si="177"/>
        <v>11124.8</v>
      </c>
      <c r="O425" s="103">
        <f t="shared" si="177"/>
        <v>66.25</v>
      </c>
      <c r="P425" s="103">
        <f t="shared" si="177"/>
        <v>40078.800000000003</v>
      </c>
    </row>
    <row r="426" spans="1:16" ht="11.25" customHeight="1">
      <c r="A426" s="68" t="s">
        <v>14</v>
      </c>
      <c r="B426" s="103">
        <f>AVERAGE(B137:B141)</f>
        <v>6511</v>
      </c>
      <c r="C426" s="103">
        <f t="shared" ref="C426:P426" si="178">AVERAGE(C137:C141)</f>
        <v>17401</v>
      </c>
      <c r="D426" s="103">
        <f t="shared" si="178"/>
        <v>7177.8</v>
      </c>
      <c r="E426" s="103">
        <f t="shared" si="178"/>
        <v>8564.4</v>
      </c>
      <c r="F426" s="103">
        <f t="shared" si="178"/>
        <v>2560.1999999999998</v>
      </c>
      <c r="G426" s="103">
        <f t="shared" si="178"/>
        <v>10.199999999999999</v>
      </c>
      <c r="H426" s="103">
        <f t="shared" si="178"/>
        <v>42214.400000000001</v>
      </c>
      <c r="I426" s="103"/>
      <c r="J426" s="103">
        <f t="shared" si="178"/>
        <v>3.6</v>
      </c>
      <c r="K426" s="103">
        <f t="shared" si="178"/>
        <v>39</v>
      </c>
      <c r="L426" s="103">
        <f t="shared" si="178"/>
        <v>13975.8</v>
      </c>
      <c r="M426" s="103">
        <f t="shared" si="178"/>
        <v>16723.599999999999</v>
      </c>
      <c r="N426" s="103">
        <f t="shared" si="178"/>
        <v>6049.8</v>
      </c>
      <c r="O426" s="103">
        <f t="shared" si="178"/>
        <v>7</v>
      </c>
      <c r="P426" s="103">
        <f t="shared" si="178"/>
        <v>36791.800000000003</v>
      </c>
    </row>
    <row r="427" spans="1:16" ht="11.25" customHeight="1">
      <c r="A427" s="68">
        <v>2011</v>
      </c>
      <c r="B427" s="103">
        <f t="shared" ref="B427:H427" si="179">B142</f>
        <v>8802</v>
      </c>
      <c r="C427" s="103">
        <f t="shared" si="179"/>
        <v>18132</v>
      </c>
      <c r="D427" s="103">
        <f t="shared" si="179"/>
        <v>20776</v>
      </c>
      <c r="E427" s="103">
        <f t="shared" si="179"/>
        <v>9228</v>
      </c>
      <c r="F427" s="103">
        <f t="shared" si="179"/>
        <v>756</v>
      </c>
      <c r="G427" s="103">
        <f t="shared" si="179"/>
        <v>0</v>
      </c>
      <c r="H427" s="103">
        <f t="shared" si="179"/>
        <v>57694</v>
      </c>
      <c r="I427" s="103"/>
      <c r="J427" s="103">
        <f t="shared" ref="J427:P427" si="180">J142</f>
        <v>0</v>
      </c>
      <c r="K427" s="103">
        <f t="shared" si="180"/>
        <v>0</v>
      </c>
      <c r="L427" s="103">
        <f t="shared" si="180"/>
        <v>3692</v>
      </c>
      <c r="M427" s="103">
        <f t="shared" si="180"/>
        <v>5683</v>
      </c>
      <c r="N427" s="103">
        <f t="shared" si="180"/>
        <v>7204</v>
      </c>
      <c r="O427" s="103">
        <f t="shared" si="180"/>
        <v>0</v>
      </c>
      <c r="P427" s="103">
        <f t="shared" si="180"/>
        <v>16579</v>
      </c>
    </row>
    <row r="428" spans="1:16" ht="11.25" customHeight="1">
      <c r="A428" s="68">
        <v>2012</v>
      </c>
      <c r="B428" s="103">
        <f t="shared" ref="B428:H438" si="181">B143</f>
        <v>14831</v>
      </c>
      <c r="C428" s="103">
        <f t="shared" si="181"/>
        <v>31067</v>
      </c>
      <c r="D428" s="103">
        <f t="shared" si="181"/>
        <v>15456</v>
      </c>
      <c r="E428" s="103">
        <f t="shared" si="181"/>
        <v>21048</v>
      </c>
      <c r="F428" s="103">
        <f t="shared" si="181"/>
        <v>6992</v>
      </c>
      <c r="G428" s="103">
        <f t="shared" si="181"/>
        <v>10</v>
      </c>
      <c r="H428" s="103">
        <f t="shared" si="181"/>
        <v>89394</v>
      </c>
      <c r="I428" s="103"/>
      <c r="J428" s="103">
        <f t="shared" ref="J428:P438" si="182">J143</f>
        <v>1</v>
      </c>
      <c r="K428" s="103">
        <f t="shared" si="182"/>
        <v>101</v>
      </c>
      <c r="L428" s="103">
        <f t="shared" si="182"/>
        <v>3515</v>
      </c>
      <c r="M428" s="103">
        <f t="shared" si="182"/>
        <v>19906</v>
      </c>
      <c r="N428" s="103">
        <f t="shared" si="182"/>
        <v>17186</v>
      </c>
      <c r="O428" s="103">
        <f t="shared" si="182"/>
        <v>0</v>
      </c>
      <c r="P428" s="103">
        <f t="shared" si="182"/>
        <v>40709</v>
      </c>
    </row>
    <row r="429" spans="1:16" ht="11.25" customHeight="1">
      <c r="A429" s="68">
        <v>2013</v>
      </c>
      <c r="B429" s="103">
        <f t="shared" si="181"/>
        <v>22416</v>
      </c>
      <c r="C429" s="103">
        <f t="shared" si="181"/>
        <v>30951</v>
      </c>
      <c r="D429" s="103">
        <f t="shared" si="181"/>
        <v>17126</v>
      </c>
      <c r="E429" s="103">
        <f t="shared" si="181"/>
        <v>16605</v>
      </c>
      <c r="F429" s="103">
        <f t="shared" si="181"/>
        <v>3592</v>
      </c>
      <c r="G429" s="103">
        <f t="shared" si="181"/>
        <v>0</v>
      </c>
      <c r="H429" s="103">
        <f t="shared" si="181"/>
        <v>90690</v>
      </c>
      <c r="I429" s="103"/>
      <c r="J429" s="103">
        <f t="shared" si="182"/>
        <v>0</v>
      </c>
      <c r="K429" s="103">
        <f t="shared" si="182"/>
        <v>7</v>
      </c>
      <c r="L429" s="103">
        <f t="shared" si="182"/>
        <v>9614</v>
      </c>
      <c r="M429" s="103">
        <f t="shared" si="182"/>
        <v>39927</v>
      </c>
      <c r="N429" s="103">
        <f t="shared" si="182"/>
        <v>4634</v>
      </c>
      <c r="O429" s="103">
        <f t="shared" si="182"/>
        <v>0</v>
      </c>
      <c r="P429" s="103">
        <f t="shared" si="182"/>
        <v>54182</v>
      </c>
    </row>
    <row r="430" spans="1:16" ht="11.25" customHeight="1">
      <c r="A430" s="68">
        <v>2014</v>
      </c>
      <c r="B430" s="103">
        <f t="shared" si="181"/>
        <v>25396</v>
      </c>
      <c r="C430" s="103">
        <f t="shared" si="181"/>
        <v>19559</v>
      </c>
      <c r="D430" s="103">
        <f t="shared" si="181"/>
        <v>28741</v>
      </c>
      <c r="E430" s="103">
        <f t="shared" si="181"/>
        <v>14457</v>
      </c>
      <c r="F430" s="103">
        <f t="shared" si="181"/>
        <v>3335</v>
      </c>
      <c r="G430" s="103">
        <f t="shared" si="181"/>
        <v>0</v>
      </c>
      <c r="H430" s="103">
        <f t="shared" si="181"/>
        <v>91488</v>
      </c>
      <c r="I430" s="103"/>
      <c r="J430" s="103">
        <f t="shared" si="182"/>
        <v>0</v>
      </c>
      <c r="K430" s="103">
        <f t="shared" si="182"/>
        <v>30</v>
      </c>
      <c r="L430" s="103">
        <f t="shared" si="182"/>
        <v>13312</v>
      </c>
      <c r="M430" s="103">
        <f t="shared" si="182"/>
        <v>45281</v>
      </c>
      <c r="N430" s="103">
        <f t="shared" si="182"/>
        <v>10580</v>
      </c>
      <c r="O430" s="103">
        <f t="shared" si="182"/>
        <v>0</v>
      </c>
      <c r="P430" s="103">
        <f t="shared" si="182"/>
        <v>69203</v>
      </c>
    </row>
    <row r="431" spans="1:16" ht="11.25" customHeight="1">
      <c r="A431" s="68">
        <v>2015</v>
      </c>
      <c r="B431" s="103">
        <f t="shared" si="181"/>
        <v>20237</v>
      </c>
      <c r="C431" s="103">
        <f t="shared" si="181"/>
        <v>38105</v>
      </c>
      <c r="D431" s="103">
        <f t="shared" si="181"/>
        <v>35720</v>
      </c>
      <c r="E431" s="103">
        <f t="shared" si="181"/>
        <v>13862</v>
      </c>
      <c r="F431" s="103">
        <f t="shared" si="181"/>
        <v>2303</v>
      </c>
      <c r="G431" s="103">
        <f t="shared" si="181"/>
        <v>0</v>
      </c>
      <c r="H431" s="103">
        <f t="shared" si="181"/>
        <v>110227</v>
      </c>
      <c r="I431" s="103"/>
      <c r="J431" s="103">
        <f t="shared" si="182"/>
        <v>0</v>
      </c>
      <c r="K431" s="103">
        <f t="shared" si="182"/>
        <v>3</v>
      </c>
      <c r="L431" s="103">
        <f t="shared" si="182"/>
        <v>2681</v>
      </c>
      <c r="M431" s="103">
        <f t="shared" si="182"/>
        <v>2305</v>
      </c>
      <c r="N431" s="103">
        <f t="shared" si="182"/>
        <v>1203</v>
      </c>
      <c r="O431" s="103">
        <f t="shared" si="182"/>
        <v>0</v>
      </c>
      <c r="P431" s="103">
        <f t="shared" si="182"/>
        <v>6192</v>
      </c>
    </row>
    <row r="432" spans="1:16" ht="11.25" customHeight="1">
      <c r="A432" s="68">
        <v>2016</v>
      </c>
      <c r="B432" s="103">
        <f t="shared" si="181"/>
        <v>9339</v>
      </c>
      <c r="C432" s="103">
        <f t="shared" si="181"/>
        <v>17716</v>
      </c>
      <c r="D432" s="103">
        <f t="shared" si="181"/>
        <v>8454</v>
      </c>
      <c r="E432" s="103">
        <f t="shared" si="181"/>
        <v>3272</v>
      </c>
      <c r="F432" s="103">
        <f t="shared" si="181"/>
        <v>5</v>
      </c>
      <c r="G432" s="103">
        <f t="shared" si="181"/>
        <v>0</v>
      </c>
      <c r="H432" s="103">
        <f t="shared" si="181"/>
        <v>38786</v>
      </c>
      <c r="I432" s="103"/>
      <c r="J432" s="103">
        <f t="shared" si="182"/>
        <v>0</v>
      </c>
      <c r="K432" s="103">
        <f t="shared" si="182"/>
        <v>0</v>
      </c>
      <c r="L432" s="103">
        <f t="shared" si="182"/>
        <v>29</v>
      </c>
      <c r="M432" s="103">
        <f t="shared" si="182"/>
        <v>15</v>
      </c>
      <c r="N432" s="103">
        <f t="shared" si="182"/>
        <v>0</v>
      </c>
      <c r="O432" s="103">
        <f t="shared" si="182"/>
        <v>1</v>
      </c>
      <c r="P432" s="103">
        <f t="shared" si="182"/>
        <v>44</v>
      </c>
    </row>
    <row r="433" spans="1:16" ht="11.25" customHeight="1">
      <c r="A433" s="68">
        <v>2017</v>
      </c>
      <c r="B433" s="103">
        <f t="shared" si="181"/>
        <v>14609</v>
      </c>
      <c r="C433" s="103">
        <f t="shared" si="181"/>
        <v>9285</v>
      </c>
      <c r="D433" s="103">
        <f t="shared" si="181"/>
        <v>21478</v>
      </c>
      <c r="E433" s="103">
        <f t="shared" si="181"/>
        <v>9890</v>
      </c>
      <c r="F433" s="103">
        <f t="shared" si="181"/>
        <v>1511</v>
      </c>
      <c r="G433" s="103">
        <f t="shared" si="181"/>
        <v>0</v>
      </c>
      <c r="H433" s="103">
        <f t="shared" si="181"/>
        <v>56773</v>
      </c>
      <c r="I433" s="103"/>
      <c r="J433" s="103">
        <f t="shared" si="182"/>
        <v>0</v>
      </c>
      <c r="K433" s="103">
        <f t="shared" si="182"/>
        <v>0</v>
      </c>
      <c r="L433" s="103">
        <f t="shared" si="182"/>
        <v>1220</v>
      </c>
      <c r="M433" s="103">
        <f t="shared" si="182"/>
        <v>7869</v>
      </c>
      <c r="N433" s="103">
        <f t="shared" si="182"/>
        <v>5498</v>
      </c>
      <c r="O433" s="103">
        <f t="shared" si="182"/>
        <v>0</v>
      </c>
      <c r="P433" s="103">
        <f t="shared" si="182"/>
        <v>14587</v>
      </c>
    </row>
    <row r="434" spans="1:16" ht="11.25" customHeight="1">
      <c r="A434" s="86">
        <v>2018</v>
      </c>
      <c r="B434" s="103">
        <f t="shared" si="181"/>
        <v>7972</v>
      </c>
      <c r="C434" s="103">
        <f t="shared" si="181"/>
        <v>20698</v>
      </c>
      <c r="D434" s="103">
        <f t="shared" si="181"/>
        <v>13924</v>
      </c>
      <c r="E434" s="103">
        <f t="shared" si="181"/>
        <v>3566</v>
      </c>
      <c r="F434" s="103">
        <f t="shared" si="181"/>
        <v>1168</v>
      </c>
      <c r="G434" s="103">
        <f t="shared" si="181"/>
        <v>0</v>
      </c>
      <c r="H434" s="103">
        <f t="shared" si="181"/>
        <v>47328</v>
      </c>
      <c r="I434" s="103"/>
      <c r="J434" s="103">
        <f t="shared" si="182"/>
        <v>0</v>
      </c>
      <c r="K434" s="103">
        <f t="shared" si="182"/>
        <v>15</v>
      </c>
      <c r="L434" s="103">
        <f t="shared" si="182"/>
        <v>2166</v>
      </c>
      <c r="M434" s="103">
        <f t="shared" si="182"/>
        <v>5968</v>
      </c>
      <c r="N434" s="103">
        <f t="shared" si="182"/>
        <v>4912</v>
      </c>
      <c r="O434" s="103">
        <f t="shared" si="182"/>
        <v>0</v>
      </c>
      <c r="P434" s="103">
        <f t="shared" si="182"/>
        <v>13061</v>
      </c>
    </row>
    <row r="435" spans="1:16" ht="11.25" customHeight="1">
      <c r="A435" s="86">
        <v>2019</v>
      </c>
      <c r="B435" s="103">
        <f t="shared" si="181"/>
        <v>4571</v>
      </c>
      <c r="C435" s="103">
        <f t="shared" si="181"/>
        <v>5128</v>
      </c>
      <c r="D435" s="103">
        <f t="shared" si="181"/>
        <v>23708</v>
      </c>
      <c r="E435" s="103">
        <f t="shared" si="181"/>
        <v>5430</v>
      </c>
      <c r="F435" s="103">
        <f t="shared" si="181"/>
        <v>2031</v>
      </c>
      <c r="G435" s="103">
        <f t="shared" si="181"/>
        <v>0</v>
      </c>
      <c r="H435" s="103">
        <f t="shared" si="181"/>
        <v>40868</v>
      </c>
      <c r="I435" s="103"/>
      <c r="J435" s="103">
        <f t="shared" si="182"/>
        <v>0</v>
      </c>
      <c r="K435" s="103">
        <f t="shared" si="182"/>
        <v>0</v>
      </c>
      <c r="L435" s="103">
        <f t="shared" si="182"/>
        <v>15891</v>
      </c>
      <c r="M435" s="103">
        <f t="shared" si="182"/>
        <v>34878</v>
      </c>
      <c r="N435" s="103">
        <f t="shared" si="182"/>
        <v>8474</v>
      </c>
      <c r="O435" s="103">
        <f t="shared" si="182"/>
        <v>0</v>
      </c>
      <c r="P435" s="103">
        <f t="shared" si="182"/>
        <v>59243</v>
      </c>
    </row>
    <row r="436" spans="1:16" ht="11.25" customHeight="1">
      <c r="A436" s="86">
        <v>2020</v>
      </c>
      <c r="B436" s="103">
        <f t="shared" si="181"/>
        <v>486</v>
      </c>
      <c r="C436" s="103">
        <f t="shared" si="181"/>
        <v>1198</v>
      </c>
      <c r="D436" s="103">
        <f t="shared" si="181"/>
        <v>7891</v>
      </c>
      <c r="E436" s="103">
        <f t="shared" si="181"/>
        <v>4579</v>
      </c>
      <c r="F436" s="103">
        <f t="shared" si="181"/>
        <v>215</v>
      </c>
      <c r="G436" s="103">
        <f t="shared" si="181"/>
        <v>0</v>
      </c>
      <c r="H436" s="103">
        <f t="shared" si="181"/>
        <v>14369</v>
      </c>
      <c r="I436" s="103"/>
      <c r="J436" s="103">
        <f t="shared" si="182"/>
        <v>0</v>
      </c>
      <c r="K436" s="103">
        <f t="shared" si="182"/>
        <v>0</v>
      </c>
      <c r="L436" s="103">
        <f t="shared" si="182"/>
        <v>809</v>
      </c>
      <c r="M436" s="103">
        <f t="shared" si="182"/>
        <v>11178</v>
      </c>
      <c r="N436" s="103">
        <f t="shared" si="182"/>
        <v>3026</v>
      </c>
      <c r="O436" s="103">
        <f t="shared" si="182"/>
        <v>0</v>
      </c>
      <c r="P436" s="103">
        <f t="shared" si="182"/>
        <v>15013</v>
      </c>
    </row>
    <row r="437" spans="1:16" ht="11.25" customHeight="1">
      <c r="A437" s="86">
        <v>2021</v>
      </c>
      <c r="B437" s="103">
        <f t="shared" si="181"/>
        <v>2963</v>
      </c>
      <c r="C437" s="103">
        <f t="shared" si="181"/>
        <v>9331</v>
      </c>
      <c r="D437" s="103">
        <f t="shared" si="181"/>
        <v>9310</v>
      </c>
      <c r="E437" s="103">
        <f t="shared" si="181"/>
        <v>4829</v>
      </c>
      <c r="F437" s="103">
        <f t="shared" si="181"/>
        <v>741</v>
      </c>
      <c r="G437" s="103">
        <f t="shared" si="181"/>
        <v>0</v>
      </c>
      <c r="H437" s="103">
        <f t="shared" si="181"/>
        <v>27174</v>
      </c>
      <c r="I437" s="103"/>
      <c r="J437" s="103">
        <f t="shared" si="182"/>
        <v>0</v>
      </c>
      <c r="K437" s="103">
        <f t="shared" si="182"/>
        <v>0</v>
      </c>
      <c r="L437" s="103">
        <f t="shared" si="182"/>
        <v>1590</v>
      </c>
      <c r="M437" s="103">
        <f t="shared" si="182"/>
        <v>16066</v>
      </c>
      <c r="N437" s="103">
        <f t="shared" si="182"/>
        <v>11952</v>
      </c>
      <c r="O437" s="103">
        <f t="shared" si="182"/>
        <v>0</v>
      </c>
      <c r="P437" s="103">
        <f t="shared" si="182"/>
        <v>29608</v>
      </c>
    </row>
    <row r="438" spans="1:16" ht="11.25" customHeight="1">
      <c r="A438" s="86">
        <v>2022</v>
      </c>
      <c r="B438" s="103">
        <f t="shared" si="181"/>
        <v>16974</v>
      </c>
      <c r="C438" s="103">
        <f t="shared" si="181"/>
        <v>4811</v>
      </c>
      <c r="D438" s="103">
        <f t="shared" si="181"/>
        <v>25392</v>
      </c>
      <c r="E438" s="103">
        <f t="shared" si="181"/>
        <v>9847</v>
      </c>
      <c r="F438" s="103">
        <f t="shared" si="181"/>
        <v>955</v>
      </c>
      <c r="G438" s="103">
        <f t="shared" si="181"/>
        <v>0</v>
      </c>
      <c r="H438" s="103">
        <f t="shared" si="181"/>
        <v>57979</v>
      </c>
      <c r="I438" s="103"/>
      <c r="J438" s="103">
        <f t="shared" si="182"/>
        <v>0</v>
      </c>
      <c r="K438" s="103">
        <f t="shared" si="182"/>
        <v>0</v>
      </c>
      <c r="L438" s="103">
        <f t="shared" si="182"/>
        <v>3291</v>
      </c>
      <c r="M438" s="103">
        <f t="shared" si="182"/>
        <v>14521</v>
      </c>
      <c r="N438" s="103">
        <f t="shared" si="182"/>
        <v>27625</v>
      </c>
      <c r="O438" s="103">
        <f t="shared" si="182"/>
        <v>0</v>
      </c>
      <c r="P438" s="103">
        <f t="shared" si="182"/>
        <v>45437</v>
      </c>
    </row>
    <row r="439" spans="1:16" ht="11.25" customHeight="1">
      <c r="A439" s="86">
        <v>2023</v>
      </c>
      <c r="B439" s="103">
        <f t="shared" ref="B439:H440" si="183">B154</f>
        <v>10224</v>
      </c>
      <c r="C439" s="103">
        <f t="shared" si="183"/>
        <v>20620</v>
      </c>
      <c r="D439" s="103">
        <f t="shared" si="183"/>
        <v>19454</v>
      </c>
      <c r="E439" s="103">
        <f t="shared" si="183"/>
        <v>10835</v>
      </c>
      <c r="F439" s="103">
        <f t="shared" si="183"/>
        <v>2521</v>
      </c>
      <c r="G439" s="103">
        <f t="shared" si="183"/>
        <v>0</v>
      </c>
      <c r="H439" s="103">
        <f t="shared" si="183"/>
        <v>63654</v>
      </c>
      <c r="I439" s="103"/>
      <c r="J439" s="103">
        <f t="shared" ref="J439:P440" si="184">J154</f>
        <v>0</v>
      </c>
      <c r="K439" s="103">
        <f t="shared" si="184"/>
        <v>0</v>
      </c>
      <c r="L439" s="103">
        <f t="shared" si="184"/>
        <v>7885</v>
      </c>
      <c r="M439" s="103">
        <f t="shared" si="184"/>
        <v>7716</v>
      </c>
      <c r="N439" s="103">
        <f t="shared" si="184"/>
        <v>21972</v>
      </c>
      <c r="O439" s="103">
        <f t="shared" si="184"/>
        <v>0</v>
      </c>
      <c r="P439" s="103">
        <f t="shared" si="184"/>
        <v>37573</v>
      </c>
    </row>
    <row r="440" spans="1:16" ht="11.25" customHeight="1">
      <c r="A440" s="86" t="s">
        <v>346</v>
      </c>
      <c r="B440" s="103">
        <f t="shared" si="183"/>
        <v>11880</v>
      </c>
      <c r="C440" s="103">
        <f t="shared" si="183"/>
        <v>16740</v>
      </c>
      <c r="D440" s="103">
        <f t="shared" si="183"/>
        <v>15161</v>
      </c>
      <c r="E440" s="103">
        <f t="shared" si="183"/>
        <v>7818</v>
      </c>
      <c r="F440" s="103">
        <f t="shared" si="183"/>
        <v>536</v>
      </c>
      <c r="G440" s="103">
        <f t="shared" si="183"/>
        <v>0</v>
      </c>
      <c r="H440" s="103">
        <f t="shared" si="183"/>
        <v>52135</v>
      </c>
      <c r="I440" s="103"/>
      <c r="J440" s="103">
        <f t="shared" si="184"/>
        <v>55</v>
      </c>
      <c r="K440" s="103">
        <f t="shared" si="184"/>
        <v>0</v>
      </c>
      <c r="L440" s="103">
        <f t="shared" si="184"/>
        <v>7848</v>
      </c>
      <c r="M440" s="103">
        <f t="shared" si="184"/>
        <v>37466</v>
      </c>
      <c r="N440" s="103">
        <f t="shared" si="184"/>
        <v>1958</v>
      </c>
      <c r="O440" s="103">
        <f t="shared" si="184"/>
        <v>0</v>
      </c>
      <c r="P440" s="103">
        <f t="shared" si="184"/>
        <v>47327</v>
      </c>
    </row>
    <row r="441" spans="1:16" ht="11.25" customHeight="1">
      <c r="B441" s="103"/>
      <c r="C441" s="103"/>
      <c r="D441" s="103"/>
      <c r="E441" s="103"/>
      <c r="F441" s="103"/>
      <c r="G441" s="103"/>
      <c r="H441" s="103"/>
      <c r="I441" s="103"/>
      <c r="J441" s="103"/>
      <c r="K441" s="103"/>
      <c r="L441" s="103"/>
      <c r="M441" s="103"/>
      <c r="N441" s="103"/>
      <c r="O441" s="103"/>
      <c r="P441" s="103"/>
    </row>
    <row r="442" spans="1:16">
      <c r="A442" s="63" t="s">
        <v>292</v>
      </c>
      <c r="B442" s="85"/>
      <c r="C442" s="85"/>
      <c r="D442" s="85"/>
      <c r="E442" s="73"/>
      <c r="F442" s="73"/>
      <c r="G442" s="73"/>
      <c r="H442" s="73"/>
      <c r="I442" s="73"/>
      <c r="J442" s="73"/>
      <c r="K442" s="73"/>
      <c r="L442" s="73"/>
      <c r="M442" s="73"/>
      <c r="N442" s="73"/>
      <c r="O442" s="73"/>
      <c r="P442" s="73"/>
    </row>
    <row r="443" spans="1:16" ht="11.25" customHeight="1">
      <c r="A443" s="68" t="s">
        <v>102</v>
      </c>
      <c r="B443" s="103">
        <f>AVERAGE(B163:B167)</f>
        <v>11201.8</v>
      </c>
      <c r="C443" s="103">
        <f t="shared" ref="C443:H443" si="185">AVERAGE(C163:C167)</f>
        <v>758</v>
      </c>
      <c r="D443" s="103">
        <f t="shared" si="185"/>
        <v>1884</v>
      </c>
      <c r="E443" s="103">
        <f t="shared" si="185"/>
        <v>775.2</v>
      </c>
      <c r="F443" s="103">
        <f t="shared" si="185"/>
        <v>106.8</v>
      </c>
      <c r="G443" s="103">
        <f t="shared" si="185"/>
        <v>2.4</v>
      </c>
      <c r="H443" s="103">
        <f t="shared" si="185"/>
        <v>14728.2</v>
      </c>
      <c r="I443" s="103"/>
      <c r="J443" s="103" t="s">
        <v>15</v>
      </c>
      <c r="K443" s="103" t="s">
        <v>15</v>
      </c>
      <c r="L443" s="103">
        <f>AVERAGE(L163:L167)</f>
        <v>48629</v>
      </c>
      <c r="M443" s="103">
        <f>AVERAGE(M163:M167)</f>
        <v>26289</v>
      </c>
      <c r="N443" s="103">
        <f>AVERAGE(N163:N167)</f>
        <v>15916</v>
      </c>
      <c r="O443" s="103" t="s">
        <v>15</v>
      </c>
      <c r="P443" s="103">
        <f>AVERAGE(P163:P167)</f>
        <v>53391.8</v>
      </c>
    </row>
    <row r="444" spans="1:16" ht="11.25" customHeight="1">
      <c r="A444" s="68" t="s">
        <v>10</v>
      </c>
      <c r="B444" s="103">
        <f>AVERAGE(B168:B172)</f>
        <v>4788.8</v>
      </c>
      <c r="C444" s="103">
        <f t="shared" ref="C444:H444" si="186">AVERAGE(C168:C172)</f>
        <v>1264</v>
      </c>
      <c r="D444" s="103">
        <f t="shared" si="186"/>
        <v>3549</v>
      </c>
      <c r="E444" s="103">
        <f t="shared" si="186"/>
        <v>2690.6666666666665</v>
      </c>
      <c r="F444" s="103">
        <f t="shared" si="186"/>
        <v>1702</v>
      </c>
      <c r="G444" s="103">
        <f t="shared" si="186"/>
        <v>71</v>
      </c>
      <c r="H444" s="103">
        <f t="shared" si="186"/>
        <v>8566.4</v>
      </c>
      <c r="I444" s="103"/>
      <c r="J444" s="103" t="s">
        <v>15</v>
      </c>
      <c r="K444" s="103" t="s">
        <v>15</v>
      </c>
      <c r="L444" s="103">
        <f>AVERAGE(L168:L172)</f>
        <v>18234</v>
      </c>
      <c r="M444" s="103">
        <f>AVERAGE(M168:M172)</f>
        <v>41121</v>
      </c>
      <c r="N444" s="103">
        <f>AVERAGE(N168:N172)</f>
        <v>19306</v>
      </c>
      <c r="O444" s="103">
        <f>AVERAGE(O168:O172)</f>
        <v>304</v>
      </c>
      <c r="P444" s="103">
        <f>AVERAGE(P168:P172)</f>
        <v>45128.25</v>
      </c>
    </row>
    <row r="445" spans="1:16" ht="11.25" customHeight="1">
      <c r="A445" s="68" t="s">
        <v>11</v>
      </c>
      <c r="B445" s="103">
        <f>AVERAGE(B173:B177)</f>
        <v>1464.6666666666667</v>
      </c>
      <c r="C445" s="103">
        <f t="shared" ref="C445:P445" si="187">AVERAGE(C173:C177)</f>
        <v>357.33333333333331</v>
      </c>
      <c r="D445" s="103">
        <f t="shared" si="187"/>
        <v>134</v>
      </c>
      <c r="E445" s="103">
        <f t="shared" si="187"/>
        <v>343.66666666666669</v>
      </c>
      <c r="F445" s="103">
        <f t="shared" si="187"/>
        <v>102.5</v>
      </c>
      <c r="G445" s="103" t="s">
        <v>15</v>
      </c>
      <c r="H445" s="103">
        <f t="shared" si="187"/>
        <v>2323.3333333333335</v>
      </c>
      <c r="I445" s="103"/>
      <c r="J445" s="103" t="s">
        <v>15</v>
      </c>
      <c r="K445" s="103" t="s">
        <v>15</v>
      </c>
      <c r="L445" s="103">
        <f t="shared" si="187"/>
        <v>911</v>
      </c>
      <c r="M445" s="103">
        <f t="shared" si="187"/>
        <v>12674</v>
      </c>
      <c r="N445" s="103">
        <f t="shared" si="187"/>
        <v>3936.5</v>
      </c>
      <c r="O445" s="103" t="s">
        <v>15</v>
      </c>
      <c r="P445" s="103">
        <f t="shared" si="187"/>
        <v>15905.666666666666</v>
      </c>
    </row>
    <row r="446" spans="1:16" ht="11.25" customHeight="1">
      <c r="A446" s="68" t="s">
        <v>12</v>
      </c>
      <c r="B446" s="103">
        <f>AVERAGE(B178:B182)</f>
        <v>8.5</v>
      </c>
      <c r="C446" s="103">
        <f t="shared" ref="C446:P446" si="188">AVERAGE(C178:C182)</f>
        <v>63.5</v>
      </c>
      <c r="D446" s="103" t="s">
        <v>15</v>
      </c>
      <c r="E446" s="103">
        <f t="shared" si="188"/>
        <v>2464</v>
      </c>
      <c r="F446" s="103">
        <f t="shared" si="188"/>
        <v>89</v>
      </c>
      <c r="G446" s="103" t="s">
        <v>15</v>
      </c>
      <c r="H446" s="103">
        <f t="shared" si="188"/>
        <v>710.25</v>
      </c>
      <c r="I446" s="103"/>
      <c r="J446" s="103" t="s">
        <v>15</v>
      </c>
      <c r="K446" s="103" t="s">
        <v>15</v>
      </c>
      <c r="L446" s="103" t="s">
        <v>15</v>
      </c>
      <c r="M446" s="103">
        <f t="shared" si="188"/>
        <v>7020.5</v>
      </c>
      <c r="N446" s="103">
        <f t="shared" si="188"/>
        <v>1043</v>
      </c>
      <c r="O446" s="103" t="s">
        <v>15</v>
      </c>
      <c r="P446" s="103">
        <f t="shared" si="188"/>
        <v>7542</v>
      </c>
    </row>
    <row r="447" spans="1:16" ht="11.25" customHeight="1">
      <c r="A447" s="68" t="s">
        <v>13</v>
      </c>
      <c r="B447" s="103">
        <f>AVERAGE(B183:B187)</f>
        <v>3030.8</v>
      </c>
      <c r="C447" s="103">
        <f t="shared" ref="C447:H447" si="189">AVERAGE(C183:C187)</f>
        <v>1512</v>
      </c>
      <c r="D447" s="103">
        <f t="shared" si="189"/>
        <v>1802</v>
      </c>
      <c r="E447" s="103">
        <f t="shared" si="189"/>
        <v>2683.8</v>
      </c>
      <c r="F447" s="103">
        <f t="shared" si="189"/>
        <v>598.66666666666663</v>
      </c>
      <c r="G447" s="103" t="s">
        <v>15</v>
      </c>
      <c r="H447" s="103">
        <f t="shared" si="189"/>
        <v>9387.7999999999993</v>
      </c>
      <c r="I447" s="103"/>
      <c r="J447" s="103" t="str">
        <f t="shared" ref="J447:O447" si="190">J183</f>
        <v>-</v>
      </c>
      <c r="K447" s="103" t="str">
        <f t="shared" si="190"/>
        <v>-</v>
      </c>
      <c r="L447" s="103">
        <f>AVERAGE(L183:L187)</f>
        <v>1801.5</v>
      </c>
      <c r="M447" s="103">
        <f>AVERAGE(M183:M187)</f>
        <v>2877.4</v>
      </c>
      <c r="N447" s="103">
        <f>AVERAGE(N183:N187)</f>
        <v>3932</v>
      </c>
      <c r="O447" s="103" t="str">
        <f t="shared" si="190"/>
        <v>-</v>
      </c>
      <c r="P447" s="103">
        <f>AVERAGE(P183:P187)</f>
        <v>6677.8</v>
      </c>
    </row>
    <row r="448" spans="1:16" ht="11.25" customHeight="1">
      <c r="A448" s="68" t="s">
        <v>14</v>
      </c>
      <c r="B448" s="103">
        <f>AVERAGE(B188:B192)</f>
        <v>2779</v>
      </c>
      <c r="C448" s="103">
        <f t="shared" ref="C448:H448" si="191">AVERAGE(C188:C192)</f>
        <v>2930</v>
      </c>
      <c r="D448" s="103">
        <f t="shared" si="191"/>
        <v>568.79999999999995</v>
      </c>
      <c r="E448" s="103">
        <f t="shared" si="191"/>
        <v>503.4</v>
      </c>
      <c r="F448" s="103">
        <f t="shared" si="191"/>
        <v>61</v>
      </c>
      <c r="G448" s="103" t="str">
        <f>G188</f>
        <v>-</v>
      </c>
      <c r="H448" s="103">
        <f t="shared" si="191"/>
        <v>6842.2</v>
      </c>
      <c r="I448" s="103"/>
      <c r="J448" s="103" t="str">
        <f t="shared" ref="J448:K448" si="192">J188</f>
        <v>-</v>
      </c>
      <c r="K448" s="103" t="str">
        <f t="shared" si="192"/>
        <v>-</v>
      </c>
      <c r="L448" s="103">
        <f t="shared" ref="L448:P448" si="193">AVERAGE(L188:L192)</f>
        <v>2370.8000000000002</v>
      </c>
      <c r="M448" s="103">
        <f t="shared" si="193"/>
        <v>3926.4</v>
      </c>
      <c r="N448" s="103">
        <f t="shared" si="193"/>
        <v>212.2</v>
      </c>
      <c r="O448" s="103" t="str">
        <f>O188</f>
        <v>-</v>
      </c>
      <c r="P448" s="103">
        <f t="shared" si="193"/>
        <v>6509.4</v>
      </c>
    </row>
    <row r="449" spans="1:16" ht="11.25" customHeight="1">
      <c r="A449" s="68">
        <v>2011</v>
      </c>
      <c r="B449" s="103">
        <f t="shared" ref="B449:H449" si="194">B193</f>
        <v>1529</v>
      </c>
      <c r="C449" s="103">
        <f t="shared" si="194"/>
        <v>1943</v>
      </c>
      <c r="D449" s="103">
        <f t="shared" si="194"/>
        <v>115</v>
      </c>
      <c r="E449" s="103">
        <f t="shared" si="194"/>
        <v>251</v>
      </c>
      <c r="F449" s="103">
        <f t="shared" si="194"/>
        <v>30</v>
      </c>
      <c r="G449" s="103" t="str">
        <f t="shared" si="194"/>
        <v>-</v>
      </c>
      <c r="H449" s="103">
        <f t="shared" si="194"/>
        <v>3868</v>
      </c>
      <c r="I449" s="103"/>
      <c r="J449" s="103" t="str">
        <f t="shared" ref="J449:P449" si="195">J193</f>
        <v>-</v>
      </c>
      <c r="K449" s="103" t="str">
        <f t="shared" si="195"/>
        <v>-</v>
      </c>
      <c r="L449" s="103">
        <f t="shared" si="195"/>
        <v>235</v>
      </c>
      <c r="M449" s="103">
        <f t="shared" si="195"/>
        <v>172</v>
      </c>
      <c r="N449" s="103">
        <f t="shared" si="195"/>
        <v>95</v>
      </c>
      <c r="O449" s="103" t="str">
        <f t="shared" si="195"/>
        <v>-</v>
      </c>
      <c r="P449" s="103">
        <f t="shared" si="195"/>
        <v>502</v>
      </c>
    </row>
    <row r="450" spans="1:16" ht="11.25" customHeight="1">
      <c r="A450" s="68">
        <v>2012</v>
      </c>
      <c r="B450" s="103">
        <f t="shared" ref="B450:H460" si="196">B194</f>
        <v>1297</v>
      </c>
      <c r="C450" s="103">
        <f t="shared" si="196"/>
        <v>7053</v>
      </c>
      <c r="D450" s="103">
        <f t="shared" si="196"/>
        <v>276</v>
      </c>
      <c r="E450" s="103">
        <f t="shared" si="196"/>
        <v>149</v>
      </c>
      <c r="F450" s="103">
        <f t="shared" si="196"/>
        <v>1919</v>
      </c>
      <c r="G450" s="103" t="str">
        <f t="shared" si="196"/>
        <v>-</v>
      </c>
      <c r="H450" s="103">
        <f t="shared" si="196"/>
        <v>10694</v>
      </c>
      <c r="I450" s="103"/>
      <c r="J450" s="103" t="str">
        <f t="shared" ref="J450:P460" si="197">J194</f>
        <v>-</v>
      </c>
      <c r="K450" s="103" t="str">
        <f t="shared" si="197"/>
        <v>-</v>
      </c>
      <c r="L450" s="103">
        <f t="shared" si="197"/>
        <v>62</v>
      </c>
      <c r="M450" s="103">
        <f t="shared" si="197"/>
        <v>37</v>
      </c>
      <c r="N450" s="103">
        <f t="shared" si="197"/>
        <v>615</v>
      </c>
      <c r="O450" s="103" t="str">
        <f t="shared" si="197"/>
        <v>-</v>
      </c>
      <c r="P450" s="103">
        <f t="shared" si="197"/>
        <v>714</v>
      </c>
    </row>
    <row r="451" spans="1:16" ht="11.25" customHeight="1">
      <c r="A451" s="68">
        <v>2013</v>
      </c>
      <c r="B451" s="103">
        <f t="shared" si="196"/>
        <v>534</v>
      </c>
      <c r="C451" s="103">
        <f t="shared" si="196"/>
        <v>1062</v>
      </c>
      <c r="D451" s="103">
        <f t="shared" si="196"/>
        <v>178</v>
      </c>
      <c r="E451" s="103">
        <f t="shared" si="196"/>
        <v>298</v>
      </c>
      <c r="F451" s="103">
        <f t="shared" si="196"/>
        <v>433</v>
      </c>
      <c r="G451" s="103" t="str">
        <f t="shared" si="196"/>
        <v>-</v>
      </c>
      <c r="H451" s="103">
        <f t="shared" si="196"/>
        <v>2505</v>
      </c>
      <c r="I451" s="103"/>
      <c r="J451" s="103" t="str">
        <f t="shared" si="197"/>
        <v>-</v>
      </c>
      <c r="K451" s="103" t="str">
        <f t="shared" si="197"/>
        <v>-</v>
      </c>
      <c r="L451" s="103">
        <f t="shared" si="197"/>
        <v>67</v>
      </c>
      <c r="M451" s="103">
        <f t="shared" si="197"/>
        <v>375</v>
      </c>
      <c r="N451" s="103">
        <f t="shared" si="197"/>
        <v>137</v>
      </c>
      <c r="O451" s="103" t="str">
        <f t="shared" si="197"/>
        <v>-</v>
      </c>
      <c r="P451" s="103">
        <f t="shared" si="197"/>
        <v>579</v>
      </c>
    </row>
    <row r="452" spans="1:16" ht="11.25" customHeight="1">
      <c r="A452" s="68">
        <v>2014</v>
      </c>
      <c r="B452" s="103">
        <f t="shared" si="196"/>
        <v>20242</v>
      </c>
      <c r="C452" s="103">
        <f t="shared" si="196"/>
        <v>1278</v>
      </c>
      <c r="D452" s="103">
        <f t="shared" si="196"/>
        <v>2880</v>
      </c>
      <c r="E452" s="103">
        <f t="shared" si="196"/>
        <v>472</v>
      </c>
      <c r="F452" s="103">
        <f t="shared" si="196"/>
        <v>290</v>
      </c>
      <c r="G452" s="103" t="str">
        <f t="shared" si="196"/>
        <v>-</v>
      </c>
      <c r="H452" s="103">
        <f t="shared" si="196"/>
        <v>25162</v>
      </c>
      <c r="I452" s="103"/>
      <c r="J452" s="103" t="str">
        <f t="shared" si="197"/>
        <v>-</v>
      </c>
      <c r="K452" s="103" t="str">
        <f t="shared" si="197"/>
        <v>-</v>
      </c>
      <c r="L452" s="103">
        <f t="shared" si="197"/>
        <v>2962</v>
      </c>
      <c r="M452" s="103">
        <f t="shared" si="197"/>
        <v>2392</v>
      </c>
      <c r="N452" s="103">
        <f t="shared" si="197"/>
        <v>4587</v>
      </c>
      <c r="O452" s="103" t="str">
        <f t="shared" si="197"/>
        <v>-</v>
      </c>
      <c r="P452" s="103">
        <f t="shared" si="197"/>
        <v>9941</v>
      </c>
    </row>
    <row r="453" spans="1:16" ht="11.25" customHeight="1">
      <c r="A453" s="68">
        <v>2015</v>
      </c>
      <c r="B453" s="103">
        <f t="shared" si="196"/>
        <v>9487</v>
      </c>
      <c r="C453" s="103">
        <f t="shared" si="196"/>
        <v>2177</v>
      </c>
      <c r="D453" s="103">
        <f t="shared" si="196"/>
        <v>1389</v>
      </c>
      <c r="E453" s="103">
        <f t="shared" si="196"/>
        <v>1037</v>
      </c>
      <c r="F453" s="103">
        <f t="shared" si="196"/>
        <v>817</v>
      </c>
      <c r="G453" s="103" t="str">
        <f t="shared" si="196"/>
        <v>-</v>
      </c>
      <c r="H453" s="103">
        <f t="shared" si="196"/>
        <v>14907</v>
      </c>
      <c r="I453" s="103"/>
      <c r="J453" s="103" t="str">
        <f t="shared" si="197"/>
        <v>-</v>
      </c>
      <c r="K453" s="103" t="str">
        <f t="shared" si="197"/>
        <v>-</v>
      </c>
      <c r="L453" s="103">
        <f t="shared" si="197"/>
        <v>369</v>
      </c>
      <c r="M453" s="103">
        <f t="shared" si="197"/>
        <v>582</v>
      </c>
      <c r="N453" s="103">
        <f t="shared" si="197"/>
        <v>1952</v>
      </c>
      <c r="O453" s="103" t="str">
        <f t="shared" si="197"/>
        <v>-</v>
      </c>
      <c r="P453" s="103">
        <f t="shared" si="197"/>
        <v>2903</v>
      </c>
    </row>
    <row r="454" spans="1:16" ht="11.25" customHeight="1">
      <c r="A454" s="68">
        <v>2016</v>
      </c>
      <c r="B454" s="103">
        <f t="shared" si="196"/>
        <v>1175</v>
      </c>
      <c r="C454" s="103">
        <f t="shared" si="196"/>
        <v>1089</v>
      </c>
      <c r="D454" s="103">
        <f t="shared" si="196"/>
        <v>428</v>
      </c>
      <c r="E454" s="103">
        <f t="shared" si="196"/>
        <v>1025</v>
      </c>
      <c r="F454" s="103" t="str">
        <f t="shared" si="196"/>
        <v>-</v>
      </c>
      <c r="G454" s="103" t="str">
        <f t="shared" si="196"/>
        <v>-</v>
      </c>
      <c r="H454" s="103">
        <f t="shared" si="196"/>
        <v>3717</v>
      </c>
      <c r="I454" s="103"/>
      <c r="J454" s="103" t="str">
        <f t="shared" si="197"/>
        <v>-</v>
      </c>
      <c r="K454" s="103" t="str">
        <f t="shared" si="197"/>
        <v>-</v>
      </c>
      <c r="L454" s="103" t="str">
        <f t="shared" si="197"/>
        <v>-</v>
      </c>
      <c r="M454" s="103" t="str">
        <f t="shared" si="197"/>
        <v>-</v>
      </c>
      <c r="N454" s="103" t="str">
        <f t="shared" si="197"/>
        <v>-</v>
      </c>
      <c r="O454" s="103" t="str">
        <f t="shared" si="197"/>
        <v>-</v>
      </c>
      <c r="P454" s="103" t="str">
        <f t="shared" si="197"/>
        <v>-</v>
      </c>
    </row>
    <row r="455" spans="1:16" ht="11.25" customHeight="1">
      <c r="A455" s="68">
        <v>2017</v>
      </c>
      <c r="B455" s="103">
        <f t="shared" si="196"/>
        <v>1228</v>
      </c>
      <c r="C455" s="103">
        <f t="shared" si="196"/>
        <v>874</v>
      </c>
      <c r="D455" s="103">
        <f t="shared" si="196"/>
        <v>124</v>
      </c>
      <c r="E455" s="103">
        <f t="shared" si="196"/>
        <v>632</v>
      </c>
      <c r="F455" s="103">
        <f t="shared" si="196"/>
        <v>343</v>
      </c>
      <c r="G455" s="103" t="str">
        <f t="shared" si="196"/>
        <v>-</v>
      </c>
      <c r="H455" s="103">
        <f t="shared" si="196"/>
        <v>3201</v>
      </c>
      <c r="I455" s="103"/>
      <c r="J455" s="103" t="str">
        <f t="shared" si="197"/>
        <v>-</v>
      </c>
      <c r="K455" s="103" t="str">
        <f t="shared" si="197"/>
        <v>-</v>
      </c>
      <c r="L455" s="103">
        <f t="shared" si="197"/>
        <v>30</v>
      </c>
      <c r="M455" s="103">
        <f t="shared" si="197"/>
        <v>355</v>
      </c>
      <c r="N455" s="103">
        <f t="shared" si="197"/>
        <v>216</v>
      </c>
      <c r="O455" s="103" t="str">
        <f t="shared" si="197"/>
        <v>-</v>
      </c>
      <c r="P455" s="103">
        <f t="shared" si="197"/>
        <v>601</v>
      </c>
    </row>
    <row r="456" spans="1:16" ht="11.25" customHeight="1">
      <c r="A456" s="86">
        <v>2018</v>
      </c>
      <c r="B456" s="103">
        <f t="shared" si="196"/>
        <v>36</v>
      </c>
      <c r="C456" s="103">
        <f t="shared" si="196"/>
        <v>337</v>
      </c>
      <c r="D456" s="103">
        <f t="shared" si="196"/>
        <v>30</v>
      </c>
      <c r="E456" s="103">
        <f t="shared" si="196"/>
        <v>57</v>
      </c>
      <c r="F456" s="103">
        <f t="shared" si="196"/>
        <v>4</v>
      </c>
      <c r="G456" s="103" t="str">
        <f t="shared" si="196"/>
        <v>-</v>
      </c>
      <c r="H456" s="103">
        <f t="shared" si="196"/>
        <v>464</v>
      </c>
      <c r="I456" s="103"/>
      <c r="J456" s="103" t="str">
        <f t="shared" si="197"/>
        <v>-</v>
      </c>
      <c r="K456" s="103" t="str">
        <f t="shared" si="197"/>
        <v>-</v>
      </c>
      <c r="L456" s="103">
        <f t="shared" si="197"/>
        <v>40</v>
      </c>
      <c r="M456" s="103">
        <f t="shared" si="197"/>
        <v>85</v>
      </c>
      <c r="N456" s="103" t="str">
        <f t="shared" si="197"/>
        <v>-</v>
      </c>
      <c r="O456" s="103" t="str">
        <f t="shared" si="197"/>
        <v>-</v>
      </c>
      <c r="P456" s="103">
        <f t="shared" si="197"/>
        <v>125</v>
      </c>
    </row>
    <row r="457" spans="1:16" ht="11.25" customHeight="1">
      <c r="A457" s="86">
        <v>2019</v>
      </c>
      <c r="B457" s="103">
        <f t="shared" si="196"/>
        <v>156</v>
      </c>
      <c r="C457" s="103">
        <f t="shared" si="196"/>
        <v>62</v>
      </c>
      <c r="D457" s="103">
        <f t="shared" si="196"/>
        <v>370</v>
      </c>
      <c r="E457" s="103">
        <f t="shared" si="196"/>
        <v>121</v>
      </c>
      <c r="F457" s="103">
        <f t="shared" si="196"/>
        <v>28</v>
      </c>
      <c r="G457" s="103" t="str">
        <f t="shared" si="196"/>
        <v>-</v>
      </c>
      <c r="H457" s="103">
        <f t="shared" si="196"/>
        <v>737</v>
      </c>
      <c r="I457" s="103"/>
      <c r="J457" s="103" t="str">
        <f t="shared" si="197"/>
        <v>-</v>
      </c>
      <c r="K457" s="103" t="str">
        <f t="shared" si="197"/>
        <v>-</v>
      </c>
      <c r="L457" s="103">
        <f t="shared" si="197"/>
        <v>1190</v>
      </c>
      <c r="M457" s="103">
        <f t="shared" si="197"/>
        <v>400</v>
      </c>
      <c r="N457" s="103">
        <f t="shared" si="197"/>
        <v>81</v>
      </c>
      <c r="O457" s="103" t="str">
        <f t="shared" si="197"/>
        <v>-</v>
      </c>
      <c r="P457" s="103">
        <f t="shared" si="197"/>
        <v>1671</v>
      </c>
    </row>
    <row r="458" spans="1:16" ht="11.25" customHeight="1">
      <c r="A458" s="86">
        <v>2020</v>
      </c>
      <c r="B458" s="103">
        <f t="shared" si="196"/>
        <v>231</v>
      </c>
      <c r="C458" s="103">
        <f t="shared" si="196"/>
        <v>168</v>
      </c>
      <c r="D458" s="103">
        <f t="shared" si="196"/>
        <v>57</v>
      </c>
      <c r="E458" s="103">
        <f t="shared" si="196"/>
        <v>101</v>
      </c>
      <c r="F458" s="103">
        <f t="shared" si="196"/>
        <v>11</v>
      </c>
      <c r="G458" s="103" t="str">
        <f t="shared" si="196"/>
        <v>-</v>
      </c>
      <c r="H458" s="103">
        <f t="shared" si="196"/>
        <v>568</v>
      </c>
      <c r="I458" s="103"/>
      <c r="J458" s="103" t="str">
        <f t="shared" si="197"/>
        <v>-</v>
      </c>
      <c r="K458" s="103" t="str">
        <f t="shared" si="197"/>
        <v>-</v>
      </c>
      <c r="L458" s="103">
        <f t="shared" si="197"/>
        <v>63</v>
      </c>
      <c r="M458" s="103">
        <f t="shared" si="197"/>
        <v>64</v>
      </c>
      <c r="N458" s="103">
        <f t="shared" si="197"/>
        <v>18</v>
      </c>
      <c r="O458" s="103" t="str">
        <f t="shared" si="197"/>
        <v>-</v>
      </c>
      <c r="P458" s="103">
        <f t="shared" si="197"/>
        <v>145</v>
      </c>
    </row>
    <row r="459" spans="1:16" ht="11.25" customHeight="1">
      <c r="A459" s="86">
        <v>2021</v>
      </c>
      <c r="B459" s="103">
        <f t="shared" si="196"/>
        <v>39</v>
      </c>
      <c r="C459" s="103">
        <f t="shared" si="196"/>
        <v>85</v>
      </c>
      <c r="D459" s="103">
        <f t="shared" si="196"/>
        <v>128</v>
      </c>
      <c r="E459" s="103">
        <f t="shared" si="196"/>
        <v>57</v>
      </c>
      <c r="F459" s="103">
        <f t="shared" si="196"/>
        <v>15</v>
      </c>
      <c r="G459" s="103" t="str">
        <f t="shared" si="196"/>
        <v>-</v>
      </c>
      <c r="H459" s="103">
        <f t="shared" si="196"/>
        <v>324</v>
      </c>
      <c r="I459" s="103"/>
      <c r="J459" s="103" t="str">
        <f t="shared" si="197"/>
        <v>-</v>
      </c>
      <c r="K459" s="103" t="str">
        <f t="shared" si="197"/>
        <v>-</v>
      </c>
      <c r="L459" s="103">
        <f t="shared" si="197"/>
        <v>75</v>
      </c>
      <c r="M459" s="103">
        <f t="shared" si="197"/>
        <v>68</v>
      </c>
      <c r="N459" s="103">
        <f t="shared" si="197"/>
        <v>122</v>
      </c>
      <c r="O459" s="103" t="str">
        <f t="shared" si="197"/>
        <v>-</v>
      </c>
      <c r="P459" s="103">
        <f t="shared" si="197"/>
        <v>265</v>
      </c>
    </row>
    <row r="460" spans="1:16" ht="11.25" customHeight="1">
      <c r="A460" s="86">
        <v>2022</v>
      </c>
      <c r="B460" s="103">
        <f t="shared" si="196"/>
        <v>377</v>
      </c>
      <c r="C460" s="103">
        <f t="shared" si="196"/>
        <v>805</v>
      </c>
      <c r="D460" s="103">
        <f t="shared" si="196"/>
        <v>1437</v>
      </c>
      <c r="E460" s="103">
        <f t="shared" si="196"/>
        <v>23</v>
      </c>
      <c r="F460" s="103">
        <f t="shared" si="196"/>
        <v>35</v>
      </c>
      <c r="G460" s="103" t="str">
        <f t="shared" si="196"/>
        <v>-</v>
      </c>
      <c r="H460" s="103">
        <f t="shared" si="196"/>
        <v>2677</v>
      </c>
      <c r="I460" s="103"/>
      <c r="J460" s="103" t="str">
        <f t="shared" si="197"/>
        <v>-</v>
      </c>
      <c r="K460" s="103" t="str">
        <f t="shared" si="197"/>
        <v>-</v>
      </c>
      <c r="L460" s="103">
        <f t="shared" si="197"/>
        <v>1893</v>
      </c>
      <c r="M460" s="103">
        <f t="shared" si="197"/>
        <v>198</v>
      </c>
      <c r="N460" s="103">
        <f t="shared" si="197"/>
        <v>1562</v>
      </c>
      <c r="O460" s="103" t="str">
        <f t="shared" si="197"/>
        <v>-</v>
      </c>
      <c r="P460" s="103">
        <f t="shared" si="197"/>
        <v>3653</v>
      </c>
    </row>
    <row r="461" spans="1:16" ht="11.25" customHeight="1">
      <c r="A461" s="86">
        <v>2023</v>
      </c>
      <c r="B461" s="103">
        <f t="shared" ref="B461:H462" si="198">B205</f>
        <v>389</v>
      </c>
      <c r="C461" s="103">
        <f t="shared" si="198"/>
        <v>837</v>
      </c>
      <c r="D461" s="103">
        <f t="shared" si="198"/>
        <v>1131</v>
      </c>
      <c r="E461" s="103">
        <f t="shared" si="198"/>
        <v>128</v>
      </c>
      <c r="F461" s="103">
        <f t="shared" si="198"/>
        <v>43</v>
      </c>
      <c r="G461" s="103" t="str">
        <f t="shared" si="198"/>
        <v>-</v>
      </c>
      <c r="H461" s="103">
        <f t="shared" si="198"/>
        <v>2528</v>
      </c>
      <c r="I461" s="103"/>
      <c r="J461" s="103" t="str">
        <f t="shared" ref="J461:P462" si="199">J205</f>
        <v>-</v>
      </c>
      <c r="K461" s="103" t="str">
        <f t="shared" si="199"/>
        <v>-</v>
      </c>
      <c r="L461" s="103">
        <f t="shared" si="199"/>
        <v>674</v>
      </c>
      <c r="M461" s="103">
        <f t="shared" si="199"/>
        <v>656</v>
      </c>
      <c r="N461" s="103">
        <f t="shared" si="199"/>
        <v>554</v>
      </c>
      <c r="O461" s="103" t="str">
        <f t="shared" si="199"/>
        <v>-</v>
      </c>
      <c r="P461" s="103">
        <f t="shared" si="199"/>
        <v>1884</v>
      </c>
    </row>
    <row r="462" spans="1:16" ht="11.25" customHeight="1">
      <c r="A462" s="86" t="s">
        <v>346</v>
      </c>
      <c r="B462" s="103">
        <f t="shared" si="198"/>
        <v>3179</v>
      </c>
      <c r="C462" s="103">
        <f t="shared" si="198"/>
        <v>1012</v>
      </c>
      <c r="D462" s="103">
        <f t="shared" si="198"/>
        <v>474</v>
      </c>
      <c r="E462" s="103">
        <f t="shared" si="198"/>
        <v>154</v>
      </c>
      <c r="F462" s="103">
        <f t="shared" si="198"/>
        <v>2</v>
      </c>
      <c r="G462" s="103" t="str">
        <f t="shared" si="198"/>
        <v>-</v>
      </c>
      <c r="H462" s="103">
        <f t="shared" si="198"/>
        <v>4821</v>
      </c>
      <c r="I462" s="103"/>
      <c r="J462" s="103" t="str">
        <f t="shared" si="199"/>
        <v>-</v>
      </c>
      <c r="K462" s="103" t="str">
        <f t="shared" si="199"/>
        <v>-</v>
      </c>
      <c r="L462" s="103">
        <f t="shared" si="199"/>
        <v>926</v>
      </c>
      <c r="M462" s="103">
        <f t="shared" si="199"/>
        <v>760</v>
      </c>
      <c r="N462" s="103">
        <f t="shared" si="199"/>
        <v>132</v>
      </c>
      <c r="O462" s="103" t="str">
        <f t="shared" si="199"/>
        <v>-</v>
      </c>
      <c r="P462" s="103">
        <f t="shared" si="199"/>
        <v>1818</v>
      </c>
    </row>
    <row r="463" spans="1:16" ht="11.25" customHeight="1">
      <c r="B463" s="103"/>
      <c r="C463" s="103"/>
      <c r="D463" s="103"/>
      <c r="E463" s="103"/>
      <c r="F463" s="103"/>
      <c r="G463" s="103"/>
      <c r="H463" s="103"/>
      <c r="I463" s="103"/>
      <c r="J463" s="103"/>
      <c r="K463" s="103"/>
      <c r="L463" s="103"/>
      <c r="M463" s="103"/>
      <c r="N463" s="103"/>
      <c r="O463" s="103"/>
      <c r="P463" s="103"/>
    </row>
    <row r="464" spans="1:16" ht="11.25" customHeight="1">
      <c r="A464" s="264" t="s">
        <v>313</v>
      </c>
      <c r="B464" s="264"/>
      <c r="C464" s="264"/>
      <c r="D464" s="264"/>
      <c r="E464" s="264"/>
      <c r="F464" s="264"/>
      <c r="G464" s="264"/>
      <c r="H464" s="264"/>
      <c r="I464" s="264"/>
      <c r="J464" s="264"/>
      <c r="K464" s="264"/>
      <c r="L464" s="264"/>
      <c r="M464" s="264"/>
      <c r="N464" s="264"/>
      <c r="O464" s="264"/>
      <c r="P464" s="264"/>
    </row>
    <row r="465" spans="1:16" ht="11.25" customHeight="1">
      <c r="A465" s="67" t="s">
        <v>1</v>
      </c>
      <c r="B465" s="36" t="s">
        <v>21</v>
      </c>
      <c r="C465" s="36" t="s">
        <v>22</v>
      </c>
      <c r="D465" s="36" t="s">
        <v>305</v>
      </c>
      <c r="E465" s="36" t="s">
        <v>306</v>
      </c>
      <c r="F465" s="36" t="s">
        <v>25</v>
      </c>
      <c r="G465" s="36" t="s">
        <v>26</v>
      </c>
      <c r="H465" s="36" t="s">
        <v>8</v>
      </c>
      <c r="I465" s="36"/>
      <c r="J465" s="36" t="s">
        <v>21</v>
      </c>
      <c r="K465" s="36" t="s">
        <v>22</v>
      </c>
      <c r="L465" s="36" t="s">
        <v>307</v>
      </c>
      <c r="M465" s="36" t="s">
        <v>308</v>
      </c>
      <c r="N465" s="36" t="s">
        <v>25</v>
      </c>
      <c r="O465" s="36" t="s">
        <v>26</v>
      </c>
      <c r="P465" s="36" t="s">
        <v>8</v>
      </c>
    </row>
    <row r="466" spans="1:16" ht="11.25" customHeight="1">
      <c r="B466" s="311" t="s">
        <v>50</v>
      </c>
      <c r="C466" s="311"/>
      <c r="D466" s="311"/>
      <c r="E466" s="311"/>
      <c r="F466" s="311"/>
      <c r="G466" s="311"/>
      <c r="H466" s="311"/>
      <c r="I466" s="11"/>
      <c r="J466" s="311" t="s">
        <v>51</v>
      </c>
      <c r="K466" s="311"/>
      <c r="L466" s="311"/>
      <c r="M466" s="311"/>
      <c r="N466" s="311"/>
      <c r="O466" s="311"/>
      <c r="P466" s="311"/>
    </row>
    <row r="467" spans="1:16">
      <c r="A467" s="63" t="s">
        <v>314</v>
      </c>
      <c r="B467" s="60"/>
      <c r="C467" s="60"/>
      <c r="D467" s="60"/>
      <c r="E467" s="21"/>
      <c r="F467" s="21"/>
      <c r="G467" s="21"/>
      <c r="H467" s="21"/>
      <c r="I467" s="21"/>
      <c r="J467" s="21"/>
      <c r="K467" s="21"/>
      <c r="L467" s="21"/>
      <c r="M467" s="21"/>
      <c r="N467" s="21"/>
      <c r="O467" s="21"/>
      <c r="P467" s="21"/>
    </row>
    <row r="468" spans="1:16" ht="11.25" customHeight="1">
      <c r="A468" s="68" t="s">
        <v>102</v>
      </c>
      <c r="B468" s="103">
        <f>AVERAGE(B214:B218)</f>
        <v>36396.800000000003</v>
      </c>
      <c r="C468" s="103">
        <f t="shared" ref="C468:H468" si="200">AVERAGE(C214:C218)</f>
        <v>3511.4</v>
      </c>
      <c r="D468" s="103">
        <f t="shared" si="200"/>
        <v>21389</v>
      </c>
      <c r="E468" s="103">
        <f t="shared" si="200"/>
        <v>5446.2</v>
      </c>
      <c r="F468" s="103">
        <f t="shared" si="200"/>
        <v>113</v>
      </c>
      <c r="G468" s="103">
        <f>AVERAGE(G214:G218)</f>
        <v>2.4</v>
      </c>
      <c r="H468" s="103">
        <f t="shared" si="200"/>
        <v>66858.8</v>
      </c>
      <c r="I468" s="103"/>
      <c r="J468" s="103" t="s">
        <v>15</v>
      </c>
      <c r="K468" s="103" t="s">
        <v>15</v>
      </c>
      <c r="L468" s="103">
        <f>AVERAGE(L214:L218)</f>
        <v>154421.5</v>
      </c>
      <c r="M468" s="103">
        <f>AVERAGE(M214:M218)</f>
        <v>47025.2</v>
      </c>
      <c r="N468" s="103">
        <f>AVERAGE(N214:N218)</f>
        <v>5371.666666666667</v>
      </c>
      <c r="O468" s="103" t="s">
        <v>15</v>
      </c>
      <c r="P468" s="103">
        <f>AVERAGE(P214:P218)</f>
        <v>173785.4</v>
      </c>
    </row>
    <row r="469" spans="1:16" ht="11.25" customHeight="1">
      <c r="A469" s="68" t="s">
        <v>10</v>
      </c>
      <c r="B469" s="103">
        <f>AVERAGE(B219:B223)</f>
        <v>31870</v>
      </c>
      <c r="C469" s="103">
        <f t="shared" ref="C469:H469" si="201">AVERAGE(C219:C223)</f>
        <v>12241.75</v>
      </c>
      <c r="D469" s="103">
        <f t="shared" si="201"/>
        <v>10688</v>
      </c>
      <c r="E469" s="103">
        <f t="shared" si="201"/>
        <v>3829.25</v>
      </c>
      <c r="F469" s="103">
        <f t="shared" si="201"/>
        <v>1707.5</v>
      </c>
      <c r="G469" s="103">
        <f t="shared" si="201"/>
        <v>71</v>
      </c>
      <c r="H469" s="103">
        <f t="shared" si="201"/>
        <v>49699.199999999997</v>
      </c>
      <c r="I469" s="103"/>
      <c r="J469" s="103" t="s">
        <v>15</v>
      </c>
      <c r="K469" s="103" t="s">
        <v>15</v>
      </c>
      <c r="L469" s="103">
        <f>AVERAGE(L219:L223)</f>
        <v>27564</v>
      </c>
      <c r="M469" s="103">
        <f>AVERAGE(M219:M223)</f>
        <v>65822</v>
      </c>
      <c r="N469" s="103">
        <f>AVERAGE(N219:N223)</f>
        <v>19314</v>
      </c>
      <c r="O469" s="103">
        <f>AVERAGE(O219:O223)</f>
        <v>304</v>
      </c>
      <c r="P469" s="103">
        <f>AVERAGE(P219:P223)</f>
        <v>71469.600000000006</v>
      </c>
    </row>
    <row r="470" spans="1:16" ht="11.25" customHeight="1">
      <c r="A470" s="68" t="s">
        <v>11</v>
      </c>
      <c r="B470" s="103">
        <f>AVERAGE(B224:B228)</f>
        <v>17321.333333333332</v>
      </c>
      <c r="C470" s="103">
        <f t="shared" ref="C470:P470" si="202">AVERAGE(C224:C228)</f>
        <v>12216.333333333334</v>
      </c>
      <c r="D470" s="103">
        <f t="shared" si="202"/>
        <v>4062.5</v>
      </c>
      <c r="E470" s="103">
        <f t="shared" si="202"/>
        <v>1536.5</v>
      </c>
      <c r="F470" s="103">
        <f t="shared" si="202"/>
        <v>1220</v>
      </c>
      <c r="G470" s="103" t="s">
        <v>15</v>
      </c>
      <c r="H470" s="103">
        <f t="shared" si="202"/>
        <v>26331</v>
      </c>
      <c r="I470" s="103"/>
      <c r="J470" s="103" t="s">
        <v>15</v>
      </c>
      <c r="K470" s="103" t="s">
        <v>15</v>
      </c>
      <c r="L470" s="103">
        <f t="shared" si="202"/>
        <v>8029.5</v>
      </c>
      <c r="M470" s="103">
        <f t="shared" si="202"/>
        <v>23097</v>
      </c>
      <c r="N470" s="103">
        <f t="shared" si="202"/>
        <v>10866</v>
      </c>
      <c r="O470" s="103" t="s">
        <v>15</v>
      </c>
      <c r="P470" s="103">
        <f t="shared" si="202"/>
        <v>35261.25</v>
      </c>
    </row>
    <row r="471" spans="1:16" ht="11.25" customHeight="1">
      <c r="A471" s="68" t="s">
        <v>12</v>
      </c>
      <c r="B471" s="103">
        <f>AVERAGE(B229:B233)</f>
        <v>5255</v>
      </c>
      <c r="C471" s="103">
        <f t="shared" ref="C471:P471" si="203">AVERAGE(C229:C233)</f>
        <v>2960.5</v>
      </c>
      <c r="D471" s="103">
        <f t="shared" si="203"/>
        <v>4030</v>
      </c>
      <c r="E471" s="103">
        <f t="shared" si="203"/>
        <v>2688</v>
      </c>
      <c r="F471" s="103">
        <f t="shared" si="203"/>
        <v>92</v>
      </c>
      <c r="G471" s="103" t="s">
        <v>15</v>
      </c>
      <c r="H471" s="103">
        <f t="shared" si="203"/>
        <v>10590</v>
      </c>
      <c r="I471" s="103"/>
      <c r="J471" s="103" t="s">
        <v>15</v>
      </c>
      <c r="K471" s="103" t="s">
        <v>15</v>
      </c>
      <c r="L471" s="103">
        <f t="shared" si="203"/>
        <v>3905</v>
      </c>
      <c r="M471" s="103">
        <f t="shared" si="203"/>
        <v>9887.3333333333339</v>
      </c>
      <c r="N471" s="103">
        <f t="shared" si="203"/>
        <v>714.5</v>
      </c>
      <c r="O471" s="103" t="s">
        <v>15</v>
      </c>
      <c r="P471" s="103">
        <f t="shared" si="203"/>
        <v>12967</v>
      </c>
    </row>
    <row r="472" spans="1:16" ht="11.25" customHeight="1">
      <c r="A472" s="68" t="s">
        <v>13</v>
      </c>
      <c r="B472" s="103">
        <f>AVERAGE(B234:B238)</f>
        <v>18344.8</v>
      </c>
      <c r="C472" s="103">
        <f>AVERAGE(C234:C238)</f>
        <v>7583.6</v>
      </c>
      <c r="D472" s="103">
        <f>AVERAGE(D234:D238)</f>
        <v>11498.6</v>
      </c>
      <c r="E472" s="103">
        <f>AVERAGE(E234:E238)</f>
        <v>10012</v>
      </c>
      <c r="F472" s="103">
        <f>AVERAGE(F234:F238)</f>
        <v>1656</v>
      </c>
      <c r="G472" s="103" t="str">
        <f>G234</f>
        <v>-</v>
      </c>
      <c r="H472" s="103">
        <f>AVERAGE(H234:H238)</f>
        <v>48432.6</v>
      </c>
      <c r="I472" s="103"/>
      <c r="J472" s="103" t="str">
        <f t="shared" ref="J472:O472" si="204">J234</f>
        <v>-</v>
      </c>
      <c r="K472" s="103" t="str">
        <f t="shared" si="204"/>
        <v>-</v>
      </c>
      <c r="L472" s="103">
        <f>AVERAGE(L234:L238)</f>
        <v>3665.5</v>
      </c>
      <c r="M472" s="103">
        <f>AVERAGE(M234:M238)</f>
        <v>5111</v>
      </c>
      <c r="N472" s="103">
        <f>AVERAGE(N234:N238)</f>
        <v>6837.666666666667</v>
      </c>
      <c r="O472" s="103" t="str">
        <f t="shared" si="204"/>
        <v>-</v>
      </c>
      <c r="P472" s="103">
        <f>AVERAGE(P234:P238)</f>
        <v>12146</v>
      </c>
    </row>
    <row r="473" spans="1:16" ht="11.25" customHeight="1">
      <c r="A473" s="68" t="s">
        <v>14</v>
      </c>
      <c r="B473" s="103">
        <f>AVERAGE(B239:B243)</f>
        <v>7907.6</v>
      </c>
      <c r="C473" s="103">
        <f t="shared" ref="C473:H473" si="205">AVERAGE(C239:C243)</f>
        <v>10368.6</v>
      </c>
      <c r="D473" s="103">
        <f t="shared" si="205"/>
        <v>3255.4</v>
      </c>
      <c r="E473" s="103">
        <f t="shared" si="205"/>
        <v>3160.8</v>
      </c>
      <c r="F473" s="103">
        <f t="shared" si="205"/>
        <v>564.79999999999995</v>
      </c>
      <c r="G473" s="103" t="str">
        <f>G239</f>
        <v>-</v>
      </c>
      <c r="H473" s="103">
        <f t="shared" si="205"/>
        <v>25257.200000000001</v>
      </c>
      <c r="I473" s="103"/>
      <c r="J473" s="103" t="str">
        <f t="shared" ref="J473:K473" si="206">J239</f>
        <v>-</v>
      </c>
      <c r="K473" s="103" t="str">
        <f t="shared" si="206"/>
        <v>-</v>
      </c>
      <c r="L473" s="103">
        <f t="shared" ref="L473:P473" si="207">AVERAGE(L239:L243)</f>
        <v>4042.6</v>
      </c>
      <c r="M473" s="103">
        <f t="shared" si="207"/>
        <v>6486.6</v>
      </c>
      <c r="N473" s="103">
        <f t="shared" si="207"/>
        <v>1099.2</v>
      </c>
      <c r="O473" s="103" t="str">
        <f>O239</f>
        <v>-</v>
      </c>
      <c r="P473" s="103">
        <f t="shared" si="207"/>
        <v>11628.4</v>
      </c>
    </row>
    <row r="474" spans="1:16" ht="11.25" customHeight="1">
      <c r="A474" s="68">
        <v>2011</v>
      </c>
      <c r="B474" s="103">
        <f t="shared" ref="B474:H474" si="208">B244</f>
        <v>9211</v>
      </c>
      <c r="C474" s="103">
        <f t="shared" si="208"/>
        <v>11258</v>
      </c>
      <c r="D474" s="103">
        <f t="shared" si="208"/>
        <v>6130</v>
      </c>
      <c r="E474" s="103">
        <f t="shared" si="208"/>
        <v>2771</v>
      </c>
      <c r="F474" s="103">
        <f t="shared" si="208"/>
        <v>368</v>
      </c>
      <c r="G474" s="103" t="str">
        <f t="shared" si="208"/>
        <v>-</v>
      </c>
      <c r="H474" s="103">
        <f t="shared" si="208"/>
        <v>29738</v>
      </c>
      <c r="I474" s="103"/>
      <c r="J474" s="103" t="str">
        <f t="shared" ref="J474:P474" si="209">J244</f>
        <v>-</v>
      </c>
      <c r="K474" s="103" t="str">
        <f t="shared" si="209"/>
        <v>-</v>
      </c>
      <c r="L474" s="103">
        <f t="shared" si="209"/>
        <v>1865</v>
      </c>
      <c r="M474" s="103">
        <f t="shared" si="209"/>
        <v>1064</v>
      </c>
      <c r="N474" s="103">
        <f t="shared" si="209"/>
        <v>588</v>
      </c>
      <c r="O474" s="103" t="str">
        <f t="shared" si="209"/>
        <v>-</v>
      </c>
      <c r="P474" s="103">
        <f t="shared" si="209"/>
        <v>3517</v>
      </c>
    </row>
    <row r="475" spans="1:16" ht="11.25" customHeight="1">
      <c r="A475" s="68">
        <v>2012</v>
      </c>
      <c r="B475" s="103">
        <f t="shared" ref="B475:H485" si="210">B245</f>
        <v>11663</v>
      </c>
      <c r="C475" s="103">
        <f t="shared" si="210"/>
        <v>17424</v>
      </c>
      <c r="D475" s="103">
        <f t="shared" si="210"/>
        <v>5588</v>
      </c>
      <c r="E475" s="103">
        <f t="shared" si="210"/>
        <v>6547</v>
      </c>
      <c r="F475" s="103">
        <f t="shared" si="210"/>
        <v>4077</v>
      </c>
      <c r="G475" s="103" t="str">
        <f t="shared" si="210"/>
        <v>-</v>
      </c>
      <c r="H475" s="103">
        <f t="shared" si="210"/>
        <v>45299</v>
      </c>
      <c r="I475" s="103"/>
      <c r="J475" s="103" t="str">
        <f t="shared" ref="J475:P485" si="211">J245</f>
        <v>-</v>
      </c>
      <c r="K475" s="103" t="str">
        <f t="shared" si="211"/>
        <v>-</v>
      </c>
      <c r="L475" s="103">
        <f t="shared" si="211"/>
        <v>808</v>
      </c>
      <c r="M475" s="103">
        <f t="shared" si="211"/>
        <v>1153</v>
      </c>
      <c r="N475" s="103">
        <f t="shared" si="211"/>
        <v>1932</v>
      </c>
      <c r="O475" s="103" t="str">
        <f t="shared" si="211"/>
        <v>-</v>
      </c>
      <c r="P475" s="103">
        <f t="shared" si="211"/>
        <v>3893</v>
      </c>
    </row>
    <row r="476" spans="1:16" ht="11.25" customHeight="1">
      <c r="A476" s="68">
        <v>2013</v>
      </c>
      <c r="B476" s="103">
        <f t="shared" si="210"/>
        <v>11021</v>
      </c>
      <c r="C476" s="103">
        <f t="shared" si="210"/>
        <v>12910</v>
      </c>
      <c r="D476" s="103">
        <f t="shared" si="210"/>
        <v>7994</v>
      </c>
      <c r="E476" s="103">
        <f t="shared" si="210"/>
        <v>8987</v>
      </c>
      <c r="F476" s="103">
        <f t="shared" si="210"/>
        <v>1123</v>
      </c>
      <c r="G476" s="103" t="str">
        <f t="shared" si="210"/>
        <v>-</v>
      </c>
      <c r="H476" s="103">
        <f t="shared" si="210"/>
        <v>42035</v>
      </c>
      <c r="I476" s="103"/>
      <c r="J476" s="103" t="str">
        <f t="shared" si="211"/>
        <v>-</v>
      </c>
      <c r="K476" s="103" t="str">
        <f t="shared" si="211"/>
        <v>-</v>
      </c>
      <c r="L476" s="103">
        <f t="shared" si="211"/>
        <v>1959</v>
      </c>
      <c r="M476" s="103">
        <f t="shared" si="211"/>
        <v>4139</v>
      </c>
      <c r="N476" s="103">
        <f t="shared" si="211"/>
        <v>395</v>
      </c>
      <c r="O476" s="103" t="str">
        <f t="shared" si="211"/>
        <v>-</v>
      </c>
      <c r="P476" s="103">
        <f t="shared" si="211"/>
        <v>6493</v>
      </c>
    </row>
    <row r="477" spans="1:16" ht="11.25" customHeight="1">
      <c r="A477" s="68">
        <v>2014</v>
      </c>
      <c r="B477" s="103">
        <f t="shared" si="210"/>
        <v>33030</v>
      </c>
      <c r="C477" s="103">
        <f t="shared" si="210"/>
        <v>3835</v>
      </c>
      <c r="D477" s="103">
        <f t="shared" si="210"/>
        <v>10978</v>
      </c>
      <c r="E477" s="103">
        <f t="shared" si="210"/>
        <v>6136</v>
      </c>
      <c r="F477" s="103">
        <f t="shared" si="210"/>
        <v>910</v>
      </c>
      <c r="G477" s="103" t="str">
        <f t="shared" si="210"/>
        <v>-</v>
      </c>
      <c r="H477" s="103">
        <f t="shared" si="210"/>
        <v>54889</v>
      </c>
      <c r="I477" s="103"/>
      <c r="J477" s="103" t="str">
        <f t="shared" si="211"/>
        <v>-</v>
      </c>
      <c r="K477" s="103" t="str">
        <f t="shared" si="211"/>
        <v>-</v>
      </c>
      <c r="L477" s="103">
        <f t="shared" si="211"/>
        <v>5869</v>
      </c>
      <c r="M477" s="103">
        <f t="shared" si="211"/>
        <v>8442</v>
      </c>
      <c r="N477" s="103">
        <f t="shared" si="211"/>
        <v>8798</v>
      </c>
      <c r="O477" s="103" t="str">
        <f t="shared" si="211"/>
        <v>-</v>
      </c>
      <c r="P477" s="103">
        <f t="shared" si="211"/>
        <v>23109</v>
      </c>
    </row>
    <row r="478" spans="1:16" ht="11.25" customHeight="1">
      <c r="A478" s="68">
        <v>2015</v>
      </c>
      <c r="B478" s="103">
        <f t="shared" si="210"/>
        <v>22409</v>
      </c>
      <c r="C478" s="103">
        <f t="shared" si="210"/>
        <v>16585</v>
      </c>
      <c r="D478" s="103">
        <f t="shared" si="210"/>
        <v>13999</v>
      </c>
      <c r="E478" s="103">
        <f t="shared" si="210"/>
        <v>10868</v>
      </c>
      <c r="F478" s="103">
        <f t="shared" si="210"/>
        <v>2334</v>
      </c>
      <c r="G478" s="103" t="str">
        <f t="shared" si="210"/>
        <v>-</v>
      </c>
      <c r="H478" s="103">
        <f t="shared" si="210"/>
        <v>66195</v>
      </c>
      <c r="I478" s="103"/>
      <c r="J478" s="103" t="str">
        <f t="shared" si="211"/>
        <v>-</v>
      </c>
      <c r="K478" s="103" t="str">
        <f t="shared" si="211"/>
        <v>-</v>
      </c>
      <c r="L478" s="103">
        <f t="shared" si="211"/>
        <v>1056</v>
      </c>
      <c r="M478" s="103">
        <f t="shared" si="211"/>
        <v>1580</v>
      </c>
      <c r="N478" s="103">
        <f t="shared" si="211"/>
        <v>2449</v>
      </c>
      <c r="O478" s="103" t="str">
        <f t="shared" si="211"/>
        <v>-</v>
      </c>
      <c r="P478" s="103">
        <f t="shared" si="211"/>
        <v>5085</v>
      </c>
    </row>
    <row r="479" spans="1:16" ht="11.25" customHeight="1">
      <c r="A479" s="68">
        <v>2016</v>
      </c>
      <c r="B479" s="103">
        <f t="shared" si="210"/>
        <v>7609</v>
      </c>
      <c r="C479" s="103">
        <f t="shared" si="210"/>
        <v>5053</v>
      </c>
      <c r="D479" s="103">
        <f t="shared" si="210"/>
        <v>3753</v>
      </c>
      <c r="E479" s="103">
        <f t="shared" si="210"/>
        <v>2987</v>
      </c>
      <c r="F479" s="103" t="str">
        <f t="shared" si="210"/>
        <v>-</v>
      </c>
      <c r="G479" s="103" t="str">
        <f t="shared" si="210"/>
        <v>-</v>
      </c>
      <c r="H479" s="103">
        <f t="shared" si="210"/>
        <v>19402</v>
      </c>
      <c r="I479" s="103"/>
      <c r="J479" s="103" t="str">
        <f t="shared" si="211"/>
        <v>-</v>
      </c>
      <c r="K479" s="103" t="str">
        <f t="shared" si="211"/>
        <v>-</v>
      </c>
      <c r="L479" s="103" t="str">
        <f t="shared" si="211"/>
        <v>-</v>
      </c>
      <c r="M479" s="103" t="str">
        <f t="shared" si="211"/>
        <v>-</v>
      </c>
      <c r="N479" s="103" t="str">
        <f t="shared" si="211"/>
        <v>-</v>
      </c>
      <c r="O479" s="103" t="str">
        <f t="shared" si="211"/>
        <v>-</v>
      </c>
      <c r="P479" s="103" t="str">
        <f t="shared" si="211"/>
        <v>-</v>
      </c>
    </row>
    <row r="480" spans="1:16" ht="11.25" customHeight="1">
      <c r="A480" s="68">
        <v>2017</v>
      </c>
      <c r="B480" s="103">
        <f t="shared" si="210"/>
        <v>14584</v>
      </c>
      <c r="C480" s="103">
        <f t="shared" si="210"/>
        <v>8120</v>
      </c>
      <c r="D480" s="103">
        <f t="shared" si="210"/>
        <v>5830</v>
      </c>
      <c r="E480" s="103">
        <f t="shared" si="210"/>
        <v>5917</v>
      </c>
      <c r="F480" s="103">
        <f t="shared" si="210"/>
        <v>1109</v>
      </c>
      <c r="G480" s="103" t="str">
        <f t="shared" si="210"/>
        <v>-</v>
      </c>
      <c r="H480" s="103">
        <f t="shared" si="210"/>
        <v>35560</v>
      </c>
      <c r="I480" s="103"/>
      <c r="J480" s="103" t="str">
        <f t="shared" si="211"/>
        <v>-</v>
      </c>
      <c r="K480" s="103" t="str">
        <f t="shared" si="211"/>
        <v>-</v>
      </c>
      <c r="L480" s="103">
        <f t="shared" si="211"/>
        <v>247</v>
      </c>
      <c r="M480" s="103">
        <f t="shared" si="211"/>
        <v>1074</v>
      </c>
      <c r="N480" s="103">
        <f t="shared" si="211"/>
        <v>517</v>
      </c>
      <c r="O480" s="103" t="str">
        <f t="shared" si="211"/>
        <v>-</v>
      </c>
      <c r="P480" s="103">
        <f t="shared" si="211"/>
        <v>1838</v>
      </c>
    </row>
    <row r="481" spans="1:16" ht="11.25" customHeight="1">
      <c r="A481" s="86">
        <v>2018</v>
      </c>
      <c r="B481" s="103">
        <f t="shared" si="210"/>
        <v>6689</v>
      </c>
      <c r="C481" s="103">
        <f t="shared" si="210"/>
        <v>9279</v>
      </c>
      <c r="D481" s="103">
        <f t="shared" si="210"/>
        <v>5468</v>
      </c>
      <c r="E481" s="103">
        <f t="shared" si="210"/>
        <v>1740</v>
      </c>
      <c r="F481" s="103">
        <f t="shared" si="210"/>
        <v>713</v>
      </c>
      <c r="G481" s="103" t="str">
        <f t="shared" si="210"/>
        <v>-</v>
      </c>
      <c r="H481" s="103">
        <f t="shared" si="210"/>
        <v>23889</v>
      </c>
      <c r="I481" s="103"/>
      <c r="J481" s="103" t="str">
        <f t="shared" si="211"/>
        <v>-</v>
      </c>
      <c r="K481" s="103" t="str">
        <f t="shared" si="211"/>
        <v>-</v>
      </c>
      <c r="L481" s="103">
        <f t="shared" si="211"/>
        <v>455</v>
      </c>
      <c r="M481" s="103">
        <f t="shared" si="211"/>
        <v>541</v>
      </c>
      <c r="N481" s="103">
        <f t="shared" si="211"/>
        <v>388</v>
      </c>
      <c r="O481" s="103" t="str">
        <f t="shared" si="211"/>
        <v>-</v>
      </c>
      <c r="P481" s="103">
        <f t="shared" si="211"/>
        <v>1384</v>
      </c>
    </row>
    <row r="482" spans="1:16" ht="11.25" customHeight="1">
      <c r="A482" s="86">
        <v>2019</v>
      </c>
      <c r="B482" s="103">
        <f t="shared" si="210"/>
        <v>3918</v>
      </c>
      <c r="C482" s="103">
        <f t="shared" si="210"/>
        <v>3080</v>
      </c>
      <c r="D482" s="103">
        <f t="shared" si="210"/>
        <v>11764</v>
      </c>
      <c r="E482" s="103">
        <f t="shared" si="210"/>
        <v>2762</v>
      </c>
      <c r="F482" s="103">
        <f t="shared" si="210"/>
        <v>1760</v>
      </c>
      <c r="G482" s="103" t="str">
        <f t="shared" si="210"/>
        <v>-</v>
      </c>
      <c r="H482" s="103">
        <f t="shared" si="210"/>
        <v>23284</v>
      </c>
      <c r="I482" s="103"/>
      <c r="J482" s="103" t="str">
        <f t="shared" si="211"/>
        <v>-</v>
      </c>
      <c r="K482" s="103" t="str">
        <f t="shared" si="211"/>
        <v>-</v>
      </c>
      <c r="L482" s="103">
        <f t="shared" si="211"/>
        <v>2667</v>
      </c>
      <c r="M482" s="103">
        <f t="shared" si="211"/>
        <v>1460</v>
      </c>
      <c r="N482" s="103">
        <f t="shared" si="211"/>
        <v>1282</v>
      </c>
      <c r="O482" s="103" t="str">
        <f t="shared" si="211"/>
        <v>-</v>
      </c>
      <c r="P482" s="103">
        <f t="shared" si="211"/>
        <v>5409</v>
      </c>
    </row>
    <row r="483" spans="1:16" ht="11.25" customHeight="1">
      <c r="A483" s="86">
        <v>2020</v>
      </c>
      <c r="B483" s="103">
        <f t="shared" si="210"/>
        <v>709</v>
      </c>
      <c r="C483" s="103">
        <f t="shared" si="210"/>
        <v>1343</v>
      </c>
      <c r="D483" s="103">
        <f t="shared" si="210"/>
        <v>7326</v>
      </c>
      <c r="E483" s="103">
        <f t="shared" si="210"/>
        <v>2962</v>
      </c>
      <c r="F483" s="103">
        <f t="shared" si="210"/>
        <v>160</v>
      </c>
      <c r="G483" s="103" t="str">
        <f t="shared" si="210"/>
        <v>-</v>
      </c>
      <c r="H483" s="103">
        <f t="shared" si="210"/>
        <v>12500</v>
      </c>
      <c r="I483" s="103"/>
      <c r="J483" s="103" t="str">
        <f t="shared" si="211"/>
        <v>-</v>
      </c>
      <c r="K483" s="103" t="str">
        <f t="shared" si="211"/>
        <v>-</v>
      </c>
      <c r="L483" s="103">
        <f t="shared" si="211"/>
        <v>285</v>
      </c>
      <c r="M483" s="103">
        <f t="shared" si="211"/>
        <v>378</v>
      </c>
      <c r="N483" s="103">
        <f t="shared" si="211"/>
        <v>104</v>
      </c>
      <c r="O483" s="103" t="str">
        <f t="shared" si="211"/>
        <v>-</v>
      </c>
      <c r="P483" s="103">
        <f t="shared" si="211"/>
        <v>767</v>
      </c>
    </row>
    <row r="484" spans="1:16" ht="11.25" customHeight="1">
      <c r="A484" s="86">
        <v>2021</v>
      </c>
      <c r="B484" s="103">
        <f t="shared" si="210"/>
        <v>2581</v>
      </c>
      <c r="C484" s="103">
        <f t="shared" si="210"/>
        <v>7287</v>
      </c>
      <c r="D484" s="103">
        <f t="shared" si="210"/>
        <v>5675</v>
      </c>
      <c r="E484" s="103">
        <f t="shared" si="210"/>
        <v>3197</v>
      </c>
      <c r="F484" s="103">
        <f t="shared" si="210"/>
        <v>523</v>
      </c>
      <c r="G484" s="103" t="str">
        <f t="shared" si="210"/>
        <v>-</v>
      </c>
      <c r="H484" s="103">
        <f t="shared" si="210"/>
        <v>19263</v>
      </c>
      <c r="I484" s="103"/>
      <c r="J484" s="103" t="str">
        <f t="shared" si="211"/>
        <v>-</v>
      </c>
      <c r="K484" s="103" t="str">
        <f t="shared" si="211"/>
        <v>-</v>
      </c>
      <c r="L484" s="103">
        <f t="shared" si="211"/>
        <v>626</v>
      </c>
      <c r="M484" s="103">
        <f t="shared" si="211"/>
        <v>1139</v>
      </c>
      <c r="N484" s="103">
        <f t="shared" si="211"/>
        <v>1747</v>
      </c>
      <c r="O484" s="103" t="str">
        <f t="shared" si="211"/>
        <v>-</v>
      </c>
      <c r="P484" s="103">
        <f t="shared" si="211"/>
        <v>3512</v>
      </c>
    </row>
    <row r="485" spans="1:16" ht="11.25" customHeight="1">
      <c r="A485" s="86">
        <v>2022</v>
      </c>
      <c r="B485" s="103">
        <f t="shared" si="210"/>
        <v>14068</v>
      </c>
      <c r="C485" s="103">
        <f t="shared" si="210"/>
        <v>3382</v>
      </c>
      <c r="D485" s="103">
        <f t="shared" si="210"/>
        <v>6262</v>
      </c>
      <c r="E485" s="103">
        <f t="shared" si="210"/>
        <v>2020</v>
      </c>
      <c r="F485" s="103">
        <f t="shared" si="210"/>
        <v>247</v>
      </c>
      <c r="G485" s="103" t="str">
        <f t="shared" si="210"/>
        <v>-</v>
      </c>
      <c r="H485" s="103">
        <f t="shared" si="210"/>
        <v>25979</v>
      </c>
      <c r="I485" s="103"/>
      <c r="J485" s="103" t="str">
        <f t="shared" si="211"/>
        <v>-</v>
      </c>
      <c r="K485" s="103" t="str">
        <f t="shared" si="211"/>
        <v>-</v>
      </c>
      <c r="L485" s="103">
        <f t="shared" si="211"/>
        <v>2927</v>
      </c>
      <c r="M485" s="103">
        <f t="shared" si="211"/>
        <v>2505</v>
      </c>
      <c r="N485" s="103">
        <f t="shared" si="211"/>
        <v>7506</v>
      </c>
      <c r="O485" s="103" t="str">
        <f t="shared" si="211"/>
        <v>-</v>
      </c>
      <c r="P485" s="103">
        <f t="shared" si="211"/>
        <v>12938</v>
      </c>
    </row>
    <row r="486" spans="1:16" ht="11.25" customHeight="1">
      <c r="A486" s="86">
        <v>2023</v>
      </c>
      <c r="B486" s="103">
        <f t="shared" ref="B486:H487" si="212">B256</f>
        <v>8043</v>
      </c>
      <c r="C486" s="103">
        <f t="shared" si="212"/>
        <v>17423</v>
      </c>
      <c r="D486" s="103">
        <f t="shared" si="212"/>
        <v>11491</v>
      </c>
      <c r="E486" s="103">
        <f t="shared" si="212"/>
        <v>398</v>
      </c>
      <c r="F486" s="103">
        <f t="shared" si="212"/>
        <v>367</v>
      </c>
      <c r="G486" s="103" t="str">
        <f t="shared" si="212"/>
        <v>-</v>
      </c>
      <c r="H486" s="103">
        <f t="shared" si="212"/>
        <v>37722</v>
      </c>
      <c r="I486" s="103"/>
      <c r="J486" s="103" t="str">
        <f t="shared" ref="J486:P487" si="213">J256</f>
        <v>-</v>
      </c>
      <c r="K486" s="103" t="str">
        <f t="shared" si="213"/>
        <v>-</v>
      </c>
      <c r="L486" s="103">
        <f t="shared" si="213"/>
        <v>2633</v>
      </c>
      <c r="M486" s="103">
        <f t="shared" si="213"/>
        <v>2334</v>
      </c>
      <c r="N486" s="103">
        <f t="shared" si="213"/>
        <v>4452</v>
      </c>
      <c r="O486" s="103" t="str">
        <f t="shared" si="213"/>
        <v>-</v>
      </c>
      <c r="P486" s="103">
        <f t="shared" si="213"/>
        <v>9419</v>
      </c>
    </row>
    <row r="487" spans="1:16" ht="11.25" customHeight="1">
      <c r="A487" s="86" t="s">
        <v>346</v>
      </c>
      <c r="B487" s="103">
        <f t="shared" si="212"/>
        <v>13206</v>
      </c>
      <c r="C487" s="103">
        <f t="shared" si="212"/>
        <v>12277</v>
      </c>
      <c r="D487" s="103">
        <f t="shared" si="212"/>
        <v>10396</v>
      </c>
      <c r="E487" s="103">
        <f t="shared" si="212"/>
        <v>2491</v>
      </c>
      <c r="F487" s="103">
        <f t="shared" si="212"/>
        <v>476</v>
      </c>
      <c r="G487" s="103" t="str">
        <f t="shared" si="212"/>
        <v>-</v>
      </c>
      <c r="H487" s="103">
        <f t="shared" si="212"/>
        <v>38846</v>
      </c>
      <c r="I487" s="103"/>
      <c r="J487" s="103" t="str">
        <f t="shared" si="213"/>
        <v>-</v>
      </c>
      <c r="K487" s="103" t="str">
        <f t="shared" si="213"/>
        <v>-</v>
      </c>
      <c r="L487" s="103">
        <f t="shared" si="213"/>
        <v>4988</v>
      </c>
      <c r="M487" s="103">
        <f t="shared" si="213"/>
        <v>5373</v>
      </c>
      <c r="N487" s="103">
        <f t="shared" si="213"/>
        <v>799</v>
      </c>
      <c r="O487" s="103" t="str">
        <f t="shared" si="213"/>
        <v>-</v>
      </c>
      <c r="P487" s="103">
        <f t="shared" si="213"/>
        <v>11160</v>
      </c>
    </row>
    <row r="488" spans="1:16" ht="11.25" customHeight="1">
      <c r="B488" s="103"/>
      <c r="C488" s="103"/>
      <c r="D488" s="103"/>
      <c r="E488" s="103"/>
      <c r="F488" s="103"/>
      <c r="G488" s="103"/>
      <c r="H488" s="103"/>
      <c r="I488" s="103"/>
      <c r="J488" s="103"/>
      <c r="K488" s="103"/>
      <c r="L488" s="103"/>
      <c r="M488" s="103"/>
      <c r="N488" s="103"/>
      <c r="O488" s="103"/>
      <c r="P488" s="103"/>
    </row>
    <row r="489" spans="1:16">
      <c r="A489" s="63" t="s">
        <v>315</v>
      </c>
      <c r="B489" s="85"/>
      <c r="C489" s="85"/>
      <c r="D489" s="85"/>
      <c r="E489" s="85"/>
      <c r="F489" s="73"/>
      <c r="G489" s="73"/>
      <c r="H489" s="73"/>
      <c r="I489" s="73"/>
      <c r="J489" s="73"/>
      <c r="K489" s="73"/>
      <c r="L489" s="73"/>
      <c r="M489" s="73"/>
      <c r="N489" s="73"/>
      <c r="O489" s="73"/>
      <c r="P489" s="73"/>
    </row>
    <row r="490" spans="1:16" ht="11.25" customHeight="1">
      <c r="A490" s="68" t="s">
        <v>102</v>
      </c>
      <c r="B490" s="103">
        <f>AVERAGE(B265:B269)</f>
        <v>2150.1999999999998</v>
      </c>
      <c r="C490" s="103">
        <f t="shared" ref="C490:H490" si="214">AVERAGE(C265:C269)</f>
        <v>1883.2</v>
      </c>
      <c r="D490" s="103">
        <f t="shared" si="214"/>
        <v>3636.2</v>
      </c>
      <c r="E490" s="103">
        <f t="shared" si="214"/>
        <v>1335.6</v>
      </c>
      <c r="F490" s="103">
        <f t="shared" si="214"/>
        <v>1018.2</v>
      </c>
      <c r="G490" s="103">
        <f t="shared" si="214"/>
        <v>198.4</v>
      </c>
      <c r="H490" s="103">
        <f t="shared" si="214"/>
        <v>10023.4</v>
      </c>
      <c r="I490" s="103"/>
      <c r="J490" s="103">
        <f t="shared" ref="J490:P490" si="215">AVERAGE(J265:J269)</f>
        <v>282.8</v>
      </c>
      <c r="K490" s="103">
        <f t="shared" si="215"/>
        <v>7435.4</v>
      </c>
      <c r="L490" s="103">
        <f t="shared" si="215"/>
        <v>16405.8</v>
      </c>
      <c r="M490" s="103">
        <f t="shared" si="215"/>
        <v>24484</v>
      </c>
      <c r="N490" s="103">
        <f t="shared" si="215"/>
        <v>16665.8</v>
      </c>
      <c r="O490" s="103">
        <f t="shared" si="215"/>
        <v>54.2</v>
      </c>
      <c r="P490" s="103">
        <f t="shared" si="215"/>
        <v>65273.8</v>
      </c>
    </row>
    <row r="491" spans="1:16" ht="11.25" customHeight="1">
      <c r="A491" s="68" t="s">
        <v>10</v>
      </c>
      <c r="B491" s="103">
        <f>AVERAGE(B270:B274)</f>
        <v>6876.6</v>
      </c>
      <c r="C491" s="103">
        <f t="shared" ref="C491:H491" si="216">AVERAGE(C270:C274)</f>
        <v>5955.2</v>
      </c>
      <c r="D491" s="103">
        <f t="shared" si="216"/>
        <v>6725.8</v>
      </c>
      <c r="E491" s="103">
        <f t="shared" si="216"/>
        <v>4506.3999999999996</v>
      </c>
      <c r="F491" s="103">
        <f t="shared" si="216"/>
        <v>1248</v>
      </c>
      <c r="G491" s="103">
        <f t="shared" si="216"/>
        <v>12</v>
      </c>
      <c r="H491" s="103">
        <f t="shared" si="216"/>
        <v>25312</v>
      </c>
      <c r="I491" s="103"/>
      <c r="J491" s="103">
        <f t="shared" ref="J491:P491" si="217">AVERAGE(J270:J274)</f>
        <v>3.4</v>
      </c>
      <c r="K491" s="103">
        <f t="shared" si="217"/>
        <v>4256.2</v>
      </c>
      <c r="L491" s="103">
        <f t="shared" si="217"/>
        <v>32310.2</v>
      </c>
      <c r="M491" s="103">
        <f t="shared" si="217"/>
        <v>35942.199999999997</v>
      </c>
      <c r="N491" s="103">
        <f t="shared" si="217"/>
        <v>11051</v>
      </c>
      <c r="O491" s="103">
        <f t="shared" si="217"/>
        <v>6.8</v>
      </c>
      <c r="P491" s="103">
        <f t="shared" si="217"/>
        <v>83563</v>
      </c>
    </row>
    <row r="492" spans="1:16" ht="11.25" customHeight="1">
      <c r="A492" s="68" t="s">
        <v>11</v>
      </c>
      <c r="B492" s="103">
        <f>AVERAGE(B275:B279)</f>
        <v>4343</v>
      </c>
      <c r="C492" s="103">
        <f t="shared" ref="C492:P492" si="218">AVERAGE(C275:C279)</f>
        <v>4181.3999999999996</v>
      </c>
      <c r="D492" s="103">
        <f t="shared" si="218"/>
        <v>3510.6</v>
      </c>
      <c r="E492" s="103">
        <f t="shared" si="218"/>
        <v>4243.2</v>
      </c>
      <c r="F492" s="103">
        <f t="shared" si="218"/>
        <v>570.6</v>
      </c>
      <c r="G492" s="103">
        <f t="shared" si="218"/>
        <v>29.4</v>
      </c>
      <c r="H492" s="103">
        <f t="shared" si="218"/>
        <v>16848.8</v>
      </c>
      <c r="I492" s="103"/>
      <c r="J492" s="103">
        <f t="shared" si="218"/>
        <v>0.6</v>
      </c>
      <c r="K492" s="103">
        <f t="shared" si="218"/>
        <v>0.6</v>
      </c>
      <c r="L492" s="103">
        <f t="shared" si="218"/>
        <v>17220.400000000001</v>
      </c>
      <c r="M492" s="103">
        <f t="shared" si="218"/>
        <v>26038</v>
      </c>
      <c r="N492" s="103">
        <f t="shared" si="218"/>
        <v>5275</v>
      </c>
      <c r="O492" s="103">
        <f t="shared" si="218"/>
        <v>102.6</v>
      </c>
      <c r="P492" s="103">
        <f t="shared" si="218"/>
        <v>48534.6</v>
      </c>
    </row>
    <row r="493" spans="1:16" ht="11.25" customHeight="1">
      <c r="A493" s="68" t="s">
        <v>12</v>
      </c>
      <c r="B493" s="103">
        <f>AVERAGE(B280:B284)</f>
        <v>2580.4</v>
      </c>
      <c r="C493" s="103">
        <f t="shared" ref="C493:P493" si="219">AVERAGE(C280:C284)</f>
        <v>6524</v>
      </c>
      <c r="D493" s="103">
        <f t="shared" si="219"/>
        <v>446</v>
      </c>
      <c r="E493" s="103">
        <f t="shared" si="219"/>
        <v>3806.2</v>
      </c>
      <c r="F493" s="103">
        <f t="shared" si="219"/>
        <v>1892.8</v>
      </c>
      <c r="G493" s="103" t="s">
        <v>15</v>
      </c>
      <c r="H493" s="103">
        <f t="shared" si="219"/>
        <v>15249.4</v>
      </c>
      <c r="I493" s="103"/>
      <c r="J493" s="103">
        <f t="shared" si="219"/>
        <v>0</v>
      </c>
      <c r="K493" s="103">
        <f t="shared" si="219"/>
        <v>0.2</v>
      </c>
      <c r="L493" s="103">
        <f t="shared" si="219"/>
        <v>14.8</v>
      </c>
      <c r="M493" s="103">
        <f t="shared" si="219"/>
        <v>11063.2</v>
      </c>
      <c r="N493" s="103">
        <f t="shared" si="219"/>
        <v>8533.2000000000007</v>
      </c>
      <c r="O493" s="103" t="s">
        <v>15</v>
      </c>
      <c r="P493" s="103">
        <f t="shared" si="219"/>
        <v>19611.400000000001</v>
      </c>
    </row>
    <row r="494" spans="1:16" ht="11.25" customHeight="1">
      <c r="A494" s="68" t="s">
        <v>13</v>
      </c>
      <c r="B494" s="103">
        <f>AVERAGE(B285:B289)</f>
        <v>5460.6</v>
      </c>
      <c r="C494" s="103">
        <f>AVERAGE(C285:C289)</f>
        <v>14660.2</v>
      </c>
      <c r="D494" s="103">
        <f>AVERAGE(D285:D289)</f>
        <v>9462.2000000000007</v>
      </c>
      <c r="E494" s="103">
        <f>AVERAGE(E285:E289)</f>
        <v>6270.8</v>
      </c>
      <c r="F494" s="103">
        <f>AVERAGE(F285:F289)</f>
        <v>3260.4</v>
      </c>
      <c r="G494" s="103" t="str">
        <f>G285</f>
        <v>-</v>
      </c>
      <c r="H494" s="103">
        <f>AVERAGE(H285:H289)</f>
        <v>39114.199999999997</v>
      </c>
      <c r="I494" s="103"/>
      <c r="J494" s="103">
        <f>AVERAGE(J285:J289)</f>
        <v>2</v>
      </c>
      <c r="K494" s="103">
        <f>AVERAGE(K285:K289)</f>
        <v>3.4</v>
      </c>
      <c r="L494" s="103">
        <f>AVERAGE(L285:L289)</f>
        <v>7259.4</v>
      </c>
      <c r="M494" s="103">
        <f>AVERAGE(M285:M289)</f>
        <v>17964.400000000001</v>
      </c>
      <c r="N494" s="103">
        <f>AVERAGE(N285:N289)</f>
        <v>9381.4</v>
      </c>
      <c r="O494" s="103" t="str">
        <f>O285</f>
        <v>-</v>
      </c>
      <c r="P494" s="103">
        <f>AVERAGE(P285:P289)</f>
        <v>34610.6</v>
      </c>
    </row>
    <row r="495" spans="1:16" ht="11.25" customHeight="1">
      <c r="A495" s="68" t="s">
        <v>14</v>
      </c>
      <c r="B495" s="103">
        <f>AVERAGE(B290:B294)</f>
        <v>1382.4</v>
      </c>
      <c r="C495" s="103">
        <f t="shared" ref="C495:H495" si="220">AVERAGE(C290:C294)</f>
        <v>9962.4</v>
      </c>
      <c r="D495" s="103">
        <f t="shared" si="220"/>
        <v>4491.2</v>
      </c>
      <c r="E495" s="103">
        <f t="shared" si="220"/>
        <v>5907</v>
      </c>
      <c r="F495" s="103">
        <f t="shared" si="220"/>
        <v>2056.4</v>
      </c>
      <c r="G495" s="103">
        <f t="shared" si="220"/>
        <v>10.199999999999999</v>
      </c>
      <c r="H495" s="103">
        <f t="shared" si="220"/>
        <v>23799.4</v>
      </c>
      <c r="I495" s="103"/>
      <c r="J495" s="103">
        <f>AVERAGE(J290:J294)</f>
        <v>3.6</v>
      </c>
      <c r="K495" s="103">
        <f t="shared" ref="K495:P495" si="221">AVERAGE(K290:K294)</f>
        <v>39</v>
      </c>
      <c r="L495" s="103">
        <f t="shared" si="221"/>
        <v>12304</v>
      </c>
      <c r="M495" s="103">
        <f t="shared" si="221"/>
        <v>14163.4</v>
      </c>
      <c r="N495" s="103">
        <f t="shared" si="221"/>
        <v>5162.8</v>
      </c>
      <c r="O495" s="103">
        <f t="shared" si="221"/>
        <v>7</v>
      </c>
      <c r="P495" s="103">
        <f t="shared" si="221"/>
        <v>31672.799999999999</v>
      </c>
    </row>
    <row r="496" spans="1:16" ht="11.25" customHeight="1">
      <c r="A496" s="68">
        <v>2011</v>
      </c>
      <c r="B496" s="103">
        <f t="shared" ref="B496:H496" si="222">B295</f>
        <v>1120</v>
      </c>
      <c r="C496" s="103">
        <f t="shared" si="222"/>
        <v>8817</v>
      </c>
      <c r="D496" s="103">
        <f t="shared" si="222"/>
        <v>14761</v>
      </c>
      <c r="E496" s="103">
        <f t="shared" si="222"/>
        <v>6708</v>
      </c>
      <c r="F496" s="103">
        <f t="shared" si="222"/>
        <v>418</v>
      </c>
      <c r="G496" s="103">
        <f t="shared" si="222"/>
        <v>0</v>
      </c>
      <c r="H496" s="103">
        <f t="shared" si="222"/>
        <v>31824</v>
      </c>
      <c r="I496" s="103"/>
      <c r="J496" s="103">
        <f t="shared" ref="J496:P496" si="223">J295</f>
        <v>0</v>
      </c>
      <c r="K496" s="103">
        <f t="shared" si="223"/>
        <v>0</v>
      </c>
      <c r="L496" s="103">
        <f t="shared" si="223"/>
        <v>2062</v>
      </c>
      <c r="M496" s="103">
        <f t="shared" si="223"/>
        <v>4791</v>
      </c>
      <c r="N496" s="103">
        <f t="shared" si="223"/>
        <v>6711</v>
      </c>
      <c r="O496" s="103">
        <f t="shared" si="223"/>
        <v>0</v>
      </c>
      <c r="P496" s="103">
        <f t="shared" si="223"/>
        <v>13564</v>
      </c>
    </row>
    <row r="497" spans="1:16" ht="11.25" customHeight="1">
      <c r="A497" s="68">
        <v>2012</v>
      </c>
      <c r="B497" s="103">
        <f t="shared" ref="B497:H507" si="224">B296</f>
        <v>4465</v>
      </c>
      <c r="C497" s="103">
        <f t="shared" si="224"/>
        <v>20696</v>
      </c>
      <c r="D497" s="103">
        <f t="shared" si="224"/>
        <v>10144</v>
      </c>
      <c r="E497" s="103">
        <f t="shared" si="224"/>
        <v>14650</v>
      </c>
      <c r="F497" s="103">
        <f t="shared" si="224"/>
        <v>4834</v>
      </c>
      <c r="G497" s="103">
        <f t="shared" si="224"/>
        <v>10</v>
      </c>
      <c r="H497" s="103">
        <f t="shared" si="224"/>
        <v>54789</v>
      </c>
      <c r="I497" s="103"/>
      <c r="J497" s="103">
        <f t="shared" ref="J497:P507" si="225">J296</f>
        <v>1</v>
      </c>
      <c r="K497" s="103">
        <f t="shared" si="225"/>
        <v>101</v>
      </c>
      <c r="L497" s="103">
        <f t="shared" si="225"/>
        <v>2769</v>
      </c>
      <c r="M497" s="103">
        <f t="shared" si="225"/>
        <v>18790</v>
      </c>
      <c r="N497" s="103">
        <f t="shared" si="225"/>
        <v>15869</v>
      </c>
      <c r="O497" s="103">
        <f t="shared" si="225"/>
        <v>0</v>
      </c>
      <c r="P497" s="103">
        <f t="shared" si="225"/>
        <v>37530</v>
      </c>
    </row>
    <row r="498" spans="1:16" ht="11.25" customHeight="1">
      <c r="A498" s="68">
        <v>2013</v>
      </c>
      <c r="B498" s="103">
        <f t="shared" si="224"/>
        <v>11929</v>
      </c>
      <c r="C498" s="103">
        <f t="shared" si="224"/>
        <v>19103</v>
      </c>
      <c r="D498" s="103">
        <f t="shared" si="224"/>
        <v>9310</v>
      </c>
      <c r="E498" s="103">
        <f t="shared" si="224"/>
        <v>7916</v>
      </c>
      <c r="F498" s="103">
        <f t="shared" si="224"/>
        <v>2902</v>
      </c>
      <c r="G498" s="103">
        <f t="shared" si="224"/>
        <v>0</v>
      </c>
      <c r="H498" s="103">
        <f t="shared" si="224"/>
        <v>51160</v>
      </c>
      <c r="I498" s="103"/>
      <c r="J498" s="103">
        <f t="shared" si="225"/>
        <v>0</v>
      </c>
      <c r="K498" s="103">
        <f t="shared" si="225"/>
        <v>7</v>
      </c>
      <c r="L498" s="103">
        <f t="shared" si="225"/>
        <v>7722</v>
      </c>
      <c r="M498" s="103">
        <f t="shared" si="225"/>
        <v>36163</v>
      </c>
      <c r="N498" s="103">
        <f t="shared" si="225"/>
        <v>4376</v>
      </c>
      <c r="O498" s="103">
        <f t="shared" si="225"/>
        <v>0</v>
      </c>
      <c r="P498" s="103">
        <f t="shared" si="225"/>
        <v>48268</v>
      </c>
    </row>
    <row r="499" spans="1:16" ht="11.25" customHeight="1">
      <c r="A499" s="68">
        <v>2014</v>
      </c>
      <c r="B499" s="103">
        <f t="shared" si="224"/>
        <v>12608</v>
      </c>
      <c r="C499" s="103">
        <f t="shared" si="224"/>
        <v>17002</v>
      </c>
      <c r="D499" s="103">
        <f t="shared" si="224"/>
        <v>20643</v>
      </c>
      <c r="E499" s="103">
        <f t="shared" si="224"/>
        <v>8793</v>
      </c>
      <c r="F499" s="103">
        <f t="shared" si="224"/>
        <v>2715</v>
      </c>
      <c r="G499" s="103">
        <f t="shared" si="224"/>
        <v>0</v>
      </c>
      <c r="H499" s="103">
        <f t="shared" si="224"/>
        <v>61761</v>
      </c>
      <c r="I499" s="103"/>
      <c r="J499" s="103">
        <f t="shared" si="225"/>
        <v>0</v>
      </c>
      <c r="K499" s="103">
        <f t="shared" si="225"/>
        <v>30</v>
      </c>
      <c r="L499" s="103">
        <f t="shared" si="225"/>
        <v>10405</v>
      </c>
      <c r="M499" s="103">
        <f t="shared" si="225"/>
        <v>39231</v>
      </c>
      <c r="N499" s="103">
        <f t="shared" si="225"/>
        <v>6369</v>
      </c>
      <c r="O499" s="103">
        <f t="shared" si="225"/>
        <v>0</v>
      </c>
      <c r="P499" s="103">
        <f t="shared" si="225"/>
        <v>56035</v>
      </c>
    </row>
    <row r="500" spans="1:16" ht="11.25" customHeight="1">
      <c r="A500" s="68">
        <v>2015</v>
      </c>
      <c r="B500" s="103">
        <f t="shared" si="224"/>
        <v>7315</v>
      </c>
      <c r="C500" s="103">
        <f t="shared" si="224"/>
        <v>23697</v>
      </c>
      <c r="D500" s="103">
        <f t="shared" si="224"/>
        <v>23110</v>
      </c>
      <c r="E500" s="103">
        <f t="shared" si="224"/>
        <v>4031</v>
      </c>
      <c r="F500" s="103">
        <f t="shared" si="224"/>
        <v>786</v>
      </c>
      <c r="G500" s="103">
        <f t="shared" si="224"/>
        <v>0</v>
      </c>
      <c r="H500" s="103">
        <f t="shared" si="224"/>
        <v>58939</v>
      </c>
      <c r="I500" s="103"/>
      <c r="J500" s="103">
        <f t="shared" si="225"/>
        <v>0</v>
      </c>
      <c r="K500" s="103">
        <f t="shared" si="225"/>
        <v>3</v>
      </c>
      <c r="L500" s="103">
        <f t="shared" si="225"/>
        <v>1994</v>
      </c>
      <c r="M500" s="103">
        <f t="shared" si="225"/>
        <v>1307</v>
      </c>
      <c r="N500" s="103">
        <f t="shared" si="225"/>
        <v>706</v>
      </c>
      <c r="O500" s="103">
        <f t="shared" si="225"/>
        <v>0</v>
      </c>
      <c r="P500" s="103">
        <f t="shared" si="225"/>
        <v>4010</v>
      </c>
    </row>
    <row r="501" spans="1:16" ht="11.25" customHeight="1">
      <c r="A501" s="68">
        <v>2016</v>
      </c>
      <c r="B501" s="103">
        <f t="shared" si="224"/>
        <v>2905</v>
      </c>
      <c r="C501" s="103">
        <f t="shared" si="224"/>
        <v>13752</v>
      </c>
      <c r="D501" s="103">
        <f t="shared" si="224"/>
        <v>5129</v>
      </c>
      <c r="E501" s="103">
        <f t="shared" si="224"/>
        <v>1310</v>
      </c>
      <c r="F501" s="103">
        <f t="shared" si="224"/>
        <v>5</v>
      </c>
      <c r="G501" s="103">
        <f t="shared" si="224"/>
        <v>0</v>
      </c>
      <c r="H501" s="103">
        <f t="shared" si="224"/>
        <v>23101</v>
      </c>
      <c r="I501" s="103"/>
      <c r="J501" s="103">
        <f t="shared" si="225"/>
        <v>0</v>
      </c>
      <c r="K501" s="103">
        <f t="shared" si="225"/>
        <v>0</v>
      </c>
      <c r="L501" s="103">
        <f t="shared" si="225"/>
        <v>29</v>
      </c>
      <c r="M501" s="103">
        <f t="shared" si="225"/>
        <v>15</v>
      </c>
      <c r="N501" s="103">
        <f t="shared" si="225"/>
        <v>0</v>
      </c>
      <c r="O501" s="103">
        <f t="shared" si="225"/>
        <v>1</v>
      </c>
      <c r="P501" s="103">
        <f t="shared" si="225"/>
        <v>44</v>
      </c>
    </row>
    <row r="502" spans="1:16" ht="11.25" customHeight="1">
      <c r="A502" s="68">
        <v>2017</v>
      </c>
      <c r="B502" s="103">
        <f t="shared" si="224"/>
        <v>1253</v>
      </c>
      <c r="C502" s="103">
        <f t="shared" si="224"/>
        <v>2039</v>
      </c>
      <c r="D502" s="103">
        <f t="shared" si="224"/>
        <v>15772</v>
      </c>
      <c r="E502" s="103">
        <f t="shared" si="224"/>
        <v>4605</v>
      </c>
      <c r="F502" s="103">
        <f t="shared" si="224"/>
        <v>745</v>
      </c>
      <c r="G502" s="103">
        <f t="shared" si="224"/>
        <v>0</v>
      </c>
      <c r="H502" s="103">
        <f t="shared" si="224"/>
        <v>24414</v>
      </c>
      <c r="I502" s="103"/>
      <c r="J502" s="103">
        <f t="shared" si="225"/>
        <v>0</v>
      </c>
      <c r="K502" s="103">
        <f t="shared" si="225"/>
        <v>0</v>
      </c>
      <c r="L502" s="103">
        <f t="shared" si="225"/>
        <v>1003</v>
      </c>
      <c r="M502" s="103">
        <f t="shared" si="225"/>
        <v>7150</v>
      </c>
      <c r="N502" s="103">
        <f t="shared" si="225"/>
        <v>5197</v>
      </c>
      <c r="O502" s="103">
        <f t="shared" si="225"/>
        <v>0</v>
      </c>
      <c r="P502" s="103">
        <f t="shared" si="225"/>
        <v>13350</v>
      </c>
    </row>
    <row r="503" spans="1:16" ht="11.25" customHeight="1">
      <c r="A503" s="86">
        <v>2018</v>
      </c>
      <c r="B503" s="103">
        <f t="shared" si="224"/>
        <v>1319</v>
      </c>
      <c r="C503" s="103">
        <f t="shared" si="224"/>
        <v>11756</v>
      </c>
      <c r="D503" s="103">
        <f t="shared" si="224"/>
        <v>8486</v>
      </c>
      <c r="E503" s="103">
        <f t="shared" si="224"/>
        <v>1883</v>
      </c>
      <c r="F503" s="103">
        <f t="shared" si="224"/>
        <v>459</v>
      </c>
      <c r="G503" s="103">
        <f t="shared" si="224"/>
        <v>0</v>
      </c>
      <c r="H503" s="103">
        <f t="shared" si="224"/>
        <v>23903</v>
      </c>
      <c r="I503" s="103"/>
      <c r="J503" s="103">
        <f t="shared" si="225"/>
        <v>0</v>
      </c>
      <c r="K503" s="103">
        <f t="shared" si="225"/>
        <v>15</v>
      </c>
      <c r="L503" s="103">
        <f t="shared" si="225"/>
        <v>1751</v>
      </c>
      <c r="M503" s="103">
        <f t="shared" si="225"/>
        <v>5512</v>
      </c>
      <c r="N503" s="103">
        <f t="shared" si="225"/>
        <v>4524</v>
      </c>
      <c r="O503" s="103">
        <f t="shared" si="225"/>
        <v>0</v>
      </c>
      <c r="P503" s="103">
        <f t="shared" si="225"/>
        <v>11802</v>
      </c>
    </row>
    <row r="504" spans="1:16" ht="11.25" customHeight="1">
      <c r="A504" s="86">
        <v>2019</v>
      </c>
      <c r="B504" s="103">
        <f t="shared" si="224"/>
        <v>809</v>
      </c>
      <c r="C504" s="103">
        <f t="shared" si="224"/>
        <v>2110</v>
      </c>
      <c r="D504" s="103">
        <f t="shared" si="224"/>
        <v>12314</v>
      </c>
      <c r="E504" s="103">
        <f t="shared" si="224"/>
        <v>2789</v>
      </c>
      <c r="F504" s="103">
        <f t="shared" si="224"/>
        <v>299</v>
      </c>
      <c r="G504" s="103">
        <f t="shared" si="224"/>
        <v>0</v>
      </c>
      <c r="H504" s="103">
        <f t="shared" si="224"/>
        <v>18321</v>
      </c>
      <c r="I504" s="103"/>
      <c r="J504" s="103">
        <f t="shared" si="225"/>
        <v>0</v>
      </c>
      <c r="K504" s="103">
        <f t="shared" si="225"/>
        <v>0</v>
      </c>
      <c r="L504" s="103">
        <f t="shared" si="225"/>
        <v>14414</v>
      </c>
      <c r="M504" s="103">
        <f t="shared" si="225"/>
        <v>33818</v>
      </c>
      <c r="N504" s="103">
        <f t="shared" si="225"/>
        <v>7273</v>
      </c>
      <c r="O504" s="103">
        <f t="shared" si="225"/>
        <v>0</v>
      </c>
      <c r="P504" s="103">
        <f t="shared" si="225"/>
        <v>55505</v>
      </c>
    </row>
    <row r="505" spans="1:16" ht="11.25" customHeight="1">
      <c r="A505" s="86">
        <v>2020</v>
      </c>
      <c r="B505" s="103">
        <f t="shared" si="224"/>
        <v>8</v>
      </c>
      <c r="C505" s="103">
        <f t="shared" si="224"/>
        <v>23</v>
      </c>
      <c r="D505" s="103">
        <f t="shared" si="224"/>
        <v>622</v>
      </c>
      <c r="E505" s="103">
        <f t="shared" si="224"/>
        <v>1718</v>
      </c>
      <c r="F505" s="103">
        <f t="shared" si="224"/>
        <v>66</v>
      </c>
      <c r="G505" s="103">
        <f t="shared" si="224"/>
        <v>0</v>
      </c>
      <c r="H505" s="103">
        <f t="shared" si="224"/>
        <v>2437</v>
      </c>
      <c r="I505" s="103"/>
      <c r="J505" s="103">
        <f t="shared" si="225"/>
        <v>0</v>
      </c>
      <c r="K505" s="103">
        <f t="shared" si="225"/>
        <v>0</v>
      </c>
      <c r="L505" s="103">
        <f t="shared" si="225"/>
        <v>587</v>
      </c>
      <c r="M505" s="103">
        <f t="shared" si="225"/>
        <v>10864</v>
      </c>
      <c r="N505" s="103">
        <f t="shared" si="225"/>
        <v>2940</v>
      </c>
      <c r="O505" s="103">
        <f t="shared" si="225"/>
        <v>0</v>
      </c>
      <c r="P505" s="103">
        <f t="shared" si="225"/>
        <v>14391</v>
      </c>
    </row>
    <row r="506" spans="1:16" ht="11.25" customHeight="1">
      <c r="A506" s="86">
        <v>2021</v>
      </c>
      <c r="B506" s="103">
        <f t="shared" si="224"/>
        <v>421</v>
      </c>
      <c r="C506" s="103">
        <f t="shared" si="224"/>
        <v>2129</v>
      </c>
      <c r="D506" s="103">
        <f t="shared" si="224"/>
        <v>3763</v>
      </c>
      <c r="E506" s="103">
        <f t="shared" si="224"/>
        <v>1689</v>
      </c>
      <c r="F506" s="103">
        <f t="shared" si="224"/>
        <v>233</v>
      </c>
      <c r="G506" s="103">
        <f t="shared" si="224"/>
        <v>0</v>
      </c>
      <c r="H506" s="103">
        <f t="shared" si="224"/>
        <v>8235</v>
      </c>
      <c r="I506" s="103"/>
      <c r="J506" s="103">
        <f t="shared" si="225"/>
        <v>0</v>
      </c>
      <c r="K506" s="103">
        <f t="shared" si="225"/>
        <v>0</v>
      </c>
      <c r="L506" s="103">
        <f t="shared" si="225"/>
        <v>1039</v>
      </c>
      <c r="M506" s="103">
        <f t="shared" si="225"/>
        <v>14995</v>
      </c>
      <c r="N506" s="103">
        <f t="shared" si="225"/>
        <v>10327</v>
      </c>
      <c r="O506" s="103">
        <f t="shared" si="225"/>
        <v>0</v>
      </c>
      <c r="P506" s="103">
        <f t="shared" si="225"/>
        <v>26361</v>
      </c>
    </row>
    <row r="507" spans="1:16" ht="11.25" customHeight="1">
      <c r="A507" s="86">
        <v>2022</v>
      </c>
      <c r="B507" s="103">
        <f t="shared" si="224"/>
        <v>3283</v>
      </c>
      <c r="C507" s="103">
        <f t="shared" si="224"/>
        <v>2234</v>
      </c>
      <c r="D507" s="103">
        <f t="shared" si="224"/>
        <v>20567</v>
      </c>
      <c r="E507" s="103">
        <f t="shared" si="224"/>
        <v>7850</v>
      </c>
      <c r="F507" s="103">
        <f t="shared" si="224"/>
        <v>743</v>
      </c>
      <c r="G507" s="103">
        <f t="shared" si="224"/>
        <v>0</v>
      </c>
      <c r="H507" s="103">
        <f t="shared" si="224"/>
        <v>34677</v>
      </c>
      <c r="I507" s="103"/>
      <c r="J507" s="103">
        <f t="shared" si="225"/>
        <v>0</v>
      </c>
      <c r="K507" s="103">
        <f t="shared" si="225"/>
        <v>0</v>
      </c>
      <c r="L507" s="103">
        <f t="shared" si="225"/>
        <v>2257</v>
      </c>
      <c r="M507" s="103">
        <f t="shared" si="225"/>
        <v>12214</v>
      </c>
      <c r="N507" s="103">
        <f t="shared" si="225"/>
        <v>21681</v>
      </c>
      <c r="O507" s="103">
        <f t="shared" si="225"/>
        <v>0</v>
      </c>
      <c r="P507" s="103">
        <f t="shared" si="225"/>
        <v>36152</v>
      </c>
    </row>
    <row r="508" spans="1:16" ht="11.25" customHeight="1">
      <c r="A508" s="86">
        <v>2023</v>
      </c>
      <c r="B508" s="103">
        <f t="shared" ref="B508:H509" si="226">B307</f>
        <v>2570</v>
      </c>
      <c r="C508" s="103">
        <f t="shared" si="226"/>
        <v>4034</v>
      </c>
      <c r="D508" s="103">
        <f t="shared" si="226"/>
        <v>9094</v>
      </c>
      <c r="E508" s="103">
        <f t="shared" si="226"/>
        <v>10565</v>
      </c>
      <c r="F508" s="103">
        <f t="shared" si="226"/>
        <v>2197</v>
      </c>
      <c r="G508" s="103">
        <f t="shared" si="226"/>
        <v>0</v>
      </c>
      <c r="H508" s="103">
        <f t="shared" si="226"/>
        <v>28460</v>
      </c>
      <c r="I508" s="103"/>
      <c r="J508" s="103">
        <f t="shared" ref="J508:P509" si="227">J307</f>
        <v>0</v>
      </c>
      <c r="K508" s="103">
        <f t="shared" si="227"/>
        <v>0</v>
      </c>
      <c r="L508" s="103">
        <f t="shared" si="227"/>
        <v>5926</v>
      </c>
      <c r="M508" s="103">
        <f t="shared" si="227"/>
        <v>6038</v>
      </c>
      <c r="N508" s="103">
        <f t="shared" si="227"/>
        <v>18074</v>
      </c>
      <c r="O508" s="103">
        <f t="shared" si="227"/>
        <v>0</v>
      </c>
      <c r="P508" s="103">
        <f t="shared" si="227"/>
        <v>30038</v>
      </c>
    </row>
    <row r="509" spans="1:16" ht="11.25" customHeight="1">
      <c r="A509" s="86" t="s">
        <v>346</v>
      </c>
      <c r="B509" s="103">
        <f t="shared" si="226"/>
        <v>1853</v>
      </c>
      <c r="C509" s="103">
        <f t="shared" si="226"/>
        <v>5475</v>
      </c>
      <c r="D509" s="103">
        <f t="shared" si="226"/>
        <v>5239</v>
      </c>
      <c r="E509" s="103">
        <f t="shared" si="226"/>
        <v>5481</v>
      </c>
      <c r="F509" s="103">
        <f t="shared" si="226"/>
        <v>62</v>
      </c>
      <c r="G509" s="103">
        <f t="shared" si="226"/>
        <v>0</v>
      </c>
      <c r="H509" s="103">
        <f t="shared" si="226"/>
        <v>18110</v>
      </c>
      <c r="I509" s="103"/>
      <c r="J509" s="103">
        <f t="shared" si="227"/>
        <v>55</v>
      </c>
      <c r="K509" s="103">
        <f t="shared" si="227"/>
        <v>0</v>
      </c>
      <c r="L509" s="103">
        <f t="shared" si="227"/>
        <v>3786</v>
      </c>
      <c r="M509" s="103">
        <f t="shared" si="227"/>
        <v>32853</v>
      </c>
      <c r="N509" s="103">
        <f t="shared" si="227"/>
        <v>1291</v>
      </c>
      <c r="O509" s="103">
        <f t="shared" si="227"/>
        <v>0</v>
      </c>
      <c r="P509" s="103">
        <f t="shared" si="227"/>
        <v>37985</v>
      </c>
    </row>
    <row r="510" spans="1:16" ht="11.25" customHeight="1">
      <c r="B510" s="103"/>
      <c r="C510" s="103"/>
      <c r="D510" s="103"/>
      <c r="E510" s="103"/>
      <c r="F510" s="103"/>
      <c r="G510" s="103"/>
      <c r="H510" s="103"/>
      <c r="I510" s="103"/>
      <c r="J510" s="103"/>
      <c r="K510" s="103"/>
      <c r="L510" s="103"/>
      <c r="M510" s="103"/>
      <c r="N510" s="103"/>
      <c r="O510" s="103"/>
      <c r="P510" s="103"/>
    </row>
    <row r="511" spans="1:16" ht="11.25" customHeight="1">
      <c r="A511" s="264" t="s">
        <v>316</v>
      </c>
      <c r="B511" s="264"/>
      <c r="C511" s="264"/>
      <c r="D511" s="264"/>
      <c r="E511" s="264"/>
      <c r="F511" s="264"/>
      <c r="G511" s="264"/>
      <c r="H511" s="264"/>
      <c r="I511" s="264"/>
      <c r="J511" s="264"/>
      <c r="K511" s="264"/>
      <c r="L511" s="264"/>
      <c r="M511" s="264"/>
      <c r="N511" s="264"/>
      <c r="O511" s="264"/>
      <c r="P511" s="264"/>
    </row>
    <row r="512" spans="1:16" ht="11.25" customHeight="1">
      <c r="A512" s="67" t="s">
        <v>1</v>
      </c>
      <c r="B512" s="36" t="s">
        <v>21</v>
      </c>
      <c r="C512" s="36" t="s">
        <v>22</v>
      </c>
      <c r="D512" s="36" t="s">
        <v>305</v>
      </c>
      <c r="E512" s="36" t="s">
        <v>306</v>
      </c>
      <c r="F512" s="36" t="s">
        <v>25</v>
      </c>
      <c r="G512" s="36" t="s">
        <v>26</v>
      </c>
      <c r="H512" s="36" t="s">
        <v>8</v>
      </c>
      <c r="I512" s="36"/>
      <c r="J512" s="36" t="s">
        <v>21</v>
      </c>
      <c r="K512" s="36" t="s">
        <v>22</v>
      </c>
      <c r="L512" s="36" t="s">
        <v>307</v>
      </c>
      <c r="M512" s="36" t="s">
        <v>308</v>
      </c>
      <c r="N512" s="36" t="s">
        <v>25</v>
      </c>
      <c r="O512" s="36" t="s">
        <v>26</v>
      </c>
      <c r="P512" s="36" t="s">
        <v>8</v>
      </c>
    </row>
    <row r="513" spans="1:16" ht="11.25" customHeight="1">
      <c r="B513" s="311" t="s">
        <v>50</v>
      </c>
      <c r="C513" s="311"/>
      <c r="D513" s="311"/>
      <c r="E513" s="311"/>
      <c r="F513" s="311"/>
      <c r="G513" s="311"/>
      <c r="H513" s="311"/>
      <c r="I513" s="11"/>
      <c r="J513" s="311" t="s">
        <v>51</v>
      </c>
      <c r="K513" s="311"/>
      <c r="L513" s="311"/>
      <c r="M513" s="311"/>
      <c r="N513" s="311"/>
      <c r="O513" s="311"/>
      <c r="P513" s="311"/>
    </row>
    <row r="514" spans="1:16">
      <c r="A514" s="66" t="s">
        <v>303</v>
      </c>
      <c r="B514" s="60"/>
      <c r="C514" s="60"/>
      <c r="D514" s="60"/>
      <c r="E514" s="60"/>
      <c r="F514" s="60"/>
      <c r="G514" s="60"/>
      <c r="H514" s="60"/>
    </row>
    <row r="515" spans="1:16" ht="11.25" customHeight="1">
      <c r="A515" s="68" t="s">
        <v>102</v>
      </c>
      <c r="B515" s="103">
        <f>AVERAGE(B316:B320)</f>
        <v>38547</v>
      </c>
      <c r="C515" s="103">
        <f t="shared" ref="C515:H515" si="228">AVERAGE(C316:C320)</f>
        <v>5394.6</v>
      </c>
      <c r="D515" s="103">
        <f t="shared" si="228"/>
        <v>25025.200000000001</v>
      </c>
      <c r="E515" s="103">
        <f t="shared" si="228"/>
        <v>6781.8</v>
      </c>
      <c r="F515" s="103">
        <f t="shared" si="228"/>
        <v>1131.2</v>
      </c>
      <c r="G515" s="103">
        <f t="shared" si="228"/>
        <v>200.8</v>
      </c>
      <c r="H515" s="103">
        <f t="shared" si="228"/>
        <v>76882.2</v>
      </c>
      <c r="I515" s="103"/>
      <c r="J515" s="103">
        <f>AVERAGE(J316:J320)</f>
        <v>282.8</v>
      </c>
      <c r="K515" s="103">
        <f t="shared" ref="K515:P515" si="229">AVERAGE(K316:K320)</f>
        <v>7435.4</v>
      </c>
      <c r="L515" s="103">
        <f t="shared" si="229"/>
        <v>139943</v>
      </c>
      <c r="M515" s="103">
        <f t="shared" si="229"/>
        <v>71509.2</v>
      </c>
      <c r="N515" s="103">
        <f t="shared" si="229"/>
        <v>19888.8</v>
      </c>
      <c r="O515" s="103">
        <f t="shared" si="229"/>
        <v>54.2</v>
      </c>
      <c r="P515" s="103">
        <f t="shared" si="229"/>
        <v>239059.20000000001</v>
      </c>
    </row>
    <row r="516" spans="1:16" ht="11.25" customHeight="1">
      <c r="A516" s="68" t="s">
        <v>10</v>
      </c>
      <c r="B516" s="103">
        <f>AVERAGE(B321:B325)</f>
        <v>38746.6</v>
      </c>
      <c r="C516" s="103">
        <f t="shared" ref="C516:H516" si="230">AVERAGE(C321:C325)</f>
        <v>15748.6</v>
      </c>
      <c r="D516" s="103">
        <f t="shared" si="230"/>
        <v>11001</v>
      </c>
      <c r="E516" s="103">
        <f t="shared" si="230"/>
        <v>7569.8</v>
      </c>
      <c r="F516" s="103">
        <f t="shared" si="230"/>
        <v>1931</v>
      </c>
      <c r="G516" s="103">
        <f t="shared" si="230"/>
        <v>26.2</v>
      </c>
      <c r="H516" s="103">
        <f t="shared" si="230"/>
        <v>75011.199999999997</v>
      </c>
      <c r="I516" s="103"/>
      <c r="J516" s="103">
        <f>AVERAGE(J321:J325)</f>
        <v>3.4</v>
      </c>
      <c r="K516" s="103">
        <f t="shared" ref="K516:P516" si="231">AVERAGE(K321:K325)</f>
        <v>4256.2</v>
      </c>
      <c r="L516" s="103">
        <f t="shared" si="231"/>
        <v>43335.8</v>
      </c>
      <c r="M516" s="103">
        <f t="shared" si="231"/>
        <v>88599.8</v>
      </c>
      <c r="N516" s="103">
        <f t="shared" si="231"/>
        <v>18776.599999999999</v>
      </c>
      <c r="O516" s="103">
        <f t="shared" si="231"/>
        <v>67.599999999999994</v>
      </c>
      <c r="P516" s="103">
        <f t="shared" si="231"/>
        <v>155032.6</v>
      </c>
    </row>
    <row r="517" spans="1:16" ht="11.25" customHeight="1">
      <c r="A517" s="68" t="s">
        <v>11</v>
      </c>
      <c r="B517" s="103">
        <f>AVERAGE(B326:B330)</f>
        <v>14735.8</v>
      </c>
      <c r="C517" s="103">
        <f t="shared" ref="C517:H517" si="232">AVERAGE(C326:C330)</f>
        <v>11511.2</v>
      </c>
      <c r="D517" s="103">
        <f t="shared" si="232"/>
        <v>5135.6000000000004</v>
      </c>
      <c r="E517" s="103">
        <f t="shared" si="232"/>
        <v>5472.4</v>
      </c>
      <c r="F517" s="103">
        <f t="shared" si="232"/>
        <v>1058.5999999999999</v>
      </c>
      <c r="G517" s="103">
        <f t="shared" si="232"/>
        <v>29.4</v>
      </c>
      <c r="H517" s="103">
        <f t="shared" si="232"/>
        <v>37913.599999999999</v>
      </c>
      <c r="I517" s="103"/>
      <c r="J517" s="103">
        <f>AVERAGE(J326:J330)</f>
        <v>0.6</v>
      </c>
      <c r="K517" s="103">
        <f t="shared" ref="K517:P517" si="233">AVERAGE(K326:K330)</f>
        <v>0.6</v>
      </c>
      <c r="L517" s="103">
        <f t="shared" si="233"/>
        <v>20432.2</v>
      </c>
      <c r="M517" s="103">
        <f t="shared" si="233"/>
        <v>44515.6</v>
      </c>
      <c r="N517" s="103">
        <f t="shared" si="233"/>
        <v>11794.6</v>
      </c>
      <c r="O517" s="103">
        <f t="shared" si="233"/>
        <v>102.6</v>
      </c>
      <c r="P517" s="103">
        <f t="shared" si="233"/>
        <v>76743.600000000006</v>
      </c>
    </row>
    <row r="518" spans="1:16" ht="11.25" customHeight="1">
      <c r="A518" s="68" t="s">
        <v>12</v>
      </c>
      <c r="B518" s="103">
        <f>AVERAGE(B331:B335)</f>
        <v>6784.4</v>
      </c>
      <c r="C518" s="103">
        <f t="shared" ref="C518:H518" si="234">AVERAGE(C331:C335)</f>
        <v>8892.4</v>
      </c>
      <c r="D518" s="103">
        <f t="shared" si="234"/>
        <v>1252</v>
      </c>
      <c r="E518" s="103">
        <f t="shared" si="234"/>
        <v>4881.3999999999996</v>
      </c>
      <c r="F518" s="103">
        <f t="shared" si="234"/>
        <v>1911.2</v>
      </c>
      <c r="G518" s="103" t="s">
        <v>15</v>
      </c>
      <c r="H518" s="103">
        <f t="shared" si="234"/>
        <v>23721.4</v>
      </c>
      <c r="I518" s="103"/>
      <c r="J518" s="103">
        <f>AVERAGE(J331:J335)</f>
        <v>0</v>
      </c>
      <c r="K518" s="103">
        <f t="shared" ref="K518:P518" si="235">AVERAGE(K331:K335)</f>
        <v>0.2</v>
      </c>
      <c r="L518" s="103">
        <f t="shared" si="235"/>
        <v>1576.8</v>
      </c>
      <c r="M518" s="103">
        <f t="shared" si="235"/>
        <v>16995.599999999999</v>
      </c>
      <c r="N518" s="103">
        <f t="shared" si="235"/>
        <v>8819</v>
      </c>
      <c r="O518" s="103" t="s">
        <v>15</v>
      </c>
      <c r="P518" s="103">
        <f t="shared" si="235"/>
        <v>27391.599999999999</v>
      </c>
    </row>
    <row r="519" spans="1:16" ht="11.25" customHeight="1">
      <c r="A519" s="68" t="s">
        <v>13</v>
      </c>
      <c r="B519" s="103">
        <f>AVERAGE(B336:B340)</f>
        <v>23805.4</v>
      </c>
      <c r="C519" s="103">
        <f>AVERAGE(C336:C340)</f>
        <v>22243.8</v>
      </c>
      <c r="D519" s="103">
        <f>AVERAGE(D336:D340)</f>
        <v>20960.8</v>
      </c>
      <c r="E519" s="103">
        <f>AVERAGE(E336:E340)</f>
        <v>16282.8</v>
      </c>
      <c r="F519" s="103">
        <f>AVERAGE(F336:F340)</f>
        <v>4254</v>
      </c>
      <c r="G519" s="103" t="str">
        <f>G336</f>
        <v>-</v>
      </c>
      <c r="H519" s="103">
        <f>AVERAGE(H336:H340)</f>
        <v>87546.8</v>
      </c>
      <c r="I519" s="103"/>
      <c r="J519" s="103">
        <f>AVERAGE(J336:J340)</f>
        <v>2</v>
      </c>
      <c r="K519" s="103">
        <f>AVERAGE(K336:K340)</f>
        <v>3.4</v>
      </c>
      <c r="L519" s="103">
        <f>AVERAGE(L336:L340)</f>
        <v>10191.799999999999</v>
      </c>
      <c r="M519" s="103">
        <f>AVERAGE(M336:M340)</f>
        <v>23075.4</v>
      </c>
      <c r="N519" s="103">
        <f>AVERAGE(N336:N340)</f>
        <v>13484</v>
      </c>
      <c r="O519" s="103" t="str">
        <f>O336</f>
        <v>-</v>
      </c>
      <c r="P519" s="103">
        <f>AVERAGE(P336:P340)</f>
        <v>46756.6</v>
      </c>
    </row>
    <row r="520" spans="1:16" ht="11.25" customHeight="1">
      <c r="A520" s="68" t="s">
        <v>14</v>
      </c>
      <c r="B520" s="103">
        <f>AVERAGE(B341:B345)</f>
        <v>9290</v>
      </c>
      <c r="C520" s="103">
        <f t="shared" ref="C520:P520" si="236">AVERAGE(C341:C345)</f>
        <v>20331</v>
      </c>
      <c r="D520" s="103">
        <f t="shared" si="236"/>
        <v>7746.6</v>
      </c>
      <c r="E520" s="103">
        <f t="shared" si="236"/>
        <v>9067.7999999999993</v>
      </c>
      <c r="F520" s="103">
        <f t="shared" si="236"/>
        <v>2621.1999999999998</v>
      </c>
      <c r="G520" s="103">
        <f t="shared" si="236"/>
        <v>10.199999999999999</v>
      </c>
      <c r="H520" s="103">
        <f t="shared" si="236"/>
        <v>49056.6</v>
      </c>
      <c r="I520" s="103"/>
      <c r="J520" s="103">
        <f t="shared" si="236"/>
        <v>3.6</v>
      </c>
      <c r="K520" s="103">
        <f t="shared" si="236"/>
        <v>39</v>
      </c>
      <c r="L520" s="103">
        <f t="shared" si="236"/>
        <v>16346.6</v>
      </c>
      <c r="M520" s="103">
        <f t="shared" si="236"/>
        <v>20650</v>
      </c>
      <c r="N520" s="103">
        <f t="shared" si="236"/>
        <v>6262</v>
      </c>
      <c r="O520" s="103">
        <f t="shared" si="236"/>
        <v>7</v>
      </c>
      <c r="P520" s="103">
        <f t="shared" si="236"/>
        <v>43301.2</v>
      </c>
    </row>
    <row r="521" spans="1:16" ht="11.25" customHeight="1">
      <c r="A521" s="68">
        <v>2011</v>
      </c>
      <c r="B521" s="103">
        <f t="shared" ref="B521:H521" si="237">B346</f>
        <v>10331</v>
      </c>
      <c r="C521" s="103">
        <f t="shared" si="237"/>
        <v>20075</v>
      </c>
      <c r="D521" s="103">
        <f t="shared" si="237"/>
        <v>20891</v>
      </c>
      <c r="E521" s="103">
        <f t="shared" si="237"/>
        <v>9479</v>
      </c>
      <c r="F521" s="103">
        <f t="shared" si="237"/>
        <v>786</v>
      </c>
      <c r="G521" s="103">
        <f t="shared" si="237"/>
        <v>0</v>
      </c>
      <c r="H521" s="103">
        <f t="shared" si="237"/>
        <v>61562</v>
      </c>
      <c r="I521" s="103"/>
      <c r="J521" s="103">
        <f t="shared" ref="J521:P521" si="238">J346</f>
        <v>0</v>
      </c>
      <c r="K521" s="103">
        <f t="shared" si="238"/>
        <v>0</v>
      </c>
      <c r="L521" s="103">
        <f t="shared" si="238"/>
        <v>3927</v>
      </c>
      <c r="M521" s="103">
        <f t="shared" si="238"/>
        <v>5855</v>
      </c>
      <c r="N521" s="103">
        <f t="shared" si="238"/>
        <v>7299</v>
      </c>
      <c r="O521" s="103">
        <f t="shared" si="238"/>
        <v>0</v>
      </c>
      <c r="P521" s="103">
        <f t="shared" si="238"/>
        <v>17081</v>
      </c>
    </row>
    <row r="522" spans="1:16" ht="11.25" customHeight="1">
      <c r="A522" s="68">
        <v>2012</v>
      </c>
      <c r="B522" s="103">
        <f t="shared" ref="B522:H532" si="239">B347</f>
        <v>16128</v>
      </c>
      <c r="C522" s="103">
        <f t="shared" si="239"/>
        <v>38120</v>
      </c>
      <c r="D522" s="103">
        <f t="shared" si="239"/>
        <v>15732</v>
      </c>
      <c r="E522" s="103">
        <f t="shared" si="239"/>
        <v>21197</v>
      </c>
      <c r="F522" s="103">
        <f t="shared" si="239"/>
        <v>8911</v>
      </c>
      <c r="G522" s="103">
        <f t="shared" si="239"/>
        <v>10</v>
      </c>
      <c r="H522" s="103">
        <f t="shared" si="239"/>
        <v>100088</v>
      </c>
      <c r="I522" s="103"/>
      <c r="J522" s="103">
        <f t="shared" ref="J522:P532" si="240">J347</f>
        <v>1</v>
      </c>
      <c r="K522" s="103">
        <f t="shared" si="240"/>
        <v>101</v>
      </c>
      <c r="L522" s="103">
        <f t="shared" si="240"/>
        <v>3577</v>
      </c>
      <c r="M522" s="103">
        <f t="shared" si="240"/>
        <v>19943</v>
      </c>
      <c r="N522" s="103">
        <f t="shared" si="240"/>
        <v>17801</v>
      </c>
      <c r="O522" s="103">
        <f t="shared" si="240"/>
        <v>0</v>
      </c>
      <c r="P522" s="103">
        <f t="shared" si="240"/>
        <v>41423</v>
      </c>
    </row>
    <row r="523" spans="1:16" ht="11.25" customHeight="1">
      <c r="A523" s="68">
        <v>2013</v>
      </c>
      <c r="B523" s="103">
        <f t="shared" si="239"/>
        <v>22950</v>
      </c>
      <c r="C523" s="103">
        <f t="shared" si="239"/>
        <v>32013</v>
      </c>
      <c r="D523" s="103">
        <f t="shared" si="239"/>
        <v>17304</v>
      </c>
      <c r="E523" s="103">
        <f t="shared" si="239"/>
        <v>16903</v>
      </c>
      <c r="F523" s="103">
        <f t="shared" si="239"/>
        <v>4025</v>
      </c>
      <c r="G523" s="103">
        <f t="shared" si="239"/>
        <v>0</v>
      </c>
      <c r="H523" s="103">
        <f t="shared" si="239"/>
        <v>93195</v>
      </c>
      <c r="I523" s="103"/>
      <c r="J523" s="103">
        <f t="shared" si="240"/>
        <v>0</v>
      </c>
      <c r="K523" s="103">
        <f t="shared" si="240"/>
        <v>7</v>
      </c>
      <c r="L523" s="103">
        <f t="shared" si="240"/>
        <v>9681</v>
      </c>
      <c r="M523" s="103">
        <f t="shared" si="240"/>
        <v>40302</v>
      </c>
      <c r="N523" s="103">
        <f t="shared" si="240"/>
        <v>4771</v>
      </c>
      <c r="O523" s="103">
        <f t="shared" si="240"/>
        <v>0</v>
      </c>
      <c r="P523" s="103">
        <f t="shared" si="240"/>
        <v>54761</v>
      </c>
    </row>
    <row r="524" spans="1:16" ht="11.25" customHeight="1">
      <c r="A524" s="68">
        <v>2014</v>
      </c>
      <c r="B524" s="103">
        <f t="shared" si="239"/>
        <v>45638</v>
      </c>
      <c r="C524" s="103">
        <f t="shared" si="239"/>
        <v>20837</v>
      </c>
      <c r="D524" s="103">
        <f t="shared" si="239"/>
        <v>31621</v>
      </c>
      <c r="E524" s="103">
        <f t="shared" si="239"/>
        <v>14929</v>
      </c>
      <c r="F524" s="103">
        <f t="shared" si="239"/>
        <v>3625</v>
      </c>
      <c r="G524" s="103">
        <f t="shared" si="239"/>
        <v>0</v>
      </c>
      <c r="H524" s="103">
        <f t="shared" si="239"/>
        <v>116650</v>
      </c>
      <c r="I524" s="103"/>
      <c r="J524" s="103">
        <f t="shared" si="240"/>
        <v>0</v>
      </c>
      <c r="K524" s="103">
        <f t="shared" si="240"/>
        <v>30</v>
      </c>
      <c r="L524" s="103">
        <f t="shared" si="240"/>
        <v>16274</v>
      </c>
      <c r="M524" s="103">
        <f t="shared" si="240"/>
        <v>47673</v>
      </c>
      <c r="N524" s="103">
        <f t="shared" si="240"/>
        <v>15167</v>
      </c>
      <c r="O524" s="103">
        <f t="shared" si="240"/>
        <v>0</v>
      </c>
      <c r="P524" s="103">
        <f t="shared" si="240"/>
        <v>79144</v>
      </c>
    </row>
    <row r="525" spans="1:16" ht="11.25" customHeight="1">
      <c r="A525" s="68">
        <v>2015</v>
      </c>
      <c r="B525" s="103">
        <f t="shared" si="239"/>
        <v>29724</v>
      </c>
      <c r="C525" s="103">
        <f t="shared" si="239"/>
        <v>40282</v>
      </c>
      <c r="D525" s="103">
        <f t="shared" si="239"/>
        <v>37109</v>
      </c>
      <c r="E525" s="103">
        <f t="shared" si="239"/>
        <v>14899</v>
      </c>
      <c r="F525" s="103">
        <f t="shared" si="239"/>
        <v>3120</v>
      </c>
      <c r="G525" s="103">
        <f t="shared" si="239"/>
        <v>0</v>
      </c>
      <c r="H525" s="103">
        <f t="shared" si="239"/>
        <v>125134</v>
      </c>
      <c r="I525" s="103"/>
      <c r="J525" s="103">
        <f t="shared" si="240"/>
        <v>0</v>
      </c>
      <c r="K525" s="103">
        <f t="shared" si="240"/>
        <v>3</v>
      </c>
      <c r="L525" s="103">
        <f t="shared" si="240"/>
        <v>3050</v>
      </c>
      <c r="M525" s="103">
        <f t="shared" si="240"/>
        <v>2887</v>
      </c>
      <c r="N525" s="103">
        <f t="shared" si="240"/>
        <v>3155</v>
      </c>
      <c r="O525" s="103">
        <f t="shared" si="240"/>
        <v>0</v>
      </c>
      <c r="P525" s="103">
        <f t="shared" si="240"/>
        <v>9095</v>
      </c>
    </row>
    <row r="526" spans="1:16" ht="11.25" customHeight="1">
      <c r="A526" s="68">
        <v>2016</v>
      </c>
      <c r="B526" s="103">
        <f t="shared" si="239"/>
        <v>10514</v>
      </c>
      <c r="C526" s="103">
        <f t="shared" si="239"/>
        <v>18805</v>
      </c>
      <c r="D526" s="103">
        <f t="shared" si="239"/>
        <v>8882</v>
      </c>
      <c r="E526" s="103">
        <f t="shared" si="239"/>
        <v>4297</v>
      </c>
      <c r="F526" s="103">
        <f t="shared" si="239"/>
        <v>5</v>
      </c>
      <c r="G526" s="103">
        <f t="shared" si="239"/>
        <v>0</v>
      </c>
      <c r="H526" s="103">
        <f t="shared" si="239"/>
        <v>42503</v>
      </c>
      <c r="I526" s="103"/>
      <c r="J526" s="103">
        <f t="shared" si="240"/>
        <v>0</v>
      </c>
      <c r="K526" s="103">
        <f t="shared" si="240"/>
        <v>0</v>
      </c>
      <c r="L526" s="103">
        <f t="shared" si="240"/>
        <v>29</v>
      </c>
      <c r="M526" s="103">
        <f t="shared" si="240"/>
        <v>15</v>
      </c>
      <c r="N526" s="103">
        <f t="shared" si="240"/>
        <v>0</v>
      </c>
      <c r="O526" s="103">
        <f t="shared" si="240"/>
        <v>1</v>
      </c>
      <c r="P526" s="103">
        <f t="shared" si="240"/>
        <v>44</v>
      </c>
    </row>
    <row r="527" spans="1:16" ht="11.25" customHeight="1">
      <c r="A527" s="68">
        <v>2017</v>
      </c>
      <c r="B527" s="103">
        <f t="shared" si="239"/>
        <v>15837</v>
      </c>
      <c r="C527" s="103">
        <f t="shared" si="239"/>
        <v>10159</v>
      </c>
      <c r="D527" s="103">
        <f t="shared" si="239"/>
        <v>21602</v>
      </c>
      <c r="E527" s="103">
        <f t="shared" si="239"/>
        <v>10522</v>
      </c>
      <c r="F527" s="103">
        <f t="shared" si="239"/>
        <v>1854</v>
      </c>
      <c r="G527" s="103">
        <f t="shared" si="239"/>
        <v>0</v>
      </c>
      <c r="H527" s="103">
        <f t="shared" si="239"/>
        <v>59974</v>
      </c>
      <c r="I527" s="103"/>
      <c r="J527" s="103">
        <f t="shared" si="240"/>
        <v>0</v>
      </c>
      <c r="K527" s="103">
        <f t="shared" si="240"/>
        <v>0</v>
      </c>
      <c r="L527" s="103">
        <f t="shared" si="240"/>
        <v>1250</v>
      </c>
      <c r="M527" s="103">
        <f t="shared" si="240"/>
        <v>8224</v>
      </c>
      <c r="N527" s="103">
        <f t="shared" si="240"/>
        <v>5714</v>
      </c>
      <c r="O527" s="103">
        <f t="shared" si="240"/>
        <v>0</v>
      </c>
      <c r="P527" s="103">
        <f t="shared" si="240"/>
        <v>15188</v>
      </c>
    </row>
    <row r="528" spans="1:16" ht="11.25" customHeight="1">
      <c r="A528" s="86">
        <v>2018</v>
      </c>
      <c r="B528" s="103">
        <f t="shared" si="239"/>
        <v>8008</v>
      </c>
      <c r="C528" s="103">
        <f t="shared" si="239"/>
        <v>21035</v>
      </c>
      <c r="D528" s="103">
        <f t="shared" si="239"/>
        <v>13954</v>
      </c>
      <c r="E528" s="103">
        <f t="shared" si="239"/>
        <v>3623</v>
      </c>
      <c r="F528" s="103">
        <f t="shared" si="239"/>
        <v>1172</v>
      </c>
      <c r="G528" s="103">
        <f t="shared" si="239"/>
        <v>0</v>
      </c>
      <c r="H528" s="103">
        <f t="shared" si="239"/>
        <v>47792</v>
      </c>
      <c r="I528" s="103"/>
      <c r="J528" s="103">
        <f t="shared" si="240"/>
        <v>0</v>
      </c>
      <c r="K528" s="103">
        <f t="shared" si="240"/>
        <v>15</v>
      </c>
      <c r="L528" s="103">
        <f t="shared" si="240"/>
        <v>2206</v>
      </c>
      <c r="M528" s="103">
        <f t="shared" si="240"/>
        <v>6053</v>
      </c>
      <c r="N528" s="103">
        <f t="shared" si="240"/>
        <v>4912</v>
      </c>
      <c r="O528" s="103">
        <f t="shared" si="240"/>
        <v>0</v>
      </c>
      <c r="P528" s="103">
        <f t="shared" si="240"/>
        <v>13186</v>
      </c>
    </row>
    <row r="529" spans="1:16" ht="11.25" customHeight="1">
      <c r="A529" s="86">
        <v>2019</v>
      </c>
      <c r="B529" s="103">
        <f t="shared" si="239"/>
        <v>4727</v>
      </c>
      <c r="C529" s="103">
        <f t="shared" si="239"/>
        <v>5190</v>
      </c>
      <c r="D529" s="103">
        <f t="shared" si="239"/>
        <v>24078</v>
      </c>
      <c r="E529" s="103">
        <f t="shared" si="239"/>
        <v>5551</v>
      </c>
      <c r="F529" s="103">
        <f t="shared" si="239"/>
        <v>2059</v>
      </c>
      <c r="G529" s="103">
        <f t="shared" si="239"/>
        <v>0</v>
      </c>
      <c r="H529" s="103">
        <f t="shared" si="239"/>
        <v>41605</v>
      </c>
      <c r="I529" s="103"/>
      <c r="J529" s="103">
        <f t="shared" si="240"/>
        <v>0</v>
      </c>
      <c r="K529" s="103">
        <f t="shared" si="240"/>
        <v>0</v>
      </c>
      <c r="L529" s="103">
        <f t="shared" si="240"/>
        <v>17081</v>
      </c>
      <c r="M529" s="103">
        <f t="shared" si="240"/>
        <v>35278</v>
      </c>
      <c r="N529" s="103">
        <f t="shared" si="240"/>
        <v>8555</v>
      </c>
      <c r="O529" s="103">
        <f t="shared" si="240"/>
        <v>0</v>
      </c>
      <c r="P529" s="103">
        <f t="shared" si="240"/>
        <v>60914</v>
      </c>
    </row>
    <row r="530" spans="1:16" ht="11.25" customHeight="1">
      <c r="A530" s="86">
        <v>2020</v>
      </c>
      <c r="B530" s="103">
        <f t="shared" si="239"/>
        <v>717</v>
      </c>
      <c r="C530" s="103">
        <f t="shared" si="239"/>
        <v>1366</v>
      </c>
      <c r="D530" s="103">
        <f t="shared" si="239"/>
        <v>7948</v>
      </c>
      <c r="E530" s="103">
        <f t="shared" si="239"/>
        <v>4680</v>
      </c>
      <c r="F530" s="103">
        <f t="shared" si="239"/>
        <v>226</v>
      </c>
      <c r="G530" s="103">
        <f t="shared" si="239"/>
        <v>0</v>
      </c>
      <c r="H530" s="103">
        <f t="shared" si="239"/>
        <v>14937</v>
      </c>
      <c r="I530" s="103"/>
      <c r="J530" s="103">
        <f t="shared" si="240"/>
        <v>0</v>
      </c>
      <c r="K530" s="103">
        <f t="shared" si="240"/>
        <v>0</v>
      </c>
      <c r="L530" s="103">
        <f t="shared" si="240"/>
        <v>872</v>
      </c>
      <c r="M530" s="103">
        <f t="shared" si="240"/>
        <v>11242</v>
      </c>
      <c r="N530" s="103">
        <f t="shared" si="240"/>
        <v>3044</v>
      </c>
      <c r="O530" s="103">
        <f t="shared" si="240"/>
        <v>0</v>
      </c>
      <c r="P530" s="103">
        <f t="shared" si="240"/>
        <v>15158</v>
      </c>
    </row>
    <row r="531" spans="1:16" ht="11.25" customHeight="1">
      <c r="A531" s="86">
        <v>2021</v>
      </c>
      <c r="B531" s="103">
        <f t="shared" si="239"/>
        <v>3002</v>
      </c>
      <c r="C531" s="103">
        <f t="shared" si="239"/>
        <v>9416</v>
      </c>
      <c r="D531" s="103">
        <f t="shared" si="239"/>
        <v>9438</v>
      </c>
      <c r="E531" s="103">
        <f t="shared" si="239"/>
        <v>4886</v>
      </c>
      <c r="F531" s="103">
        <f t="shared" si="239"/>
        <v>756</v>
      </c>
      <c r="G531" s="103">
        <f t="shared" si="239"/>
        <v>0</v>
      </c>
      <c r="H531" s="103">
        <f t="shared" si="239"/>
        <v>27498</v>
      </c>
      <c r="I531" s="103"/>
      <c r="J531" s="103">
        <f t="shared" si="240"/>
        <v>0</v>
      </c>
      <c r="K531" s="103">
        <f t="shared" si="240"/>
        <v>0</v>
      </c>
      <c r="L531" s="103">
        <f t="shared" si="240"/>
        <v>1665</v>
      </c>
      <c r="M531" s="103">
        <f t="shared" si="240"/>
        <v>16134</v>
      </c>
      <c r="N531" s="103">
        <f t="shared" si="240"/>
        <v>12074</v>
      </c>
      <c r="O531" s="103">
        <f t="shared" si="240"/>
        <v>0</v>
      </c>
      <c r="P531" s="103">
        <f t="shared" si="240"/>
        <v>29873</v>
      </c>
    </row>
    <row r="532" spans="1:16" ht="11.25" customHeight="1">
      <c r="A532" s="86">
        <v>2022</v>
      </c>
      <c r="B532" s="103">
        <f t="shared" si="239"/>
        <v>17351</v>
      </c>
      <c r="C532" s="103">
        <f t="shared" si="239"/>
        <v>5616</v>
      </c>
      <c r="D532" s="103">
        <f t="shared" si="239"/>
        <v>26829</v>
      </c>
      <c r="E532" s="103">
        <f t="shared" si="239"/>
        <v>9870</v>
      </c>
      <c r="F532" s="103">
        <f t="shared" si="239"/>
        <v>990</v>
      </c>
      <c r="G532" s="103">
        <f t="shared" si="239"/>
        <v>0</v>
      </c>
      <c r="H532" s="103">
        <f t="shared" si="239"/>
        <v>60656</v>
      </c>
      <c r="I532" s="103"/>
      <c r="J532" s="103">
        <f t="shared" si="240"/>
        <v>0</v>
      </c>
      <c r="K532" s="103">
        <f t="shared" si="240"/>
        <v>0</v>
      </c>
      <c r="L532" s="103">
        <f t="shared" si="240"/>
        <v>5184</v>
      </c>
      <c r="M532" s="103">
        <f t="shared" si="240"/>
        <v>14719</v>
      </c>
      <c r="N532" s="103">
        <f t="shared" si="240"/>
        <v>29187</v>
      </c>
      <c r="O532" s="103">
        <f t="shared" si="240"/>
        <v>0</v>
      </c>
      <c r="P532" s="103">
        <f t="shared" si="240"/>
        <v>49090</v>
      </c>
    </row>
    <row r="533" spans="1:16" ht="11.25" customHeight="1">
      <c r="A533" s="86">
        <v>2023</v>
      </c>
      <c r="B533" s="103">
        <f t="shared" ref="B533:H534" si="241">B358</f>
        <v>10613</v>
      </c>
      <c r="C533" s="103">
        <f t="shared" si="241"/>
        <v>21457</v>
      </c>
      <c r="D533" s="103">
        <f t="shared" si="241"/>
        <v>20585</v>
      </c>
      <c r="E533" s="103">
        <f t="shared" si="241"/>
        <v>10963</v>
      </c>
      <c r="F533" s="103">
        <f t="shared" si="241"/>
        <v>2564</v>
      </c>
      <c r="G533" s="103">
        <f t="shared" si="241"/>
        <v>0</v>
      </c>
      <c r="H533" s="103">
        <f t="shared" si="241"/>
        <v>66182</v>
      </c>
      <c r="I533" s="103"/>
      <c r="J533" s="103">
        <f t="shared" ref="J533:P534" si="242">J358</f>
        <v>0</v>
      </c>
      <c r="K533" s="103">
        <f t="shared" si="242"/>
        <v>0</v>
      </c>
      <c r="L533" s="103">
        <f t="shared" si="242"/>
        <v>8559</v>
      </c>
      <c r="M533" s="103">
        <f t="shared" si="242"/>
        <v>8372</v>
      </c>
      <c r="N533" s="103">
        <f t="shared" si="242"/>
        <v>22526</v>
      </c>
      <c r="O533" s="103">
        <f t="shared" si="242"/>
        <v>0</v>
      </c>
      <c r="P533" s="103">
        <f t="shared" si="242"/>
        <v>39457</v>
      </c>
    </row>
    <row r="534" spans="1:16" ht="11.25" customHeight="1">
      <c r="A534" s="86" t="s">
        <v>346</v>
      </c>
      <c r="B534" s="12">
        <f t="shared" si="241"/>
        <v>15059</v>
      </c>
      <c r="C534" s="12">
        <f t="shared" si="241"/>
        <v>17752</v>
      </c>
      <c r="D534" s="12">
        <f t="shared" si="241"/>
        <v>15635</v>
      </c>
      <c r="E534" s="12">
        <f t="shared" si="241"/>
        <v>7972</v>
      </c>
      <c r="F534" s="12">
        <f t="shared" si="241"/>
        <v>538</v>
      </c>
      <c r="G534" s="12">
        <f t="shared" si="241"/>
        <v>0</v>
      </c>
      <c r="H534" s="12">
        <f t="shared" si="241"/>
        <v>56956</v>
      </c>
      <c r="I534" s="12"/>
      <c r="J534" s="12">
        <f t="shared" si="242"/>
        <v>55</v>
      </c>
      <c r="K534" s="12">
        <f t="shared" si="242"/>
        <v>0</v>
      </c>
      <c r="L534" s="12">
        <f t="shared" si="242"/>
        <v>8774</v>
      </c>
      <c r="M534" s="12">
        <f t="shared" si="242"/>
        <v>38226</v>
      </c>
      <c r="N534" s="12">
        <f t="shared" si="242"/>
        <v>2090</v>
      </c>
      <c r="O534" s="12">
        <f t="shared" si="242"/>
        <v>0</v>
      </c>
      <c r="P534" s="12">
        <f t="shared" si="242"/>
        <v>49145</v>
      </c>
    </row>
    <row r="535" spans="1:16" ht="11.25" customHeight="1">
      <c r="A535" s="320" t="str">
        <f>A360</f>
        <v>a/  Monthly totals for Oregon data are the sum of statistical weeks with closest fit to the calendar month.  Washington data are summarized by statistical month.</v>
      </c>
      <c r="B535" s="320"/>
      <c r="C535" s="320"/>
      <c r="D535" s="320"/>
      <c r="E535" s="320"/>
      <c r="F535" s="320"/>
      <c r="G535" s="320"/>
      <c r="H535" s="320"/>
      <c r="I535" s="320"/>
      <c r="J535" s="320"/>
      <c r="K535" s="320"/>
      <c r="L535" s="320"/>
      <c r="M535" s="320"/>
      <c r="N535" s="320"/>
      <c r="O535" s="320"/>
      <c r="P535" s="320"/>
    </row>
    <row r="536" spans="1:16" ht="11.25" customHeight="1">
      <c r="A536" s="262" t="str">
        <f>A361</f>
        <v>b/  Preliminary.</v>
      </c>
      <c r="B536" s="262"/>
      <c r="C536" s="262"/>
      <c r="D536" s="262"/>
      <c r="E536" s="262"/>
      <c r="F536" s="262"/>
      <c r="G536" s="262"/>
      <c r="H536" s="262"/>
      <c r="I536" s="262"/>
      <c r="J536" s="262"/>
      <c r="K536" s="262"/>
      <c r="L536" s="262"/>
      <c r="M536" s="262"/>
      <c r="N536" s="262"/>
      <c r="O536" s="262"/>
      <c r="P536" s="262"/>
    </row>
    <row r="537" spans="1:16" ht="11.25" customHeight="1">
      <c r="A537" s="262" t="str">
        <f>A362</f>
        <v>c/  Season totals do not include January-April, October, or November-December treaty troll catches.</v>
      </c>
      <c r="B537" s="262"/>
      <c r="C537" s="262"/>
      <c r="D537" s="262"/>
      <c r="E537" s="262"/>
      <c r="F537" s="262"/>
      <c r="G537" s="262"/>
      <c r="H537" s="262"/>
      <c r="I537" s="262"/>
      <c r="J537" s="262"/>
      <c r="K537" s="262"/>
      <c r="L537" s="262"/>
      <c r="M537" s="262"/>
      <c r="N537" s="262"/>
      <c r="O537" s="262"/>
      <c r="P537" s="262"/>
    </row>
    <row r="538" spans="1:16" ht="11.25" customHeight="1"/>
    <row r="539" spans="1:16" ht="11.25" customHeight="1"/>
    <row r="540" spans="1:16" ht="11.25" customHeight="1">
      <c r="A540" s="1"/>
      <c r="B540" s="1"/>
      <c r="C540" s="1"/>
      <c r="D540" s="1"/>
      <c r="E540" s="1"/>
      <c r="F540" s="1"/>
      <c r="G540" s="1"/>
      <c r="H540" s="1"/>
      <c r="I540" s="1"/>
      <c r="J540" s="1"/>
      <c r="K540" s="1"/>
      <c r="L540" s="1"/>
      <c r="M540" s="1"/>
      <c r="N540" s="1"/>
      <c r="O540" s="1"/>
      <c r="P540" s="1"/>
    </row>
    <row r="541" spans="1:16" ht="11.25" customHeight="1"/>
  </sheetData>
  <mergeCells count="18">
    <mergeCell ref="A1:P1"/>
    <mergeCell ref="B3:H3"/>
    <mergeCell ref="J3:P3"/>
    <mergeCell ref="A535:P535"/>
    <mergeCell ref="A536:P536"/>
    <mergeCell ref="A464:P464"/>
    <mergeCell ref="B466:H466"/>
    <mergeCell ref="J466:P466"/>
    <mergeCell ref="A511:P511"/>
    <mergeCell ref="B513:H513"/>
    <mergeCell ref="J513:P513"/>
    <mergeCell ref="B372:H372"/>
    <mergeCell ref="J372:P372"/>
    <mergeCell ref="A537:P537"/>
    <mergeCell ref="B419:H419"/>
    <mergeCell ref="J419:P419"/>
    <mergeCell ref="A417:P417"/>
    <mergeCell ref="A370:P370"/>
  </mergeCells>
  <pageMargins left="0.7" right="0.7" top="0.75" bottom="0.75" header="0.3" footer="0.3"/>
  <pageSetup scale="79" orientation="landscape" r:id="rId1"/>
  <rowBreaks count="3" manualBreakCount="3">
    <brk id="416" max="15" man="1"/>
    <brk id="463" max="15" man="1"/>
    <brk id="510" max="1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9"/>
  <dimension ref="A1:P313"/>
  <sheetViews>
    <sheetView showGridLines="0" zoomScale="130" zoomScaleNormal="130" workbookViewId="0">
      <pane xSplit="1" ySplit="4" topLeftCell="B194" activePane="bottomRight" state="frozen"/>
      <selection activeCell="A2" sqref="A1:XFD1048576"/>
      <selection pane="topRight" activeCell="A2" sqref="A1:XFD1048576"/>
      <selection pane="bottomLeft" activeCell="A2" sqref="A1:XFD1048576"/>
      <selection pane="bottomRight" activeCell="L9" sqref="L9"/>
    </sheetView>
  </sheetViews>
  <sheetFormatPr defaultColWidth="9" defaultRowHeight="15.6"/>
  <cols>
    <col min="1" max="16384" width="9" style="173"/>
  </cols>
  <sheetData>
    <row r="1" spans="1:9" ht="11.25" customHeight="1">
      <c r="A1" s="321" t="s">
        <v>317</v>
      </c>
      <c r="B1" s="321"/>
      <c r="C1" s="321"/>
      <c r="D1" s="321"/>
      <c r="E1" s="321"/>
      <c r="F1" s="321"/>
      <c r="G1" s="321"/>
      <c r="H1" s="321"/>
    </row>
    <row r="2" spans="1:9" ht="11.25" customHeight="1">
      <c r="A2" s="321"/>
      <c r="B2" s="321"/>
      <c r="C2" s="321"/>
      <c r="D2" s="321"/>
      <c r="E2" s="321"/>
      <c r="F2" s="321"/>
      <c r="G2" s="321"/>
      <c r="H2" s="321"/>
    </row>
    <row r="3" spans="1:9" ht="11.25" customHeight="1">
      <c r="A3" s="65" t="s">
        <v>1</v>
      </c>
      <c r="B3" s="180" t="s">
        <v>318</v>
      </c>
      <c r="C3" s="180" t="s">
        <v>22</v>
      </c>
      <c r="D3" s="180" t="s">
        <v>319</v>
      </c>
      <c r="E3" s="180" t="s">
        <v>320</v>
      </c>
      <c r="F3" s="180" t="s">
        <v>321</v>
      </c>
      <c r="G3" s="180" t="s">
        <v>322</v>
      </c>
      <c r="H3" s="180" t="s">
        <v>8</v>
      </c>
    </row>
    <row r="4" spans="1:9" ht="11.25" customHeight="1">
      <c r="A4" s="63" t="s">
        <v>289</v>
      </c>
    </row>
    <row r="5" spans="1:9" ht="11.25" customHeight="1">
      <c r="A5" s="68">
        <v>1977</v>
      </c>
      <c r="B5" s="15">
        <v>1046</v>
      </c>
      <c r="C5" s="15">
        <v>866</v>
      </c>
      <c r="D5" s="15">
        <v>98504</v>
      </c>
      <c r="E5" s="15">
        <v>162983</v>
      </c>
      <c r="F5" s="15">
        <v>8343</v>
      </c>
      <c r="G5" s="15" t="s">
        <v>15</v>
      </c>
      <c r="H5" s="15">
        <v>271742</v>
      </c>
      <c r="I5" s="14"/>
    </row>
    <row r="6" spans="1:9" ht="11.25" customHeight="1">
      <c r="A6" s="68">
        <v>1979</v>
      </c>
      <c r="B6" s="15">
        <v>83</v>
      </c>
      <c r="C6" s="15">
        <v>21</v>
      </c>
      <c r="D6" s="15">
        <v>91240</v>
      </c>
      <c r="E6" s="15">
        <v>454327</v>
      </c>
      <c r="F6" s="15">
        <v>1151</v>
      </c>
      <c r="G6" s="15" t="s">
        <v>15</v>
      </c>
      <c r="H6" s="15">
        <v>546822</v>
      </c>
      <c r="I6" s="14"/>
    </row>
    <row r="7" spans="1:9" ht="11.25" customHeight="1">
      <c r="A7" s="68">
        <v>1981</v>
      </c>
      <c r="B7" s="15">
        <v>587</v>
      </c>
      <c r="C7" s="15">
        <v>99</v>
      </c>
      <c r="D7" s="15">
        <v>65826</v>
      </c>
      <c r="E7" s="15">
        <v>161541</v>
      </c>
      <c r="F7" s="15" t="s">
        <v>15</v>
      </c>
      <c r="G7" s="15" t="s">
        <v>15</v>
      </c>
      <c r="H7" s="15">
        <v>228053</v>
      </c>
      <c r="I7" s="14"/>
    </row>
    <row r="8" spans="1:9" ht="11.25" customHeight="1">
      <c r="A8" s="68">
        <v>1983</v>
      </c>
      <c r="B8" s="15">
        <v>1</v>
      </c>
      <c r="C8" s="15">
        <v>0</v>
      </c>
      <c r="D8" s="15">
        <v>79117</v>
      </c>
      <c r="E8" s="15">
        <v>6033</v>
      </c>
      <c r="F8" s="15">
        <v>300</v>
      </c>
      <c r="G8" s="15" t="s">
        <v>15</v>
      </c>
      <c r="H8" s="15">
        <v>85451</v>
      </c>
      <c r="I8" s="14"/>
    </row>
    <row r="9" spans="1:9" ht="11.25" customHeight="1">
      <c r="A9" s="68">
        <v>1985</v>
      </c>
      <c r="B9" s="15">
        <v>103</v>
      </c>
      <c r="C9" s="15">
        <v>0</v>
      </c>
      <c r="D9" s="15">
        <v>6831</v>
      </c>
      <c r="E9" s="15">
        <v>93400</v>
      </c>
      <c r="F9" s="15">
        <v>530</v>
      </c>
      <c r="G9" s="15" t="s">
        <v>15</v>
      </c>
      <c r="H9" s="15">
        <v>100864</v>
      </c>
      <c r="I9" s="14"/>
    </row>
    <row r="10" spans="1:9" ht="11.25" customHeight="1">
      <c r="A10" s="68">
        <v>1987</v>
      </c>
      <c r="B10" s="15">
        <v>0</v>
      </c>
      <c r="C10" s="15" t="s">
        <v>15</v>
      </c>
      <c r="D10" s="15">
        <v>2642</v>
      </c>
      <c r="E10" s="15" t="s">
        <v>15</v>
      </c>
      <c r="F10" s="15" t="s">
        <v>15</v>
      </c>
      <c r="G10" s="15" t="s">
        <v>15</v>
      </c>
      <c r="H10" s="15">
        <v>2642</v>
      </c>
      <c r="I10" s="14"/>
    </row>
    <row r="11" spans="1:9" ht="11.25" customHeight="1">
      <c r="A11" s="68">
        <v>1989</v>
      </c>
      <c r="B11" s="15">
        <v>229</v>
      </c>
      <c r="C11" s="15">
        <v>182</v>
      </c>
      <c r="D11" s="15" t="s">
        <v>15</v>
      </c>
      <c r="E11" s="15">
        <v>36286</v>
      </c>
      <c r="F11" s="15" t="s">
        <v>15</v>
      </c>
      <c r="G11" s="15" t="s">
        <v>15</v>
      </c>
      <c r="H11" s="15">
        <v>36697</v>
      </c>
      <c r="I11" s="14"/>
    </row>
    <row r="12" spans="1:9" ht="11.25" customHeight="1">
      <c r="A12" s="68">
        <v>1991</v>
      </c>
      <c r="B12" s="15">
        <v>4</v>
      </c>
      <c r="C12" s="15">
        <v>17</v>
      </c>
      <c r="D12" s="15" t="s">
        <v>15</v>
      </c>
      <c r="E12" s="15">
        <v>43208</v>
      </c>
      <c r="F12" s="15">
        <v>295</v>
      </c>
      <c r="G12" s="15" t="s">
        <v>15</v>
      </c>
      <c r="H12" s="15">
        <v>43524</v>
      </c>
      <c r="I12" s="14"/>
    </row>
    <row r="13" spans="1:9" ht="11.25" customHeight="1">
      <c r="A13" s="68">
        <v>1993</v>
      </c>
      <c r="B13" s="15">
        <v>16</v>
      </c>
      <c r="C13" s="15">
        <v>1</v>
      </c>
      <c r="D13" s="15">
        <v>88</v>
      </c>
      <c r="E13" s="15">
        <v>2753</v>
      </c>
      <c r="F13" s="15">
        <v>3</v>
      </c>
      <c r="G13" s="15" t="s">
        <v>15</v>
      </c>
      <c r="H13" s="15">
        <v>2861</v>
      </c>
      <c r="I13" s="14"/>
    </row>
    <row r="14" spans="1:9" ht="11.25" customHeight="1">
      <c r="A14" s="68">
        <v>1995</v>
      </c>
      <c r="B14" s="15" t="s">
        <v>15</v>
      </c>
      <c r="C14" s="15" t="s">
        <v>15</v>
      </c>
      <c r="D14" s="15" t="s">
        <v>15</v>
      </c>
      <c r="E14" s="15">
        <v>30060</v>
      </c>
      <c r="F14" s="15">
        <v>872</v>
      </c>
      <c r="G14" s="15" t="s">
        <v>15</v>
      </c>
      <c r="H14" s="15">
        <v>30932</v>
      </c>
      <c r="I14" s="14"/>
    </row>
    <row r="15" spans="1:9" ht="11.25" customHeight="1">
      <c r="A15" s="68">
        <v>1997</v>
      </c>
      <c r="B15" s="15">
        <v>2</v>
      </c>
      <c r="C15" s="15">
        <v>3</v>
      </c>
      <c r="D15" s="15" t="s">
        <v>15</v>
      </c>
      <c r="E15" s="15" t="s">
        <v>15</v>
      </c>
      <c r="F15" s="15" t="s">
        <v>15</v>
      </c>
      <c r="G15" s="15" t="s">
        <v>15</v>
      </c>
      <c r="H15" s="15">
        <v>5</v>
      </c>
      <c r="I15" s="14"/>
    </row>
    <row r="16" spans="1:9" ht="11.25" customHeight="1">
      <c r="A16" s="68">
        <v>1999</v>
      </c>
      <c r="B16" s="15">
        <v>0</v>
      </c>
      <c r="C16" s="15">
        <v>1</v>
      </c>
      <c r="D16" s="15">
        <v>31</v>
      </c>
      <c r="E16" s="15">
        <v>21</v>
      </c>
      <c r="F16" s="15">
        <v>0</v>
      </c>
      <c r="G16" s="15" t="s">
        <v>15</v>
      </c>
      <c r="H16" s="15">
        <v>53</v>
      </c>
      <c r="I16" s="14"/>
    </row>
    <row r="17" spans="1:9" ht="11.25" customHeight="1">
      <c r="A17" s="68">
        <v>2001</v>
      </c>
      <c r="B17" s="15">
        <v>1</v>
      </c>
      <c r="C17" s="15">
        <v>9</v>
      </c>
      <c r="D17" s="15">
        <v>20</v>
      </c>
      <c r="E17" s="15">
        <v>0</v>
      </c>
      <c r="F17" s="15">
        <v>0</v>
      </c>
      <c r="G17" s="15" t="s">
        <v>15</v>
      </c>
      <c r="H17" s="15">
        <v>30</v>
      </c>
      <c r="I17" s="14"/>
    </row>
    <row r="18" spans="1:9" ht="11.25" customHeight="1">
      <c r="A18" s="68">
        <v>2003</v>
      </c>
      <c r="B18" s="15">
        <v>0</v>
      </c>
      <c r="C18" s="15">
        <v>0</v>
      </c>
      <c r="D18" s="15">
        <v>142</v>
      </c>
      <c r="E18" s="15">
        <v>63</v>
      </c>
      <c r="F18" s="15">
        <v>10</v>
      </c>
      <c r="G18" s="15" t="s">
        <v>15</v>
      </c>
      <c r="H18" s="15">
        <v>215</v>
      </c>
      <c r="I18" s="14"/>
    </row>
    <row r="19" spans="1:9" ht="11.25" customHeight="1">
      <c r="A19" s="68">
        <v>2005</v>
      </c>
      <c r="B19" s="15">
        <v>4</v>
      </c>
      <c r="C19" s="15">
        <v>0</v>
      </c>
      <c r="D19" s="15">
        <v>2</v>
      </c>
      <c r="E19" s="15">
        <v>2</v>
      </c>
      <c r="F19" s="15" t="s">
        <v>15</v>
      </c>
      <c r="G19" s="15" t="s">
        <v>15</v>
      </c>
      <c r="H19" s="15">
        <v>8</v>
      </c>
      <c r="I19" s="14"/>
    </row>
    <row r="20" spans="1:9" ht="11.25" customHeight="1">
      <c r="A20" s="68">
        <v>2007</v>
      </c>
      <c r="B20" s="15">
        <v>8</v>
      </c>
      <c r="C20" s="15">
        <v>19</v>
      </c>
      <c r="D20" s="15">
        <v>119</v>
      </c>
      <c r="E20" s="15">
        <v>1</v>
      </c>
      <c r="F20" s="15">
        <v>0</v>
      </c>
      <c r="G20" s="15" t="s">
        <v>15</v>
      </c>
      <c r="H20" s="15">
        <v>147</v>
      </c>
      <c r="I20" s="14"/>
    </row>
    <row r="21" spans="1:9" ht="11.25" customHeight="1">
      <c r="A21" s="68">
        <v>2009</v>
      </c>
      <c r="B21" s="15">
        <v>1</v>
      </c>
      <c r="C21" s="15">
        <v>14</v>
      </c>
      <c r="D21" s="15">
        <v>82</v>
      </c>
      <c r="E21" s="15">
        <v>37</v>
      </c>
      <c r="F21" s="15">
        <v>1</v>
      </c>
      <c r="G21" s="15" t="s">
        <v>15</v>
      </c>
      <c r="H21" s="15">
        <v>135</v>
      </c>
      <c r="I21" s="14"/>
    </row>
    <row r="22" spans="1:9" ht="11.25" customHeight="1">
      <c r="A22" s="68">
        <v>2011</v>
      </c>
      <c r="B22" s="15">
        <v>0</v>
      </c>
      <c r="C22" s="15">
        <v>0</v>
      </c>
      <c r="D22" s="15">
        <v>3</v>
      </c>
      <c r="E22" s="15">
        <v>118</v>
      </c>
      <c r="F22" s="15">
        <v>93</v>
      </c>
      <c r="G22" s="15">
        <v>1</v>
      </c>
      <c r="H22" s="15">
        <v>215</v>
      </c>
      <c r="I22" s="14"/>
    </row>
    <row r="23" spans="1:9" ht="11.25" customHeight="1">
      <c r="A23" s="68">
        <v>2013</v>
      </c>
      <c r="B23" s="15">
        <v>0</v>
      </c>
      <c r="C23" s="15">
        <v>2</v>
      </c>
      <c r="D23" s="15">
        <v>0</v>
      </c>
      <c r="E23" s="15">
        <v>101</v>
      </c>
      <c r="F23" s="15">
        <v>37</v>
      </c>
      <c r="G23" s="15">
        <v>1</v>
      </c>
      <c r="H23" s="15">
        <v>141</v>
      </c>
      <c r="I23" s="14"/>
    </row>
    <row r="24" spans="1:9" ht="11.25" customHeight="1">
      <c r="A24" s="68">
        <v>2015</v>
      </c>
      <c r="B24" s="15">
        <v>0</v>
      </c>
      <c r="C24" s="15">
        <v>1</v>
      </c>
      <c r="D24" s="15">
        <v>20</v>
      </c>
      <c r="E24" s="15">
        <v>47</v>
      </c>
      <c r="F24" s="15">
        <v>0</v>
      </c>
      <c r="G24" s="15">
        <v>0</v>
      </c>
      <c r="H24" s="15">
        <v>68</v>
      </c>
      <c r="I24" s="14"/>
    </row>
    <row r="25" spans="1:9" ht="11.25" customHeight="1">
      <c r="A25" s="68">
        <v>2017</v>
      </c>
      <c r="B25" s="15">
        <f>IF(AND('A-13'!P47="-",'A-13'!P98="-",'A-13'!P149="-"),"-",SUM('A-13'!P47,'A-13'!P98,'A-13'!P149))</f>
        <v>0</v>
      </c>
      <c r="C25" s="15">
        <f>IF(AND('A-13'!Q47="-",'A-13'!Q98="-",'A-13'!Q149="-"),"-",SUM('A-13'!Q47,'A-13'!Q98,'A-13'!Q149))</f>
        <v>0</v>
      </c>
      <c r="D25" s="15">
        <f>IF(AND('A-13'!R47="-",'A-13'!R98="-",'A-13'!R149="-"),"-",SUM('A-13'!R47,'A-13'!R98,'A-13'!R149))</f>
        <v>10</v>
      </c>
      <c r="E25" s="15">
        <f>IF(AND('A-13'!S47="-",'A-13'!S98="-",'A-13'!S149="-"),"-",SUM('A-13'!S47,'A-13'!S98,'A-13'!S149))</f>
        <v>3</v>
      </c>
      <c r="F25" s="15">
        <f>IF(AND('A-13'!T47="-",'A-13'!T98="-",'A-13'!T149="-"),"-",SUM('A-13'!T47,'A-13'!T98,'A-13'!T149))</f>
        <v>0</v>
      </c>
      <c r="G25" s="15">
        <v>0</v>
      </c>
      <c r="H25" s="15">
        <f>IF(AND('A-13'!U47="-",'A-13'!U98="-",'A-13'!U149="-"),"-",SUM('A-13'!U47,'A-13'!U98,'A-13'!U149))</f>
        <v>13</v>
      </c>
      <c r="I25" s="14"/>
    </row>
    <row r="26" spans="1:9" ht="11.25" customHeight="1">
      <c r="A26" s="68">
        <v>2019</v>
      </c>
      <c r="B26" s="15">
        <f>IF(AND('A-13'!P49="-",'A-13'!P100="-",'A-13'!P151="-"),"-",SUM('A-13'!P49,'A-13'!P100,'A-13'!P151))</f>
        <v>0</v>
      </c>
      <c r="C26" s="15">
        <f>IF(AND('A-13'!Q49="-",'A-13'!Q100="-",'A-13'!Q151="-"),"-",SUM('A-13'!Q49,'A-13'!Q100,'A-13'!Q151))</f>
        <v>0</v>
      </c>
      <c r="D26" s="15">
        <f>IF(AND('A-13'!R49="-",'A-13'!R100="-",'A-13'!R151="-"),"-",SUM('A-13'!R49,'A-13'!R100,'A-13'!R151))</f>
        <v>483</v>
      </c>
      <c r="E26" s="15">
        <f>IF(AND('A-13'!S49="-",'A-13'!S100="-",'A-13'!S151="-"),"-",SUM('A-13'!S49,'A-13'!S100,'A-13'!S151))</f>
        <v>0</v>
      </c>
      <c r="F26" s="15">
        <f>IF(AND('A-13'!T49="-",'A-13'!T100="-",'A-13'!T151="-"),"-",SUM('A-13'!T49,'A-13'!T100,'A-13'!T151))</f>
        <v>0</v>
      </c>
      <c r="G26" s="15">
        <v>0</v>
      </c>
      <c r="H26" s="15">
        <f>IF(AND('A-13'!U49="-",'A-13'!U100="-",'A-13'!U151="-"),"-",SUM('A-13'!U49,'A-13'!U100,'A-13'!U151))</f>
        <v>483</v>
      </c>
      <c r="I26" s="14"/>
    </row>
    <row r="27" spans="1:9" ht="11.25" customHeight="1">
      <c r="A27" s="68">
        <v>2021</v>
      </c>
      <c r="B27" s="15">
        <f>IF(AND('A-13'!P51="-",'A-13'!P102="-",'A-13'!P153="-"),"-",SUM('A-13'!P51,'A-13'!P102,'A-13'!P153))</f>
        <v>0</v>
      </c>
      <c r="C27" s="15">
        <f>IF(AND('A-13'!Q51="-",'A-13'!Q102="-",'A-13'!Q153="-"),"-",SUM('A-13'!Q51,'A-13'!Q102,'A-13'!Q153))</f>
        <v>0</v>
      </c>
      <c r="D27" s="15">
        <f>IF(AND('A-13'!R51="-",'A-13'!R102="-",'A-13'!R153="-"),"-",SUM('A-13'!R51,'A-13'!R102,'A-13'!R153))</f>
        <v>4</v>
      </c>
      <c r="E27" s="15">
        <f>IF(AND('A-13'!S51="-",'A-13'!S102="-",'A-13'!S153="-"),"-",SUM('A-13'!S51,'A-13'!S102,'A-13'!S153))</f>
        <v>29</v>
      </c>
      <c r="F27" s="15">
        <f>IF(AND('A-13'!T51="-",'A-13'!T102="-",'A-13'!T153="-"),"-",SUM('A-13'!T51,'A-13'!T102,'A-13'!T153))</f>
        <v>0</v>
      </c>
      <c r="G27" s="15">
        <v>0</v>
      </c>
      <c r="H27" s="15">
        <f>IF(AND('A-13'!U51="-",'A-13'!U102="-",'A-13'!U153="-"),"-",SUM('A-13'!U51,'A-13'!U102,'A-13'!U153))</f>
        <v>33</v>
      </c>
      <c r="I27" s="14"/>
    </row>
    <row r="28" spans="1:9" ht="11.25" customHeight="1">
      <c r="A28" s="68">
        <v>2023</v>
      </c>
      <c r="B28" s="15">
        <f>IF(AND('A-13'!P53="-",'A-13'!P104="-",'A-13'!P155="-"),"-",SUM('A-13'!P53,'A-13'!P104,'A-13'!P155))</f>
        <v>0</v>
      </c>
      <c r="C28" s="15">
        <f>IF(AND('A-13'!Q53="-",'A-13'!Q104="-",'A-13'!Q155="-"),"-",SUM('A-13'!Q53,'A-13'!Q104,'A-13'!Q155))</f>
        <v>0</v>
      </c>
      <c r="D28" s="15">
        <f>IF(AND('A-13'!R53="-",'A-13'!R104="-",'A-13'!R155="-"),"-",SUM('A-13'!R53,'A-13'!R104,'A-13'!R155))</f>
        <v>41</v>
      </c>
      <c r="E28" s="15">
        <f>IF(AND('A-13'!S53="-",'A-13'!S104="-",'A-13'!S155="-"),"-",SUM('A-13'!S53,'A-13'!S104,'A-13'!S155))</f>
        <v>5</v>
      </c>
      <c r="F28" s="15">
        <f>IF(AND('A-13'!T50="-",'A-13'!T101="-",'A-13'!T152="-"),"-",SUM('A-13'!T50,'A-13'!T101,'A-13'!T152))</f>
        <v>0</v>
      </c>
      <c r="G28" s="15">
        <v>0</v>
      </c>
      <c r="H28" s="15">
        <f>IF(AND('A-13'!U53="-",'A-13'!U104="-",'A-13'!U155="-"),"-",SUM('A-13'!U53,'A-13'!U104,'A-13'!U155))</f>
        <v>46</v>
      </c>
      <c r="I28" s="14"/>
    </row>
    <row r="29" spans="1:9" ht="11.25" customHeight="1"/>
    <row r="30" spans="1:9">
      <c r="A30" s="71" t="s">
        <v>323</v>
      </c>
      <c r="B30" s="103"/>
      <c r="C30" s="103"/>
      <c r="D30" s="103"/>
    </row>
    <row r="31" spans="1:9" ht="11.25" customHeight="1">
      <c r="A31" s="68">
        <v>1977</v>
      </c>
      <c r="B31" s="15">
        <f>IF(AND('A-16'!C5="-",'A-16'!C32="-",'A-16'!C59="-",'A-16'!C85="-"),"-",SUM('A-16'!C5,'A-16'!C32,'A-16'!C59,'A-16'!C85))</f>
        <v>98</v>
      </c>
      <c r="C31" s="15">
        <f>IF(AND('A-16'!D5="-",'A-16'!D32="-",'A-16'!D59="-",'A-16'!D85="-"),"-",SUM('A-16'!D5,'A-16'!D32,'A-16'!D59,'A-16'!D85))</f>
        <v>1433</v>
      </c>
      <c r="D31" s="15">
        <f>IF(AND('A-16'!E5="-",'A-16'!E32="-",'A-16'!E59="-",'A-16'!E85="-"),"-",SUM('A-16'!E5,'A-16'!E32,'A-16'!E59,'A-16'!E85))</f>
        <v>1269</v>
      </c>
      <c r="E31" s="15">
        <f>IF(AND('A-16'!F5="-",'A-16'!F32="-",'A-16'!F59="-",'A-16'!F85="-"),"-",SUM('A-16'!F5,'A-16'!F32,'A-16'!F59,'A-16'!F85))</f>
        <v>2114</v>
      </c>
      <c r="F31" s="15">
        <f>IF(AND('A-16'!G5="-",'A-16'!G32="-",'A-16'!G59="-",'A-16'!G85="-"),"-",SUM('A-16'!G5,'A-16'!G32,'A-16'!G59,'A-16'!G85))</f>
        <v>7</v>
      </c>
      <c r="G31" s="15">
        <f>IF(AND('A-16'!H5="-",'A-16'!H32="-",'A-16'!H59="-",'A-16'!H85="-"),"-",SUM('A-16'!H5,'A-16'!H32,'A-16'!H59,'A-16'!H85))</f>
        <v>0</v>
      </c>
      <c r="H31" s="15">
        <f>IF(AND('A-16'!J5="-",'A-16'!J32="-",'A-16'!J59="-",'A-16'!J85="-"),"-",SUM('A-16'!J5,'A-16'!J32,'A-16'!J59,'A-16'!J85))</f>
        <v>4921</v>
      </c>
    </row>
    <row r="32" spans="1:9" ht="11.25" customHeight="1">
      <c r="A32" s="68">
        <v>1979</v>
      </c>
      <c r="B32" s="15">
        <f>IF(AND('A-16'!C6="-",'A-16'!C33="-",'A-16'!C60="-",'A-16'!C86="-"),"-",SUM('A-16'!C6,'A-16'!C33,'A-16'!C60,'A-16'!C86))</f>
        <v>0</v>
      </c>
      <c r="C32" s="15">
        <f>IF(AND('A-16'!D6="-",'A-16'!D33="-",'A-16'!D60="-",'A-16'!D86="-"),"-",SUM('A-16'!D6,'A-16'!D33,'A-16'!D60,'A-16'!D86))</f>
        <v>1666</v>
      </c>
      <c r="D32" s="15">
        <f>IF(AND('A-16'!E6="-",'A-16'!E33="-",'A-16'!E60="-",'A-16'!E86="-"),"-",SUM('A-16'!E6,'A-16'!E33,'A-16'!E60,'A-16'!E86))</f>
        <v>836</v>
      </c>
      <c r="E32" s="15">
        <f>IF(AND('A-16'!F6="-",'A-16'!F33="-",'A-16'!F60="-",'A-16'!F86="-"),"-",SUM('A-16'!F6,'A-16'!F33,'A-16'!F60,'A-16'!F86))</f>
        <v>3924</v>
      </c>
      <c r="F32" s="15">
        <f>IF(AND('A-16'!G6="-",'A-16'!G33="-",'A-16'!G60="-",'A-16'!G86="-"),"-",SUM('A-16'!G6,'A-16'!G33,'A-16'!G60,'A-16'!G86))</f>
        <v>35</v>
      </c>
      <c r="G32" s="15">
        <f>IF(AND('A-16'!H6="-",'A-16'!H33="-",'A-16'!H60="-",'A-16'!H86="-"),"-",SUM('A-16'!H6,'A-16'!H33,'A-16'!H60,'A-16'!H86))</f>
        <v>0</v>
      </c>
      <c r="H32" s="15">
        <f>IF(AND('A-16'!J6="-",'A-16'!J33="-",'A-16'!J60="-",'A-16'!J86="-"),"-",SUM('A-16'!J6,'A-16'!J33,'A-16'!J60,'A-16'!J86))</f>
        <v>6461</v>
      </c>
    </row>
    <row r="33" spans="1:8" ht="11.25" customHeight="1">
      <c r="A33" s="68">
        <v>1981</v>
      </c>
      <c r="B33" s="15">
        <f>IF(AND('A-16'!C7="-",'A-16'!C34="-",'A-16'!C61="-",'A-16'!C87="-"),"-",SUM('A-16'!C7,'A-16'!C34,'A-16'!C61,'A-16'!C87))</f>
        <v>90</v>
      </c>
      <c r="C33" s="15">
        <f>IF(AND('A-16'!D7="-",'A-16'!D34="-",'A-16'!D61="-",'A-16'!D87="-"),"-",SUM('A-16'!D7,'A-16'!D34,'A-16'!D61,'A-16'!D87))</f>
        <v>210</v>
      </c>
      <c r="D33" s="15">
        <f>IF(AND('A-16'!E7="-",'A-16'!E34="-",'A-16'!E61="-",'A-16'!E87="-"),"-",SUM('A-16'!E7,'A-16'!E34,'A-16'!E61,'A-16'!E87))</f>
        <v>1155</v>
      </c>
      <c r="E33" s="15">
        <f>IF(AND('A-16'!F7="-",'A-16'!F34="-",'A-16'!F61="-",'A-16'!F87="-"),"-",SUM('A-16'!F7,'A-16'!F34,'A-16'!F61,'A-16'!F87))</f>
        <v>3167</v>
      </c>
      <c r="F33" s="15">
        <f>IF(AND('A-16'!G7="-",'A-16'!G34="-",'A-16'!G61="-",'A-16'!G87="-"),"-",SUM('A-16'!G7,'A-16'!G34,'A-16'!G61,'A-16'!G87))</f>
        <v>441</v>
      </c>
      <c r="G33" s="15">
        <f>IF(AND('A-16'!H7="-",'A-16'!H34="-",'A-16'!H61="-",'A-16'!H87="-"),"-",SUM('A-16'!H7,'A-16'!H34,'A-16'!H61,'A-16'!H87))</f>
        <v>0</v>
      </c>
      <c r="H33" s="15">
        <f>IF(AND('A-16'!J7="-",'A-16'!J34="-",'A-16'!J61="-",'A-16'!J87="-"),"-",SUM('A-16'!J7,'A-16'!J34,'A-16'!J61,'A-16'!J87))</f>
        <v>5063</v>
      </c>
    </row>
    <row r="34" spans="1:8" ht="11.25" customHeight="1">
      <c r="A34" s="68">
        <v>1983</v>
      </c>
      <c r="B34" s="15">
        <f>IF(AND('A-16'!C8="-",'A-16'!C35="-",'A-16'!C62="-",'A-16'!C88="-"),"-",SUM('A-16'!C8,'A-16'!C35,'A-16'!C62,'A-16'!C88))</f>
        <v>1</v>
      </c>
      <c r="C34" s="15">
        <f>IF(AND('A-16'!D8="-",'A-16'!D35="-",'A-16'!D62="-",'A-16'!D88="-"),"-",SUM('A-16'!D8,'A-16'!D35,'A-16'!D62,'A-16'!D88))</f>
        <v>37</v>
      </c>
      <c r="D34" s="15">
        <f>IF(AND('A-16'!E8="-",'A-16'!E35="-",'A-16'!E62="-",'A-16'!E88="-"),"-",SUM('A-16'!E8,'A-16'!E35,'A-16'!E62,'A-16'!E88))</f>
        <v>1537</v>
      </c>
      <c r="E34" s="15">
        <f>IF(AND('A-16'!F8="-",'A-16'!F35="-",'A-16'!F62="-",'A-16'!F88="-"),"-",SUM('A-16'!F8,'A-16'!F35,'A-16'!F62,'A-16'!F88))</f>
        <v>17942</v>
      </c>
      <c r="F34" s="15">
        <f>IF(AND('A-16'!G8="-",'A-16'!G35="-",'A-16'!G62="-",'A-16'!G88="-"),"-",SUM('A-16'!G8,'A-16'!G35,'A-16'!G62,'A-16'!G88))</f>
        <v>347</v>
      </c>
      <c r="G34" s="15">
        <f>IF(AND('A-16'!H8="-",'A-16'!H35="-",'A-16'!H62="-",'A-16'!H88="-"),"-",SUM('A-16'!H8,'A-16'!H35,'A-16'!H62,'A-16'!H88))</f>
        <v>0</v>
      </c>
      <c r="H34" s="15">
        <f>IF(AND('A-16'!J8="-",'A-16'!J35="-",'A-16'!J62="-",'A-16'!J88="-"),"-",SUM('A-16'!J8,'A-16'!J35,'A-16'!J62,'A-16'!J88))</f>
        <v>19864</v>
      </c>
    </row>
    <row r="35" spans="1:8" ht="11.25" customHeight="1">
      <c r="A35" s="68">
        <v>1985</v>
      </c>
      <c r="B35" s="15">
        <f>IF(AND('A-16'!C9="-",'A-16'!C36="-",'A-16'!C63="-",'A-16'!C89="-"),"-",SUM('A-16'!C9,'A-16'!C36,'A-16'!C63,'A-16'!C89))</f>
        <v>4</v>
      </c>
      <c r="C35" s="15">
        <f>IF(AND('A-16'!D9="-",'A-16'!D36="-",'A-16'!D63="-",'A-16'!D89="-"),"-",SUM('A-16'!D9,'A-16'!D36,'A-16'!D63,'A-16'!D89))</f>
        <v>395</v>
      </c>
      <c r="D35" s="15">
        <f>IF(AND('A-16'!E9="-",'A-16'!E36="-",'A-16'!E63="-",'A-16'!E89="-"),"-",SUM('A-16'!E9,'A-16'!E36,'A-16'!E63,'A-16'!E89))</f>
        <v>3931</v>
      </c>
      <c r="E35" s="15">
        <f>IF(AND('A-16'!F9="-",'A-16'!F36="-",'A-16'!F63="-",'A-16'!F89="-"),"-",SUM('A-16'!F9,'A-16'!F36,'A-16'!F63,'A-16'!F89))</f>
        <v>2310</v>
      </c>
      <c r="F35" s="15">
        <f>IF(AND('A-16'!G9="-",'A-16'!G36="-",'A-16'!G63="-",'A-16'!G89="-"),"-",SUM('A-16'!G9,'A-16'!G36,'A-16'!G63,'A-16'!G89))</f>
        <v>173</v>
      </c>
      <c r="G35" s="15">
        <f>IF(AND('A-16'!H9="-",'A-16'!H36="-",'A-16'!H63="-",'A-16'!H89="-"),"-",SUM('A-16'!H9,'A-16'!H36,'A-16'!H63,'A-16'!H89))</f>
        <v>0</v>
      </c>
      <c r="H35" s="15">
        <f>IF(AND('A-16'!J9="-",'A-16'!J36="-",'A-16'!J63="-",'A-16'!J89="-"),"-",SUM('A-16'!J9,'A-16'!J36,'A-16'!J63,'A-16'!J89))</f>
        <v>6813</v>
      </c>
    </row>
    <row r="36" spans="1:8" ht="11.25" customHeight="1">
      <c r="A36" s="68">
        <v>1987</v>
      </c>
      <c r="B36" s="15">
        <f>IF(AND('A-16'!C10="-",'A-16'!C37="-",'A-16'!C64="-",'A-16'!C90="-"),"-",SUM('A-16'!C10,'A-16'!C37,'A-16'!C64,'A-16'!C90))</f>
        <v>4</v>
      </c>
      <c r="C36" s="15">
        <f>IF(AND('A-16'!D10="-",'A-16'!D37="-",'A-16'!D64="-",'A-16'!D90="-"),"-",SUM('A-16'!D10,'A-16'!D37,'A-16'!D64,'A-16'!D90))</f>
        <v>0</v>
      </c>
      <c r="D36" s="15">
        <f>IF(AND('A-16'!E10="-",'A-16'!E37="-",'A-16'!E64="-",'A-16'!E90="-"),"-",SUM('A-16'!E10,'A-16'!E37,'A-16'!E64,'A-16'!E90))</f>
        <v>10776</v>
      </c>
      <c r="E36" s="15">
        <f>IF(AND('A-16'!F10="-",'A-16'!F37="-",'A-16'!F64="-",'A-16'!F90="-"),"-",SUM('A-16'!F10,'A-16'!F37,'A-16'!F64,'A-16'!F90))</f>
        <v>5840</v>
      </c>
      <c r="F36" s="15">
        <f>IF(AND('A-16'!G10="-",'A-16'!G37="-",'A-16'!G64="-",'A-16'!G90="-"),"-",SUM('A-16'!G10,'A-16'!G37,'A-16'!G64,'A-16'!G90))</f>
        <v>0</v>
      </c>
      <c r="G36" s="15">
        <f>IF(AND('A-16'!H10="-",'A-16'!H37="-",'A-16'!H64="-",'A-16'!H90="-"),"-",SUM('A-16'!H10,'A-16'!H37,'A-16'!H64,'A-16'!H90))</f>
        <v>0</v>
      </c>
      <c r="H36" s="15">
        <f>IF(AND('A-16'!J10="-",'A-16'!J37="-",'A-16'!J64="-",'A-16'!J90="-"),"-",SUM('A-16'!J10,'A-16'!J37,'A-16'!J64,'A-16'!J90))</f>
        <v>16620</v>
      </c>
    </row>
    <row r="37" spans="1:8" ht="11.25" customHeight="1">
      <c r="A37" s="68">
        <v>1989</v>
      </c>
      <c r="B37" s="15">
        <f>IF(AND('A-16'!C11="-",'A-16'!C38="-",'A-16'!C65="-",'A-16'!C91="-"),"-",SUM('A-16'!C11,'A-16'!C38,'A-16'!C65,'A-16'!C91))</f>
        <v>6</v>
      </c>
      <c r="C37" s="15">
        <f>IF(AND('A-16'!D11="-",'A-16'!D38="-",'A-16'!D65="-",'A-16'!D91="-"),"-",SUM('A-16'!D11,'A-16'!D38,'A-16'!D65,'A-16'!D91))</f>
        <v>20</v>
      </c>
      <c r="D37" s="15">
        <f>IF(AND('A-16'!E11="-",'A-16'!E38="-",'A-16'!E65="-",'A-16'!E91="-"),"-",SUM('A-16'!E11,'A-16'!E38,'A-16'!E65,'A-16'!E91))</f>
        <v>7206</v>
      </c>
      <c r="E37" s="15">
        <f>IF(AND('A-16'!F11="-",'A-16'!F38="-",'A-16'!F65="-",'A-16'!F91="-"),"-",SUM('A-16'!F11,'A-16'!F38,'A-16'!F65,'A-16'!F91))</f>
        <v>2667</v>
      </c>
      <c r="F37" s="15">
        <f>IF(AND('A-16'!G11="-",'A-16'!G38="-",'A-16'!G65="-",'A-16'!G91="-"),"-",SUM('A-16'!G11,'A-16'!G38,'A-16'!G65,'A-16'!G91))</f>
        <v>1182</v>
      </c>
      <c r="G37" s="15">
        <f>IF(AND('A-16'!H11="-",'A-16'!H38="-",'A-16'!H65="-",'A-16'!H91="-"),"-",SUM('A-16'!H11,'A-16'!H38,'A-16'!H65,'A-16'!H91))</f>
        <v>0</v>
      </c>
      <c r="H37" s="15">
        <f>IF(AND('A-16'!J11="-",'A-16'!J38="-",'A-16'!J65="-",'A-16'!J91="-"),"-",SUM('A-16'!J11,'A-16'!J38,'A-16'!J65,'A-16'!J91))</f>
        <v>11081</v>
      </c>
    </row>
    <row r="38" spans="1:8" ht="11.25" customHeight="1">
      <c r="A38" s="68">
        <v>1991</v>
      </c>
      <c r="B38" s="15">
        <f>IF(AND('A-16'!C12="-",'A-16'!C39="-",'A-16'!C66="-",'A-16'!C92="-"),"-",SUM('A-16'!C12,'A-16'!C39,'A-16'!C66,'A-16'!C92))</f>
        <v>0</v>
      </c>
      <c r="C38" s="15">
        <f>IF(AND('A-16'!D12="-",'A-16'!D39="-",'A-16'!D66="-",'A-16'!D92="-"),"-",SUM('A-16'!D12,'A-16'!D39,'A-16'!D66,'A-16'!D92))</f>
        <v>2</v>
      </c>
      <c r="D38" s="15">
        <f>IF(AND('A-16'!E12="-",'A-16'!E39="-",'A-16'!E66="-",'A-16'!E92="-"),"-",SUM('A-16'!E12,'A-16'!E39,'A-16'!E66,'A-16'!E92))</f>
        <v>1148</v>
      </c>
      <c r="E38" s="15">
        <f>IF(AND('A-16'!F12="-",'A-16'!F39="-",'A-16'!F66="-",'A-16'!F92="-"),"-",SUM('A-16'!F12,'A-16'!F39,'A-16'!F66,'A-16'!F92))</f>
        <v>3356</v>
      </c>
      <c r="F38" s="15">
        <f>IF(AND('A-16'!G12="-",'A-16'!G39="-",'A-16'!G66="-",'A-16'!G92="-"),"-",SUM('A-16'!G12,'A-16'!G39,'A-16'!G66,'A-16'!G92))</f>
        <v>0</v>
      </c>
      <c r="G38" s="15">
        <f>IF(AND('A-16'!H12="-",'A-16'!H39="-",'A-16'!H66="-",'A-16'!H92="-"),"-",SUM('A-16'!H12,'A-16'!H39,'A-16'!H66,'A-16'!H92))</f>
        <v>0</v>
      </c>
      <c r="H38" s="15">
        <f>IF(AND('A-16'!J12="-",'A-16'!J39="-",'A-16'!J66="-",'A-16'!J92="-"),"-",SUM('A-16'!J12,'A-16'!J39,'A-16'!J66,'A-16'!J92))</f>
        <v>4506</v>
      </c>
    </row>
    <row r="39" spans="1:8" ht="11.25" customHeight="1">
      <c r="A39" s="68">
        <v>1993</v>
      </c>
      <c r="B39" s="15">
        <f>IF(AND('A-16'!C13="-",'A-16'!C40="-",'A-16'!C67="-",'A-16'!C93="-"),"-",SUM('A-16'!C13,'A-16'!C40,'A-16'!C67,'A-16'!C93))</f>
        <v>0</v>
      </c>
      <c r="C39" s="15">
        <f>IF(AND('A-16'!D13="-",'A-16'!D40="-",'A-16'!D67="-",'A-16'!D93="-"),"-",SUM('A-16'!D13,'A-16'!D40,'A-16'!D67,'A-16'!D93))</f>
        <v>0</v>
      </c>
      <c r="D39" s="15">
        <f>IF(AND('A-16'!E13="-",'A-16'!E40="-",'A-16'!E67="-",'A-16'!E93="-"),"-",SUM('A-16'!E13,'A-16'!E40,'A-16'!E67,'A-16'!E93))</f>
        <v>349</v>
      </c>
      <c r="E39" s="15">
        <f>IF(AND('A-16'!F13="-",'A-16'!F40="-",'A-16'!F67="-",'A-16'!F93="-"),"-",SUM('A-16'!F13,'A-16'!F40,'A-16'!F67,'A-16'!F93))</f>
        <v>2261</v>
      </c>
      <c r="F39" s="15">
        <f>IF(AND('A-16'!G13="-",'A-16'!G40="-",'A-16'!G67="-",'A-16'!G93="-"),"-",SUM('A-16'!G13,'A-16'!G40,'A-16'!G67,'A-16'!G93))</f>
        <v>783</v>
      </c>
      <c r="G39" s="15">
        <f>IF(AND('A-16'!H13="-",'A-16'!H40="-",'A-16'!H67="-",'A-16'!H93="-"),"-",SUM('A-16'!H13,'A-16'!H40,'A-16'!H67,'A-16'!H93))</f>
        <v>0</v>
      </c>
      <c r="H39" s="15">
        <f>IF(AND('A-16'!J13="-",'A-16'!J40="-",'A-16'!J67="-",'A-16'!J93="-"),"-",SUM('A-16'!J13,'A-16'!J40,'A-16'!J67,'A-16'!J93))</f>
        <v>3393</v>
      </c>
    </row>
    <row r="40" spans="1:8" ht="11.25" customHeight="1">
      <c r="A40" s="68">
        <v>1995</v>
      </c>
      <c r="B40" s="15">
        <f>IF(AND('A-16'!C14="-",'A-16'!C41="-",'A-16'!C68="-",'A-16'!C94="-"),"-",SUM('A-16'!C14,'A-16'!C41,'A-16'!C68,'A-16'!C94))</f>
        <v>0</v>
      </c>
      <c r="C40" s="15">
        <f>IF(AND('A-16'!D14="-",'A-16'!D41="-",'A-16'!D68="-",'A-16'!D94="-"),"-",SUM('A-16'!D14,'A-16'!D41,'A-16'!D68,'A-16'!D94))</f>
        <v>0</v>
      </c>
      <c r="D40" s="15">
        <f>IF(AND('A-16'!E14="-",'A-16'!E41="-",'A-16'!E68="-",'A-16'!E94="-"),"-",SUM('A-16'!E14,'A-16'!E41,'A-16'!E68,'A-16'!E94))</f>
        <v>0</v>
      </c>
      <c r="E40" s="15">
        <f>IF(AND('A-16'!F14="-",'A-16'!F41="-",'A-16'!F68="-",'A-16'!F94="-"),"-",SUM('A-16'!F14,'A-16'!F41,'A-16'!F68,'A-16'!F94))</f>
        <v>10940</v>
      </c>
      <c r="F40" s="15">
        <f>IF(AND('A-16'!G14="-",'A-16'!G41="-",'A-16'!G68="-",'A-16'!G94="-"),"-",SUM('A-16'!G14,'A-16'!G41,'A-16'!G68,'A-16'!G94))</f>
        <v>0</v>
      </c>
      <c r="G40" s="15">
        <f>IF(AND('A-16'!H14="-",'A-16'!H41="-",'A-16'!H68="-",'A-16'!H94="-"),"-",SUM('A-16'!H14,'A-16'!H41,'A-16'!H68,'A-16'!H94))</f>
        <v>0</v>
      </c>
      <c r="H40" s="15">
        <f>IF(AND('A-16'!J14="-",'A-16'!J41="-",'A-16'!J68="-",'A-16'!J94="-"),"-",SUM('A-16'!J14,'A-16'!J41,'A-16'!J68,'A-16'!J94))</f>
        <v>10940</v>
      </c>
    </row>
    <row r="41" spans="1:8" ht="11.25" customHeight="1">
      <c r="A41" s="68">
        <v>1997</v>
      </c>
      <c r="B41" s="15">
        <f>IF(AND('A-16'!C15="-",'A-16'!C42="-",'A-16'!C69="-",'A-16'!C95="-"),"-",SUM('A-16'!C15,'A-16'!C42,'A-16'!C69,'A-16'!C95))</f>
        <v>0</v>
      </c>
      <c r="C41" s="15">
        <f>IF(AND('A-16'!D15="-",'A-16'!D42="-",'A-16'!D69="-",'A-16'!D95="-"),"-",SUM('A-16'!D15,'A-16'!D42,'A-16'!D69,'A-16'!D95))</f>
        <v>0</v>
      </c>
      <c r="D41" s="15">
        <f>IF(AND('A-16'!E15="-",'A-16'!E42="-",'A-16'!E69="-",'A-16'!E95="-"),"-",SUM('A-16'!E15,'A-16'!E42,'A-16'!E69,'A-16'!E95))</f>
        <v>0</v>
      </c>
      <c r="E41" s="15">
        <f>IF(AND('A-16'!F15="-",'A-16'!F42="-",'A-16'!F69="-",'A-16'!F95="-"),"-",SUM('A-16'!F15,'A-16'!F42,'A-16'!F69,'A-16'!F95))</f>
        <v>1757</v>
      </c>
      <c r="F41" s="15">
        <f>IF(AND('A-16'!G15="-",'A-16'!G42="-",'A-16'!G69="-",'A-16'!G95="-"),"-",SUM('A-16'!G15,'A-16'!G42,'A-16'!G69,'A-16'!G95))</f>
        <v>53</v>
      </c>
      <c r="G41" s="15" t="str">
        <f>IF(AND('A-16'!H15="-",'A-16'!H42="-",'A-16'!H69="-",'A-16'!H95="-"),"-",SUM('A-16'!H15,'A-16'!H42,'A-16'!H69,'A-16'!H95))</f>
        <v>-</v>
      </c>
      <c r="H41" s="15">
        <f>IF(AND('A-16'!J15="-",'A-16'!J42="-",'A-16'!J69="-",'A-16'!J95="-"),"-",SUM('A-16'!J15,'A-16'!J42,'A-16'!J69,'A-16'!J95))</f>
        <v>1810</v>
      </c>
    </row>
    <row r="42" spans="1:8" ht="11.25" customHeight="1">
      <c r="A42" s="68">
        <v>1999</v>
      </c>
      <c r="B42" s="15">
        <f>IF(AND('A-16'!C16="-",'A-16'!C43="-",'A-16'!C70="-",'A-16'!C96="-"),"-",SUM('A-16'!C16,'A-16'!C43,'A-16'!C70,'A-16'!C96))</f>
        <v>0</v>
      </c>
      <c r="C42" s="15">
        <f>IF(AND('A-16'!D16="-",'A-16'!D43="-",'A-16'!D70="-",'A-16'!D96="-"),"-",SUM('A-16'!D16,'A-16'!D43,'A-16'!D70,'A-16'!D96))</f>
        <v>0</v>
      </c>
      <c r="D42" s="15">
        <f>IF(AND('A-16'!E16="-",'A-16'!E43="-",'A-16'!E70="-",'A-16'!E96="-"),"-",SUM('A-16'!E16,'A-16'!E43,'A-16'!E70,'A-16'!E96))</f>
        <v>0</v>
      </c>
      <c r="E42" s="15">
        <f>IF(AND('A-16'!F16="-",'A-16'!F43="-",'A-16'!F70="-",'A-16'!F96="-"),"-",SUM('A-16'!F16,'A-16'!F43,'A-16'!F70,'A-16'!F96))</f>
        <v>1388</v>
      </c>
      <c r="F42" s="15">
        <f>IF(AND('A-16'!G16="-",'A-16'!G43="-",'A-16'!G70="-",'A-16'!G96="-"),"-",SUM('A-16'!G16,'A-16'!G43,'A-16'!G70,'A-16'!G96))</f>
        <v>108</v>
      </c>
      <c r="G42" s="15" t="str">
        <f>IF(AND('A-16'!H16="-",'A-16'!H43="-",'A-16'!H70="-",'A-16'!H96="-"),"-",SUM('A-16'!H16,'A-16'!H43,'A-16'!H70,'A-16'!H96))</f>
        <v>-</v>
      </c>
      <c r="H42" s="15">
        <f>IF(AND('A-16'!J16="-",'A-16'!J43="-",'A-16'!J70="-",'A-16'!J96="-"),"-",SUM('A-16'!J16,'A-16'!J43,'A-16'!J70,'A-16'!J96))</f>
        <v>1496</v>
      </c>
    </row>
    <row r="43" spans="1:8" ht="11.25" customHeight="1">
      <c r="A43" s="68">
        <v>2001</v>
      </c>
      <c r="B43" s="15">
        <f>IF(AND('A-16'!C17="-",'A-16'!C44="-",'A-16'!C71="-",'A-16'!C97="-"),"-",SUM('A-16'!C17,'A-16'!C44,'A-16'!C71,'A-16'!C97))</f>
        <v>11</v>
      </c>
      <c r="C43" s="15">
        <f>IF(AND('A-16'!D17="-",'A-16'!D44="-",'A-16'!D71="-",'A-16'!D97="-"),"-",SUM('A-16'!D17,'A-16'!D44,'A-16'!D71,'A-16'!D97))</f>
        <v>0</v>
      </c>
      <c r="D43" s="15">
        <f>IF(AND('A-16'!E17="-",'A-16'!E44="-",'A-16'!E71="-",'A-16'!E97="-"),"-",SUM('A-16'!E17,'A-16'!E44,'A-16'!E71,'A-16'!E97))</f>
        <v>696</v>
      </c>
      <c r="E43" s="15">
        <f>IF(AND('A-16'!F17="-",'A-16'!F44="-",'A-16'!F71="-",'A-16'!F97="-"),"-",SUM('A-16'!F17,'A-16'!F44,'A-16'!F71,'A-16'!F97))</f>
        <v>1537</v>
      </c>
      <c r="F43" s="15">
        <f>IF(AND('A-16'!G17="-",'A-16'!G44="-",'A-16'!G71="-",'A-16'!G97="-"),"-",SUM('A-16'!G17,'A-16'!G44,'A-16'!G71,'A-16'!G97))</f>
        <v>207</v>
      </c>
      <c r="G43" s="15" t="str">
        <f>IF(AND('A-16'!H17="-",'A-16'!H44="-",'A-16'!H71="-",'A-16'!H97="-"),"-",SUM('A-16'!H17,'A-16'!H44,'A-16'!H71,'A-16'!H97))</f>
        <v>-</v>
      </c>
      <c r="H43" s="15">
        <f>IF(AND('A-16'!J17="-",'A-16'!J44="-",'A-16'!J71="-",'A-16'!J97="-"),"-",SUM('A-16'!J17,'A-16'!J44,'A-16'!J71,'A-16'!J97))</f>
        <v>2451</v>
      </c>
    </row>
    <row r="44" spans="1:8" ht="11.25" customHeight="1">
      <c r="A44" s="68">
        <v>2003</v>
      </c>
      <c r="B44" s="15">
        <f>IF(AND('A-16'!C18="-",'A-16'!C45="-",'A-16'!C72="-",'A-16'!C98="-"),"-",SUM('A-16'!C18,'A-16'!C45,'A-16'!C72,'A-16'!C98))</f>
        <v>0</v>
      </c>
      <c r="C44" s="15">
        <f>IF(AND('A-16'!D18="-",'A-16'!D45="-",'A-16'!D72="-",'A-16'!D98="-"),"-",SUM('A-16'!D18,'A-16'!D45,'A-16'!D72,'A-16'!D98))</f>
        <v>0</v>
      </c>
      <c r="D44" s="15">
        <f>IF(AND('A-16'!E18="-",'A-16'!E45="-",'A-16'!E72="-",'A-16'!E98="-"),"-",SUM('A-16'!E18,'A-16'!E45,'A-16'!E72,'A-16'!E98))</f>
        <v>172</v>
      </c>
      <c r="E44" s="15">
        <f>IF(AND('A-16'!F18="-",'A-16'!F45="-",'A-16'!F72="-",'A-16'!F98="-"),"-",SUM('A-16'!F18,'A-16'!F45,'A-16'!F72,'A-16'!F98))</f>
        <v>41</v>
      </c>
      <c r="F44" s="15">
        <f>IF(AND('A-16'!G18="-",'A-16'!G45="-",'A-16'!G72="-",'A-16'!G98="-"),"-",SUM('A-16'!G18,'A-16'!G45,'A-16'!G72,'A-16'!G98))</f>
        <v>23</v>
      </c>
      <c r="G44" s="15">
        <f>IF(AND('A-16'!H18="-",'A-16'!H45="-",'A-16'!H72="-",'A-16'!H98="-"),"-",SUM('A-16'!H18,'A-16'!H45,'A-16'!H72,'A-16'!H98))</f>
        <v>0</v>
      </c>
      <c r="H44" s="15">
        <f>IF(AND('A-16'!J18="-",'A-16'!J45="-",'A-16'!J72="-",'A-16'!J98="-"),"-",SUM('A-16'!J18,'A-16'!J45,'A-16'!J72,'A-16'!J98))</f>
        <v>236</v>
      </c>
    </row>
    <row r="45" spans="1:8" ht="11.25" customHeight="1">
      <c r="A45" s="68">
        <v>2005</v>
      </c>
      <c r="B45" s="15">
        <f>IF(AND('A-16'!C19="-",'A-16'!C46="-",'A-16'!C73="-",'A-16'!C99="-"),"-",SUM('A-16'!C19,'A-16'!C46,'A-16'!C73,'A-16'!C99))</f>
        <v>0</v>
      </c>
      <c r="C45" s="15">
        <f>IF(AND('A-16'!D19="-",'A-16'!D46="-",'A-16'!D73="-",'A-16'!D99="-"),"-",SUM('A-16'!D19,'A-16'!D46,'A-16'!D73,'A-16'!D99))</f>
        <v>0</v>
      </c>
      <c r="D45" s="15">
        <f>IF(AND('A-16'!E19="-",'A-16'!E46="-",'A-16'!E73="-",'A-16'!E99="-"),"-",SUM('A-16'!E19,'A-16'!E46,'A-16'!E73,'A-16'!E99))</f>
        <v>186</v>
      </c>
      <c r="E45" s="15">
        <f>IF(AND('A-16'!F19="-",'A-16'!F46="-",'A-16'!F73="-",'A-16'!F99="-"),"-",SUM('A-16'!F19,'A-16'!F46,'A-16'!F73,'A-16'!F99))</f>
        <v>198</v>
      </c>
      <c r="F45" s="15">
        <f>IF(AND('A-16'!G19="-",'A-16'!G46="-",'A-16'!G73="-",'A-16'!G99="-"),"-",SUM('A-16'!G19,'A-16'!G46,'A-16'!G73,'A-16'!G99))</f>
        <v>3</v>
      </c>
      <c r="G45" s="15">
        <f>IF(AND('A-16'!H19="-",'A-16'!H46="-",'A-16'!H73="-",'A-16'!H99="-"),"-",SUM('A-16'!H19,'A-16'!H46,'A-16'!H73,'A-16'!H99))</f>
        <v>0</v>
      </c>
      <c r="H45" s="15">
        <f>IF(AND('A-16'!J19="-",'A-16'!J46="-",'A-16'!J73="-",'A-16'!J99="-"),"-",SUM('A-16'!J19,'A-16'!J46,'A-16'!J73,'A-16'!J99))</f>
        <v>387</v>
      </c>
    </row>
    <row r="46" spans="1:8" ht="11.25" customHeight="1">
      <c r="A46" s="68">
        <v>2007</v>
      </c>
      <c r="B46" s="15">
        <f>IF(AND('A-16'!C20="-",'A-16'!C47="-",'A-16'!C74="-",'A-16'!C100="-"),"-",SUM('A-16'!C20,'A-16'!C47,'A-16'!C74,'A-16'!C100))</f>
        <v>0</v>
      </c>
      <c r="C46" s="15">
        <f>IF(AND('A-16'!D20="-",'A-16'!D47="-",'A-16'!D74="-",'A-16'!D100="-"),"-",SUM('A-16'!D20,'A-16'!D47,'A-16'!D74,'A-16'!D100))</f>
        <v>7</v>
      </c>
      <c r="D46" s="15">
        <f>IF(AND('A-16'!E20="-",'A-16'!E47="-",'A-16'!E74="-",'A-16'!E100="-"),"-",SUM('A-16'!E20,'A-16'!E47,'A-16'!E74,'A-16'!E100))</f>
        <v>326</v>
      </c>
      <c r="E46" s="15">
        <f>IF(AND('A-16'!F20="-",'A-16'!F47="-",'A-16'!F74="-",'A-16'!F100="-"),"-",SUM('A-16'!F20,'A-16'!F47,'A-16'!F74,'A-16'!F100))</f>
        <v>251</v>
      </c>
      <c r="F46" s="15">
        <f>IF(AND('A-16'!G20="-",'A-16'!G47="-",'A-16'!G74="-",'A-16'!G100="-"),"-",SUM('A-16'!G20,'A-16'!G47,'A-16'!G74,'A-16'!G100))</f>
        <v>0</v>
      </c>
      <c r="G46" s="15">
        <f>IF(AND('A-16'!H20="-",'A-16'!H47="-",'A-16'!H74="-",'A-16'!H100="-"),"-",SUM('A-16'!H20,'A-16'!H47,'A-16'!H74,'A-16'!H100))</f>
        <v>0</v>
      </c>
      <c r="H46" s="15">
        <f>IF(AND('A-16'!J20="-",'A-16'!J47="-",'A-16'!J74="-",'A-16'!J100="-"),"-",SUM('A-16'!J20,'A-16'!J47,'A-16'!J74,'A-16'!J100))</f>
        <v>584</v>
      </c>
    </row>
    <row r="47" spans="1:8" ht="11.25" customHeight="1">
      <c r="A47" s="68">
        <v>2009</v>
      </c>
      <c r="B47" s="15">
        <f>IF(AND('A-16'!C21="-",'A-16'!C48="-",'A-16'!C75="-",'A-16'!C101="-"),"-",SUM('A-16'!C21,'A-16'!C48,'A-16'!C75,'A-16'!C101))</f>
        <v>0</v>
      </c>
      <c r="C47" s="15">
        <f>IF(AND('A-16'!D21="-",'A-16'!D48="-",'A-16'!D75="-",'A-16'!D101="-"),"-",SUM('A-16'!D21,'A-16'!D48,'A-16'!D75,'A-16'!D101))</f>
        <v>0</v>
      </c>
      <c r="D47" s="15">
        <f>IF(AND('A-16'!E21="-",'A-16'!E48="-",'A-16'!E75="-",'A-16'!E101="-"),"-",SUM('A-16'!E21,'A-16'!E48,'A-16'!E75,'A-16'!E101))</f>
        <v>431</v>
      </c>
      <c r="E47" s="15">
        <f>IF(AND('A-16'!F21="-",'A-16'!F48="-",'A-16'!F75="-",'A-16'!F101="-"),"-",SUM('A-16'!F21,'A-16'!F48,'A-16'!F75,'A-16'!F101))</f>
        <v>369</v>
      </c>
      <c r="F47" s="15">
        <f>IF(AND('A-16'!G21="-",'A-16'!G48="-",'A-16'!G75="-",'A-16'!G101="-"),"-",SUM('A-16'!G21,'A-16'!G48,'A-16'!G75,'A-16'!G101))</f>
        <v>0</v>
      </c>
      <c r="G47" s="15">
        <f>IF(AND('A-16'!H21="-",'A-16'!H48="-",'A-16'!H75="-",'A-16'!H101="-"),"-",SUM('A-16'!H21,'A-16'!H48,'A-16'!H75,'A-16'!H101))</f>
        <v>0</v>
      </c>
      <c r="H47" s="15">
        <f>IF(AND('A-16'!J21="-",'A-16'!J48="-",'A-16'!J75="-",'A-16'!J101="-"),"-",SUM('A-16'!J21,'A-16'!J48,'A-16'!J75,'A-16'!J101))</f>
        <v>800</v>
      </c>
    </row>
    <row r="48" spans="1:8" ht="11.25" customHeight="1">
      <c r="A48" s="68">
        <v>2011</v>
      </c>
      <c r="B48" s="15">
        <f>IF(AND('A-16'!C22="-",'A-16'!C49="-",'A-16'!C76="-",'A-16'!C102="-"),"-",SUM('A-16'!C22,'A-16'!C49,'A-16'!C76,'A-16'!C102))</f>
        <v>0</v>
      </c>
      <c r="C48" s="15">
        <f>IF(AND('A-16'!D22="-",'A-16'!D49="-",'A-16'!D76="-",'A-16'!D102="-"),"-",SUM('A-16'!D22,'A-16'!D49,'A-16'!D76,'A-16'!D102))</f>
        <v>6</v>
      </c>
      <c r="D48" s="15">
        <f>IF(AND('A-16'!E22="-",'A-16'!E49="-",'A-16'!E76="-",'A-16'!E102="-"),"-",SUM('A-16'!E22,'A-16'!E49,'A-16'!E76,'A-16'!E102))</f>
        <v>718</v>
      </c>
      <c r="E48" s="15">
        <f>IF(AND('A-16'!F22="-",'A-16'!F49="-",'A-16'!F76="-",'A-16'!F102="-"),"-",SUM('A-16'!F22,'A-16'!F49,'A-16'!F76,'A-16'!F102))</f>
        <v>334</v>
      </c>
      <c r="F48" s="15">
        <f>IF(AND('A-16'!G22="-",'A-16'!G49="-",'A-16'!G76="-",'A-16'!G102="-"),"-",SUM('A-16'!G22,'A-16'!G49,'A-16'!G76,'A-16'!G102))</f>
        <v>16</v>
      </c>
      <c r="G48" s="15">
        <f>IF(AND('A-16'!H22="-",'A-16'!H49="-",'A-16'!H76="-",'A-16'!H102="-"),"-",SUM('A-16'!H22,'A-16'!H49,'A-16'!H76,'A-16'!H102))</f>
        <v>0</v>
      </c>
      <c r="H48" s="15">
        <f>IF(AND('A-16'!J22="-",'A-16'!J49="-",'A-16'!J76="-",'A-16'!J102="-"),"-",SUM('A-16'!J22,'A-16'!J49,'A-16'!J76,'A-16'!J102))</f>
        <v>1074</v>
      </c>
    </row>
    <row r="49" spans="1:8" ht="11.25" customHeight="1">
      <c r="A49" s="68">
        <v>2013</v>
      </c>
      <c r="B49" s="15">
        <f>IF(AND('A-16'!C23="-",'A-16'!C50="-",'A-16'!C77="-",'A-16'!C103="-"),"-",SUM('A-16'!C23,'A-16'!C50,'A-16'!C77,'A-16'!C103))</f>
        <v>0</v>
      </c>
      <c r="C49" s="15">
        <f>IF(AND('A-16'!D23="-",'A-16'!D50="-",'A-16'!D77="-",'A-16'!D103="-"),"-",SUM('A-16'!D23,'A-16'!D50,'A-16'!D77,'A-16'!D103))</f>
        <v>0</v>
      </c>
      <c r="D49" s="15">
        <f>IF(AND('A-16'!E23="-",'A-16'!E50="-",'A-16'!E77="-",'A-16'!E103="-"),"-",SUM('A-16'!E23,'A-16'!E50,'A-16'!E77,'A-16'!E103))</f>
        <v>89</v>
      </c>
      <c r="E49" s="15">
        <f>IF(AND('A-16'!F23="-",'A-16'!F50="-",'A-16'!F77="-",'A-16'!F103="-"),"-",SUM('A-16'!F23,'A-16'!F50,'A-16'!F77,'A-16'!F103))</f>
        <v>120</v>
      </c>
      <c r="F49" s="15">
        <f>IF(AND('A-16'!G23="-",'A-16'!G50="-",'A-16'!G77="-",'A-16'!G103="-"),"-",SUM('A-16'!G23,'A-16'!G50,'A-16'!G77,'A-16'!G103))</f>
        <v>0</v>
      </c>
      <c r="G49" s="15">
        <f>IF(AND('A-16'!H23="-",'A-16'!H50="-",'A-16'!H77="-",'A-16'!H103="-"),"-",SUM('A-16'!H23,'A-16'!H50,'A-16'!H77,'A-16'!H103))</f>
        <v>0</v>
      </c>
      <c r="H49" s="15">
        <f>IF(AND('A-16'!J23="-",'A-16'!J50="-",'A-16'!J77="-",'A-16'!J103="-"),"-",SUM('A-16'!J23,'A-16'!J50,'A-16'!J77,'A-16'!J103))</f>
        <v>209</v>
      </c>
    </row>
    <row r="50" spans="1:8" ht="11.25" customHeight="1">
      <c r="A50" s="68">
        <v>2015</v>
      </c>
      <c r="B50" s="15">
        <f>IF(AND('A-16'!C24="-",'A-16'!C51="-",'A-16'!C78="-",'A-16'!C104="-"),"-",SUM('A-16'!C24,'A-16'!C51,'A-16'!C78,'A-16'!C104))</f>
        <v>0</v>
      </c>
      <c r="C50" s="15">
        <f>IF(AND('A-16'!D24="-",'A-16'!D51="-",'A-16'!D78="-",'A-16'!D104="-"),"-",SUM('A-16'!D24,'A-16'!D51,'A-16'!D78,'A-16'!D104))</f>
        <v>6</v>
      </c>
      <c r="D50" s="15">
        <f>IF(AND('A-16'!E24="-",'A-16'!E51="-",'A-16'!E78="-",'A-16'!E104="-"),"-",SUM('A-16'!E24,'A-16'!E51,'A-16'!E78,'A-16'!E104))</f>
        <v>98</v>
      </c>
      <c r="E50" s="15">
        <f>IF(AND('A-16'!F24="-",'A-16'!F51="-",'A-16'!F78="-",'A-16'!F104="-"),"-",SUM('A-16'!F24,'A-16'!F51,'A-16'!F78,'A-16'!F104))</f>
        <v>18</v>
      </c>
      <c r="F50" s="15">
        <f>IF(AND('A-16'!G24="-",'A-16'!G51="-",'A-16'!G78="-",'A-16'!G104="-"),"-",SUM('A-16'!G24,'A-16'!G51,'A-16'!G78,'A-16'!G104))</f>
        <v>0</v>
      </c>
      <c r="G50" s="15">
        <f>IF(AND('A-16'!H24="-",'A-16'!H51="-",'A-16'!H78="-",'A-16'!H104="-"),"-",SUM('A-16'!H24,'A-16'!H51,'A-16'!H78,'A-16'!H104))</f>
        <v>0</v>
      </c>
      <c r="H50" s="15">
        <f>IF(AND('A-16'!J24="-",'A-16'!J51="-",'A-16'!J78="-",'A-16'!J104="-"),"-",SUM('A-16'!J24,'A-16'!J51,'A-16'!J78,'A-16'!J104))</f>
        <v>122</v>
      </c>
    </row>
    <row r="51" spans="1:8" ht="11.25" customHeight="1">
      <c r="A51" s="68">
        <v>2017</v>
      </c>
      <c r="B51" s="15">
        <f>IF(AND('A-16'!C25="-",'A-16'!C52="-",'A-16'!C79="-",'A-16'!C105="-"),"-",SUM('A-16'!C25,'A-16'!C52,'A-16'!C79,'A-16'!C105))</f>
        <v>0</v>
      </c>
      <c r="C51" s="15">
        <f>IF(AND('A-16'!D25="-",'A-16'!D52="-",'A-16'!D79="-",'A-16'!D105="-"),"-",SUM('A-16'!D25,'A-16'!D52,'A-16'!D79,'A-16'!D105))</f>
        <v>0</v>
      </c>
      <c r="D51" s="15">
        <f>IF(AND('A-16'!E25="-",'A-16'!E52="-",'A-16'!E79="-",'A-16'!E105="-"),"-",SUM('A-16'!E25,'A-16'!E52,'A-16'!E79,'A-16'!E105))</f>
        <v>61</v>
      </c>
      <c r="E51" s="15">
        <f>IF(AND('A-16'!F25="-",'A-16'!F52="-",'A-16'!F79="-",'A-16'!F105="-"),"-",SUM('A-16'!F25,'A-16'!F52,'A-16'!F79,'A-16'!F105))</f>
        <v>134</v>
      </c>
      <c r="F51" s="15">
        <f>IF(AND('A-16'!G25="-",'A-16'!G52="-",'A-16'!G79="-",'A-16'!G105="-"),"-",SUM('A-16'!G25,'A-16'!G52,'A-16'!G79,'A-16'!G105))</f>
        <v>0</v>
      </c>
      <c r="G51" s="15">
        <f>IF(AND('A-16'!H25="-",'A-16'!H52="-",'A-16'!H79="-",'A-16'!H105="-"),"-",SUM('A-16'!H25,'A-16'!H52,'A-16'!H79,'A-16'!H105))</f>
        <v>0</v>
      </c>
      <c r="H51" s="15">
        <f>IF(AND('A-16'!J25="-",'A-16'!J52="-",'A-16'!J79="-",'A-16'!J105="-"),"-",SUM('A-16'!J25,'A-16'!J52,'A-16'!J79,'A-16'!J105))</f>
        <v>195</v>
      </c>
    </row>
    <row r="52" spans="1:8" ht="11.25" customHeight="1">
      <c r="A52" s="68">
        <v>2019</v>
      </c>
      <c r="B52" s="15">
        <f>IF(AND('A-16'!C26="-",'A-16'!C53="-",'A-16'!C80="-",'A-16'!C106="-"),"-",SUM('A-16'!C26,'A-16'!C53,'A-16'!C80,'A-16'!C106))</f>
        <v>0</v>
      </c>
      <c r="C52" s="15">
        <f>IF(AND('A-16'!D26="-",'A-16'!D53="-",'A-16'!D80="-",'A-16'!D106="-"),"-",SUM('A-16'!D26,'A-16'!D53,'A-16'!D80,'A-16'!D106))</f>
        <v>0</v>
      </c>
      <c r="D52" s="15">
        <f>IF(AND('A-16'!E26="-",'A-16'!E53="-",'A-16'!E80="-",'A-16'!E106="-"),"-",SUM('A-16'!E26,'A-16'!E53,'A-16'!E80,'A-16'!E106))</f>
        <v>243</v>
      </c>
      <c r="E52" s="15">
        <f>IF(AND('A-16'!F26="-",'A-16'!F53="-",'A-16'!F80="-",'A-16'!F106="-"),"-",SUM('A-16'!F26,'A-16'!F53,'A-16'!F80,'A-16'!F106))</f>
        <v>270</v>
      </c>
      <c r="F52" s="15">
        <f>IF(AND('A-16'!G26="-",'A-16'!G53="-",'A-16'!G80="-",'A-16'!G106="-"),"-",SUM('A-16'!G26,'A-16'!G53,'A-16'!G80,'A-16'!G106))</f>
        <v>0</v>
      </c>
      <c r="G52" s="15">
        <f>IF(AND('A-16'!H26="-",'A-16'!H53="-",'A-16'!H80="-",'A-16'!H106="-"),"-",SUM('A-16'!H26,'A-16'!H53,'A-16'!H80,'A-16'!H106))</f>
        <v>0</v>
      </c>
      <c r="H52" s="15">
        <f>IF(AND('A-16'!J26="-",'A-16'!J53="-",'A-16'!J80="-",'A-16'!J106="-"),"-",SUM('A-16'!J26,'A-16'!J53,'A-16'!J80,'A-16'!J106))</f>
        <v>513</v>
      </c>
    </row>
    <row r="53" spans="1:8" ht="11.25" customHeight="1">
      <c r="A53" s="68">
        <v>2021</v>
      </c>
      <c r="B53" s="15">
        <f>IF(AND('A-16'!C27="-",'A-16'!C54="-",'A-16'!C81="-",'A-16'!C107="-"),"-",SUM('A-16'!C27,'A-16'!C54,'A-16'!C81,'A-16'!C107))</f>
        <v>0</v>
      </c>
      <c r="C53" s="15">
        <f>IF(AND('A-16'!D27="-",'A-16'!D54="-",'A-16'!D81="-",'A-16'!D107="-"),"-",SUM('A-16'!D27,'A-16'!D54,'A-16'!D81,'A-16'!D107))</f>
        <v>0</v>
      </c>
      <c r="D53" s="15">
        <f>IF(AND('A-16'!E27="-",'A-16'!E54="-",'A-16'!E81="-",'A-16'!E107="-"),"-",SUM('A-16'!E27,'A-16'!E54,'A-16'!E81,'A-16'!E107))</f>
        <v>17</v>
      </c>
      <c r="E53" s="15">
        <f>IF(AND('A-16'!F27="-",'A-16'!F54="-",'A-16'!F81="-",'A-16'!F107="-"),"-",SUM('A-16'!F27,'A-16'!F54,'A-16'!F81,'A-16'!F107))</f>
        <v>41</v>
      </c>
      <c r="F53" s="15">
        <f>IF(AND('A-16'!G27="-",'A-16'!G54="-",'A-16'!G81="-",'A-16'!G107="-"),"-",SUM('A-16'!G27,'A-16'!G54,'A-16'!G81,'A-16'!G107))</f>
        <v>0</v>
      </c>
      <c r="G53" s="15">
        <f>IF(AND('A-16'!H27="-",'A-16'!H54="-",'A-16'!H81="-",'A-16'!H107="-"),"-",SUM('A-16'!H27,'A-16'!H54,'A-16'!H81,'A-16'!H107))</f>
        <v>0</v>
      </c>
      <c r="H53" s="15">
        <f>IF(AND('A-16'!J27="-",'A-16'!J54="-",'A-16'!J81="-",'A-16'!J107="-"),"-",SUM('A-16'!J27,'A-16'!J54,'A-16'!J81,'A-16'!J107))</f>
        <v>58</v>
      </c>
    </row>
    <row r="54" spans="1:8" ht="11.25" customHeight="1">
      <c r="A54" s="68">
        <v>2023</v>
      </c>
      <c r="B54" s="15">
        <f>IF(AND('A-16'!C28="-",'A-16'!C55="-",'A-16'!C82="-",'A-16'!C108="-"),"-",SUM('A-16'!C28,'A-16'!C55,'A-16'!C82,'A-16'!C108))</f>
        <v>0</v>
      </c>
      <c r="C54" s="15">
        <f>IF(AND('A-16'!D28="-",'A-16'!D55="-",'A-16'!D82="-",'A-16'!D108="-"),"-",SUM('A-16'!D28,'A-16'!D55,'A-16'!D82,'A-16'!D108))</f>
        <v>0</v>
      </c>
      <c r="D54" s="15">
        <f>IF(AND('A-16'!E28="-",'A-16'!E55="-",'A-16'!E82="-",'A-16'!E108="-"),"-",SUM('A-16'!E28,'A-16'!E55,'A-16'!E82,'A-16'!E108))</f>
        <v>126</v>
      </c>
      <c r="E54" s="15">
        <f>IF(AND('A-16'!F28="-",'A-16'!F55="-",'A-16'!F82="-",'A-16'!F108="-"),"-",SUM('A-16'!F28,'A-16'!F55,'A-16'!F82,'A-16'!F108))</f>
        <v>1</v>
      </c>
      <c r="F54" s="15">
        <f>IF(AND('A-16'!G28="-",'A-16'!G55="-",'A-16'!G82="-",'A-16'!G108="-"),"-",SUM('A-16'!G28,'A-16'!G55,'A-16'!G82,'A-16'!G108))</f>
        <v>0</v>
      </c>
      <c r="G54" s="15">
        <f>IF(AND('A-16'!H28="-",'A-16'!H55="-",'A-16'!H82="-",'A-16'!H108="-"),"-",SUM('A-16'!H28,'A-16'!H55,'A-16'!H82,'A-16'!H108))</f>
        <v>0</v>
      </c>
      <c r="H54" s="15">
        <v>0</v>
      </c>
    </row>
    <row r="55" spans="1:8" ht="11.25" customHeight="1"/>
    <row r="56" spans="1:8" ht="11.25" customHeight="1">
      <c r="A56" s="72" t="s">
        <v>324</v>
      </c>
      <c r="B56" s="73"/>
      <c r="C56" s="73"/>
      <c r="D56" s="73"/>
    </row>
    <row r="57" spans="1:8" ht="11.25" customHeight="1">
      <c r="A57" s="68">
        <v>1977</v>
      </c>
      <c r="B57" s="15">
        <f t="shared" ref="B57:H66" si="0">IF(AND(B5="-",B31="-"),"-",SUM(B5,B31))</f>
        <v>1144</v>
      </c>
      <c r="C57" s="15">
        <f t="shared" si="0"/>
        <v>2299</v>
      </c>
      <c r="D57" s="15">
        <f t="shared" si="0"/>
        <v>99773</v>
      </c>
      <c r="E57" s="15">
        <f t="shared" si="0"/>
        <v>165097</v>
      </c>
      <c r="F57" s="15">
        <f t="shared" si="0"/>
        <v>8350</v>
      </c>
      <c r="G57" s="15">
        <f t="shared" si="0"/>
        <v>0</v>
      </c>
      <c r="H57" s="15">
        <f t="shared" si="0"/>
        <v>276663</v>
      </c>
    </row>
    <row r="58" spans="1:8" ht="11.25" customHeight="1">
      <c r="A58" s="68">
        <v>1979</v>
      </c>
      <c r="B58" s="15">
        <f t="shared" si="0"/>
        <v>83</v>
      </c>
      <c r="C58" s="15">
        <f t="shared" si="0"/>
        <v>1687</v>
      </c>
      <c r="D58" s="15">
        <f t="shared" si="0"/>
        <v>92076</v>
      </c>
      <c r="E58" s="15">
        <f t="shared" si="0"/>
        <v>458251</v>
      </c>
      <c r="F58" s="15">
        <f t="shared" si="0"/>
        <v>1186</v>
      </c>
      <c r="G58" s="15">
        <f t="shared" si="0"/>
        <v>0</v>
      </c>
      <c r="H58" s="15">
        <f t="shared" si="0"/>
        <v>553283</v>
      </c>
    </row>
    <row r="59" spans="1:8" ht="11.25" customHeight="1">
      <c r="A59" s="68">
        <v>1981</v>
      </c>
      <c r="B59" s="15">
        <f t="shared" si="0"/>
        <v>677</v>
      </c>
      <c r="C59" s="15">
        <f t="shared" si="0"/>
        <v>309</v>
      </c>
      <c r="D59" s="15">
        <f t="shared" si="0"/>
        <v>66981</v>
      </c>
      <c r="E59" s="15">
        <f t="shared" si="0"/>
        <v>164708</v>
      </c>
      <c r="F59" s="15">
        <f t="shared" si="0"/>
        <v>441</v>
      </c>
      <c r="G59" s="15">
        <f t="shared" si="0"/>
        <v>0</v>
      </c>
      <c r="H59" s="15">
        <f t="shared" si="0"/>
        <v>233116</v>
      </c>
    </row>
    <row r="60" spans="1:8" ht="11.25" customHeight="1">
      <c r="A60" s="68">
        <v>1983</v>
      </c>
      <c r="B60" s="15">
        <f t="shared" si="0"/>
        <v>2</v>
      </c>
      <c r="C60" s="15">
        <f t="shared" si="0"/>
        <v>37</v>
      </c>
      <c r="D60" s="15">
        <f t="shared" si="0"/>
        <v>80654</v>
      </c>
      <c r="E60" s="15">
        <f t="shared" si="0"/>
        <v>23975</v>
      </c>
      <c r="F60" s="15">
        <f t="shared" si="0"/>
        <v>647</v>
      </c>
      <c r="G60" s="15">
        <f t="shared" si="0"/>
        <v>0</v>
      </c>
      <c r="H60" s="15">
        <f t="shared" si="0"/>
        <v>105315</v>
      </c>
    </row>
    <row r="61" spans="1:8" ht="11.25" customHeight="1">
      <c r="A61" s="68">
        <v>1985</v>
      </c>
      <c r="B61" s="15">
        <f t="shared" si="0"/>
        <v>107</v>
      </c>
      <c r="C61" s="15">
        <f t="shared" si="0"/>
        <v>395</v>
      </c>
      <c r="D61" s="15">
        <f t="shared" si="0"/>
        <v>10762</v>
      </c>
      <c r="E61" s="15">
        <f t="shared" si="0"/>
        <v>95710</v>
      </c>
      <c r="F61" s="15">
        <f t="shared" si="0"/>
        <v>703</v>
      </c>
      <c r="G61" s="15">
        <f t="shared" si="0"/>
        <v>0</v>
      </c>
      <c r="H61" s="15">
        <f t="shared" si="0"/>
        <v>107677</v>
      </c>
    </row>
    <row r="62" spans="1:8" ht="11.25" customHeight="1">
      <c r="A62" s="68">
        <v>1987</v>
      </c>
      <c r="B62" s="15">
        <f t="shared" si="0"/>
        <v>4</v>
      </c>
      <c r="C62" s="15">
        <f t="shared" si="0"/>
        <v>0</v>
      </c>
      <c r="D62" s="15">
        <f t="shared" si="0"/>
        <v>13418</v>
      </c>
      <c r="E62" s="15">
        <f t="shared" si="0"/>
        <v>5840</v>
      </c>
      <c r="F62" s="15">
        <f t="shared" si="0"/>
        <v>0</v>
      </c>
      <c r="G62" s="15">
        <f t="shared" si="0"/>
        <v>0</v>
      </c>
      <c r="H62" s="15">
        <f t="shared" si="0"/>
        <v>19262</v>
      </c>
    </row>
    <row r="63" spans="1:8" ht="11.25" customHeight="1">
      <c r="A63" s="68">
        <v>1989</v>
      </c>
      <c r="B63" s="15">
        <f t="shared" si="0"/>
        <v>235</v>
      </c>
      <c r="C63" s="15">
        <f t="shared" si="0"/>
        <v>202</v>
      </c>
      <c r="D63" s="15">
        <f t="shared" si="0"/>
        <v>7206</v>
      </c>
      <c r="E63" s="15">
        <f t="shared" si="0"/>
        <v>38953</v>
      </c>
      <c r="F63" s="15">
        <f t="shared" si="0"/>
        <v>1182</v>
      </c>
      <c r="G63" s="15">
        <f t="shared" si="0"/>
        <v>0</v>
      </c>
      <c r="H63" s="15">
        <f t="shared" si="0"/>
        <v>47778</v>
      </c>
    </row>
    <row r="64" spans="1:8" ht="11.25" customHeight="1">
      <c r="A64" s="68">
        <v>1991</v>
      </c>
      <c r="B64" s="15">
        <f t="shared" si="0"/>
        <v>4</v>
      </c>
      <c r="C64" s="15">
        <f t="shared" si="0"/>
        <v>19</v>
      </c>
      <c r="D64" s="15">
        <f t="shared" si="0"/>
        <v>1148</v>
      </c>
      <c r="E64" s="15">
        <f t="shared" si="0"/>
        <v>46564</v>
      </c>
      <c r="F64" s="15">
        <f t="shared" si="0"/>
        <v>295</v>
      </c>
      <c r="G64" s="15">
        <f t="shared" si="0"/>
        <v>0</v>
      </c>
      <c r="H64" s="15">
        <f t="shared" si="0"/>
        <v>48030</v>
      </c>
    </row>
    <row r="65" spans="1:8" ht="11.25" customHeight="1">
      <c r="A65" s="68">
        <v>1993</v>
      </c>
      <c r="B65" s="15">
        <f t="shared" si="0"/>
        <v>16</v>
      </c>
      <c r="C65" s="15">
        <f t="shared" si="0"/>
        <v>1</v>
      </c>
      <c r="D65" s="15">
        <f t="shared" si="0"/>
        <v>437</v>
      </c>
      <c r="E65" s="15">
        <f t="shared" si="0"/>
        <v>5014</v>
      </c>
      <c r="F65" s="15">
        <f t="shared" si="0"/>
        <v>786</v>
      </c>
      <c r="G65" s="15">
        <f t="shared" si="0"/>
        <v>0</v>
      </c>
      <c r="H65" s="15">
        <f t="shared" si="0"/>
        <v>6254</v>
      </c>
    </row>
    <row r="66" spans="1:8" ht="11.25" customHeight="1">
      <c r="A66" s="68">
        <v>1995</v>
      </c>
      <c r="B66" s="15">
        <f t="shared" si="0"/>
        <v>0</v>
      </c>
      <c r="C66" s="15">
        <f t="shared" si="0"/>
        <v>0</v>
      </c>
      <c r="D66" s="15">
        <f t="shared" si="0"/>
        <v>0</v>
      </c>
      <c r="E66" s="15">
        <f t="shared" si="0"/>
        <v>41000</v>
      </c>
      <c r="F66" s="15">
        <f t="shared" si="0"/>
        <v>872</v>
      </c>
      <c r="G66" s="15">
        <f t="shared" si="0"/>
        <v>0</v>
      </c>
      <c r="H66" s="15">
        <f t="shared" si="0"/>
        <v>41872</v>
      </c>
    </row>
    <row r="67" spans="1:8" ht="11.25" customHeight="1">
      <c r="A67" s="68">
        <v>1997</v>
      </c>
      <c r="B67" s="15">
        <f t="shared" ref="B67:H76" si="1">IF(AND(B15="-",B41="-"),"-",SUM(B15,B41))</f>
        <v>2</v>
      </c>
      <c r="C67" s="15">
        <f t="shared" si="1"/>
        <v>3</v>
      </c>
      <c r="D67" s="15">
        <f t="shared" si="1"/>
        <v>0</v>
      </c>
      <c r="E67" s="15">
        <f t="shared" si="1"/>
        <v>1757</v>
      </c>
      <c r="F67" s="15">
        <f t="shared" si="1"/>
        <v>53</v>
      </c>
      <c r="G67" s="15" t="str">
        <f t="shared" si="1"/>
        <v>-</v>
      </c>
      <c r="H67" s="15">
        <f t="shared" si="1"/>
        <v>1815</v>
      </c>
    </row>
    <row r="68" spans="1:8" ht="11.25" customHeight="1">
      <c r="A68" s="68">
        <v>1999</v>
      </c>
      <c r="B68" s="15">
        <f t="shared" si="1"/>
        <v>0</v>
      </c>
      <c r="C68" s="15">
        <f t="shared" si="1"/>
        <v>1</v>
      </c>
      <c r="D68" s="15">
        <f t="shared" si="1"/>
        <v>31</v>
      </c>
      <c r="E68" s="15">
        <f t="shared" si="1"/>
        <v>1409</v>
      </c>
      <c r="F68" s="15">
        <f t="shared" si="1"/>
        <v>108</v>
      </c>
      <c r="G68" s="15" t="str">
        <f t="shared" si="1"/>
        <v>-</v>
      </c>
      <c r="H68" s="15">
        <f t="shared" si="1"/>
        <v>1549</v>
      </c>
    </row>
    <row r="69" spans="1:8" ht="11.25" customHeight="1">
      <c r="A69" s="68">
        <v>2001</v>
      </c>
      <c r="B69" s="15">
        <f t="shared" si="1"/>
        <v>12</v>
      </c>
      <c r="C69" s="15">
        <f t="shared" si="1"/>
        <v>9</v>
      </c>
      <c r="D69" s="15">
        <f t="shared" si="1"/>
        <v>716</v>
      </c>
      <c r="E69" s="15">
        <f t="shared" si="1"/>
        <v>1537</v>
      </c>
      <c r="F69" s="15">
        <f t="shared" si="1"/>
        <v>207</v>
      </c>
      <c r="G69" s="15" t="str">
        <f t="shared" si="1"/>
        <v>-</v>
      </c>
      <c r="H69" s="15">
        <f t="shared" si="1"/>
        <v>2481</v>
      </c>
    </row>
    <row r="70" spans="1:8" ht="11.25" customHeight="1">
      <c r="A70" s="68">
        <v>2003</v>
      </c>
      <c r="B70" s="15">
        <f t="shared" si="1"/>
        <v>0</v>
      </c>
      <c r="C70" s="15">
        <f t="shared" si="1"/>
        <v>0</v>
      </c>
      <c r="D70" s="15">
        <f t="shared" si="1"/>
        <v>314</v>
      </c>
      <c r="E70" s="15">
        <f t="shared" si="1"/>
        <v>104</v>
      </c>
      <c r="F70" s="15">
        <f t="shared" si="1"/>
        <v>33</v>
      </c>
      <c r="G70" s="15">
        <f t="shared" si="1"/>
        <v>0</v>
      </c>
      <c r="H70" s="15">
        <f t="shared" si="1"/>
        <v>451</v>
      </c>
    </row>
    <row r="71" spans="1:8" ht="11.25" customHeight="1">
      <c r="A71" s="68">
        <v>2005</v>
      </c>
      <c r="B71" s="15">
        <f t="shared" si="1"/>
        <v>4</v>
      </c>
      <c r="C71" s="15">
        <f t="shared" si="1"/>
        <v>0</v>
      </c>
      <c r="D71" s="15">
        <f t="shared" si="1"/>
        <v>188</v>
      </c>
      <c r="E71" s="15">
        <f t="shared" si="1"/>
        <v>200</v>
      </c>
      <c r="F71" s="15">
        <f t="shared" si="1"/>
        <v>3</v>
      </c>
      <c r="G71" s="15">
        <f t="shared" si="1"/>
        <v>0</v>
      </c>
      <c r="H71" s="15">
        <f t="shared" si="1"/>
        <v>395</v>
      </c>
    </row>
    <row r="72" spans="1:8" ht="11.25" customHeight="1">
      <c r="A72" s="68">
        <v>2007</v>
      </c>
      <c r="B72" s="15">
        <f t="shared" si="1"/>
        <v>8</v>
      </c>
      <c r="C72" s="15">
        <f t="shared" si="1"/>
        <v>26</v>
      </c>
      <c r="D72" s="15">
        <f t="shared" si="1"/>
        <v>445</v>
      </c>
      <c r="E72" s="15">
        <f t="shared" si="1"/>
        <v>252</v>
      </c>
      <c r="F72" s="15">
        <f t="shared" si="1"/>
        <v>0</v>
      </c>
      <c r="G72" s="15">
        <f t="shared" si="1"/>
        <v>0</v>
      </c>
      <c r="H72" s="15">
        <f t="shared" si="1"/>
        <v>731</v>
      </c>
    </row>
    <row r="73" spans="1:8" ht="11.25" customHeight="1">
      <c r="A73" s="68">
        <v>2009</v>
      </c>
      <c r="B73" s="15">
        <f t="shared" si="1"/>
        <v>1</v>
      </c>
      <c r="C73" s="15">
        <f t="shared" si="1"/>
        <v>14</v>
      </c>
      <c r="D73" s="15">
        <f t="shared" si="1"/>
        <v>513</v>
      </c>
      <c r="E73" s="15">
        <f t="shared" si="1"/>
        <v>406</v>
      </c>
      <c r="F73" s="15">
        <f t="shared" si="1"/>
        <v>1</v>
      </c>
      <c r="G73" s="15">
        <f t="shared" si="1"/>
        <v>0</v>
      </c>
      <c r="H73" s="15">
        <f t="shared" si="1"/>
        <v>935</v>
      </c>
    </row>
    <row r="74" spans="1:8" ht="11.25" customHeight="1">
      <c r="A74" s="68">
        <v>2011</v>
      </c>
      <c r="B74" s="15">
        <f t="shared" si="1"/>
        <v>0</v>
      </c>
      <c r="C74" s="15">
        <f t="shared" si="1"/>
        <v>6</v>
      </c>
      <c r="D74" s="15">
        <f t="shared" si="1"/>
        <v>721</v>
      </c>
      <c r="E74" s="15">
        <f t="shared" si="1"/>
        <v>452</v>
      </c>
      <c r="F74" s="15">
        <f t="shared" si="1"/>
        <v>109</v>
      </c>
      <c r="G74" s="15">
        <f t="shared" si="1"/>
        <v>1</v>
      </c>
      <c r="H74" s="15">
        <f t="shared" si="1"/>
        <v>1289</v>
      </c>
    </row>
    <row r="75" spans="1:8" ht="11.25" customHeight="1">
      <c r="A75" s="68">
        <v>2013</v>
      </c>
      <c r="B75" s="15">
        <f t="shared" si="1"/>
        <v>0</v>
      </c>
      <c r="C75" s="15">
        <f t="shared" si="1"/>
        <v>2</v>
      </c>
      <c r="D75" s="15">
        <f t="shared" si="1"/>
        <v>89</v>
      </c>
      <c r="E75" s="15">
        <f t="shared" si="1"/>
        <v>221</v>
      </c>
      <c r="F75" s="15">
        <f t="shared" si="1"/>
        <v>37</v>
      </c>
      <c r="G75" s="15">
        <f t="shared" si="1"/>
        <v>1</v>
      </c>
      <c r="H75" s="15">
        <f t="shared" si="1"/>
        <v>350</v>
      </c>
    </row>
    <row r="76" spans="1:8" ht="11.25" customHeight="1">
      <c r="A76" s="68">
        <v>2015</v>
      </c>
      <c r="B76" s="15">
        <f t="shared" si="1"/>
        <v>0</v>
      </c>
      <c r="C76" s="15">
        <f t="shared" si="1"/>
        <v>7</v>
      </c>
      <c r="D76" s="15">
        <f t="shared" si="1"/>
        <v>118</v>
      </c>
      <c r="E76" s="15">
        <f t="shared" si="1"/>
        <v>65</v>
      </c>
      <c r="F76" s="15">
        <f t="shared" si="1"/>
        <v>0</v>
      </c>
      <c r="G76" s="15">
        <f t="shared" si="1"/>
        <v>0</v>
      </c>
      <c r="H76" s="15">
        <f t="shared" si="1"/>
        <v>190</v>
      </c>
    </row>
    <row r="77" spans="1:8" ht="11.25" customHeight="1">
      <c r="A77" s="68">
        <v>2017</v>
      </c>
      <c r="B77" s="15">
        <f t="shared" ref="B77:H80" si="2">IF(AND(B25="-",B51="-"),"-",SUM(B25,B51))</f>
        <v>0</v>
      </c>
      <c r="C77" s="15">
        <f t="shared" si="2"/>
        <v>0</v>
      </c>
      <c r="D77" s="15">
        <f t="shared" si="2"/>
        <v>71</v>
      </c>
      <c r="E77" s="15">
        <f t="shared" si="2"/>
        <v>137</v>
      </c>
      <c r="F77" s="15">
        <f t="shared" si="2"/>
        <v>0</v>
      </c>
      <c r="G77" s="15">
        <f t="shared" si="2"/>
        <v>0</v>
      </c>
      <c r="H77" s="15">
        <f t="shared" si="2"/>
        <v>208</v>
      </c>
    </row>
    <row r="78" spans="1:8" ht="11.25" customHeight="1">
      <c r="A78" s="68">
        <v>2019</v>
      </c>
      <c r="B78" s="15">
        <f t="shared" si="2"/>
        <v>0</v>
      </c>
      <c r="C78" s="15">
        <f t="shared" si="2"/>
        <v>0</v>
      </c>
      <c r="D78" s="15">
        <f t="shared" si="2"/>
        <v>726</v>
      </c>
      <c r="E78" s="15">
        <f t="shared" si="2"/>
        <v>270</v>
      </c>
      <c r="F78" s="15">
        <f t="shared" si="2"/>
        <v>0</v>
      </c>
      <c r="G78" s="15">
        <f t="shared" si="2"/>
        <v>0</v>
      </c>
      <c r="H78" s="15">
        <f t="shared" si="2"/>
        <v>996</v>
      </c>
    </row>
    <row r="79" spans="1:8" ht="11.25" customHeight="1">
      <c r="A79" s="68">
        <v>2021</v>
      </c>
      <c r="B79" s="15">
        <f t="shared" si="2"/>
        <v>0</v>
      </c>
      <c r="C79" s="15">
        <f t="shared" si="2"/>
        <v>0</v>
      </c>
      <c r="D79" s="15">
        <f t="shared" si="2"/>
        <v>21</v>
      </c>
      <c r="E79" s="15">
        <f t="shared" si="2"/>
        <v>70</v>
      </c>
      <c r="F79" s="15">
        <f t="shared" si="2"/>
        <v>0</v>
      </c>
      <c r="G79" s="15">
        <f t="shared" si="2"/>
        <v>0</v>
      </c>
      <c r="H79" s="15">
        <f t="shared" si="2"/>
        <v>91</v>
      </c>
    </row>
    <row r="80" spans="1:8" ht="11.25" customHeight="1">
      <c r="A80" s="68">
        <v>2023</v>
      </c>
      <c r="B80" s="15">
        <f t="shared" si="2"/>
        <v>0</v>
      </c>
      <c r="C80" s="15">
        <f t="shared" si="2"/>
        <v>0</v>
      </c>
      <c r="D80" s="15">
        <f t="shared" si="2"/>
        <v>167</v>
      </c>
      <c r="E80" s="15">
        <f t="shared" si="2"/>
        <v>6</v>
      </c>
      <c r="F80" s="15">
        <f t="shared" si="2"/>
        <v>0</v>
      </c>
      <c r="G80" s="15">
        <f t="shared" si="2"/>
        <v>0</v>
      </c>
      <c r="H80" s="15">
        <f t="shared" si="2"/>
        <v>46</v>
      </c>
    </row>
    <row r="81" spans="1:16" ht="11.25" customHeight="1">
      <c r="I81" s="139"/>
      <c r="J81" s="139" t="s">
        <v>325</v>
      </c>
      <c r="K81" s="139"/>
      <c r="L81" s="139"/>
      <c r="M81" s="139"/>
      <c r="N81" s="139"/>
      <c r="O81" s="139"/>
      <c r="P81" s="139"/>
    </row>
    <row r="82" spans="1:16" ht="11.25" customHeight="1">
      <c r="A82" s="63" t="s">
        <v>292</v>
      </c>
      <c r="J82" s="27" t="s">
        <v>318</v>
      </c>
      <c r="K82" s="27" t="s">
        <v>22</v>
      </c>
      <c r="L82" s="27" t="s">
        <v>319</v>
      </c>
      <c r="M82" s="27" t="s">
        <v>320</v>
      </c>
      <c r="N82" s="27" t="s">
        <v>321</v>
      </c>
      <c r="O82" s="27" t="s">
        <v>322</v>
      </c>
      <c r="P82" s="27" t="s">
        <v>8</v>
      </c>
    </row>
    <row r="83" spans="1:16" ht="11.25" customHeight="1">
      <c r="A83" s="68">
        <v>1977</v>
      </c>
      <c r="B83" s="15">
        <v>10</v>
      </c>
      <c r="C83" s="15">
        <v>71</v>
      </c>
      <c r="D83" s="15">
        <v>4031</v>
      </c>
      <c r="E83" s="15">
        <v>2929</v>
      </c>
      <c r="F83" s="15">
        <v>846</v>
      </c>
      <c r="G83" s="15" t="s">
        <v>15</v>
      </c>
      <c r="H83" s="15">
        <f>SUM(B83:F83)</f>
        <v>7887</v>
      </c>
      <c r="I83" s="68">
        <f>A83</f>
        <v>1977</v>
      </c>
      <c r="J83" s="1">
        <v>0</v>
      </c>
      <c r="K83" s="1">
        <v>61</v>
      </c>
      <c r="L83" s="1">
        <v>1937</v>
      </c>
      <c r="M83" s="1">
        <v>1869</v>
      </c>
      <c r="N83" s="1">
        <v>60</v>
      </c>
      <c r="O83" s="27" t="s">
        <v>15</v>
      </c>
      <c r="P83" s="1">
        <f>SUM(J83:O83)</f>
        <v>3927</v>
      </c>
    </row>
    <row r="84" spans="1:16" ht="11.25" customHeight="1">
      <c r="A84" s="68">
        <v>1979</v>
      </c>
      <c r="B84" s="15">
        <v>0</v>
      </c>
      <c r="C84" s="15">
        <v>0</v>
      </c>
      <c r="D84" s="15">
        <v>2189</v>
      </c>
      <c r="E84" s="15">
        <v>4667</v>
      </c>
      <c r="F84" s="15">
        <v>1257</v>
      </c>
      <c r="G84" s="15" t="s">
        <v>15</v>
      </c>
      <c r="H84" s="15">
        <f t="shared" ref="H84:H97" si="3">SUM(B84:F84)</f>
        <v>8113</v>
      </c>
      <c r="I84" s="68">
        <f t="shared" ref="I84:I101" si="4">A84</f>
        <v>1979</v>
      </c>
      <c r="J84" s="1">
        <v>0</v>
      </c>
      <c r="K84" s="1">
        <v>0</v>
      </c>
      <c r="L84" s="1">
        <v>649</v>
      </c>
      <c r="M84" s="1">
        <v>3031</v>
      </c>
      <c r="N84" s="1">
        <v>1197</v>
      </c>
      <c r="O84" s="27" t="s">
        <v>15</v>
      </c>
      <c r="P84" s="1">
        <f t="shared" ref="P84:P97" si="5">SUM(J84:O84)</f>
        <v>4877</v>
      </c>
    </row>
    <row r="85" spans="1:16" ht="11.25" customHeight="1">
      <c r="A85" s="68">
        <v>1981</v>
      </c>
      <c r="B85" s="15">
        <v>12</v>
      </c>
      <c r="C85" s="15">
        <v>11</v>
      </c>
      <c r="D85" s="15">
        <v>2525</v>
      </c>
      <c r="E85" s="15">
        <v>2474</v>
      </c>
      <c r="F85" s="15">
        <v>0</v>
      </c>
      <c r="G85" s="15" t="s">
        <v>15</v>
      </c>
      <c r="H85" s="15">
        <f t="shared" si="3"/>
        <v>5022</v>
      </c>
      <c r="I85" s="68">
        <f t="shared" si="4"/>
        <v>1981</v>
      </c>
      <c r="J85" s="1">
        <v>4</v>
      </c>
      <c r="K85" s="1">
        <v>11</v>
      </c>
      <c r="L85" s="1">
        <v>663</v>
      </c>
      <c r="M85" s="1">
        <v>1541</v>
      </c>
      <c r="N85" s="1">
        <v>0</v>
      </c>
      <c r="O85" s="27" t="s">
        <v>15</v>
      </c>
      <c r="P85" s="1">
        <f t="shared" si="5"/>
        <v>2219</v>
      </c>
    </row>
    <row r="86" spans="1:16" ht="11.25" customHeight="1">
      <c r="A86" s="68">
        <v>1983</v>
      </c>
      <c r="B86" s="15">
        <v>0</v>
      </c>
      <c r="C86" s="15">
        <v>0</v>
      </c>
      <c r="D86" s="15">
        <v>2</v>
      </c>
      <c r="E86" s="15">
        <v>8</v>
      </c>
      <c r="F86" s="15">
        <v>1</v>
      </c>
      <c r="G86" s="15" t="s">
        <v>15</v>
      </c>
      <c r="H86" s="15">
        <f t="shared" si="3"/>
        <v>11</v>
      </c>
      <c r="I86" s="68">
        <f t="shared" si="4"/>
        <v>1983</v>
      </c>
      <c r="J86" s="1">
        <v>0</v>
      </c>
      <c r="K86" s="1">
        <v>0</v>
      </c>
      <c r="L86" s="1">
        <v>2</v>
      </c>
      <c r="M86" s="1">
        <v>0</v>
      </c>
      <c r="N86" s="1">
        <v>1</v>
      </c>
      <c r="O86" s="27" t="s">
        <v>15</v>
      </c>
      <c r="P86" s="1">
        <f t="shared" si="5"/>
        <v>3</v>
      </c>
    </row>
    <row r="87" spans="1:16" ht="11.25" customHeight="1">
      <c r="A87" s="68">
        <v>1985</v>
      </c>
      <c r="B87" s="15">
        <v>3</v>
      </c>
      <c r="C87" s="15">
        <v>0</v>
      </c>
      <c r="D87" s="15">
        <v>0</v>
      </c>
      <c r="E87" s="15">
        <v>4498</v>
      </c>
      <c r="F87" s="15">
        <v>0</v>
      </c>
      <c r="G87" s="15" t="s">
        <v>15</v>
      </c>
      <c r="H87" s="15">
        <f t="shared" si="3"/>
        <v>4501</v>
      </c>
      <c r="I87" s="68">
        <f t="shared" si="4"/>
        <v>1985</v>
      </c>
      <c r="J87" s="1">
        <v>0</v>
      </c>
      <c r="K87" s="1">
        <v>0</v>
      </c>
      <c r="L87" s="1">
        <v>0</v>
      </c>
      <c r="M87" s="1">
        <v>3497</v>
      </c>
      <c r="N87" s="1">
        <v>0</v>
      </c>
      <c r="O87" s="27" t="s">
        <v>15</v>
      </c>
      <c r="P87" s="1">
        <f t="shared" si="5"/>
        <v>3497</v>
      </c>
    </row>
    <row r="88" spans="1:16" ht="11.25" customHeight="1">
      <c r="A88" s="68">
        <v>1987</v>
      </c>
      <c r="B88" s="15">
        <v>0</v>
      </c>
      <c r="C88" s="15">
        <v>0</v>
      </c>
      <c r="D88" s="15">
        <v>218</v>
      </c>
      <c r="E88" s="15">
        <v>0</v>
      </c>
      <c r="F88" s="15">
        <v>0</v>
      </c>
      <c r="G88" s="15" t="s">
        <v>15</v>
      </c>
      <c r="H88" s="15">
        <f t="shared" si="3"/>
        <v>218</v>
      </c>
      <c r="I88" s="68">
        <f t="shared" si="4"/>
        <v>1987</v>
      </c>
      <c r="J88" s="1">
        <v>0</v>
      </c>
      <c r="K88" s="1">
        <v>0</v>
      </c>
      <c r="L88" s="1">
        <v>131</v>
      </c>
      <c r="M88" s="1">
        <v>0</v>
      </c>
      <c r="N88" s="1">
        <v>0</v>
      </c>
      <c r="O88" s="27" t="s">
        <v>15</v>
      </c>
      <c r="P88" s="1">
        <f t="shared" si="5"/>
        <v>131</v>
      </c>
    </row>
    <row r="89" spans="1:16" ht="11.25" customHeight="1">
      <c r="A89" s="68">
        <v>1989</v>
      </c>
      <c r="B89" s="15">
        <v>0</v>
      </c>
      <c r="C89" s="15">
        <v>0</v>
      </c>
      <c r="D89" s="15">
        <v>0</v>
      </c>
      <c r="E89" s="15">
        <v>2</v>
      </c>
      <c r="F89" s="15">
        <v>2</v>
      </c>
      <c r="G89" s="15" t="s">
        <v>15</v>
      </c>
      <c r="H89" s="15">
        <f t="shared" si="3"/>
        <v>4</v>
      </c>
      <c r="I89" s="68">
        <f t="shared" si="4"/>
        <v>1989</v>
      </c>
      <c r="J89" s="1">
        <v>0</v>
      </c>
      <c r="K89" s="1">
        <v>0</v>
      </c>
      <c r="L89" s="1">
        <v>0</v>
      </c>
      <c r="M89" s="1">
        <v>1</v>
      </c>
      <c r="N89" s="1">
        <v>1</v>
      </c>
      <c r="O89" s="27" t="s">
        <v>15</v>
      </c>
      <c r="P89" s="1">
        <f t="shared" si="5"/>
        <v>2</v>
      </c>
    </row>
    <row r="90" spans="1:16" ht="11.25" customHeight="1">
      <c r="A90" s="68">
        <v>1991</v>
      </c>
      <c r="B90" s="15">
        <v>0</v>
      </c>
      <c r="C90" s="15">
        <v>0</v>
      </c>
      <c r="D90" s="15">
        <v>0</v>
      </c>
      <c r="E90" s="15">
        <v>165</v>
      </c>
      <c r="F90" s="15">
        <v>0</v>
      </c>
      <c r="G90" s="15" t="s">
        <v>15</v>
      </c>
      <c r="H90" s="15">
        <f t="shared" si="3"/>
        <v>165</v>
      </c>
      <c r="I90" s="68">
        <f t="shared" si="4"/>
        <v>1991</v>
      </c>
      <c r="J90" s="1">
        <v>0</v>
      </c>
      <c r="K90" s="1">
        <v>0</v>
      </c>
      <c r="L90" s="1">
        <v>0</v>
      </c>
      <c r="M90" s="1">
        <v>106</v>
      </c>
      <c r="N90" s="1">
        <v>0</v>
      </c>
      <c r="O90" s="27" t="s">
        <v>15</v>
      </c>
      <c r="P90" s="1">
        <f t="shared" si="5"/>
        <v>106</v>
      </c>
    </row>
    <row r="91" spans="1:16" ht="11.25" customHeight="1">
      <c r="A91" s="68">
        <v>1993</v>
      </c>
      <c r="B91" s="15">
        <v>0</v>
      </c>
      <c r="C91" s="15">
        <v>0</v>
      </c>
      <c r="D91" s="15">
        <v>0</v>
      </c>
      <c r="E91" s="15">
        <v>0</v>
      </c>
      <c r="F91" s="15">
        <v>0</v>
      </c>
      <c r="G91" s="15" t="s">
        <v>15</v>
      </c>
      <c r="H91" s="15">
        <f t="shared" si="3"/>
        <v>0</v>
      </c>
      <c r="I91" s="68">
        <f t="shared" si="4"/>
        <v>1993</v>
      </c>
      <c r="J91" s="1">
        <v>0</v>
      </c>
      <c r="K91" s="1">
        <v>0</v>
      </c>
      <c r="L91" s="1">
        <v>0</v>
      </c>
      <c r="M91" s="1">
        <v>0</v>
      </c>
      <c r="N91" s="1">
        <v>0</v>
      </c>
      <c r="O91" s="27" t="s">
        <v>15</v>
      </c>
      <c r="P91" s="1">
        <f t="shared" si="5"/>
        <v>0</v>
      </c>
    </row>
    <row r="92" spans="1:16" ht="11.25" customHeight="1">
      <c r="A92" s="68">
        <v>1995</v>
      </c>
      <c r="B92" s="15">
        <v>0</v>
      </c>
      <c r="C92" s="15">
        <v>0</v>
      </c>
      <c r="D92" s="15">
        <v>0</v>
      </c>
      <c r="E92" s="15">
        <v>0</v>
      </c>
      <c r="F92" s="15">
        <v>0</v>
      </c>
      <c r="G92" s="15" t="s">
        <v>15</v>
      </c>
      <c r="H92" s="15">
        <f t="shared" si="3"/>
        <v>0</v>
      </c>
      <c r="I92" s="68">
        <f t="shared" si="4"/>
        <v>1995</v>
      </c>
      <c r="J92" s="1">
        <v>0</v>
      </c>
      <c r="K92" s="1">
        <v>0</v>
      </c>
      <c r="L92" s="1">
        <v>0</v>
      </c>
      <c r="M92" s="1">
        <v>0</v>
      </c>
      <c r="N92" s="1">
        <v>0</v>
      </c>
      <c r="O92" s="27" t="s">
        <v>15</v>
      </c>
      <c r="P92" s="1">
        <f t="shared" si="5"/>
        <v>0</v>
      </c>
    </row>
    <row r="93" spans="1:16" ht="11.25" customHeight="1">
      <c r="A93" s="68">
        <v>1997</v>
      </c>
      <c r="B93" s="15">
        <v>0</v>
      </c>
      <c r="C93" s="15">
        <v>0</v>
      </c>
      <c r="D93" s="15">
        <v>0</v>
      </c>
      <c r="E93" s="15">
        <v>0</v>
      </c>
      <c r="F93" s="15">
        <v>0</v>
      </c>
      <c r="G93" s="15" t="s">
        <v>15</v>
      </c>
      <c r="H93" s="15">
        <f t="shared" si="3"/>
        <v>0</v>
      </c>
      <c r="I93" s="68">
        <f t="shared" si="4"/>
        <v>1997</v>
      </c>
      <c r="J93" s="1">
        <v>0</v>
      </c>
      <c r="K93" s="1">
        <v>0</v>
      </c>
      <c r="L93" s="1">
        <v>0</v>
      </c>
      <c r="M93" s="1">
        <v>0</v>
      </c>
      <c r="N93" s="1">
        <v>0</v>
      </c>
      <c r="O93" s="27" t="s">
        <v>15</v>
      </c>
      <c r="P93" s="1">
        <f t="shared" si="5"/>
        <v>0</v>
      </c>
    </row>
    <row r="94" spans="1:16" ht="11.25" customHeight="1">
      <c r="A94" s="68">
        <v>1999</v>
      </c>
      <c r="B94" s="15">
        <v>0</v>
      </c>
      <c r="C94" s="15">
        <v>0</v>
      </c>
      <c r="D94" s="15">
        <v>0</v>
      </c>
      <c r="E94" s="15">
        <v>0</v>
      </c>
      <c r="F94" s="15">
        <v>0</v>
      </c>
      <c r="G94" s="15" t="s">
        <v>15</v>
      </c>
      <c r="H94" s="15">
        <f t="shared" si="3"/>
        <v>0</v>
      </c>
      <c r="I94" s="68">
        <f t="shared" si="4"/>
        <v>1999</v>
      </c>
      <c r="J94" s="1">
        <v>0</v>
      </c>
      <c r="K94" s="1">
        <v>0</v>
      </c>
      <c r="L94" s="1">
        <v>0</v>
      </c>
      <c r="M94" s="1">
        <v>0</v>
      </c>
      <c r="N94" s="1">
        <v>0</v>
      </c>
      <c r="O94" s="27" t="s">
        <v>15</v>
      </c>
      <c r="P94" s="1">
        <f t="shared" si="5"/>
        <v>0</v>
      </c>
    </row>
    <row r="95" spans="1:16" ht="11.25" customHeight="1">
      <c r="A95" s="68">
        <v>2001</v>
      </c>
      <c r="B95" s="15">
        <v>195</v>
      </c>
      <c r="C95" s="15">
        <v>50</v>
      </c>
      <c r="D95" s="15">
        <v>50</v>
      </c>
      <c r="E95" s="15">
        <v>51</v>
      </c>
      <c r="F95" s="15">
        <v>0</v>
      </c>
      <c r="G95" s="15" t="s">
        <v>15</v>
      </c>
      <c r="H95" s="15">
        <f t="shared" si="3"/>
        <v>346</v>
      </c>
      <c r="I95" s="68">
        <f t="shared" si="4"/>
        <v>2001</v>
      </c>
      <c r="J95" s="1">
        <v>195</v>
      </c>
      <c r="K95" s="1">
        <v>50</v>
      </c>
      <c r="L95" s="1">
        <v>50</v>
      </c>
      <c r="M95" s="1">
        <v>49</v>
      </c>
      <c r="N95" s="1">
        <v>0</v>
      </c>
      <c r="O95" s="27" t="s">
        <v>15</v>
      </c>
      <c r="P95" s="1">
        <f t="shared" si="5"/>
        <v>344</v>
      </c>
    </row>
    <row r="96" spans="1:16" ht="11.25" customHeight="1">
      <c r="A96" s="68">
        <v>2003</v>
      </c>
      <c r="B96" s="15">
        <v>0</v>
      </c>
      <c r="C96" s="15">
        <v>2</v>
      </c>
      <c r="D96" s="15">
        <v>43</v>
      </c>
      <c r="E96" s="15">
        <v>16</v>
      </c>
      <c r="F96" s="15">
        <v>0</v>
      </c>
      <c r="G96" s="15" t="s">
        <v>15</v>
      </c>
      <c r="H96" s="15">
        <f t="shared" si="3"/>
        <v>61</v>
      </c>
      <c r="I96" s="68">
        <f t="shared" si="4"/>
        <v>2003</v>
      </c>
      <c r="J96" s="1">
        <v>0</v>
      </c>
      <c r="K96" s="1">
        <v>2</v>
      </c>
      <c r="L96" s="1">
        <v>9</v>
      </c>
      <c r="M96" s="1">
        <v>14</v>
      </c>
      <c r="N96" s="1">
        <v>0</v>
      </c>
      <c r="O96" s="27" t="s">
        <v>15</v>
      </c>
      <c r="P96" s="1">
        <f t="shared" si="5"/>
        <v>25</v>
      </c>
    </row>
    <row r="97" spans="1:16" ht="11.25" customHeight="1">
      <c r="A97" s="68">
        <v>2005</v>
      </c>
      <c r="B97" s="15">
        <v>0</v>
      </c>
      <c r="C97" s="15">
        <v>0</v>
      </c>
      <c r="D97" s="15">
        <v>1</v>
      </c>
      <c r="E97" s="15">
        <v>1</v>
      </c>
      <c r="F97" s="15">
        <v>1</v>
      </c>
      <c r="G97" s="15" t="s">
        <v>15</v>
      </c>
      <c r="H97" s="15">
        <f t="shared" si="3"/>
        <v>3</v>
      </c>
      <c r="I97" s="68">
        <f t="shared" si="4"/>
        <v>2005</v>
      </c>
      <c r="J97" s="1">
        <v>0</v>
      </c>
      <c r="K97" s="1">
        <v>0</v>
      </c>
      <c r="L97" s="1">
        <v>1</v>
      </c>
      <c r="M97" s="1">
        <v>1</v>
      </c>
      <c r="N97" s="1">
        <v>1</v>
      </c>
      <c r="O97" s="27" t="s">
        <v>15</v>
      </c>
      <c r="P97" s="1">
        <f t="shared" si="5"/>
        <v>3</v>
      </c>
    </row>
    <row r="98" spans="1:16" ht="11.25" customHeight="1">
      <c r="A98" s="68">
        <v>2007</v>
      </c>
      <c r="B98" s="15">
        <v>65</v>
      </c>
      <c r="C98" s="15">
        <v>0</v>
      </c>
      <c r="D98" s="15">
        <v>4</v>
      </c>
      <c r="E98" s="15">
        <v>11</v>
      </c>
      <c r="F98" s="15">
        <v>0</v>
      </c>
      <c r="G98" s="15" t="s">
        <v>15</v>
      </c>
      <c r="H98" s="15">
        <f t="shared" ref="H98:H103" si="6">SUM(B98:F98)</f>
        <v>80</v>
      </c>
      <c r="I98" s="68">
        <f t="shared" si="4"/>
        <v>2007</v>
      </c>
      <c r="J98" s="1">
        <v>65</v>
      </c>
      <c r="K98" s="1">
        <v>0</v>
      </c>
      <c r="L98" s="1">
        <v>4</v>
      </c>
      <c r="M98" s="1">
        <v>11</v>
      </c>
      <c r="N98" s="1">
        <v>0</v>
      </c>
      <c r="O98" s="27" t="s">
        <v>15</v>
      </c>
      <c r="P98" s="1">
        <f t="shared" ref="P98:P100" si="7">SUM(J98:O98)</f>
        <v>80</v>
      </c>
    </row>
    <row r="99" spans="1:16" ht="11.25" customHeight="1">
      <c r="A99" s="68">
        <v>2009</v>
      </c>
      <c r="B99" s="15">
        <v>0</v>
      </c>
      <c r="C99" s="15">
        <v>0</v>
      </c>
      <c r="D99" s="15">
        <v>2</v>
      </c>
      <c r="E99" s="15">
        <v>8</v>
      </c>
      <c r="F99" s="15">
        <v>8</v>
      </c>
      <c r="G99" s="15" t="s">
        <v>15</v>
      </c>
      <c r="H99" s="15">
        <f t="shared" si="6"/>
        <v>18</v>
      </c>
      <c r="I99" s="68">
        <f t="shared" si="4"/>
        <v>2009</v>
      </c>
      <c r="J99" s="1">
        <v>0</v>
      </c>
      <c r="K99" s="1">
        <v>0</v>
      </c>
      <c r="L99" s="1">
        <v>2</v>
      </c>
      <c r="M99" s="1">
        <v>8</v>
      </c>
      <c r="N99" s="1">
        <v>8</v>
      </c>
      <c r="O99" s="27" t="s">
        <v>15</v>
      </c>
      <c r="P99" s="1">
        <f t="shared" si="7"/>
        <v>18</v>
      </c>
    </row>
    <row r="100" spans="1:16" ht="11.25" customHeight="1">
      <c r="A100" s="68">
        <v>2011</v>
      </c>
      <c r="B100" s="15">
        <v>0</v>
      </c>
      <c r="C100" s="15">
        <v>36</v>
      </c>
      <c r="D100" s="15">
        <v>5</v>
      </c>
      <c r="E100" s="15">
        <v>8</v>
      </c>
      <c r="F100" s="15">
        <v>0</v>
      </c>
      <c r="G100" s="15" t="s">
        <v>15</v>
      </c>
      <c r="H100" s="15">
        <f t="shared" si="6"/>
        <v>49</v>
      </c>
      <c r="I100" s="68">
        <f t="shared" si="4"/>
        <v>2011</v>
      </c>
      <c r="J100" s="1">
        <v>0</v>
      </c>
      <c r="K100" s="1">
        <v>36</v>
      </c>
      <c r="L100" s="1">
        <v>5</v>
      </c>
      <c r="M100" s="1">
        <v>8</v>
      </c>
      <c r="N100" s="1">
        <v>0</v>
      </c>
      <c r="O100" s="27" t="s">
        <v>15</v>
      </c>
      <c r="P100" s="1">
        <f t="shared" si="7"/>
        <v>49</v>
      </c>
    </row>
    <row r="101" spans="1:16" ht="11.25" customHeight="1">
      <c r="A101" s="68">
        <v>2013</v>
      </c>
      <c r="B101" s="15">
        <v>0</v>
      </c>
      <c r="C101" s="15">
        <v>0</v>
      </c>
      <c r="D101" s="15">
        <v>0</v>
      </c>
      <c r="E101" s="15">
        <v>0</v>
      </c>
      <c r="F101" s="15">
        <v>0</v>
      </c>
      <c r="G101" s="15" t="s">
        <v>15</v>
      </c>
      <c r="H101" s="15">
        <f t="shared" si="6"/>
        <v>0</v>
      </c>
      <c r="I101" s="68">
        <f t="shared" si="4"/>
        <v>2013</v>
      </c>
      <c r="J101" s="1">
        <v>0</v>
      </c>
      <c r="K101" s="1">
        <v>0</v>
      </c>
      <c r="L101" s="1">
        <v>0</v>
      </c>
      <c r="M101" s="1">
        <v>0</v>
      </c>
      <c r="N101" s="1">
        <v>0</v>
      </c>
      <c r="O101" s="27" t="s">
        <v>15</v>
      </c>
      <c r="P101" s="1">
        <f>SUM(J101:O101)</f>
        <v>0</v>
      </c>
    </row>
    <row r="102" spans="1:16" ht="11.25" customHeight="1">
      <c r="A102" s="68">
        <v>2015</v>
      </c>
      <c r="B102" s="15">
        <v>0</v>
      </c>
      <c r="C102" s="15">
        <v>0</v>
      </c>
      <c r="D102" s="15">
        <v>0</v>
      </c>
      <c r="E102" s="15">
        <v>0</v>
      </c>
      <c r="F102" s="15">
        <v>0</v>
      </c>
      <c r="G102" s="15" t="s">
        <v>15</v>
      </c>
      <c r="H102" s="15">
        <f t="shared" si="6"/>
        <v>0</v>
      </c>
      <c r="I102" s="68">
        <f>A102</f>
        <v>2015</v>
      </c>
      <c r="J102" s="1">
        <v>0</v>
      </c>
      <c r="K102" s="1">
        <v>0</v>
      </c>
      <c r="L102" s="1">
        <v>0</v>
      </c>
      <c r="M102" s="1">
        <v>0</v>
      </c>
      <c r="N102" s="1">
        <v>0</v>
      </c>
      <c r="O102" s="27" t="s">
        <v>15</v>
      </c>
      <c r="P102" s="1">
        <f>SUM(J102:O102)</f>
        <v>0</v>
      </c>
    </row>
    <row r="103" spans="1:16" ht="11.25" customHeight="1">
      <c r="A103" s="68">
        <v>2017</v>
      </c>
      <c r="B103" s="15">
        <f>'A-13'!P201</f>
        <v>0</v>
      </c>
      <c r="C103" s="15">
        <f>'A-13'!Q201</f>
        <v>0</v>
      </c>
      <c r="D103" s="15">
        <f>'A-13'!R201</f>
        <v>0</v>
      </c>
      <c r="E103" s="15">
        <f>'A-13'!S201</f>
        <v>0</v>
      </c>
      <c r="F103" s="15">
        <f>'A-13'!T201</f>
        <v>0</v>
      </c>
      <c r="G103" s="15" t="s">
        <v>15</v>
      </c>
      <c r="H103" s="15">
        <f t="shared" si="6"/>
        <v>0</v>
      </c>
      <c r="I103" s="68">
        <f>A103</f>
        <v>2017</v>
      </c>
      <c r="J103" s="1">
        <v>0</v>
      </c>
      <c r="K103" s="1">
        <v>0</v>
      </c>
      <c r="L103" s="1">
        <v>0</v>
      </c>
      <c r="M103" s="1">
        <v>0</v>
      </c>
      <c r="N103" s="1">
        <v>0</v>
      </c>
      <c r="O103" s="27" t="s">
        <v>15</v>
      </c>
      <c r="P103" s="1">
        <f>SUM(J103:O103)</f>
        <v>0</v>
      </c>
    </row>
    <row r="104" spans="1:16" ht="11.25" customHeight="1">
      <c r="A104" s="68">
        <v>2019</v>
      </c>
      <c r="B104" s="15">
        <f>'A-13'!P202</f>
        <v>0</v>
      </c>
      <c r="C104" s="15">
        <f>'A-13'!Q202</f>
        <v>0</v>
      </c>
      <c r="D104" s="15">
        <f>'A-13'!R202</f>
        <v>0</v>
      </c>
      <c r="E104" s="15">
        <f>'A-13'!S202</f>
        <v>2</v>
      </c>
      <c r="F104" s="15">
        <f>'A-13'!T202</f>
        <v>0</v>
      </c>
      <c r="G104" s="15" t="s">
        <v>15</v>
      </c>
      <c r="H104" s="15">
        <f>'A-13'!U202</f>
        <v>2</v>
      </c>
      <c r="I104" s="68">
        <f t="shared" ref="I104:I106" si="8">A104</f>
        <v>2019</v>
      </c>
      <c r="J104" s="1">
        <v>0</v>
      </c>
      <c r="K104" s="1">
        <v>0</v>
      </c>
      <c r="L104" s="1">
        <v>0</v>
      </c>
      <c r="M104" s="1">
        <v>0</v>
      </c>
      <c r="N104" s="1">
        <v>0</v>
      </c>
      <c r="O104" s="27" t="s">
        <v>15</v>
      </c>
      <c r="P104" s="1">
        <f t="shared" ref="P104:P106" si="9">SUM(J104:O104)</f>
        <v>0</v>
      </c>
    </row>
    <row r="105" spans="1:16" ht="11.25" customHeight="1">
      <c r="A105" s="68">
        <v>2021</v>
      </c>
      <c r="B105" s="15">
        <f>'A-13'!P205</f>
        <v>0</v>
      </c>
      <c r="C105" s="15">
        <f>'A-13'!Q205</f>
        <v>0</v>
      </c>
      <c r="D105" s="15">
        <f>'A-13'!R205</f>
        <v>0</v>
      </c>
      <c r="E105" s="15">
        <f>'A-13'!S205</f>
        <v>0</v>
      </c>
      <c r="F105" s="15">
        <f>'A-13'!T205</f>
        <v>0</v>
      </c>
      <c r="G105" s="15" t="s">
        <v>15</v>
      </c>
      <c r="H105" s="15">
        <f>'A-13'!U205</f>
        <v>0</v>
      </c>
      <c r="I105" s="68">
        <f t="shared" si="8"/>
        <v>2021</v>
      </c>
      <c r="J105" s="1">
        <v>0</v>
      </c>
      <c r="K105" s="1">
        <v>0</v>
      </c>
      <c r="L105" s="1">
        <v>0</v>
      </c>
      <c r="M105" s="1">
        <v>0</v>
      </c>
      <c r="N105" s="1">
        <v>0</v>
      </c>
      <c r="O105" s="27" t="s">
        <v>15</v>
      </c>
      <c r="P105" s="1">
        <f t="shared" si="9"/>
        <v>0</v>
      </c>
    </row>
    <row r="106" spans="1:16" ht="11.25" customHeight="1">
      <c r="A106" s="68">
        <v>2023</v>
      </c>
      <c r="B106" s="15">
        <f>'A-13'!P206</f>
        <v>0</v>
      </c>
      <c r="C106" s="15">
        <f>'A-13'!Q206</f>
        <v>0</v>
      </c>
      <c r="D106" s="15">
        <f>'A-13'!R206</f>
        <v>0</v>
      </c>
      <c r="E106" s="15">
        <f>'A-13'!S206</f>
        <v>0</v>
      </c>
      <c r="F106" s="15">
        <f>'A-13'!T206</f>
        <v>0</v>
      </c>
      <c r="G106" s="15" t="s">
        <v>15</v>
      </c>
      <c r="H106" s="15">
        <f>'A-13'!U206</f>
        <v>0</v>
      </c>
      <c r="I106" s="68">
        <f t="shared" si="8"/>
        <v>2023</v>
      </c>
      <c r="J106" s="1">
        <v>0</v>
      </c>
      <c r="K106" s="1">
        <v>0</v>
      </c>
      <c r="L106" s="1">
        <v>0</v>
      </c>
      <c r="M106" s="1">
        <v>0</v>
      </c>
      <c r="N106" s="1">
        <v>0</v>
      </c>
      <c r="O106" s="27" t="s">
        <v>15</v>
      </c>
      <c r="P106" s="1">
        <f t="shared" si="9"/>
        <v>0</v>
      </c>
    </row>
    <row r="107" spans="1:16" ht="11.25" customHeight="1"/>
    <row r="108" spans="1:16" ht="11.25" customHeight="1">
      <c r="A108" s="63" t="s">
        <v>293</v>
      </c>
      <c r="B108" s="17"/>
      <c r="C108" s="17"/>
      <c r="D108" s="17"/>
    </row>
    <row r="109" spans="1:16" ht="11.25" customHeight="1">
      <c r="A109" s="68">
        <v>1977</v>
      </c>
      <c r="B109" s="15">
        <f t="shared" ref="B109:H118" si="10">IF(AND(B5="-",B83="-"),"-",SUM(B5,B83))</f>
        <v>1056</v>
      </c>
      <c r="C109" s="15">
        <f t="shared" si="10"/>
        <v>937</v>
      </c>
      <c r="D109" s="15">
        <f t="shared" si="10"/>
        <v>102535</v>
      </c>
      <c r="E109" s="15">
        <f t="shared" si="10"/>
        <v>165912</v>
      </c>
      <c r="F109" s="15">
        <f t="shared" si="10"/>
        <v>9189</v>
      </c>
      <c r="G109" s="15" t="str">
        <f t="shared" si="10"/>
        <v>-</v>
      </c>
      <c r="H109" s="15">
        <f t="shared" si="10"/>
        <v>279629</v>
      </c>
    </row>
    <row r="110" spans="1:16" ht="11.25" customHeight="1">
      <c r="A110" s="68">
        <v>1979</v>
      </c>
      <c r="B110" s="15">
        <f t="shared" si="10"/>
        <v>83</v>
      </c>
      <c r="C110" s="15">
        <f t="shared" si="10"/>
        <v>21</v>
      </c>
      <c r="D110" s="15">
        <f t="shared" si="10"/>
        <v>93429</v>
      </c>
      <c r="E110" s="15">
        <f t="shared" si="10"/>
        <v>458994</v>
      </c>
      <c r="F110" s="15">
        <f t="shared" si="10"/>
        <v>2408</v>
      </c>
      <c r="G110" s="15" t="str">
        <f t="shared" si="10"/>
        <v>-</v>
      </c>
      <c r="H110" s="15">
        <f t="shared" si="10"/>
        <v>554935</v>
      </c>
    </row>
    <row r="111" spans="1:16" ht="11.25" customHeight="1">
      <c r="A111" s="68">
        <v>1981</v>
      </c>
      <c r="B111" s="15">
        <f t="shared" si="10"/>
        <v>599</v>
      </c>
      <c r="C111" s="15">
        <f t="shared" si="10"/>
        <v>110</v>
      </c>
      <c r="D111" s="15">
        <f t="shared" si="10"/>
        <v>68351</v>
      </c>
      <c r="E111" s="15">
        <f t="shared" si="10"/>
        <v>164015</v>
      </c>
      <c r="F111" s="15">
        <f t="shared" si="10"/>
        <v>0</v>
      </c>
      <c r="G111" s="15" t="str">
        <f t="shared" si="10"/>
        <v>-</v>
      </c>
      <c r="H111" s="15">
        <f t="shared" si="10"/>
        <v>233075</v>
      </c>
    </row>
    <row r="112" spans="1:16" ht="11.25" customHeight="1">
      <c r="A112" s="68">
        <v>1983</v>
      </c>
      <c r="B112" s="15">
        <f t="shared" si="10"/>
        <v>1</v>
      </c>
      <c r="C112" s="15">
        <f t="shared" si="10"/>
        <v>0</v>
      </c>
      <c r="D112" s="15">
        <f t="shared" si="10"/>
        <v>79119</v>
      </c>
      <c r="E112" s="15">
        <f t="shared" si="10"/>
        <v>6041</v>
      </c>
      <c r="F112" s="15">
        <f t="shared" si="10"/>
        <v>301</v>
      </c>
      <c r="G112" s="15" t="str">
        <f t="shared" si="10"/>
        <v>-</v>
      </c>
      <c r="H112" s="15">
        <f t="shared" si="10"/>
        <v>85462</v>
      </c>
    </row>
    <row r="113" spans="1:8" ht="11.25" customHeight="1">
      <c r="A113" s="68">
        <v>1985</v>
      </c>
      <c r="B113" s="15">
        <f t="shared" si="10"/>
        <v>106</v>
      </c>
      <c r="C113" s="15">
        <f t="shared" si="10"/>
        <v>0</v>
      </c>
      <c r="D113" s="15">
        <f t="shared" si="10"/>
        <v>6831</v>
      </c>
      <c r="E113" s="15">
        <f t="shared" si="10"/>
        <v>97898</v>
      </c>
      <c r="F113" s="15">
        <f t="shared" si="10"/>
        <v>530</v>
      </c>
      <c r="G113" s="15" t="str">
        <f t="shared" si="10"/>
        <v>-</v>
      </c>
      <c r="H113" s="15">
        <f t="shared" si="10"/>
        <v>105365</v>
      </c>
    </row>
    <row r="114" spans="1:8" ht="11.25" customHeight="1">
      <c r="A114" s="68">
        <v>1987</v>
      </c>
      <c r="B114" s="15">
        <f t="shared" si="10"/>
        <v>0</v>
      </c>
      <c r="C114" s="15">
        <f t="shared" si="10"/>
        <v>0</v>
      </c>
      <c r="D114" s="15">
        <f t="shared" si="10"/>
        <v>2860</v>
      </c>
      <c r="E114" s="15">
        <f t="shared" si="10"/>
        <v>0</v>
      </c>
      <c r="F114" s="15">
        <f t="shared" si="10"/>
        <v>0</v>
      </c>
      <c r="G114" s="15" t="str">
        <f t="shared" si="10"/>
        <v>-</v>
      </c>
      <c r="H114" s="15">
        <f t="shared" si="10"/>
        <v>2860</v>
      </c>
    </row>
    <row r="115" spans="1:8" ht="11.25" customHeight="1">
      <c r="A115" s="68">
        <v>1989</v>
      </c>
      <c r="B115" s="15">
        <f t="shared" si="10"/>
        <v>229</v>
      </c>
      <c r="C115" s="15">
        <f t="shared" si="10"/>
        <v>182</v>
      </c>
      <c r="D115" s="15">
        <f t="shared" si="10"/>
        <v>0</v>
      </c>
      <c r="E115" s="15">
        <f t="shared" si="10"/>
        <v>36288</v>
      </c>
      <c r="F115" s="15">
        <f t="shared" si="10"/>
        <v>2</v>
      </c>
      <c r="G115" s="15" t="str">
        <f t="shared" si="10"/>
        <v>-</v>
      </c>
      <c r="H115" s="15">
        <f t="shared" si="10"/>
        <v>36701</v>
      </c>
    </row>
    <row r="116" spans="1:8" ht="11.25" customHeight="1">
      <c r="A116" s="68">
        <v>1991</v>
      </c>
      <c r="B116" s="15">
        <f t="shared" si="10"/>
        <v>4</v>
      </c>
      <c r="C116" s="15">
        <f t="shared" si="10"/>
        <v>17</v>
      </c>
      <c r="D116" s="15">
        <f t="shared" si="10"/>
        <v>0</v>
      </c>
      <c r="E116" s="15">
        <f t="shared" si="10"/>
        <v>43373</v>
      </c>
      <c r="F116" s="15">
        <f t="shared" si="10"/>
        <v>295</v>
      </c>
      <c r="G116" s="15" t="str">
        <f t="shared" si="10"/>
        <v>-</v>
      </c>
      <c r="H116" s="15">
        <f t="shared" si="10"/>
        <v>43689</v>
      </c>
    </row>
    <row r="117" spans="1:8" ht="11.25" customHeight="1">
      <c r="A117" s="68">
        <v>1993</v>
      </c>
      <c r="B117" s="15">
        <f t="shared" si="10"/>
        <v>16</v>
      </c>
      <c r="C117" s="15">
        <f t="shared" si="10"/>
        <v>1</v>
      </c>
      <c r="D117" s="15">
        <f t="shared" si="10"/>
        <v>88</v>
      </c>
      <c r="E117" s="15">
        <f t="shared" si="10"/>
        <v>2753</v>
      </c>
      <c r="F117" s="15">
        <f t="shared" si="10"/>
        <v>3</v>
      </c>
      <c r="G117" s="15" t="str">
        <f t="shared" si="10"/>
        <v>-</v>
      </c>
      <c r="H117" s="15">
        <f t="shared" si="10"/>
        <v>2861</v>
      </c>
    </row>
    <row r="118" spans="1:8" ht="11.25" customHeight="1">
      <c r="A118" s="68">
        <v>1995</v>
      </c>
      <c r="B118" s="15">
        <f t="shared" si="10"/>
        <v>0</v>
      </c>
      <c r="C118" s="15">
        <f t="shared" si="10"/>
        <v>0</v>
      </c>
      <c r="D118" s="15">
        <f t="shared" si="10"/>
        <v>0</v>
      </c>
      <c r="E118" s="15">
        <f t="shared" si="10"/>
        <v>30060</v>
      </c>
      <c r="F118" s="15">
        <f t="shared" si="10"/>
        <v>872</v>
      </c>
      <c r="G118" s="15" t="str">
        <f t="shared" si="10"/>
        <v>-</v>
      </c>
      <c r="H118" s="15">
        <f t="shared" si="10"/>
        <v>30932</v>
      </c>
    </row>
    <row r="119" spans="1:8" ht="11.25" customHeight="1">
      <c r="A119" s="68">
        <v>1997</v>
      </c>
      <c r="B119" s="15">
        <f t="shared" ref="B119:H128" si="11">IF(AND(B15="-",B93="-"),"-",SUM(B15,B93))</f>
        <v>2</v>
      </c>
      <c r="C119" s="15">
        <f t="shared" si="11"/>
        <v>3</v>
      </c>
      <c r="D119" s="15">
        <f t="shared" si="11"/>
        <v>0</v>
      </c>
      <c r="E119" s="15">
        <f t="shared" si="11"/>
        <v>0</v>
      </c>
      <c r="F119" s="15">
        <f t="shared" si="11"/>
        <v>0</v>
      </c>
      <c r="G119" s="15" t="str">
        <f t="shared" si="11"/>
        <v>-</v>
      </c>
      <c r="H119" s="15">
        <f t="shared" si="11"/>
        <v>5</v>
      </c>
    </row>
    <row r="120" spans="1:8" ht="11.25" customHeight="1">
      <c r="A120" s="68">
        <v>1999</v>
      </c>
      <c r="B120" s="15">
        <f t="shared" si="11"/>
        <v>0</v>
      </c>
      <c r="C120" s="15">
        <f t="shared" si="11"/>
        <v>1</v>
      </c>
      <c r="D120" s="15">
        <f t="shared" si="11"/>
        <v>31</v>
      </c>
      <c r="E120" s="15">
        <f t="shared" si="11"/>
        <v>21</v>
      </c>
      <c r="F120" s="15">
        <f t="shared" si="11"/>
        <v>0</v>
      </c>
      <c r="G120" s="15" t="str">
        <f t="shared" si="11"/>
        <v>-</v>
      </c>
      <c r="H120" s="15">
        <f t="shared" si="11"/>
        <v>53</v>
      </c>
    </row>
    <row r="121" spans="1:8" ht="11.25" customHeight="1">
      <c r="A121" s="68">
        <v>2001</v>
      </c>
      <c r="B121" s="15">
        <f t="shared" si="11"/>
        <v>196</v>
      </c>
      <c r="C121" s="15">
        <f t="shared" si="11"/>
        <v>59</v>
      </c>
      <c r="D121" s="15">
        <f t="shared" si="11"/>
        <v>70</v>
      </c>
      <c r="E121" s="15">
        <f t="shared" si="11"/>
        <v>51</v>
      </c>
      <c r="F121" s="15">
        <f t="shared" si="11"/>
        <v>0</v>
      </c>
      <c r="G121" s="15" t="str">
        <f t="shared" si="11"/>
        <v>-</v>
      </c>
      <c r="H121" s="15">
        <f t="shared" si="11"/>
        <v>376</v>
      </c>
    </row>
    <row r="122" spans="1:8" ht="11.25" customHeight="1">
      <c r="A122" s="68">
        <v>2003</v>
      </c>
      <c r="B122" s="15">
        <f t="shared" si="11"/>
        <v>0</v>
      </c>
      <c r="C122" s="15">
        <f t="shared" si="11"/>
        <v>2</v>
      </c>
      <c r="D122" s="15">
        <f t="shared" si="11"/>
        <v>185</v>
      </c>
      <c r="E122" s="15">
        <f t="shared" si="11"/>
        <v>79</v>
      </c>
      <c r="F122" s="15">
        <f t="shared" si="11"/>
        <v>10</v>
      </c>
      <c r="G122" s="15" t="str">
        <f t="shared" si="11"/>
        <v>-</v>
      </c>
      <c r="H122" s="15">
        <f t="shared" si="11"/>
        <v>276</v>
      </c>
    </row>
    <row r="123" spans="1:8" ht="11.25" customHeight="1">
      <c r="A123" s="68">
        <v>2005</v>
      </c>
      <c r="B123" s="15">
        <f t="shared" si="11"/>
        <v>4</v>
      </c>
      <c r="C123" s="15">
        <f t="shared" si="11"/>
        <v>0</v>
      </c>
      <c r="D123" s="15">
        <f t="shared" si="11"/>
        <v>3</v>
      </c>
      <c r="E123" s="15">
        <f t="shared" si="11"/>
        <v>3</v>
      </c>
      <c r="F123" s="15">
        <f t="shared" si="11"/>
        <v>1</v>
      </c>
      <c r="G123" s="15" t="str">
        <f t="shared" si="11"/>
        <v>-</v>
      </c>
      <c r="H123" s="15">
        <f t="shared" si="11"/>
        <v>11</v>
      </c>
    </row>
    <row r="124" spans="1:8" ht="11.25" customHeight="1">
      <c r="A124" s="68">
        <v>2007</v>
      </c>
      <c r="B124" s="15">
        <f t="shared" si="11"/>
        <v>73</v>
      </c>
      <c r="C124" s="15">
        <f t="shared" si="11"/>
        <v>19</v>
      </c>
      <c r="D124" s="15">
        <f t="shared" si="11"/>
        <v>123</v>
      </c>
      <c r="E124" s="15">
        <f t="shared" si="11"/>
        <v>12</v>
      </c>
      <c r="F124" s="15">
        <f t="shared" si="11"/>
        <v>0</v>
      </c>
      <c r="G124" s="15" t="str">
        <f t="shared" si="11"/>
        <v>-</v>
      </c>
      <c r="H124" s="15">
        <f t="shared" si="11"/>
        <v>227</v>
      </c>
    </row>
    <row r="125" spans="1:8" ht="11.25" customHeight="1">
      <c r="A125" s="68">
        <v>2009</v>
      </c>
      <c r="B125" s="15">
        <f t="shared" si="11"/>
        <v>1</v>
      </c>
      <c r="C125" s="15">
        <f t="shared" si="11"/>
        <v>14</v>
      </c>
      <c r="D125" s="15">
        <f t="shared" si="11"/>
        <v>84</v>
      </c>
      <c r="E125" s="15">
        <f t="shared" si="11"/>
        <v>45</v>
      </c>
      <c r="F125" s="15">
        <f t="shared" si="11"/>
        <v>9</v>
      </c>
      <c r="G125" s="15" t="str">
        <f t="shared" si="11"/>
        <v>-</v>
      </c>
      <c r="H125" s="15">
        <f t="shared" si="11"/>
        <v>153</v>
      </c>
    </row>
    <row r="126" spans="1:8" ht="11.25" customHeight="1">
      <c r="A126" s="68">
        <v>2011</v>
      </c>
      <c r="B126" s="15">
        <f t="shared" si="11"/>
        <v>0</v>
      </c>
      <c r="C126" s="15">
        <f t="shared" si="11"/>
        <v>36</v>
      </c>
      <c r="D126" s="15">
        <f t="shared" si="11"/>
        <v>8</v>
      </c>
      <c r="E126" s="15">
        <f t="shared" si="11"/>
        <v>126</v>
      </c>
      <c r="F126" s="15">
        <f t="shared" si="11"/>
        <v>93</v>
      </c>
      <c r="G126" s="15">
        <f t="shared" si="11"/>
        <v>1</v>
      </c>
      <c r="H126" s="15">
        <f t="shared" si="11"/>
        <v>264</v>
      </c>
    </row>
    <row r="127" spans="1:8" ht="11.25" customHeight="1">
      <c r="A127" s="68">
        <v>2013</v>
      </c>
      <c r="B127" s="15">
        <f t="shared" si="11"/>
        <v>0</v>
      </c>
      <c r="C127" s="15">
        <f t="shared" si="11"/>
        <v>2</v>
      </c>
      <c r="D127" s="15">
        <f t="shared" si="11"/>
        <v>0</v>
      </c>
      <c r="E127" s="15">
        <f t="shared" si="11"/>
        <v>101</v>
      </c>
      <c r="F127" s="15">
        <f t="shared" si="11"/>
        <v>37</v>
      </c>
      <c r="G127" s="15">
        <f t="shared" si="11"/>
        <v>1</v>
      </c>
      <c r="H127" s="15">
        <f t="shared" si="11"/>
        <v>141</v>
      </c>
    </row>
    <row r="128" spans="1:8" ht="11.25" customHeight="1">
      <c r="A128" s="68">
        <v>2015</v>
      </c>
      <c r="B128" s="15">
        <f t="shared" si="11"/>
        <v>0</v>
      </c>
      <c r="C128" s="15">
        <f t="shared" si="11"/>
        <v>1</v>
      </c>
      <c r="D128" s="15">
        <f t="shared" si="11"/>
        <v>20</v>
      </c>
      <c r="E128" s="15">
        <f t="shared" si="11"/>
        <v>47</v>
      </c>
      <c r="F128" s="15">
        <f t="shared" si="11"/>
        <v>0</v>
      </c>
      <c r="G128" s="15">
        <f t="shared" si="11"/>
        <v>0</v>
      </c>
      <c r="H128" s="15">
        <f t="shared" si="11"/>
        <v>68</v>
      </c>
    </row>
    <row r="129" spans="1:8" ht="11.25" customHeight="1">
      <c r="A129" s="68">
        <v>2017</v>
      </c>
      <c r="B129" s="15">
        <f t="shared" ref="B129:H132" si="12">IF(AND(B25="-",B103="-"),"-",SUM(B25,B103))</f>
        <v>0</v>
      </c>
      <c r="C129" s="15">
        <f t="shared" si="12"/>
        <v>0</v>
      </c>
      <c r="D129" s="15">
        <f t="shared" si="12"/>
        <v>10</v>
      </c>
      <c r="E129" s="15">
        <f t="shared" si="12"/>
        <v>3</v>
      </c>
      <c r="F129" s="15">
        <f t="shared" si="12"/>
        <v>0</v>
      </c>
      <c r="G129" s="15">
        <f t="shared" si="12"/>
        <v>0</v>
      </c>
      <c r="H129" s="15">
        <f t="shared" si="12"/>
        <v>13</v>
      </c>
    </row>
    <row r="130" spans="1:8" ht="11.25" customHeight="1">
      <c r="A130" s="68">
        <v>2019</v>
      </c>
      <c r="B130" s="15">
        <f t="shared" si="12"/>
        <v>0</v>
      </c>
      <c r="C130" s="15">
        <f t="shared" si="12"/>
        <v>0</v>
      </c>
      <c r="D130" s="15">
        <f t="shared" si="12"/>
        <v>483</v>
      </c>
      <c r="E130" s="15">
        <f t="shared" si="12"/>
        <v>2</v>
      </c>
      <c r="F130" s="15">
        <f t="shared" si="12"/>
        <v>0</v>
      </c>
      <c r="G130" s="15">
        <f t="shared" si="12"/>
        <v>0</v>
      </c>
      <c r="H130" s="15">
        <f t="shared" si="12"/>
        <v>485</v>
      </c>
    </row>
    <row r="131" spans="1:8" ht="11.25" customHeight="1">
      <c r="A131" s="68">
        <v>2021</v>
      </c>
      <c r="B131" s="15">
        <f t="shared" si="12"/>
        <v>0</v>
      </c>
      <c r="C131" s="15">
        <f t="shared" si="12"/>
        <v>0</v>
      </c>
      <c r="D131" s="15">
        <f t="shared" si="12"/>
        <v>4</v>
      </c>
      <c r="E131" s="15">
        <f t="shared" si="12"/>
        <v>29</v>
      </c>
      <c r="F131" s="15">
        <f t="shared" si="12"/>
        <v>0</v>
      </c>
      <c r="G131" s="15">
        <f t="shared" si="12"/>
        <v>0</v>
      </c>
      <c r="H131" s="15">
        <f t="shared" si="12"/>
        <v>33</v>
      </c>
    </row>
    <row r="132" spans="1:8" ht="11.25" customHeight="1">
      <c r="A132" s="68">
        <v>2023</v>
      </c>
      <c r="B132" s="15">
        <f t="shared" si="12"/>
        <v>0</v>
      </c>
      <c r="C132" s="15">
        <f t="shared" si="12"/>
        <v>0</v>
      </c>
      <c r="D132" s="15">
        <f t="shared" si="12"/>
        <v>41</v>
      </c>
      <c r="E132" s="15">
        <f t="shared" si="12"/>
        <v>5</v>
      </c>
      <c r="F132" s="15">
        <f t="shared" si="12"/>
        <v>0</v>
      </c>
      <c r="G132" s="15">
        <f t="shared" si="12"/>
        <v>0</v>
      </c>
      <c r="H132" s="15">
        <f t="shared" si="12"/>
        <v>46</v>
      </c>
    </row>
    <row r="133" spans="1:8" ht="11.25" customHeight="1"/>
    <row r="134" spans="1:8" ht="11.25" customHeight="1">
      <c r="A134" s="71" t="s">
        <v>326</v>
      </c>
      <c r="B134" s="73"/>
      <c r="C134" s="73"/>
      <c r="D134" s="73"/>
    </row>
    <row r="135" spans="1:8" ht="11.25" customHeight="1">
      <c r="A135" s="68">
        <v>1977</v>
      </c>
      <c r="B135" s="15">
        <f t="shared" ref="B135:H144" si="13">B31</f>
        <v>98</v>
      </c>
      <c r="C135" s="15">
        <f t="shared" si="13"/>
        <v>1433</v>
      </c>
      <c r="D135" s="15">
        <f t="shared" si="13"/>
        <v>1269</v>
      </c>
      <c r="E135" s="15">
        <f t="shared" si="13"/>
        <v>2114</v>
      </c>
      <c r="F135" s="15">
        <f t="shared" si="13"/>
        <v>7</v>
      </c>
      <c r="G135" s="15">
        <f t="shared" si="13"/>
        <v>0</v>
      </c>
      <c r="H135" s="15">
        <f t="shared" si="13"/>
        <v>4921</v>
      </c>
    </row>
    <row r="136" spans="1:8" ht="11.25" customHeight="1">
      <c r="A136" s="68">
        <v>1979</v>
      </c>
      <c r="B136" s="15">
        <f t="shared" si="13"/>
        <v>0</v>
      </c>
      <c r="C136" s="15">
        <f t="shared" si="13"/>
        <v>1666</v>
      </c>
      <c r="D136" s="15">
        <f t="shared" si="13"/>
        <v>836</v>
      </c>
      <c r="E136" s="15">
        <f t="shared" si="13"/>
        <v>3924</v>
      </c>
      <c r="F136" s="15">
        <f t="shared" si="13"/>
        <v>35</v>
      </c>
      <c r="G136" s="15">
        <f t="shared" si="13"/>
        <v>0</v>
      </c>
      <c r="H136" s="15">
        <f t="shared" si="13"/>
        <v>6461</v>
      </c>
    </row>
    <row r="137" spans="1:8" ht="11.25" customHeight="1">
      <c r="A137" s="68">
        <v>1981</v>
      </c>
      <c r="B137" s="15">
        <f t="shared" si="13"/>
        <v>90</v>
      </c>
      <c r="C137" s="15">
        <f t="shared" si="13"/>
        <v>210</v>
      </c>
      <c r="D137" s="15">
        <f t="shared" si="13"/>
        <v>1155</v>
      </c>
      <c r="E137" s="15">
        <f t="shared" si="13"/>
        <v>3167</v>
      </c>
      <c r="F137" s="15">
        <f t="shared" si="13"/>
        <v>441</v>
      </c>
      <c r="G137" s="15">
        <f t="shared" si="13"/>
        <v>0</v>
      </c>
      <c r="H137" s="15">
        <f t="shared" si="13"/>
        <v>5063</v>
      </c>
    </row>
    <row r="138" spans="1:8" ht="11.25" customHeight="1">
      <c r="A138" s="68">
        <v>1983</v>
      </c>
      <c r="B138" s="15">
        <f t="shared" si="13"/>
        <v>1</v>
      </c>
      <c r="C138" s="15">
        <f t="shared" si="13"/>
        <v>37</v>
      </c>
      <c r="D138" s="15">
        <f t="shared" si="13"/>
        <v>1537</v>
      </c>
      <c r="E138" s="15">
        <f t="shared" si="13"/>
        <v>17942</v>
      </c>
      <c r="F138" s="15">
        <f t="shared" si="13"/>
        <v>347</v>
      </c>
      <c r="G138" s="15">
        <f t="shared" si="13"/>
        <v>0</v>
      </c>
      <c r="H138" s="15">
        <f t="shared" si="13"/>
        <v>19864</v>
      </c>
    </row>
    <row r="139" spans="1:8" ht="11.25" customHeight="1">
      <c r="A139" s="68">
        <v>1985</v>
      </c>
      <c r="B139" s="15">
        <f t="shared" si="13"/>
        <v>4</v>
      </c>
      <c r="C139" s="15">
        <f t="shared" si="13"/>
        <v>395</v>
      </c>
      <c r="D139" s="15">
        <f t="shared" si="13"/>
        <v>3931</v>
      </c>
      <c r="E139" s="15">
        <f t="shared" si="13"/>
        <v>2310</v>
      </c>
      <c r="F139" s="15">
        <f t="shared" si="13"/>
        <v>173</v>
      </c>
      <c r="G139" s="15">
        <f t="shared" si="13"/>
        <v>0</v>
      </c>
      <c r="H139" s="15">
        <f t="shared" si="13"/>
        <v>6813</v>
      </c>
    </row>
    <row r="140" spans="1:8" ht="11.25" customHeight="1">
      <c r="A140" s="68">
        <v>1987</v>
      </c>
      <c r="B140" s="15">
        <f t="shared" si="13"/>
        <v>4</v>
      </c>
      <c r="C140" s="15">
        <f t="shared" si="13"/>
        <v>0</v>
      </c>
      <c r="D140" s="15">
        <f t="shared" si="13"/>
        <v>10776</v>
      </c>
      <c r="E140" s="15">
        <f t="shared" si="13"/>
        <v>5840</v>
      </c>
      <c r="F140" s="15">
        <f t="shared" si="13"/>
        <v>0</v>
      </c>
      <c r="G140" s="15">
        <f t="shared" si="13"/>
        <v>0</v>
      </c>
      <c r="H140" s="15">
        <f t="shared" si="13"/>
        <v>16620</v>
      </c>
    </row>
    <row r="141" spans="1:8" ht="11.25" customHeight="1">
      <c r="A141" s="68">
        <v>1989</v>
      </c>
      <c r="B141" s="15">
        <f t="shared" si="13"/>
        <v>6</v>
      </c>
      <c r="C141" s="15">
        <f t="shared" si="13"/>
        <v>20</v>
      </c>
      <c r="D141" s="15">
        <f t="shared" si="13"/>
        <v>7206</v>
      </c>
      <c r="E141" s="15">
        <f t="shared" si="13"/>
        <v>2667</v>
      </c>
      <c r="F141" s="15">
        <f t="shared" si="13"/>
        <v>1182</v>
      </c>
      <c r="G141" s="15">
        <f t="shared" si="13"/>
        <v>0</v>
      </c>
      <c r="H141" s="15">
        <f t="shared" si="13"/>
        <v>11081</v>
      </c>
    </row>
    <row r="142" spans="1:8" ht="11.25" customHeight="1">
      <c r="A142" s="68">
        <v>1991</v>
      </c>
      <c r="B142" s="15">
        <f t="shared" si="13"/>
        <v>0</v>
      </c>
      <c r="C142" s="15">
        <f t="shared" si="13"/>
        <v>2</v>
      </c>
      <c r="D142" s="15">
        <f t="shared" si="13"/>
        <v>1148</v>
      </c>
      <c r="E142" s="15">
        <f t="shared" si="13"/>
        <v>3356</v>
      </c>
      <c r="F142" s="15">
        <f t="shared" si="13"/>
        <v>0</v>
      </c>
      <c r="G142" s="15">
        <f t="shared" si="13"/>
        <v>0</v>
      </c>
      <c r="H142" s="15">
        <f t="shared" si="13"/>
        <v>4506</v>
      </c>
    </row>
    <row r="143" spans="1:8" ht="11.25" customHeight="1">
      <c r="A143" s="68">
        <v>1993</v>
      </c>
      <c r="B143" s="15">
        <f t="shared" si="13"/>
        <v>0</v>
      </c>
      <c r="C143" s="15">
        <f t="shared" si="13"/>
        <v>0</v>
      </c>
      <c r="D143" s="15">
        <f t="shared" si="13"/>
        <v>349</v>
      </c>
      <c r="E143" s="15">
        <f t="shared" si="13"/>
        <v>2261</v>
      </c>
      <c r="F143" s="15">
        <f t="shared" si="13"/>
        <v>783</v>
      </c>
      <c r="G143" s="15">
        <f t="shared" si="13"/>
        <v>0</v>
      </c>
      <c r="H143" s="15">
        <f t="shared" si="13"/>
        <v>3393</v>
      </c>
    </row>
    <row r="144" spans="1:8" ht="11.25" customHeight="1">
      <c r="A144" s="68">
        <v>1995</v>
      </c>
      <c r="B144" s="15">
        <f t="shared" si="13"/>
        <v>0</v>
      </c>
      <c r="C144" s="15">
        <f t="shared" si="13"/>
        <v>0</v>
      </c>
      <c r="D144" s="15">
        <f t="shared" si="13"/>
        <v>0</v>
      </c>
      <c r="E144" s="15">
        <f t="shared" si="13"/>
        <v>10940</v>
      </c>
      <c r="F144" s="15">
        <f t="shared" si="13"/>
        <v>0</v>
      </c>
      <c r="G144" s="15">
        <f t="shared" si="13"/>
        <v>0</v>
      </c>
      <c r="H144" s="15">
        <f t="shared" si="13"/>
        <v>10940</v>
      </c>
    </row>
    <row r="145" spans="1:8" ht="11.25" customHeight="1">
      <c r="A145" s="68">
        <v>1997</v>
      </c>
      <c r="B145" s="15">
        <f t="shared" ref="B145:H154" si="14">B41</f>
        <v>0</v>
      </c>
      <c r="C145" s="15">
        <f t="shared" si="14"/>
        <v>0</v>
      </c>
      <c r="D145" s="15">
        <f t="shared" si="14"/>
        <v>0</v>
      </c>
      <c r="E145" s="15">
        <f t="shared" si="14"/>
        <v>1757</v>
      </c>
      <c r="F145" s="15">
        <f t="shared" si="14"/>
        <v>53</v>
      </c>
      <c r="G145" s="15" t="str">
        <f t="shared" si="14"/>
        <v>-</v>
      </c>
      <c r="H145" s="15">
        <f t="shared" si="14"/>
        <v>1810</v>
      </c>
    </row>
    <row r="146" spans="1:8" ht="11.25" customHeight="1">
      <c r="A146" s="68">
        <v>1999</v>
      </c>
      <c r="B146" s="15">
        <f t="shared" si="14"/>
        <v>0</v>
      </c>
      <c r="C146" s="15">
        <f t="shared" si="14"/>
        <v>0</v>
      </c>
      <c r="D146" s="15">
        <f t="shared" si="14"/>
        <v>0</v>
      </c>
      <c r="E146" s="15">
        <f t="shared" si="14"/>
        <v>1388</v>
      </c>
      <c r="F146" s="15">
        <f t="shared" si="14"/>
        <v>108</v>
      </c>
      <c r="G146" s="15" t="str">
        <f t="shared" si="14"/>
        <v>-</v>
      </c>
      <c r="H146" s="15">
        <f t="shared" si="14"/>
        <v>1496</v>
      </c>
    </row>
    <row r="147" spans="1:8" ht="11.25" customHeight="1">
      <c r="A147" s="68">
        <v>2001</v>
      </c>
      <c r="B147" s="15">
        <f t="shared" si="14"/>
        <v>11</v>
      </c>
      <c r="C147" s="15">
        <f t="shared" si="14"/>
        <v>0</v>
      </c>
      <c r="D147" s="15">
        <f t="shared" si="14"/>
        <v>696</v>
      </c>
      <c r="E147" s="15">
        <f t="shared" si="14"/>
        <v>1537</v>
      </c>
      <c r="F147" s="15">
        <f t="shared" si="14"/>
        <v>207</v>
      </c>
      <c r="G147" s="15" t="str">
        <f t="shared" si="14"/>
        <v>-</v>
      </c>
      <c r="H147" s="15">
        <f t="shared" si="14"/>
        <v>2451</v>
      </c>
    </row>
    <row r="148" spans="1:8" ht="11.25" customHeight="1">
      <c r="A148" s="68">
        <v>2003</v>
      </c>
      <c r="B148" s="15">
        <f t="shared" si="14"/>
        <v>0</v>
      </c>
      <c r="C148" s="15">
        <f t="shared" si="14"/>
        <v>0</v>
      </c>
      <c r="D148" s="15">
        <f t="shared" si="14"/>
        <v>172</v>
      </c>
      <c r="E148" s="15">
        <f t="shared" si="14"/>
        <v>41</v>
      </c>
      <c r="F148" s="15">
        <f t="shared" si="14"/>
        <v>23</v>
      </c>
      <c r="G148" s="15">
        <f t="shared" si="14"/>
        <v>0</v>
      </c>
      <c r="H148" s="15">
        <f t="shared" si="14"/>
        <v>236</v>
      </c>
    </row>
    <row r="149" spans="1:8" ht="11.25" customHeight="1">
      <c r="A149" s="68">
        <v>2005</v>
      </c>
      <c r="B149" s="15">
        <f t="shared" si="14"/>
        <v>0</v>
      </c>
      <c r="C149" s="15">
        <f t="shared" si="14"/>
        <v>0</v>
      </c>
      <c r="D149" s="15">
        <f t="shared" si="14"/>
        <v>186</v>
      </c>
      <c r="E149" s="15">
        <f t="shared" si="14"/>
        <v>198</v>
      </c>
      <c r="F149" s="15">
        <f t="shared" si="14"/>
        <v>3</v>
      </c>
      <c r="G149" s="15">
        <f t="shared" si="14"/>
        <v>0</v>
      </c>
      <c r="H149" s="15">
        <f t="shared" si="14"/>
        <v>387</v>
      </c>
    </row>
    <row r="150" spans="1:8" ht="11.25" customHeight="1">
      <c r="A150" s="68">
        <v>2007</v>
      </c>
      <c r="B150" s="15">
        <f t="shared" si="14"/>
        <v>0</v>
      </c>
      <c r="C150" s="15">
        <f t="shared" si="14"/>
        <v>7</v>
      </c>
      <c r="D150" s="15">
        <f t="shared" si="14"/>
        <v>326</v>
      </c>
      <c r="E150" s="15">
        <f t="shared" si="14"/>
        <v>251</v>
      </c>
      <c r="F150" s="15">
        <f t="shared" si="14"/>
        <v>0</v>
      </c>
      <c r="G150" s="15">
        <f t="shared" si="14"/>
        <v>0</v>
      </c>
      <c r="H150" s="15">
        <f t="shared" si="14"/>
        <v>584</v>
      </c>
    </row>
    <row r="151" spans="1:8" ht="11.25" customHeight="1">
      <c r="A151" s="68">
        <v>2009</v>
      </c>
      <c r="B151" s="15">
        <f t="shared" si="14"/>
        <v>0</v>
      </c>
      <c r="C151" s="15">
        <f t="shared" si="14"/>
        <v>0</v>
      </c>
      <c r="D151" s="15">
        <f t="shared" si="14"/>
        <v>431</v>
      </c>
      <c r="E151" s="15">
        <f t="shared" si="14"/>
        <v>369</v>
      </c>
      <c r="F151" s="15">
        <f t="shared" si="14"/>
        <v>0</v>
      </c>
      <c r="G151" s="15">
        <f t="shared" si="14"/>
        <v>0</v>
      </c>
      <c r="H151" s="15">
        <f t="shared" si="14"/>
        <v>800</v>
      </c>
    </row>
    <row r="152" spans="1:8" ht="11.25" customHeight="1">
      <c r="A152" s="68">
        <v>2011</v>
      </c>
      <c r="B152" s="15">
        <f t="shared" si="14"/>
        <v>0</v>
      </c>
      <c r="C152" s="15">
        <f t="shared" si="14"/>
        <v>6</v>
      </c>
      <c r="D152" s="15">
        <f t="shared" si="14"/>
        <v>718</v>
      </c>
      <c r="E152" s="15">
        <f t="shared" si="14"/>
        <v>334</v>
      </c>
      <c r="F152" s="15">
        <f t="shared" si="14"/>
        <v>16</v>
      </c>
      <c r="G152" s="15">
        <f t="shared" si="14"/>
        <v>0</v>
      </c>
      <c r="H152" s="15">
        <f t="shared" si="14"/>
        <v>1074</v>
      </c>
    </row>
    <row r="153" spans="1:8" ht="11.25" customHeight="1">
      <c r="A153" s="68">
        <v>2013</v>
      </c>
      <c r="B153" s="15">
        <f t="shared" si="14"/>
        <v>0</v>
      </c>
      <c r="C153" s="15">
        <f t="shared" si="14"/>
        <v>0</v>
      </c>
      <c r="D153" s="15">
        <f t="shared" si="14"/>
        <v>89</v>
      </c>
      <c r="E153" s="15">
        <f t="shared" si="14"/>
        <v>120</v>
      </c>
      <c r="F153" s="15">
        <f t="shared" si="14"/>
        <v>0</v>
      </c>
      <c r="G153" s="15">
        <f t="shared" si="14"/>
        <v>0</v>
      </c>
      <c r="H153" s="15">
        <f t="shared" si="14"/>
        <v>209</v>
      </c>
    </row>
    <row r="154" spans="1:8" ht="11.25" customHeight="1">
      <c r="A154" s="68">
        <v>2015</v>
      </c>
      <c r="B154" s="15">
        <f t="shared" si="14"/>
        <v>0</v>
      </c>
      <c r="C154" s="15">
        <f t="shared" si="14"/>
        <v>6</v>
      </c>
      <c r="D154" s="15">
        <f t="shared" si="14"/>
        <v>98</v>
      </c>
      <c r="E154" s="15">
        <f t="shared" si="14"/>
        <v>18</v>
      </c>
      <c r="F154" s="15">
        <f t="shared" si="14"/>
        <v>0</v>
      </c>
      <c r="G154" s="15">
        <f t="shared" si="14"/>
        <v>0</v>
      </c>
      <c r="H154" s="15">
        <f t="shared" si="14"/>
        <v>122</v>
      </c>
    </row>
    <row r="155" spans="1:8" ht="11.25" customHeight="1">
      <c r="A155" s="68">
        <v>2017</v>
      </c>
      <c r="B155" s="15">
        <f t="shared" ref="B155:H158" si="15">B51</f>
        <v>0</v>
      </c>
      <c r="C155" s="15">
        <f t="shared" si="15"/>
        <v>0</v>
      </c>
      <c r="D155" s="15">
        <f t="shared" si="15"/>
        <v>61</v>
      </c>
      <c r="E155" s="15">
        <f t="shared" si="15"/>
        <v>134</v>
      </c>
      <c r="F155" s="15">
        <f t="shared" si="15"/>
        <v>0</v>
      </c>
      <c r="G155" s="15">
        <f t="shared" si="15"/>
        <v>0</v>
      </c>
      <c r="H155" s="15">
        <f t="shared" si="15"/>
        <v>195</v>
      </c>
    </row>
    <row r="156" spans="1:8" ht="11.25" customHeight="1">
      <c r="A156" s="68">
        <v>2019</v>
      </c>
      <c r="B156" s="15">
        <f t="shared" si="15"/>
        <v>0</v>
      </c>
      <c r="C156" s="15">
        <f t="shared" si="15"/>
        <v>0</v>
      </c>
      <c r="D156" s="15">
        <f t="shared" si="15"/>
        <v>243</v>
      </c>
      <c r="E156" s="15">
        <f t="shared" si="15"/>
        <v>270</v>
      </c>
      <c r="F156" s="15">
        <f t="shared" si="15"/>
        <v>0</v>
      </c>
      <c r="G156" s="15">
        <f t="shared" si="15"/>
        <v>0</v>
      </c>
      <c r="H156" s="15">
        <f t="shared" si="15"/>
        <v>513</v>
      </c>
    </row>
    <row r="157" spans="1:8" ht="11.25" customHeight="1">
      <c r="A157" s="68">
        <v>2021</v>
      </c>
      <c r="B157" s="15">
        <f t="shared" si="15"/>
        <v>0</v>
      </c>
      <c r="C157" s="15">
        <f t="shared" si="15"/>
        <v>0</v>
      </c>
      <c r="D157" s="15">
        <f t="shared" si="15"/>
        <v>17</v>
      </c>
      <c r="E157" s="15">
        <f t="shared" si="15"/>
        <v>41</v>
      </c>
      <c r="F157" s="15">
        <f t="shared" si="15"/>
        <v>0</v>
      </c>
      <c r="G157" s="15">
        <f t="shared" si="15"/>
        <v>0</v>
      </c>
      <c r="H157" s="15">
        <f t="shared" si="15"/>
        <v>58</v>
      </c>
    </row>
    <row r="158" spans="1:8" ht="11.25" customHeight="1">
      <c r="A158" s="68">
        <v>2023</v>
      </c>
      <c r="B158" s="15">
        <f t="shared" si="15"/>
        <v>0</v>
      </c>
      <c r="C158" s="15">
        <f t="shared" si="15"/>
        <v>0</v>
      </c>
      <c r="D158" s="15">
        <f t="shared" si="15"/>
        <v>126</v>
      </c>
      <c r="E158" s="15">
        <f t="shared" si="15"/>
        <v>1</v>
      </c>
      <c r="F158" s="15">
        <f t="shared" si="15"/>
        <v>0</v>
      </c>
      <c r="G158" s="15">
        <f t="shared" si="15"/>
        <v>0</v>
      </c>
      <c r="H158" s="15">
        <f t="shared" si="15"/>
        <v>0</v>
      </c>
    </row>
    <row r="159" spans="1:8" ht="11.25" customHeight="1"/>
    <row r="160" spans="1:8" ht="11.25" customHeight="1">
      <c r="A160" s="72" t="s">
        <v>327</v>
      </c>
      <c r="B160" s="103"/>
      <c r="C160" s="103"/>
      <c r="D160" s="103"/>
    </row>
    <row r="161" spans="1:8" ht="11.25" customHeight="1">
      <c r="A161" s="68">
        <v>1977</v>
      </c>
      <c r="B161" s="15">
        <f t="shared" ref="B161:H170" si="16">IF(AND(B109="-",B135="-"),"-",SUM(B109,B135))</f>
        <v>1154</v>
      </c>
      <c r="C161" s="15">
        <f t="shared" si="16"/>
        <v>2370</v>
      </c>
      <c r="D161" s="15">
        <f t="shared" si="16"/>
        <v>103804</v>
      </c>
      <c r="E161" s="15">
        <f t="shared" si="16"/>
        <v>168026</v>
      </c>
      <c r="F161" s="15">
        <f t="shared" si="16"/>
        <v>9196</v>
      </c>
      <c r="G161" s="15">
        <f t="shared" si="16"/>
        <v>0</v>
      </c>
      <c r="H161" s="15">
        <f t="shared" si="16"/>
        <v>284550</v>
      </c>
    </row>
    <row r="162" spans="1:8" ht="11.25" customHeight="1">
      <c r="A162" s="68">
        <v>1979</v>
      </c>
      <c r="B162" s="15">
        <f t="shared" si="16"/>
        <v>83</v>
      </c>
      <c r="C162" s="15">
        <f t="shared" si="16"/>
        <v>1687</v>
      </c>
      <c r="D162" s="15">
        <f t="shared" si="16"/>
        <v>94265</v>
      </c>
      <c r="E162" s="15">
        <f t="shared" si="16"/>
        <v>462918</v>
      </c>
      <c r="F162" s="15">
        <f t="shared" si="16"/>
        <v>2443</v>
      </c>
      <c r="G162" s="15">
        <f t="shared" si="16"/>
        <v>0</v>
      </c>
      <c r="H162" s="15">
        <f t="shared" si="16"/>
        <v>561396</v>
      </c>
    </row>
    <row r="163" spans="1:8" ht="11.25" customHeight="1">
      <c r="A163" s="68">
        <v>1981</v>
      </c>
      <c r="B163" s="15">
        <f t="shared" si="16"/>
        <v>689</v>
      </c>
      <c r="C163" s="15">
        <f t="shared" si="16"/>
        <v>320</v>
      </c>
      <c r="D163" s="15">
        <f t="shared" si="16"/>
        <v>69506</v>
      </c>
      <c r="E163" s="15">
        <f t="shared" si="16"/>
        <v>167182</v>
      </c>
      <c r="F163" s="15">
        <f t="shared" si="16"/>
        <v>441</v>
      </c>
      <c r="G163" s="15">
        <f t="shared" si="16"/>
        <v>0</v>
      </c>
      <c r="H163" s="15">
        <f t="shared" si="16"/>
        <v>238138</v>
      </c>
    </row>
    <row r="164" spans="1:8" ht="11.25" customHeight="1">
      <c r="A164" s="68">
        <v>1983</v>
      </c>
      <c r="B164" s="15">
        <f t="shared" si="16"/>
        <v>2</v>
      </c>
      <c r="C164" s="15">
        <f t="shared" si="16"/>
        <v>37</v>
      </c>
      <c r="D164" s="15">
        <f t="shared" si="16"/>
        <v>80656</v>
      </c>
      <c r="E164" s="15">
        <f t="shared" si="16"/>
        <v>23983</v>
      </c>
      <c r="F164" s="15">
        <f t="shared" si="16"/>
        <v>648</v>
      </c>
      <c r="G164" s="15">
        <f t="shared" si="16"/>
        <v>0</v>
      </c>
      <c r="H164" s="15">
        <f t="shared" si="16"/>
        <v>105326</v>
      </c>
    </row>
    <row r="165" spans="1:8" ht="11.25" customHeight="1">
      <c r="A165" s="68">
        <v>1985</v>
      </c>
      <c r="B165" s="15">
        <f t="shared" si="16"/>
        <v>110</v>
      </c>
      <c r="C165" s="15">
        <f t="shared" si="16"/>
        <v>395</v>
      </c>
      <c r="D165" s="15">
        <f t="shared" si="16"/>
        <v>10762</v>
      </c>
      <c r="E165" s="15">
        <f t="shared" si="16"/>
        <v>100208</v>
      </c>
      <c r="F165" s="15">
        <f t="shared" si="16"/>
        <v>703</v>
      </c>
      <c r="G165" s="15">
        <f t="shared" si="16"/>
        <v>0</v>
      </c>
      <c r="H165" s="15">
        <f t="shared" si="16"/>
        <v>112178</v>
      </c>
    </row>
    <row r="166" spans="1:8" ht="11.25" customHeight="1">
      <c r="A166" s="68">
        <v>1987</v>
      </c>
      <c r="B166" s="15">
        <f t="shared" si="16"/>
        <v>4</v>
      </c>
      <c r="C166" s="15">
        <f t="shared" si="16"/>
        <v>0</v>
      </c>
      <c r="D166" s="15">
        <f t="shared" si="16"/>
        <v>13636</v>
      </c>
      <c r="E166" s="15">
        <f t="shared" si="16"/>
        <v>5840</v>
      </c>
      <c r="F166" s="15">
        <f t="shared" si="16"/>
        <v>0</v>
      </c>
      <c r="G166" s="15">
        <f t="shared" si="16"/>
        <v>0</v>
      </c>
      <c r="H166" s="15">
        <f t="shared" si="16"/>
        <v>19480</v>
      </c>
    </row>
    <row r="167" spans="1:8" ht="11.25" customHeight="1">
      <c r="A167" s="68">
        <v>1989</v>
      </c>
      <c r="B167" s="15">
        <f t="shared" si="16"/>
        <v>235</v>
      </c>
      <c r="C167" s="15">
        <f t="shared" si="16"/>
        <v>202</v>
      </c>
      <c r="D167" s="15">
        <f t="shared" si="16"/>
        <v>7206</v>
      </c>
      <c r="E167" s="15">
        <f t="shared" si="16"/>
        <v>38955</v>
      </c>
      <c r="F167" s="15">
        <f t="shared" si="16"/>
        <v>1184</v>
      </c>
      <c r="G167" s="15">
        <f t="shared" si="16"/>
        <v>0</v>
      </c>
      <c r="H167" s="15">
        <f t="shared" si="16"/>
        <v>47782</v>
      </c>
    </row>
    <row r="168" spans="1:8" ht="11.25" customHeight="1">
      <c r="A168" s="68">
        <v>1991</v>
      </c>
      <c r="B168" s="15">
        <f t="shared" si="16"/>
        <v>4</v>
      </c>
      <c r="C168" s="15">
        <f t="shared" si="16"/>
        <v>19</v>
      </c>
      <c r="D168" s="15">
        <f t="shared" si="16"/>
        <v>1148</v>
      </c>
      <c r="E168" s="15">
        <f t="shared" si="16"/>
        <v>46729</v>
      </c>
      <c r="F168" s="15">
        <f t="shared" si="16"/>
        <v>295</v>
      </c>
      <c r="G168" s="15">
        <f t="shared" si="16"/>
        <v>0</v>
      </c>
      <c r="H168" s="15">
        <f t="shared" si="16"/>
        <v>48195</v>
      </c>
    </row>
    <row r="169" spans="1:8" ht="11.25" customHeight="1">
      <c r="A169" s="68">
        <v>1993</v>
      </c>
      <c r="B169" s="15">
        <f t="shared" si="16"/>
        <v>16</v>
      </c>
      <c r="C169" s="15">
        <f t="shared" si="16"/>
        <v>1</v>
      </c>
      <c r="D169" s="15">
        <f t="shared" si="16"/>
        <v>437</v>
      </c>
      <c r="E169" s="15">
        <f t="shared" si="16"/>
        <v>5014</v>
      </c>
      <c r="F169" s="15">
        <f t="shared" si="16"/>
        <v>786</v>
      </c>
      <c r="G169" s="15">
        <f t="shared" si="16"/>
        <v>0</v>
      </c>
      <c r="H169" s="15">
        <f t="shared" si="16"/>
        <v>6254</v>
      </c>
    </row>
    <row r="170" spans="1:8" ht="11.25" customHeight="1">
      <c r="A170" s="68">
        <v>1995</v>
      </c>
      <c r="B170" s="15">
        <f t="shared" si="16"/>
        <v>0</v>
      </c>
      <c r="C170" s="15">
        <f t="shared" si="16"/>
        <v>0</v>
      </c>
      <c r="D170" s="15">
        <f t="shared" si="16"/>
        <v>0</v>
      </c>
      <c r="E170" s="15">
        <f t="shared" si="16"/>
        <v>41000</v>
      </c>
      <c r="F170" s="15">
        <f t="shared" si="16"/>
        <v>872</v>
      </c>
      <c r="G170" s="15">
        <f t="shared" si="16"/>
        <v>0</v>
      </c>
      <c r="H170" s="15">
        <f t="shared" si="16"/>
        <v>41872</v>
      </c>
    </row>
    <row r="171" spans="1:8" ht="11.25" customHeight="1">
      <c r="A171" s="68">
        <v>1997</v>
      </c>
      <c r="B171" s="15">
        <f t="shared" ref="B171:H180" si="17">IF(AND(B119="-",B145="-"),"-",SUM(B119,B145))</f>
        <v>2</v>
      </c>
      <c r="C171" s="15">
        <f t="shared" si="17"/>
        <v>3</v>
      </c>
      <c r="D171" s="15">
        <f t="shared" si="17"/>
        <v>0</v>
      </c>
      <c r="E171" s="15">
        <f t="shared" si="17"/>
        <v>1757</v>
      </c>
      <c r="F171" s="15">
        <f t="shared" si="17"/>
        <v>53</v>
      </c>
      <c r="G171" s="15" t="str">
        <f t="shared" si="17"/>
        <v>-</v>
      </c>
      <c r="H171" s="15">
        <f t="shared" si="17"/>
        <v>1815</v>
      </c>
    </row>
    <row r="172" spans="1:8" ht="11.25" customHeight="1">
      <c r="A172" s="68">
        <v>1999</v>
      </c>
      <c r="B172" s="15">
        <f t="shared" si="17"/>
        <v>0</v>
      </c>
      <c r="C172" s="15">
        <f t="shared" si="17"/>
        <v>1</v>
      </c>
      <c r="D172" s="15">
        <f t="shared" si="17"/>
        <v>31</v>
      </c>
      <c r="E172" s="15">
        <f t="shared" si="17"/>
        <v>1409</v>
      </c>
      <c r="F172" s="15">
        <f t="shared" si="17"/>
        <v>108</v>
      </c>
      <c r="G172" s="15" t="str">
        <f t="shared" si="17"/>
        <v>-</v>
      </c>
      <c r="H172" s="15">
        <f t="shared" si="17"/>
        <v>1549</v>
      </c>
    </row>
    <row r="173" spans="1:8" ht="11.25" customHeight="1">
      <c r="A173" s="68">
        <v>2001</v>
      </c>
      <c r="B173" s="15">
        <f t="shared" si="17"/>
        <v>207</v>
      </c>
      <c r="C173" s="15">
        <f t="shared" si="17"/>
        <v>59</v>
      </c>
      <c r="D173" s="15">
        <f t="shared" si="17"/>
        <v>766</v>
      </c>
      <c r="E173" s="15">
        <f t="shared" si="17"/>
        <v>1588</v>
      </c>
      <c r="F173" s="15">
        <f t="shared" si="17"/>
        <v>207</v>
      </c>
      <c r="G173" s="15" t="str">
        <f t="shared" si="17"/>
        <v>-</v>
      </c>
      <c r="H173" s="15">
        <f t="shared" si="17"/>
        <v>2827</v>
      </c>
    </row>
    <row r="174" spans="1:8" ht="11.25" customHeight="1">
      <c r="A174" s="68">
        <v>2003</v>
      </c>
      <c r="B174" s="15">
        <f t="shared" si="17"/>
        <v>0</v>
      </c>
      <c r="C174" s="15">
        <f t="shared" si="17"/>
        <v>2</v>
      </c>
      <c r="D174" s="15">
        <f t="shared" si="17"/>
        <v>357</v>
      </c>
      <c r="E174" s="15">
        <f t="shared" si="17"/>
        <v>120</v>
      </c>
      <c r="F174" s="15">
        <f t="shared" si="17"/>
        <v>33</v>
      </c>
      <c r="G174" s="15">
        <f t="shared" si="17"/>
        <v>0</v>
      </c>
      <c r="H174" s="15">
        <f t="shared" si="17"/>
        <v>512</v>
      </c>
    </row>
    <row r="175" spans="1:8" ht="11.25" customHeight="1">
      <c r="A175" s="68">
        <v>2005</v>
      </c>
      <c r="B175" s="15">
        <f t="shared" si="17"/>
        <v>4</v>
      </c>
      <c r="C175" s="15">
        <f t="shared" si="17"/>
        <v>0</v>
      </c>
      <c r="D175" s="15">
        <f t="shared" si="17"/>
        <v>189</v>
      </c>
      <c r="E175" s="15">
        <f t="shared" si="17"/>
        <v>201</v>
      </c>
      <c r="F175" s="15">
        <f t="shared" si="17"/>
        <v>4</v>
      </c>
      <c r="G175" s="15">
        <f t="shared" si="17"/>
        <v>0</v>
      </c>
      <c r="H175" s="15">
        <f t="shared" si="17"/>
        <v>398</v>
      </c>
    </row>
    <row r="176" spans="1:8" ht="11.25" customHeight="1">
      <c r="A176" s="68">
        <v>2007</v>
      </c>
      <c r="B176" s="15">
        <f t="shared" si="17"/>
        <v>73</v>
      </c>
      <c r="C176" s="15">
        <f t="shared" si="17"/>
        <v>26</v>
      </c>
      <c r="D176" s="15">
        <f t="shared" si="17"/>
        <v>449</v>
      </c>
      <c r="E176" s="15">
        <f t="shared" si="17"/>
        <v>263</v>
      </c>
      <c r="F176" s="15">
        <f t="shared" si="17"/>
        <v>0</v>
      </c>
      <c r="G176" s="15">
        <f t="shared" si="17"/>
        <v>0</v>
      </c>
      <c r="H176" s="15">
        <f t="shared" si="17"/>
        <v>811</v>
      </c>
    </row>
    <row r="177" spans="1:8" ht="11.25" customHeight="1">
      <c r="A177" s="68">
        <v>2009</v>
      </c>
      <c r="B177" s="15">
        <f t="shared" si="17"/>
        <v>1</v>
      </c>
      <c r="C177" s="15">
        <f t="shared" si="17"/>
        <v>14</v>
      </c>
      <c r="D177" s="15">
        <f t="shared" si="17"/>
        <v>515</v>
      </c>
      <c r="E177" s="15">
        <f t="shared" si="17"/>
        <v>414</v>
      </c>
      <c r="F177" s="15">
        <f t="shared" si="17"/>
        <v>9</v>
      </c>
      <c r="G177" s="15">
        <f t="shared" si="17"/>
        <v>0</v>
      </c>
      <c r="H177" s="15">
        <f t="shared" si="17"/>
        <v>953</v>
      </c>
    </row>
    <row r="178" spans="1:8" ht="11.25" customHeight="1">
      <c r="A178" s="68">
        <v>2011</v>
      </c>
      <c r="B178" s="15">
        <f t="shared" si="17"/>
        <v>0</v>
      </c>
      <c r="C178" s="15">
        <f t="shared" si="17"/>
        <v>42</v>
      </c>
      <c r="D178" s="15">
        <f t="shared" si="17"/>
        <v>726</v>
      </c>
      <c r="E178" s="15">
        <f t="shared" si="17"/>
        <v>460</v>
      </c>
      <c r="F178" s="15">
        <f t="shared" si="17"/>
        <v>109</v>
      </c>
      <c r="G178" s="15">
        <f t="shared" si="17"/>
        <v>1</v>
      </c>
      <c r="H178" s="15">
        <f t="shared" si="17"/>
        <v>1338</v>
      </c>
    </row>
    <row r="179" spans="1:8" ht="11.25" customHeight="1">
      <c r="A179" s="68">
        <v>2013</v>
      </c>
      <c r="B179" s="15">
        <f t="shared" si="17"/>
        <v>0</v>
      </c>
      <c r="C179" s="15">
        <f t="shared" si="17"/>
        <v>2</v>
      </c>
      <c r="D179" s="15">
        <f t="shared" si="17"/>
        <v>89</v>
      </c>
      <c r="E179" s="15">
        <f t="shared" si="17"/>
        <v>221</v>
      </c>
      <c r="F179" s="15">
        <f t="shared" si="17"/>
        <v>37</v>
      </c>
      <c r="G179" s="15">
        <f t="shared" si="17"/>
        <v>1</v>
      </c>
      <c r="H179" s="15">
        <f t="shared" si="17"/>
        <v>350</v>
      </c>
    </row>
    <row r="180" spans="1:8" ht="11.25" customHeight="1">
      <c r="A180" s="68">
        <v>2015</v>
      </c>
      <c r="B180" s="15">
        <f t="shared" si="17"/>
        <v>0</v>
      </c>
      <c r="C180" s="15">
        <f t="shared" si="17"/>
        <v>7</v>
      </c>
      <c r="D180" s="15">
        <f t="shared" si="17"/>
        <v>118</v>
      </c>
      <c r="E180" s="15">
        <f t="shared" si="17"/>
        <v>65</v>
      </c>
      <c r="F180" s="15">
        <f t="shared" si="17"/>
        <v>0</v>
      </c>
      <c r="G180" s="15">
        <f t="shared" si="17"/>
        <v>0</v>
      </c>
      <c r="H180" s="15">
        <f t="shared" si="17"/>
        <v>190</v>
      </c>
    </row>
    <row r="181" spans="1:8" ht="11.25" customHeight="1">
      <c r="A181" s="68">
        <v>2017</v>
      </c>
      <c r="B181" s="15">
        <f t="shared" ref="B181:H184" si="18">IF(AND(B129="-",B155="-"),"-",SUM(B129,B155))</f>
        <v>0</v>
      </c>
      <c r="C181" s="15">
        <f t="shared" si="18"/>
        <v>0</v>
      </c>
      <c r="D181" s="15">
        <f t="shared" si="18"/>
        <v>71</v>
      </c>
      <c r="E181" s="15">
        <f t="shared" si="18"/>
        <v>137</v>
      </c>
      <c r="F181" s="15">
        <f t="shared" si="18"/>
        <v>0</v>
      </c>
      <c r="G181" s="15">
        <f t="shared" si="18"/>
        <v>0</v>
      </c>
      <c r="H181" s="15">
        <f t="shared" si="18"/>
        <v>208</v>
      </c>
    </row>
    <row r="182" spans="1:8" ht="11.25" customHeight="1">
      <c r="A182" s="68">
        <v>2019</v>
      </c>
      <c r="B182" s="15">
        <f t="shared" si="18"/>
        <v>0</v>
      </c>
      <c r="C182" s="15">
        <f t="shared" si="18"/>
        <v>0</v>
      </c>
      <c r="D182" s="15">
        <f t="shared" si="18"/>
        <v>726</v>
      </c>
      <c r="E182" s="15">
        <f t="shared" si="18"/>
        <v>272</v>
      </c>
      <c r="F182" s="15">
        <f t="shared" si="18"/>
        <v>0</v>
      </c>
      <c r="G182" s="15">
        <f t="shared" si="18"/>
        <v>0</v>
      </c>
      <c r="H182" s="15">
        <f t="shared" si="18"/>
        <v>998</v>
      </c>
    </row>
    <row r="183" spans="1:8" ht="11.25" customHeight="1">
      <c r="A183" s="68">
        <v>2021</v>
      </c>
      <c r="B183" s="15">
        <f t="shared" si="18"/>
        <v>0</v>
      </c>
      <c r="C183" s="15">
        <f t="shared" si="18"/>
        <v>0</v>
      </c>
      <c r="D183" s="15">
        <f t="shared" si="18"/>
        <v>21</v>
      </c>
      <c r="E183" s="15">
        <f t="shared" si="18"/>
        <v>70</v>
      </c>
      <c r="F183" s="15">
        <f t="shared" si="18"/>
        <v>0</v>
      </c>
      <c r="G183" s="15">
        <f t="shared" si="18"/>
        <v>0</v>
      </c>
      <c r="H183" s="15">
        <f t="shared" si="18"/>
        <v>91</v>
      </c>
    </row>
    <row r="184" spans="1:8" ht="11.25" customHeight="1">
      <c r="A184" s="68">
        <v>2023</v>
      </c>
      <c r="B184" s="15">
        <f t="shared" si="18"/>
        <v>0</v>
      </c>
      <c r="C184" s="15">
        <f t="shared" si="18"/>
        <v>0</v>
      </c>
      <c r="D184" s="15">
        <f t="shared" si="18"/>
        <v>167</v>
      </c>
      <c r="E184" s="15">
        <f t="shared" si="18"/>
        <v>6</v>
      </c>
      <c r="F184" s="15">
        <f t="shared" si="18"/>
        <v>0</v>
      </c>
      <c r="G184" s="15">
        <f t="shared" si="18"/>
        <v>0</v>
      </c>
      <c r="H184" s="15">
        <f t="shared" si="18"/>
        <v>46</v>
      </c>
    </row>
    <row r="185" spans="1:8" s="174" customFormat="1" ht="21" customHeight="1">
      <c r="A185" s="320" t="s">
        <v>296</v>
      </c>
      <c r="B185" s="320"/>
      <c r="C185" s="320"/>
      <c r="D185" s="320"/>
      <c r="E185" s="320"/>
      <c r="F185" s="320"/>
      <c r="G185" s="320"/>
      <c r="H185" s="320"/>
    </row>
    <row r="186" spans="1:8" s="174" customFormat="1" ht="11.25" customHeight="1">
      <c r="A186" s="262" t="s">
        <v>328</v>
      </c>
      <c r="B186" s="262"/>
      <c r="C186" s="262"/>
      <c r="D186" s="262"/>
      <c r="E186" s="262"/>
      <c r="F186" s="262"/>
      <c r="G186" s="262"/>
      <c r="H186" s="262"/>
    </row>
    <row r="187" spans="1:8" ht="11.25" customHeight="1">
      <c r="A187" s="181"/>
      <c r="B187" s="39"/>
      <c r="C187" s="39"/>
      <c r="D187" s="39"/>
      <c r="E187" s="39"/>
      <c r="F187" s="39"/>
      <c r="G187" s="39"/>
      <c r="H187" s="39"/>
    </row>
    <row r="188" spans="1:8" ht="11.25" customHeight="1"/>
    <row r="189" spans="1:8" ht="11.25" customHeight="1"/>
    <row r="190" spans="1:8" ht="11.25" customHeight="1"/>
    <row r="191" spans="1:8" ht="11.25" customHeight="1"/>
    <row r="192" spans="1:8" ht="11.25" customHeight="1"/>
    <row r="193" spans="1:8" ht="11.25" customHeight="1"/>
    <row r="194" spans="1:8" ht="11.25" customHeight="1">
      <c r="A194" s="118"/>
      <c r="B194" s="127"/>
      <c r="C194" s="127"/>
      <c r="D194" s="127"/>
      <c r="E194" s="127"/>
      <c r="F194" s="127"/>
      <c r="G194" s="127"/>
      <c r="H194" s="127"/>
    </row>
    <row r="195" spans="1:8" ht="11.25" customHeight="1"/>
    <row r="196" spans="1:8" ht="11.25" customHeight="1"/>
    <row r="197" spans="1:8" ht="11.25" customHeight="1"/>
    <row r="198" spans="1:8" ht="11.25" customHeight="1"/>
    <row r="199" spans="1:8" ht="11.25" customHeight="1">
      <c r="A199" s="296" t="s">
        <v>329</v>
      </c>
      <c r="B199" s="296"/>
      <c r="C199" s="296"/>
      <c r="D199" s="296"/>
      <c r="E199" s="296"/>
      <c r="F199" s="296"/>
      <c r="G199" s="296"/>
      <c r="H199" s="296"/>
    </row>
    <row r="200" spans="1:8" ht="11.25" customHeight="1">
      <c r="A200" s="335"/>
      <c r="B200" s="335"/>
      <c r="C200" s="335"/>
      <c r="D200" s="335"/>
      <c r="E200" s="335"/>
      <c r="F200" s="335"/>
      <c r="G200" s="335"/>
      <c r="H200" s="335"/>
    </row>
    <row r="201" spans="1:8" ht="11.25" customHeight="1">
      <c r="A201" s="67" t="s">
        <v>1</v>
      </c>
      <c r="B201" s="151" t="s">
        <v>318</v>
      </c>
      <c r="C201" s="151" t="s">
        <v>22</v>
      </c>
      <c r="D201" s="151" t="s">
        <v>319</v>
      </c>
      <c r="E201" s="151" t="s">
        <v>320</v>
      </c>
      <c r="F201" s="151" t="s">
        <v>321</v>
      </c>
      <c r="G201" s="151" t="s">
        <v>322</v>
      </c>
      <c r="H201" s="151" t="s">
        <v>8</v>
      </c>
    </row>
    <row r="202" spans="1:8">
      <c r="A202" s="71" t="s">
        <v>289</v>
      </c>
      <c r="B202" s="15"/>
      <c r="C202" s="15"/>
      <c r="D202" s="15"/>
      <c r="E202" s="15"/>
      <c r="F202" s="15"/>
      <c r="G202" s="15"/>
      <c r="H202" s="15"/>
    </row>
    <row r="203" spans="1:8" ht="11.25" customHeight="1">
      <c r="A203" s="68" t="s">
        <v>102</v>
      </c>
      <c r="B203" s="15">
        <f>AVERAGE(B7:B9)</f>
        <v>230.33333333333334</v>
      </c>
      <c r="C203" s="15">
        <f>AVERAGE(C7:C9)</f>
        <v>33</v>
      </c>
      <c r="D203" s="15">
        <f>AVERAGE(D7:D9)</f>
        <v>50591.333333333336</v>
      </c>
      <c r="E203" s="15">
        <f>AVERAGE(E7:E9)</f>
        <v>86991.333333333328</v>
      </c>
      <c r="F203" s="15">
        <f>AVERAGE(F7:F9)</f>
        <v>415</v>
      </c>
      <c r="G203" s="15" t="str">
        <f>G10</f>
        <v>-</v>
      </c>
      <c r="H203" s="15">
        <f>AVERAGE(H7:H9)</f>
        <v>138122.66666666666</v>
      </c>
    </row>
    <row r="204" spans="1:8" ht="11.25" customHeight="1">
      <c r="A204" s="68" t="s">
        <v>10</v>
      </c>
      <c r="B204" s="15">
        <f>AVERAGE(B10:B11)</f>
        <v>114.5</v>
      </c>
      <c r="C204" s="15">
        <f>AVERAGE(C10:C11)</f>
        <v>182</v>
      </c>
      <c r="D204" s="15">
        <f>AVERAGE(D10:D11)</f>
        <v>2642</v>
      </c>
      <c r="E204" s="15">
        <f>AVERAGE(E10:E11)</f>
        <v>36286</v>
      </c>
      <c r="F204" s="15" t="str">
        <f>F11</f>
        <v>-</v>
      </c>
      <c r="G204" s="15" t="str">
        <f>G11</f>
        <v>-</v>
      </c>
      <c r="H204" s="15">
        <f>AVERAGE(H10:H11)</f>
        <v>19669.5</v>
      </c>
    </row>
    <row r="205" spans="1:8" ht="11.25" customHeight="1">
      <c r="A205" s="68" t="s">
        <v>11</v>
      </c>
      <c r="B205" s="15">
        <f>AVERAGE(B12:B14)</f>
        <v>10</v>
      </c>
      <c r="C205" s="15">
        <f>AVERAGE(C12:C14)</f>
        <v>9</v>
      </c>
      <c r="D205" s="15">
        <f>AVERAGE(D12:D14)</f>
        <v>88</v>
      </c>
      <c r="E205" s="15">
        <f>AVERAGE(E12:E14)</f>
        <v>25340.333333333332</v>
      </c>
      <c r="F205" s="15">
        <f>AVERAGE(F12:F14)</f>
        <v>390</v>
      </c>
      <c r="G205" s="15" t="str">
        <f>G12</f>
        <v>-</v>
      </c>
      <c r="H205" s="15">
        <f>AVERAGE(H12:H14)</f>
        <v>25772.333333333332</v>
      </c>
    </row>
    <row r="206" spans="1:8" ht="11.25" customHeight="1">
      <c r="A206" s="68" t="s">
        <v>12</v>
      </c>
      <c r="B206" s="15">
        <f>AVERAGE(B15:B16)</f>
        <v>1</v>
      </c>
      <c r="C206" s="15">
        <f>AVERAGE(C15:C16)</f>
        <v>2</v>
      </c>
      <c r="D206" s="15">
        <f>AVERAGE(D15:D16)</f>
        <v>31</v>
      </c>
      <c r="E206" s="15">
        <f>AVERAGE(E15:E16)</f>
        <v>21</v>
      </c>
      <c r="F206" s="15">
        <f>AVERAGE(F15:F16)</f>
        <v>0</v>
      </c>
      <c r="G206" s="15" t="str">
        <f>G15</f>
        <v>-</v>
      </c>
      <c r="H206" s="15">
        <f>AVERAGE(H15:H16)</f>
        <v>29</v>
      </c>
    </row>
    <row r="207" spans="1:8" ht="11.25" customHeight="1">
      <c r="A207" s="68" t="s">
        <v>13</v>
      </c>
      <c r="B207" s="15">
        <f>AVERAGE(B17:B19)</f>
        <v>1.6666666666666667</v>
      </c>
      <c r="C207" s="15">
        <f>AVERAGE(C17:C19)</f>
        <v>3</v>
      </c>
      <c r="D207" s="15">
        <f>AVERAGE(D17:D19)</f>
        <v>54.666666666666664</v>
      </c>
      <c r="E207" s="15">
        <f>AVERAGE(E17:E19)</f>
        <v>21.666666666666668</v>
      </c>
      <c r="F207" s="15">
        <f>AVERAGE(F17:F19)</f>
        <v>5</v>
      </c>
      <c r="G207" s="15" t="str">
        <f>G17</f>
        <v>-</v>
      </c>
      <c r="H207" s="15">
        <f>AVERAGE(H17:H19)</f>
        <v>84.333333333333329</v>
      </c>
    </row>
    <row r="208" spans="1:8" ht="11.25" customHeight="1">
      <c r="A208" s="68" t="s">
        <v>14</v>
      </c>
      <c r="B208" s="15">
        <f>AVERAGE(B20:B21)</f>
        <v>4.5</v>
      </c>
      <c r="C208" s="15">
        <f>AVERAGE(C20:C21)</f>
        <v>16.5</v>
      </c>
      <c r="D208" s="15">
        <f>AVERAGE(D20:D21)</f>
        <v>100.5</v>
      </c>
      <c r="E208" s="15">
        <f>AVERAGE(E20:E21)</f>
        <v>19</v>
      </c>
      <c r="F208" s="15">
        <f>AVERAGE(F20:F21)</f>
        <v>0.5</v>
      </c>
      <c r="G208" s="15" t="str">
        <f>G20</f>
        <v>-</v>
      </c>
      <c r="H208" s="15">
        <f>AVERAGE(H20:H21)</f>
        <v>141</v>
      </c>
    </row>
    <row r="209" spans="1:8" ht="11.25" customHeight="1">
      <c r="A209" s="68">
        <v>2011</v>
      </c>
      <c r="B209" s="15">
        <f t="shared" ref="B209:H215" si="19">B22</f>
        <v>0</v>
      </c>
      <c r="C209" s="15">
        <f t="shared" si="19"/>
        <v>0</v>
      </c>
      <c r="D209" s="15">
        <f t="shared" si="19"/>
        <v>3</v>
      </c>
      <c r="E209" s="15">
        <f t="shared" si="19"/>
        <v>118</v>
      </c>
      <c r="F209" s="15">
        <f t="shared" si="19"/>
        <v>93</v>
      </c>
      <c r="G209" s="15">
        <f t="shared" si="19"/>
        <v>1</v>
      </c>
      <c r="H209" s="15">
        <f t="shared" si="19"/>
        <v>215</v>
      </c>
    </row>
    <row r="210" spans="1:8" ht="11.25" customHeight="1">
      <c r="A210" s="68">
        <v>2013</v>
      </c>
      <c r="B210" s="15">
        <f t="shared" si="19"/>
        <v>0</v>
      </c>
      <c r="C210" s="15">
        <f t="shared" si="19"/>
        <v>2</v>
      </c>
      <c r="D210" s="15">
        <f t="shared" si="19"/>
        <v>0</v>
      </c>
      <c r="E210" s="15">
        <f t="shared" si="19"/>
        <v>101</v>
      </c>
      <c r="F210" s="15">
        <f t="shared" si="19"/>
        <v>37</v>
      </c>
      <c r="G210" s="15">
        <f t="shared" si="19"/>
        <v>1</v>
      </c>
      <c r="H210" s="15">
        <f t="shared" si="19"/>
        <v>141</v>
      </c>
    </row>
    <row r="211" spans="1:8" ht="11.25" customHeight="1">
      <c r="A211" s="68">
        <v>2015</v>
      </c>
      <c r="B211" s="15">
        <f t="shared" si="19"/>
        <v>0</v>
      </c>
      <c r="C211" s="15">
        <f t="shared" si="19"/>
        <v>1</v>
      </c>
      <c r="D211" s="15">
        <f t="shared" si="19"/>
        <v>20</v>
      </c>
      <c r="E211" s="15">
        <f t="shared" si="19"/>
        <v>47</v>
      </c>
      <c r="F211" s="15">
        <f t="shared" si="19"/>
        <v>0</v>
      </c>
      <c r="G211" s="15">
        <f t="shared" si="19"/>
        <v>0</v>
      </c>
      <c r="H211" s="15">
        <f t="shared" si="19"/>
        <v>68</v>
      </c>
    </row>
    <row r="212" spans="1:8" ht="11.25" customHeight="1">
      <c r="A212" s="68">
        <v>2017</v>
      </c>
      <c r="B212" s="15">
        <f t="shared" si="19"/>
        <v>0</v>
      </c>
      <c r="C212" s="15">
        <f t="shared" si="19"/>
        <v>0</v>
      </c>
      <c r="D212" s="15">
        <f t="shared" si="19"/>
        <v>10</v>
      </c>
      <c r="E212" s="15">
        <f t="shared" si="19"/>
        <v>3</v>
      </c>
      <c r="F212" s="15">
        <f t="shared" si="19"/>
        <v>0</v>
      </c>
      <c r="G212" s="15">
        <f t="shared" si="19"/>
        <v>0</v>
      </c>
      <c r="H212" s="15">
        <f t="shared" si="19"/>
        <v>13</v>
      </c>
    </row>
    <row r="213" spans="1:8" ht="11.25" customHeight="1">
      <c r="A213" s="68">
        <v>2019</v>
      </c>
      <c r="B213" s="15">
        <f t="shared" si="19"/>
        <v>0</v>
      </c>
      <c r="C213" s="15">
        <f t="shared" si="19"/>
        <v>0</v>
      </c>
      <c r="D213" s="15">
        <f t="shared" si="19"/>
        <v>483</v>
      </c>
      <c r="E213" s="15">
        <f t="shared" si="19"/>
        <v>0</v>
      </c>
      <c r="F213" s="15">
        <f t="shared" si="19"/>
        <v>0</v>
      </c>
      <c r="G213" s="15">
        <f t="shared" si="19"/>
        <v>0</v>
      </c>
      <c r="H213" s="15">
        <f t="shared" si="19"/>
        <v>483</v>
      </c>
    </row>
    <row r="214" spans="1:8" ht="11.25" customHeight="1">
      <c r="A214" s="68">
        <v>2021</v>
      </c>
      <c r="B214" s="15">
        <f t="shared" si="19"/>
        <v>0</v>
      </c>
      <c r="C214" s="15">
        <f t="shared" si="19"/>
        <v>0</v>
      </c>
      <c r="D214" s="15">
        <f t="shared" si="19"/>
        <v>4</v>
      </c>
      <c r="E214" s="15">
        <f t="shared" si="19"/>
        <v>29</v>
      </c>
      <c r="F214" s="15">
        <f t="shared" si="19"/>
        <v>0</v>
      </c>
      <c r="G214" s="15">
        <f t="shared" si="19"/>
        <v>0</v>
      </c>
      <c r="H214" s="15">
        <f t="shared" si="19"/>
        <v>33</v>
      </c>
    </row>
    <row r="215" spans="1:8" ht="11.25" customHeight="1">
      <c r="A215" s="68">
        <v>2023</v>
      </c>
      <c r="B215" s="15">
        <f t="shared" si="19"/>
        <v>0</v>
      </c>
      <c r="C215" s="15">
        <f t="shared" si="19"/>
        <v>0</v>
      </c>
      <c r="D215" s="15">
        <f t="shared" si="19"/>
        <v>41</v>
      </c>
      <c r="E215" s="15">
        <f t="shared" si="19"/>
        <v>5</v>
      </c>
      <c r="F215" s="15">
        <f t="shared" si="19"/>
        <v>0</v>
      </c>
      <c r="G215" s="15">
        <f t="shared" si="19"/>
        <v>0</v>
      </c>
      <c r="H215" s="15">
        <f t="shared" si="19"/>
        <v>46</v>
      </c>
    </row>
    <row r="216" spans="1:8" ht="11.25" customHeight="1">
      <c r="A216" s="68"/>
      <c r="B216" s="15"/>
      <c r="C216" s="15"/>
      <c r="D216" s="15"/>
      <c r="E216" s="15"/>
      <c r="F216" s="15"/>
      <c r="G216" s="15"/>
      <c r="H216" s="15"/>
    </row>
    <row r="217" spans="1:8">
      <c r="A217" s="71" t="s">
        <v>330</v>
      </c>
      <c r="B217" s="103"/>
      <c r="C217" s="103"/>
      <c r="D217" s="103"/>
      <c r="E217" s="15"/>
      <c r="F217" s="15"/>
      <c r="G217" s="15"/>
      <c r="H217" s="15"/>
    </row>
    <row r="218" spans="1:8" ht="11.25" customHeight="1">
      <c r="A218" s="68" t="s">
        <v>102</v>
      </c>
      <c r="B218" s="15">
        <f t="shared" ref="B218:H218" si="20">AVERAGE(B33:B35)</f>
        <v>31.666666666666668</v>
      </c>
      <c r="C218" s="15">
        <f t="shared" si="20"/>
        <v>214</v>
      </c>
      <c r="D218" s="15">
        <f t="shared" si="20"/>
        <v>2207.6666666666665</v>
      </c>
      <c r="E218" s="15">
        <f t="shared" si="20"/>
        <v>7806.333333333333</v>
      </c>
      <c r="F218" s="15">
        <f t="shared" si="20"/>
        <v>320.33333333333331</v>
      </c>
      <c r="G218" s="15">
        <f t="shared" si="20"/>
        <v>0</v>
      </c>
      <c r="H218" s="15">
        <f t="shared" si="20"/>
        <v>10580</v>
      </c>
    </row>
    <row r="219" spans="1:8" ht="11.25" customHeight="1">
      <c r="A219" s="68" t="s">
        <v>10</v>
      </c>
      <c r="B219" s="15">
        <f t="shared" ref="B219:H219" si="21">AVERAGE(B36:B37)</f>
        <v>5</v>
      </c>
      <c r="C219" s="15">
        <f t="shared" si="21"/>
        <v>10</v>
      </c>
      <c r="D219" s="15">
        <f t="shared" si="21"/>
        <v>8991</v>
      </c>
      <c r="E219" s="15">
        <f t="shared" si="21"/>
        <v>4253.5</v>
      </c>
      <c r="F219" s="15">
        <f t="shared" si="21"/>
        <v>591</v>
      </c>
      <c r="G219" s="15">
        <f t="shared" si="21"/>
        <v>0</v>
      </c>
      <c r="H219" s="15">
        <f t="shared" si="21"/>
        <v>13850.5</v>
      </c>
    </row>
    <row r="220" spans="1:8" ht="11.25" customHeight="1">
      <c r="A220" s="68" t="s">
        <v>11</v>
      </c>
      <c r="B220" s="15">
        <f t="shared" ref="B220:H220" si="22">AVERAGE(B38:B40)</f>
        <v>0</v>
      </c>
      <c r="C220" s="15">
        <f t="shared" si="22"/>
        <v>0.66666666666666663</v>
      </c>
      <c r="D220" s="15">
        <f t="shared" si="22"/>
        <v>499</v>
      </c>
      <c r="E220" s="15">
        <f t="shared" si="22"/>
        <v>5519</v>
      </c>
      <c r="F220" s="15">
        <f t="shared" si="22"/>
        <v>261</v>
      </c>
      <c r="G220" s="15">
        <f t="shared" si="22"/>
        <v>0</v>
      </c>
      <c r="H220" s="15">
        <f t="shared" si="22"/>
        <v>6279.666666666667</v>
      </c>
    </row>
    <row r="221" spans="1:8" ht="11.25" customHeight="1">
      <c r="A221" s="68" t="s">
        <v>12</v>
      </c>
      <c r="B221" s="15">
        <f>AVERAGE(B41:B42)</f>
        <v>0</v>
      </c>
      <c r="C221" s="15">
        <f>AVERAGE(C41:C42)</f>
        <v>0</v>
      </c>
      <c r="D221" s="15">
        <f>AVERAGE(D41:D42)</f>
        <v>0</v>
      </c>
      <c r="E221" s="15">
        <f>AVERAGE(E41:E42)</f>
        <v>1572.5</v>
      </c>
      <c r="F221" s="15">
        <f>AVERAGE(F41:F42)</f>
        <v>80.5</v>
      </c>
      <c r="G221" s="15" t="str">
        <f>G41</f>
        <v>-</v>
      </c>
      <c r="H221" s="15">
        <f>AVERAGE(H41:H42)</f>
        <v>1653</v>
      </c>
    </row>
    <row r="222" spans="1:8" ht="11.25" customHeight="1">
      <c r="A222" s="68" t="s">
        <v>13</v>
      </c>
      <c r="B222" s="15">
        <f t="shared" ref="B222:H222" si="23">AVERAGE(B43:B45)</f>
        <v>3.6666666666666665</v>
      </c>
      <c r="C222" s="15">
        <f t="shared" si="23"/>
        <v>0</v>
      </c>
      <c r="D222" s="15">
        <f t="shared" si="23"/>
        <v>351.33333333333331</v>
      </c>
      <c r="E222" s="15">
        <f t="shared" si="23"/>
        <v>592</v>
      </c>
      <c r="F222" s="15">
        <f t="shared" si="23"/>
        <v>77.666666666666671</v>
      </c>
      <c r="G222" s="15">
        <f t="shared" si="23"/>
        <v>0</v>
      </c>
      <c r="H222" s="15">
        <f t="shared" si="23"/>
        <v>1024.6666666666667</v>
      </c>
    </row>
    <row r="223" spans="1:8" ht="11.25" customHeight="1">
      <c r="A223" s="68" t="s">
        <v>14</v>
      </c>
      <c r="B223" s="15">
        <f t="shared" ref="B223:H223" si="24">AVERAGE(B46:B47)</f>
        <v>0</v>
      </c>
      <c r="C223" s="15">
        <f t="shared" si="24"/>
        <v>3.5</v>
      </c>
      <c r="D223" s="15">
        <f t="shared" si="24"/>
        <v>378.5</v>
      </c>
      <c r="E223" s="15">
        <f t="shared" si="24"/>
        <v>310</v>
      </c>
      <c r="F223" s="15">
        <f t="shared" si="24"/>
        <v>0</v>
      </c>
      <c r="G223" s="15">
        <f t="shared" si="24"/>
        <v>0</v>
      </c>
      <c r="H223" s="15">
        <f t="shared" si="24"/>
        <v>692</v>
      </c>
    </row>
    <row r="224" spans="1:8" ht="11.25" customHeight="1">
      <c r="A224" s="68">
        <v>2011</v>
      </c>
      <c r="B224" s="15">
        <f t="shared" ref="B224:H230" si="25">B48</f>
        <v>0</v>
      </c>
      <c r="C224" s="15">
        <f t="shared" si="25"/>
        <v>6</v>
      </c>
      <c r="D224" s="15">
        <f t="shared" si="25"/>
        <v>718</v>
      </c>
      <c r="E224" s="15">
        <f t="shared" si="25"/>
        <v>334</v>
      </c>
      <c r="F224" s="15">
        <f t="shared" si="25"/>
        <v>16</v>
      </c>
      <c r="G224" s="15">
        <f t="shared" si="25"/>
        <v>0</v>
      </c>
      <c r="H224" s="15">
        <f t="shared" si="25"/>
        <v>1074</v>
      </c>
    </row>
    <row r="225" spans="1:8" ht="11.25" customHeight="1">
      <c r="A225" s="68">
        <v>2013</v>
      </c>
      <c r="B225" s="15">
        <f t="shared" si="25"/>
        <v>0</v>
      </c>
      <c r="C225" s="15">
        <f t="shared" si="25"/>
        <v>0</v>
      </c>
      <c r="D225" s="15">
        <f t="shared" si="25"/>
        <v>89</v>
      </c>
      <c r="E225" s="15">
        <f t="shared" si="25"/>
        <v>120</v>
      </c>
      <c r="F225" s="15">
        <f t="shared" si="25"/>
        <v>0</v>
      </c>
      <c r="G225" s="15">
        <f t="shared" si="25"/>
        <v>0</v>
      </c>
      <c r="H225" s="15">
        <f t="shared" si="25"/>
        <v>209</v>
      </c>
    </row>
    <row r="226" spans="1:8" ht="11.25" customHeight="1">
      <c r="A226" s="68">
        <v>2015</v>
      </c>
      <c r="B226" s="15">
        <f t="shared" si="25"/>
        <v>0</v>
      </c>
      <c r="C226" s="15">
        <f t="shared" si="25"/>
        <v>6</v>
      </c>
      <c r="D226" s="15">
        <f t="shared" si="25"/>
        <v>98</v>
      </c>
      <c r="E226" s="15">
        <f t="shared" si="25"/>
        <v>18</v>
      </c>
      <c r="F226" s="15">
        <f t="shared" si="25"/>
        <v>0</v>
      </c>
      <c r="G226" s="15">
        <f t="shared" si="25"/>
        <v>0</v>
      </c>
      <c r="H226" s="15">
        <f t="shared" si="25"/>
        <v>122</v>
      </c>
    </row>
    <row r="227" spans="1:8" ht="11.25" customHeight="1">
      <c r="A227" s="68">
        <v>2017</v>
      </c>
      <c r="B227" s="15">
        <f t="shared" si="25"/>
        <v>0</v>
      </c>
      <c r="C227" s="15">
        <f t="shared" si="25"/>
        <v>0</v>
      </c>
      <c r="D227" s="15">
        <f t="shared" si="25"/>
        <v>61</v>
      </c>
      <c r="E227" s="15">
        <f t="shared" si="25"/>
        <v>134</v>
      </c>
      <c r="F227" s="15">
        <f t="shared" si="25"/>
        <v>0</v>
      </c>
      <c r="G227" s="15">
        <f t="shared" si="25"/>
        <v>0</v>
      </c>
      <c r="H227" s="15">
        <f t="shared" si="25"/>
        <v>195</v>
      </c>
    </row>
    <row r="228" spans="1:8" ht="11.25" customHeight="1">
      <c r="A228" s="68">
        <v>2019</v>
      </c>
      <c r="B228" s="15">
        <f t="shared" si="25"/>
        <v>0</v>
      </c>
      <c r="C228" s="15">
        <f t="shared" si="25"/>
        <v>0</v>
      </c>
      <c r="D228" s="15">
        <f t="shared" si="25"/>
        <v>243</v>
      </c>
      <c r="E228" s="15">
        <f t="shared" si="25"/>
        <v>270</v>
      </c>
      <c r="F228" s="15">
        <f t="shared" si="25"/>
        <v>0</v>
      </c>
      <c r="G228" s="15">
        <f t="shared" si="25"/>
        <v>0</v>
      </c>
      <c r="H228" s="15">
        <f t="shared" si="25"/>
        <v>513</v>
      </c>
    </row>
    <row r="229" spans="1:8" ht="11.25" customHeight="1">
      <c r="A229" s="68">
        <v>2021</v>
      </c>
      <c r="B229" s="15">
        <f t="shared" si="25"/>
        <v>0</v>
      </c>
      <c r="C229" s="15">
        <f t="shared" si="25"/>
        <v>0</v>
      </c>
      <c r="D229" s="15">
        <f t="shared" si="25"/>
        <v>17</v>
      </c>
      <c r="E229" s="15">
        <f t="shared" si="25"/>
        <v>41</v>
      </c>
      <c r="F229" s="15">
        <f t="shared" si="25"/>
        <v>0</v>
      </c>
      <c r="G229" s="15">
        <f t="shared" si="25"/>
        <v>0</v>
      </c>
      <c r="H229" s="15">
        <f t="shared" si="25"/>
        <v>58</v>
      </c>
    </row>
    <row r="230" spans="1:8" ht="11.25" customHeight="1">
      <c r="A230" s="68">
        <v>2023</v>
      </c>
      <c r="B230" s="15">
        <f t="shared" si="25"/>
        <v>0</v>
      </c>
      <c r="C230" s="15">
        <f t="shared" si="25"/>
        <v>0</v>
      </c>
      <c r="D230" s="15">
        <f t="shared" si="25"/>
        <v>126</v>
      </c>
      <c r="E230" s="15">
        <f t="shared" si="25"/>
        <v>1</v>
      </c>
      <c r="F230" s="15">
        <f t="shared" si="25"/>
        <v>0</v>
      </c>
      <c r="G230" s="15">
        <f t="shared" si="25"/>
        <v>0</v>
      </c>
      <c r="H230" s="15">
        <f t="shared" si="25"/>
        <v>0</v>
      </c>
    </row>
    <row r="231" spans="1:8" ht="11.25" customHeight="1">
      <c r="A231" s="68"/>
      <c r="B231" s="15"/>
      <c r="C231" s="15"/>
      <c r="D231" s="15"/>
      <c r="E231" s="15"/>
      <c r="F231" s="15"/>
      <c r="G231" s="15"/>
      <c r="H231" s="15"/>
    </row>
    <row r="232" spans="1:8">
      <c r="A232" s="72" t="s">
        <v>331</v>
      </c>
      <c r="B232" s="73"/>
      <c r="C232" s="73"/>
      <c r="D232" s="73"/>
      <c r="E232" s="17"/>
      <c r="F232" s="17"/>
      <c r="G232" s="17"/>
      <c r="H232" s="17"/>
    </row>
    <row r="233" spans="1:8" ht="11.25" customHeight="1">
      <c r="A233" s="68" t="s">
        <v>102</v>
      </c>
      <c r="B233" s="15">
        <f t="shared" ref="B233:H233" si="26">AVERAGE(B59:B61)</f>
        <v>262</v>
      </c>
      <c r="C233" s="15">
        <f t="shared" si="26"/>
        <v>247</v>
      </c>
      <c r="D233" s="15">
        <f t="shared" si="26"/>
        <v>52799</v>
      </c>
      <c r="E233" s="15">
        <f t="shared" si="26"/>
        <v>94797.666666666672</v>
      </c>
      <c r="F233" s="15">
        <f t="shared" si="26"/>
        <v>597</v>
      </c>
      <c r="G233" s="15">
        <f t="shared" si="26"/>
        <v>0</v>
      </c>
      <c r="H233" s="15">
        <f t="shared" si="26"/>
        <v>148702.66666666666</v>
      </c>
    </row>
    <row r="234" spans="1:8" ht="11.25" customHeight="1">
      <c r="A234" s="68" t="s">
        <v>10</v>
      </c>
      <c r="B234" s="15">
        <f t="shared" ref="B234:H234" si="27">AVERAGE(B62:B63)</f>
        <v>119.5</v>
      </c>
      <c r="C234" s="15">
        <f t="shared" si="27"/>
        <v>101</v>
      </c>
      <c r="D234" s="15">
        <f t="shared" si="27"/>
        <v>10312</v>
      </c>
      <c r="E234" s="15">
        <f t="shared" si="27"/>
        <v>22396.5</v>
      </c>
      <c r="F234" s="15">
        <f t="shared" si="27"/>
        <v>591</v>
      </c>
      <c r="G234" s="15">
        <f t="shared" si="27"/>
        <v>0</v>
      </c>
      <c r="H234" s="15">
        <f t="shared" si="27"/>
        <v>33520</v>
      </c>
    </row>
    <row r="235" spans="1:8" ht="11.25" customHeight="1">
      <c r="A235" s="68" t="s">
        <v>11</v>
      </c>
      <c r="B235" s="15">
        <f t="shared" ref="B235:H235" si="28">AVERAGE(B64:B66)</f>
        <v>6.666666666666667</v>
      </c>
      <c r="C235" s="15">
        <f t="shared" si="28"/>
        <v>6.666666666666667</v>
      </c>
      <c r="D235" s="15">
        <f t="shared" si="28"/>
        <v>528.33333333333337</v>
      </c>
      <c r="E235" s="15">
        <f t="shared" si="28"/>
        <v>30859.333333333332</v>
      </c>
      <c r="F235" s="15">
        <f t="shared" si="28"/>
        <v>651</v>
      </c>
      <c r="G235" s="15">
        <f t="shared" si="28"/>
        <v>0</v>
      </c>
      <c r="H235" s="15">
        <f t="shared" si="28"/>
        <v>32052</v>
      </c>
    </row>
    <row r="236" spans="1:8" ht="11.25" customHeight="1">
      <c r="A236" s="68" t="s">
        <v>12</v>
      </c>
      <c r="B236" s="15">
        <f>AVERAGE(B67:B68)</f>
        <v>1</v>
      </c>
      <c r="C236" s="15">
        <f>AVERAGE(C67:C68)</f>
        <v>2</v>
      </c>
      <c r="D236" s="15">
        <f>AVERAGE(D67:D68)</f>
        <v>15.5</v>
      </c>
      <c r="E236" s="15">
        <f>AVERAGE(E67:E68)</f>
        <v>1583</v>
      </c>
      <c r="F236" s="15">
        <f>AVERAGE(F67:F68)</f>
        <v>80.5</v>
      </c>
      <c r="G236" s="15" t="str">
        <f>G67</f>
        <v>-</v>
      </c>
      <c r="H236" s="15">
        <f>AVERAGE(H67:H68)</f>
        <v>1682</v>
      </c>
    </row>
    <row r="237" spans="1:8" ht="11.25" customHeight="1">
      <c r="A237" s="68" t="s">
        <v>13</v>
      </c>
      <c r="B237" s="15">
        <f t="shared" ref="B237:H237" si="29">AVERAGE(B69:B71)</f>
        <v>5.333333333333333</v>
      </c>
      <c r="C237" s="15">
        <f t="shared" si="29"/>
        <v>3</v>
      </c>
      <c r="D237" s="15">
        <f t="shared" si="29"/>
        <v>406</v>
      </c>
      <c r="E237" s="15">
        <f t="shared" si="29"/>
        <v>613.66666666666663</v>
      </c>
      <c r="F237" s="15">
        <f t="shared" si="29"/>
        <v>81</v>
      </c>
      <c r="G237" s="15">
        <f t="shared" si="29"/>
        <v>0</v>
      </c>
      <c r="H237" s="15">
        <f t="shared" si="29"/>
        <v>1109</v>
      </c>
    </row>
    <row r="238" spans="1:8" ht="11.25" customHeight="1">
      <c r="A238" s="68" t="s">
        <v>14</v>
      </c>
      <c r="B238" s="15">
        <f t="shared" ref="B238:H238" si="30">AVERAGE(B72:B73)</f>
        <v>4.5</v>
      </c>
      <c r="C238" s="15">
        <f t="shared" si="30"/>
        <v>20</v>
      </c>
      <c r="D238" s="15">
        <f t="shared" si="30"/>
        <v>479</v>
      </c>
      <c r="E238" s="15">
        <f t="shared" si="30"/>
        <v>329</v>
      </c>
      <c r="F238" s="15">
        <f t="shared" si="30"/>
        <v>0.5</v>
      </c>
      <c r="G238" s="15">
        <f t="shared" si="30"/>
        <v>0</v>
      </c>
      <c r="H238" s="15">
        <f t="shared" si="30"/>
        <v>833</v>
      </c>
    </row>
    <row r="239" spans="1:8" ht="11.25" customHeight="1">
      <c r="A239" s="68">
        <v>2011</v>
      </c>
      <c r="B239" s="15">
        <f t="shared" ref="B239:H245" si="31">B74</f>
        <v>0</v>
      </c>
      <c r="C239" s="15">
        <f t="shared" si="31"/>
        <v>6</v>
      </c>
      <c r="D239" s="15">
        <f t="shared" si="31"/>
        <v>721</v>
      </c>
      <c r="E239" s="15">
        <f t="shared" si="31"/>
        <v>452</v>
      </c>
      <c r="F239" s="15">
        <f t="shared" si="31"/>
        <v>109</v>
      </c>
      <c r="G239" s="15">
        <f t="shared" si="31"/>
        <v>1</v>
      </c>
      <c r="H239" s="15">
        <f t="shared" si="31"/>
        <v>1289</v>
      </c>
    </row>
    <row r="240" spans="1:8" ht="11.25" customHeight="1">
      <c r="A240" s="68">
        <v>2013</v>
      </c>
      <c r="B240" s="15">
        <f t="shared" si="31"/>
        <v>0</v>
      </c>
      <c r="C240" s="15">
        <f t="shared" si="31"/>
        <v>2</v>
      </c>
      <c r="D240" s="15">
        <f t="shared" si="31"/>
        <v>89</v>
      </c>
      <c r="E240" s="15">
        <f t="shared" si="31"/>
        <v>221</v>
      </c>
      <c r="F240" s="15">
        <f t="shared" si="31"/>
        <v>37</v>
      </c>
      <c r="G240" s="15">
        <f t="shared" si="31"/>
        <v>1</v>
      </c>
      <c r="H240" s="15">
        <f t="shared" si="31"/>
        <v>350</v>
      </c>
    </row>
    <row r="241" spans="1:8" ht="11.25" customHeight="1">
      <c r="A241" s="68">
        <v>2015</v>
      </c>
      <c r="B241" s="15">
        <f t="shared" si="31"/>
        <v>0</v>
      </c>
      <c r="C241" s="15">
        <f t="shared" si="31"/>
        <v>7</v>
      </c>
      <c r="D241" s="15">
        <f t="shared" si="31"/>
        <v>118</v>
      </c>
      <c r="E241" s="15">
        <f t="shared" si="31"/>
        <v>65</v>
      </c>
      <c r="F241" s="15">
        <f t="shared" si="31"/>
        <v>0</v>
      </c>
      <c r="G241" s="15">
        <f t="shared" si="31"/>
        <v>0</v>
      </c>
      <c r="H241" s="15">
        <f t="shared" si="31"/>
        <v>190</v>
      </c>
    </row>
    <row r="242" spans="1:8" ht="11.25" customHeight="1">
      <c r="A242" s="68">
        <v>2017</v>
      </c>
      <c r="B242" s="15">
        <f t="shared" si="31"/>
        <v>0</v>
      </c>
      <c r="C242" s="15">
        <f t="shared" si="31"/>
        <v>0</v>
      </c>
      <c r="D242" s="15">
        <f t="shared" si="31"/>
        <v>71</v>
      </c>
      <c r="E242" s="15">
        <f t="shared" si="31"/>
        <v>137</v>
      </c>
      <c r="F242" s="15">
        <f t="shared" si="31"/>
        <v>0</v>
      </c>
      <c r="G242" s="15">
        <f t="shared" si="31"/>
        <v>0</v>
      </c>
      <c r="H242" s="15">
        <f t="shared" si="31"/>
        <v>208</v>
      </c>
    </row>
    <row r="243" spans="1:8" ht="11.25" customHeight="1">
      <c r="A243" s="68">
        <v>2019</v>
      </c>
      <c r="B243" s="15">
        <f t="shared" si="31"/>
        <v>0</v>
      </c>
      <c r="C243" s="15">
        <f t="shared" si="31"/>
        <v>0</v>
      </c>
      <c r="D243" s="15">
        <f t="shared" si="31"/>
        <v>726</v>
      </c>
      <c r="E243" s="15">
        <f t="shared" si="31"/>
        <v>270</v>
      </c>
      <c r="F243" s="15">
        <f t="shared" si="31"/>
        <v>0</v>
      </c>
      <c r="G243" s="15">
        <f t="shared" si="31"/>
        <v>0</v>
      </c>
      <c r="H243" s="15">
        <f t="shared" si="31"/>
        <v>996</v>
      </c>
    </row>
    <row r="244" spans="1:8" ht="11.25" customHeight="1">
      <c r="A244" s="68">
        <v>2021</v>
      </c>
      <c r="B244" s="15">
        <f t="shared" si="31"/>
        <v>0</v>
      </c>
      <c r="C244" s="15">
        <f t="shared" si="31"/>
        <v>0</v>
      </c>
      <c r="D244" s="15">
        <f t="shared" si="31"/>
        <v>21</v>
      </c>
      <c r="E244" s="15">
        <f t="shared" si="31"/>
        <v>70</v>
      </c>
      <c r="F244" s="15">
        <f t="shared" si="31"/>
        <v>0</v>
      </c>
      <c r="G244" s="15">
        <f t="shared" si="31"/>
        <v>0</v>
      </c>
      <c r="H244" s="15">
        <f t="shared" si="31"/>
        <v>91</v>
      </c>
    </row>
    <row r="245" spans="1:8" ht="11.25" customHeight="1">
      <c r="A245" s="68" t="s">
        <v>123</v>
      </c>
      <c r="B245" s="15">
        <f t="shared" si="31"/>
        <v>0</v>
      </c>
      <c r="C245" s="15">
        <f t="shared" si="31"/>
        <v>0</v>
      </c>
      <c r="D245" s="15">
        <f t="shared" si="31"/>
        <v>167</v>
      </c>
      <c r="E245" s="15">
        <f t="shared" si="31"/>
        <v>6</v>
      </c>
      <c r="F245" s="15">
        <f t="shared" si="31"/>
        <v>0</v>
      </c>
      <c r="G245" s="15">
        <f t="shared" si="31"/>
        <v>0</v>
      </c>
      <c r="H245" s="15">
        <f t="shared" si="31"/>
        <v>46</v>
      </c>
    </row>
    <row r="246" spans="1:8" ht="11.25" customHeight="1">
      <c r="A246" s="68"/>
      <c r="B246" s="15"/>
      <c r="C246" s="15"/>
      <c r="D246" s="15"/>
      <c r="E246" s="15"/>
      <c r="F246" s="15"/>
      <c r="G246" s="15"/>
      <c r="H246" s="15"/>
    </row>
    <row r="247" spans="1:8" ht="11.25" customHeight="1">
      <c r="A247" s="63" t="s">
        <v>292</v>
      </c>
      <c r="B247" s="15"/>
      <c r="C247" s="15"/>
      <c r="D247" s="15"/>
      <c r="E247" s="15"/>
      <c r="F247" s="15"/>
      <c r="G247" s="15"/>
      <c r="H247" s="15"/>
    </row>
    <row r="248" spans="1:8" ht="11.25" customHeight="1">
      <c r="A248" s="68" t="s">
        <v>102</v>
      </c>
      <c r="B248" s="15">
        <f>AVERAGE(B85:B87)</f>
        <v>5</v>
      </c>
      <c r="C248" s="15">
        <f>AVERAGE(C85:C87)</f>
        <v>3.6666666666666665</v>
      </c>
      <c r="D248" s="15">
        <f>AVERAGE(D85:D87)</f>
        <v>842.33333333333337</v>
      </c>
      <c r="E248" s="15">
        <f>AVERAGE(E85:E87)</f>
        <v>2326.6666666666665</v>
      </c>
      <c r="F248" s="15">
        <f>AVERAGE(F85:F87)</f>
        <v>0.33333333333333331</v>
      </c>
      <c r="G248" s="15">
        <f>G70</f>
        <v>0</v>
      </c>
      <c r="H248" s="15">
        <f>AVERAGE(H85:H87)</f>
        <v>3178</v>
      </c>
    </row>
    <row r="249" spans="1:8" ht="11.25" customHeight="1">
      <c r="A249" s="68" t="s">
        <v>10</v>
      </c>
      <c r="B249" s="15">
        <f>AVERAGE(B88:B89)</f>
        <v>0</v>
      </c>
      <c r="C249" s="15">
        <f>AVERAGE(C88:C89)</f>
        <v>0</v>
      </c>
      <c r="D249" s="15">
        <f>AVERAGE(D88:D89)</f>
        <v>109</v>
      </c>
      <c r="E249" s="15">
        <f>AVERAGE(E88:E89)</f>
        <v>1</v>
      </c>
      <c r="F249" s="15">
        <f>AVERAGE(F88:F89)</f>
        <v>1</v>
      </c>
      <c r="G249" s="15" t="s">
        <v>15</v>
      </c>
      <c r="H249" s="15">
        <f>AVERAGE(H88:H89)</f>
        <v>111</v>
      </c>
    </row>
    <row r="250" spans="1:8" ht="11.25" customHeight="1">
      <c r="A250" s="68" t="s">
        <v>11</v>
      </c>
      <c r="B250" s="15">
        <f>AVERAGE(B90:B92)</f>
        <v>0</v>
      </c>
      <c r="C250" s="15">
        <f>AVERAGE(C90:C92)</f>
        <v>0</v>
      </c>
      <c r="D250" s="15">
        <f>AVERAGE(D90:D92)</f>
        <v>0</v>
      </c>
      <c r="E250" s="15">
        <f>AVERAGE(E90:E92)</f>
        <v>55</v>
      </c>
      <c r="F250" s="15">
        <f>AVERAGE(F90:F92)</f>
        <v>0</v>
      </c>
      <c r="G250" s="15" t="s">
        <v>15</v>
      </c>
      <c r="H250" s="15">
        <f>AVERAGE(H90:H92)</f>
        <v>55</v>
      </c>
    </row>
    <row r="251" spans="1:8" ht="11.25" customHeight="1">
      <c r="A251" s="68" t="s">
        <v>12</v>
      </c>
      <c r="B251" s="15">
        <f>AVERAGE(B93:B94)</f>
        <v>0</v>
      </c>
      <c r="C251" s="15">
        <f>AVERAGE(C93:C94)</f>
        <v>0</v>
      </c>
      <c r="D251" s="15">
        <f>AVERAGE(D93:D94)</f>
        <v>0</v>
      </c>
      <c r="E251" s="15">
        <f>AVERAGE(E93:E94)</f>
        <v>0</v>
      </c>
      <c r="F251" s="15">
        <f>AVERAGE(F93:F94)</f>
        <v>0</v>
      </c>
      <c r="G251" s="15" t="str">
        <f>G93</f>
        <v>-</v>
      </c>
      <c r="H251" s="15">
        <f>AVERAGE(H93:H94)</f>
        <v>0</v>
      </c>
    </row>
    <row r="252" spans="1:8" ht="11.25" customHeight="1">
      <c r="A252" s="68" t="s">
        <v>13</v>
      </c>
      <c r="B252" s="15">
        <f>AVERAGE(B95:B97)</f>
        <v>65</v>
      </c>
      <c r="C252" s="15">
        <f>AVERAGE(C95:C97)</f>
        <v>17.333333333333332</v>
      </c>
      <c r="D252" s="15">
        <f>AVERAGE(D95:D97)</f>
        <v>31.333333333333332</v>
      </c>
      <c r="E252" s="15">
        <f>AVERAGE(E95:E97)</f>
        <v>22.666666666666668</v>
      </c>
      <c r="F252" s="15">
        <f>AVERAGE(F95:F97)</f>
        <v>0.33333333333333331</v>
      </c>
      <c r="G252" s="15" t="str">
        <f>G95</f>
        <v>-</v>
      </c>
      <c r="H252" s="15">
        <f>AVERAGE(H95:H97)</f>
        <v>136.66666666666666</v>
      </c>
    </row>
    <row r="253" spans="1:8" ht="11.25" customHeight="1">
      <c r="A253" s="68" t="s">
        <v>14</v>
      </c>
      <c r="B253" s="15">
        <f>AVERAGE(B98:B99)</f>
        <v>32.5</v>
      </c>
      <c r="C253" s="15">
        <f>AVERAGE(C98:C99)</f>
        <v>0</v>
      </c>
      <c r="D253" s="15">
        <f>AVERAGE(D98:D99)</f>
        <v>3</v>
      </c>
      <c r="E253" s="15">
        <f>AVERAGE(E98:E99)</f>
        <v>9.5</v>
      </c>
      <c r="F253" s="15">
        <f>AVERAGE(F98:F99)</f>
        <v>4</v>
      </c>
      <c r="G253" s="15" t="str">
        <f>G98</f>
        <v>-</v>
      </c>
      <c r="H253" s="15">
        <f>AVERAGE(H98:H99)</f>
        <v>49</v>
      </c>
    </row>
    <row r="254" spans="1:8" ht="11.25" customHeight="1">
      <c r="A254" s="68">
        <v>2011</v>
      </c>
      <c r="B254" s="15">
        <f t="shared" ref="B254:H260" si="32">B100</f>
        <v>0</v>
      </c>
      <c r="C254" s="15">
        <f t="shared" si="32"/>
        <v>36</v>
      </c>
      <c r="D254" s="15">
        <f t="shared" si="32"/>
        <v>5</v>
      </c>
      <c r="E254" s="15">
        <f t="shared" si="32"/>
        <v>8</v>
      </c>
      <c r="F254" s="15">
        <f t="shared" si="32"/>
        <v>0</v>
      </c>
      <c r="G254" s="15" t="str">
        <f t="shared" si="32"/>
        <v>-</v>
      </c>
      <c r="H254" s="15">
        <f t="shared" si="32"/>
        <v>49</v>
      </c>
    </row>
    <row r="255" spans="1:8" ht="11.25" customHeight="1">
      <c r="A255" s="68">
        <v>2013</v>
      </c>
      <c r="B255" s="15">
        <f t="shared" si="32"/>
        <v>0</v>
      </c>
      <c r="C255" s="15">
        <f t="shared" si="32"/>
        <v>0</v>
      </c>
      <c r="D255" s="15">
        <f t="shared" si="32"/>
        <v>0</v>
      </c>
      <c r="E255" s="15">
        <f t="shared" si="32"/>
        <v>0</v>
      </c>
      <c r="F255" s="15">
        <f t="shared" si="32"/>
        <v>0</v>
      </c>
      <c r="G255" s="15" t="str">
        <f t="shared" si="32"/>
        <v>-</v>
      </c>
      <c r="H255" s="15">
        <f t="shared" si="32"/>
        <v>0</v>
      </c>
    </row>
    <row r="256" spans="1:8" ht="11.25" customHeight="1">
      <c r="A256" s="68">
        <v>2015</v>
      </c>
      <c r="B256" s="15">
        <f t="shared" si="32"/>
        <v>0</v>
      </c>
      <c r="C256" s="15">
        <f t="shared" si="32"/>
        <v>0</v>
      </c>
      <c r="D256" s="15">
        <f t="shared" si="32"/>
        <v>0</v>
      </c>
      <c r="E256" s="15">
        <f t="shared" si="32"/>
        <v>0</v>
      </c>
      <c r="F256" s="15">
        <f t="shared" si="32"/>
        <v>0</v>
      </c>
      <c r="G256" s="15" t="str">
        <f t="shared" si="32"/>
        <v>-</v>
      </c>
      <c r="H256" s="15">
        <f t="shared" si="32"/>
        <v>0</v>
      </c>
    </row>
    <row r="257" spans="1:8" ht="11.25" customHeight="1">
      <c r="A257" s="68">
        <v>2017</v>
      </c>
      <c r="B257" s="15">
        <f t="shared" si="32"/>
        <v>0</v>
      </c>
      <c r="C257" s="15">
        <f t="shared" si="32"/>
        <v>0</v>
      </c>
      <c r="D257" s="15">
        <f t="shared" si="32"/>
        <v>0</v>
      </c>
      <c r="E257" s="15">
        <f t="shared" si="32"/>
        <v>0</v>
      </c>
      <c r="F257" s="15">
        <f t="shared" si="32"/>
        <v>0</v>
      </c>
      <c r="G257" s="15" t="str">
        <f t="shared" si="32"/>
        <v>-</v>
      </c>
      <c r="H257" s="15">
        <f t="shared" si="32"/>
        <v>0</v>
      </c>
    </row>
    <row r="258" spans="1:8" ht="11.25" customHeight="1">
      <c r="A258" s="68">
        <v>2019</v>
      </c>
      <c r="B258" s="15">
        <f t="shared" si="32"/>
        <v>0</v>
      </c>
      <c r="C258" s="15">
        <f t="shared" si="32"/>
        <v>0</v>
      </c>
      <c r="D258" s="15">
        <f t="shared" si="32"/>
        <v>0</v>
      </c>
      <c r="E258" s="15">
        <f t="shared" si="32"/>
        <v>2</v>
      </c>
      <c r="F258" s="15">
        <f t="shared" si="32"/>
        <v>0</v>
      </c>
      <c r="G258" s="15" t="str">
        <f t="shared" si="32"/>
        <v>-</v>
      </c>
      <c r="H258" s="15">
        <f t="shared" si="32"/>
        <v>2</v>
      </c>
    </row>
    <row r="259" spans="1:8" ht="11.25" customHeight="1">
      <c r="A259" s="68">
        <v>2021</v>
      </c>
      <c r="B259" s="15">
        <f t="shared" si="32"/>
        <v>0</v>
      </c>
      <c r="C259" s="15">
        <f t="shared" si="32"/>
        <v>0</v>
      </c>
      <c r="D259" s="15">
        <f t="shared" si="32"/>
        <v>0</v>
      </c>
      <c r="E259" s="15">
        <f t="shared" si="32"/>
        <v>0</v>
      </c>
      <c r="F259" s="15">
        <f t="shared" si="32"/>
        <v>0</v>
      </c>
      <c r="G259" s="15" t="str">
        <f t="shared" si="32"/>
        <v>-</v>
      </c>
      <c r="H259" s="15">
        <f t="shared" si="32"/>
        <v>0</v>
      </c>
    </row>
    <row r="260" spans="1:8" ht="11.25" customHeight="1">
      <c r="A260" s="68">
        <v>2023</v>
      </c>
      <c r="B260" s="15">
        <f t="shared" si="32"/>
        <v>0</v>
      </c>
      <c r="C260" s="15">
        <f t="shared" si="32"/>
        <v>0</v>
      </c>
      <c r="D260" s="15">
        <f t="shared" si="32"/>
        <v>0</v>
      </c>
      <c r="E260" s="15">
        <f t="shared" si="32"/>
        <v>0</v>
      </c>
      <c r="F260" s="15">
        <f t="shared" si="32"/>
        <v>0</v>
      </c>
      <c r="G260" s="15" t="str">
        <f t="shared" si="32"/>
        <v>-</v>
      </c>
      <c r="H260" s="15">
        <f t="shared" si="32"/>
        <v>0</v>
      </c>
    </row>
    <row r="261" spans="1:8" ht="11.25" customHeight="1">
      <c r="A261" s="68"/>
      <c r="B261" s="15"/>
      <c r="C261" s="15"/>
      <c r="D261" s="15"/>
      <c r="E261" s="15"/>
      <c r="F261" s="15"/>
      <c r="G261" s="15"/>
      <c r="H261" s="15"/>
    </row>
    <row r="262" spans="1:8" ht="13.2" customHeight="1">
      <c r="A262" s="310" t="s">
        <v>332</v>
      </c>
      <c r="B262" s="310"/>
      <c r="C262" s="310"/>
      <c r="D262" s="310"/>
      <c r="E262" s="310"/>
      <c r="F262" s="310"/>
      <c r="G262" s="310"/>
      <c r="H262" s="310"/>
    </row>
    <row r="263" spans="1:8" ht="13.2" customHeight="1">
      <c r="A263" s="321"/>
      <c r="B263" s="321"/>
      <c r="C263" s="321"/>
      <c r="D263" s="321"/>
      <c r="E263" s="321"/>
      <c r="F263" s="321"/>
      <c r="G263" s="321"/>
      <c r="H263" s="321"/>
    </row>
    <row r="264" spans="1:8" ht="11.25" customHeight="1">
      <c r="A264" s="67" t="s">
        <v>1</v>
      </c>
      <c r="B264" s="151" t="s">
        <v>318</v>
      </c>
      <c r="C264" s="151" t="s">
        <v>22</v>
      </c>
      <c r="D264" s="151" t="s">
        <v>319</v>
      </c>
      <c r="E264" s="151" t="s">
        <v>320</v>
      </c>
      <c r="F264" s="151" t="s">
        <v>321</v>
      </c>
      <c r="G264" s="151" t="s">
        <v>322</v>
      </c>
      <c r="H264" s="151" t="s">
        <v>8</v>
      </c>
    </row>
    <row r="265" spans="1:8">
      <c r="A265" s="71" t="s">
        <v>293</v>
      </c>
      <c r="B265" s="17"/>
      <c r="C265" s="17"/>
      <c r="D265" s="17"/>
      <c r="E265" s="17"/>
      <c r="F265" s="17"/>
      <c r="G265" s="17"/>
      <c r="H265" s="17"/>
    </row>
    <row r="266" spans="1:8" ht="11.25" customHeight="1">
      <c r="A266" s="68" t="s">
        <v>102</v>
      </c>
      <c r="B266" s="15">
        <f>AVERAGE(B111:B113)</f>
        <v>235.33333333333334</v>
      </c>
      <c r="C266" s="15">
        <f>AVERAGE(C111:C113)</f>
        <v>36.666666666666664</v>
      </c>
      <c r="D266" s="15">
        <f>AVERAGE(D111:D113)</f>
        <v>51433.666666666664</v>
      </c>
      <c r="E266" s="15">
        <f>AVERAGE(E111:E113)</f>
        <v>89318</v>
      </c>
      <c r="F266" s="15">
        <f>AVERAGE(F111:F113)</f>
        <v>277</v>
      </c>
      <c r="G266" s="15" t="str">
        <f>G91</f>
        <v>-</v>
      </c>
      <c r="H266" s="15">
        <f>AVERAGE(H111:H113)</f>
        <v>141300.66666666666</v>
      </c>
    </row>
    <row r="267" spans="1:8" ht="11.25" customHeight="1">
      <c r="A267" s="68" t="s">
        <v>10</v>
      </c>
      <c r="B267" s="15">
        <f>AVERAGE(B114:B115)</f>
        <v>114.5</v>
      </c>
      <c r="C267" s="15">
        <f>AVERAGE(C114:C115)</f>
        <v>91</v>
      </c>
      <c r="D267" s="15">
        <f>AVERAGE(D114:D115)</f>
        <v>1430</v>
      </c>
      <c r="E267" s="15">
        <f>AVERAGE(E114:E115)</f>
        <v>18144</v>
      </c>
      <c r="F267" s="15">
        <f>AVERAGE(F114:F115)</f>
        <v>1</v>
      </c>
      <c r="G267" s="15" t="str">
        <f>G92</f>
        <v>-</v>
      </c>
      <c r="H267" s="15">
        <f>AVERAGE(H114:H115)</f>
        <v>19780.5</v>
      </c>
    </row>
    <row r="268" spans="1:8" ht="11.25" customHeight="1">
      <c r="A268" s="68" t="s">
        <v>11</v>
      </c>
      <c r="B268" s="15">
        <f>AVERAGE(B116:B118)</f>
        <v>6.666666666666667</v>
      </c>
      <c r="C268" s="15">
        <f>AVERAGE(C116:C118)</f>
        <v>6</v>
      </c>
      <c r="D268" s="15">
        <f>AVERAGE(D116:D118)</f>
        <v>29.333333333333332</v>
      </c>
      <c r="E268" s="15">
        <f>AVERAGE(E116:E118)</f>
        <v>25395.333333333332</v>
      </c>
      <c r="F268" s="15">
        <f>AVERAGE(F116:F118)</f>
        <v>390</v>
      </c>
      <c r="G268" s="15" t="str">
        <f>G93</f>
        <v>-</v>
      </c>
      <c r="H268" s="15">
        <f>AVERAGE(H116:H118)</f>
        <v>25827.333333333332</v>
      </c>
    </row>
    <row r="269" spans="1:8" ht="11.25" customHeight="1">
      <c r="A269" s="68" t="s">
        <v>12</v>
      </c>
      <c r="B269" s="15">
        <f>AVERAGE(B119:B120)</f>
        <v>1</v>
      </c>
      <c r="C269" s="15">
        <f>AVERAGE(C119:C120)</f>
        <v>2</v>
      </c>
      <c r="D269" s="15">
        <f>AVERAGE(D119:D120)</f>
        <v>15.5</v>
      </c>
      <c r="E269" s="15">
        <f>AVERAGE(E119:E120)</f>
        <v>10.5</v>
      </c>
      <c r="F269" s="15">
        <f>AVERAGE(F119:F120)</f>
        <v>0</v>
      </c>
      <c r="G269" s="15" t="str">
        <f>G119</f>
        <v>-</v>
      </c>
      <c r="H269" s="15">
        <f>AVERAGE(H119:H120)</f>
        <v>29</v>
      </c>
    </row>
    <row r="270" spans="1:8" ht="11.25" customHeight="1">
      <c r="A270" s="68" t="s">
        <v>13</v>
      </c>
      <c r="B270" s="15">
        <f>AVERAGE(B121:B123)</f>
        <v>66.666666666666671</v>
      </c>
      <c r="C270" s="15">
        <f>AVERAGE(C121:C123)</f>
        <v>20.333333333333332</v>
      </c>
      <c r="D270" s="15">
        <f>AVERAGE(D121:D123)</f>
        <v>86</v>
      </c>
      <c r="E270" s="15">
        <f>AVERAGE(E121:E123)</f>
        <v>44.333333333333336</v>
      </c>
      <c r="F270" s="15">
        <f>AVERAGE(F121:F123)</f>
        <v>3.6666666666666665</v>
      </c>
      <c r="G270" s="15" t="str">
        <f>G121</f>
        <v>-</v>
      </c>
      <c r="H270" s="15">
        <f>AVERAGE(H121:H123)</f>
        <v>221</v>
      </c>
    </row>
    <row r="271" spans="1:8" ht="11.25" customHeight="1">
      <c r="A271" s="68" t="s">
        <v>14</v>
      </c>
      <c r="B271" s="15">
        <f>AVERAGE(B124:B125)</f>
        <v>37</v>
      </c>
      <c r="C271" s="15">
        <f>AVERAGE(C124:C125)</f>
        <v>16.5</v>
      </c>
      <c r="D271" s="15">
        <f>AVERAGE(D124:D125)</f>
        <v>103.5</v>
      </c>
      <c r="E271" s="15">
        <f>AVERAGE(E124:E125)</f>
        <v>28.5</v>
      </c>
      <c r="F271" s="15">
        <f>AVERAGE(F124:F125)</f>
        <v>4.5</v>
      </c>
      <c r="G271" s="15" t="str">
        <f>G124</f>
        <v>-</v>
      </c>
      <c r="H271" s="15">
        <f>AVERAGE(H124:H125)</f>
        <v>190</v>
      </c>
    </row>
    <row r="272" spans="1:8" ht="11.25" customHeight="1">
      <c r="A272" s="68">
        <v>2011</v>
      </c>
      <c r="B272" s="15">
        <f t="shared" ref="B272:H278" si="33">B126</f>
        <v>0</v>
      </c>
      <c r="C272" s="15">
        <f t="shared" si="33"/>
        <v>36</v>
      </c>
      <c r="D272" s="15">
        <f t="shared" si="33"/>
        <v>8</v>
      </c>
      <c r="E272" s="15">
        <f t="shared" si="33"/>
        <v>126</v>
      </c>
      <c r="F272" s="15">
        <f t="shared" si="33"/>
        <v>93</v>
      </c>
      <c r="G272" s="15">
        <f t="shared" si="33"/>
        <v>1</v>
      </c>
      <c r="H272" s="15">
        <f t="shared" si="33"/>
        <v>264</v>
      </c>
    </row>
    <row r="273" spans="1:8" ht="11.25" customHeight="1">
      <c r="A273" s="68">
        <v>2013</v>
      </c>
      <c r="B273" s="15">
        <f t="shared" si="33"/>
        <v>0</v>
      </c>
      <c r="C273" s="15">
        <f t="shared" si="33"/>
        <v>2</v>
      </c>
      <c r="D273" s="15">
        <f t="shared" si="33"/>
        <v>0</v>
      </c>
      <c r="E273" s="15">
        <f t="shared" si="33"/>
        <v>101</v>
      </c>
      <c r="F273" s="15">
        <f t="shared" si="33"/>
        <v>37</v>
      </c>
      <c r="G273" s="15">
        <f t="shared" si="33"/>
        <v>1</v>
      </c>
      <c r="H273" s="15">
        <f t="shared" si="33"/>
        <v>141</v>
      </c>
    </row>
    <row r="274" spans="1:8" ht="11.25" customHeight="1">
      <c r="A274" s="68">
        <v>2015</v>
      </c>
      <c r="B274" s="15">
        <f t="shared" si="33"/>
        <v>0</v>
      </c>
      <c r="C274" s="15">
        <f t="shared" si="33"/>
        <v>1</v>
      </c>
      <c r="D274" s="15">
        <f t="shared" si="33"/>
        <v>20</v>
      </c>
      <c r="E274" s="15">
        <f t="shared" si="33"/>
        <v>47</v>
      </c>
      <c r="F274" s="15">
        <f t="shared" si="33"/>
        <v>0</v>
      </c>
      <c r="G274" s="15">
        <f t="shared" si="33"/>
        <v>0</v>
      </c>
      <c r="H274" s="15">
        <f t="shared" si="33"/>
        <v>68</v>
      </c>
    </row>
    <row r="275" spans="1:8" ht="11.25" customHeight="1">
      <c r="A275" s="68">
        <v>2017</v>
      </c>
      <c r="B275" s="15">
        <f t="shared" si="33"/>
        <v>0</v>
      </c>
      <c r="C275" s="15">
        <f t="shared" si="33"/>
        <v>0</v>
      </c>
      <c r="D275" s="15">
        <f t="shared" si="33"/>
        <v>10</v>
      </c>
      <c r="E275" s="15">
        <f t="shared" si="33"/>
        <v>3</v>
      </c>
      <c r="F275" s="15">
        <f t="shared" si="33"/>
        <v>0</v>
      </c>
      <c r="G275" s="15">
        <f t="shared" si="33"/>
        <v>0</v>
      </c>
      <c r="H275" s="15">
        <f t="shared" si="33"/>
        <v>13</v>
      </c>
    </row>
    <row r="276" spans="1:8" ht="11.25" customHeight="1">
      <c r="A276" s="68">
        <v>2019</v>
      </c>
      <c r="B276" s="15">
        <f t="shared" si="33"/>
        <v>0</v>
      </c>
      <c r="C276" s="15">
        <f t="shared" si="33"/>
        <v>0</v>
      </c>
      <c r="D276" s="15">
        <f t="shared" si="33"/>
        <v>483</v>
      </c>
      <c r="E276" s="15">
        <f t="shared" si="33"/>
        <v>2</v>
      </c>
      <c r="F276" s="15">
        <f t="shared" si="33"/>
        <v>0</v>
      </c>
      <c r="G276" s="15">
        <f t="shared" si="33"/>
        <v>0</v>
      </c>
      <c r="H276" s="15">
        <f t="shared" si="33"/>
        <v>485</v>
      </c>
    </row>
    <row r="277" spans="1:8" ht="11.25" customHeight="1">
      <c r="A277" s="68">
        <v>2021</v>
      </c>
      <c r="B277" s="15">
        <f t="shared" si="33"/>
        <v>0</v>
      </c>
      <c r="C277" s="15">
        <f t="shared" si="33"/>
        <v>0</v>
      </c>
      <c r="D277" s="15">
        <f t="shared" si="33"/>
        <v>4</v>
      </c>
      <c r="E277" s="15">
        <f t="shared" si="33"/>
        <v>29</v>
      </c>
      <c r="F277" s="15">
        <f t="shared" si="33"/>
        <v>0</v>
      </c>
      <c r="G277" s="15">
        <f t="shared" si="33"/>
        <v>0</v>
      </c>
      <c r="H277" s="15">
        <f t="shared" si="33"/>
        <v>33</v>
      </c>
    </row>
    <row r="278" spans="1:8" ht="11.25" customHeight="1">
      <c r="A278" s="68">
        <v>2023</v>
      </c>
      <c r="B278" s="15">
        <f t="shared" si="33"/>
        <v>0</v>
      </c>
      <c r="C278" s="15">
        <f t="shared" si="33"/>
        <v>0</v>
      </c>
      <c r="D278" s="15">
        <f t="shared" si="33"/>
        <v>41</v>
      </c>
      <c r="E278" s="15">
        <f t="shared" si="33"/>
        <v>5</v>
      </c>
      <c r="F278" s="15">
        <f t="shared" si="33"/>
        <v>0</v>
      </c>
      <c r="G278" s="15">
        <f t="shared" si="33"/>
        <v>0</v>
      </c>
      <c r="H278" s="15">
        <f t="shared" si="33"/>
        <v>46</v>
      </c>
    </row>
    <row r="279" spans="1:8" ht="11.25" customHeight="1">
      <c r="A279" s="68"/>
      <c r="B279" s="15"/>
      <c r="C279" s="15"/>
      <c r="D279" s="15"/>
      <c r="E279" s="15"/>
      <c r="F279" s="15"/>
      <c r="G279" s="15"/>
      <c r="H279" s="15"/>
    </row>
    <row r="280" spans="1:8">
      <c r="A280" s="71" t="s">
        <v>326</v>
      </c>
      <c r="B280" s="73"/>
      <c r="C280" s="73"/>
      <c r="D280" s="73"/>
      <c r="E280" s="17"/>
      <c r="F280" s="17"/>
      <c r="G280" s="17"/>
      <c r="H280" s="17"/>
    </row>
    <row r="281" spans="1:8" ht="11.25" customHeight="1">
      <c r="A281" s="68" t="s">
        <v>102</v>
      </c>
      <c r="B281" s="15">
        <f t="shared" ref="B281:H281" si="34">AVERAGE(B137:B139)</f>
        <v>31.666666666666668</v>
      </c>
      <c r="C281" s="15">
        <f t="shared" si="34"/>
        <v>214</v>
      </c>
      <c r="D281" s="15">
        <f t="shared" si="34"/>
        <v>2207.6666666666665</v>
      </c>
      <c r="E281" s="15">
        <f t="shared" si="34"/>
        <v>7806.333333333333</v>
      </c>
      <c r="F281" s="15">
        <f t="shared" si="34"/>
        <v>320.33333333333331</v>
      </c>
      <c r="G281" s="15">
        <f t="shared" si="34"/>
        <v>0</v>
      </c>
      <c r="H281" s="15">
        <f t="shared" si="34"/>
        <v>10580</v>
      </c>
    </row>
    <row r="282" spans="1:8" ht="11.25" customHeight="1">
      <c r="A282" s="68" t="s">
        <v>10</v>
      </c>
      <c r="B282" s="15">
        <f t="shared" ref="B282:H282" si="35">AVERAGE(B140:B141)</f>
        <v>5</v>
      </c>
      <c r="C282" s="15">
        <f t="shared" si="35"/>
        <v>10</v>
      </c>
      <c r="D282" s="15">
        <f t="shared" si="35"/>
        <v>8991</v>
      </c>
      <c r="E282" s="15">
        <f t="shared" si="35"/>
        <v>4253.5</v>
      </c>
      <c r="F282" s="15">
        <f t="shared" si="35"/>
        <v>591</v>
      </c>
      <c r="G282" s="15">
        <f t="shared" si="35"/>
        <v>0</v>
      </c>
      <c r="H282" s="15">
        <f t="shared" si="35"/>
        <v>13850.5</v>
      </c>
    </row>
    <row r="283" spans="1:8" ht="11.25" customHeight="1">
      <c r="A283" s="68" t="s">
        <v>11</v>
      </c>
      <c r="B283" s="15">
        <f t="shared" ref="B283:H283" si="36">AVERAGE(B142:B144)</f>
        <v>0</v>
      </c>
      <c r="C283" s="15">
        <f t="shared" si="36"/>
        <v>0.66666666666666663</v>
      </c>
      <c r="D283" s="15">
        <f t="shared" si="36"/>
        <v>499</v>
      </c>
      <c r="E283" s="15">
        <f t="shared" si="36"/>
        <v>5519</v>
      </c>
      <c r="F283" s="15">
        <f t="shared" si="36"/>
        <v>261</v>
      </c>
      <c r="G283" s="15">
        <f t="shared" si="36"/>
        <v>0</v>
      </c>
      <c r="H283" s="15">
        <f t="shared" si="36"/>
        <v>6279.666666666667</v>
      </c>
    </row>
    <row r="284" spans="1:8" ht="11.25" customHeight="1">
      <c r="A284" s="68" t="s">
        <v>12</v>
      </c>
      <c r="B284" s="15">
        <f>AVERAGE(B145:B146)</f>
        <v>0</v>
      </c>
      <c r="C284" s="15">
        <f>AVERAGE(C145:C146)</f>
        <v>0</v>
      </c>
      <c r="D284" s="15">
        <f>AVERAGE(D145:D146)</f>
        <v>0</v>
      </c>
      <c r="E284" s="15">
        <f>AVERAGE(E145:E146)</f>
        <v>1572.5</v>
      </c>
      <c r="F284" s="15">
        <f>AVERAGE(F145:F146)</f>
        <v>80.5</v>
      </c>
      <c r="G284" s="15" t="str">
        <f>G145</f>
        <v>-</v>
      </c>
      <c r="H284" s="15">
        <f>AVERAGE(H145:H146)</f>
        <v>1653</v>
      </c>
    </row>
    <row r="285" spans="1:8" ht="11.25" customHeight="1">
      <c r="A285" s="68" t="s">
        <v>13</v>
      </c>
      <c r="B285" s="15">
        <f t="shared" ref="B285:H285" si="37">AVERAGE(B147:B148)</f>
        <v>5.5</v>
      </c>
      <c r="C285" s="15">
        <f t="shared" si="37"/>
        <v>0</v>
      </c>
      <c r="D285" s="15">
        <f t="shared" si="37"/>
        <v>434</v>
      </c>
      <c r="E285" s="15">
        <f t="shared" si="37"/>
        <v>789</v>
      </c>
      <c r="F285" s="15">
        <f t="shared" si="37"/>
        <v>115</v>
      </c>
      <c r="G285" s="15">
        <f t="shared" si="37"/>
        <v>0</v>
      </c>
      <c r="H285" s="15">
        <f t="shared" si="37"/>
        <v>1343.5</v>
      </c>
    </row>
    <row r="286" spans="1:8" ht="11.25" customHeight="1">
      <c r="A286" s="68" t="s">
        <v>14</v>
      </c>
      <c r="B286" s="15">
        <f t="shared" ref="B286:H286" si="38">AVERAGE(B149:B151)</f>
        <v>0</v>
      </c>
      <c r="C286" s="15">
        <f t="shared" si="38"/>
        <v>2.3333333333333335</v>
      </c>
      <c r="D286" s="15">
        <f t="shared" si="38"/>
        <v>314.33333333333331</v>
      </c>
      <c r="E286" s="15">
        <f t="shared" si="38"/>
        <v>272.66666666666669</v>
      </c>
      <c r="F286" s="15">
        <f t="shared" si="38"/>
        <v>1</v>
      </c>
      <c r="G286" s="15">
        <f t="shared" si="38"/>
        <v>0</v>
      </c>
      <c r="H286" s="15">
        <f t="shared" si="38"/>
        <v>590.33333333333337</v>
      </c>
    </row>
    <row r="287" spans="1:8" ht="11.25" customHeight="1">
      <c r="A287" s="68">
        <v>2011</v>
      </c>
      <c r="B287" s="15">
        <f t="shared" ref="B287:H293" si="39">B152</f>
        <v>0</v>
      </c>
      <c r="C287" s="15">
        <f t="shared" si="39"/>
        <v>6</v>
      </c>
      <c r="D287" s="15">
        <f t="shared" si="39"/>
        <v>718</v>
      </c>
      <c r="E287" s="15">
        <f t="shared" si="39"/>
        <v>334</v>
      </c>
      <c r="F287" s="15">
        <f t="shared" si="39"/>
        <v>16</v>
      </c>
      <c r="G287" s="15">
        <f t="shared" si="39"/>
        <v>0</v>
      </c>
      <c r="H287" s="15">
        <f t="shared" si="39"/>
        <v>1074</v>
      </c>
    </row>
    <row r="288" spans="1:8" ht="11.25" customHeight="1">
      <c r="A288" s="68">
        <v>2013</v>
      </c>
      <c r="B288" s="15">
        <f t="shared" si="39"/>
        <v>0</v>
      </c>
      <c r="C288" s="15">
        <f t="shared" si="39"/>
        <v>0</v>
      </c>
      <c r="D288" s="15">
        <f t="shared" si="39"/>
        <v>89</v>
      </c>
      <c r="E288" s="15">
        <f t="shared" si="39"/>
        <v>120</v>
      </c>
      <c r="F288" s="15">
        <f t="shared" si="39"/>
        <v>0</v>
      </c>
      <c r="G288" s="15">
        <f t="shared" si="39"/>
        <v>0</v>
      </c>
      <c r="H288" s="15">
        <f t="shared" si="39"/>
        <v>209</v>
      </c>
    </row>
    <row r="289" spans="1:8" ht="11.25" customHeight="1">
      <c r="A289" s="68">
        <v>2015</v>
      </c>
      <c r="B289" s="15">
        <f t="shared" si="39"/>
        <v>0</v>
      </c>
      <c r="C289" s="15">
        <f t="shared" si="39"/>
        <v>6</v>
      </c>
      <c r="D289" s="15">
        <f t="shared" si="39"/>
        <v>98</v>
      </c>
      <c r="E289" s="15">
        <f t="shared" si="39"/>
        <v>18</v>
      </c>
      <c r="F289" s="15">
        <f t="shared" si="39"/>
        <v>0</v>
      </c>
      <c r="G289" s="15">
        <f t="shared" si="39"/>
        <v>0</v>
      </c>
      <c r="H289" s="15">
        <f t="shared" si="39"/>
        <v>122</v>
      </c>
    </row>
    <row r="290" spans="1:8" ht="11.25" customHeight="1">
      <c r="A290" s="68">
        <v>2017</v>
      </c>
      <c r="B290" s="15">
        <f t="shared" si="39"/>
        <v>0</v>
      </c>
      <c r="C290" s="15">
        <f t="shared" si="39"/>
        <v>0</v>
      </c>
      <c r="D290" s="15">
        <f t="shared" si="39"/>
        <v>61</v>
      </c>
      <c r="E290" s="15">
        <f t="shared" si="39"/>
        <v>134</v>
      </c>
      <c r="F290" s="15">
        <f t="shared" si="39"/>
        <v>0</v>
      </c>
      <c r="G290" s="15">
        <f t="shared" si="39"/>
        <v>0</v>
      </c>
      <c r="H290" s="15">
        <f t="shared" si="39"/>
        <v>195</v>
      </c>
    </row>
    <row r="291" spans="1:8" ht="11.25" customHeight="1">
      <c r="A291" s="68">
        <v>2019</v>
      </c>
      <c r="B291" s="15">
        <f t="shared" si="39"/>
        <v>0</v>
      </c>
      <c r="C291" s="15">
        <f t="shared" si="39"/>
        <v>0</v>
      </c>
      <c r="D291" s="15">
        <f t="shared" si="39"/>
        <v>243</v>
      </c>
      <c r="E291" s="15">
        <f t="shared" si="39"/>
        <v>270</v>
      </c>
      <c r="F291" s="15">
        <f t="shared" si="39"/>
        <v>0</v>
      </c>
      <c r="G291" s="15">
        <f t="shared" si="39"/>
        <v>0</v>
      </c>
      <c r="H291" s="15">
        <f t="shared" si="39"/>
        <v>513</v>
      </c>
    </row>
    <row r="292" spans="1:8" ht="11.25" customHeight="1">
      <c r="A292" s="68">
        <v>2021</v>
      </c>
      <c r="B292" s="15">
        <f t="shared" si="39"/>
        <v>0</v>
      </c>
      <c r="C292" s="15">
        <f t="shared" si="39"/>
        <v>0</v>
      </c>
      <c r="D292" s="15">
        <f t="shared" si="39"/>
        <v>17</v>
      </c>
      <c r="E292" s="15">
        <f t="shared" si="39"/>
        <v>41</v>
      </c>
      <c r="F292" s="15">
        <f t="shared" si="39"/>
        <v>0</v>
      </c>
      <c r="G292" s="15">
        <f t="shared" si="39"/>
        <v>0</v>
      </c>
      <c r="H292" s="15">
        <f t="shared" si="39"/>
        <v>58</v>
      </c>
    </row>
    <row r="293" spans="1:8" ht="11.25" customHeight="1">
      <c r="A293" s="68">
        <v>2023</v>
      </c>
      <c r="B293" s="15">
        <f t="shared" si="39"/>
        <v>0</v>
      </c>
      <c r="C293" s="15">
        <f t="shared" si="39"/>
        <v>0</v>
      </c>
      <c r="D293" s="15">
        <f t="shared" si="39"/>
        <v>126</v>
      </c>
      <c r="E293" s="15">
        <f t="shared" si="39"/>
        <v>1</v>
      </c>
      <c r="F293" s="15">
        <f t="shared" si="39"/>
        <v>0</v>
      </c>
      <c r="G293" s="15">
        <f t="shared" si="39"/>
        <v>0</v>
      </c>
      <c r="H293" s="15">
        <f t="shared" si="39"/>
        <v>0</v>
      </c>
    </row>
    <row r="294" spans="1:8" ht="11.25" customHeight="1">
      <c r="A294" s="68"/>
      <c r="B294" s="15"/>
      <c r="C294" s="15"/>
      <c r="D294" s="15"/>
      <c r="E294" s="15"/>
      <c r="F294" s="15"/>
      <c r="G294" s="15"/>
      <c r="H294" s="15"/>
    </row>
    <row r="295" spans="1:8">
      <c r="A295" s="72" t="s">
        <v>327</v>
      </c>
      <c r="B295" s="103"/>
      <c r="C295" s="103"/>
      <c r="D295" s="103"/>
      <c r="E295" s="15"/>
      <c r="F295" s="15"/>
      <c r="G295" s="15"/>
      <c r="H295" s="15"/>
    </row>
    <row r="296" spans="1:8" ht="11.25" customHeight="1">
      <c r="A296" s="68" t="s">
        <v>102</v>
      </c>
      <c r="B296" s="15">
        <f t="shared" ref="B296:H296" si="40">AVERAGE(B163:B165)</f>
        <v>267</v>
      </c>
      <c r="C296" s="15">
        <f t="shared" si="40"/>
        <v>250.66666666666666</v>
      </c>
      <c r="D296" s="15">
        <f t="shared" si="40"/>
        <v>53641.333333333336</v>
      </c>
      <c r="E296" s="15">
        <f t="shared" si="40"/>
        <v>97124.333333333328</v>
      </c>
      <c r="F296" s="15">
        <f t="shared" si="40"/>
        <v>597.33333333333337</v>
      </c>
      <c r="G296" s="15">
        <f t="shared" si="40"/>
        <v>0</v>
      </c>
      <c r="H296" s="15">
        <f t="shared" si="40"/>
        <v>151880.66666666666</v>
      </c>
    </row>
    <row r="297" spans="1:8" ht="11.25" customHeight="1">
      <c r="A297" s="68" t="s">
        <v>10</v>
      </c>
      <c r="B297" s="15">
        <f t="shared" ref="B297:H297" si="41">AVERAGE(B166:B167)</f>
        <v>119.5</v>
      </c>
      <c r="C297" s="15">
        <f t="shared" si="41"/>
        <v>101</v>
      </c>
      <c r="D297" s="15">
        <f t="shared" si="41"/>
        <v>10421</v>
      </c>
      <c r="E297" s="15">
        <f t="shared" si="41"/>
        <v>22397.5</v>
      </c>
      <c r="F297" s="15">
        <f t="shared" si="41"/>
        <v>592</v>
      </c>
      <c r="G297" s="15">
        <f t="shared" si="41"/>
        <v>0</v>
      </c>
      <c r="H297" s="15">
        <f t="shared" si="41"/>
        <v>33631</v>
      </c>
    </row>
    <row r="298" spans="1:8" ht="11.25" customHeight="1">
      <c r="A298" s="68" t="s">
        <v>11</v>
      </c>
      <c r="B298" s="15">
        <f t="shared" ref="B298:H298" si="42">AVERAGE(B168:B170)</f>
        <v>6.666666666666667</v>
      </c>
      <c r="C298" s="15">
        <f t="shared" si="42"/>
        <v>6.666666666666667</v>
      </c>
      <c r="D298" s="15">
        <f t="shared" si="42"/>
        <v>528.33333333333337</v>
      </c>
      <c r="E298" s="15">
        <f t="shared" si="42"/>
        <v>30914.333333333332</v>
      </c>
      <c r="F298" s="15">
        <f t="shared" si="42"/>
        <v>651</v>
      </c>
      <c r="G298" s="15">
        <f t="shared" si="42"/>
        <v>0</v>
      </c>
      <c r="H298" s="15">
        <f t="shared" si="42"/>
        <v>32107</v>
      </c>
    </row>
    <row r="299" spans="1:8" ht="11.25" customHeight="1">
      <c r="A299" s="68" t="s">
        <v>12</v>
      </c>
      <c r="B299" s="15">
        <f>AVERAGE(B171:B172)</f>
        <v>1</v>
      </c>
      <c r="C299" s="15">
        <f>AVERAGE(C171:C172)</f>
        <v>2</v>
      </c>
      <c r="D299" s="15">
        <f>AVERAGE(D171:D172)</f>
        <v>15.5</v>
      </c>
      <c r="E299" s="15">
        <f>AVERAGE(E171:E172)</f>
        <v>1583</v>
      </c>
      <c r="F299" s="15">
        <f>AVERAGE(F171:F172)</f>
        <v>80.5</v>
      </c>
      <c r="G299" s="15" t="str">
        <f>G171</f>
        <v>-</v>
      </c>
      <c r="H299" s="15">
        <f>AVERAGE(H171:H172)</f>
        <v>1682</v>
      </c>
    </row>
    <row r="300" spans="1:8" ht="11.25" customHeight="1">
      <c r="A300" s="68" t="s">
        <v>13</v>
      </c>
      <c r="B300" s="15">
        <f t="shared" ref="B300:H300" si="43">AVERAGE(B173:B175)</f>
        <v>70.333333333333329</v>
      </c>
      <c r="C300" s="15">
        <f t="shared" si="43"/>
        <v>20.333333333333332</v>
      </c>
      <c r="D300" s="15">
        <f t="shared" si="43"/>
        <v>437.33333333333331</v>
      </c>
      <c r="E300" s="15">
        <f t="shared" si="43"/>
        <v>636.33333333333337</v>
      </c>
      <c r="F300" s="15">
        <f t="shared" si="43"/>
        <v>81.333333333333329</v>
      </c>
      <c r="G300" s="15">
        <f t="shared" si="43"/>
        <v>0</v>
      </c>
      <c r="H300" s="15">
        <f t="shared" si="43"/>
        <v>1245.6666666666667</v>
      </c>
    </row>
    <row r="301" spans="1:8" ht="11.25" customHeight="1">
      <c r="A301" s="68" t="s">
        <v>14</v>
      </c>
      <c r="B301" s="15">
        <f t="shared" ref="B301:H301" si="44">AVERAGE(B176:B177)</f>
        <v>37</v>
      </c>
      <c r="C301" s="15">
        <f t="shared" si="44"/>
        <v>20</v>
      </c>
      <c r="D301" s="15">
        <f t="shared" si="44"/>
        <v>482</v>
      </c>
      <c r="E301" s="15">
        <f t="shared" si="44"/>
        <v>338.5</v>
      </c>
      <c r="F301" s="15">
        <f t="shared" si="44"/>
        <v>4.5</v>
      </c>
      <c r="G301" s="15">
        <f t="shared" si="44"/>
        <v>0</v>
      </c>
      <c r="H301" s="15">
        <f t="shared" si="44"/>
        <v>882</v>
      </c>
    </row>
    <row r="302" spans="1:8" ht="11.25" customHeight="1">
      <c r="A302" s="68">
        <v>2011</v>
      </c>
      <c r="B302" s="15">
        <f t="shared" ref="B302:H308" si="45">B178</f>
        <v>0</v>
      </c>
      <c r="C302" s="15">
        <f t="shared" si="45"/>
        <v>42</v>
      </c>
      <c r="D302" s="15">
        <f t="shared" si="45"/>
        <v>726</v>
      </c>
      <c r="E302" s="15">
        <f t="shared" si="45"/>
        <v>460</v>
      </c>
      <c r="F302" s="15">
        <f t="shared" si="45"/>
        <v>109</v>
      </c>
      <c r="G302" s="15">
        <f t="shared" si="45"/>
        <v>1</v>
      </c>
      <c r="H302" s="15">
        <f t="shared" si="45"/>
        <v>1338</v>
      </c>
    </row>
    <row r="303" spans="1:8" ht="11.25" customHeight="1">
      <c r="A303" s="68">
        <v>2013</v>
      </c>
      <c r="B303" s="15">
        <f t="shared" si="45"/>
        <v>0</v>
      </c>
      <c r="C303" s="15">
        <f t="shared" si="45"/>
        <v>2</v>
      </c>
      <c r="D303" s="15">
        <f t="shared" si="45"/>
        <v>89</v>
      </c>
      <c r="E303" s="15">
        <f t="shared" si="45"/>
        <v>221</v>
      </c>
      <c r="F303" s="15">
        <f t="shared" si="45"/>
        <v>37</v>
      </c>
      <c r="G303" s="15">
        <f t="shared" si="45"/>
        <v>1</v>
      </c>
      <c r="H303" s="15">
        <f t="shared" si="45"/>
        <v>350</v>
      </c>
    </row>
    <row r="304" spans="1:8" ht="11.25" customHeight="1">
      <c r="A304" s="68">
        <v>2015</v>
      </c>
      <c r="B304" s="15">
        <f t="shared" si="45"/>
        <v>0</v>
      </c>
      <c r="C304" s="15">
        <f t="shared" si="45"/>
        <v>7</v>
      </c>
      <c r="D304" s="15">
        <f t="shared" si="45"/>
        <v>118</v>
      </c>
      <c r="E304" s="15">
        <f t="shared" si="45"/>
        <v>65</v>
      </c>
      <c r="F304" s="15">
        <f t="shared" si="45"/>
        <v>0</v>
      </c>
      <c r="G304" s="15">
        <f t="shared" si="45"/>
        <v>0</v>
      </c>
      <c r="H304" s="15">
        <f t="shared" si="45"/>
        <v>190</v>
      </c>
    </row>
    <row r="305" spans="1:8" ht="10.5" customHeight="1">
      <c r="A305" s="68">
        <v>2017</v>
      </c>
      <c r="B305" s="15">
        <f t="shared" si="45"/>
        <v>0</v>
      </c>
      <c r="C305" s="15">
        <f t="shared" si="45"/>
        <v>0</v>
      </c>
      <c r="D305" s="15">
        <f t="shared" si="45"/>
        <v>71</v>
      </c>
      <c r="E305" s="15">
        <f t="shared" si="45"/>
        <v>137</v>
      </c>
      <c r="F305" s="15">
        <f t="shared" si="45"/>
        <v>0</v>
      </c>
      <c r="G305" s="15">
        <f t="shared" si="45"/>
        <v>0</v>
      </c>
      <c r="H305" s="15">
        <f t="shared" si="45"/>
        <v>208</v>
      </c>
    </row>
    <row r="306" spans="1:8" ht="11.25" customHeight="1">
      <c r="A306" s="68">
        <v>2019</v>
      </c>
      <c r="B306" s="15">
        <f t="shared" si="45"/>
        <v>0</v>
      </c>
      <c r="C306" s="15">
        <f t="shared" si="45"/>
        <v>0</v>
      </c>
      <c r="D306" s="15">
        <f t="shared" si="45"/>
        <v>726</v>
      </c>
      <c r="E306" s="15">
        <f t="shared" si="45"/>
        <v>272</v>
      </c>
      <c r="F306" s="15">
        <f t="shared" si="45"/>
        <v>0</v>
      </c>
      <c r="G306" s="15">
        <f t="shared" si="45"/>
        <v>0</v>
      </c>
      <c r="H306" s="15">
        <f t="shared" si="45"/>
        <v>998</v>
      </c>
    </row>
    <row r="307" spans="1:8" ht="11.25" customHeight="1">
      <c r="A307" s="68">
        <v>2021</v>
      </c>
      <c r="B307" s="15">
        <f t="shared" si="45"/>
        <v>0</v>
      </c>
      <c r="C307" s="15">
        <f t="shared" si="45"/>
        <v>0</v>
      </c>
      <c r="D307" s="15">
        <f t="shared" si="45"/>
        <v>21</v>
      </c>
      <c r="E307" s="15">
        <f t="shared" si="45"/>
        <v>70</v>
      </c>
      <c r="F307" s="15">
        <f t="shared" si="45"/>
        <v>0</v>
      </c>
      <c r="G307" s="15">
        <f t="shared" si="45"/>
        <v>0</v>
      </c>
      <c r="H307" s="15">
        <f t="shared" si="45"/>
        <v>91</v>
      </c>
    </row>
    <row r="308" spans="1:8" ht="11.25" customHeight="1">
      <c r="A308" s="68">
        <v>2023</v>
      </c>
      <c r="B308" s="15">
        <f t="shared" si="45"/>
        <v>0</v>
      </c>
      <c r="C308" s="15">
        <f t="shared" si="45"/>
        <v>0</v>
      </c>
      <c r="D308" s="15">
        <f t="shared" si="45"/>
        <v>167</v>
      </c>
      <c r="E308" s="15">
        <f t="shared" si="45"/>
        <v>6</v>
      </c>
      <c r="F308" s="15">
        <f t="shared" si="45"/>
        <v>0</v>
      </c>
      <c r="G308" s="15">
        <f t="shared" si="45"/>
        <v>0</v>
      </c>
      <c r="H308" s="15">
        <f t="shared" si="45"/>
        <v>46</v>
      </c>
    </row>
    <row r="309" spans="1:8" ht="21" customHeight="1">
      <c r="A309" s="320" t="s">
        <v>296</v>
      </c>
      <c r="B309" s="320"/>
      <c r="C309" s="320"/>
      <c r="D309" s="320"/>
      <c r="E309" s="320"/>
      <c r="F309" s="320"/>
      <c r="G309" s="320"/>
      <c r="H309" s="320"/>
    </row>
    <row r="310" spans="1:8" ht="9.75" customHeight="1">
      <c r="A310" s="68" t="s">
        <v>328</v>
      </c>
      <c r="B310" s="174"/>
      <c r="C310" s="174"/>
      <c r="D310" s="174"/>
      <c r="E310" s="174"/>
      <c r="F310" s="174"/>
      <c r="G310" s="174"/>
      <c r="H310" s="174"/>
    </row>
    <row r="311" spans="1:8">
      <c r="A311" s="262"/>
      <c r="B311" s="262"/>
      <c r="C311" s="262"/>
      <c r="D311" s="262"/>
      <c r="E311" s="262"/>
      <c r="F311" s="262"/>
      <c r="G311" s="262"/>
      <c r="H311" s="262"/>
    </row>
    <row r="312" spans="1:8" ht="11.25" customHeight="1">
      <c r="A312" s="216"/>
      <c r="B312" s="216"/>
      <c r="C312" s="216"/>
      <c r="D312" s="216"/>
      <c r="E312" s="216"/>
      <c r="F312" s="216"/>
      <c r="G312" s="216"/>
      <c r="H312" s="216"/>
    </row>
    <row r="313" spans="1:8" ht="11.25" customHeight="1"/>
  </sheetData>
  <mergeCells count="7">
    <mergeCell ref="A1:H2"/>
    <mergeCell ref="A185:H185"/>
    <mergeCell ref="A186:H186"/>
    <mergeCell ref="A309:H309"/>
    <mergeCell ref="A311:H311"/>
    <mergeCell ref="A199:H200"/>
    <mergeCell ref="A262:H263"/>
  </mergeCells>
  <pageMargins left="0.7" right="0.7" top="0.75" bottom="0.75" header="0.3" footer="0.3"/>
  <pageSetup orientation="portrait" r:id="rId1"/>
  <rowBreaks count="1" manualBreakCount="1">
    <brk id="260"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0"/>
  <dimension ref="A1:K250"/>
  <sheetViews>
    <sheetView showGridLines="0" topLeftCell="A169" zoomScale="130" zoomScaleNormal="130" zoomScaleSheetLayoutView="85" workbookViewId="0">
      <selection activeCell="L10" sqref="L10"/>
    </sheetView>
  </sheetViews>
  <sheetFormatPr defaultColWidth="9" defaultRowHeight="15.6"/>
  <cols>
    <col min="1" max="16384" width="9" style="173"/>
  </cols>
  <sheetData>
    <row r="1" spans="1:11" ht="11.25" customHeight="1">
      <c r="A1" s="270" t="s">
        <v>333</v>
      </c>
      <c r="B1" s="270"/>
      <c r="C1" s="270"/>
      <c r="D1" s="270"/>
      <c r="E1" s="270"/>
      <c r="F1" s="270"/>
      <c r="G1" s="270"/>
      <c r="H1" s="270"/>
      <c r="I1" s="270"/>
    </row>
    <row r="2" spans="1:11" ht="11.25" customHeight="1">
      <c r="A2" s="2" t="s">
        <v>1</v>
      </c>
      <c r="B2" s="151" t="s">
        <v>20</v>
      </c>
      <c r="C2" s="151" t="s">
        <v>21</v>
      </c>
      <c r="D2" s="151" t="s">
        <v>22</v>
      </c>
      <c r="E2" s="151" t="s">
        <v>23</v>
      </c>
      <c r="F2" s="151" t="s">
        <v>24</v>
      </c>
      <c r="G2" s="151" t="s">
        <v>25</v>
      </c>
      <c r="H2" s="151" t="s">
        <v>26</v>
      </c>
      <c r="I2" s="151" t="s">
        <v>122</v>
      </c>
    </row>
    <row r="3" spans="1:11" ht="11.25" customHeight="1">
      <c r="A3" s="63" t="s">
        <v>334</v>
      </c>
    </row>
    <row r="4" spans="1:11" ht="11.25" customHeight="1">
      <c r="A4" s="68">
        <v>1976</v>
      </c>
      <c r="B4" s="21">
        <f>IF(AND('A-17'!B4="-",'A-17'!B55="-",'A-17'!B106="-"),"-",SUM('A-17'!B4,'A-17'!B55,'A-17'!B106))</f>
        <v>1025</v>
      </c>
      <c r="C4" s="21">
        <f>IF(AND('A-17'!C4="-",'A-17'!C55="-",'A-17'!C106="-"),"-",SUM('A-17'!C4,'A-17'!C55,'A-17'!C106))</f>
        <v>14874</v>
      </c>
      <c r="D4" s="21">
        <f>IF(AND('A-17'!D4="-",'A-17'!D55="-",'A-17'!D106="-"),"-",SUM('A-17'!D4,'A-17'!D55,'A-17'!D106))</f>
        <v>45486</v>
      </c>
      <c r="E4" s="21">
        <f>IF(AND('A-17'!E4="-",'A-17'!E55="-",'A-17'!E106="-"),"-",SUM('A-17'!E4,'A-17'!E55,'A-17'!E106))</f>
        <v>103454</v>
      </c>
      <c r="F4" s="21">
        <f>IF(AND('A-17'!F4="-",'A-17'!F55="-",'A-17'!F106="-"),"-",SUM('A-17'!F4,'A-17'!F55,'A-17'!F106))</f>
        <v>110606</v>
      </c>
      <c r="G4" s="21">
        <f>IF(AND('A-17'!G4="-",'A-17'!G55="-",'A-17'!G106="-"),"-",SUM('A-17'!G4,'A-17'!G55,'A-17'!G106))</f>
        <v>55809</v>
      </c>
      <c r="H4" s="21">
        <f>IF(AND('A-17'!H4="-",'A-17'!H55="-",'A-17'!H106="-"),"-",SUM('A-17'!H4,'A-17'!H55,'A-17'!H106))</f>
        <v>6146</v>
      </c>
      <c r="I4" s="21">
        <f>IF(AND('A-17'!I4="-",'A-17'!I55="-",'A-17'!I106="-"),"-",SUM('A-17'!I4,'A-17'!I55,'A-17'!I106))</f>
        <v>337400</v>
      </c>
      <c r="J4" s="14"/>
      <c r="K4" s="14"/>
    </row>
    <row r="5" spans="1:11" ht="11.25" customHeight="1">
      <c r="A5" s="68">
        <v>1977</v>
      </c>
      <c r="B5" s="21">
        <f>IF(AND('A-17'!B5="-",'A-17'!B56="-",'A-17'!B107="-"),"-",SUM('A-17'!B5,'A-17'!B56,'A-17'!B107))</f>
        <v>7682</v>
      </c>
      <c r="C5" s="21">
        <f>IF(AND('A-17'!C5="-",'A-17'!C56="-",'A-17'!C107="-"),"-",SUM('A-17'!C5,'A-17'!C56,'A-17'!C107))</f>
        <v>13049</v>
      </c>
      <c r="D5" s="21">
        <f>IF(AND('A-17'!D5="-",'A-17'!D56="-",'A-17'!D107="-"),"-",SUM('A-17'!D5,'A-17'!D56,'A-17'!D107))</f>
        <v>46179</v>
      </c>
      <c r="E5" s="21">
        <f>IF(AND('A-17'!E5="-",'A-17'!E56="-",'A-17'!E107="-"),"-",SUM('A-17'!E5,'A-17'!E56,'A-17'!E107))</f>
        <v>90944</v>
      </c>
      <c r="F5" s="21">
        <f>IF(AND('A-17'!F5="-",'A-17'!F56="-",'A-17'!F107="-"),"-",SUM('A-17'!F5,'A-17'!F56,'A-17'!F107))</f>
        <v>129522</v>
      </c>
      <c r="G5" s="21">
        <f>IF(AND('A-17'!G5="-",'A-17'!G56="-",'A-17'!G107="-"),"-",SUM('A-17'!G5,'A-17'!G56,'A-17'!G107))</f>
        <v>57670</v>
      </c>
      <c r="H5" s="21">
        <f>IF(AND('A-17'!H5="-",'A-17'!H56="-",'A-17'!H107="-"),"-",SUM('A-17'!H5,'A-17'!H56,'A-17'!H107))</f>
        <v>3379</v>
      </c>
      <c r="I5" s="21">
        <f>IF(AND('A-17'!I5="-",'A-17'!I56="-",'A-17'!I107="-"),"-",SUM('A-17'!I5,'A-17'!I56,'A-17'!I107))</f>
        <v>348425</v>
      </c>
      <c r="J5" s="14"/>
      <c r="K5" s="14"/>
    </row>
    <row r="6" spans="1:11" ht="11.25" customHeight="1">
      <c r="A6" s="68">
        <v>1978</v>
      </c>
      <c r="B6" s="21">
        <f>IF(AND('A-17'!B6="-",'A-17'!B57="-",'A-17'!B108="-"),"-",SUM('A-17'!B6,'A-17'!B57,'A-17'!B108))</f>
        <v>2416</v>
      </c>
      <c r="C6" s="21">
        <f>IF(AND('A-17'!C6="-",'A-17'!C57="-",'A-17'!C108="-"),"-",SUM('A-17'!C6,'A-17'!C57,'A-17'!C108))</f>
        <v>14002</v>
      </c>
      <c r="D6" s="21">
        <f>IF(AND('A-17'!D6="-",'A-17'!D57="-",'A-17'!D108="-"),"-",SUM('A-17'!D6,'A-17'!D57,'A-17'!D108))</f>
        <v>48598</v>
      </c>
      <c r="E6" s="21">
        <f>IF(AND('A-17'!E6="-",'A-17'!E57="-",'A-17'!E108="-"),"-",SUM('A-17'!E6,'A-17'!E57,'A-17'!E108))</f>
        <v>105977</v>
      </c>
      <c r="F6" s="21">
        <f>IF(AND('A-17'!F6="-",'A-17'!F57="-",'A-17'!F108="-"),"-",SUM('A-17'!F6,'A-17'!F57,'A-17'!F108))</f>
        <v>103140</v>
      </c>
      <c r="G6" s="21">
        <f>IF(AND('A-17'!G6="-",'A-17'!G57="-",'A-17'!G108="-"),"-",SUM('A-17'!G6,'A-17'!G57,'A-17'!G108))</f>
        <v>45293</v>
      </c>
      <c r="H6" s="21">
        <f>IF(AND('A-17'!H6="-",'A-17'!H57="-",'A-17'!H108="-"),"-",SUM('A-17'!H6,'A-17'!H57,'A-17'!H108))</f>
        <v>7810</v>
      </c>
      <c r="I6" s="21">
        <f>IF(AND('A-17'!I6="-",'A-17'!I57="-",'A-17'!I108="-"),"-",SUM('A-17'!I6,'A-17'!I57,'A-17'!I108))</f>
        <v>327236</v>
      </c>
      <c r="J6" s="14"/>
      <c r="K6" s="14"/>
    </row>
    <row r="7" spans="1:11" ht="11.25" customHeight="1">
      <c r="A7" s="68">
        <v>1979</v>
      </c>
      <c r="B7" s="21">
        <f>IF(AND('A-17'!B7="-",'A-17'!B58="-",'A-17'!B109="-"),"-",SUM('A-17'!B7,'A-17'!B58,'A-17'!B109))</f>
        <v>1347</v>
      </c>
      <c r="C7" s="21">
        <f>IF(AND('A-17'!C7="-",'A-17'!C58="-",'A-17'!C109="-"),"-",SUM('A-17'!C7,'A-17'!C58,'A-17'!C109))</f>
        <v>15073</v>
      </c>
      <c r="D7" s="21">
        <f>IF(AND('A-17'!D7="-",'A-17'!D58="-",'A-17'!D109="-"),"-",SUM('A-17'!D7,'A-17'!D58,'A-17'!D109))</f>
        <v>38636</v>
      </c>
      <c r="E7" s="21">
        <f>IF(AND('A-17'!E7="-",'A-17'!E58="-",'A-17'!E109="-"),"-",SUM('A-17'!E7,'A-17'!E58,'A-17'!E109))</f>
        <v>68320</v>
      </c>
      <c r="F7" s="21">
        <f>IF(AND('A-17'!F7="-",'A-17'!F58="-",'A-17'!F109="-"),"-",SUM('A-17'!F7,'A-17'!F58,'A-17'!F109))</f>
        <v>76785</v>
      </c>
      <c r="G7" s="21">
        <f>IF(AND('A-17'!G7="-",'A-17'!G58="-",'A-17'!G109="-"),"-",SUM('A-17'!G7,'A-17'!G58,'A-17'!G109))</f>
        <v>4624</v>
      </c>
      <c r="H7" s="21">
        <f>IF(AND('A-17'!H7="-",'A-17'!H58="-",'A-17'!H109="-"),"-",SUM('A-17'!H7,'A-17'!H58,'A-17'!H109))</f>
        <v>406</v>
      </c>
      <c r="I7" s="21">
        <f>IF(AND('A-17'!I7="-",'A-17'!I58="-",'A-17'!I109="-"),"-",SUM('A-17'!I7,'A-17'!I58,'A-17'!I109))</f>
        <v>205191</v>
      </c>
      <c r="J7" s="14"/>
      <c r="K7" s="14"/>
    </row>
    <row r="8" spans="1:11" ht="11.25" customHeight="1">
      <c r="A8" s="68">
        <v>1980</v>
      </c>
      <c r="B8" s="21" t="str">
        <f>IF(AND('A-17'!B8="-",'A-17'!B59="-",'A-17'!B110="-"),"-",SUM('A-17'!B8,'A-17'!B59,'A-17'!B110))</f>
        <v>-</v>
      </c>
      <c r="C8" s="21">
        <f>IF(AND('A-17'!C8="-",'A-17'!C59="-",'A-17'!C110="-"),"-",SUM('A-17'!C8,'A-17'!C59,'A-17'!C110))</f>
        <v>11890</v>
      </c>
      <c r="D8" s="21">
        <f>IF(AND('A-17'!D8="-",'A-17'!D59="-",'A-17'!D110="-"),"-",SUM('A-17'!D8,'A-17'!D59,'A-17'!D110))</f>
        <v>35147</v>
      </c>
      <c r="E8" s="21">
        <f>IF(AND('A-17'!E8="-",'A-17'!E59="-",'A-17'!E110="-"),"-",SUM('A-17'!E8,'A-17'!E59,'A-17'!E110))</f>
        <v>68532</v>
      </c>
      <c r="F8" s="21">
        <f>IF(AND('A-17'!F8="-",'A-17'!F59="-",'A-17'!F110="-"),"-",SUM('A-17'!F8,'A-17'!F59,'A-17'!F110))</f>
        <v>59481</v>
      </c>
      <c r="G8" s="21">
        <f>IF(AND('A-17'!G8="-",'A-17'!G59="-",'A-17'!G110="-"),"-",SUM('A-17'!G8,'A-17'!G59,'A-17'!G110))</f>
        <v>2806</v>
      </c>
      <c r="H8" s="21">
        <f>IF(AND('A-17'!H8="-",'A-17'!H59="-",'A-17'!H110="-"),"-",SUM('A-17'!H8,'A-17'!H59,'A-17'!H110))</f>
        <v>30</v>
      </c>
      <c r="I8" s="21">
        <f>IF(AND('A-17'!I8="-",'A-17'!I59="-",'A-17'!I110="-"),"-",SUM('A-17'!I8,'A-17'!I59,'A-17'!I110))</f>
        <v>177886</v>
      </c>
      <c r="J8" s="14"/>
      <c r="K8" s="14"/>
    </row>
    <row r="9" spans="1:11" ht="11.25" customHeight="1">
      <c r="A9" s="68">
        <v>1981</v>
      </c>
      <c r="B9" s="21">
        <f>IF(AND('A-17'!B9="-",'A-17'!B60="-",'A-17'!B111="-"),"-",SUM('A-17'!B9,'A-17'!B60,'A-17'!B111))</f>
        <v>177</v>
      </c>
      <c r="C9" s="21">
        <f>IF(AND('A-17'!C9="-",'A-17'!C60="-",'A-17'!C111="-"),"-",SUM('A-17'!C9,'A-17'!C60,'A-17'!C111))</f>
        <v>7663</v>
      </c>
      <c r="D9" s="21">
        <f>IF(AND('A-17'!D9="-",'A-17'!D60="-",'A-17'!D111="-"),"-",SUM('A-17'!D9,'A-17'!D60,'A-17'!D111))</f>
        <v>25656</v>
      </c>
      <c r="E9" s="21">
        <f>IF(AND('A-17'!E9="-",'A-17'!E60="-",'A-17'!E111="-"),"-",SUM('A-17'!E9,'A-17'!E60,'A-17'!E111))</f>
        <v>57836</v>
      </c>
      <c r="F9" s="21">
        <f>IF(AND('A-17'!F9="-",'A-17'!F60="-",'A-17'!F111="-"),"-",SUM('A-17'!F9,'A-17'!F60,'A-17'!F111))</f>
        <v>52521</v>
      </c>
      <c r="G9" s="21">
        <f>IF(AND('A-17'!G9="-",'A-17'!G60="-",'A-17'!G111="-"),"-",SUM('A-17'!G9,'A-17'!G60,'A-17'!G111))</f>
        <v>3672</v>
      </c>
      <c r="H9" s="21">
        <f>IF(AND('A-17'!H9="-",'A-17'!H60="-",'A-17'!H111="-"),"-",SUM('A-17'!H9,'A-17'!H60,'A-17'!H111))</f>
        <v>431</v>
      </c>
      <c r="I9" s="21">
        <f>IF(AND('A-17'!I9="-",'A-17'!I60="-",'A-17'!I111="-"),"-",SUM('A-17'!I9,'A-17'!I60,'A-17'!I111))</f>
        <v>147956</v>
      </c>
      <c r="J9" s="14"/>
      <c r="K9" s="14"/>
    </row>
    <row r="10" spans="1:11" ht="11.25" customHeight="1">
      <c r="A10" s="68">
        <v>1982</v>
      </c>
      <c r="B10" s="21">
        <f>IF(AND('A-17'!B10="-",'A-17'!B61="-",'A-17'!B112="-"),"-",SUM('A-17'!B10,'A-17'!B61,'A-17'!B112))</f>
        <v>18</v>
      </c>
      <c r="C10" s="21">
        <f>IF(AND('A-17'!C10="-",'A-17'!C61="-",'A-17'!C112="-"),"-",SUM('A-17'!C10,'A-17'!C61,'A-17'!C112))</f>
        <v>2698</v>
      </c>
      <c r="D10" s="21">
        <f>IF(AND('A-17'!D10="-",'A-17'!D61="-",'A-17'!D112="-"),"-",SUM('A-17'!D10,'A-17'!D61,'A-17'!D112))</f>
        <v>31348</v>
      </c>
      <c r="E10" s="21">
        <f>IF(AND('A-17'!E10="-",'A-17'!E61="-",'A-17'!E112="-"),"-",SUM('A-17'!E10,'A-17'!E61,'A-17'!E112))</f>
        <v>69394</v>
      </c>
      <c r="F10" s="21">
        <f>IF(AND('A-17'!F10="-",'A-17'!F61="-",'A-17'!F112="-"),"-",SUM('A-17'!F10,'A-17'!F61,'A-17'!F112))</f>
        <v>47385</v>
      </c>
      <c r="G10" s="21">
        <f>IF(AND('A-17'!G10="-",'A-17'!G61="-",'A-17'!G112="-"),"-",SUM('A-17'!G10,'A-17'!G61,'A-17'!G112))</f>
        <v>5858</v>
      </c>
      <c r="H10" s="21">
        <f>IF(AND('A-17'!H10="-",'A-17'!H61="-",'A-17'!H112="-"),"-",SUM('A-17'!H10,'A-17'!H61,'A-17'!H112))</f>
        <v>113</v>
      </c>
      <c r="I10" s="21">
        <f>IF(AND('A-17'!I10="-",'A-17'!I61="-",'A-17'!I112="-"),"-",SUM('A-17'!I10,'A-17'!I61,'A-17'!I112))</f>
        <v>156814</v>
      </c>
      <c r="J10" s="14"/>
      <c r="K10" s="14"/>
    </row>
    <row r="11" spans="1:11" ht="11.25" customHeight="1">
      <c r="A11" s="68">
        <v>1983</v>
      </c>
      <c r="B11" s="21">
        <f>IF(AND('A-17'!B11="-",'A-17'!B62="-",'A-17'!B113="-"),"-",SUM('A-17'!B11,'A-17'!B62,'A-17'!B113))</f>
        <v>142</v>
      </c>
      <c r="C11" s="21">
        <f>IF(AND('A-17'!C11="-",'A-17'!C62="-",'A-17'!C113="-"),"-",SUM('A-17'!C11,'A-17'!C62,'A-17'!C113))</f>
        <v>2923</v>
      </c>
      <c r="D11" s="21">
        <f>IF(AND('A-17'!D11="-",'A-17'!D62="-",'A-17'!D113="-"),"-",SUM('A-17'!D11,'A-17'!D62,'A-17'!D113))</f>
        <v>25634</v>
      </c>
      <c r="E11" s="21">
        <f>IF(AND('A-17'!E11="-",'A-17'!E62="-",'A-17'!E113="-"),"-",SUM('A-17'!E11,'A-17'!E62,'A-17'!E113))</f>
        <v>54160</v>
      </c>
      <c r="F11" s="21">
        <f>IF(AND('A-17'!F11="-",'A-17'!F62="-",'A-17'!F113="-"),"-",SUM('A-17'!F11,'A-17'!F62,'A-17'!F113))</f>
        <v>48362</v>
      </c>
      <c r="G11" s="21">
        <f>IF(AND('A-17'!G11="-",'A-17'!G62="-",'A-17'!G113="-"),"-",SUM('A-17'!G11,'A-17'!G62,'A-17'!G113))</f>
        <v>14501</v>
      </c>
      <c r="H11" s="21">
        <f>IF(AND('A-17'!H11="-",'A-17'!H62="-",'A-17'!H113="-"),"-",SUM('A-17'!H11,'A-17'!H62,'A-17'!H113))</f>
        <v>43</v>
      </c>
      <c r="I11" s="21">
        <f>IF(AND('A-17'!I11="-",'A-17'!I62="-",'A-17'!I113="-"),"-",SUM('A-17'!I11,'A-17'!I62,'A-17'!I113))</f>
        <v>145765</v>
      </c>
      <c r="J11" s="14"/>
      <c r="K11" s="14"/>
    </row>
    <row r="12" spans="1:11" ht="11.25" customHeight="1">
      <c r="A12" s="68">
        <v>1984</v>
      </c>
      <c r="B12" s="21">
        <f>IF(AND('A-17'!B12="-",'A-17'!B63="-",'A-17'!B114="-"),"-",SUM('A-17'!B12,'A-17'!B63,'A-17'!B114))</f>
        <v>55</v>
      </c>
      <c r="C12" s="21">
        <f>IF(AND('A-17'!C12="-",'A-17'!C63="-",'A-17'!C114="-"),"-",SUM('A-17'!C12,'A-17'!C63,'A-17'!C114))</f>
        <v>3367</v>
      </c>
      <c r="D12" s="21">
        <f>IF(AND('A-17'!D12="-",'A-17'!D63="-",'A-17'!D114="-"),"-",SUM('A-17'!D12,'A-17'!D63,'A-17'!D114))</f>
        <v>0</v>
      </c>
      <c r="E12" s="21">
        <f>IF(AND('A-17'!E12="-",'A-17'!E63="-",'A-17'!E114="-"),"-",SUM('A-17'!E12,'A-17'!E63,'A-17'!E114))</f>
        <v>5984</v>
      </c>
      <c r="F12" s="21">
        <f>IF(AND('A-17'!F12="-",'A-17'!F63="-",'A-17'!F114="-"),"-",SUM('A-17'!F12,'A-17'!F63,'A-17'!F114))</f>
        <v>13158</v>
      </c>
      <c r="G12" s="21">
        <f>IF(AND('A-17'!G12="-",'A-17'!G63="-",'A-17'!G114="-"),"-",SUM('A-17'!G12,'A-17'!G63,'A-17'!G114))</f>
        <v>179</v>
      </c>
      <c r="H12" s="21" t="str">
        <f>IF(AND('A-17'!H12="-",'A-17'!H63="-",'A-17'!H114="-"),"-",SUM('A-17'!H12,'A-17'!H63,'A-17'!H114))</f>
        <v>-</v>
      </c>
      <c r="I12" s="21">
        <f>IF(AND('A-17'!I12="-",'A-17'!I63="-",'A-17'!I114="-"),"-",SUM('A-17'!I12,'A-17'!I63,'A-17'!I114))</f>
        <v>22743</v>
      </c>
      <c r="J12" s="14"/>
      <c r="K12" s="14"/>
    </row>
    <row r="13" spans="1:11" ht="11.25" customHeight="1">
      <c r="A13" s="68">
        <v>1985</v>
      </c>
      <c r="B13" s="21">
        <f>IF(AND('A-17'!B13="-",'A-17'!B64="-",'A-17'!B115="-"),"-",SUM('A-17'!B13,'A-17'!B64,'A-17'!B115))</f>
        <v>9</v>
      </c>
      <c r="C13" s="21">
        <f>IF(AND('A-17'!C13="-",'A-17'!C64="-",'A-17'!C115="-"),"-",SUM('A-17'!C13,'A-17'!C64,'A-17'!C115))</f>
        <v>2</v>
      </c>
      <c r="D13" s="21">
        <f>IF(AND('A-17'!D13="-",'A-17'!D64="-",'A-17'!D115="-"),"-",SUM('A-17'!D13,'A-17'!D64,'A-17'!D115))</f>
        <v>2077</v>
      </c>
      <c r="E13" s="21">
        <f>IF(AND('A-17'!E13="-",'A-17'!E64="-",'A-17'!E115="-"),"-",SUM('A-17'!E13,'A-17'!E64,'A-17'!E115))</f>
        <v>35769</v>
      </c>
      <c r="F13" s="21">
        <f>IF(AND('A-17'!F13="-",'A-17'!F64="-",'A-17'!F115="-"),"-",SUM('A-17'!F13,'A-17'!F64,'A-17'!F115))</f>
        <v>33262</v>
      </c>
      <c r="G13" s="21">
        <f>IF(AND('A-17'!G13="-",'A-17'!G64="-",'A-17'!G115="-"),"-",SUM('A-17'!G13,'A-17'!G64,'A-17'!G115))</f>
        <v>3567</v>
      </c>
      <c r="H13" s="21" t="str">
        <f>IF(AND('A-17'!H13="-",'A-17'!H64="-",'A-17'!H115="-"),"-",SUM('A-17'!H13,'A-17'!H64,'A-17'!H115))</f>
        <v>-</v>
      </c>
      <c r="I13" s="21">
        <f>IF(AND('A-17'!I13="-",'A-17'!I64="-",'A-17'!I115="-"),"-",SUM('A-17'!I13,'A-17'!I64,'A-17'!I115))</f>
        <v>74686</v>
      </c>
      <c r="J13" s="14"/>
      <c r="K13" s="14"/>
    </row>
    <row r="14" spans="1:11" ht="11.25" customHeight="1">
      <c r="A14" s="68">
        <v>1986</v>
      </c>
      <c r="B14" s="21" t="str">
        <f>IF(AND('A-17'!B14="-",'A-17'!B65="-",'A-17'!B116="-"),"-",SUM('A-17'!B14,'A-17'!B65,'A-17'!B116))</f>
        <v>-</v>
      </c>
      <c r="C14" s="21" t="str">
        <f>IF(AND('A-17'!C14="-",'A-17'!C65="-",'A-17'!C116="-"),"-",SUM('A-17'!C14,'A-17'!C65,'A-17'!C116))</f>
        <v>-</v>
      </c>
      <c r="D14" s="21">
        <f>IF(AND('A-17'!D14="-",'A-17'!D65="-",'A-17'!D116="-"),"-",SUM('A-17'!D14,'A-17'!D65,'A-17'!D116))</f>
        <v>2469</v>
      </c>
      <c r="E14" s="21">
        <f>IF(AND('A-17'!E14="-",'A-17'!E65="-",'A-17'!E116="-"),"-",SUM('A-17'!E14,'A-17'!E65,'A-17'!E116))</f>
        <v>41799</v>
      </c>
      <c r="F14" s="21">
        <f>IF(AND('A-17'!F14="-",'A-17'!F65="-",'A-17'!F116="-"),"-",SUM('A-17'!F14,'A-17'!F65,'A-17'!F116))</f>
        <v>27339</v>
      </c>
      <c r="G14" s="21">
        <f>IF(AND('A-17'!G14="-",'A-17'!G65="-",'A-17'!G116="-"),"-",SUM('A-17'!G14,'A-17'!G65,'A-17'!G116))</f>
        <v>943</v>
      </c>
      <c r="H14" s="21">
        <f>IF(AND('A-17'!H14="-",'A-17'!H65="-",'A-17'!H116="-"),"-",SUM('A-17'!H14,'A-17'!H65,'A-17'!H116))</f>
        <v>86</v>
      </c>
      <c r="I14" s="21">
        <f>IF(AND('A-17'!I14="-",'A-17'!I65="-",'A-17'!I116="-"),"-",SUM('A-17'!I14,'A-17'!I65,'A-17'!I116))</f>
        <v>72636</v>
      </c>
      <c r="J14" s="14"/>
      <c r="K14" s="14"/>
    </row>
    <row r="15" spans="1:11" ht="11.25" customHeight="1">
      <c r="A15" s="68">
        <v>1987</v>
      </c>
      <c r="B15" s="21" t="str">
        <f>IF(AND('A-17'!B15="-",'A-17'!B66="-",'A-17'!B117="-"),"-",SUM('A-17'!B15,'A-17'!B66,'A-17'!B117))</f>
        <v>-</v>
      </c>
      <c r="C15" s="21" t="str">
        <f>IF(AND('A-17'!C15="-",'A-17'!C66="-",'A-17'!C117="-"),"-",SUM('A-17'!C15,'A-17'!C66,'A-17'!C117))</f>
        <v>-</v>
      </c>
      <c r="D15" s="21">
        <f>IF(AND('A-17'!D15="-",'A-17'!D66="-",'A-17'!D117="-"),"-",SUM('A-17'!D15,'A-17'!D66,'A-17'!D117))</f>
        <v>2710</v>
      </c>
      <c r="E15" s="21">
        <f>IF(AND('A-17'!E15="-",'A-17'!E66="-",'A-17'!E117="-"),"-",SUM('A-17'!E15,'A-17'!E66,'A-17'!E117))</f>
        <v>43097</v>
      </c>
      <c r="F15" s="21">
        <f>IF(AND('A-17'!F15="-",'A-17'!F66="-",'A-17'!F117="-"),"-",SUM('A-17'!F15,'A-17'!F66,'A-17'!F117))</f>
        <v>18580</v>
      </c>
      <c r="G15" s="21">
        <f>IF(AND('A-17'!G15="-",'A-17'!G66="-",'A-17'!G117="-"),"-",SUM('A-17'!G15,'A-17'!G66,'A-17'!G117))</f>
        <v>784</v>
      </c>
      <c r="H15" s="21">
        <f>IF(AND('A-17'!H15="-",'A-17'!H66="-",'A-17'!H117="-"),"-",SUM('A-17'!H15,'A-17'!H66,'A-17'!H117))</f>
        <v>22</v>
      </c>
      <c r="I15" s="21">
        <f>IF(AND('A-17'!I15="-",'A-17'!I66="-",'A-17'!I117="-"),"-",SUM('A-17'!I15,'A-17'!I66,'A-17'!I117))</f>
        <v>65193</v>
      </c>
      <c r="J15" s="14"/>
      <c r="K15" s="14"/>
    </row>
    <row r="16" spans="1:11" ht="11.25" customHeight="1">
      <c r="A16" s="68">
        <v>1988</v>
      </c>
      <c r="B16" s="21" t="str">
        <f>IF(AND('A-17'!B16="-",'A-17'!B67="-",'A-17'!B118="-"),"-",SUM('A-17'!B16,'A-17'!B67,'A-17'!B118))</f>
        <v>-</v>
      </c>
      <c r="C16" s="21">
        <f>IF(AND('A-17'!C16="-",'A-17'!C67="-",'A-17'!C118="-"),"-",SUM('A-17'!C16,'A-17'!C67,'A-17'!C118))</f>
        <v>6</v>
      </c>
      <c r="D16" s="21" t="str">
        <f>IF(AND('A-17'!D16="-",'A-17'!D67="-",'A-17'!D118="-"),"-",SUM('A-17'!D16,'A-17'!D67,'A-17'!D118))</f>
        <v>-</v>
      </c>
      <c r="E16" s="21">
        <f>IF(AND('A-17'!E16="-",'A-17'!E67="-",'A-17'!E118="-"),"-",SUM('A-17'!E16,'A-17'!E67,'A-17'!E118))</f>
        <v>51292</v>
      </c>
      <c r="F16" s="21">
        <f>IF(AND('A-17'!F16="-",'A-17'!F67="-",'A-17'!F118="-"),"-",SUM('A-17'!F16,'A-17'!F67,'A-17'!F118))</f>
        <v>4179</v>
      </c>
      <c r="G16" s="21">
        <f>IF(AND('A-17'!G16="-",'A-17'!G67="-",'A-17'!G118="-"),"-",SUM('A-17'!G16,'A-17'!G67,'A-17'!G118))</f>
        <v>604</v>
      </c>
      <c r="H16" s="21">
        <f>IF(AND('A-17'!H16="-",'A-17'!H67="-",'A-17'!H118="-"),"-",SUM('A-17'!H16,'A-17'!H67,'A-17'!H118))</f>
        <v>12</v>
      </c>
      <c r="I16" s="21">
        <f>IF(AND('A-17'!I16="-",'A-17'!I67="-",'A-17'!I118="-"),"-",SUM('A-17'!I16,'A-17'!I67,'A-17'!I118))</f>
        <v>56093</v>
      </c>
      <c r="J16" s="14"/>
      <c r="K16" s="14"/>
    </row>
    <row r="17" spans="1:11" ht="11.25" customHeight="1">
      <c r="A17" s="68">
        <v>1989</v>
      </c>
      <c r="B17" s="21" t="str">
        <f>IF(AND('A-17'!B17="-",'A-17'!B68="-",'A-17'!B119="-"),"-",SUM('A-17'!B17,'A-17'!B68,'A-17'!B119))</f>
        <v>-</v>
      </c>
      <c r="C17" s="21">
        <f>IF(AND('A-17'!C17="-",'A-17'!C68="-",'A-17'!C119="-"),"-",SUM('A-17'!C17,'A-17'!C68,'A-17'!C119))</f>
        <v>2373</v>
      </c>
      <c r="D17" s="21">
        <f>IF(AND('A-17'!D17="-",'A-17'!D68="-",'A-17'!D119="-"),"-",SUM('A-17'!D17,'A-17'!D68,'A-17'!D119))</f>
        <v>4391</v>
      </c>
      <c r="E17" s="21">
        <f>IF(AND('A-17'!E17="-",'A-17'!E68="-",'A-17'!E119="-"),"-",SUM('A-17'!E17,'A-17'!E68,'A-17'!E119))</f>
        <v>45451</v>
      </c>
      <c r="F17" s="21">
        <f>IF(AND('A-17'!F17="-",'A-17'!F68="-",'A-17'!F119="-"),"-",SUM('A-17'!F17,'A-17'!F68,'A-17'!F119))</f>
        <v>31903</v>
      </c>
      <c r="G17" s="21">
        <f>IF(AND('A-17'!G17="-",'A-17'!G68="-",'A-17'!G119="-"),"-",SUM('A-17'!G17,'A-17'!G68,'A-17'!G119))</f>
        <v>5362</v>
      </c>
      <c r="H17" s="21" t="str">
        <f>IF(AND('A-17'!H17="-",'A-17'!H68="-",'A-17'!H119="-"),"-",SUM('A-17'!H17,'A-17'!H68,'A-17'!H119))</f>
        <v>-</v>
      </c>
      <c r="I17" s="21">
        <f>IF(AND('A-17'!I17="-",'A-17'!I68="-",'A-17'!I119="-"),"-",SUM('A-17'!I17,'A-17'!I68,'A-17'!I119))</f>
        <v>89480</v>
      </c>
      <c r="J17" s="14"/>
      <c r="K17" s="14"/>
    </row>
    <row r="18" spans="1:11" ht="11.25" customHeight="1">
      <c r="A18" s="68">
        <v>1990</v>
      </c>
      <c r="B18" s="21" t="str">
        <f>IF(AND('A-17'!B18="-",'A-17'!B69="-",'A-17'!B120="-"),"-",SUM('A-17'!B18,'A-17'!B69,'A-17'!B120))</f>
        <v>-</v>
      </c>
      <c r="C18" s="21" t="str">
        <f>IF(AND('A-17'!C18="-",'A-17'!C69="-",'A-17'!C120="-"),"-",SUM('A-17'!C18,'A-17'!C69,'A-17'!C120))</f>
        <v>-</v>
      </c>
      <c r="D18" s="21">
        <f>IF(AND('A-17'!D18="-",'A-17'!D69="-",'A-17'!D120="-"),"-",SUM('A-17'!D18,'A-17'!D69,'A-17'!D120))</f>
        <v>7225</v>
      </c>
      <c r="E18" s="21">
        <f>IF(AND('A-17'!E18="-",'A-17'!E69="-",'A-17'!E120="-"),"-",SUM('A-17'!E18,'A-17'!E69,'A-17'!E120))</f>
        <v>48244</v>
      </c>
      <c r="F18" s="21">
        <f>IF(AND('A-17'!F18="-",'A-17'!F69="-",'A-17'!F120="-"),"-",SUM('A-17'!F18,'A-17'!F69,'A-17'!F120))</f>
        <v>37656</v>
      </c>
      <c r="G18" s="21">
        <f>IF(AND('A-17'!G18="-",'A-17'!G69="-",'A-17'!G120="-"),"-",SUM('A-17'!G18,'A-17'!G69,'A-17'!G120))</f>
        <v>14193</v>
      </c>
      <c r="H18" s="21" t="str">
        <f>IF(AND('A-17'!H18="-",'A-17'!H69="-",'A-17'!H120="-"),"-",SUM('A-17'!H18,'A-17'!H69,'A-17'!H120))</f>
        <v>-</v>
      </c>
      <c r="I18" s="21">
        <f>IF(AND('A-17'!I18="-",'A-17'!I69="-",'A-17'!I120="-"),"-",SUM('A-17'!I18,'A-17'!I69,'A-17'!I120))</f>
        <v>107318</v>
      </c>
      <c r="J18" s="14"/>
      <c r="K18" s="14"/>
    </row>
    <row r="19" spans="1:11" ht="11.25" customHeight="1">
      <c r="A19" s="68">
        <v>1991</v>
      </c>
      <c r="B19" s="21" t="str">
        <f>IF(AND('A-17'!B19="-",'A-17'!B70="-",'A-17'!B121="-"),"-",SUM('A-17'!B19,'A-17'!B70,'A-17'!B121))</f>
        <v>-</v>
      </c>
      <c r="C19" s="21" t="str">
        <f>IF(AND('A-17'!C19="-",'A-17'!C70="-",'A-17'!C121="-"),"-",SUM('A-17'!C19,'A-17'!C70,'A-17'!C121))</f>
        <v>-</v>
      </c>
      <c r="D19" s="21">
        <f>IF(AND('A-17'!D19="-",'A-17'!D70="-",'A-17'!D121="-"),"-",SUM('A-17'!D19,'A-17'!D70,'A-17'!D121))</f>
        <v>4959</v>
      </c>
      <c r="E19" s="21">
        <f>IF(AND('A-17'!E19="-",'A-17'!E70="-",'A-17'!E121="-"),"-",SUM('A-17'!E19,'A-17'!E70,'A-17'!E121))</f>
        <v>54748</v>
      </c>
      <c r="F19" s="21">
        <f>IF(AND('A-17'!F19="-",'A-17'!F70="-",'A-17'!F121="-"),"-",SUM('A-17'!F19,'A-17'!F70,'A-17'!F121))</f>
        <v>18142</v>
      </c>
      <c r="G19" s="21">
        <f>IF(AND('A-17'!G19="-",'A-17'!G70="-",'A-17'!G121="-"),"-",SUM('A-17'!G19,'A-17'!G70,'A-17'!G121))</f>
        <v>3864</v>
      </c>
      <c r="H19" s="21" t="str">
        <f>IF(AND('A-17'!H19="-",'A-17'!H70="-",'A-17'!H121="-"),"-",SUM('A-17'!H19,'A-17'!H70,'A-17'!H121))</f>
        <v>-</v>
      </c>
      <c r="I19" s="21">
        <f>IF(AND('A-17'!I19="-",'A-17'!I70="-",'A-17'!I121="-"),"-",SUM('A-17'!I19,'A-17'!I70,'A-17'!I121))</f>
        <v>81713</v>
      </c>
      <c r="J19" s="14"/>
      <c r="K19" s="14"/>
    </row>
    <row r="20" spans="1:11" ht="11.25" customHeight="1">
      <c r="A20" s="68">
        <v>1992</v>
      </c>
      <c r="B20" s="21" t="str">
        <f>IF(AND('A-17'!B20="-",'A-17'!B71="-",'A-17'!B122="-"),"-",SUM('A-17'!B20,'A-17'!B71,'A-17'!B122))</f>
        <v>-</v>
      </c>
      <c r="C20" s="21">
        <f>IF(AND('A-17'!C20="-",'A-17'!C71="-",'A-17'!C122="-"),"-",SUM('A-17'!C20,'A-17'!C71,'A-17'!C122))</f>
        <v>1344</v>
      </c>
      <c r="D20" s="21" t="str">
        <f>IF(AND('A-17'!D20="-",'A-17'!D71="-",'A-17'!D122="-"),"-",SUM('A-17'!D20,'A-17'!D71,'A-17'!D122))</f>
        <v>-</v>
      </c>
      <c r="E20" s="21">
        <f>IF(AND('A-17'!E20="-",'A-17'!E71="-",'A-17'!E122="-"),"-",SUM('A-17'!E20,'A-17'!E71,'A-17'!E122))</f>
        <v>34918</v>
      </c>
      <c r="F20" s="21">
        <f>IF(AND('A-17'!F20="-",'A-17'!F71="-",'A-17'!F122="-"),"-",SUM('A-17'!F20,'A-17'!F71,'A-17'!F122))</f>
        <v>29184</v>
      </c>
      <c r="G20" s="21">
        <f>IF(AND('A-17'!G20="-",'A-17'!G71="-",'A-17'!G122="-"),"-",SUM('A-17'!G20,'A-17'!G71,'A-17'!G122))</f>
        <v>9721</v>
      </c>
      <c r="H20" s="21">
        <f>IF(AND('A-17'!H20="-",'A-17'!H71="-",'A-17'!H122="-"),"-",SUM('A-17'!H20,'A-17'!H71,'A-17'!H122))</f>
        <v>714</v>
      </c>
      <c r="I20" s="21">
        <f>IF(AND('A-17'!I20="-",'A-17'!I71="-",'A-17'!I122="-"),"-",SUM('A-17'!I20,'A-17'!I71,'A-17'!I122))</f>
        <v>75881</v>
      </c>
      <c r="J20" s="14"/>
      <c r="K20" s="14"/>
    </row>
    <row r="21" spans="1:11" ht="11.25" customHeight="1">
      <c r="A21" s="68">
        <v>1993</v>
      </c>
      <c r="B21" s="21" t="str">
        <f>IF(AND('A-17'!B21="-",'A-17'!B72="-",'A-17'!B123="-"),"-",SUM('A-17'!B21,'A-17'!B72,'A-17'!B123))</f>
        <v>-</v>
      </c>
      <c r="C21" s="21">
        <f>IF(AND('A-17'!C21="-",'A-17'!C72="-",'A-17'!C123="-"),"-",SUM('A-17'!C21,'A-17'!C72,'A-17'!C123))</f>
        <v>1172</v>
      </c>
      <c r="D21" s="21" t="str">
        <f>IF(AND('A-17'!D21="-",'A-17'!D72="-",'A-17'!D123="-"),"-",SUM('A-17'!D21,'A-17'!D72,'A-17'!D123))</f>
        <v>-</v>
      </c>
      <c r="E21" s="21">
        <f>IF(AND('A-17'!E21="-",'A-17'!E72="-",'A-17'!E123="-"),"-",SUM('A-17'!E21,'A-17'!E72,'A-17'!E123))</f>
        <v>30351</v>
      </c>
      <c r="F21" s="21">
        <f>IF(AND('A-17'!F21="-",'A-17'!F72="-",'A-17'!F123="-"),"-",SUM('A-17'!F21,'A-17'!F72,'A-17'!F123))</f>
        <v>31397</v>
      </c>
      <c r="G21" s="21">
        <f>IF(AND('A-17'!G21="-",'A-17'!G72="-",'A-17'!G123="-"),"-",SUM('A-17'!G21,'A-17'!G72,'A-17'!G123))</f>
        <v>18199</v>
      </c>
      <c r="H21" s="21" t="str">
        <f>IF(AND('A-17'!H21="-",'A-17'!H72="-",'A-17'!H123="-"),"-",SUM('A-17'!H21,'A-17'!H72,'A-17'!H123))</f>
        <v>-</v>
      </c>
      <c r="I21" s="21">
        <f>IF(AND('A-17'!I21="-",'A-17'!I72="-",'A-17'!I123="-"),"-",SUM('A-17'!I21,'A-17'!I72,'A-17'!I123))</f>
        <v>81119</v>
      </c>
      <c r="J21" s="14"/>
      <c r="K21" s="14"/>
    </row>
    <row r="22" spans="1:11" ht="11.25" customHeight="1">
      <c r="A22" s="68">
        <v>1994</v>
      </c>
      <c r="B22" s="21" t="str">
        <f>IF(AND('A-17'!B22="-",'A-17'!B73="-",'A-17'!B124="-"),"-",SUM('A-17'!B22,'A-17'!B73,'A-17'!B124))</f>
        <v>-</v>
      </c>
      <c r="C22" s="21" t="str">
        <f>IF(AND('A-17'!C22="-",'A-17'!C73="-",'A-17'!C124="-"),"-",SUM('A-17'!C22,'A-17'!C73,'A-17'!C124))</f>
        <v>-</v>
      </c>
      <c r="D22" s="21" t="str">
        <f>IF(AND('A-17'!D22="-",'A-17'!D73="-",'A-17'!D124="-"),"-",SUM('A-17'!D22,'A-17'!D73,'A-17'!D124))</f>
        <v>-</v>
      </c>
      <c r="E22" s="21" t="str">
        <f>IF(AND('A-17'!E22="-",'A-17'!E73="-",'A-17'!E124="-"),"-",SUM('A-17'!E22,'A-17'!E73,'A-17'!E124))</f>
        <v>-</v>
      </c>
      <c r="F22" s="21" t="str">
        <f>IF(AND('A-17'!F22="-",'A-17'!F73="-",'A-17'!F124="-"),"-",SUM('A-17'!F22,'A-17'!F73,'A-17'!F124))</f>
        <v>-</v>
      </c>
      <c r="G22" s="21" t="str">
        <f>IF(AND('A-17'!G22="-",'A-17'!G73="-",'A-17'!G124="-"),"-",SUM('A-17'!G22,'A-17'!G73,'A-17'!G124))</f>
        <v>-</v>
      </c>
      <c r="H22" s="21" t="str">
        <f>IF(AND('A-17'!H22="-",'A-17'!H73="-",'A-17'!H124="-"),"-",SUM('A-17'!H22,'A-17'!H73,'A-17'!H124))</f>
        <v>-</v>
      </c>
      <c r="I22" s="21" t="str">
        <f>IF(AND('A-17'!I22="-",'A-17'!I73="-",'A-17'!I124="-"),"-",SUM('A-17'!I22,'A-17'!I73,'A-17'!I124))</f>
        <v>-</v>
      </c>
      <c r="J22" s="14"/>
      <c r="K22" s="14"/>
    </row>
    <row r="23" spans="1:11" ht="11.25" customHeight="1">
      <c r="A23" s="68">
        <v>1995</v>
      </c>
      <c r="B23" s="21" t="str">
        <f>IF(AND('A-17'!B23="-",'A-17'!B74="-",'A-17'!B125="-"),"-",SUM('A-17'!B23,'A-17'!B74,'A-17'!B125))</f>
        <v>-</v>
      </c>
      <c r="C23" s="21" t="str">
        <f>IF(AND('A-17'!C23="-",'A-17'!C74="-",'A-17'!C125="-"),"-",SUM('A-17'!C23,'A-17'!C74,'A-17'!C125))</f>
        <v>-</v>
      </c>
      <c r="D23" s="21" t="str">
        <f>IF(AND('A-17'!D23="-",'A-17'!D74="-",'A-17'!D125="-"),"-",SUM('A-17'!D23,'A-17'!D74,'A-17'!D125))</f>
        <v>-</v>
      </c>
      <c r="E23" s="21">
        <f>IF(AND('A-17'!E23="-",'A-17'!E74="-",'A-17'!E125="-"),"-",SUM('A-17'!E23,'A-17'!E74,'A-17'!E125))</f>
        <v>4859</v>
      </c>
      <c r="F23" s="21">
        <f>IF(AND('A-17'!F23="-",'A-17'!F74="-",'A-17'!F125="-"),"-",SUM('A-17'!F23,'A-17'!F74,'A-17'!F125))</f>
        <v>21874</v>
      </c>
      <c r="G23" s="21">
        <f>IF(AND('A-17'!G23="-",'A-17'!G74="-",'A-17'!G125="-"),"-",SUM('A-17'!G23,'A-17'!G74,'A-17'!G125))</f>
        <v>5917</v>
      </c>
      <c r="H23" s="21" t="str">
        <f>IF(AND('A-17'!H23="-",'A-17'!H74="-",'A-17'!H125="-"),"-",SUM('A-17'!H23,'A-17'!H74,'A-17'!H125))</f>
        <v>-</v>
      </c>
      <c r="I23" s="21">
        <f>IF(AND('A-17'!I23="-",'A-17'!I74="-",'A-17'!I125="-"),"-",SUM('A-17'!I23,'A-17'!I74,'A-17'!I125))</f>
        <v>32650</v>
      </c>
      <c r="J23" s="14"/>
      <c r="K23" s="14"/>
    </row>
    <row r="24" spans="1:11" ht="11.25" customHeight="1">
      <c r="A24" s="68">
        <v>1996</v>
      </c>
      <c r="B24" s="21" t="str">
        <f>IF(AND('A-17'!B24="-",'A-17'!B75="-",'A-17'!B126="-"),"-",SUM('A-17'!B24,'A-17'!B75,'A-17'!B126))</f>
        <v>-</v>
      </c>
      <c r="C24" s="21" t="str">
        <f>IF(AND('A-17'!C24="-",'A-17'!C75="-",'A-17'!C126="-"),"-",SUM('A-17'!C24,'A-17'!C75,'A-17'!C126))</f>
        <v>-</v>
      </c>
      <c r="D24" s="21" t="str">
        <f>IF(AND('A-17'!D24="-",'A-17'!D75="-",'A-17'!D126="-"),"-",SUM('A-17'!D24,'A-17'!D75,'A-17'!D126))</f>
        <v>-</v>
      </c>
      <c r="E24" s="21">
        <f>IF(AND('A-17'!E24="-",'A-17'!E75="-",'A-17'!E126="-"),"-",SUM('A-17'!E24,'A-17'!E75,'A-17'!E126))</f>
        <v>4458</v>
      </c>
      <c r="F24" s="21">
        <f>IF(AND('A-17'!F24="-",'A-17'!F75="-",'A-17'!F126="-"),"-",SUM('A-17'!F24,'A-17'!F75,'A-17'!F126))</f>
        <v>20205</v>
      </c>
      <c r="G24" s="21">
        <f>IF(AND('A-17'!G24="-",'A-17'!G75="-",'A-17'!G126="-"),"-",SUM('A-17'!G24,'A-17'!G75,'A-17'!G126))</f>
        <v>2994</v>
      </c>
      <c r="H24" s="21" t="str">
        <f>IF(AND('A-17'!H24="-",'A-17'!H75="-",'A-17'!H126="-"),"-",SUM('A-17'!H24,'A-17'!H75,'A-17'!H126))</f>
        <v>-</v>
      </c>
      <c r="I24" s="21">
        <f>IF(AND('A-17'!I24="-",'A-17'!I75="-",'A-17'!I126="-"),"-",SUM('A-17'!I24,'A-17'!I75,'A-17'!I126))</f>
        <v>27657</v>
      </c>
      <c r="J24" s="14"/>
      <c r="K24" s="14"/>
    </row>
    <row r="25" spans="1:11" ht="11.25" customHeight="1">
      <c r="A25" s="68">
        <v>1997</v>
      </c>
      <c r="B25" s="21" t="str">
        <f>IF(AND('A-17'!B25="-",'A-17'!B76="-",'A-17'!B127="-"),"-",SUM('A-17'!B25,'A-17'!B76,'A-17'!B127))</f>
        <v>-</v>
      </c>
      <c r="C25" s="21" t="str">
        <f>IF(AND('A-17'!C25="-",'A-17'!C76="-",'A-17'!C127="-"),"-",SUM('A-17'!C25,'A-17'!C76,'A-17'!C127))</f>
        <v>-</v>
      </c>
      <c r="D25" s="21" t="str">
        <f>IF(AND('A-17'!D25="-",'A-17'!D76="-",'A-17'!D127="-"),"-",SUM('A-17'!D25,'A-17'!D76,'A-17'!D127))</f>
        <v>-</v>
      </c>
      <c r="E25" s="21">
        <f>IF(AND('A-17'!E25="-",'A-17'!E76="-",'A-17'!E127="-"),"-",SUM('A-17'!E25,'A-17'!E76,'A-17'!E127))</f>
        <v>11794</v>
      </c>
      <c r="F25" s="21">
        <f>IF(AND('A-17'!F25="-",'A-17'!F76="-",'A-17'!F127="-"),"-",SUM('A-17'!F25,'A-17'!F76,'A-17'!F127))</f>
        <v>10044</v>
      </c>
      <c r="G25" s="21">
        <f>IF(AND('A-17'!G25="-",'A-17'!G76="-",'A-17'!G127="-"),"-",SUM('A-17'!G25,'A-17'!G76,'A-17'!G127))</f>
        <v>1171</v>
      </c>
      <c r="H25" s="21" t="str">
        <f>IF(AND('A-17'!H25="-",'A-17'!H76="-",'A-17'!H127="-"),"-",SUM('A-17'!H25,'A-17'!H76,'A-17'!H127))</f>
        <v>-</v>
      </c>
      <c r="I25" s="21">
        <f>IF(AND('A-17'!I25="-",'A-17'!I76="-",'A-17'!I127="-"),"-",SUM('A-17'!I25,'A-17'!I76,'A-17'!I127))</f>
        <v>23009</v>
      </c>
      <c r="J25" s="14"/>
      <c r="K25" s="14"/>
    </row>
    <row r="26" spans="1:11" ht="11.25" customHeight="1">
      <c r="A26" s="68">
        <v>1998</v>
      </c>
      <c r="B26" s="21" t="str">
        <f>IF(AND('A-17'!B26="-",'A-17'!B77="-",'A-17'!B128="-"),"-",SUM('A-17'!B26,'A-17'!B77,'A-17'!B128))</f>
        <v>-</v>
      </c>
      <c r="C26" s="21" t="str">
        <f>IF(AND('A-17'!C26="-",'A-17'!C77="-",'A-17'!C128="-"),"-",SUM('A-17'!C26,'A-17'!C77,'A-17'!C128))</f>
        <v>-</v>
      </c>
      <c r="D26" s="21" t="str">
        <f>IF(AND('A-17'!D26="-",'A-17'!D77="-",'A-17'!D128="-"),"-",SUM('A-17'!D26,'A-17'!D77,'A-17'!D128))</f>
        <v>-</v>
      </c>
      <c r="E26" s="21" t="str">
        <f>IF(AND('A-17'!E26="-",'A-17'!E77="-",'A-17'!E128="-"),"-",SUM('A-17'!E26,'A-17'!E77,'A-17'!E128))</f>
        <v>-</v>
      </c>
      <c r="F26" s="21">
        <f>IF(AND('A-17'!F26="-",'A-17'!F77="-",'A-17'!F128="-"),"-",SUM('A-17'!F26,'A-17'!F77,'A-17'!F128))</f>
        <v>14013</v>
      </c>
      <c r="G26" s="21">
        <f>IF(AND('A-17'!G26="-",'A-17'!G77="-",'A-17'!G128="-"),"-",SUM('A-17'!G26,'A-17'!G77,'A-17'!G128))</f>
        <v>943</v>
      </c>
      <c r="H26" s="21" t="str">
        <f>IF(AND('A-17'!H26="-",'A-17'!H77="-",'A-17'!H128="-"),"-",SUM('A-17'!H26,'A-17'!H77,'A-17'!H128))</f>
        <v>-</v>
      </c>
      <c r="I26" s="21">
        <f>IF(AND('A-17'!I26="-",'A-17'!I77="-",'A-17'!I128="-"),"-",SUM('A-17'!I26,'A-17'!I77,'A-17'!I128))</f>
        <v>14956</v>
      </c>
      <c r="J26" s="14"/>
      <c r="K26" s="14"/>
    </row>
    <row r="27" spans="1:11" ht="11.25" customHeight="1">
      <c r="A27" s="68">
        <v>1999</v>
      </c>
      <c r="B27" s="21" t="str">
        <f>IF(AND('A-17'!B27="-",'A-17'!B78="-",'A-17'!B129="-"),"-",SUM('A-17'!B27,'A-17'!B78,'A-17'!B129))</f>
        <v>-</v>
      </c>
      <c r="C27" s="21" t="str">
        <f>IF(AND('A-17'!C27="-",'A-17'!C78="-",'A-17'!C129="-"),"-",SUM('A-17'!C27,'A-17'!C78,'A-17'!C129))</f>
        <v>-</v>
      </c>
      <c r="D27" s="21" t="str">
        <f>IF(AND('A-17'!D27="-",'A-17'!D78="-",'A-17'!D129="-"),"-",SUM('A-17'!D27,'A-17'!D78,'A-17'!D129))</f>
        <v>-</v>
      </c>
      <c r="E27" s="21">
        <f>IF(AND('A-17'!E27="-",'A-17'!E78="-",'A-17'!E129="-"),"-",SUM('A-17'!E27,'A-17'!E78,'A-17'!E129))</f>
        <v>8875</v>
      </c>
      <c r="F27" s="21">
        <f>IF(AND('A-17'!F27="-",'A-17'!F78="-",'A-17'!F129="-"),"-",SUM('A-17'!F27,'A-17'!F78,'A-17'!F129))</f>
        <v>14607</v>
      </c>
      <c r="G27" s="21">
        <f>IF(AND('A-17'!G27="-",'A-17'!G78="-",'A-17'!G129="-"),"-",SUM('A-17'!G27,'A-17'!G78,'A-17'!G129))</f>
        <v>6616</v>
      </c>
      <c r="H27" s="21" t="str">
        <f>IF(AND('A-17'!H27="-",'A-17'!H78="-",'A-17'!H129="-"),"-",SUM('A-17'!H27,'A-17'!H78,'A-17'!H129))</f>
        <v>-</v>
      </c>
      <c r="I27" s="21">
        <f>IF(AND('A-17'!I27="-",'A-17'!I78="-",'A-17'!I129="-"),"-",SUM('A-17'!I27,'A-17'!I78,'A-17'!I129))</f>
        <v>30098</v>
      </c>
      <c r="J27" s="14"/>
      <c r="K27" s="14"/>
    </row>
    <row r="28" spans="1:11" ht="11.25" customHeight="1">
      <c r="A28" s="68">
        <v>2000</v>
      </c>
      <c r="B28" s="21" t="str">
        <f>IF(AND('A-17'!B28="-",'A-17'!B79="-",'A-17'!B130="-"),"-",SUM('A-17'!B28,'A-17'!B79,'A-17'!B130))</f>
        <v>-</v>
      </c>
      <c r="C28" s="21" t="str">
        <f>IF(AND('A-17'!C28="-",'A-17'!C79="-",'A-17'!C130="-"),"-",SUM('A-17'!C28,'A-17'!C79,'A-17'!C130))</f>
        <v>-</v>
      </c>
      <c r="D28" s="21" t="str">
        <f>IF(AND('A-17'!D28="-",'A-17'!D79="-",'A-17'!D130="-"),"-",SUM('A-17'!D28,'A-17'!D79,'A-17'!D130))</f>
        <v>-</v>
      </c>
      <c r="E28" s="21">
        <f>IF(AND('A-17'!E28="-",'A-17'!E79="-",'A-17'!E130="-"),"-",SUM('A-17'!E28,'A-17'!E79,'A-17'!E130))</f>
        <v>18556</v>
      </c>
      <c r="F28" s="21">
        <f>IF(AND('A-17'!F28="-",'A-17'!F79="-",'A-17'!F130="-"),"-",SUM('A-17'!F28,'A-17'!F79,'A-17'!F130))</f>
        <v>12960</v>
      </c>
      <c r="G28" s="21">
        <f>IF(AND('A-17'!G28="-",'A-17'!G79="-",'A-17'!G130="-"),"-",SUM('A-17'!G28,'A-17'!G79,'A-17'!G130))</f>
        <v>1646</v>
      </c>
      <c r="H28" s="21" t="str">
        <f>IF(AND('A-17'!H28="-",'A-17'!H79="-",'A-17'!H130="-"),"-",SUM('A-17'!H28,'A-17'!H79,'A-17'!H130))</f>
        <v>-</v>
      </c>
      <c r="I28" s="21">
        <f>IF(AND('A-17'!I28="-",'A-17'!I79="-",'A-17'!I130="-"),"-",SUM('A-17'!I28,'A-17'!I79,'A-17'!I130))</f>
        <v>33162</v>
      </c>
      <c r="J28" s="14"/>
      <c r="K28" s="14"/>
    </row>
    <row r="29" spans="1:11" ht="11.25" customHeight="1">
      <c r="A29" s="68">
        <v>2001</v>
      </c>
      <c r="B29" s="21" t="str">
        <f>IF(AND('A-17'!B29="-",'A-17'!B80="-",'A-17'!B131="-"),"-",SUM('A-17'!B29,'A-17'!B80,'A-17'!B131))</f>
        <v>-</v>
      </c>
      <c r="C29" s="21" t="str">
        <f>IF(AND('A-17'!C29="-",'A-17'!C80="-",'A-17'!C131="-"),"-",SUM('A-17'!C29,'A-17'!C80,'A-17'!C131))</f>
        <v>-</v>
      </c>
      <c r="D29" s="21" t="str">
        <f>IF(AND('A-17'!D29="-",'A-17'!D80="-",'A-17'!D131="-"),"-",SUM('A-17'!D29,'A-17'!D80,'A-17'!D131))</f>
        <v>-</v>
      </c>
      <c r="E29" s="21">
        <f>IF(AND('A-17'!E29="-",'A-17'!E80="-",'A-17'!E131="-"),"-",SUM('A-17'!E29,'A-17'!E80,'A-17'!E131))</f>
        <v>37754</v>
      </c>
      <c r="F29" s="21">
        <f>IF(AND('A-17'!F29="-",'A-17'!F80="-",'A-17'!F131="-"),"-",SUM('A-17'!F29,'A-17'!F80,'A-17'!F131))</f>
        <v>23732</v>
      </c>
      <c r="G29" s="21">
        <f>IF(AND('A-17'!G29="-",'A-17'!G80="-",'A-17'!G131="-"),"-",SUM('A-17'!G29,'A-17'!G80,'A-17'!G131))</f>
        <v>9291</v>
      </c>
      <c r="H29" s="21">
        <f>IF(AND('A-17'!H29="-",'A-17'!H80="-",'A-17'!H131="-"),"-",SUM('A-17'!H29,'A-17'!H80,'A-17'!H131))</f>
        <v>239</v>
      </c>
      <c r="I29" s="21">
        <f>IF(AND('A-17'!I29="-",'A-17'!I80="-",'A-17'!I131="-"),"-",SUM('A-17'!I29,'A-17'!I80,'A-17'!I131))</f>
        <v>71016</v>
      </c>
      <c r="J29" s="14"/>
      <c r="K29" s="14"/>
    </row>
    <row r="30" spans="1:11" ht="11.25" customHeight="1">
      <c r="A30" s="68">
        <v>2002</v>
      </c>
      <c r="B30" s="21" t="str">
        <f>IF(AND('A-17'!B30="-",'A-17'!B81="-",'A-17'!B132="-"),"-",SUM('A-17'!B30,'A-17'!B81,'A-17'!B132))</f>
        <v>-</v>
      </c>
      <c r="C30" s="21">
        <f>IF(AND('A-17'!C30="-",'A-17'!C81="-",'A-17'!C132="-"),"-",SUM('A-17'!C30,'A-17'!C81,'A-17'!C132))</f>
        <v>2496</v>
      </c>
      <c r="D30" s="21">
        <f>IF(AND('A-17'!D30="-",'A-17'!D81="-",'A-17'!D132="-"),"-",SUM('A-17'!D30,'A-17'!D81,'A-17'!D132))</f>
        <v>13613</v>
      </c>
      <c r="E30" s="21">
        <f>IF(AND('A-17'!E30="-",'A-17'!E81="-",'A-17'!E132="-"),"-",SUM('A-17'!E30,'A-17'!E81,'A-17'!E132))</f>
        <v>21404</v>
      </c>
      <c r="F30" s="21">
        <f>IF(AND('A-17'!F30="-",'A-17'!F81="-",'A-17'!F132="-"),"-",SUM('A-17'!F30,'A-17'!F81,'A-17'!F132))</f>
        <v>19160</v>
      </c>
      <c r="G30" s="21">
        <f>IF(AND('A-17'!G30="-",'A-17'!G81="-",'A-17'!G132="-"),"-",SUM('A-17'!G30,'A-17'!G81,'A-17'!G132))</f>
        <v>1719</v>
      </c>
      <c r="H30" s="21">
        <f>IF(AND('A-17'!H30="-",'A-17'!H81="-",'A-17'!H132="-"),"-",SUM('A-17'!H30,'A-17'!H81,'A-17'!H132))</f>
        <v>113</v>
      </c>
      <c r="I30" s="21">
        <f>IF(AND('A-17'!I30="-",'A-17'!I81="-",'A-17'!I132="-"),"-",SUM('A-17'!I30,'A-17'!I81,'A-17'!I132))</f>
        <v>58505</v>
      </c>
      <c r="J30" s="14"/>
      <c r="K30" s="14"/>
    </row>
    <row r="31" spans="1:11" ht="11.25" customHeight="1">
      <c r="A31" s="68">
        <v>2003</v>
      </c>
      <c r="B31" s="21" t="str">
        <f>IF(AND('A-17'!B31="-",'A-17'!B82="-",'A-17'!B133="-"),"-",SUM('A-17'!B31,'A-17'!B82,'A-17'!B133))</f>
        <v>-</v>
      </c>
      <c r="C31" s="21" t="str">
        <f>IF(AND('A-17'!C31="-",'A-17'!C82="-",'A-17'!C133="-"),"-",SUM('A-17'!C31,'A-17'!C82,'A-17'!C133))</f>
        <v>-</v>
      </c>
      <c r="D31" s="21">
        <f>IF(AND('A-17'!D31="-",'A-17'!D82="-",'A-17'!D133="-"),"-",SUM('A-17'!D31,'A-17'!D82,'A-17'!D133))</f>
        <v>5894</v>
      </c>
      <c r="E31" s="21">
        <f>IF(AND('A-17'!E31="-",'A-17'!E82="-",'A-17'!E133="-"),"-",SUM('A-17'!E31,'A-17'!E82,'A-17'!E133))</f>
        <v>32630</v>
      </c>
      <c r="F31" s="21">
        <f>IF(AND('A-17'!F31="-",'A-17'!F82="-",'A-17'!F133="-"),"-",SUM('A-17'!F31,'A-17'!F82,'A-17'!F133))</f>
        <v>27968</v>
      </c>
      <c r="G31" s="21">
        <f>IF(AND('A-17'!G31="-",'A-17'!G82="-",'A-17'!G133="-"),"-",SUM('A-17'!G31,'A-17'!G82,'A-17'!G133))</f>
        <v>6247</v>
      </c>
      <c r="H31" s="21">
        <f>IF(AND('A-17'!H31="-",'A-17'!H82="-",'A-17'!H133="-"),"-",SUM('A-17'!H31,'A-17'!H82,'A-17'!H133))</f>
        <v>128</v>
      </c>
      <c r="I31" s="21">
        <f>IF(AND('A-17'!I31="-",'A-17'!I82="-",'A-17'!I133="-"),"-",SUM('A-17'!I31,'A-17'!I82,'A-17'!I133))</f>
        <v>72867</v>
      </c>
      <c r="J31" s="14"/>
      <c r="K31" s="14"/>
    </row>
    <row r="32" spans="1:11" ht="11.25" customHeight="1">
      <c r="A32" s="68">
        <v>2004</v>
      </c>
      <c r="B32" s="21" t="str">
        <f>IF(AND('A-17'!B32="-",'A-17'!B83="-",'A-17'!B134="-"),"-",SUM('A-17'!B32,'A-17'!B83,'A-17'!B134))</f>
        <v>-</v>
      </c>
      <c r="C32" s="21" t="str">
        <f>IF(AND('A-17'!C32="-",'A-17'!C83="-",'A-17'!C134="-"),"-",SUM('A-17'!C32,'A-17'!C83,'A-17'!C134))</f>
        <v>-</v>
      </c>
      <c r="D32" s="21">
        <f>IF(AND('A-17'!D32="-",'A-17'!D83="-",'A-17'!D134="-"),"-",SUM('A-17'!D32,'A-17'!D83,'A-17'!D134))</f>
        <v>2013</v>
      </c>
      <c r="E32" s="21">
        <f>IF(AND('A-17'!E32="-",'A-17'!E83="-",'A-17'!E134="-"),"-",SUM('A-17'!E32,'A-17'!E83,'A-17'!E134))</f>
        <v>31942</v>
      </c>
      <c r="F32" s="21">
        <f>IF(AND('A-17'!F32="-",'A-17'!F83="-",'A-17'!F134="-"),"-",SUM('A-17'!F32,'A-17'!F83,'A-17'!F134))</f>
        <v>26905</v>
      </c>
      <c r="G32" s="21">
        <f>IF(AND('A-17'!G32="-",'A-17'!G83="-",'A-17'!G134="-"),"-",SUM('A-17'!G32,'A-17'!G83,'A-17'!G134))</f>
        <v>8013</v>
      </c>
      <c r="H32" s="21">
        <f>IF(AND('A-17'!H32="-",'A-17'!H83="-",'A-17'!H134="-"),"-",SUM('A-17'!H32,'A-17'!H83,'A-17'!H134))</f>
        <v>20</v>
      </c>
      <c r="I32" s="21">
        <f>IF(AND('A-17'!I32="-",'A-17'!I83="-",'A-17'!I134="-"),"-",SUM('A-17'!I32,'A-17'!I83,'A-17'!I134))</f>
        <v>68893</v>
      </c>
      <c r="J32" s="14"/>
      <c r="K32" s="14"/>
    </row>
    <row r="33" spans="1:11" ht="11.25" customHeight="1">
      <c r="A33" s="68">
        <v>2005</v>
      </c>
      <c r="B33" s="21" t="str">
        <f>IF(AND('A-17'!B33="-",'A-17'!B84="-",'A-17'!B135="-"),"-",SUM('A-17'!B33,'A-17'!B84,'A-17'!B135))</f>
        <v>-</v>
      </c>
      <c r="C33" s="21" t="str">
        <f>IF(AND('A-17'!C33="-",'A-17'!C84="-",'A-17'!C135="-"),"-",SUM('A-17'!C33,'A-17'!C84,'A-17'!C135))</f>
        <v>-</v>
      </c>
      <c r="D33" s="21">
        <f>IF(AND('A-17'!D33="-",'A-17'!D84="-",'A-17'!D135="-"),"-",SUM('A-17'!D33,'A-17'!D84,'A-17'!D135))</f>
        <v>1119</v>
      </c>
      <c r="E33" s="21">
        <f>IF(AND('A-17'!E33="-",'A-17'!E84="-",'A-17'!E135="-"),"-",SUM('A-17'!E33,'A-17'!E84,'A-17'!E135))</f>
        <v>25888.744915506741</v>
      </c>
      <c r="F33" s="21">
        <f>IF(AND('A-17'!F33="-",'A-17'!F84="-",'A-17'!F135="-"),"-",SUM('A-17'!F33,'A-17'!F84,'A-17'!F135))</f>
        <v>22503.536814377021</v>
      </c>
      <c r="G33" s="21">
        <f>IF(AND('A-17'!G33="-",'A-17'!G84="-",'A-17'!G135="-"),"-",SUM('A-17'!G33,'A-17'!G84,'A-17'!G135))</f>
        <v>8870.1950999392811</v>
      </c>
      <c r="H33" s="21">
        <f>IF(AND('A-17'!H33="-",'A-17'!H84="-",'A-17'!H135="-"),"-",SUM('A-17'!H33,'A-17'!H84,'A-17'!H135))</f>
        <v>160</v>
      </c>
      <c r="I33" s="21">
        <f>IF(AND('A-17'!I33="-",'A-17'!I84="-",'A-17'!I135="-"),"-",SUM('A-17'!I33,'A-17'!I84,'A-17'!I135))</f>
        <v>58541.476829823048</v>
      </c>
      <c r="J33" s="14"/>
      <c r="K33" s="14"/>
    </row>
    <row r="34" spans="1:11" ht="11.25" customHeight="1">
      <c r="A34" s="68">
        <v>2006</v>
      </c>
      <c r="B34" s="21" t="str">
        <f>IF(AND('A-17'!B34="-",'A-17'!B85="-",'A-17'!B136="-"),"-",SUM('A-17'!B34,'A-17'!B85,'A-17'!B136))</f>
        <v>-</v>
      </c>
      <c r="C34" s="21" t="str">
        <f>IF(AND('A-17'!C34="-",'A-17'!C85="-",'A-17'!C136="-"),"-",SUM('A-17'!C34,'A-17'!C85,'A-17'!C136))</f>
        <v>-</v>
      </c>
      <c r="D34" s="21">
        <f>IF(AND('A-17'!D34="-",'A-17'!D85="-",'A-17'!D136="-"),"-",SUM('A-17'!D34,'A-17'!D85,'A-17'!D136))</f>
        <v>1118.93</v>
      </c>
      <c r="E34" s="21">
        <f>IF(AND('A-17'!E34="-",'A-17'!E85="-",'A-17'!E136="-"),"-",SUM('A-17'!E34,'A-17'!E85,'A-17'!E136))</f>
        <v>16486.240000000002</v>
      </c>
      <c r="F34" s="21">
        <f>IF(AND('A-17'!F34="-",'A-17'!F85="-",'A-17'!F136="-"),"-",SUM('A-17'!F34,'A-17'!F85,'A-17'!F136))</f>
        <v>20678.71</v>
      </c>
      <c r="G34" s="21">
        <f>IF(AND('A-17'!G34="-",'A-17'!G85="-",'A-17'!G136="-"),"-",SUM('A-17'!G34,'A-17'!G85,'A-17'!G136))</f>
        <v>3551.2</v>
      </c>
      <c r="H34" s="21">
        <f>IF(AND('A-17'!H34="-",'A-17'!H85="-",'A-17'!H136="-"),"-",SUM('A-17'!H34,'A-17'!H85,'A-17'!H136))</f>
        <v>258.35000000000002</v>
      </c>
      <c r="I34" s="21">
        <f>IF(AND('A-17'!I34="-",'A-17'!I85="-",'A-17'!I136="-"),"-",SUM('A-17'!I34,'A-17'!I85,'A-17'!I136))</f>
        <v>42093.430000000008</v>
      </c>
      <c r="J34" s="14"/>
      <c r="K34" s="14"/>
    </row>
    <row r="35" spans="1:11" ht="11.25" customHeight="1">
      <c r="A35" s="68">
        <v>2007</v>
      </c>
      <c r="B35" s="21" t="str">
        <f>IF(AND('A-17'!B35="-",'A-17'!B86="-",'A-17'!B137="-"),"-",SUM('A-17'!B35,'A-17'!B86,'A-17'!B137))</f>
        <v>-</v>
      </c>
      <c r="C35" s="21" t="str">
        <f>IF(AND('A-17'!C35="-",'A-17'!C86="-",'A-17'!C137="-"),"-",SUM('A-17'!C35,'A-17'!C86,'A-17'!C137))</f>
        <v>-</v>
      </c>
      <c r="D35" s="21" t="str">
        <f>IF(AND('A-17'!D35="-",'A-17'!D86="-",'A-17'!D137="-"),"-",SUM('A-17'!D35,'A-17'!D86,'A-17'!D137))</f>
        <v>-</v>
      </c>
      <c r="E35" s="21">
        <f>IF(AND('A-17'!E35="-",'A-17'!E86="-",'A-17'!E137="-"),"-",SUM('A-17'!E35,'A-17'!E86,'A-17'!E137))</f>
        <v>17481.84</v>
      </c>
      <c r="F35" s="21">
        <f>IF(AND('A-17'!F35="-",'A-17'!F86="-",'A-17'!F137="-"),"-",SUM('A-17'!F35,'A-17'!F86,'A-17'!F137))</f>
        <v>21514.170000000002</v>
      </c>
      <c r="G35" s="21">
        <f>IF(AND('A-17'!G35="-",'A-17'!G86="-",'A-17'!G137="-"),"-",SUM('A-17'!G35,'A-17'!G86,'A-17'!G137))</f>
        <v>3555.27</v>
      </c>
      <c r="H35" s="21">
        <f>IF(AND('A-17'!H35="-",'A-17'!H86="-",'A-17'!H137="-"),"-",SUM('A-17'!H35,'A-17'!H86,'A-17'!H137))</f>
        <v>0</v>
      </c>
      <c r="I35" s="21">
        <f>IF(AND('A-17'!I35="-",'A-17'!I86="-",'A-17'!I137="-"),"-",SUM('A-17'!I35,'A-17'!I86,'A-17'!I137))</f>
        <v>42551.28</v>
      </c>
      <c r="J35" s="14"/>
      <c r="K35" s="14"/>
    </row>
    <row r="36" spans="1:11" ht="11.25" customHeight="1">
      <c r="A36" s="68">
        <v>2008</v>
      </c>
      <c r="B36" s="21" t="str">
        <f>IF(AND('A-17'!B36="-",'A-17'!B87="-",'A-17'!B138="-"),"-",SUM('A-17'!B36,'A-17'!B87,'A-17'!B138))</f>
        <v>-</v>
      </c>
      <c r="C36" s="21" t="str">
        <f>IF(AND('A-17'!C36="-",'A-17'!C87="-",'A-17'!C138="-"),"-",SUM('A-17'!C36,'A-17'!C87,'A-17'!C138))</f>
        <v>-</v>
      </c>
      <c r="D36" s="21">
        <f>IF(AND('A-17'!D36="-",'A-17'!D87="-",'A-17'!D138="-"),"-",SUM('A-17'!D36,'A-17'!D87,'A-17'!D138))</f>
        <v>4007.3399999999997</v>
      </c>
      <c r="E36" s="21">
        <f>IF(AND('A-17'!E36="-",'A-17'!E87="-",'A-17'!E138="-"),"-",SUM('A-17'!E36,'A-17'!E87,'A-17'!E138))</f>
        <v>11391.77</v>
      </c>
      <c r="F36" s="21">
        <f>IF(AND('A-17'!F36="-",'A-17'!F87="-",'A-17'!F138="-"),"-",SUM('A-17'!F36,'A-17'!F87,'A-17'!F138))</f>
        <v>9170.59</v>
      </c>
      <c r="G36" s="21">
        <f>IF(AND('A-17'!G36="-",'A-17'!G87="-",'A-17'!G138="-"),"-",SUM('A-17'!G36,'A-17'!G87,'A-17'!G138))</f>
        <v>2563.7800000000002</v>
      </c>
      <c r="H36" s="21">
        <f>IF(AND('A-17'!H36="-",'A-17'!H87="-",'A-17'!H138="-"),"-",SUM('A-17'!H36,'A-17'!H87,'A-17'!H138))</f>
        <v>37.5</v>
      </c>
      <c r="I36" s="21">
        <f>IF(AND('A-17'!I36="-",'A-17'!I87="-",'A-17'!I138="-"),"-",SUM('A-17'!I36,'A-17'!I87,'A-17'!I138))</f>
        <v>27170.979999999996</v>
      </c>
      <c r="J36" s="14"/>
      <c r="K36" s="14"/>
    </row>
    <row r="37" spans="1:11" ht="11.25" customHeight="1">
      <c r="A37" s="68">
        <v>2009</v>
      </c>
      <c r="B37" s="21" t="str">
        <f>IF(AND('A-17'!B37="-",'A-17'!B88="-",'A-17'!B139="-"),"-",SUM('A-17'!B37,'A-17'!B88,'A-17'!B139))</f>
        <v>-</v>
      </c>
      <c r="C37" s="21" t="str">
        <f>IF(AND('A-17'!C37="-",'A-17'!C88="-",'A-17'!C139="-"),"-",SUM('A-17'!C37,'A-17'!C88,'A-17'!C139))</f>
        <v>-</v>
      </c>
      <c r="D37" s="21">
        <f>IF(AND('A-17'!D37="-",'A-17'!D88="-",'A-17'!D139="-"),"-",SUM('A-17'!D37,'A-17'!D88,'A-17'!D139))</f>
        <v>1104.29</v>
      </c>
      <c r="E37" s="21">
        <f>IF(AND('A-17'!E37="-",'A-17'!E88="-",'A-17'!E139="-"),"-",SUM('A-17'!E37,'A-17'!E88,'A-17'!E139))</f>
        <v>18115.16</v>
      </c>
      <c r="F37" s="21">
        <f>IF(AND('A-17'!F37="-",'A-17'!F88="-",'A-17'!F139="-"),"-",SUM('A-17'!F37,'A-17'!F88,'A-17'!F139))</f>
        <v>32545.57</v>
      </c>
      <c r="G37" s="21">
        <f>IF(AND('A-17'!G37="-",'A-17'!G88="-",'A-17'!G139="-"),"-",SUM('A-17'!G37,'A-17'!G88,'A-17'!G139))</f>
        <v>7402.0300000000007</v>
      </c>
      <c r="H37" s="21">
        <f>IF(AND('A-17'!H37="-",'A-17'!H88="-",'A-17'!H139="-"),"-",SUM('A-17'!H37,'A-17'!H88,'A-17'!H139))</f>
        <v>212.42</v>
      </c>
      <c r="I37" s="21">
        <f>IF(AND('A-17'!I37="-",'A-17'!I88="-",'A-17'!I139="-"),"-",SUM('A-17'!I37,'A-17'!I88,'A-17'!I139))</f>
        <v>59379.47</v>
      </c>
      <c r="J37" s="14"/>
      <c r="K37" s="14"/>
    </row>
    <row r="38" spans="1:11" ht="11.25" customHeight="1">
      <c r="A38" s="68">
        <v>2010</v>
      </c>
      <c r="B38" s="21" t="str">
        <f>IF(AND('A-17'!B38="-",'A-17'!B89="-",'A-17'!B140="-"),"-",SUM('A-17'!B38,'A-17'!B89,'A-17'!B140))</f>
        <v>-</v>
      </c>
      <c r="C38" s="21" t="str">
        <f>IF(AND('A-17'!C38="-",'A-17'!C89="-",'A-17'!C140="-"),"-",SUM('A-17'!C38,'A-17'!C89,'A-17'!C140))</f>
        <v>-</v>
      </c>
      <c r="D38" s="21">
        <f>IF(AND('A-17'!D38="-",'A-17'!D89="-",'A-17'!D140="-"),"-",SUM('A-17'!D38,'A-17'!D89,'A-17'!D140))</f>
        <v>9451.1299999999992</v>
      </c>
      <c r="E38" s="21">
        <f>IF(AND('A-17'!E38="-",'A-17'!E89="-",'A-17'!E140="-"),"-",SUM('A-17'!E38,'A-17'!E89,'A-17'!E140))</f>
        <v>18380.2</v>
      </c>
      <c r="F38" s="21">
        <f>IF(AND('A-17'!F38="-",'A-17'!F89="-",'A-17'!F140="-"),"-",SUM('A-17'!F38,'A-17'!F89,'A-17'!F140))</f>
        <v>19546.45</v>
      </c>
      <c r="G38" s="21">
        <f>IF(AND('A-17'!G38="-",'A-17'!G89="-",'A-17'!G140="-"),"-",SUM('A-17'!G38,'A-17'!G89,'A-17'!G140))</f>
        <v>6281.6</v>
      </c>
      <c r="H38" s="21">
        <f>IF(AND('A-17'!H38="-",'A-17'!H89="-",'A-17'!H140="-"),"-",SUM('A-17'!H38,'A-17'!H89,'A-17'!H140))</f>
        <v>153.97</v>
      </c>
      <c r="I38" s="21">
        <f>IF(AND('A-17'!I38="-",'A-17'!I89="-",'A-17'!I140="-"),"-",SUM('A-17'!I38,'A-17'!I89,'A-17'!I140))</f>
        <v>53813.350000000006</v>
      </c>
      <c r="J38" s="14"/>
      <c r="K38" s="14"/>
    </row>
    <row r="39" spans="1:11" ht="11.25" customHeight="1">
      <c r="A39" s="68">
        <v>2011</v>
      </c>
      <c r="B39" s="21" t="str">
        <f>IF(AND('A-17'!B39="-",'A-17'!B90="-",'A-17'!B141="-"),"-",SUM('A-17'!B39,'A-17'!B90,'A-17'!B141))</f>
        <v>-</v>
      </c>
      <c r="C39" s="21" t="str">
        <f>IF(AND('A-17'!C39="-",'A-17'!C90="-",'A-17'!C141="-"),"-",SUM('A-17'!C39,'A-17'!C90,'A-17'!C141))</f>
        <v>-</v>
      </c>
      <c r="D39" s="21">
        <f>IF(AND('A-17'!D39="-",'A-17'!D90="-",'A-17'!D141="-"),"-",SUM('A-17'!D39,'A-17'!D90,'A-17'!D141))</f>
        <v>5536.83</v>
      </c>
      <c r="E39" s="21">
        <f>IF(AND('A-17'!E39="-",'A-17'!E90="-",'A-17'!E141="-"),"-",SUM('A-17'!E39,'A-17'!E90,'A-17'!E141))</f>
        <v>17334.349999999999</v>
      </c>
      <c r="F39" s="21">
        <f>IF(AND('A-17'!F39="-",'A-17'!F90="-",'A-17'!F141="-"),"-",SUM('A-17'!F39,'A-17'!F90,'A-17'!F141))</f>
        <v>21178.25</v>
      </c>
      <c r="G39" s="21">
        <f>IF(AND('A-17'!G39="-",'A-17'!G90="-",'A-17'!G141="-"),"-",SUM('A-17'!G39,'A-17'!G90,'A-17'!G141))</f>
        <v>4786.58</v>
      </c>
      <c r="H39" s="21">
        <f>IF(AND('A-17'!H39="-",'A-17'!H90="-",'A-17'!H141="-"),"-",SUM('A-17'!H39,'A-17'!H90,'A-17'!H141))</f>
        <v>16.05</v>
      </c>
      <c r="I39" s="21">
        <f>IF(AND('A-17'!I39="-",'A-17'!I90="-",'A-17'!I141="-"),"-",SUM('A-17'!I39,'A-17'!I90,'A-17'!I141))</f>
        <v>48852.06</v>
      </c>
      <c r="J39" s="14"/>
      <c r="K39" s="14"/>
    </row>
    <row r="40" spans="1:11" ht="11.25" customHeight="1">
      <c r="A40" s="68">
        <v>2012</v>
      </c>
      <c r="B40" s="21" t="str">
        <f>IF(AND('A-17'!B40="-",'A-17'!B91="-",'A-17'!B142="-"),"-",SUM('A-17'!B40,'A-17'!B91,'A-17'!B142))</f>
        <v>-</v>
      </c>
      <c r="C40" s="21" t="str">
        <f>IF(AND('A-17'!C40="-",'A-17'!C91="-",'A-17'!C142="-"),"-",SUM('A-17'!C40,'A-17'!C91,'A-17'!C142))</f>
        <v>-</v>
      </c>
      <c r="D40" s="21">
        <f>IF(AND('A-17'!D40="-",'A-17'!D91="-",'A-17'!D142="-"),"-",SUM('A-17'!D40,'A-17'!D91,'A-17'!D142))</f>
        <v>9627.2200000000012</v>
      </c>
      <c r="E40" s="21">
        <f>IF(AND('A-17'!E40="-",'A-17'!E91="-",'A-17'!E142="-"),"-",SUM('A-17'!E40,'A-17'!E91,'A-17'!E142))</f>
        <v>17412.53</v>
      </c>
      <c r="F40" s="21">
        <f>IF(AND('A-17'!F40="-",'A-17'!F91="-",'A-17'!F142="-"),"-",SUM('A-17'!F40,'A-17'!F91,'A-17'!F142))</f>
        <v>19168.04</v>
      </c>
      <c r="G40" s="21">
        <f>IF(AND('A-17'!G40="-",'A-17'!G91="-",'A-17'!G142="-"),"-",SUM('A-17'!G40,'A-17'!G91,'A-17'!G142))</f>
        <v>8128.11</v>
      </c>
      <c r="H40" s="21">
        <f>IF(AND('A-17'!H40="-",'A-17'!H91="-",'A-17'!H142="-"),"-",SUM('A-17'!H40,'A-17'!H91,'A-17'!H142))</f>
        <v>353.11</v>
      </c>
      <c r="I40" s="21">
        <f>IF(AND('A-17'!I40="-",'A-17'!I91="-",'A-17'!I142="-"),"-",SUM('A-17'!I40,'A-17'!I91,'A-17'!I142))</f>
        <v>54689.010000000009</v>
      </c>
      <c r="J40" s="14"/>
      <c r="K40" s="14"/>
    </row>
    <row r="41" spans="1:11" ht="11.25" customHeight="1">
      <c r="A41" s="68">
        <v>2013</v>
      </c>
      <c r="B41" s="21" t="str">
        <f>IF(AND('A-17'!B41="-",'A-17'!B92="-",'A-17'!B143="-"),"-",SUM('A-17'!B41,'A-17'!B92,'A-17'!B143))</f>
        <v>-</v>
      </c>
      <c r="C41" s="21">
        <f>IF(AND('A-17'!C41="-",'A-17'!C92="-",'A-17'!C143="-"),"-",SUM('A-17'!C41,'A-17'!C92,'A-17'!C143))</f>
        <v>950.86</v>
      </c>
      <c r="D41" s="21">
        <f>IF(AND('A-17'!D41="-",'A-17'!D92="-",'A-17'!D143="-"),"-",SUM('A-17'!D41,'A-17'!D92,'A-17'!D143))</f>
        <v>8973.08</v>
      </c>
      <c r="E41" s="21">
        <f>IF(AND('A-17'!E41="-",'A-17'!E92="-",'A-17'!E143="-"),"-",SUM('A-17'!E41,'A-17'!E92,'A-17'!E143))</f>
        <v>16010.42</v>
      </c>
      <c r="F41" s="21">
        <f>IF(AND('A-17'!F41="-",'A-17'!F92="-",'A-17'!F143="-"),"-",SUM('A-17'!F41,'A-17'!F92,'A-17'!F143))</f>
        <v>23946.48</v>
      </c>
      <c r="G41" s="21">
        <f>IF(AND('A-17'!G41="-",'A-17'!G92="-",'A-17'!G143="-"),"-",SUM('A-17'!G41,'A-17'!G92,'A-17'!G143))</f>
        <v>5399.54</v>
      </c>
      <c r="H41" s="21">
        <f>IF(AND('A-17'!H41="-",'A-17'!H92="-",'A-17'!H143="-"),"-",SUM('A-17'!H41,'A-17'!H92,'A-17'!H143))</f>
        <v>237.41</v>
      </c>
      <c r="I41" s="21">
        <f>IF(AND('A-17'!I41="-",'A-17'!I92="-",'A-17'!I143="-"),"-",SUM('A-17'!I41,'A-17'!I92,'A-17'!I143))</f>
        <v>55517.79</v>
      </c>
      <c r="J41" s="14"/>
      <c r="K41" s="14"/>
    </row>
    <row r="42" spans="1:11" ht="11.25" customHeight="1">
      <c r="A42" s="68">
        <v>2014</v>
      </c>
      <c r="B42" s="21" t="str">
        <f>IF(AND('A-17'!B42="-",'A-17'!B93="-",'A-17'!B144="-"),"-",SUM('A-17'!B42,'A-17'!B93,'A-17'!B144))</f>
        <v>-</v>
      </c>
      <c r="C42" s="21">
        <f>IF(AND('A-17'!C42="-",'A-17'!C93="-",'A-17'!C144="-"),"-",SUM('A-17'!C42,'A-17'!C93,'A-17'!C144))</f>
        <v>1642.56</v>
      </c>
      <c r="D42" s="21">
        <f>IF(AND('A-17'!D42="-",'A-17'!D93="-",'A-17'!D144="-"),"-",SUM('A-17'!D42,'A-17'!D93,'A-17'!D144))</f>
        <v>10330.92</v>
      </c>
      <c r="E42" s="21">
        <f>IF(AND('A-17'!E42="-",'A-17'!E93="-",'A-17'!E144="-"),"-",SUM('A-17'!E42,'A-17'!E93,'A-17'!E144))</f>
        <v>28528.67</v>
      </c>
      <c r="F42" s="21">
        <f>IF(AND('A-17'!F42="-",'A-17'!F93="-",'A-17'!F144="-"),"-",SUM('A-17'!F42,'A-17'!F93,'A-17'!F144))</f>
        <v>24392.71</v>
      </c>
      <c r="G42" s="21">
        <f>IF(AND('A-17'!G42="-",'A-17'!G93="-",'A-17'!G144="-"),"-",SUM('A-17'!G42,'A-17'!G93,'A-17'!G144))</f>
        <v>10089.450000000001</v>
      </c>
      <c r="H42" s="21">
        <f>IF(AND('A-17'!H42="-",'A-17'!H93="-",'A-17'!H144="-"),"-",SUM('A-17'!H42,'A-17'!H93,'A-17'!H144))</f>
        <v>364.82</v>
      </c>
      <c r="I42" s="21">
        <f>IF(AND('A-17'!I42="-",'A-17'!I93="-",'A-17'!I144="-"),"-",SUM('A-17'!I42,'A-17'!I93,'A-17'!I144))</f>
        <v>75349.13</v>
      </c>
      <c r="J42" s="14"/>
      <c r="K42" s="14"/>
    </row>
    <row r="43" spans="1:11" ht="11.25" customHeight="1">
      <c r="A43" s="68">
        <v>2015</v>
      </c>
      <c r="B43" s="21" t="str">
        <f>IF(AND('A-17'!B43="-",'A-17'!B94="-",'A-17'!B145="-"),"-",SUM('A-17'!B43,'A-17'!B94,'A-17'!B145))</f>
        <v>-</v>
      </c>
      <c r="C43" s="21">
        <f>IF(AND('A-17'!C43="-",'A-17'!C94="-",'A-17'!C145="-"),"-",SUM('A-17'!C43,'A-17'!C94,'A-17'!C145))</f>
        <v>1440.92</v>
      </c>
      <c r="D43" s="21">
        <f>IF(AND('A-17'!D43="-",'A-17'!D94="-",'A-17'!D145="-"),"-",SUM('A-17'!D43,'A-17'!D94,'A-17'!D145))</f>
        <v>8973.7900000000009</v>
      </c>
      <c r="E43" s="21">
        <f>IF(AND('A-17'!E43="-",'A-17'!E94="-",'A-17'!E145="-"),"-",SUM('A-17'!E43,'A-17'!E94,'A-17'!E145))</f>
        <v>28778.77</v>
      </c>
      <c r="F43" s="21">
        <f>IF(AND('A-17'!F43="-",'A-17'!F94="-",'A-17'!F145="-"),"-",SUM('A-17'!F43,'A-17'!F94,'A-17'!F145))</f>
        <v>15565.84</v>
      </c>
      <c r="G43" s="21">
        <f>IF(AND('A-17'!G43="-",'A-17'!G94="-",'A-17'!G145="-"),"-",SUM('A-17'!G43,'A-17'!G94,'A-17'!G145))</f>
        <v>8665.7200000000012</v>
      </c>
      <c r="H43" s="21">
        <f>IF(AND('A-17'!H43="-",'A-17'!H94="-",'A-17'!H145="-"),"-",SUM('A-17'!H43,'A-17'!H94,'A-17'!H145))</f>
        <v>300.16000000000003</v>
      </c>
      <c r="I43" s="21">
        <f>IF(AND('A-17'!I43="-",'A-17'!I94="-",'A-17'!I145="-"),"-",SUM('A-17'!I43,'A-17'!I94,'A-17'!I145))</f>
        <v>63725.200000000004</v>
      </c>
      <c r="J43" s="14"/>
      <c r="K43" s="14"/>
    </row>
    <row r="44" spans="1:11" ht="11.25" customHeight="1">
      <c r="A44" s="68">
        <v>2016</v>
      </c>
      <c r="B44" s="21" t="str">
        <f>IF(AND('A-17'!B44="-",'A-17'!B95="-",'A-17'!B146="-"),"-",SUM('A-17'!B44,'A-17'!B95,'A-17'!B146))</f>
        <v>-</v>
      </c>
      <c r="C44" s="21" t="str">
        <f>IF(AND('A-17'!C44="-",'A-17'!C95="-",'A-17'!C146="-"),"-",SUM('A-17'!C44,'A-17'!C95,'A-17'!C146))</f>
        <v>-</v>
      </c>
      <c r="D44" s="21" t="str">
        <f>IF(AND('A-17'!D44="-",'A-17'!D95="-",'A-17'!D146="-"),"-",SUM('A-17'!D44,'A-17'!D95,'A-17'!D146))</f>
        <v>-</v>
      </c>
      <c r="E44" s="21">
        <f>IF(AND('A-17'!E44="-",'A-17'!E95="-",'A-17'!E146="-"),"-",SUM('A-17'!E44,'A-17'!E95,'A-17'!E146))</f>
        <v>17792.21</v>
      </c>
      <c r="F44" s="21">
        <f>IF(AND('A-17'!F44="-",'A-17'!F95="-",'A-17'!F146="-"),"-",SUM('A-17'!F44,'A-17'!F95,'A-17'!F146))</f>
        <v>9390.9200000000019</v>
      </c>
      <c r="G44" s="21" t="str">
        <f>IF(AND('A-17'!G44="-",'A-17'!G95="-",'A-17'!G146="-"),"-",SUM('A-17'!G44,'A-17'!G95,'A-17'!G146))</f>
        <v>-</v>
      </c>
      <c r="H44" s="21" t="str">
        <f>IF(AND('A-17'!H44="-",'A-17'!H95="-",'A-17'!H146="-"),"-",SUM('A-17'!H44,'A-17'!H95,'A-17'!H146))</f>
        <v>-</v>
      </c>
      <c r="I44" s="21">
        <f>IF(AND('A-17'!I44="-",'A-17'!I95="-",'A-17'!I146="-"),"-",SUM('A-17'!I44,'A-17'!I95,'A-17'!I146))</f>
        <v>27183.129999999997</v>
      </c>
      <c r="J44" s="14"/>
      <c r="K44" s="14"/>
    </row>
    <row r="45" spans="1:11" ht="11.25" customHeight="1">
      <c r="A45" s="68">
        <v>2017</v>
      </c>
      <c r="B45" s="21" t="str">
        <f>IF(AND('A-17'!B45="-",'A-17'!B96="-",'A-17'!B147="-"),"-",SUM('A-17'!B45,'A-17'!B96,'A-17'!B147))</f>
        <v>-</v>
      </c>
      <c r="C45" s="21" t="str">
        <f>IF(AND('A-17'!C45="-",'A-17'!C96="-",'A-17'!C147="-"),"-",SUM('A-17'!C45,'A-17'!C96,'A-17'!C147))</f>
        <v>-</v>
      </c>
      <c r="D45" s="21">
        <f>IF(AND('A-17'!D45="-",'A-17'!D96="-",'A-17'!D147="-"),"-",SUM('A-17'!D45,'A-17'!D96,'A-17'!D147))</f>
        <v>468.16</v>
      </c>
      <c r="E45" s="21">
        <f>IF(AND('A-17'!E45="-",'A-17'!E96="-",'A-17'!E147="-"),"-",SUM('A-17'!E45,'A-17'!E96,'A-17'!E147))</f>
        <v>21555.81</v>
      </c>
      <c r="F45" s="21">
        <f>IF(AND('A-17'!F45="-",'A-17'!F96="-",'A-17'!F147="-"),"-",SUM('A-17'!F45,'A-17'!F96,'A-17'!F147))</f>
        <v>15822.17</v>
      </c>
      <c r="G45" s="21">
        <f>IF(AND('A-17'!G45="-",'A-17'!G96="-",'A-17'!G147="-"),"-",SUM('A-17'!G45,'A-17'!G96,'A-17'!G147))</f>
        <v>841.76</v>
      </c>
      <c r="H45" s="21" t="str">
        <f>IF(AND('A-17'!H45="-",'A-17'!H96="-",'A-17'!H147="-"),"-",SUM('A-17'!H45,'A-17'!H96,'A-17'!H147))</f>
        <v>-</v>
      </c>
      <c r="I45" s="21">
        <f>IF(AND('A-17'!I45="-",'A-17'!I96="-",'A-17'!I147="-"),"-",SUM('A-17'!I45,'A-17'!I96,'A-17'!I147))</f>
        <v>38687.9</v>
      </c>
      <c r="J45" s="14"/>
      <c r="K45" s="14"/>
    </row>
    <row r="46" spans="1:11" ht="11.25" customHeight="1">
      <c r="A46" s="68">
        <v>2018</v>
      </c>
      <c r="B46" s="21" t="str">
        <f>IF(AND('A-17'!B46="-",'A-17'!B97="-",'A-17'!B148="-"),"-",SUM('A-17'!B46,'A-17'!B97,'A-17'!B148))</f>
        <v>-</v>
      </c>
      <c r="C46" s="21" t="str">
        <f>IF(AND('A-17'!C46="-",'A-17'!C97="-",'A-17'!C148="-"),"-",SUM('A-17'!C46,'A-17'!C97,'A-17'!C148))</f>
        <v>-</v>
      </c>
      <c r="D46" s="21">
        <f>IF(AND('A-17'!D46="-",'A-17'!D97="-",'A-17'!D148="-"),"-",SUM('A-17'!D46,'A-17'!D97,'A-17'!D148))</f>
        <v>1249</v>
      </c>
      <c r="E46" s="21">
        <f>IF(AND('A-17'!E46="-",'A-17'!E97="-",'A-17'!E148="-"),"-",SUM('A-17'!E46,'A-17'!E97,'A-17'!E148))</f>
        <v>14407.939999999999</v>
      </c>
      <c r="F46" s="21">
        <f>IF(AND('A-17'!F46="-",'A-17'!F97="-",'A-17'!F148="-"),"-",SUM('A-17'!F46,'A-17'!F97,'A-17'!F148))</f>
        <v>17016.7</v>
      </c>
      <c r="G46" s="21">
        <f>IF(AND('A-17'!G46="-",'A-17'!G97="-",'A-17'!G148="-"),"-",SUM('A-17'!G46,'A-17'!G97,'A-17'!G148))</f>
        <v>410.35</v>
      </c>
      <c r="H46" s="21" t="str">
        <f>IF(AND('A-17'!H46="-",'A-17'!H97="-",'A-17'!H148="-"),"-",SUM('A-17'!H46,'A-17'!H97,'A-17'!H148))</f>
        <v>-</v>
      </c>
      <c r="I46" s="21">
        <f>IF(AND('A-17'!I46="-",'A-17'!I97="-",'A-17'!I148="-"),"-",SUM('A-17'!I46,'A-17'!I97,'A-17'!I148))</f>
        <v>33083.99</v>
      </c>
      <c r="J46" s="14"/>
      <c r="K46" s="14"/>
    </row>
    <row r="47" spans="1:11" ht="11.25" customHeight="1">
      <c r="A47" s="68">
        <v>2019</v>
      </c>
      <c r="B47" s="21" t="str">
        <f>IF(AND('A-17'!B47="-",'A-17'!B98="-",'A-17'!B149="-"),"-",SUM('A-17'!B47,'A-17'!B98,'A-17'!B149))</f>
        <v>-</v>
      </c>
      <c r="C47" s="21" t="str">
        <f>IF(AND('A-17'!C47="-",'A-17'!C98="-",'A-17'!C149="-"),"-",SUM('A-17'!C47,'A-17'!C98,'A-17'!C149))</f>
        <v>-</v>
      </c>
      <c r="D47" s="21">
        <f>IF(AND('A-17'!D47="-",'A-17'!D98="-",'A-17'!D149="-"),"-",SUM('A-17'!D47,'A-17'!D98,'A-17'!D149))</f>
        <v>4254.4799999999996</v>
      </c>
      <c r="E47" s="21">
        <f>IF(AND('A-17'!E47="-",'A-17'!E98="-",'A-17'!E149="-"),"-",SUM('A-17'!E47,'A-17'!E98,'A-17'!E149))</f>
        <v>15503.29</v>
      </c>
      <c r="F47" s="21">
        <f>IF(AND('A-17'!F47="-",'A-17'!F98="-",'A-17'!F149="-"),"-",SUM('A-17'!F47,'A-17'!F98,'A-17'!F149))</f>
        <v>13278.720000000001</v>
      </c>
      <c r="G47" s="21">
        <f>IF(AND('A-17'!G47="-",'A-17'!G98="-",'A-17'!G149="-"),"-",SUM('A-17'!G47,'A-17'!G98,'A-17'!G149))</f>
        <v>2481.61</v>
      </c>
      <c r="H47" s="21">
        <f>IF(AND('A-17'!H47="-",'A-17'!H98="-",'A-17'!H149="-"),"-",SUM('A-17'!H47,'A-17'!H98,'A-17'!H149))</f>
        <v>239.57</v>
      </c>
      <c r="I47" s="21">
        <f>IF(AND('A-17'!I47="-",'A-17'!I98="-",'A-17'!I149="-"),"-",SUM('A-17'!I47,'A-17'!I98,'A-17'!I149))</f>
        <v>35757.67</v>
      </c>
      <c r="J47" s="14"/>
      <c r="K47" s="14"/>
    </row>
    <row r="48" spans="1:11" ht="9.75" customHeight="1">
      <c r="A48" s="68">
        <v>2020</v>
      </c>
      <c r="B48" s="21" t="str">
        <f>IF(AND('A-17'!B48="-",'A-17'!B99="-",'A-17'!B150="-"),"-",SUM('A-17'!B48,'A-17'!B99,'A-17'!B150))</f>
        <v>-</v>
      </c>
      <c r="C48" s="21" t="str">
        <f>IF(AND('A-17'!C48="-",'A-17'!C99="-",'A-17'!C150="-"),"-",SUM('A-17'!C48,'A-17'!C99,'A-17'!C150))</f>
        <v>-</v>
      </c>
      <c r="D48" s="21">
        <f>IF(AND('A-17'!D48="-",'A-17'!D99="-",'A-17'!D150="-"),"-",SUM('A-17'!D48,'A-17'!D99,'A-17'!D150))</f>
        <v>1998.94</v>
      </c>
      <c r="E48" s="21">
        <f>IF(AND('A-17'!E48="-",'A-17'!E99="-",'A-17'!E150="-"),"-",SUM('A-17'!E48,'A-17'!E99,'A-17'!E150))</f>
        <v>12653.66</v>
      </c>
      <c r="F48" s="21">
        <f>IF(AND('A-17'!F48="-",'A-17'!F99="-",'A-17'!F150="-"),"-",SUM('A-17'!F48,'A-17'!F99,'A-17'!F150))</f>
        <v>7118.7699999999995</v>
      </c>
      <c r="G48" s="21">
        <f>IF(AND('A-17'!G48="-",'A-17'!G99="-",'A-17'!G150="-"),"-",SUM('A-17'!G48,'A-17'!G99,'A-17'!G150))</f>
        <v>3340.91</v>
      </c>
      <c r="H48" s="21" t="str">
        <f>IF(AND('A-17'!H48="-",'A-17'!H99="-",'A-17'!H150="-"),"-",SUM('A-17'!H48,'A-17'!H99,'A-17'!H150))</f>
        <v>-</v>
      </c>
      <c r="I48" s="21">
        <f>IF(AND('A-17'!I48="-",'A-17'!I99="-",'A-17'!I150="-"),"-",SUM('A-17'!I48,'A-17'!I99,'A-17'!I150))</f>
        <v>25112.28</v>
      </c>
      <c r="J48" s="14"/>
      <c r="K48" s="14"/>
    </row>
    <row r="49" spans="1:11" ht="11.25" customHeight="1">
      <c r="A49" s="68">
        <v>2021</v>
      </c>
      <c r="B49" s="21" t="str">
        <f>IF(AND('A-17'!B49="-",'A-17'!B100="-",'A-17'!B151="-"),"-",SUM('A-17'!B49,'A-17'!B100,'A-17'!B151))</f>
        <v>-</v>
      </c>
      <c r="C49" s="21" t="str">
        <f>IF(AND('A-17'!C49="-",'A-17'!C100="-",'A-17'!C151="-"),"-",SUM('A-17'!C49,'A-17'!C100,'A-17'!C151))</f>
        <v>-</v>
      </c>
      <c r="D49" s="21">
        <f>IF(AND('A-17'!D49="-",'A-17'!D100="-",'A-17'!D151="-"),"-",SUM('A-17'!D49,'A-17'!D100,'A-17'!D151))</f>
        <v>3691.66</v>
      </c>
      <c r="E49" s="21">
        <f>IF(AND('A-17'!E49="-",'A-17'!E100="-",'A-17'!E151="-"),"-",SUM('A-17'!E49,'A-17'!E100,'A-17'!E151))</f>
        <v>16783.699999999997</v>
      </c>
      <c r="F49" s="21">
        <f>IF(AND('A-17'!F49="-",'A-17'!F100="-",'A-17'!F151="-"),"-",SUM('A-17'!F49,'A-17'!F100,'A-17'!F151))</f>
        <v>12170.5</v>
      </c>
      <c r="G49" s="21">
        <f>IF(AND('A-17'!G49="-",'A-17'!G100="-",'A-17'!G151="-"),"-",SUM('A-17'!G49,'A-17'!G100,'A-17'!G151))</f>
        <v>4768.3500000000004</v>
      </c>
      <c r="H49" s="21" t="str">
        <f>IF(AND('A-17'!H49="-",'A-17'!H100="-",'A-17'!H151="-"),"-",SUM('A-17'!H49,'A-17'!H100,'A-17'!H151))</f>
        <v>-</v>
      </c>
      <c r="I49" s="21">
        <f>IF(AND('A-17'!I49="-",'A-17'!I100="-",'A-17'!I151="-"),"-",SUM('A-17'!I49,'A-17'!I100,'A-17'!I151))</f>
        <v>37414.21</v>
      </c>
      <c r="J49" s="14"/>
      <c r="K49" s="14"/>
    </row>
    <row r="50" spans="1:11" ht="11.25" customHeight="1">
      <c r="A50" s="68">
        <v>2022</v>
      </c>
      <c r="B50" s="21" t="str">
        <f>IF(AND('A-17'!B50="-",'A-17'!B101="-",'A-17'!B152="-"),"-",SUM('A-17'!B50,'A-17'!B101,'A-17'!B152))</f>
        <v>-</v>
      </c>
      <c r="C50" s="21" t="str">
        <f>IF(AND('A-17'!C50="-",'A-17'!C101="-",'A-17'!C152="-"),"-",SUM('A-17'!C50,'A-17'!C101,'A-17'!C152))</f>
        <v>-</v>
      </c>
      <c r="D50" s="21">
        <f>IF(AND('A-17'!D50="-",'A-17'!D101="-",'A-17'!D152="-"),"-",SUM('A-17'!D50,'A-17'!D101,'A-17'!D152))</f>
        <v>3784.63</v>
      </c>
      <c r="E50" s="21">
        <f>IF(AND('A-17'!E50="-",'A-17'!E101="-",'A-17'!E152="-"),"-",SUM('A-17'!E50,'A-17'!E101,'A-17'!E152))</f>
        <v>15862.62</v>
      </c>
      <c r="F50" s="21">
        <f>IF(AND('A-17'!F50="-",'A-17'!F101="-",'A-17'!F152="-"),"-",SUM('A-17'!F50,'A-17'!F101,'A-17'!F152))</f>
        <v>14692.199999999999</v>
      </c>
      <c r="G50" s="21">
        <f>IF(AND('A-17'!G50="-",'A-17'!G101="-",'A-17'!G152="-"),"-",SUM('A-17'!G50,'A-17'!G101,'A-17'!G152))</f>
        <v>6645.86</v>
      </c>
      <c r="H50" s="21">
        <f>IF(AND('A-17'!H50="-",'A-17'!H101="-",'A-17'!H152="-"),"-",SUM('A-17'!H50,'A-17'!H101,'A-17'!H152))</f>
        <v>285.3</v>
      </c>
      <c r="I50" s="21">
        <f>IF(AND('A-17'!I50="-",'A-17'!I101="-",'A-17'!I152="-"),"-",SUM('A-17'!I50,'A-17'!I101,'A-17'!I152))</f>
        <v>41270.61</v>
      </c>
      <c r="J50" s="14"/>
      <c r="K50" s="14"/>
    </row>
    <row r="51" spans="1:11" ht="11.25" customHeight="1">
      <c r="A51" s="68">
        <v>2023</v>
      </c>
      <c r="B51" s="21" t="str">
        <f>IF(AND('A-17'!B51="-",'A-17'!B102="-",'A-17'!B153="-"),"-",SUM('A-17'!B51,'A-17'!B102,'A-17'!B153))</f>
        <v>-</v>
      </c>
      <c r="C51" s="21" t="str">
        <f>IF(AND('A-17'!C51="-",'A-17'!C102="-",'A-17'!C153="-"),"-",SUM('A-17'!C51,'A-17'!C102,'A-17'!C153))</f>
        <v>-</v>
      </c>
      <c r="D51" s="21">
        <f>IF(AND('A-17'!D51="-",'A-17'!D102="-",'A-17'!D153="-"),"-",SUM('A-17'!D51,'A-17'!D102,'A-17'!D153))</f>
        <v>3859.7799999999997</v>
      </c>
      <c r="E51" s="21">
        <f>IF(AND('A-17'!E51="-",'A-17'!E102="-",'A-17'!E153="-"),"-",SUM('A-17'!E51,'A-17'!E102,'A-17'!E153))</f>
        <v>22721.3</v>
      </c>
      <c r="F51" s="21">
        <f>IF(AND('A-17'!F51="-",'A-17'!F102="-",'A-17'!F153="-"),"-",SUM('A-17'!F51,'A-17'!F102,'A-17'!F153))</f>
        <v>12099.509999999998</v>
      </c>
      <c r="G51" s="21">
        <f>IF(AND('A-17'!G51="-",'A-17'!G102="-",'A-17'!G153="-"),"-",SUM('A-17'!G51,'A-17'!G102,'A-17'!G153))</f>
        <v>6996.17</v>
      </c>
      <c r="H51" s="21">
        <f>IF(AND('A-17'!H51="-",'A-17'!H102="-",'A-17'!H153="-"),"-",SUM('A-17'!H51,'A-17'!H102,'A-17'!H153))</f>
        <v>212.29</v>
      </c>
      <c r="I51" s="21">
        <f>IF(AND('A-17'!I51="-",'A-17'!I102="-",'A-17'!I153="-"),"-",SUM('A-17'!I51,'A-17'!I102,'A-17'!I153))</f>
        <v>45889.05</v>
      </c>
      <c r="J51" s="14"/>
      <c r="K51" s="14"/>
    </row>
    <row r="52" spans="1:11" ht="11.25" customHeight="1">
      <c r="A52" s="68" t="s">
        <v>348</v>
      </c>
      <c r="B52" s="21" t="str">
        <f>IF(AND('A-17'!B52="-",'A-17'!B103="-",'A-17'!B154="-"),"-",SUM('A-17'!B52,'A-17'!B103,'A-17'!B154))</f>
        <v>-</v>
      </c>
      <c r="C52" s="21" t="str">
        <f>IF(AND('A-17'!C52="-",'A-17'!C103="-",'A-17'!C154="-"),"-",SUM('A-17'!C52,'A-17'!C103,'A-17'!C154))</f>
        <v>-</v>
      </c>
      <c r="D52" s="21">
        <f>IF(AND('A-17'!D52="-",'A-17'!D103="-",'A-17'!D154="-"),"-",SUM('A-17'!D52,'A-17'!D103,'A-17'!D154))</f>
        <v>5432.5523195156129</v>
      </c>
      <c r="E52" s="21">
        <f>IF(AND('A-17'!E52="-",'A-17'!E103="-",'A-17'!E154="-"),"-",SUM('A-17'!E52,'A-17'!E103,'A-17'!E154))</f>
        <v>24663.444960066478</v>
      </c>
      <c r="F52" s="21">
        <f>IF(AND('A-17'!F52="-",'A-17'!F103="-",'A-17'!F154="-"),"-",SUM('A-17'!F52,'A-17'!F103,'A-17'!F154))</f>
        <v>14789.224497990264</v>
      </c>
      <c r="G52" s="21">
        <f>IF(AND('A-17'!G52="-",'A-17'!G103="-",'A-17'!G154="-"),"-",SUM('A-17'!G52,'A-17'!G103,'A-17'!G154))</f>
        <v>320.56618510688202</v>
      </c>
      <c r="H52" s="21" t="str">
        <f>IF(AND('A-17'!H52="-",'A-17'!H103="-",'A-17'!H154="-"),"-",SUM('A-17'!H52,'A-17'!H103,'A-17'!H154))</f>
        <v>-</v>
      </c>
      <c r="I52" s="21">
        <f>IF(AND('A-17'!I52="-",'A-17'!I103="-",'A-17'!I154="-"),"-",SUM('A-17'!I52,'A-17'!I103,'A-17'!I154))</f>
        <v>45205.787962679235</v>
      </c>
      <c r="J52" s="14"/>
      <c r="K52" s="14"/>
    </row>
    <row r="53" spans="1:11" ht="11.25" customHeight="1">
      <c r="J53" s="14"/>
      <c r="K53" s="14"/>
    </row>
    <row r="54" spans="1:11" ht="11.25" customHeight="1">
      <c r="A54" s="63" t="s">
        <v>335</v>
      </c>
      <c r="J54" s="14"/>
      <c r="K54" s="14"/>
    </row>
    <row r="55" spans="1:11" ht="11.25" customHeight="1">
      <c r="A55" s="68">
        <v>1976</v>
      </c>
      <c r="B55" s="21">
        <f>IF(AND('A-17'!B157="-",'A-9'!C6="-"),"-",SUM('A-17'!B157,'A-9'!C6))</f>
        <v>0</v>
      </c>
      <c r="C55" s="21">
        <f>IF(AND('A-17'!C157="-",'A-9'!D6="-"),"-",SUM('A-17'!C157,'A-9'!D6))</f>
        <v>6818</v>
      </c>
      <c r="D55" s="21">
        <f>IF(AND('A-17'!D157="-",'A-9'!E6="-"),"-",SUM('A-17'!D157,'A-9'!E6))</f>
        <v>34439</v>
      </c>
      <c r="E55" s="21">
        <f>IF(AND('A-17'!E157="-",'A-9'!F6="-"),"-",SUM('A-17'!E157,'A-9'!F6))</f>
        <v>73251</v>
      </c>
      <c r="F55" s="21">
        <f>IF(AND('A-17'!F157="-",'A-9'!G6="-"),"-",SUM('A-17'!F157,'A-9'!G6))</f>
        <v>126531</v>
      </c>
      <c r="G55" s="21">
        <f>IF(AND('A-17'!G157="-",'A-9'!H6="-"),"-",SUM('A-17'!G157,'A-9'!H6))</f>
        <v>56397</v>
      </c>
      <c r="H55" s="21">
        <f>IF(AND('A-17'!H157="-",'A-9'!I6="-"),"-",SUM('A-17'!H157,'A-9'!I6))</f>
        <v>3755</v>
      </c>
      <c r="I55" s="21">
        <f>IF(AND('A-17'!I157="-",'A-9'!K6="-"),"-",SUM('A-17'!I157,'A-9'!K6))</f>
        <v>301213</v>
      </c>
      <c r="J55" s="14"/>
      <c r="K55" s="14"/>
    </row>
    <row r="56" spans="1:11" ht="11.25" customHeight="1">
      <c r="A56" s="68">
        <v>1977</v>
      </c>
      <c r="B56" s="21">
        <f>IF(AND('A-17'!B158="-",'A-9'!C7="-"),"-",SUM('A-17'!B158,'A-9'!C7))</f>
        <v>1333</v>
      </c>
      <c r="C56" s="21">
        <f>IF(AND('A-17'!C158="-",'A-9'!D7="-"),"-",SUM('A-17'!C158,'A-9'!D7))</f>
        <v>6711</v>
      </c>
      <c r="D56" s="21">
        <f>IF(AND('A-17'!D158="-",'A-9'!E7="-"),"-",SUM('A-17'!D158,'A-9'!E7))</f>
        <v>28283</v>
      </c>
      <c r="E56" s="21">
        <f>IF(AND('A-17'!E158="-",'A-9'!F7="-"),"-",SUM('A-17'!E158,'A-9'!F7))</f>
        <v>61737</v>
      </c>
      <c r="F56" s="21">
        <f>IF(AND('A-17'!F158="-",'A-9'!G7="-"),"-",SUM('A-17'!F158,'A-9'!G7))</f>
        <v>102663</v>
      </c>
      <c r="G56" s="21">
        <f>IF(AND('A-17'!G158="-",'A-9'!H7="-"),"-",SUM('A-17'!G158,'A-9'!H7))</f>
        <v>29040</v>
      </c>
      <c r="H56" s="21">
        <f>IF(AND('A-17'!H158="-",'A-9'!I7="-"),"-",SUM('A-17'!H158,'A-9'!I7))</f>
        <v>2277</v>
      </c>
      <c r="I56" s="21">
        <f>IF(AND('A-17'!I158="-",'A-9'!K7="-"),"-",SUM('A-17'!I158,'A-9'!K7))</f>
        <v>232044</v>
      </c>
      <c r="J56" s="14"/>
      <c r="K56" s="14"/>
    </row>
    <row r="57" spans="1:11" ht="11.25" customHeight="1">
      <c r="A57" s="68">
        <v>1978</v>
      </c>
      <c r="B57" s="21">
        <f>IF(AND('A-17'!B159="-",'A-9'!C8="-"),"-",SUM('A-17'!B159,'A-9'!C8))</f>
        <v>494</v>
      </c>
      <c r="C57" s="21">
        <f>IF(AND('A-17'!C159="-",'A-9'!D8="-"),"-",SUM('A-17'!C159,'A-9'!D8))</f>
        <v>4124</v>
      </c>
      <c r="D57" s="21">
        <f>IF(AND('A-17'!D159="-",'A-9'!E8="-"),"-",SUM('A-17'!D159,'A-9'!E8))</f>
        <v>36141</v>
      </c>
      <c r="E57" s="21">
        <f>IF(AND('A-17'!E159="-",'A-9'!F8="-"),"-",SUM('A-17'!E159,'A-9'!F8))</f>
        <v>60840</v>
      </c>
      <c r="F57" s="21">
        <f>IF(AND('A-17'!F159="-",'A-9'!G8="-"),"-",SUM('A-17'!F159,'A-9'!G8))</f>
        <v>76699</v>
      </c>
      <c r="G57" s="21">
        <f>IF(AND('A-17'!G159="-",'A-9'!H8="-"),"-",SUM('A-17'!G159,'A-9'!H8))</f>
        <v>38018</v>
      </c>
      <c r="H57" s="21">
        <f>IF(AND('A-17'!H159="-",'A-9'!I8="-"),"-",SUM('A-17'!H159,'A-9'!I8))</f>
        <v>2324</v>
      </c>
      <c r="I57" s="21">
        <f>IF(AND('A-17'!I159="-",'A-9'!K8="-"),"-",SUM('A-17'!I159,'A-9'!K8))</f>
        <v>218640</v>
      </c>
      <c r="J57" s="14"/>
      <c r="K57" s="14"/>
    </row>
    <row r="58" spans="1:11" ht="11.25" customHeight="1">
      <c r="A58" s="68">
        <v>1979</v>
      </c>
      <c r="B58" s="21" t="str">
        <f>IF(AND('A-17'!B160="-",'A-9'!C9="-"),"-",SUM('A-17'!B160,'A-9'!C9))</f>
        <v>-</v>
      </c>
      <c r="C58" s="21">
        <f>IF(AND('A-17'!C160="-",'A-9'!D9="-"),"-",SUM('A-17'!C160,'A-9'!D9))</f>
        <v>5051</v>
      </c>
      <c r="D58" s="21">
        <f>IF(AND('A-17'!D160="-",'A-9'!E9="-"),"-",SUM('A-17'!D160,'A-9'!E9))</f>
        <v>20585</v>
      </c>
      <c r="E58" s="21">
        <f>IF(AND('A-17'!E160="-",'A-9'!F9="-"),"-",SUM('A-17'!E160,'A-9'!F9))</f>
        <v>52056</v>
      </c>
      <c r="F58" s="21">
        <f>IF(AND('A-17'!F160="-",'A-9'!G9="-"),"-",SUM('A-17'!F160,'A-9'!G9))</f>
        <v>70635</v>
      </c>
      <c r="G58" s="21">
        <f>IF(AND('A-17'!G160="-",'A-9'!H9="-"),"-",SUM('A-17'!G160,'A-9'!H9))</f>
        <v>5708</v>
      </c>
      <c r="H58" s="21">
        <f>IF(AND('A-17'!H160="-",'A-9'!I9="-"),"-",SUM('A-17'!H160,'A-9'!I9))</f>
        <v>1272</v>
      </c>
      <c r="I58" s="21">
        <f>IF(AND('A-17'!I160="-",'A-9'!K9="-"),"-",SUM('A-17'!I160,'A-9'!K9))</f>
        <v>155307</v>
      </c>
      <c r="J58" s="14"/>
      <c r="K58" s="14"/>
    </row>
    <row r="59" spans="1:11" ht="11.25" customHeight="1">
      <c r="A59" s="68">
        <v>1980</v>
      </c>
      <c r="B59" s="21" t="str">
        <f>IF(AND('A-17'!B161="-",'A-9'!C10="-"),"-",SUM('A-17'!B161,'A-9'!C10))</f>
        <v>-</v>
      </c>
      <c r="C59" s="21">
        <f>IF(AND('A-17'!C161="-",'A-9'!D10="-"),"-",SUM('A-17'!C161,'A-9'!D10))</f>
        <v>5095</v>
      </c>
      <c r="D59" s="21">
        <f>IF(AND('A-17'!D161="-",'A-9'!E10="-"),"-",SUM('A-17'!D161,'A-9'!E10))</f>
        <v>27505</v>
      </c>
      <c r="E59" s="21">
        <f>IF(AND('A-17'!E161="-",'A-9'!F10="-"),"-",SUM('A-17'!E161,'A-9'!F10))</f>
        <v>49236</v>
      </c>
      <c r="F59" s="21">
        <f>IF(AND('A-17'!F161="-",'A-9'!G10="-"),"-",SUM('A-17'!F161,'A-9'!G10))</f>
        <v>61753</v>
      </c>
      <c r="G59" s="21">
        <f>IF(AND('A-17'!G161="-",'A-9'!H10="-"),"-",SUM('A-17'!G161,'A-9'!H10))</f>
        <v>5842</v>
      </c>
      <c r="H59" s="21" t="str">
        <f>IF(AND('A-17'!H161="-",'A-9'!I10="-"),"-",SUM('A-17'!H161,'A-9'!I10))</f>
        <v>-</v>
      </c>
      <c r="I59" s="21">
        <f>IF(AND('A-17'!I161="-",'A-9'!K10="-"),"-",SUM('A-17'!I161,'A-9'!K10))</f>
        <v>149431</v>
      </c>
      <c r="J59" s="14"/>
      <c r="K59" s="14"/>
    </row>
    <row r="60" spans="1:11" ht="11.25" customHeight="1">
      <c r="A60" s="68">
        <v>1981</v>
      </c>
      <c r="B60" s="21" t="str">
        <f>IF(AND('A-17'!B162="-",'A-9'!C11="-"),"-",SUM('A-17'!B162,'A-9'!C11))</f>
        <v>-</v>
      </c>
      <c r="C60" s="21">
        <f>IF(AND('A-17'!C162="-",'A-9'!D11="-"),"-",SUM('A-17'!C162,'A-9'!D11))</f>
        <v>4054</v>
      </c>
      <c r="D60" s="21">
        <f>IF(AND('A-17'!D162="-",'A-9'!E11="-"),"-",SUM('A-17'!D162,'A-9'!E11))</f>
        <v>17219</v>
      </c>
      <c r="E60" s="21">
        <f>IF(AND('A-17'!E162="-",'A-9'!F11="-"),"-",SUM('A-17'!E162,'A-9'!F11))</f>
        <v>42293</v>
      </c>
      <c r="F60" s="21">
        <f>IF(AND('A-17'!F162="-",'A-9'!G11="-"),"-",SUM('A-17'!F162,'A-9'!G11))</f>
        <v>65327</v>
      </c>
      <c r="G60" s="21">
        <f>IF(AND('A-17'!G162="-",'A-9'!H11="-"),"-",SUM('A-17'!G162,'A-9'!H11))</f>
        <v>4625</v>
      </c>
      <c r="H60" s="21" t="str">
        <f>IF(AND('A-17'!H162="-",'A-9'!I11="-"),"-",SUM('A-17'!H162,'A-9'!I11))</f>
        <v>-</v>
      </c>
      <c r="I60" s="21">
        <f>IF(AND('A-17'!I162="-",'A-9'!K11="-"),"-",SUM('A-17'!I162,'A-9'!K11))</f>
        <v>133518</v>
      </c>
      <c r="J60" s="14"/>
      <c r="K60" s="14"/>
    </row>
    <row r="61" spans="1:11" ht="11.25" customHeight="1">
      <c r="A61" s="68">
        <v>1982</v>
      </c>
      <c r="B61" s="21" t="str">
        <f>IF(AND('A-17'!B163="-",'A-9'!C12="-"),"-",SUM('A-17'!B163,'A-9'!C12))</f>
        <v>-</v>
      </c>
      <c r="C61" s="21">
        <f>IF(AND('A-17'!C163="-",'A-9'!D12="-"),"-",SUM('A-17'!C163,'A-9'!D12))</f>
        <v>0</v>
      </c>
      <c r="D61" s="21">
        <f>IF(AND('A-17'!D163="-",'A-9'!E12="-"),"-",SUM('A-17'!D163,'A-9'!E12))</f>
        <v>15115</v>
      </c>
      <c r="E61" s="21">
        <f>IF(AND('A-17'!E163="-",'A-9'!F12="-"),"-",SUM('A-17'!E163,'A-9'!F12))</f>
        <v>60822</v>
      </c>
      <c r="F61" s="21">
        <f>IF(AND('A-17'!F163="-",'A-9'!G12="-"),"-",SUM('A-17'!F163,'A-9'!G12))</f>
        <v>7902</v>
      </c>
      <c r="G61" s="21">
        <f>IF(AND('A-17'!G163="-",'A-9'!H12="-"),"-",SUM('A-17'!G163,'A-9'!H12))</f>
        <v>4538</v>
      </c>
      <c r="H61" s="21">
        <f>IF(AND('A-17'!H163="-",'A-9'!I12="-"),"-",SUM('A-17'!H163,'A-9'!I12))</f>
        <v>721</v>
      </c>
      <c r="I61" s="21">
        <f>IF(AND('A-17'!I163="-",'A-9'!K12="-"),"-",SUM('A-17'!I163,'A-9'!K12))</f>
        <v>89098</v>
      </c>
      <c r="J61" s="14"/>
      <c r="K61" s="14"/>
    </row>
    <row r="62" spans="1:11" ht="11.25" customHeight="1">
      <c r="A62" s="68">
        <v>1983</v>
      </c>
      <c r="B62" s="21" t="str">
        <f>IF(AND('A-17'!B164="-",'A-9'!C13="-"),"-",SUM('A-17'!B164,'A-9'!C13))</f>
        <v>-</v>
      </c>
      <c r="C62" s="21">
        <f>IF(AND('A-17'!C164="-",'A-9'!D13="-"),"-",SUM('A-17'!C164,'A-9'!D13))</f>
        <v>270</v>
      </c>
      <c r="D62" s="21">
        <f>IF(AND('A-17'!D164="-",'A-9'!E13="-"),"-",SUM('A-17'!D164,'A-9'!E13))</f>
        <v>9378</v>
      </c>
      <c r="E62" s="21">
        <f>IF(AND('A-17'!E164="-",'A-9'!F13="-"),"-",SUM('A-17'!E164,'A-9'!F13))</f>
        <v>39453</v>
      </c>
      <c r="F62" s="21">
        <f>IF(AND('A-17'!F164="-",'A-9'!G13="-"),"-",SUM('A-17'!F164,'A-9'!G13))</f>
        <v>35672</v>
      </c>
      <c r="G62" s="21">
        <f>IF(AND('A-17'!G164="-",'A-9'!H13="-"),"-",SUM('A-17'!G164,'A-9'!H13))</f>
        <v>9979</v>
      </c>
      <c r="H62" s="21" t="str">
        <f>IF(AND('A-17'!H164="-",'A-9'!I13="-"),"-",SUM('A-17'!H164,'A-9'!I13))</f>
        <v>-</v>
      </c>
      <c r="I62" s="21">
        <f>IF(AND('A-17'!I164="-",'A-9'!K13="-"),"-",SUM('A-17'!I164,'A-9'!K13))</f>
        <v>94752</v>
      </c>
      <c r="J62" s="14"/>
      <c r="K62" s="14"/>
    </row>
    <row r="63" spans="1:11" ht="11.25" customHeight="1">
      <c r="A63" s="68">
        <v>1984</v>
      </c>
      <c r="B63" s="21" t="str">
        <f>IF(AND('A-17'!B165="-",'A-9'!C14="-"),"-",SUM('A-17'!B165,'A-9'!C14))</f>
        <v>-</v>
      </c>
      <c r="C63" s="21">
        <f>IF(AND('A-17'!C165="-",'A-9'!D14="-"),"-",SUM('A-17'!C165,'A-9'!D14))</f>
        <v>337</v>
      </c>
      <c r="D63" s="21" t="str">
        <f>IF(AND('A-17'!D165="-",'A-9'!E14="-"),"-",SUM('A-17'!D165,'A-9'!E14))</f>
        <v>-</v>
      </c>
      <c r="E63" s="21">
        <f>IF(AND('A-17'!E165="-",'A-9'!F14="-"),"-",SUM('A-17'!E165,'A-9'!F14))</f>
        <v>5881</v>
      </c>
      <c r="F63" s="21">
        <f>IF(AND('A-17'!F165="-",'A-9'!G14="-"),"-",SUM('A-17'!F165,'A-9'!G14))</f>
        <v>16129</v>
      </c>
      <c r="G63" s="21" t="str">
        <f>IF(AND('A-17'!G165="-",'A-9'!H14="-"),"-",SUM('A-17'!G165,'A-9'!H14))</f>
        <v>-</v>
      </c>
      <c r="H63" s="21" t="str">
        <f>IF(AND('A-17'!H165="-",'A-9'!I14="-"),"-",SUM('A-17'!H165,'A-9'!I14))</f>
        <v>-</v>
      </c>
      <c r="I63" s="21">
        <f>IF(AND('A-17'!I165="-",'A-9'!K14="-"),"-",SUM('A-17'!I165,'A-9'!K14))</f>
        <v>22347</v>
      </c>
      <c r="J63" s="14"/>
      <c r="K63" s="14"/>
    </row>
    <row r="64" spans="1:11" ht="11.25" customHeight="1">
      <c r="A64" s="68">
        <v>1985</v>
      </c>
      <c r="B64" s="21" t="str">
        <f>IF(AND('A-17'!B166="-",'A-9'!C15="-"),"-",SUM('A-17'!B166,'A-9'!C15))</f>
        <v>-</v>
      </c>
      <c r="C64" s="21" t="str">
        <f>IF(AND('A-17'!C166="-",'A-9'!D15="-"),"-",SUM('A-17'!C166,'A-9'!D15))</f>
        <v>-</v>
      </c>
      <c r="D64" s="21">
        <f>IF(AND('A-17'!D166="-",'A-9'!E15="-"),"-",SUM('A-17'!D166,'A-9'!E15))</f>
        <v>1601</v>
      </c>
      <c r="E64" s="21">
        <f>IF(AND('A-17'!E166="-",'A-9'!F15="-"),"-",SUM('A-17'!E166,'A-9'!F15))</f>
        <v>26977</v>
      </c>
      <c r="F64" s="21">
        <f>IF(AND('A-17'!F166="-",'A-9'!G15="-"),"-",SUM('A-17'!F166,'A-9'!G15))</f>
        <v>31373</v>
      </c>
      <c r="G64" s="21">
        <f>IF(AND('A-17'!G166="-",'A-9'!H15="-"),"-",SUM('A-17'!G166,'A-9'!H15))</f>
        <v>197</v>
      </c>
      <c r="H64" s="21" t="str">
        <f>IF(AND('A-17'!H166="-",'A-9'!I15="-"),"-",SUM('A-17'!H166,'A-9'!I15))</f>
        <v>-</v>
      </c>
      <c r="I64" s="21">
        <f>IF(AND('A-17'!I166="-",'A-9'!K15="-"),"-",SUM('A-17'!I166,'A-9'!K15))</f>
        <v>60148</v>
      </c>
      <c r="J64" s="14"/>
      <c r="K64" s="14"/>
    </row>
    <row r="65" spans="1:11" ht="11.25" customHeight="1">
      <c r="A65" s="68">
        <v>1986</v>
      </c>
      <c r="B65" s="21" t="str">
        <f>IF(AND('A-17'!B167="-",'A-9'!C16="-"),"-",SUM('A-17'!B167,'A-9'!C16))</f>
        <v>-</v>
      </c>
      <c r="C65" s="21" t="str">
        <f>IF(AND('A-17'!C167="-",'A-9'!D16="-"),"-",SUM('A-17'!C167,'A-9'!D16))</f>
        <v>-</v>
      </c>
      <c r="D65" s="21">
        <f>IF(AND('A-17'!D167="-",'A-9'!E16="-"),"-",SUM('A-17'!D167,'A-9'!E16))</f>
        <v>1848</v>
      </c>
      <c r="E65" s="21">
        <f>IF(AND('A-17'!E167="-",'A-9'!F16="-"),"-",SUM('A-17'!E167,'A-9'!F16))</f>
        <v>31759</v>
      </c>
      <c r="F65" s="21">
        <f>IF(AND('A-17'!F167="-",'A-9'!G16="-"),"-",SUM('A-17'!F167,'A-9'!G16))</f>
        <v>23581</v>
      </c>
      <c r="G65" s="21" t="str">
        <f>IF(AND('A-17'!G167="-",'A-9'!H16="-"),"-",SUM('A-17'!G167,'A-9'!H16))</f>
        <v>-</v>
      </c>
      <c r="H65" s="21" t="str">
        <f>IF(AND('A-17'!H167="-",'A-9'!I16="-"),"-",SUM('A-17'!H167,'A-9'!I16))</f>
        <v>-</v>
      </c>
      <c r="I65" s="21">
        <f>IF(AND('A-17'!I167="-",'A-9'!K16="-"),"-",SUM('A-17'!I167,'A-9'!K16))</f>
        <v>57188</v>
      </c>
      <c r="J65" s="14"/>
      <c r="K65" s="14"/>
    </row>
    <row r="66" spans="1:11" ht="11.25" customHeight="1">
      <c r="A66" s="68">
        <v>1987</v>
      </c>
      <c r="B66" s="21" t="str">
        <f>IF(AND('A-17'!B168="-",'A-9'!C17="-"),"-",SUM('A-17'!B168,'A-9'!C17))</f>
        <v>-</v>
      </c>
      <c r="C66" s="21" t="str">
        <f>IF(AND('A-17'!C168="-",'A-9'!D17="-"),"-",SUM('A-17'!C168,'A-9'!D17))</f>
        <v>-</v>
      </c>
      <c r="D66" s="21">
        <f>IF(AND('A-17'!D168="-",'A-9'!E17="-"),"-",SUM('A-17'!D168,'A-9'!E17))</f>
        <v>1567</v>
      </c>
      <c r="E66" s="21">
        <f>IF(AND('A-17'!E168="-",'A-9'!F17="-"),"-",SUM('A-17'!E168,'A-9'!F17))</f>
        <v>26061</v>
      </c>
      <c r="F66" s="21">
        <f>IF(AND('A-17'!F168="-",'A-9'!G17="-"),"-",SUM('A-17'!F168,'A-9'!G17))</f>
        <v>25774</v>
      </c>
      <c r="G66" s="21" t="str">
        <f>IF(AND('A-17'!G168="-",'A-9'!H17="-"),"-",SUM('A-17'!G168,'A-9'!H17))</f>
        <v>-</v>
      </c>
      <c r="H66" s="21" t="str">
        <f>IF(AND('A-17'!H168="-",'A-9'!I17="-"),"-",SUM('A-17'!H168,'A-9'!I17))</f>
        <v>-</v>
      </c>
      <c r="I66" s="21">
        <f>IF(AND('A-17'!I168="-",'A-9'!K17="-"),"-",SUM('A-17'!I168,'A-9'!K17))</f>
        <v>53402</v>
      </c>
      <c r="J66" s="14"/>
      <c r="K66" s="14"/>
    </row>
    <row r="67" spans="1:11" ht="11.25" customHeight="1">
      <c r="A67" s="68">
        <v>1988</v>
      </c>
      <c r="B67" s="21" t="str">
        <f>IF(AND('A-17'!B169="-",'A-9'!C18="-"),"-",SUM('A-17'!B169,'A-9'!C18))</f>
        <v>-</v>
      </c>
      <c r="C67" s="21" t="str">
        <f>IF(AND('A-17'!C169="-",'A-9'!D18="-"),"-",SUM('A-17'!C169,'A-9'!D18))</f>
        <v>-</v>
      </c>
      <c r="D67" s="21" t="str">
        <f>IF(AND('A-17'!D169="-",'A-9'!E18="-"),"-",SUM('A-17'!D169,'A-9'!E18))</f>
        <v>-</v>
      </c>
      <c r="E67" s="21">
        <f>IF(AND('A-17'!E169="-",'A-9'!F18="-"),"-",SUM('A-17'!E169,'A-9'!F18))</f>
        <v>17851</v>
      </c>
      <c r="F67" s="21">
        <f>IF(AND('A-17'!F169="-",'A-9'!G18="-"),"-",SUM('A-17'!F169,'A-9'!G18))</f>
        <v>595</v>
      </c>
      <c r="G67" s="21">
        <f>IF(AND('A-17'!G169="-",'A-9'!H18="-"),"-",SUM('A-17'!G169,'A-9'!H18))</f>
        <v>47</v>
      </c>
      <c r="H67" s="21" t="str">
        <f>IF(AND('A-17'!H169="-",'A-9'!I18="-"),"-",SUM('A-17'!H169,'A-9'!I18))</f>
        <v>-</v>
      </c>
      <c r="I67" s="21">
        <f>IF(AND('A-17'!I169="-",'A-9'!K18="-"),"-",SUM('A-17'!I169,'A-9'!K18))</f>
        <v>18493</v>
      </c>
      <c r="J67" s="14"/>
      <c r="K67" s="14"/>
    </row>
    <row r="68" spans="1:11" ht="11.25" customHeight="1">
      <c r="A68" s="68">
        <v>1989</v>
      </c>
      <c r="B68" s="21" t="str">
        <f>IF(AND('A-17'!B170="-",'A-9'!C19="-"),"-",SUM('A-17'!B170,'A-9'!C19))</f>
        <v>-</v>
      </c>
      <c r="C68" s="21">
        <f>IF(AND('A-17'!C170="-",'A-9'!D19="-"),"-",SUM('A-17'!C170,'A-9'!D19))</f>
        <v>444</v>
      </c>
      <c r="D68" s="21">
        <f>IF(AND('A-17'!D170="-",'A-9'!E19="-"),"-",SUM('A-17'!D170,'A-9'!E19))</f>
        <v>1786</v>
      </c>
      <c r="E68" s="21">
        <f>IF(AND('A-17'!E170="-",'A-9'!F19="-"),"-",SUM('A-17'!E170,'A-9'!F19))</f>
        <v>31520</v>
      </c>
      <c r="F68" s="21">
        <f>IF(AND('A-17'!F170="-",'A-9'!G19="-"),"-",SUM('A-17'!F170,'A-9'!G19))</f>
        <v>38855</v>
      </c>
      <c r="G68" s="21" t="str">
        <f>IF(AND('A-17'!G170="-",'A-9'!H19="-"),"-",SUM('A-17'!G170,'A-9'!H19))</f>
        <v>-</v>
      </c>
      <c r="H68" s="21" t="str">
        <f>IF(AND('A-17'!H170="-",'A-9'!I19="-"),"-",SUM('A-17'!H170,'A-9'!I19))</f>
        <v>-</v>
      </c>
      <c r="I68" s="21">
        <f>IF(AND('A-17'!I170="-",'A-9'!K19="-"),"-",SUM('A-17'!I170,'A-9'!K19))</f>
        <v>72605</v>
      </c>
      <c r="J68" s="14"/>
      <c r="K68" s="14"/>
    </row>
    <row r="69" spans="1:11" ht="11.25" customHeight="1">
      <c r="A69" s="68">
        <v>1990</v>
      </c>
      <c r="B69" s="21" t="str">
        <f>IF(AND('A-17'!B171="-",'A-9'!C20="-"),"-",SUM('A-17'!B171,'A-9'!C20))</f>
        <v>-</v>
      </c>
      <c r="C69" s="21" t="str">
        <f>IF(AND('A-17'!C171="-",'A-9'!D20="-"),"-",SUM('A-17'!C171,'A-9'!D20))</f>
        <v>-</v>
      </c>
      <c r="D69" s="21">
        <f>IF(AND('A-17'!D171="-",'A-9'!E20="-"),"-",SUM('A-17'!D171,'A-9'!E20))</f>
        <v>5803</v>
      </c>
      <c r="E69" s="21">
        <f>IF(AND('A-17'!E171="-",'A-9'!F20="-"),"-",SUM('A-17'!E171,'A-9'!F20))</f>
        <v>35928</v>
      </c>
      <c r="F69" s="21">
        <f>IF(AND('A-17'!F171="-",'A-9'!G20="-"),"-",SUM('A-17'!F171,'A-9'!G20))</f>
        <v>46683</v>
      </c>
      <c r="G69" s="21">
        <f>IF(AND('A-17'!G171="-",'A-9'!H20="-"),"-",SUM('A-17'!G171,'A-9'!H20))</f>
        <v>4939</v>
      </c>
      <c r="H69" s="21" t="str">
        <f>IF(AND('A-17'!H171="-",'A-9'!I20="-"),"-",SUM('A-17'!H171,'A-9'!I20))</f>
        <v>-</v>
      </c>
      <c r="I69" s="21">
        <f>IF(AND('A-17'!I171="-",'A-9'!K20="-"),"-",SUM('A-17'!I171,'A-9'!K20))</f>
        <v>93353</v>
      </c>
      <c r="J69" s="14"/>
      <c r="K69" s="14"/>
    </row>
    <row r="70" spans="1:11" ht="11.25" customHeight="1">
      <c r="A70" s="68">
        <v>1991</v>
      </c>
      <c r="B70" s="21" t="str">
        <f>IF(AND('A-17'!B172="-",'A-9'!C21="-"),"-",SUM('A-17'!B172,'A-9'!C21))</f>
        <v>-</v>
      </c>
      <c r="C70" s="21" t="str">
        <f>IF(AND('A-17'!C172="-",'A-9'!D21="-"),"-",SUM('A-17'!C172,'A-9'!D21))</f>
        <v>-</v>
      </c>
      <c r="D70" s="21">
        <f>IF(AND('A-17'!D172="-",'A-9'!E21="-"),"-",SUM('A-17'!D172,'A-9'!E21))</f>
        <v>4816</v>
      </c>
      <c r="E70" s="21">
        <f>IF(AND('A-17'!E172="-",'A-9'!F21="-"),"-",SUM('A-17'!E172,'A-9'!F21))</f>
        <v>35014</v>
      </c>
      <c r="F70" s="21">
        <f>IF(AND('A-17'!F172="-",'A-9'!G21="-"),"-",SUM('A-17'!F172,'A-9'!G21))</f>
        <v>20716</v>
      </c>
      <c r="G70" s="21">
        <f>IF(AND('A-17'!G172="-",'A-9'!H21="-"),"-",SUM('A-17'!G172,'A-9'!H21))</f>
        <v>6575</v>
      </c>
      <c r="H70" s="21" t="str">
        <f>IF(AND('A-17'!H172="-",'A-9'!I21="-"),"-",SUM('A-17'!H172,'A-9'!I21))</f>
        <v>-</v>
      </c>
      <c r="I70" s="21">
        <f>IF(AND('A-17'!I172="-",'A-9'!K21="-"),"-",SUM('A-17'!I172,'A-9'!K21))</f>
        <v>67121</v>
      </c>
      <c r="J70" s="14"/>
      <c r="K70" s="14"/>
    </row>
    <row r="71" spans="1:11" ht="11.25" customHeight="1">
      <c r="A71" s="68">
        <v>1992</v>
      </c>
      <c r="B71" s="21" t="str">
        <f>IF(AND('A-17'!B173="-",'A-9'!C22="-"),"-",SUM('A-17'!B173,'A-9'!C22))</f>
        <v>-</v>
      </c>
      <c r="C71" s="21" t="str">
        <f>IF(AND('A-17'!C173="-",'A-9'!D22="-"),"-",SUM('A-17'!C173,'A-9'!D22))</f>
        <v>-</v>
      </c>
      <c r="D71" s="21">
        <f>IF(AND('A-17'!D173="-",'A-9'!E22="-"),"-",SUM('A-17'!D173,'A-9'!E22))</f>
        <v>0</v>
      </c>
      <c r="E71" s="21">
        <f>IF(AND('A-17'!E173="-",'A-9'!F22="-"),"-",SUM('A-17'!E173,'A-9'!F22))</f>
        <v>35423</v>
      </c>
      <c r="F71" s="21">
        <f>IF(AND('A-17'!F173="-",'A-9'!G22="-"),"-",SUM('A-17'!F173,'A-9'!G22))</f>
        <v>6347</v>
      </c>
      <c r="G71" s="21">
        <f>IF(AND('A-17'!G173="-",'A-9'!H22="-"),"-",SUM('A-17'!G173,'A-9'!H22))</f>
        <v>4174</v>
      </c>
      <c r="H71" s="21" t="str">
        <f>IF(AND('A-17'!H173="-",'A-9'!I22="-"),"-",SUM('A-17'!H173,'A-9'!I22))</f>
        <v>-</v>
      </c>
      <c r="I71" s="21">
        <f>IF(AND('A-17'!I173="-",'A-9'!K22="-"),"-",SUM('A-17'!I173,'A-9'!K22))</f>
        <v>45944</v>
      </c>
      <c r="J71" s="14"/>
      <c r="K71" s="14"/>
    </row>
    <row r="72" spans="1:11" ht="11.25" customHeight="1">
      <c r="A72" s="68">
        <v>1993</v>
      </c>
      <c r="B72" s="21" t="str">
        <f>IF(AND('A-17'!B174="-",'A-9'!C23="-"),"-",SUM('A-17'!B174,'A-9'!C23))</f>
        <v>-</v>
      </c>
      <c r="C72" s="21" t="str">
        <f>IF(AND('A-17'!C174="-",'A-9'!D23="-"),"-",SUM('A-17'!C174,'A-9'!D23))</f>
        <v>-</v>
      </c>
      <c r="D72" s="21" t="str">
        <f>IF(AND('A-17'!D174="-",'A-9'!E23="-"),"-",SUM('A-17'!D174,'A-9'!E23))</f>
        <v>-</v>
      </c>
      <c r="E72" s="21">
        <f>IF(AND('A-17'!E174="-",'A-9'!F23="-"),"-",SUM('A-17'!E174,'A-9'!F23))</f>
        <v>18590</v>
      </c>
      <c r="F72" s="21">
        <f>IF(AND('A-17'!F174="-",'A-9'!G23="-"),"-",SUM('A-17'!F174,'A-9'!G23))</f>
        <v>27542</v>
      </c>
      <c r="G72" s="21">
        <f>IF(AND('A-17'!G174="-",'A-9'!H23="-"),"-",SUM('A-17'!G174,'A-9'!H23))</f>
        <v>19335</v>
      </c>
      <c r="H72" s="21" t="str">
        <f>IF(AND('A-17'!H174="-",'A-9'!I23="-"),"-",SUM('A-17'!H174,'A-9'!I23))</f>
        <v>-</v>
      </c>
      <c r="I72" s="21">
        <f>IF(AND('A-17'!I174="-",'A-9'!K23="-"),"-",SUM('A-17'!I174,'A-9'!K23))</f>
        <v>65467</v>
      </c>
      <c r="J72" s="14"/>
      <c r="K72" s="14"/>
    </row>
    <row r="73" spans="1:11" ht="11.25" customHeight="1">
      <c r="A73" s="68">
        <v>1994</v>
      </c>
      <c r="B73" s="21" t="str">
        <f>IF(AND('A-17'!B175="-",'A-9'!C24="-"),"-",SUM('A-17'!B175,'A-9'!C24))</f>
        <v>-</v>
      </c>
      <c r="C73" s="21" t="str">
        <f>IF(AND('A-17'!C175="-",'A-9'!D24="-"),"-",SUM('A-17'!C175,'A-9'!D24))</f>
        <v>-</v>
      </c>
      <c r="D73" s="21" t="str">
        <f>IF(AND('A-17'!D175="-",'A-9'!E24="-"),"-",SUM('A-17'!D175,'A-9'!E24))</f>
        <v>-</v>
      </c>
      <c r="E73" s="21" t="str">
        <f>IF(AND('A-17'!E175="-",'A-9'!F24="-"),"-",SUM('A-17'!E175,'A-9'!F24))</f>
        <v>-</v>
      </c>
      <c r="F73" s="21" t="str">
        <f>IF(AND('A-17'!F175="-",'A-9'!G24="-"),"-",SUM('A-17'!F175,'A-9'!G24))</f>
        <v>-</v>
      </c>
      <c r="G73" s="21" t="str">
        <f>IF(AND('A-17'!G175="-",'A-9'!H24="-"),"-",SUM('A-17'!G175,'A-9'!H24))</f>
        <v>-</v>
      </c>
      <c r="H73" s="21" t="str">
        <f>IF(AND('A-17'!H175="-",'A-9'!I24="-"),"-",SUM('A-17'!H175,'A-9'!I24))</f>
        <v>-</v>
      </c>
      <c r="I73" s="21" t="str">
        <f>IF(AND('A-17'!I175="-",'A-9'!K24="-"),"-",SUM('A-17'!I175,'A-9'!K24))</f>
        <v>-</v>
      </c>
      <c r="J73" s="14"/>
      <c r="K73" s="14"/>
    </row>
    <row r="74" spans="1:11" ht="11.25" customHeight="1">
      <c r="A74" s="68">
        <v>1995</v>
      </c>
      <c r="B74" s="21" t="str">
        <f>IF(AND('A-17'!B176="-",'A-9'!C25="-"),"-",SUM('A-17'!B176,'A-9'!C25))</f>
        <v>-</v>
      </c>
      <c r="C74" s="21" t="str">
        <f>IF(AND('A-17'!C176="-",'A-9'!D25="-"),"-",SUM('A-17'!C176,'A-9'!D25))</f>
        <v>-</v>
      </c>
      <c r="D74" s="21" t="str">
        <f>IF(AND('A-17'!D176="-",'A-9'!E25="-"),"-",SUM('A-17'!D176,'A-9'!E25))</f>
        <v>-</v>
      </c>
      <c r="E74" s="21">
        <f>IF(AND('A-17'!E176="-",'A-9'!F25="-"),"-",SUM('A-17'!E176,'A-9'!F25))</f>
        <v>6096</v>
      </c>
      <c r="F74" s="21">
        <f>IF(AND('A-17'!F176="-",'A-9'!G25="-"),"-",SUM('A-17'!F176,'A-9'!G25))</f>
        <v>19239</v>
      </c>
      <c r="G74" s="21">
        <f>IF(AND('A-17'!G176="-",'A-9'!H25="-"),"-",SUM('A-17'!G176,'A-9'!H25))</f>
        <v>7897</v>
      </c>
      <c r="H74" s="21" t="str">
        <f>IF(AND('A-17'!H176="-",'A-9'!I25="-"),"-",SUM('A-17'!H176,'A-9'!I25))</f>
        <v>-</v>
      </c>
      <c r="I74" s="21">
        <f>IF(AND('A-17'!I176="-",'A-9'!K25="-"),"-",SUM('A-17'!I176,'A-9'!K25))</f>
        <v>33232</v>
      </c>
      <c r="J74" s="14"/>
      <c r="K74" s="14"/>
    </row>
    <row r="75" spans="1:11" ht="11.25" customHeight="1">
      <c r="A75" s="68">
        <v>1996</v>
      </c>
      <c r="B75" s="21" t="str">
        <f>IF(AND('A-17'!B177="-",'A-9'!C26="-"),"-",SUM('A-17'!B177,'A-9'!C26))</f>
        <v>-</v>
      </c>
      <c r="C75" s="21" t="str">
        <f>IF(AND('A-17'!C177="-",'A-9'!D26="-"),"-",SUM('A-17'!C177,'A-9'!D26))</f>
        <v>-</v>
      </c>
      <c r="D75" s="21" t="str">
        <f>IF(AND('A-17'!D177="-",'A-9'!E26="-"),"-",SUM('A-17'!D177,'A-9'!E26))</f>
        <v>-</v>
      </c>
      <c r="E75" s="21">
        <f>IF(AND('A-17'!E177="-",'A-9'!F26="-"),"-",SUM('A-17'!E177,'A-9'!F26))</f>
        <v>4215</v>
      </c>
      <c r="F75" s="21">
        <f>IF(AND('A-17'!F177="-",'A-9'!G26="-"),"-",SUM('A-17'!F177,'A-9'!G26))</f>
        <v>12527</v>
      </c>
      <c r="G75" s="21">
        <f>IF(AND('A-17'!G177="-",'A-9'!H26="-"),"-",SUM('A-17'!G177,'A-9'!H26))</f>
        <v>4485</v>
      </c>
      <c r="H75" s="21" t="str">
        <f>IF(AND('A-17'!H177="-",'A-9'!I26="-"),"-",SUM('A-17'!H177,'A-9'!I26))</f>
        <v>-</v>
      </c>
      <c r="I75" s="21">
        <f>IF(AND('A-17'!I177="-",'A-9'!K26="-"),"-",SUM('A-17'!I177,'A-9'!K26))</f>
        <v>21227</v>
      </c>
      <c r="J75" s="14"/>
      <c r="K75" s="14"/>
    </row>
    <row r="76" spans="1:11" ht="11.25" customHeight="1">
      <c r="A76" s="68">
        <v>1997</v>
      </c>
      <c r="B76" s="21" t="str">
        <f>IF(AND('A-17'!B178="-",'A-9'!C27="-"),"-",SUM('A-17'!B178,'A-9'!C27))</f>
        <v>-</v>
      </c>
      <c r="C76" s="21" t="str">
        <f>IF(AND('A-17'!C178="-",'A-9'!D27="-"),"-",SUM('A-17'!C178,'A-9'!D27))</f>
        <v>-</v>
      </c>
      <c r="D76" s="21" t="str">
        <f>IF(AND('A-17'!D178="-",'A-9'!E27="-"),"-",SUM('A-17'!D178,'A-9'!E27))</f>
        <v>-</v>
      </c>
      <c r="E76" s="21">
        <f>IF(AND('A-17'!E178="-",'A-9'!F27="-"),"-",SUM('A-17'!E178,'A-9'!F27))</f>
        <v>7328</v>
      </c>
      <c r="F76" s="21">
        <f>IF(AND('A-17'!F178="-",'A-9'!G27="-"),"-",SUM('A-17'!F178,'A-9'!G27))</f>
        <v>2964</v>
      </c>
      <c r="G76" s="21" t="str">
        <f>IF(AND('A-17'!G178="-",'A-9'!H27="-"),"-",SUM('A-17'!G178,'A-9'!H27))</f>
        <v>-</v>
      </c>
      <c r="H76" s="21" t="str">
        <f>IF(AND('A-17'!H178="-",'A-9'!I27="-"),"-",SUM('A-17'!H178,'A-9'!I27))</f>
        <v>-</v>
      </c>
      <c r="I76" s="21">
        <f>IF(AND('A-17'!I178="-",'A-9'!K27="-"),"-",SUM('A-17'!I178,'A-9'!K27))</f>
        <v>10292</v>
      </c>
      <c r="J76" s="14"/>
      <c r="K76" s="14"/>
    </row>
    <row r="77" spans="1:11" ht="11.25" customHeight="1">
      <c r="A77" s="68">
        <v>1998</v>
      </c>
      <c r="B77" s="21" t="str">
        <f>IF(AND('A-17'!B179="-",'A-9'!C28="-"),"-",SUM('A-17'!B179,'A-9'!C28))</f>
        <v>-</v>
      </c>
      <c r="C77" s="21" t="str">
        <f>IF(AND('A-17'!C179="-",'A-9'!D28="-"),"-",SUM('A-17'!C179,'A-9'!D28))</f>
        <v>-</v>
      </c>
      <c r="D77" s="21" t="str">
        <f>IF(AND('A-17'!D179="-",'A-9'!E28="-"),"-",SUM('A-17'!D179,'A-9'!E28))</f>
        <v>-</v>
      </c>
      <c r="E77" s="21" t="str">
        <f>IF(AND('A-17'!E179="-",'A-9'!F28="-"),"-",SUM('A-17'!E179,'A-9'!F28))</f>
        <v>-</v>
      </c>
      <c r="F77" s="21">
        <f>IF(AND('A-17'!F179="-",'A-9'!G28="-"),"-",SUM('A-17'!F179,'A-9'!G28))</f>
        <v>6107</v>
      </c>
      <c r="G77" s="21">
        <f>IF(AND('A-17'!G179="-",'A-9'!H28="-"),"-",SUM('A-17'!G179,'A-9'!H28))</f>
        <v>704</v>
      </c>
      <c r="H77" s="21" t="str">
        <f>IF(AND('A-17'!H179="-",'A-9'!I28="-"),"-",SUM('A-17'!H179,'A-9'!I28))</f>
        <v>-</v>
      </c>
      <c r="I77" s="21">
        <f>IF(AND('A-17'!I179="-",'A-9'!K28="-"),"-",SUM('A-17'!I179,'A-9'!K28))</f>
        <v>6811</v>
      </c>
      <c r="J77" s="14"/>
      <c r="K77" s="14"/>
    </row>
    <row r="78" spans="1:11" ht="11.25" customHeight="1">
      <c r="A78" s="68">
        <v>1999</v>
      </c>
      <c r="B78" s="21" t="str">
        <f>IF(AND('A-17'!B180="-",'A-9'!C29="-"),"-",SUM('A-17'!B180,'A-9'!C29))</f>
        <v>-</v>
      </c>
      <c r="C78" s="21" t="str">
        <f>IF(AND('A-17'!C180="-",'A-9'!D29="-"),"-",SUM('A-17'!C180,'A-9'!D29))</f>
        <v>-</v>
      </c>
      <c r="D78" s="21" t="str">
        <f>IF(AND('A-17'!D180="-",'A-9'!E29="-"),"-",SUM('A-17'!D180,'A-9'!E29))</f>
        <v>-</v>
      </c>
      <c r="E78" s="21">
        <f>IF(AND('A-17'!E180="-",'A-9'!F29="-"),"-",SUM('A-17'!E180,'A-9'!F29))</f>
        <v>6546</v>
      </c>
      <c r="F78" s="21">
        <f>IF(AND('A-17'!F180="-",'A-9'!G29="-"),"-",SUM('A-17'!F180,'A-9'!G29))</f>
        <v>14786</v>
      </c>
      <c r="G78" s="21">
        <f>IF(AND('A-17'!G180="-",'A-9'!H29="-"),"-",SUM('A-17'!G180,'A-9'!H29))</f>
        <v>6761</v>
      </c>
      <c r="H78" s="21" t="str">
        <f>IF(AND('A-17'!H180="-",'A-9'!I29="-"),"-",SUM('A-17'!H180,'A-9'!I29))</f>
        <v>-</v>
      </c>
      <c r="I78" s="21">
        <f>IF(AND('A-17'!I180="-",'A-9'!K29="-"),"-",SUM('A-17'!I180,'A-9'!K29))</f>
        <v>28093</v>
      </c>
      <c r="J78" s="14"/>
      <c r="K78" s="14"/>
    </row>
    <row r="79" spans="1:11" ht="11.25" customHeight="1">
      <c r="A79" s="68">
        <v>2000</v>
      </c>
      <c r="B79" s="21" t="str">
        <f>IF(AND('A-17'!B181="-",'A-9'!C30="-"),"-",SUM('A-17'!B181,'A-9'!C30))</f>
        <v>-</v>
      </c>
      <c r="C79" s="21" t="str">
        <f>IF(AND('A-17'!C181="-",'A-9'!D30="-"),"-",SUM('A-17'!C181,'A-9'!D30))</f>
        <v>-</v>
      </c>
      <c r="D79" s="21" t="str">
        <f>IF(AND('A-17'!D181="-",'A-9'!E30="-"),"-",SUM('A-17'!D181,'A-9'!E30))</f>
        <v>-</v>
      </c>
      <c r="E79" s="21">
        <f>IF(AND('A-17'!E181="-",'A-9'!F30="-"),"-",SUM('A-17'!E181,'A-9'!F30))</f>
        <v>10836</v>
      </c>
      <c r="F79" s="21">
        <f>IF(AND('A-17'!F181="-",'A-9'!G30="-"),"-",SUM('A-17'!F181,'A-9'!G30))</f>
        <v>13364</v>
      </c>
      <c r="G79" s="21" t="str">
        <f>IF(AND('A-17'!G181="-",'A-9'!H30="-"),"-",SUM('A-17'!G181,'A-9'!H30))</f>
        <v>-</v>
      </c>
      <c r="H79" s="21" t="str">
        <f>IF(AND('A-17'!H181="-",'A-9'!I30="-"),"-",SUM('A-17'!H181,'A-9'!I30))</f>
        <v>-</v>
      </c>
      <c r="I79" s="21">
        <f>IF(AND('A-17'!I181="-",'A-9'!K30="-"),"-",SUM('A-17'!I181,'A-9'!K30))</f>
        <v>24200</v>
      </c>
      <c r="J79" s="14"/>
      <c r="K79" s="14"/>
    </row>
    <row r="80" spans="1:11" ht="11.25" customHeight="1">
      <c r="A80" s="68">
        <v>2001</v>
      </c>
      <c r="B80" s="21" t="str">
        <f>IF(AND('A-17'!B182="-",'A-9'!C31="-"),"-",SUM('A-17'!B182,'A-9'!C31))</f>
        <v>-</v>
      </c>
      <c r="C80" s="21" t="str">
        <f>IF(AND('A-17'!C182="-",'A-9'!D31="-"),"-",SUM('A-17'!C182,'A-9'!D31))</f>
        <v>-</v>
      </c>
      <c r="D80" s="21" t="str">
        <f>IF(AND('A-17'!D182="-",'A-9'!E31="-"),"-",SUM('A-17'!D182,'A-9'!E31))</f>
        <v>-</v>
      </c>
      <c r="E80" s="21">
        <f>IF(AND('A-17'!E182="-",'A-9'!F31="-"),"-",SUM('A-17'!E182,'A-9'!F31))</f>
        <v>29087</v>
      </c>
      <c r="F80" s="21">
        <f>IF(AND('A-17'!F182="-",'A-9'!G31="-"),"-",SUM('A-17'!F182,'A-9'!G31))</f>
        <v>38189</v>
      </c>
      <c r="G80" s="21">
        <f>IF(AND('A-17'!G182="-",'A-9'!H31="-"),"-",SUM('A-17'!G182,'A-9'!H31))</f>
        <v>11351</v>
      </c>
      <c r="H80" s="21" t="str">
        <f>IF(AND('A-17'!H182="-",'A-9'!I31="-"),"-",SUM('A-17'!H182,'A-9'!I31))</f>
        <v>-</v>
      </c>
      <c r="I80" s="21">
        <f>IF(AND('A-17'!I182="-",'A-9'!K31="-"),"-",SUM('A-17'!I182,'A-9'!K31))</f>
        <v>78627</v>
      </c>
      <c r="J80" s="14"/>
      <c r="K80" s="14"/>
    </row>
    <row r="81" spans="1:11" ht="11.25" customHeight="1">
      <c r="A81" s="68">
        <v>2002</v>
      </c>
      <c r="B81" s="21" t="str">
        <f>IF(AND('A-17'!B183="-",'A-9'!C32="-"),"-",SUM('A-17'!B183,'A-9'!C32))</f>
        <v>-</v>
      </c>
      <c r="C81" s="21">
        <f>IF(AND('A-17'!C183="-",'A-9'!D32="-"),"-",SUM('A-17'!C183,'A-9'!D32))</f>
        <v>370</v>
      </c>
      <c r="D81" s="21">
        <f>IF(AND('A-17'!D183="-",'A-9'!E32="-"),"-",SUM('A-17'!D183,'A-9'!E32))</f>
        <v>1662</v>
      </c>
      <c r="E81" s="21">
        <f>IF(AND('A-17'!E183="-",'A-9'!F32="-"),"-",SUM('A-17'!E183,'A-9'!F32))</f>
        <v>12993</v>
      </c>
      <c r="F81" s="21">
        <f>IF(AND('A-17'!F183="-",'A-9'!G32="-"),"-",SUM('A-17'!F183,'A-9'!G32))</f>
        <v>24510</v>
      </c>
      <c r="G81" s="21">
        <f>IF(AND('A-17'!G183="-",'A-9'!H32="-"),"-",SUM('A-17'!G183,'A-9'!H32))</f>
        <v>9172</v>
      </c>
      <c r="H81" s="21">
        <f>IF(AND('A-17'!H183="-",'A-9'!I32="-"),"-",SUM('A-17'!H183,'A-9'!I32))</f>
        <v>6</v>
      </c>
      <c r="I81" s="21">
        <f>IF(AND('A-17'!I183="-",'A-9'!K32="-"),"-",SUM('A-17'!I183,'A-9'!K32))</f>
        <v>48713</v>
      </c>
      <c r="J81" s="14"/>
      <c r="K81" s="14"/>
    </row>
    <row r="82" spans="1:11" ht="11.25" customHeight="1">
      <c r="A82" s="68">
        <v>2003</v>
      </c>
      <c r="B82" s="21" t="str">
        <f>IF(AND('A-17'!B184="-",'A-9'!C33="-"),"-",SUM('A-17'!B184,'A-9'!C33))</f>
        <v>-</v>
      </c>
      <c r="C82" s="21" t="str">
        <f>IF(AND('A-17'!C184="-",'A-9'!D33="-"),"-",SUM('A-17'!C184,'A-9'!D33))</f>
        <v>-</v>
      </c>
      <c r="D82" s="21">
        <f>IF(AND('A-17'!D184="-",'A-9'!E33="-"),"-",SUM('A-17'!D184,'A-9'!E33))</f>
        <v>606</v>
      </c>
      <c r="E82" s="21">
        <f>IF(AND('A-17'!E184="-",'A-9'!F33="-"),"-",SUM('A-17'!E184,'A-9'!F33))</f>
        <v>20308</v>
      </c>
      <c r="F82" s="21">
        <f>IF(AND('A-17'!F184="-",'A-9'!G33="-"),"-",SUM('A-17'!F184,'A-9'!G33))</f>
        <v>42124</v>
      </c>
      <c r="G82" s="21">
        <f>IF(AND('A-17'!G184="-",'A-9'!H33="-"),"-",SUM('A-17'!G184,'A-9'!H33))</f>
        <v>8188</v>
      </c>
      <c r="H82" s="21" t="str">
        <f>IF(AND('A-17'!H184="-",'A-9'!I33="-"),"-",SUM('A-17'!H184,'A-9'!I33))</f>
        <v>-</v>
      </c>
      <c r="I82" s="21">
        <f>IF(AND('A-17'!I184="-",'A-9'!K33="-"),"-",SUM('A-17'!I184,'A-9'!K33))</f>
        <v>71226</v>
      </c>
      <c r="J82" s="14"/>
      <c r="K82" s="14"/>
    </row>
    <row r="83" spans="1:11" ht="11.25" customHeight="1">
      <c r="A83" s="68">
        <v>2004</v>
      </c>
      <c r="B83" s="21" t="str">
        <f>IF(AND('A-17'!B185="-",'A-9'!C34="-"),"-",SUM('A-17'!B185,'A-9'!C34))</f>
        <v>-</v>
      </c>
      <c r="C83" s="21" t="str">
        <f>IF(AND('A-17'!C185="-",'A-9'!D34="-"),"-",SUM('A-17'!C185,'A-9'!D34))</f>
        <v>-</v>
      </c>
      <c r="D83" s="21">
        <f>IF(AND('A-17'!D185="-",'A-9'!E34="-"),"-",SUM('A-17'!D185,'A-9'!E34))</f>
        <v>853</v>
      </c>
      <c r="E83" s="21">
        <f>IF(AND('A-17'!E185="-",'A-9'!F34="-"),"-",SUM('A-17'!E185,'A-9'!F34))</f>
        <v>16101</v>
      </c>
      <c r="F83" s="21">
        <f>IF(AND('A-17'!F185="-",'A-9'!G34="-"),"-",SUM('A-17'!F185,'A-9'!G34))</f>
        <v>35006</v>
      </c>
      <c r="G83" s="21">
        <f>IF(AND('A-17'!G185="-",'A-9'!H34="-"),"-",SUM('A-17'!G185,'A-9'!H34))</f>
        <v>10444</v>
      </c>
      <c r="H83" s="21" t="str">
        <f>IF(AND('A-17'!H185="-",'A-9'!I34="-"),"-",SUM('A-17'!H185,'A-9'!I34))</f>
        <v>-</v>
      </c>
      <c r="I83" s="21">
        <f>IF(AND('A-17'!I185="-",'A-9'!K34="-"),"-",SUM('A-17'!I185,'A-9'!K34))</f>
        <v>62404</v>
      </c>
      <c r="J83" s="14"/>
      <c r="K83" s="14"/>
    </row>
    <row r="84" spans="1:11" ht="11.25" customHeight="1">
      <c r="A84" s="68">
        <v>2005</v>
      </c>
      <c r="B84" s="21" t="str">
        <f>IF(AND('A-17'!B186="-",'A-9'!C35="-"),"-",SUM('A-17'!B186,'A-9'!C35))</f>
        <v>-</v>
      </c>
      <c r="C84" s="21" t="str">
        <f>IF(AND('A-17'!C186="-",'A-9'!D35="-"),"-",SUM('A-17'!C186,'A-9'!D35))</f>
        <v>-</v>
      </c>
      <c r="D84" s="21" t="str">
        <f>IF(AND('A-17'!D186="-",'A-9'!E35="-"),"-",SUM('A-17'!D186,'A-9'!E35))</f>
        <v>-</v>
      </c>
      <c r="E84" s="21">
        <f>IF(AND('A-17'!E186="-",'A-9'!F35="-"),"-",SUM('A-17'!E186,'A-9'!F35))</f>
        <v>8316</v>
      </c>
      <c r="F84" s="21">
        <f>IF(AND('A-17'!F186="-",'A-9'!G35="-"),"-",SUM('A-17'!F186,'A-9'!G35))</f>
        <v>27084</v>
      </c>
      <c r="G84" s="21">
        <f>IF(AND('A-17'!G186="-",'A-9'!H35="-"),"-",SUM('A-17'!G186,'A-9'!H35))</f>
        <v>9916</v>
      </c>
      <c r="H84" s="21" t="str">
        <f>IF(AND('A-17'!H186="-",'A-9'!I35="-"),"-",SUM('A-17'!H186,'A-9'!I35))</f>
        <v>-</v>
      </c>
      <c r="I84" s="21">
        <f>IF(AND('A-17'!I186="-",'A-9'!K35="-"),"-",SUM('A-17'!I186,'A-9'!K35))</f>
        <v>45316</v>
      </c>
      <c r="J84" s="14"/>
      <c r="K84" s="14"/>
    </row>
    <row r="85" spans="1:11" ht="11.25" customHeight="1">
      <c r="A85" s="68">
        <v>2006</v>
      </c>
      <c r="B85" s="21" t="str">
        <f>IF(AND('A-17'!B187="-",'A-9'!C36="-"),"-",SUM('A-17'!B187,'A-9'!C36))</f>
        <v>-</v>
      </c>
      <c r="C85" s="21" t="str">
        <f>IF(AND('A-17'!C187="-",'A-9'!D36="-"),"-",SUM('A-17'!C187,'A-9'!D36))</f>
        <v>-</v>
      </c>
      <c r="D85" s="21" t="str">
        <f>IF(AND('A-17'!D187="-",'A-9'!E36="-"),"-",SUM('A-17'!D187,'A-9'!E36))</f>
        <v>-</v>
      </c>
      <c r="E85" s="21">
        <f>IF(AND('A-17'!E187="-",'A-9'!F36="-"),"-",SUM('A-17'!E187,'A-9'!F36))</f>
        <v>7450.97</v>
      </c>
      <c r="F85" s="21">
        <f>IF(AND('A-17'!F187="-",'A-9'!G36="-"),"-",SUM('A-17'!F187,'A-9'!G36))</f>
        <v>21106.84</v>
      </c>
      <c r="G85" s="21">
        <f>IF(AND('A-17'!G187="-",'A-9'!H36="-"),"-",SUM('A-17'!G187,'A-9'!H36))</f>
        <v>2711.75</v>
      </c>
      <c r="H85" s="21" t="str">
        <f>IF(AND('A-17'!H187="-",'A-9'!I36="-"),"-",SUM('A-17'!H187,'A-9'!I36))</f>
        <v>-</v>
      </c>
      <c r="I85" s="21">
        <f>IF(AND('A-17'!I187="-",'A-9'!K36="-"),"-",SUM('A-17'!I187,'A-9'!K36))</f>
        <v>31269.56</v>
      </c>
      <c r="J85" s="14"/>
      <c r="K85" s="14"/>
    </row>
    <row r="86" spans="1:11" ht="11.25" customHeight="1">
      <c r="A86" s="68">
        <v>2007</v>
      </c>
      <c r="B86" s="21" t="str">
        <f>IF(AND('A-17'!B188="-",'A-9'!C37="-"),"-",SUM('A-17'!B188,'A-9'!C37))</f>
        <v>-</v>
      </c>
      <c r="C86" s="21" t="str">
        <f>IF(AND('A-17'!C188="-",'A-9'!D37="-"),"-",SUM('A-17'!C188,'A-9'!D37))</f>
        <v>-</v>
      </c>
      <c r="D86" s="21" t="str">
        <f>IF(AND('A-17'!D188="-",'A-9'!E37="-"),"-",SUM('A-17'!D188,'A-9'!E37))</f>
        <v>-</v>
      </c>
      <c r="E86" s="21">
        <f>IF(AND('A-17'!E188="-",'A-9'!F37="-"),"-",SUM('A-17'!E188,'A-9'!F37))</f>
        <v>10033.66</v>
      </c>
      <c r="F86" s="21">
        <f>IF(AND('A-17'!F188="-",'A-9'!G37="-"),"-",SUM('A-17'!F188,'A-9'!G37))</f>
        <v>29202.48</v>
      </c>
      <c r="G86" s="21">
        <f>IF(AND('A-17'!G188="-",'A-9'!H37="-"),"-",SUM('A-17'!G188,'A-9'!H37))</f>
        <v>3284.49</v>
      </c>
      <c r="H86" s="21" t="str">
        <f>IF(AND('A-17'!H188="-",'A-9'!I37="-"),"-",SUM('A-17'!H188,'A-9'!I37))</f>
        <v>-</v>
      </c>
      <c r="I86" s="21">
        <f>IF(AND('A-17'!I188="-",'A-9'!K37="-"),"-",SUM('A-17'!I188,'A-9'!K37))</f>
        <v>42520.63</v>
      </c>
      <c r="J86" s="14"/>
      <c r="K86" s="14"/>
    </row>
    <row r="87" spans="1:11" ht="11.25" customHeight="1">
      <c r="A87" s="68">
        <v>2008</v>
      </c>
      <c r="B87" s="21" t="str">
        <f>IF(AND('A-17'!B189="-",'A-9'!C38="-"),"-",SUM('A-17'!B189,'A-9'!C38))</f>
        <v>-</v>
      </c>
      <c r="C87" s="21">
        <f>IF(AND('A-17'!C189="-",'A-9'!D38="-"),"-",SUM('A-17'!C189,'A-9'!D38))</f>
        <v>66</v>
      </c>
      <c r="D87" s="21">
        <f>IF(AND('A-17'!D189="-",'A-9'!E38="-"),"-",SUM('A-17'!D189,'A-9'!E38))</f>
        <v>1274.02</v>
      </c>
      <c r="E87" s="21">
        <f>IF(AND('A-17'!E189="-",'A-9'!F38="-"),"-",SUM('A-17'!E189,'A-9'!F38))</f>
        <v>6381.17</v>
      </c>
      <c r="F87" s="21">
        <f>IF(AND('A-17'!F189="-",'A-9'!G38="-"),"-",SUM('A-17'!F189,'A-9'!G38))</f>
        <v>6371.06</v>
      </c>
      <c r="G87" s="21" t="str">
        <f>IF(AND('A-17'!G189="-",'A-9'!H38="-"),"-",SUM('A-17'!G189,'A-9'!H38))</f>
        <v>-</v>
      </c>
      <c r="H87" s="21" t="str">
        <f>IF(AND('A-17'!H189="-",'A-9'!I38="-"),"-",SUM('A-17'!H189,'A-9'!I38))</f>
        <v>-</v>
      </c>
      <c r="I87" s="21">
        <f>IF(AND('A-17'!I189="-",'A-9'!K38="-"),"-",SUM('A-17'!I189,'A-9'!K38))</f>
        <v>14092.25</v>
      </c>
      <c r="J87" s="14"/>
      <c r="K87" s="14"/>
    </row>
    <row r="88" spans="1:11" ht="11.25" customHeight="1">
      <c r="A88" s="68">
        <v>2009</v>
      </c>
      <c r="B88" s="21" t="str">
        <f>IF(AND('A-17'!B190="-",'A-9'!C39="-"),"-",SUM('A-17'!B190,'A-9'!C39))</f>
        <v>-</v>
      </c>
      <c r="C88" s="21" t="str">
        <f>IF(AND('A-17'!C190="-",'A-9'!D39="-"),"-",SUM('A-17'!C190,'A-9'!D39))</f>
        <v>-</v>
      </c>
      <c r="D88" s="21">
        <f>IF(AND('A-17'!D190="-",'A-9'!E39="-"),"-",SUM('A-17'!D190,'A-9'!E39))</f>
        <v>277.89999999999998</v>
      </c>
      <c r="E88" s="21">
        <f>IF(AND('A-17'!E190="-",'A-9'!F39="-"),"-",SUM('A-17'!E190,'A-9'!F39))</f>
        <v>15968.84</v>
      </c>
      <c r="F88" s="21">
        <f>IF(AND('A-17'!F190="-",'A-9'!G39="-"),"-",SUM('A-17'!F190,'A-9'!G39))</f>
        <v>36339.919999999998</v>
      </c>
      <c r="G88" s="21">
        <f>IF(AND('A-17'!G190="-",'A-9'!H39="-"),"-",SUM('A-17'!G190,'A-9'!H39))</f>
        <v>1838.92</v>
      </c>
      <c r="H88" s="21" t="str">
        <f>IF(AND('A-17'!H190="-",'A-9'!I39="-"),"-",SUM('A-17'!H190,'A-9'!I39))</f>
        <v>-</v>
      </c>
      <c r="I88" s="21">
        <f>IF(AND('A-17'!I190="-",'A-9'!K39="-"),"-",SUM('A-17'!I190,'A-9'!K39))</f>
        <v>54425.579999999994</v>
      </c>
      <c r="J88" s="14"/>
      <c r="K88" s="14"/>
    </row>
    <row r="89" spans="1:11" ht="11.25" customHeight="1">
      <c r="A89" s="68">
        <v>2010</v>
      </c>
      <c r="B89" s="21" t="str">
        <f>IF(AND('A-17'!B191="-",'A-9'!C40="-"),"-",SUM('A-17'!B191,'A-9'!C40))</f>
        <v>-</v>
      </c>
      <c r="C89" s="21" t="str">
        <f>IF(AND('A-17'!C191="-",'A-9'!D40="-"),"-",SUM('A-17'!C191,'A-9'!D40))</f>
        <v>-</v>
      </c>
      <c r="D89" s="21">
        <f>IF(AND('A-17'!D191="-",'A-9'!E40="-"),"-",SUM('A-17'!D191,'A-9'!E40))</f>
        <v>863.7299999999999</v>
      </c>
      <c r="E89" s="21">
        <f>IF(AND('A-17'!E191="-",'A-9'!F40="-"),"-",SUM('A-17'!E191,'A-9'!F40))</f>
        <v>9376.41</v>
      </c>
      <c r="F89" s="21">
        <f>IF(AND('A-17'!F191="-",'A-9'!G40="-"),"-",SUM('A-17'!F191,'A-9'!G40))</f>
        <v>24355.33</v>
      </c>
      <c r="G89" s="21">
        <f>IF(AND('A-17'!G191="-",'A-9'!H40="-"),"-",SUM('A-17'!G191,'A-9'!H40))</f>
        <v>2846.68</v>
      </c>
      <c r="H89" s="21" t="str">
        <f>IF(AND('A-17'!H191="-",'A-9'!I40="-"),"-",SUM('A-17'!H191,'A-9'!I40))</f>
        <v>-</v>
      </c>
      <c r="I89" s="21">
        <f>IF(AND('A-17'!I191="-",'A-9'!K40="-"),"-",SUM('A-17'!I191,'A-9'!K40))</f>
        <v>37442.15</v>
      </c>
      <c r="J89" s="14"/>
      <c r="K89" s="14"/>
    </row>
    <row r="90" spans="1:11" ht="11.25" customHeight="1">
      <c r="A90" s="68">
        <v>2011</v>
      </c>
      <c r="B90" s="21" t="str">
        <f>IF(AND('A-17'!B192="-",'A-9'!C41="-"),"-",SUM('A-17'!B192,'A-9'!C41))</f>
        <v>-</v>
      </c>
      <c r="C90" s="21" t="str">
        <f>IF(AND('A-17'!C192="-",'A-9'!D41="-"),"-",SUM('A-17'!C192,'A-9'!D41))</f>
        <v>-</v>
      </c>
      <c r="D90" s="21">
        <f>IF(AND('A-17'!D192="-",'A-9'!E41="-"),"-",SUM('A-17'!D192,'A-9'!E41))</f>
        <v>1132.74</v>
      </c>
      <c r="E90" s="21">
        <f>IF(AND('A-17'!E192="-",'A-9'!F41="-"),"-",SUM('A-17'!E192,'A-9'!F41))</f>
        <v>6760.06</v>
      </c>
      <c r="F90" s="21">
        <f>IF(AND('A-17'!F192="-",'A-9'!G41="-"),"-",SUM('A-17'!F192,'A-9'!G41))</f>
        <v>19771.68</v>
      </c>
      <c r="G90" s="21">
        <f>IF(AND('A-17'!G192="-",'A-9'!H41="-"),"-",SUM('A-17'!G192,'A-9'!H41))</f>
        <v>4462.7</v>
      </c>
      <c r="H90" s="21" t="str">
        <f>IF(AND('A-17'!H192="-",'A-9'!I41="-"),"-",SUM('A-17'!H192,'A-9'!I41))</f>
        <v>-</v>
      </c>
      <c r="I90" s="21">
        <f>IF(AND('A-17'!I192="-",'A-9'!K41="-"),"-",SUM('A-17'!I192,'A-9'!K41))</f>
        <v>32127.18</v>
      </c>
      <c r="J90" s="14"/>
      <c r="K90" s="14"/>
    </row>
    <row r="91" spans="1:11" ht="11.25" customHeight="1">
      <c r="A91" s="68">
        <v>2012</v>
      </c>
      <c r="B91" s="21" t="str">
        <f>IF(AND('A-17'!B193="-",'A-9'!C42="-"),"-",SUM('A-17'!B193,'A-9'!C42))</f>
        <v>-</v>
      </c>
      <c r="C91" s="21" t="str">
        <f>IF(AND('A-17'!C193="-",'A-9'!D42="-"),"-",SUM('A-17'!C193,'A-9'!D42))</f>
        <v>-</v>
      </c>
      <c r="D91" s="21">
        <f>IF(AND('A-17'!D193="-",'A-9'!E42="-"),"-",SUM('A-17'!D193,'A-9'!E42))</f>
        <v>2659.24</v>
      </c>
      <c r="E91" s="21">
        <f>IF(AND('A-17'!E193="-",'A-9'!F42="-"),"-",SUM('A-17'!E193,'A-9'!F42))</f>
        <v>7417.21</v>
      </c>
      <c r="F91" s="21">
        <f>IF(AND('A-17'!F193="-",'A-9'!G42="-"),"-",SUM('A-17'!F193,'A-9'!G42))</f>
        <v>12103.34</v>
      </c>
      <c r="G91" s="21">
        <f>IF(AND('A-17'!G193="-",'A-9'!H42="-"),"-",SUM('A-17'!G193,'A-9'!H42))</f>
        <v>5636.77</v>
      </c>
      <c r="H91" s="21" t="str">
        <f>IF(AND('A-17'!H193="-",'A-9'!I42="-"),"-",SUM('A-17'!H193,'A-9'!I42))</f>
        <v>-</v>
      </c>
      <c r="I91" s="21">
        <f>IF(AND('A-17'!I193="-",'A-9'!K42="-"),"-",SUM('A-17'!I193,'A-9'!K42))</f>
        <v>27816.560000000001</v>
      </c>
      <c r="J91" s="14"/>
      <c r="K91" s="14"/>
    </row>
    <row r="92" spans="1:11" ht="11.25" customHeight="1">
      <c r="A92" s="68">
        <v>2013</v>
      </c>
      <c r="B92" s="21" t="str">
        <f>IF(AND('A-17'!B194="-",'A-9'!C43="-"),"-",SUM('A-17'!B194,'A-9'!C43))</f>
        <v>-</v>
      </c>
      <c r="C92" s="21">
        <f>IF(AND('A-17'!C194="-",'A-9'!D43="-"),"-",SUM('A-17'!C194,'A-9'!D43))</f>
        <v>6</v>
      </c>
      <c r="D92" s="21">
        <f>IF(AND('A-17'!D194="-",'A-9'!E43="-"),"-",SUM('A-17'!D194,'A-9'!E43))</f>
        <v>4419.82</v>
      </c>
      <c r="E92" s="21">
        <f>IF(AND('A-17'!E194="-",'A-9'!F43="-"),"-",SUM('A-17'!E194,'A-9'!F43))</f>
        <v>6162.45</v>
      </c>
      <c r="F92" s="21">
        <f>IF(AND('A-17'!F194="-",'A-9'!G43="-"),"-",SUM('A-17'!F194,'A-9'!G43))</f>
        <v>16310.33</v>
      </c>
      <c r="G92" s="21">
        <f>IF(AND('A-17'!G194="-",'A-9'!H43="-"),"-",SUM('A-17'!G194,'A-9'!H43))</f>
        <v>3736.4</v>
      </c>
      <c r="H92" s="21" t="str">
        <f>IF(AND('A-17'!H194="-",'A-9'!I43="-"),"-",SUM('A-17'!H194,'A-9'!I43))</f>
        <v>-</v>
      </c>
      <c r="I92" s="21">
        <f>IF(AND('A-17'!I194="-",'A-9'!K43="-"),"-",SUM('A-17'!I194,'A-9'!K43))</f>
        <v>30635</v>
      </c>
      <c r="J92" s="14"/>
      <c r="K92" s="14"/>
    </row>
    <row r="93" spans="1:11" ht="11.25" customHeight="1">
      <c r="A93" s="68">
        <v>2014</v>
      </c>
      <c r="B93" s="21" t="str">
        <f>IF(AND('A-17'!B195="-",'A-9'!C44="-"),"-",SUM('A-17'!B195,'A-9'!C44))</f>
        <v>-</v>
      </c>
      <c r="C93" s="21">
        <f>IF(AND('A-17'!C195="-",'A-9'!D44="-"),"-",SUM('A-17'!C195,'A-9'!D44))</f>
        <v>77.86</v>
      </c>
      <c r="D93" s="21">
        <f>IF(AND('A-17'!D195="-",'A-9'!E44="-"),"-",SUM('A-17'!D195,'A-9'!E44))</f>
        <v>3282.9900000000002</v>
      </c>
      <c r="E93" s="21">
        <f>IF(AND('A-17'!E195="-",'A-9'!F44="-"),"-",SUM('A-17'!E195,'A-9'!F44))</f>
        <v>14884.62</v>
      </c>
      <c r="F93" s="21">
        <f>IF(AND('A-17'!F195="-",'A-9'!G44="-"),"-",SUM('A-17'!F195,'A-9'!G44))</f>
        <v>28896.12</v>
      </c>
      <c r="G93" s="21">
        <f>IF(AND('A-17'!G195="-",'A-9'!H44="-"),"-",SUM('A-17'!G195,'A-9'!H44))</f>
        <v>9381.6</v>
      </c>
      <c r="H93" s="21" t="str">
        <f>IF(AND('A-17'!H195="-",'A-9'!I44="-"),"-",SUM('A-17'!H195,'A-9'!I44))</f>
        <v>-</v>
      </c>
      <c r="I93" s="21">
        <f>IF(AND('A-17'!I195="-",'A-9'!K44="-"),"-",SUM('A-17'!I195,'A-9'!K44))</f>
        <v>56523.189999999995</v>
      </c>
      <c r="J93" s="14"/>
      <c r="K93" s="14"/>
    </row>
    <row r="94" spans="1:11" ht="11.25" customHeight="1">
      <c r="A94" s="68">
        <v>2015</v>
      </c>
      <c r="B94" s="21" t="str">
        <f>IF(AND('A-17'!B196="-",'A-9'!C45="-"),"-",SUM('A-17'!B196,'A-9'!C45))</f>
        <v>-</v>
      </c>
      <c r="C94" s="21">
        <f>IF(AND('A-17'!C196="-",'A-9'!D45="-"),"-",SUM('A-17'!C196,'A-9'!D45))</f>
        <v>269.03999999999996</v>
      </c>
      <c r="D94" s="21">
        <f>IF(AND('A-17'!D196="-",'A-9'!E45="-"),"-",SUM('A-17'!D196,'A-9'!E45))</f>
        <v>3045.5299999999997</v>
      </c>
      <c r="E94" s="21">
        <f>IF(AND('A-17'!E196="-",'A-9'!F45="-"),"-",SUM('A-17'!E196,'A-9'!F45))</f>
        <v>11243.15</v>
      </c>
      <c r="F94" s="21">
        <f>IF(AND('A-17'!F196="-",'A-9'!G45="-"),"-",SUM('A-17'!F196,'A-9'!G45))</f>
        <v>18588.98</v>
      </c>
      <c r="G94" s="21">
        <f>IF(AND('A-17'!G196="-",'A-9'!H45="-"),"-",SUM('A-17'!G196,'A-9'!H45))</f>
        <v>8871.56</v>
      </c>
      <c r="H94" s="21" t="str">
        <f>IF(AND('A-17'!H196="-",'A-9'!I45="-"),"-",SUM('A-17'!H196,'A-9'!I45))</f>
        <v>-</v>
      </c>
      <c r="I94" s="21">
        <f>IF(AND('A-17'!I196="-",'A-9'!K45="-"),"-",SUM('A-17'!I196,'A-9'!K45))</f>
        <v>42018.259999999995</v>
      </c>
      <c r="J94" s="14"/>
      <c r="K94" s="14"/>
    </row>
    <row r="95" spans="1:11" ht="11.25" customHeight="1">
      <c r="A95" s="68">
        <v>2016</v>
      </c>
      <c r="B95" s="21" t="str">
        <f>IF(AND('A-17'!B197="-",'A-9'!C46="-"),"-",SUM('A-17'!B197,'A-9'!C46))</f>
        <v>-</v>
      </c>
      <c r="C95" s="21" t="str">
        <f>IF(AND('A-17'!C197="-",'A-9'!D46="-"),"-",SUM('A-17'!C197,'A-9'!D46))</f>
        <v>-</v>
      </c>
      <c r="D95" s="21" t="str">
        <f>IF(AND('A-17'!D197="-",'A-9'!E46="-"),"-",SUM('A-17'!D197,'A-9'!E46))</f>
        <v>-</v>
      </c>
      <c r="E95" s="21">
        <f>IF(AND('A-17'!E197="-",'A-9'!F46="-"),"-",SUM('A-17'!E197,'A-9'!F46))</f>
        <v>9586.17</v>
      </c>
      <c r="F95" s="21">
        <f>IF(AND('A-17'!F197="-",'A-9'!G46="-"),"-",SUM('A-17'!F197,'A-9'!G46))</f>
        <v>18999.330000000002</v>
      </c>
      <c r="G95" s="21" t="str">
        <f>IF(AND('A-17'!G197="-",'A-9'!H46="-"),"-",SUM('A-17'!G197,'A-9'!H46))</f>
        <v>-</v>
      </c>
      <c r="H95" s="21" t="str">
        <f>IF(AND('A-17'!H197="-",'A-9'!I46="-"),"-",SUM('A-17'!H197,'A-9'!I46))</f>
        <v>-</v>
      </c>
      <c r="I95" s="21">
        <f>IF(AND('A-17'!I197="-",'A-9'!K46="-"),"-",SUM('A-17'!I197,'A-9'!K46))</f>
        <v>28585.5</v>
      </c>
      <c r="J95" s="14"/>
      <c r="K95" s="14"/>
    </row>
    <row r="96" spans="1:11" ht="11.25" customHeight="1">
      <c r="A96" s="68">
        <v>2017</v>
      </c>
      <c r="B96" s="21" t="str">
        <f>IF(AND('A-17'!B198="-",'A-9'!C47="-"),"-",SUM('A-17'!B198,'A-9'!C47))</f>
        <v>-</v>
      </c>
      <c r="C96" s="21" t="str">
        <f>IF(AND('A-17'!C198="-",'A-9'!D47="-"),"-",SUM('A-17'!C198,'A-9'!D47))</f>
        <v>-</v>
      </c>
      <c r="D96" s="21">
        <f>IF(AND('A-17'!D198="-",'A-9'!E47="-"),"-",SUM('A-17'!D198,'A-9'!E47))</f>
        <v>975.48</v>
      </c>
      <c r="E96" s="21">
        <f>IF(AND('A-17'!E198="-",'A-9'!F47="-"),"-",SUM('A-17'!E198,'A-9'!F47))</f>
        <v>11229.23</v>
      </c>
      <c r="F96" s="21">
        <f>IF(AND('A-17'!F198="-",'A-9'!G47="-"),"-",SUM('A-17'!F198,'A-9'!G47))</f>
        <v>19128.099999999999</v>
      </c>
      <c r="G96" s="21" t="str">
        <f>IF(AND('A-17'!G198="-",'A-9'!H47="-"),"-",SUM('A-17'!G198,'A-9'!H47))</f>
        <v>-</v>
      </c>
      <c r="H96" s="21" t="str">
        <f>IF(AND('A-17'!H198="-",'A-9'!I47="-"),"-",SUM('A-17'!H198,'A-9'!I47))</f>
        <v>-</v>
      </c>
      <c r="I96" s="21">
        <f>IF(AND('A-17'!I198="-",'A-9'!K47="-"),"-",SUM('A-17'!I198,'A-9'!K47))</f>
        <v>31332.809999999998</v>
      </c>
      <c r="J96" s="14"/>
      <c r="K96" s="14"/>
    </row>
    <row r="97" spans="1:11" ht="11.25" customHeight="1">
      <c r="A97" s="68">
        <v>2018</v>
      </c>
      <c r="B97" s="21" t="str">
        <f>IF(AND('A-17'!B199="-",'A-9'!C48="-"),"-",SUM('A-17'!B199,'A-9'!C48))</f>
        <v>-</v>
      </c>
      <c r="C97" s="21" t="str">
        <f>IF(AND('A-17'!C199="-",'A-9'!D48="-"),"-",SUM('A-17'!C199,'A-9'!D48))</f>
        <v>-</v>
      </c>
      <c r="D97" s="21">
        <f>IF(AND('A-17'!D199="-",'A-9'!E48="-"),"-",SUM('A-17'!D199,'A-9'!E48))</f>
        <v>1574.55</v>
      </c>
      <c r="E97" s="21">
        <f>IF(AND('A-17'!E199="-",'A-9'!F48="-"),"-",SUM('A-17'!E199,'A-9'!F48))</f>
        <v>6937.37</v>
      </c>
      <c r="F97" s="21">
        <f>IF(AND('A-17'!F199="-",'A-9'!G48="-"),"-",SUM('A-17'!F199,'A-9'!G48))</f>
        <v>13310.5</v>
      </c>
      <c r="G97" s="21">
        <f>IF(AND('A-17'!G199="-",'A-9'!H48="-"),"-",SUM('A-17'!G199,'A-9'!H48))</f>
        <v>760.73</v>
      </c>
      <c r="H97" s="21" t="str">
        <f>IF(AND('A-17'!H199="-",'A-9'!I48="-"),"-",SUM('A-17'!H199,'A-9'!I48))</f>
        <v>-</v>
      </c>
      <c r="I97" s="21">
        <f>IF(AND('A-17'!I199="-",'A-9'!K48="-"),"-",SUM('A-17'!I199,'A-9'!K48))</f>
        <v>22583.15</v>
      </c>
      <c r="J97" s="14"/>
      <c r="K97" s="14"/>
    </row>
    <row r="98" spans="1:11" ht="11.25" customHeight="1">
      <c r="A98" s="68">
        <v>2019</v>
      </c>
      <c r="B98" s="21" t="str">
        <f>IF(AND('A-17'!B200="-",'A-9'!C49="-"),"-",SUM('A-17'!B200,'A-9'!C49))</f>
        <v>-</v>
      </c>
      <c r="C98" s="21" t="str">
        <f>IF(AND('A-17'!C200="-",'A-9'!D49="-"),"-",SUM('A-17'!C200,'A-9'!D49))</f>
        <v>-</v>
      </c>
      <c r="D98" s="21">
        <f>IF(AND('A-17'!D200="-",'A-9'!E49="-"),"-",SUM('A-17'!D200,'A-9'!E49))</f>
        <v>3730.15</v>
      </c>
      <c r="E98" s="21">
        <f>IF(AND('A-17'!E200="-",'A-9'!F49="-"),"-",SUM('A-17'!E200,'A-9'!F49))</f>
        <v>15642.04</v>
      </c>
      <c r="F98" s="21">
        <f>IF(AND('A-17'!F200="-",'A-9'!G49="-"),"-",SUM('A-17'!F200,'A-9'!G49))</f>
        <v>23531.870000000003</v>
      </c>
      <c r="G98" s="21">
        <f>IF(AND('A-17'!G200="-",'A-9'!H49="-"),"-",SUM('A-17'!G200,'A-9'!H49))</f>
        <v>1699.82</v>
      </c>
      <c r="H98" s="21" t="str">
        <f>IF(AND('A-17'!H200="-",'A-9'!I49="-"),"-",SUM('A-17'!H200,'A-9'!I49))</f>
        <v>-</v>
      </c>
      <c r="I98" s="21">
        <f>IF(AND('A-17'!I200="-",'A-9'!K49="-"),"-",SUM('A-17'!I200,'A-9'!K49))</f>
        <v>44603.880000000005</v>
      </c>
      <c r="J98" s="14"/>
      <c r="K98" s="14"/>
    </row>
    <row r="99" spans="1:11" ht="11.25" customHeight="1">
      <c r="A99" s="68">
        <v>2020</v>
      </c>
      <c r="B99" s="21" t="str">
        <f>IF(AND('A-17'!B201="-",'A-9'!C50="-"),"-",SUM('A-17'!B201,'A-9'!C50))</f>
        <v>-</v>
      </c>
      <c r="C99" s="21" t="str">
        <f>IF(AND('A-17'!C201="-",'A-9'!D50="-"),"-",SUM('A-17'!C201,'A-9'!D50))</f>
        <v>-</v>
      </c>
      <c r="D99" s="21">
        <f>IF(AND('A-17'!D201="-",'A-9'!E50="-"),"-",SUM('A-17'!D201,'A-9'!E50))</f>
        <v>695.98</v>
      </c>
      <c r="E99" s="21">
        <f>IF(AND('A-17'!E201="-",'A-9'!F50="-"),"-",SUM('A-17'!E201,'A-9'!F50))</f>
        <v>11529.54</v>
      </c>
      <c r="F99" s="21" t="str">
        <f>IF(AND('A-17'!F201="-",'A-9'!G50="-"),"-",SUM('A-17'!F201,'A-9'!G50))</f>
        <v>-</v>
      </c>
      <c r="G99" s="21" t="str">
        <f>IF(AND('A-17'!G201="-",'A-9'!H50="-"),"-",SUM('A-17'!G201,'A-9'!H50))</f>
        <v>-</v>
      </c>
      <c r="H99" s="21" t="str">
        <f>IF(AND('A-17'!H201="-",'A-9'!I50="-"),"-",SUM('A-17'!H201,'A-9'!I50))</f>
        <v>-</v>
      </c>
      <c r="I99" s="21">
        <f>IF(AND('A-17'!I201="-",'A-9'!K50="-"),"-",SUM('A-17'!I201,'A-9'!K50))</f>
        <v>12225.52</v>
      </c>
      <c r="J99" s="14"/>
      <c r="K99" s="14"/>
    </row>
    <row r="100" spans="1:11" ht="11.25" customHeight="1">
      <c r="A100" s="68">
        <v>2021</v>
      </c>
      <c r="B100" s="21" t="str">
        <f>IF(AND('A-17'!B202="-",'A-9'!C51="-"),"-",SUM('A-17'!B202,'A-9'!C51))</f>
        <v>-</v>
      </c>
      <c r="C100" s="21" t="str">
        <f>IF(AND('A-17'!C202="-",'A-9'!D51="-"),"-",SUM('A-17'!C202,'A-9'!D51))</f>
        <v>-</v>
      </c>
      <c r="D100" s="21">
        <f>IF(AND('A-17'!D202="-",'A-9'!E51="-"),"-",SUM('A-17'!D202,'A-9'!E51))</f>
        <v>1603.69</v>
      </c>
      <c r="E100" s="21">
        <f>IF(AND('A-17'!E202="-",'A-9'!F51="-"),"-",SUM('A-17'!E202,'A-9'!F51))</f>
        <v>13922.99</v>
      </c>
      <c r="F100" s="21">
        <f>IF(AND('A-17'!F202="-",'A-9'!G51="-"),"-",SUM('A-17'!F202,'A-9'!G51))</f>
        <v>25782.99</v>
      </c>
      <c r="G100" s="21" t="str">
        <f>IF(AND('A-17'!G202="-",'A-9'!H51="-"),"-",SUM('A-17'!G202,'A-9'!H51))</f>
        <v>-</v>
      </c>
      <c r="H100" s="21" t="str">
        <f>IF(AND('A-17'!H202="-",'A-9'!I51="-"),"-",SUM('A-17'!H202,'A-9'!I51))</f>
        <v>-</v>
      </c>
      <c r="I100" s="21">
        <f>IF(AND('A-17'!I202="-",'A-9'!K51="-"),"-",SUM('A-17'!I202,'A-9'!K51))</f>
        <v>41309.67</v>
      </c>
      <c r="J100" s="14"/>
      <c r="K100" s="14"/>
    </row>
    <row r="101" spans="1:11" ht="11.25" customHeight="1">
      <c r="A101" s="68">
        <v>2022</v>
      </c>
      <c r="B101" s="21" t="str">
        <f>IF(AND('A-17'!B203="-",'A-9'!C52="-"),"-",SUM('A-17'!B203,'A-9'!C52))</f>
        <v>-</v>
      </c>
      <c r="C101" s="21" t="str">
        <f>IF(AND('A-17'!C203="-",'A-9'!D52="-"),"-",SUM('A-17'!C203,'A-9'!D52))</f>
        <v>-</v>
      </c>
      <c r="D101" s="21">
        <f>IF(AND('A-17'!D203="-",'A-9'!E52="-"),"-",SUM('A-17'!D203,'A-9'!E52))</f>
        <v>1329.96</v>
      </c>
      <c r="E101" s="21">
        <f>IF(AND('A-17'!E203="-",'A-9'!F52="-"),"-",SUM('A-17'!E203,'A-9'!F52))</f>
        <v>12658.45</v>
      </c>
      <c r="F101" s="21">
        <f>IF(AND('A-17'!F203="-",'A-9'!G52="-"),"-",SUM('A-17'!F203,'A-9'!G52))</f>
        <v>20692.39</v>
      </c>
      <c r="G101" s="21">
        <f>IF(AND('A-17'!G203="-",'A-9'!H52="-"),"-",SUM('A-17'!G203,'A-9'!H52))</f>
        <v>5993.9699999999993</v>
      </c>
      <c r="H101" s="21" t="str">
        <f>IF(AND('A-17'!H203="-",'A-9'!I52="-"),"-",SUM('A-17'!H203,'A-9'!I52))</f>
        <v>-</v>
      </c>
      <c r="I101" s="21">
        <f>IF(AND('A-17'!I203="-",'A-9'!K52="-"),"-",SUM('A-17'!I203,'A-9'!K52))</f>
        <v>40674.770000000004</v>
      </c>
      <c r="J101" s="14"/>
      <c r="K101" s="14"/>
    </row>
    <row r="102" spans="1:11" ht="11.25" customHeight="1">
      <c r="A102" s="68">
        <v>2023</v>
      </c>
      <c r="B102" s="21" t="str">
        <f>IF(AND('A-17'!B204="-",'A-9'!C53="-"),"-",SUM('A-17'!B204,'A-9'!C53))</f>
        <v>-</v>
      </c>
      <c r="C102" s="21" t="str">
        <f>IF(AND('A-17'!C204="-",'A-9'!D53="-"),"-",SUM('A-17'!C204,'A-9'!D53))</f>
        <v>-</v>
      </c>
      <c r="D102" s="21">
        <f>IF(AND('A-17'!D204="-",'A-9'!E53="-"),"-",SUM('A-17'!D204,'A-9'!E53))</f>
        <v>1229.27</v>
      </c>
      <c r="E102" s="21">
        <f>IF(AND('A-17'!E204="-",'A-9'!F53="-"),"-",SUM('A-17'!E204,'A-9'!F53))</f>
        <v>12383</v>
      </c>
      <c r="F102" s="21">
        <f>IF(AND('A-17'!F204="-",'A-9'!G53="-"),"-",SUM('A-17'!F204,'A-9'!G53))</f>
        <v>21864.02</v>
      </c>
      <c r="G102" s="21">
        <f>IF(AND('A-17'!G204="-",'A-9'!H53="-"),"-",SUM('A-17'!G204,'A-9'!H53))</f>
        <v>10790.61</v>
      </c>
      <c r="H102" s="21" t="str">
        <f>IF(AND('A-17'!H204="-",'A-9'!I53="-"),"-",SUM('A-17'!H204,'A-9'!I53))</f>
        <v>-</v>
      </c>
      <c r="I102" s="21">
        <f>IF(AND('A-17'!I204="-",'A-9'!K53="-"),"-",SUM('A-17'!I204,'A-9'!K53))</f>
        <v>46266.9</v>
      </c>
      <c r="J102" s="14"/>
      <c r="K102" s="14"/>
    </row>
    <row r="103" spans="1:11" ht="11.25" customHeight="1">
      <c r="A103" s="68" t="s">
        <v>348</v>
      </c>
      <c r="B103" s="21" t="str">
        <f>IF(AND('A-17'!B205="-",'A-9'!C54="-"),"-",SUM('A-17'!B205,'A-9'!C54))</f>
        <v>-</v>
      </c>
      <c r="C103" s="21" t="str">
        <f>IF(AND('A-17'!C205="-",'A-9'!D54="-"),"-",SUM('A-17'!C205,'A-9'!D54))</f>
        <v>-</v>
      </c>
      <c r="D103" s="21">
        <f>IF(AND('A-17'!D205="-",'A-9'!E54="-"),"-",SUM('A-17'!D205,'A-9'!E54))</f>
        <v>2661.30519185306</v>
      </c>
      <c r="E103" s="21">
        <f>IF(AND('A-17'!E205="-",'A-9'!F54="-"),"-",SUM('A-17'!E205,'A-9'!F54))</f>
        <v>15065.405513633001</v>
      </c>
      <c r="F103" s="21">
        <f>IF(AND('A-17'!F205="-",'A-9'!G54="-"),"-",SUM('A-17'!F205,'A-9'!G54))</f>
        <v>12964.67205251093</v>
      </c>
      <c r="G103" s="21">
        <f>IF(AND('A-17'!G205="-",'A-9'!H54="-"),"-",SUM('A-17'!G205,'A-9'!H54))</f>
        <v>572.22293133802805</v>
      </c>
      <c r="H103" s="21" t="str">
        <f>IF(AND('A-17'!H205="-",'A-9'!I54="-"),"-",SUM('A-17'!H205,'A-9'!I54))</f>
        <v>-</v>
      </c>
      <c r="I103" s="21">
        <f>IF(AND('A-17'!I205="-",'A-9'!K54="-"),"-",SUM('A-17'!I205,'A-9'!K54))</f>
        <v>31263.605689335018</v>
      </c>
      <c r="J103" s="14"/>
      <c r="K103" s="14"/>
    </row>
    <row r="104" spans="1:11" ht="11.25" customHeight="1">
      <c r="J104" s="14"/>
      <c r="K104" s="14"/>
    </row>
    <row r="105" spans="1:11" ht="11.25" customHeight="1">
      <c r="A105" s="66" t="s">
        <v>336</v>
      </c>
      <c r="J105" s="14"/>
      <c r="K105" s="14"/>
    </row>
    <row r="106" spans="1:11" ht="11.25" customHeight="1">
      <c r="A106" s="68">
        <v>1976</v>
      </c>
      <c r="B106" s="21">
        <f t="shared" ref="B106:I115" si="0">IF(AND(B55="-",B4="-"),"-",SUM(B55,B4))</f>
        <v>1025</v>
      </c>
      <c r="C106" s="21">
        <f t="shared" si="0"/>
        <v>21692</v>
      </c>
      <c r="D106" s="21">
        <f t="shared" si="0"/>
        <v>79925</v>
      </c>
      <c r="E106" s="21">
        <f t="shared" si="0"/>
        <v>176705</v>
      </c>
      <c r="F106" s="21">
        <f t="shared" si="0"/>
        <v>237137</v>
      </c>
      <c r="G106" s="21">
        <f t="shared" si="0"/>
        <v>112206</v>
      </c>
      <c r="H106" s="21">
        <f t="shared" si="0"/>
        <v>9901</v>
      </c>
      <c r="I106" s="21">
        <f t="shared" si="0"/>
        <v>638613</v>
      </c>
      <c r="J106" s="14"/>
      <c r="K106" s="14"/>
    </row>
    <row r="107" spans="1:11" ht="11.25" customHeight="1">
      <c r="A107" s="68">
        <v>1977</v>
      </c>
      <c r="B107" s="21">
        <f t="shared" si="0"/>
        <v>9015</v>
      </c>
      <c r="C107" s="21">
        <f t="shared" si="0"/>
        <v>19760</v>
      </c>
      <c r="D107" s="21">
        <f t="shared" si="0"/>
        <v>74462</v>
      </c>
      <c r="E107" s="21">
        <f t="shared" si="0"/>
        <v>152681</v>
      </c>
      <c r="F107" s="21">
        <f t="shared" si="0"/>
        <v>232185</v>
      </c>
      <c r="G107" s="21">
        <f t="shared" si="0"/>
        <v>86710</v>
      </c>
      <c r="H107" s="21">
        <f t="shared" si="0"/>
        <v>5656</v>
      </c>
      <c r="I107" s="21">
        <f t="shared" si="0"/>
        <v>580469</v>
      </c>
      <c r="J107" s="14"/>
      <c r="K107" s="14"/>
    </row>
    <row r="108" spans="1:11" ht="11.25" customHeight="1">
      <c r="A108" s="68">
        <v>1978</v>
      </c>
      <c r="B108" s="21">
        <f t="shared" si="0"/>
        <v>2910</v>
      </c>
      <c r="C108" s="21">
        <f t="shared" si="0"/>
        <v>18126</v>
      </c>
      <c r="D108" s="21">
        <f t="shared" si="0"/>
        <v>84739</v>
      </c>
      <c r="E108" s="21">
        <f t="shared" si="0"/>
        <v>166817</v>
      </c>
      <c r="F108" s="21">
        <f t="shared" si="0"/>
        <v>179839</v>
      </c>
      <c r="G108" s="21">
        <f t="shared" si="0"/>
        <v>83311</v>
      </c>
      <c r="H108" s="21">
        <f t="shared" si="0"/>
        <v>10134</v>
      </c>
      <c r="I108" s="21">
        <f t="shared" si="0"/>
        <v>545876</v>
      </c>
      <c r="J108" s="14"/>
      <c r="K108" s="14"/>
    </row>
    <row r="109" spans="1:11" ht="11.25" customHeight="1">
      <c r="A109" s="68">
        <v>1979</v>
      </c>
      <c r="B109" s="21">
        <f t="shared" si="0"/>
        <v>1347</v>
      </c>
      <c r="C109" s="21">
        <f t="shared" si="0"/>
        <v>20124</v>
      </c>
      <c r="D109" s="21">
        <f t="shared" si="0"/>
        <v>59221</v>
      </c>
      <c r="E109" s="21">
        <f t="shared" si="0"/>
        <v>120376</v>
      </c>
      <c r="F109" s="21">
        <f t="shared" si="0"/>
        <v>147420</v>
      </c>
      <c r="G109" s="21">
        <f t="shared" si="0"/>
        <v>10332</v>
      </c>
      <c r="H109" s="21">
        <f t="shared" si="0"/>
        <v>1678</v>
      </c>
      <c r="I109" s="21">
        <f t="shared" si="0"/>
        <v>360498</v>
      </c>
      <c r="J109" s="14"/>
      <c r="K109" s="14"/>
    </row>
    <row r="110" spans="1:11" ht="11.25" customHeight="1">
      <c r="A110" s="68">
        <v>1980</v>
      </c>
      <c r="B110" s="21" t="str">
        <f t="shared" si="0"/>
        <v>-</v>
      </c>
      <c r="C110" s="21">
        <f t="shared" si="0"/>
        <v>16985</v>
      </c>
      <c r="D110" s="21">
        <f t="shared" si="0"/>
        <v>62652</v>
      </c>
      <c r="E110" s="21">
        <f t="shared" si="0"/>
        <v>117768</v>
      </c>
      <c r="F110" s="21">
        <f t="shared" si="0"/>
        <v>121234</v>
      </c>
      <c r="G110" s="21">
        <f t="shared" si="0"/>
        <v>8648</v>
      </c>
      <c r="H110" s="21">
        <f t="shared" si="0"/>
        <v>30</v>
      </c>
      <c r="I110" s="21">
        <f t="shared" si="0"/>
        <v>327317</v>
      </c>
      <c r="J110" s="14"/>
      <c r="K110" s="14"/>
    </row>
    <row r="111" spans="1:11" ht="11.25" customHeight="1">
      <c r="A111" s="68">
        <v>1981</v>
      </c>
      <c r="B111" s="21">
        <f t="shared" si="0"/>
        <v>177</v>
      </c>
      <c r="C111" s="21">
        <f t="shared" si="0"/>
        <v>11717</v>
      </c>
      <c r="D111" s="21">
        <f t="shared" si="0"/>
        <v>42875</v>
      </c>
      <c r="E111" s="21">
        <f t="shared" si="0"/>
        <v>100129</v>
      </c>
      <c r="F111" s="21">
        <f t="shared" si="0"/>
        <v>117848</v>
      </c>
      <c r="G111" s="21">
        <f t="shared" si="0"/>
        <v>8297</v>
      </c>
      <c r="H111" s="21">
        <f t="shared" si="0"/>
        <v>431</v>
      </c>
      <c r="I111" s="21">
        <f t="shared" si="0"/>
        <v>281474</v>
      </c>
      <c r="J111" s="14"/>
      <c r="K111" s="14"/>
    </row>
    <row r="112" spans="1:11" ht="11.25" customHeight="1">
      <c r="A112" s="68">
        <v>1982</v>
      </c>
      <c r="B112" s="21">
        <f t="shared" si="0"/>
        <v>18</v>
      </c>
      <c r="C112" s="21">
        <f t="shared" si="0"/>
        <v>2698</v>
      </c>
      <c r="D112" s="21">
        <f t="shared" si="0"/>
        <v>46463</v>
      </c>
      <c r="E112" s="21">
        <f t="shared" si="0"/>
        <v>130216</v>
      </c>
      <c r="F112" s="21">
        <f t="shared" si="0"/>
        <v>55287</v>
      </c>
      <c r="G112" s="21">
        <f t="shared" si="0"/>
        <v>10396</v>
      </c>
      <c r="H112" s="21">
        <f t="shared" si="0"/>
        <v>834</v>
      </c>
      <c r="I112" s="21">
        <f t="shared" si="0"/>
        <v>245912</v>
      </c>
      <c r="J112" s="14"/>
      <c r="K112" s="14"/>
    </row>
    <row r="113" spans="1:11" ht="11.25" customHeight="1">
      <c r="A113" s="68">
        <v>1983</v>
      </c>
      <c r="B113" s="21">
        <f t="shared" si="0"/>
        <v>142</v>
      </c>
      <c r="C113" s="21">
        <f t="shared" si="0"/>
        <v>3193</v>
      </c>
      <c r="D113" s="21">
        <f t="shared" si="0"/>
        <v>35012</v>
      </c>
      <c r="E113" s="21">
        <f t="shared" si="0"/>
        <v>93613</v>
      </c>
      <c r="F113" s="21">
        <f t="shared" si="0"/>
        <v>84034</v>
      </c>
      <c r="G113" s="21">
        <f t="shared" si="0"/>
        <v>24480</v>
      </c>
      <c r="H113" s="21">
        <f t="shared" si="0"/>
        <v>43</v>
      </c>
      <c r="I113" s="21">
        <f t="shared" si="0"/>
        <v>240517</v>
      </c>
      <c r="J113" s="14"/>
      <c r="K113" s="14"/>
    </row>
    <row r="114" spans="1:11" ht="11.25" customHeight="1">
      <c r="A114" s="68">
        <v>1984</v>
      </c>
      <c r="B114" s="21">
        <f t="shared" si="0"/>
        <v>55</v>
      </c>
      <c r="C114" s="21">
        <f t="shared" si="0"/>
        <v>3704</v>
      </c>
      <c r="D114" s="21">
        <f t="shared" si="0"/>
        <v>0</v>
      </c>
      <c r="E114" s="21">
        <f t="shared" si="0"/>
        <v>11865</v>
      </c>
      <c r="F114" s="21">
        <f t="shared" si="0"/>
        <v>29287</v>
      </c>
      <c r="G114" s="21">
        <f t="shared" si="0"/>
        <v>179</v>
      </c>
      <c r="H114" s="21" t="str">
        <f t="shared" si="0"/>
        <v>-</v>
      </c>
      <c r="I114" s="21">
        <f t="shared" si="0"/>
        <v>45090</v>
      </c>
      <c r="J114" s="14"/>
      <c r="K114" s="14"/>
    </row>
    <row r="115" spans="1:11" ht="11.25" customHeight="1">
      <c r="A115" s="68">
        <v>1985</v>
      </c>
      <c r="B115" s="21">
        <f t="shared" si="0"/>
        <v>9</v>
      </c>
      <c r="C115" s="21">
        <f t="shared" si="0"/>
        <v>2</v>
      </c>
      <c r="D115" s="21">
        <f t="shared" si="0"/>
        <v>3678</v>
      </c>
      <c r="E115" s="21">
        <f t="shared" si="0"/>
        <v>62746</v>
      </c>
      <c r="F115" s="21">
        <f t="shared" si="0"/>
        <v>64635</v>
      </c>
      <c r="G115" s="21">
        <f t="shared" si="0"/>
        <v>3764</v>
      </c>
      <c r="H115" s="21" t="str">
        <f t="shared" si="0"/>
        <v>-</v>
      </c>
      <c r="I115" s="21">
        <f t="shared" si="0"/>
        <v>134834</v>
      </c>
      <c r="J115" s="14"/>
      <c r="K115" s="14"/>
    </row>
    <row r="116" spans="1:11" ht="11.25" customHeight="1">
      <c r="A116" s="68">
        <v>1986</v>
      </c>
      <c r="B116" s="21" t="str">
        <f t="shared" ref="B116:I125" si="1">IF(AND(B65="-",B14="-"),"-",SUM(B65,B14))</f>
        <v>-</v>
      </c>
      <c r="C116" s="21" t="str">
        <f t="shared" si="1"/>
        <v>-</v>
      </c>
      <c r="D116" s="21">
        <f t="shared" si="1"/>
        <v>4317</v>
      </c>
      <c r="E116" s="21">
        <f t="shared" si="1"/>
        <v>73558</v>
      </c>
      <c r="F116" s="21">
        <f t="shared" si="1"/>
        <v>50920</v>
      </c>
      <c r="G116" s="21">
        <f t="shared" si="1"/>
        <v>943</v>
      </c>
      <c r="H116" s="21">
        <f t="shared" si="1"/>
        <v>86</v>
      </c>
      <c r="I116" s="21">
        <f t="shared" si="1"/>
        <v>129824</v>
      </c>
      <c r="J116" s="14"/>
      <c r="K116" s="14"/>
    </row>
    <row r="117" spans="1:11" ht="11.25" customHeight="1">
      <c r="A117" s="68">
        <v>1987</v>
      </c>
      <c r="B117" s="21" t="str">
        <f t="shared" si="1"/>
        <v>-</v>
      </c>
      <c r="C117" s="21" t="str">
        <f t="shared" si="1"/>
        <v>-</v>
      </c>
      <c r="D117" s="21">
        <f t="shared" si="1"/>
        <v>4277</v>
      </c>
      <c r="E117" s="21">
        <f t="shared" si="1"/>
        <v>69158</v>
      </c>
      <c r="F117" s="21">
        <f t="shared" si="1"/>
        <v>44354</v>
      </c>
      <c r="G117" s="21">
        <f t="shared" si="1"/>
        <v>784</v>
      </c>
      <c r="H117" s="21">
        <f t="shared" si="1"/>
        <v>22</v>
      </c>
      <c r="I117" s="21">
        <f t="shared" si="1"/>
        <v>118595</v>
      </c>
      <c r="J117" s="14"/>
      <c r="K117" s="14"/>
    </row>
    <row r="118" spans="1:11" ht="11.25" customHeight="1">
      <c r="A118" s="68">
        <v>1988</v>
      </c>
      <c r="B118" s="21" t="str">
        <f t="shared" si="1"/>
        <v>-</v>
      </c>
      <c r="C118" s="21">
        <f t="shared" si="1"/>
        <v>6</v>
      </c>
      <c r="D118" s="21" t="str">
        <f t="shared" si="1"/>
        <v>-</v>
      </c>
      <c r="E118" s="21">
        <f t="shared" si="1"/>
        <v>69143</v>
      </c>
      <c r="F118" s="21">
        <f t="shared" si="1"/>
        <v>4774</v>
      </c>
      <c r="G118" s="21">
        <f t="shared" si="1"/>
        <v>651</v>
      </c>
      <c r="H118" s="21">
        <f t="shared" si="1"/>
        <v>12</v>
      </c>
      <c r="I118" s="21">
        <f t="shared" si="1"/>
        <v>74586</v>
      </c>
      <c r="J118" s="14"/>
      <c r="K118" s="14"/>
    </row>
    <row r="119" spans="1:11" ht="11.25" customHeight="1">
      <c r="A119" s="68">
        <v>1989</v>
      </c>
      <c r="B119" s="21" t="str">
        <f t="shared" si="1"/>
        <v>-</v>
      </c>
      <c r="C119" s="21">
        <f t="shared" si="1"/>
        <v>2817</v>
      </c>
      <c r="D119" s="21">
        <f t="shared" si="1"/>
        <v>6177</v>
      </c>
      <c r="E119" s="21">
        <f t="shared" si="1"/>
        <v>76971</v>
      </c>
      <c r="F119" s="21">
        <f t="shared" si="1"/>
        <v>70758</v>
      </c>
      <c r="G119" s="21">
        <f t="shared" si="1"/>
        <v>5362</v>
      </c>
      <c r="H119" s="21" t="str">
        <f t="shared" si="1"/>
        <v>-</v>
      </c>
      <c r="I119" s="21">
        <f t="shared" si="1"/>
        <v>162085</v>
      </c>
      <c r="J119" s="14"/>
      <c r="K119" s="14"/>
    </row>
    <row r="120" spans="1:11" ht="11.25" customHeight="1">
      <c r="A120" s="68">
        <v>1990</v>
      </c>
      <c r="B120" s="21" t="str">
        <f t="shared" si="1"/>
        <v>-</v>
      </c>
      <c r="C120" s="21" t="str">
        <f t="shared" si="1"/>
        <v>-</v>
      </c>
      <c r="D120" s="21">
        <f t="shared" si="1"/>
        <v>13028</v>
      </c>
      <c r="E120" s="21">
        <f t="shared" si="1"/>
        <v>84172</v>
      </c>
      <c r="F120" s="21">
        <f t="shared" si="1"/>
        <v>84339</v>
      </c>
      <c r="G120" s="21">
        <f t="shared" si="1"/>
        <v>19132</v>
      </c>
      <c r="H120" s="21" t="str">
        <f t="shared" si="1"/>
        <v>-</v>
      </c>
      <c r="I120" s="21">
        <f t="shared" si="1"/>
        <v>200671</v>
      </c>
      <c r="J120" s="14"/>
      <c r="K120" s="14"/>
    </row>
    <row r="121" spans="1:11" ht="11.25" customHeight="1">
      <c r="A121" s="68">
        <v>1991</v>
      </c>
      <c r="B121" s="21" t="str">
        <f t="shared" si="1"/>
        <v>-</v>
      </c>
      <c r="C121" s="21" t="str">
        <f t="shared" si="1"/>
        <v>-</v>
      </c>
      <c r="D121" s="21">
        <f t="shared" si="1"/>
        <v>9775</v>
      </c>
      <c r="E121" s="21">
        <f t="shared" si="1"/>
        <v>89762</v>
      </c>
      <c r="F121" s="21">
        <f t="shared" si="1"/>
        <v>38858</v>
      </c>
      <c r="G121" s="21">
        <f t="shared" si="1"/>
        <v>10439</v>
      </c>
      <c r="H121" s="21" t="str">
        <f t="shared" si="1"/>
        <v>-</v>
      </c>
      <c r="I121" s="21">
        <f t="shared" si="1"/>
        <v>148834</v>
      </c>
      <c r="J121" s="14"/>
      <c r="K121" s="14"/>
    </row>
    <row r="122" spans="1:11" ht="11.25" customHeight="1">
      <c r="A122" s="68">
        <v>1992</v>
      </c>
      <c r="B122" s="21" t="str">
        <f t="shared" si="1"/>
        <v>-</v>
      </c>
      <c r="C122" s="21">
        <f t="shared" si="1"/>
        <v>1344</v>
      </c>
      <c r="D122" s="21">
        <f t="shared" si="1"/>
        <v>0</v>
      </c>
      <c r="E122" s="21">
        <f t="shared" si="1"/>
        <v>70341</v>
      </c>
      <c r="F122" s="21">
        <f t="shared" si="1"/>
        <v>35531</v>
      </c>
      <c r="G122" s="21">
        <f t="shared" si="1"/>
        <v>13895</v>
      </c>
      <c r="H122" s="21">
        <f t="shared" si="1"/>
        <v>714</v>
      </c>
      <c r="I122" s="21">
        <f t="shared" si="1"/>
        <v>121825</v>
      </c>
      <c r="J122" s="14"/>
      <c r="K122" s="14"/>
    </row>
    <row r="123" spans="1:11" ht="11.25" customHeight="1">
      <c r="A123" s="68">
        <v>1993</v>
      </c>
      <c r="B123" s="21" t="str">
        <f t="shared" si="1"/>
        <v>-</v>
      </c>
      <c r="C123" s="21">
        <f t="shared" si="1"/>
        <v>1172</v>
      </c>
      <c r="D123" s="21" t="str">
        <f t="shared" si="1"/>
        <v>-</v>
      </c>
      <c r="E123" s="21">
        <f t="shared" si="1"/>
        <v>48941</v>
      </c>
      <c r="F123" s="21">
        <f t="shared" si="1"/>
        <v>58939</v>
      </c>
      <c r="G123" s="21">
        <f t="shared" si="1"/>
        <v>37534</v>
      </c>
      <c r="H123" s="21" t="str">
        <f t="shared" si="1"/>
        <v>-</v>
      </c>
      <c r="I123" s="21">
        <f t="shared" si="1"/>
        <v>146586</v>
      </c>
      <c r="J123" s="14"/>
      <c r="K123" s="14"/>
    </row>
    <row r="124" spans="1:11" ht="11.25" customHeight="1">
      <c r="A124" s="68">
        <v>1994</v>
      </c>
      <c r="B124" s="21" t="str">
        <f t="shared" si="1"/>
        <v>-</v>
      </c>
      <c r="C124" s="21" t="str">
        <f t="shared" si="1"/>
        <v>-</v>
      </c>
      <c r="D124" s="21" t="str">
        <f t="shared" si="1"/>
        <v>-</v>
      </c>
      <c r="E124" s="21" t="str">
        <f t="shared" si="1"/>
        <v>-</v>
      </c>
      <c r="F124" s="21" t="str">
        <f t="shared" si="1"/>
        <v>-</v>
      </c>
      <c r="G124" s="21" t="str">
        <f t="shared" si="1"/>
        <v>-</v>
      </c>
      <c r="H124" s="21" t="str">
        <f t="shared" si="1"/>
        <v>-</v>
      </c>
      <c r="I124" s="21" t="str">
        <f t="shared" si="1"/>
        <v>-</v>
      </c>
      <c r="J124" s="14"/>
      <c r="K124" s="14"/>
    </row>
    <row r="125" spans="1:11" ht="11.25" customHeight="1">
      <c r="A125" s="68">
        <v>1995</v>
      </c>
      <c r="B125" s="21" t="str">
        <f t="shared" si="1"/>
        <v>-</v>
      </c>
      <c r="C125" s="21" t="str">
        <f t="shared" si="1"/>
        <v>-</v>
      </c>
      <c r="D125" s="21" t="str">
        <f t="shared" si="1"/>
        <v>-</v>
      </c>
      <c r="E125" s="21">
        <f t="shared" si="1"/>
        <v>10955</v>
      </c>
      <c r="F125" s="21">
        <f t="shared" si="1"/>
        <v>41113</v>
      </c>
      <c r="G125" s="21">
        <f t="shared" si="1"/>
        <v>13814</v>
      </c>
      <c r="H125" s="21" t="str">
        <f t="shared" si="1"/>
        <v>-</v>
      </c>
      <c r="I125" s="21">
        <f t="shared" si="1"/>
        <v>65882</v>
      </c>
      <c r="J125" s="14"/>
      <c r="K125" s="14"/>
    </row>
    <row r="126" spans="1:11" ht="11.25" customHeight="1">
      <c r="A126" s="68">
        <v>1996</v>
      </c>
      <c r="B126" s="21" t="str">
        <f t="shared" ref="B126:I135" si="2">IF(AND(B75="-",B24="-"),"-",SUM(B75,B24))</f>
        <v>-</v>
      </c>
      <c r="C126" s="21" t="str">
        <f t="shared" si="2"/>
        <v>-</v>
      </c>
      <c r="D126" s="21" t="str">
        <f t="shared" si="2"/>
        <v>-</v>
      </c>
      <c r="E126" s="21">
        <f t="shared" si="2"/>
        <v>8673</v>
      </c>
      <c r="F126" s="21">
        <f t="shared" si="2"/>
        <v>32732</v>
      </c>
      <c r="G126" s="21">
        <f t="shared" si="2"/>
        <v>7479</v>
      </c>
      <c r="H126" s="21" t="str">
        <f t="shared" si="2"/>
        <v>-</v>
      </c>
      <c r="I126" s="21">
        <f t="shared" si="2"/>
        <v>48884</v>
      </c>
      <c r="J126" s="14"/>
      <c r="K126" s="14"/>
    </row>
    <row r="127" spans="1:11" ht="11.25" customHeight="1">
      <c r="A127" s="68">
        <v>1997</v>
      </c>
      <c r="B127" s="21" t="str">
        <f t="shared" si="2"/>
        <v>-</v>
      </c>
      <c r="C127" s="21" t="str">
        <f t="shared" si="2"/>
        <v>-</v>
      </c>
      <c r="D127" s="21" t="str">
        <f t="shared" si="2"/>
        <v>-</v>
      </c>
      <c r="E127" s="21">
        <f t="shared" si="2"/>
        <v>19122</v>
      </c>
      <c r="F127" s="21">
        <f t="shared" si="2"/>
        <v>13008</v>
      </c>
      <c r="G127" s="21">
        <f t="shared" si="2"/>
        <v>1171</v>
      </c>
      <c r="H127" s="21" t="str">
        <f t="shared" si="2"/>
        <v>-</v>
      </c>
      <c r="I127" s="21">
        <f t="shared" si="2"/>
        <v>33301</v>
      </c>
      <c r="J127" s="14"/>
      <c r="K127" s="14"/>
    </row>
    <row r="128" spans="1:11" ht="11.25" customHeight="1">
      <c r="A128" s="68">
        <v>1998</v>
      </c>
      <c r="B128" s="21" t="str">
        <f t="shared" si="2"/>
        <v>-</v>
      </c>
      <c r="C128" s="21" t="str">
        <f t="shared" si="2"/>
        <v>-</v>
      </c>
      <c r="D128" s="21" t="str">
        <f t="shared" si="2"/>
        <v>-</v>
      </c>
      <c r="E128" s="21" t="str">
        <f t="shared" si="2"/>
        <v>-</v>
      </c>
      <c r="F128" s="21">
        <f t="shared" si="2"/>
        <v>20120</v>
      </c>
      <c r="G128" s="21">
        <f t="shared" si="2"/>
        <v>1647</v>
      </c>
      <c r="H128" s="21" t="str">
        <f t="shared" si="2"/>
        <v>-</v>
      </c>
      <c r="I128" s="21">
        <f t="shared" si="2"/>
        <v>21767</v>
      </c>
      <c r="J128" s="14"/>
      <c r="K128" s="14"/>
    </row>
    <row r="129" spans="1:11" ht="11.25" customHeight="1">
      <c r="A129" s="68">
        <v>1999</v>
      </c>
      <c r="B129" s="21" t="str">
        <f t="shared" si="2"/>
        <v>-</v>
      </c>
      <c r="C129" s="21" t="str">
        <f t="shared" si="2"/>
        <v>-</v>
      </c>
      <c r="D129" s="21" t="str">
        <f t="shared" si="2"/>
        <v>-</v>
      </c>
      <c r="E129" s="21">
        <f t="shared" si="2"/>
        <v>15421</v>
      </c>
      <c r="F129" s="21">
        <f t="shared" si="2"/>
        <v>29393</v>
      </c>
      <c r="G129" s="21">
        <f t="shared" si="2"/>
        <v>13377</v>
      </c>
      <c r="H129" s="21" t="str">
        <f t="shared" si="2"/>
        <v>-</v>
      </c>
      <c r="I129" s="21">
        <f t="shared" si="2"/>
        <v>58191</v>
      </c>
      <c r="J129" s="14"/>
      <c r="K129" s="14"/>
    </row>
    <row r="130" spans="1:11" ht="11.25" customHeight="1">
      <c r="A130" s="68">
        <v>2000</v>
      </c>
      <c r="B130" s="21" t="str">
        <f t="shared" si="2"/>
        <v>-</v>
      </c>
      <c r="C130" s="21" t="str">
        <f t="shared" si="2"/>
        <v>-</v>
      </c>
      <c r="D130" s="21" t="str">
        <f t="shared" si="2"/>
        <v>-</v>
      </c>
      <c r="E130" s="21">
        <f t="shared" si="2"/>
        <v>29392</v>
      </c>
      <c r="F130" s="21">
        <f t="shared" si="2"/>
        <v>26324</v>
      </c>
      <c r="G130" s="21">
        <f t="shared" si="2"/>
        <v>1646</v>
      </c>
      <c r="H130" s="21" t="str">
        <f t="shared" si="2"/>
        <v>-</v>
      </c>
      <c r="I130" s="21">
        <f t="shared" si="2"/>
        <v>57362</v>
      </c>
      <c r="J130" s="14"/>
      <c r="K130" s="14"/>
    </row>
    <row r="131" spans="1:11" ht="11.25" customHeight="1">
      <c r="A131" s="68">
        <v>2001</v>
      </c>
      <c r="B131" s="21" t="str">
        <f t="shared" si="2"/>
        <v>-</v>
      </c>
      <c r="C131" s="21" t="str">
        <f t="shared" si="2"/>
        <v>-</v>
      </c>
      <c r="D131" s="21" t="str">
        <f t="shared" si="2"/>
        <v>-</v>
      </c>
      <c r="E131" s="21">
        <f t="shared" si="2"/>
        <v>66841</v>
      </c>
      <c r="F131" s="21">
        <f t="shared" si="2"/>
        <v>61921</v>
      </c>
      <c r="G131" s="21">
        <f t="shared" si="2"/>
        <v>20642</v>
      </c>
      <c r="H131" s="21">
        <f t="shared" si="2"/>
        <v>239</v>
      </c>
      <c r="I131" s="21">
        <f t="shared" si="2"/>
        <v>149643</v>
      </c>
      <c r="J131" s="14"/>
      <c r="K131" s="14"/>
    </row>
    <row r="132" spans="1:11" ht="11.25" customHeight="1">
      <c r="A132" s="68">
        <v>2002</v>
      </c>
      <c r="B132" s="21" t="str">
        <f t="shared" si="2"/>
        <v>-</v>
      </c>
      <c r="C132" s="21">
        <f t="shared" si="2"/>
        <v>2866</v>
      </c>
      <c r="D132" s="21">
        <f t="shared" si="2"/>
        <v>15275</v>
      </c>
      <c r="E132" s="21">
        <f t="shared" si="2"/>
        <v>34397</v>
      </c>
      <c r="F132" s="21">
        <f t="shared" si="2"/>
        <v>43670</v>
      </c>
      <c r="G132" s="21">
        <f t="shared" si="2"/>
        <v>10891</v>
      </c>
      <c r="H132" s="21">
        <f t="shared" si="2"/>
        <v>119</v>
      </c>
      <c r="I132" s="21">
        <f t="shared" si="2"/>
        <v>107218</v>
      </c>
      <c r="J132" s="14"/>
      <c r="K132" s="14"/>
    </row>
    <row r="133" spans="1:11" ht="11.25" customHeight="1">
      <c r="A133" s="68">
        <v>2003</v>
      </c>
      <c r="B133" s="21" t="str">
        <f t="shared" si="2"/>
        <v>-</v>
      </c>
      <c r="C133" s="21" t="str">
        <f t="shared" si="2"/>
        <v>-</v>
      </c>
      <c r="D133" s="21">
        <f t="shared" si="2"/>
        <v>6500</v>
      </c>
      <c r="E133" s="21">
        <f t="shared" si="2"/>
        <v>52938</v>
      </c>
      <c r="F133" s="21">
        <f t="shared" si="2"/>
        <v>70092</v>
      </c>
      <c r="G133" s="21">
        <f t="shared" si="2"/>
        <v>14435</v>
      </c>
      <c r="H133" s="21">
        <f t="shared" si="2"/>
        <v>128</v>
      </c>
      <c r="I133" s="21">
        <f t="shared" si="2"/>
        <v>144093</v>
      </c>
      <c r="J133" s="14"/>
      <c r="K133" s="14"/>
    </row>
    <row r="134" spans="1:11" ht="11.25" customHeight="1">
      <c r="A134" s="68">
        <v>2004</v>
      </c>
      <c r="B134" s="21" t="str">
        <f t="shared" si="2"/>
        <v>-</v>
      </c>
      <c r="C134" s="21" t="str">
        <f t="shared" si="2"/>
        <v>-</v>
      </c>
      <c r="D134" s="21">
        <f t="shared" si="2"/>
        <v>2866</v>
      </c>
      <c r="E134" s="21">
        <f t="shared" si="2"/>
        <v>48043</v>
      </c>
      <c r="F134" s="21">
        <f t="shared" si="2"/>
        <v>61911</v>
      </c>
      <c r="G134" s="21">
        <f t="shared" si="2"/>
        <v>18457</v>
      </c>
      <c r="H134" s="21">
        <f t="shared" si="2"/>
        <v>20</v>
      </c>
      <c r="I134" s="21">
        <f t="shared" si="2"/>
        <v>131297</v>
      </c>
      <c r="J134" s="14"/>
      <c r="K134" s="14"/>
    </row>
    <row r="135" spans="1:11" ht="11.25" customHeight="1">
      <c r="A135" s="68">
        <v>2005</v>
      </c>
      <c r="B135" s="21" t="str">
        <f t="shared" si="2"/>
        <v>-</v>
      </c>
      <c r="C135" s="21" t="str">
        <f t="shared" si="2"/>
        <v>-</v>
      </c>
      <c r="D135" s="21">
        <f t="shared" si="2"/>
        <v>1119</v>
      </c>
      <c r="E135" s="21">
        <f t="shared" si="2"/>
        <v>34204.744915506744</v>
      </c>
      <c r="F135" s="21">
        <f t="shared" si="2"/>
        <v>49587.536814377017</v>
      </c>
      <c r="G135" s="21">
        <f t="shared" si="2"/>
        <v>18786.195099939279</v>
      </c>
      <c r="H135" s="21">
        <f t="shared" si="2"/>
        <v>160</v>
      </c>
      <c r="I135" s="21">
        <f t="shared" si="2"/>
        <v>103857.47682982305</v>
      </c>
      <c r="J135" s="14"/>
      <c r="K135" s="14"/>
    </row>
    <row r="136" spans="1:11" ht="11.25" customHeight="1">
      <c r="A136" s="68">
        <v>2006</v>
      </c>
      <c r="B136" s="21" t="str">
        <f t="shared" ref="B136:I136" si="3">IF(AND(B85="-",B34="-"),"-",SUM(B85,B34))</f>
        <v>-</v>
      </c>
      <c r="C136" s="21" t="str">
        <f t="shared" si="3"/>
        <v>-</v>
      </c>
      <c r="D136" s="21">
        <f t="shared" si="3"/>
        <v>1118.93</v>
      </c>
      <c r="E136" s="21">
        <f t="shared" si="3"/>
        <v>23937.210000000003</v>
      </c>
      <c r="F136" s="21">
        <f t="shared" si="3"/>
        <v>41785.550000000003</v>
      </c>
      <c r="G136" s="21">
        <f t="shared" si="3"/>
        <v>6262.95</v>
      </c>
      <c r="H136" s="21">
        <f t="shared" si="3"/>
        <v>258.35000000000002</v>
      </c>
      <c r="I136" s="21">
        <f t="shared" si="3"/>
        <v>73362.990000000005</v>
      </c>
      <c r="J136" s="14"/>
      <c r="K136" s="14"/>
    </row>
    <row r="137" spans="1:11" ht="11.25" customHeight="1">
      <c r="A137" s="68">
        <v>2007</v>
      </c>
      <c r="B137" s="21" t="str">
        <f t="shared" ref="B137:I137" si="4">IF(AND(B86="-",B35="-"),"-",SUM(B86,B35))</f>
        <v>-</v>
      </c>
      <c r="C137" s="21" t="str">
        <f t="shared" si="4"/>
        <v>-</v>
      </c>
      <c r="D137" s="21" t="str">
        <f t="shared" si="4"/>
        <v>-</v>
      </c>
      <c r="E137" s="21">
        <f t="shared" si="4"/>
        <v>27515.5</v>
      </c>
      <c r="F137" s="21">
        <f t="shared" si="4"/>
        <v>50716.65</v>
      </c>
      <c r="G137" s="21">
        <f t="shared" si="4"/>
        <v>6839.76</v>
      </c>
      <c r="H137" s="21">
        <f t="shared" si="4"/>
        <v>0</v>
      </c>
      <c r="I137" s="21">
        <f t="shared" si="4"/>
        <v>85071.91</v>
      </c>
      <c r="J137" s="14"/>
      <c r="K137" s="14"/>
    </row>
    <row r="138" spans="1:11" ht="11.25" customHeight="1">
      <c r="A138" s="68">
        <v>2008</v>
      </c>
      <c r="B138" s="21" t="str">
        <f t="shared" ref="B138:I138" si="5">IF(AND(B87="-",B36="-"),"-",SUM(B87,B36))</f>
        <v>-</v>
      </c>
      <c r="C138" s="21">
        <f t="shared" si="5"/>
        <v>66</v>
      </c>
      <c r="D138" s="21">
        <f t="shared" si="5"/>
        <v>5281.36</v>
      </c>
      <c r="E138" s="21">
        <f t="shared" si="5"/>
        <v>17772.940000000002</v>
      </c>
      <c r="F138" s="21">
        <f t="shared" si="5"/>
        <v>15541.650000000001</v>
      </c>
      <c r="G138" s="21">
        <f t="shared" si="5"/>
        <v>2563.7800000000002</v>
      </c>
      <c r="H138" s="21">
        <f t="shared" si="5"/>
        <v>37.5</v>
      </c>
      <c r="I138" s="21">
        <f t="shared" si="5"/>
        <v>41263.229999999996</v>
      </c>
      <c r="J138" s="14"/>
      <c r="K138" s="14"/>
    </row>
    <row r="139" spans="1:11" ht="11.25" customHeight="1">
      <c r="A139" s="68">
        <v>2009</v>
      </c>
      <c r="B139" s="21" t="str">
        <f t="shared" ref="B139:I139" si="6">IF(AND(B88="-",B37="-"),"-",SUM(B88,B37))</f>
        <v>-</v>
      </c>
      <c r="C139" s="21" t="str">
        <f t="shared" si="6"/>
        <v>-</v>
      </c>
      <c r="D139" s="21">
        <f t="shared" si="6"/>
        <v>1382.19</v>
      </c>
      <c r="E139" s="21">
        <f t="shared" si="6"/>
        <v>34084</v>
      </c>
      <c r="F139" s="21">
        <f t="shared" si="6"/>
        <v>68885.489999999991</v>
      </c>
      <c r="G139" s="21">
        <f t="shared" si="6"/>
        <v>9240.9500000000007</v>
      </c>
      <c r="H139" s="21">
        <f t="shared" si="6"/>
        <v>212.42</v>
      </c>
      <c r="I139" s="21">
        <f t="shared" si="6"/>
        <v>113805.04999999999</v>
      </c>
      <c r="J139" s="14"/>
      <c r="K139" s="14"/>
    </row>
    <row r="140" spans="1:11" ht="11.25" customHeight="1">
      <c r="A140" s="68">
        <v>2010</v>
      </c>
      <c r="B140" s="21" t="str">
        <f t="shared" ref="B140:I140" si="7">IF(AND(B89="-",B38="-"),"-",SUM(B89,B38))</f>
        <v>-</v>
      </c>
      <c r="C140" s="21" t="str">
        <f t="shared" si="7"/>
        <v>-</v>
      </c>
      <c r="D140" s="21">
        <f t="shared" si="7"/>
        <v>10314.859999999999</v>
      </c>
      <c r="E140" s="21">
        <f t="shared" si="7"/>
        <v>27756.61</v>
      </c>
      <c r="F140" s="21">
        <f t="shared" si="7"/>
        <v>43901.78</v>
      </c>
      <c r="G140" s="21">
        <f t="shared" si="7"/>
        <v>9128.2800000000007</v>
      </c>
      <c r="H140" s="21">
        <f t="shared" si="7"/>
        <v>153.97</v>
      </c>
      <c r="I140" s="21">
        <f t="shared" si="7"/>
        <v>91255.5</v>
      </c>
      <c r="J140" s="14"/>
      <c r="K140" s="14"/>
    </row>
    <row r="141" spans="1:11" ht="11.25" customHeight="1">
      <c r="A141" s="68">
        <v>2011</v>
      </c>
      <c r="B141" s="21" t="str">
        <f t="shared" ref="B141:I141" si="8">IF(AND(B90="-",B39="-"),"-",SUM(B90,B39))</f>
        <v>-</v>
      </c>
      <c r="C141" s="21" t="str">
        <f t="shared" si="8"/>
        <v>-</v>
      </c>
      <c r="D141" s="21">
        <f t="shared" si="8"/>
        <v>6669.57</v>
      </c>
      <c r="E141" s="21">
        <f t="shared" si="8"/>
        <v>24094.41</v>
      </c>
      <c r="F141" s="21">
        <f t="shared" si="8"/>
        <v>40949.93</v>
      </c>
      <c r="G141" s="21">
        <f t="shared" si="8"/>
        <v>9249.2799999999988</v>
      </c>
      <c r="H141" s="21">
        <f t="shared" si="8"/>
        <v>16.05</v>
      </c>
      <c r="I141" s="21">
        <f t="shared" si="8"/>
        <v>80979.239999999991</v>
      </c>
      <c r="J141" s="14"/>
      <c r="K141" s="14"/>
    </row>
    <row r="142" spans="1:11" ht="11.25" customHeight="1">
      <c r="A142" s="68">
        <v>2012</v>
      </c>
      <c r="B142" s="21" t="str">
        <f t="shared" ref="B142:I142" si="9">IF(AND(B91="-",B40="-"),"-",SUM(B91,B40))</f>
        <v>-</v>
      </c>
      <c r="C142" s="21" t="str">
        <f t="shared" si="9"/>
        <v>-</v>
      </c>
      <c r="D142" s="21">
        <f t="shared" si="9"/>
        <v>12286.460000000001</v>
      </c>
      <c r="E142" s="21">
        <f t="shared" si="9"/>
        <v>24829.739999999998</v>
      </c>
      <c r="F142" s="21">
        <f t="shared" si="9"/>
        <v>31271.38</v>
      </c>
      <c r="G142" s="21">
        <f t="shared" si="9"/>
        <v>13764.880000000001</v>
      </c>
      <c r="H142" s="21">
        <f t="shared" si="9"/>
        <v>353.11</v>
      </c>
      <c r="I142" s="21">
        <f t="shared" si="9"/>
        <v>82505.570000000007</v>
      </c>
      <c r="J142" s="14"/>
      <c r="K142" s="14"/>
    </row>
    <row r="143" spans="1:11" ht="11.25" customHeight="1">
      <c r="A143" s="68">
        <v>2013</v>
      </c>
      <c r="B143" s="21" t="str">
        <f t="shared" ref="B143:I143" si="10">IF(AND(B92="-",B41="-"),"-",SUM(B92,B41))</f>
        <v>-</v>
      </c>
      <c r="C143" s="21">
        <f t="shared" si="10"/>
        <v>956.86</v>
      </c>
      <c r="D143" s="21">
        <f t="shared" si="10"/>
        <v>13392.9</v>
      </c>
      <c r="E143" s="21">
        <f t="shared" si="10"/>
        <v>22172.87</v>
      </c>
      <c r="F143" s="21">
        <f t="shared" si="10"/>
        <v>40256.81</v>
      </c>
      <c r="G143" s="21">
        <f t="shared" si="10"/>
        <v>9135.94</v>
      </c>
      <c r="H143" s="21">
        <f t="shared" si="10"/>
        <v>237.41</v>
      </c>
      <c r="I143" s="21">
        <f t="shared" si="10"/>
        <v>86152.790000000008</v>
      </c>
      <c r="J143" s="14"/>
      <c r="K143" s="14"/>
    </row>
    <row r="144" spans="1:11" ht="11.25" customHeight="1">
      <c r="A144" s="68">
        <v>2014</v>
      </c>
      <c r="B144" s="21" t="str">
        <f t="shared" ref="B144:I144" si="11">IF(AND(B93="-",B42="-"),"-",SUM(B93,B42))</f>
        <v>-</v>
      </c>
      <c r="C144" s="21">
        <f t="shared" si="11"/>
        <v>1720.4199999999998</v>
      </c>
      <c r="D144" s="21">
        <f t="shared" si="11"/>
        <v>13613.91</v>
      </c>
      <c r="E144" s="21">
        <f t="shared" si="11"/>
        <v>43413.29</v>
      </c>
      <c r="F144" s="21">
        <f t="shared" si="11"/>
        <v>53288.83</v>
      </c>
      <c r="G144" s="21">
        <f t="shared" si="11"/>
        <v>19471.050000000003</v>
      </c>
      <c r="H144" s="21">
        <f t="shared" si="11"/>
        <v>364.82</v>
      </c>
      <c r="I144" s="21">
        <f t="shared" si="11"/>
        <v>131872.32000000001</v>
      </c>
      <c r="J144" s="14"/>
      <c r="K144" s="14"/>
    </row>
    <row r="145" spans="1:11" ht="11.25" customHeight="1">
      <c r="A145" s="68">
        <v>2015</v>
      </c>
      <c r="B145" s="21" t="str">
        <f t="shared" ref="B145:I145" si="12">IF(AND(B94="-",B43="-"),"-",SUM(B94,B43))</f>
        <v>-</v>
      </c>
      <c r="C145" s="21">
        <f t="shared" si="12"/>
        <v>1709.96</v>
      </c>
      <c r="D145" s="21">
        <f t="shared" si="12"/>
        <v>12019.32</v>
      </c>
      <c r="E145" s="21">
        <f t="shared" si="12"/>
        <v>40021.919999999998</v>
      </c>
      <c r="F145" s="21">
        <f t="shared" si="12"/>
        <v>34154.82</v>
      </c>
      <c r="G145" s="21">
        <f t="shared" si="12"/>
        <v>17537.28</v>
      </c>
      <c r="H145" s="21">
        <f t="shared" si="12"/>
        <v>300.16000000000003</v>
      </c>
      <c r="I145" s="21">
        <f t="shared" si="12"/>
        <v>105743.45999999999</v>
      </c>
      <c r="J145" s="14"/>
      <c r="K145" s="14"/>
    </row>
    <row r="146" spans="1:11" ht="11.25" customHeight="1">
      <c r="A146" s="68">
        <v>2016</v>
      </c>
      <c r="B146" s="21" t="str">
        <f t="shared" ref="B146:I146" si="13">IF(AND(B95="-",B44="-"),"-",SUM(B95,B44))</f>
        <v>-</v>
      </c>
      <c r="C146" s="21" t="str">
        <f t="shared" si="13"/>
        <v>-</v>
      </c>
      <c r="D146" s="21" t="str">
        <f t="shared" si="13"/>
        <v>-</v>
      </c>
      <c r="E146" s="21">
        <f t="shared" si="13"/>
        <v>27378.379999999997</v>
      </c>
      <c r="F146" s="21">
        <f t="shared" si="13"/>
        <v>28390.250000000004</v>
      </c>
      <c r="G146" s="21" t="str">
        <f t="shared" si="13"/>
        <v>-</v>
      </c>
      <c r="H146" s="21" t="str">
        <f t="shared" si="13"/>
        <v>-</v>
      </c>
      <c r="I146" s="21">
        <f t="shared" si="13"/>
        <v>55768.63</v>
      </c>
      <c r="J146" s="14"/>
      <c r="K146" s="14"/>
    </row>
    <row r="147" spans="1:11" ht="11.25" customHeight="1">
      <c r="A147" s="68">
        <v>2017</v>
      </c>
      <c r="B147" s="21" t="str">
        <f t="shared" ref="B147:I147" si="14">IF(AND(B96="-",B45="-"),"-",SUM(B96,B45))</f>
        <v>-</v>
      </c>
      <c r="C147" s="21" t="str">
        <f t="shared" si="14"/>
        <v>-</v>
      </c>
      <c r="D147" s="21">
        <f t="shared" si="14"/>
        <v>1443.64</v>
      </c>
      <c r="E147" s="21">
        <f t="shared" si="14"/>
        <v>32785.040000000001</v>
      </c>
      <c r="F147" s="21">
        <f t="shared" si="14"/>
        <v>34950.269999999997</v>
      </c>
      <c r="G147" s="21">
        <f t="shared" si="14"/>
        <v>841.76</v>
      </c>
      <c r="H147" s="21" t="str">
        <f t="shared" si="14"/>
        <v>-</v>
      </c>
      <c r="I147" s="21">
        <f t="shared" si="14"/>
        <v>70020.709999999992</v>
      </c>
      <c r="J147" s="14"/>
      <c r="K147" s="14"/>
    </row>
    <row r="148" spans="1:11" ht="11.25" customHeight="1">
      <c r="A148" s="68">
        <v>2018</v>
      </c>
      <c r="B148" s="21" t="str">
        <f t="shared" ref="B148:I148" si="15">IF(AND(B97="-",B46="-"),"-",SUM(B97,B46))</f>
        <v>-</v>
      </c>
      <c r="C148" s="21" t="str">
        <f t="shared" si="15"/>
        <v>-</v>
      </c>
      <c r="D148" s="21">
        <f t="shared" si="15"/>
        <v>2823.55</v>
      </c>
      <c r="E148" s="21">
        <f t="shared" si="15"/>
        <v>21345.309999999998</v>
      </c>
      <c r="F148" s="21">
        <f t="shared" si="15"/>
        <v>30327.200000000001</v>
      </c>
      <c r="G148" s="21">
        <f t="shared" si="15"/>
        <v>1171.08</v>
      </c>
      <c r="H148" s="21" t="str">
        <f t="shared" si="15"/>
        <v>-</v>
      </c>
      <c r="I148" s="21">
        <f t="shared" si="15"/>
        <v>55667.14</v>
      </c>
      <c r="J148" s="14"/>
      <c r="K148" s="14"/>
    </row>
    <row r="149" spans="1:11" ht="11.25" customHeight="1">
      <c r="A149" s="68">
        <v>2019</v>
      </c>
      <c r="B149" s="21" t="str">
        <f t="shared" ref="B149:I149" si="16">IF(AND(B98="-",B47="-"),"-",SUM(B98,B47))</f>
        <v>-</v>
      </c>
      <c r="C149" s="21" t="str">
        <f t="shared" si="16"/>
        <v>-</v>
      </c>
      <c r="D149" s="21">
        <f t="shared" si="16"/>
        <v>7984.6299999999992</v>
      </c>
      <c r="E149" s="21">
        <f t="shared" si="16"/>
        <v>31145.33</v>
      </c>
      <c r="F149" s="21">
        <f t="shared" si="16"/>
        <v>36810.590000000004</v>
      </c>
      <c r="G149" s="21">
        <f t="shared" si="16"/>
        <v>4181.43</v>
      </c>
      <c r="H149" s="21">
        <f t="shared" si="16"/>
        <v>239.57</v>
      </c>
      <c r="I149" s="21">
        <f t="shared" si="16"/>
        <v>80361.55</v>
      </c>
      <c r="J149" s="14"/>
      <c r="K149" s="14"/>
    </row>
    <row r="150" spans="1:11" ht="11.25" customHeight="1">
      <c r="A150" s="68">
        <v>2020</v>
      </c>
      <c r="B150" s="21" t="str">
        <f t="shared" ref="B150:I150" si="17">IF(AND(B99="-",B48="-"),"-",SUM(B99,B48))</f>
        <v>-</v>
      </c>
      <c r="C150" s="21" t="str">
        <f t="shared" si="17"/>
        <v>-</v>
      </c>
      <c r="D150" s="21">
        <f t="shared" si="17"/>
        <v>2694.92</v>
      </c>
      <c r="E150" s="21">
        <f t="shared" si="17"/>
        <v>24183.200000000001</v>
      </c>
      <c r="F150" s="21">
        <f t="shared" si="17"/>
        <v>7118.7699999999995</v>
      </c>
      <c r="G150" s="21">
        <f t="shared" si="17"/>
        <v>3340.91</v>
      </c>
      <c r="H150" s="21" t="str">
        <f t="shared" si="17"/>
        <v>-</v>
      </c>
      <c r="I150" s="21">
        <f t="shared" si="17"/>
        <v>37337.800000000003</v>
      </c>
      <c r="J150" s="14"/>
      <c r="K150" s="14"/>
    </row>
    <row r="151" spans="1:11" ht="11.25" customHeight="1">
      <c r="A151" s="68">
        <v>2021</v>
      </c>
      <c r="B151" s="21" t="str">
        <f t="shared" ref="B151:I151" si="18">IF(AND(B100="-",B49="-"),"-",SUM(B100,B49))</f>
        <v>-</v>
      </c>
      <c r="C151" s="21" t="str">
        <f t="shared" si="18"/>
        <v>-</v>
      </c>
      <c r="D151" s="21">
        <f t="shared" si="18"/>
        <v>5295.35</v>
      </c>
      <c r="E151" s="21">
        <f t="shared" si="18"/>
        <v>30706.689999999995</v>
      </c>
      <c r="F151" s="21">
        <f t="shared" si="18"/>
        <v>37953.490000000005</v>
      </c>
      <c r="G151" s="21">
        <f t="shared" si="18"/>
        <v>4768.3500000000004</v>
      </c>
      <c r="H151" s="21" t="str">
        <f t="shared" si="18"/>
        <v>-</v>
      </c>
      <c r="I151" s="21">
        <f t="shared" si="18"/>
        <v>78723.88</v>
      </c>
      <c r="J151" s="14"/>
      <c r="K151" s="14"/>
    </row>
    <row r="152" spans="1:11" ht="11.25" customHeight="1">
      <c r="A152" s="68">
        <v>2022</v>
      </c>
      <c r="B152" s="21" t="str">
        <f t="shared" ref="B152:I152" si="19">IF(AND(B101="-",B50="-"),"-",SUM(B101,B50))</f>
        <v>-</v>
      </c>
      <c r="C152" s="21" t="str">
        <f t="shared" si="19"/>
        <v>-</v>
      </c>
      <c r="D152" s="21">
        <f t="shared" si="19"/>
        <v>5114.59</v>
      </c>
      <c r="E152" s="21">
        <f t="shared" si="19"/>
        <v>28521.07</v>
      </c>
      <c r="F152" s="21">
        <f t="shared" si="19"/>
        <v>35384.589999999997</v>
      </c>
      <c r="G152" s="21">
        <f t="shared" si="19"/>
        <v>12639.829999999998</v>
      </c>
      <c r="H152" s="21">
        <f t="shared" si="19"/>
        <v>285.3</v>
      </c>
      <c r="I152" s="21">
        <f t="shared" si="19"/>
        <v>81945.38</v>
      </c>
      <c r="J152" s="14"/>
      <c r="K152" s="14"/>
    </row>
    <row r="153" spans="1:11" ht="11.25" customHeight="1">
      <c r="A153" s="68">
        <v>2023</v>
      </c>
      <c r="B153" s="21" t="str">
        <f t="shared" ref="B153:I154" si="20">IF(AND(B102="-",B51="-"),"-",SUM(B102,B51))</f>
        <v>-</v>
      </c>
      <c r="C153" s="21" t="str">
        <f t="shared" si="20"/>
        <v>-</v>
      </c>
      <c r="D153" s="21">
        <f t="shared" si="20"/>
        <v>5089.0499999999993</v>
      </c>
      <c r="E153" s="21">
        <f t="shared" si="20"/>
        <v>35104.300000000003</v>
      </c>
      <c r="F153" s="21">
        <f t="shared" si="20"/>
        <v>33963.53</v>
      </c>
      <c r="G153" s="21">
        <f t="shared" si="20"/>
        <v>17786.78</v>
      </c>
      <c r="H153" s="21">
        <f t="shared" si="20"/>
        <v>212.29</v>
      </c>
      <c r="I153" s="21">
        <f t="shared" si="20"/>
        <v>92155.950000000012</v>
      </c>
      <c r="J153" s="14"/>
      <c r="K153" s="14"/>
    </row>
    <row r="154" spans="1:11" ht="11.25" customHeight="1">
      <c r="A154" s="68" t="s">
        <v>348</v>
      </c>
      <c r="B154" s="22" t="str">
        <f t="shared" si="20"/>
        <v>-</v>
      </c>
      <c r="C154" s="22" t="str">
        <f t="shared" si="20"/>
        <v>-</v>
      </c>
      <c r="D154" s="22">
        <f t="shared" si="20"/>
        <v>8093.8575113686729</v>
      </c>
      <c r="E154" s="22">
        <f t="shared" si="20"/>
        <v>39728.85047369948</v>
      </c>
      <c r="F154" s="22">
        <f t="shared" si="20"/>
        <v>27753.896550501195</v>
      </c>
      <c r="G154" s="22">
        <f t="shared" si="20"/>
        <v>892.78911644491006</v>
      </c>
      <c r="H154" s="22" t="str">
        <f t="shared" si="20"/>
        <v>-</v>
      </c>
      <c r="I154" s="22">
        <f t="shared" si="20"/>
        <v>76469.39365201426</v>
      </c>
      <c r="J154" s="14"/>
      <c r="K154" s="14"/>
    </row>
    <row r="155" spans="1:11" ht="11.25" customHeight="1">
      <c r="A155" s="318" t="s">
        <v>296</v>
      </c>
      <c r="B155" s="318"/>
      <c r="C155" s="318"/>
      <c r="D155" s="318"/>
      <c r="E155" s="318"/>
      <c r="F155" s="318"/>
      <c r="G155" s="318"/>
      <c r="H155" s="318"/>
      <c r="I155" s="318"/>
    </row>
    <row r="156" spans="1:11" ht="11.25" customHeight="1">
      <c r="A156" s="308"/>
      <c r="B156" s="308"/>
      <c r="C156" s="308"/>
      <c r="D156" s="308"/>
      <c r="E156" s="308"/>
      <c r="F156" s="308"/>
      <c r="G156" s="308"/>
      <c r="H156" s="308"/>
      <c r="I156" s="308"/>
    </row>
    <row r="157" spans="1:11" ht="11.25" customHeight="1">
      <c r="A157" s="308" t="s">
        <v>337</v>
      </c>
      <c r="B157" s="308"/>
      <c r="C157" s="308"/>
      <c r="D157" s="308"/>
      <c r="E157" s="308"/>
      <c r="F157" s="308"/>
      <c r="G157" s="308"/>
      <c r="H157" s="308"/>
      <c r="I157" s="308"/>
    </row>
    <row r="158" spans="1:11" ht="11.25" customHeight="1">
      <c r="A158" s="308" t="s">
        <v>338</v>
      </c>
      <c r="B158" s="308"/>
      <c r="C158" s="308"/>
      <c r="D158" s="308"/>
      <c r="E158" s="308"/>
      <c r="F158" s="308"/>
      <c r="G158" s="308"/>
      <c r="H158" s="308"/>
      <c r="I158" s="308"/>
    </row>
    <row r="159" spans="1:11" ht="11.25" customHeight="1">
      <c r="A159" s="269" t="s">
        <v>148</v>
      </c>
      <c r="B159" s="269"/>
      <c r="C159" s="269"/>
      <c r="D159" s="269"/>
      <c r="E159" s="269"/>
      <c r="F159" s="269"/>
      <c r="G159" s="269"/>
      <c r="H159" s="269"/>
      <c r="I159" s="269"/>
    </row>
    <row r="160" spans="1:11" ht="11.25" customHeight="1">
      <c r="A160" s="181"/>
      <c r="B160" s="40"/>
      <c r="C160" s="40"/>
      <c r="D160" s="40"/>
      <c r="E160" s="40"/>
      <c r="F160" s="40"/>
      <c r="G160" s="40"/>
      <c r="H160" s="40"/>
      <c r="I160" s="40"/>
    </row>
    <row r="161" spans="1:9" ht="11.25" customHeight="1">
      <c r="A161" s="181"/>
      <c r="B161" s="40"/>
      <c r="C161" s="40"/>
      <c r="D161" s="40"/>
      <c r="E161" s="40"/>
      <c r="F161" s="40"/>
      <c r="G161" s="40"/>
      <c r="H161" s="40"/>
      <c r="I161" s="40"/>
    </row>
    <row r="162" spans="1:9" ht="11.25" customHeight="1"/>
    <row r="163" spans="1:9" ht="11.25" customHeight="1"/>
    <row r="164" spans="1:9" ht="11.25" customHeight="1"/>
    <row r="165" spans="1:9" ht="11.25" customHeight="1"/>
    <row r="166" spans="1:9" ht="11.25" customHeight="1"/>
    <row r="167" spans="1:9" ht="11.25" customHeight="1"/>
    <row r="168" spans="1:9" ht="11.25" customHeight="1"/>
    <row r="169" spans="1:9" ht="11.25" customHeight="1"/>
    <row r="170" spans="1:9" ht="11.25" customHeight="1"/>
    <row r="171" spans="1:9" ht="11.25" customHeight="1">
      <c r="A171" s="118"/>
      <c r="B171" s="120"/>
      <c r="C171" s="120"/>
      <c r="D171" s="120"/>
      <c r="E171" s="120"/>
      <c r="F171" s="120"/>
      <c r="G171" s="120"/>
      <c r="H171" s="120"/>
      <c r="I171" s="120"/>
    </row>
    <row r="172" spans="1:9" ht="11.25" customHeight="1"/>
    <row r="173" spans="1:9" ht="11.25" customHeight="1"/>
    <row r="174" spans="1:9" ht="11.25" customHeight="1">
      <c r="A174" s="310" t="s">
        <v>339</v>
      </c>
      <c r="B174" s="310"/>
      <c r="C174" s="310"/>
      <c r="D174" s="310"/>
      <c r="E174" s="310"/>
      <c r="F174" s="310"/>
      <c r="G174" s="310"/>
      <c r="H174" s="310"/>
      <c r="I174" s="310"/>
    </row>
    <row r="175" spans="1:9" ht="11.25" customHeight="1">
      <c r="A175" s="67" t="s">
        <v>1</v>
      </c>
      <c r="B175" s="151" t="s">
        <v>20</v>
      </c>
      <c r="C175" s="151" t="s">
        <v>21</v>
      </c>
      <c r="D175" s="151" t="s">
        <v>22</v>
      </c>
      <c r="E175" s="151" t="s">
        <v>23</v>
      </c>
      <c r="F175" s="151" t="s">
        <v>24</v>
      </c>
      <c r="G175" s="151" t="s">
        <v>25</v>
      </c>
      <c r="H175" s="151" t="s">
        <v>26</v>
      </c>
      <c r="I175" s="95" t="s">
        <v>122</v>
      </c>
    </row>
    <row r="176" spans="1:9">
      <c r="A176" s="71" t="s">
        <v>334</v>
      </c>
      <c r="B176" s="60"/>
      <c r="C176" s="60"/>
      <c r="D176" s="21"/>
      <c r="E176" s="21"/>
      <c r="F176" s="21"/>
      <c r="G176" s="21"/>
      <c r="H176" s="21"/>
      <c r="I176" s="21"/>
    </row>
    <row r="177" spans="1:9" ht="11.25" customHeight="1">
      <c r="A177" s="68" t="s">
        <v>102</v>
      </c>
      <c r="B177" s="21">
        <f>AVERAGE(B9:B13)</f>
        <v>80.2</v>
      </c>
      <c r="C177" s="21">
        <f t="shared" ref="C177:I177" si="21">AVERAGE(C9:C13)</f>
        <v>3330.6</v>
      </c>
      <c r="D177" s="21">
        <f t="shared" si="21"/>
        <v>16943</v>
      </c>
      <c r="E177" s="21">
        <f t="shared" si="21"/>
        <v>44628.6</v>
      </c>
      <c r="F177" s="21">
        <f t="shared" si="21"/>
        <v>38937.599999999999</v>
      </c>
      <c r="G177" s="21">
        <f t="shared" si="21"/>
        <v>5555.4</v>
      </c>
      <c r="H177" s="21">
        <f>AVERAGE(H9:H13)</f>
        <v>195.66666666666666</v>
      </c>
      <c r="I177" s="21">
        <f t="shared" si="21"/>
        <v>109592.8</v>
      </c>
    </row>
    <row r="178" spans="1:9" ht="11.25" customHeight="1">
      <c r="A178" s="68" t="s">
        <v>10</v>
      </c>
      <c r="B178" s="21" t="s">
        <v>15</v>
      </c>
      <c r="C178" s="21">
        <f t="shared" ref="C178:I178" si="22">AVERAGE(C14:C18)</f>
        <v>1189.5</v>
      </c>
      <c r="D178" s="21">
        <f t="shared" si="22"/>
        <v>4198.75</v>
      </c>
      <c r="E178" s="21">
        <f t="shared" si="22"/>
        <v>45976.6</v>
      </c>
      <c r="F178" s="21">
        <f t="shared" si="22"/>
        <v>23931.4</v>
      </c>
      <c r="G178" s="21">
        <f t="shared" si="22"/>
        <v>4377.2</v>
      </c>
      <c r="H178" s="21">
        <f>AVERAGE(H14:H18)</f>
        <v>40</v>
      </c>
      <c r="I178" s="21">
        <f t="shared" si="22"/>
        <v>78144</v>
      </c>
    </row>
    <row r="179" spans="1:9" ht="11.25" customHeight="1">
      <c r="A179" s="68" t="s">
        <v>11</v>
      </c>
      <c r="B179" s="21" t="s">
        <v>15</v>
      </c>
      <c r="C179" s="21">
        <f>AVERAGE(C19:C23)</f>
        <v>1258</v>
      </c>
      <c r="D179" s="21">
        <f t="shared" ref="D179:I179" si="23">AVERAGE(D19:D23)</f>
        <v>4959</v>
      </c>
      <c r="E179" s="21">
        <f t="shared" si="23"/>
        <v>31219</v>
      </c>
      <c r="F179" s="21">
        <f t="shared" si="23"/>
        <v>25149.25</v>
      </c>
      <c r="G179" s="21">
        <f t="shared" si="23"/>
        <v>9425.25</v>
      </c>
      <c r="H179" s="21">
        <f t="shared" si="23"/>
        <v>714</v>
      </c>
      <c r="I179" s="21">
        <f t="shared" si="23"/>
        <v>67840.75</v>
      </c>
    </row>
    <row r="180" spans="1:9" ht="11.25" customHeight="1">
      <c r="A180" s="68" t="s">
        <v>12</v>
      </c>
      <c r="B180" s="21" t="s">
        <v>15</v>
      </c>
      <c r="C180" s="21" t="s">
        <v>15</v>
      </c>
      <c r="D180" s="21" t="s">
        <v>15</v>
      </c>
      <c r="E180" s="21">
        <f>AVERAGE(E24:E28)</f>
        <v>10920.75</v>
      </c>
      <c r="F180" s="21">
        <f>AVERAGE(F24:F28)</f>
        <v>14365.8</v>
      </c>
      <c r="G180" s="21">
        <f>AVERAGE(G24:G28)</f>
        <v>2674</v>
      </c>
      <c r="H180" s="21" t="s">
        <v>15</v>
      </c>
      <c r="I180" s="21">
        <f>AVERAGE(I24:I28)</f>
        <v>25776.400000000001</v>
      </c>
    </row>
    <row r="181" spans="1:9" ht="11.25" customHeight="1">
      <c r="A181" s="68" t="s">
        <v>13</v>
      </c>
      <c r="B181" s="21" t="str">
        <f>B29</f>
        <v>-</v>
      </c>
      <c r="C181" s="21">
        <f t="shared" ref="C181:I181" si="24">AVERAGE(C29:C33)</f>
        <v>2496</v>
      </c>
      <c r="D181" s="21">
        <f t="shared" si="24"/>
        <v>5659.75</v>
      </c>
      <c r="E181" s="21">
        <f t="shared" si="24"/>
        <v>29923.748983101348</v>
      </c>
      <c r="F181" s="21">
        <f t="shared" si="24"/>
        <v>24053.707362875404</v>
      </c>
      <c r="G181" s="21">
        <f t="shared" si="24"/>
        <v>6828.0390199878557</v>
      </c>
      <c r="H181" s="21">
        <f t="shared" si="24"/>
        <v>132</v>
      </c>
      <c r="I181" s="21">
        <f t="shared" si="24"/>
        <v>65964.495365964613</v>
      </c>
    </row>
    <row r="182" spans="1:9" ht="11.25" customHeight="1">
      <c r="A182" s="68" t="s">
        <v>14</v>
      </c>
      <c r="B182" s="21" t="str">
        <f>B85</f>
        <v>-</v>
      </c>
      <c r="C182" s="21" t="str">
        <f>C85</f>
        <v>-</v>
      </c>
      <c r="D182" s="21">
        <f>AVERAGE(D34:D38)</f>
        <v>3920.4224999999997</v>
      </c>
      <c r="E182" s="21">
        <f t="shared" ref="E182:I182" si="25">AVERAGE(E34:E38)</f>
        <v>16371.042000000001</v>
      </c>
      <c r="F182" s="21">
        <f t="shared" si="25"/>
        <v>20691.098000000002</v>
      </c>
      <c r="G182" s="21">
        <f t="shared" si="25"/>
        <v>4670.7759999999998</v>
      </c>
      <c r="H182" s="21">
        <f t="shared" si="25"/>
        <v>132.44800000000001</v>
      </c>
      <c r="I182" s="21">
        <f t="shared" si="25"/>
        <v>45001.702000000005</v>
      </c>
    </row>
    <row r="183" spans="1:9" ht="11.25" customHeight="1">
      <c r="A183" s="68" t="s">
        <v>353</v>
      </c>
      <c r="B183" s="21" t="str">
        <f t="shared" ref="B183" si="26">B39</f>
        <v>-</v>
      </c>
      <c r="C183" s="21">
        <f t="shared" ref="C183:I183" si="27">AVERAGE(C39:C43)</f>
        <v>1344.78</v>
      </c>
      <c r="D183" s="21">
        <f t="shared" si="27"/>
        <v>8688.3680000000004</v>
      </c>
      <c r="E183" s="21">
        <f t="shared" si="27"/>
        <v>21612.948</v>
      </c>
      <c r="F183" s="21">
        <f t="shared" si="27"/>
        <v>20850.264000000003</v>
      </c>
      <c r="G183" s="21">
        <f t="shared" si="27"/>
        <v>7413.88</v>
      </c>
      <c r="H183" s="21">
        <f t="shared" si="27"/>
        <v>254.31000000000003</v>
      </c>
      <c r="I183" s="21">
        <f t="shared" si="27"/>
        <v>59626.637999999999</v>
      </c>
    </row>
    <row r="184" spans="1:9" ht="11.25" customHeight="1">
      <c r="A184" s="68">
        <v>2016</v>
      </c>
      <c r="B184" s="21" t="str">
        <f t="shared" ref="B184:I192" si="28">B44</f>
        <v>-</v>
      </c>
      <c r="C184" s="21" t="str">
        <f t="shared" si="28"/>
        <v>-</v>
      </c>
      <c r="D184" s="21" t="str">
        <f t="shared" si="28"/>
        <v>-</v>
      </c>
      <c r="E184" s="21">
        <f t="shared" si="28"/>
        <v>17792.21</v>
      </c>
      <c r="F184" s="21">
        <f t="shared" si="28"/>
        <v>9390.9200000000019</v>
      </c>
      <c r="G184" s="21" t="str">
        <f t="shared" si="28"/>
        <v>-</v>
      </c>
      <c r="H184" s="21" t="str">
        <f t="shared" si="28"/>
        <v>-</v>
      </c>
      <c r="I184" s="21">
        <f t="shared" si="28"/>
        <v>27183.129999999997</v>
      </c>
    </row>
    <row r="185" spans="1:9" ht="11.25" customHeight="1">
      <c r="A185" s="68">
        <v>2017</v>
      </c>
      <c r="B185" s="21" t="str">
        <f t="shared" si="28"/>
        <v>-</v>
      </c>
      <c r="C185" s="21" t="str">
        <f t="shared" si="28"/>
        <v>-</v>
      </c>
      <c r="D185" s="21">
        <f t="shared" si="28"/>
        <v>468.16</v>
      </c>
      <c r="E185" s="21">
        <f t="shared" si="28"/>
        <v>21555.81</v>
      </c>
      <c r="F185" s="21">
        <f t="shared" si="28"/>
        <v>15822.17</v>
      </c>
      <c r="G185" s="21">
        <f t="shared" si="28"/>
        <v>841.76</v>
      </c>
      <c r="H185" s="21" t="str">
        <f t="shared" si="28"/>
        <v>-</v>
      </c>
      <c r="I185" s="21">
        <f t="shared" si="28"/>
        <v>38687.9</v>
      </c>
    </row>
    <row r="186" spans="1:9" ht="11.25" customHeight="1">
      <c r="A186" s="68">
        <v>2018</v>
      </c>
      <c r="B186" s="21" t="str">
        <f t="shared" si="28"/>
        <v>-</v>
      </c>
      <c r="C186" s="21" t="str">
        <f t="shared" si="28"/>
        <v>-</v>
      </c>
      <c r="D186" s="21">
        <f t="shared" si="28"/>
        <v>1249</v>
      </c>
      <c r="E186" s="21">
        <f t="shared" si="28"/>
        <v>14407.939999999999</v>
      </c>
      <c r="F186" s="21">
        <f t="shared" si="28"/>
        <v>17016.7</v>
      </c>
      <c r="G186" s="21">
        <f t="shared" si="28"/>
        <v>410.35</v>
      </c>
      <c r="H186" s="21" t="str">
        <f t="shared" si="28"/>
        <v>-</v>
      </c>
      <c r="I186" s="21">
        <f t="shared" si="28"/>
        <v>33083.99</v>
      </c>
    </row>
    <row r="187" spans="1:9" ht="11.25" customHeight="1">
      <c r="A187" s="68">
        <v>2019</v>
      </c>
      <c r="B187" s="21" t="str">
        <f t="shared" si="28"/>
        <v>-</v>
      </c>
      <c r="C187" s="21" t="str">
        <f t="shared" si="28"/>
        <v>-</v>
      </c>
      <c r="D187" s="21">
        <f t="shared" si="28"/>
        <v>4254.4799999999996</v>
      </c>
      <c r="E187" s="21">
        <f t="shared" si="28"/>
        <v>15503.29</v>
      </c>
      <c r="F187" s="21">
        <f t="shared" si="28"/>
        <v>13278.720000000001</v>
      </c>
      <c r="G187" s="21">
        <f t="shared" si="28"/>
        <v>2481.61</v>
      </c>
      <c r="H187" s="21">
        <f t="shared" si="28"/>
        <v>239.57</v>
      </c>
      <c r="I187" s="21">
        <f t="shared" si="28"/>
        <v>35757.67</v>
      </c>
    </row>
    <row r="188" spans="1:9" ht="11.25" customHeight="1">
      <c r="A188" s="68">
        <v>2020</v>
      </c>
      <c r="B188" s="21" t="str">
        <f t="shared" si="28"/>
        <v>-</v>
      </c>
      <c r="C188" s="21" t="str">
        <f t="shared" si="28"/>
        <v>-</v>
      </c>
      <c r="D188" s="21">
        <f t="shared" si="28"/>
        <v>1998.94</v>
      </c>
      <c r="E188" s="21">
        <f t="shared" si="28"/>
        <v>12653.66</v>
      </c>
      <c r="F188" s="21">
        <f t="shared" si="28"/>
        <v>7118.7699999999995</v>
      </c>
      <c r="G188" s="21">
        <f t="shared" si="28"/>
        <v>3340.91</v>
      </c>
      <c r="H188" s="21" t="str">
        <f t="shared" si="28"/>
        <v>-</v>
      </c>
      <c r="I188" s="21">
        <f t="shared" si="28"/>
        <v>25112.28</v>
      </c>
    </row>
    <row r="189" spans="1:9" ht="11.25" customHeight="1">
      <c r="A189" s="68">
        <v>2021</v>
      </c>
      <c r="B189" s="21" t="str">
        <f t="shared" si="28"/>
        <v>-</v>
      </c>
      <c r="C189" s="21" t="str">
        <f t="shared" si="28"/>
        <v>-</v>
      </c>
      <c r="D189" s="21">
        <f t="shared" si="28"/>
        <v>3691.66</v>
      </c>
      <c r="E189" s="21">
        <f t="shared" si="28"/>
        <v>16783.699999999997</v>
      </c>
      <c r="F189" s="21">
        <f t="shared" si="28"/>
        <v>12170.5</v>
      </c>
      <c r="G189" s="21">
        <f t="shared" si="28"/>
        <v>4768.3500000000004</v>
      </c>
      <c r="H189" s="21" t="str">
        <f t="shared" si="28"/>
        <v>-</v>
      </c>
      <c r="I189" s="21">
        <f t="shared" si="28"/>
        <v>37414.21</v>
      </c>
    </row>
    <row r="190" spans="1:9" ht="11.25" customHeight="1">
      <c r="A190" s="68">
        <v>2022</v>
      </c>
      <c r="B190" s="21" t="str">
        <f t="shared" si="28"/>
        <v>-</v>
      </c>
      <c r="C190" s="21" t="str">
        <f t="shared" si="28"/>
        <v>-</v>
      </c>
      <c r="D190" s="21">
        <f t="shared" si="28"/>
        <v>3784.63</v>
      </c>
      <c r="E190" s="21">
        <f t="shared" si="28"/>
        <v>15862.62</v>
      </c>
      <c r="F190" s="21">
        <f t="shared" si="28"/>
        <v>14692.199999999999</v>
      </c>
      <c r="G190" s="21">
        <f t="shared" si="28"/>
        <v>6645.86</v>
      </c>
      <c r="H190" s="21">
        <f t="shared" si="28"/>
        <v>285.3</v>
      </c>
      <c r="I190" s="21">
        <f t="shared" si="28"/>
        <v>41270.61</v>
      </c>
    </row>
    <row r="191" spans="1:9" ht="11.25" customHeight="1">
      <c r="A191" s="68">
        <v>2023</v>
      </c>
      <c r="B191" s="21" t="str">
        <f t="shared" si="28"/>
        <v>-</v>
      </c>
      <c r="C191" s="21" t="str">
        <f t="shared" si="28"/>
        <v>-</v>
      </c>
      <c r="D191" s="21">
        <f t="shared" si="28"/>
        <v>3859.7799999999997</v>
      </c>
      <c r="E191" s="21">
        <f t="shared" si="28"/>
        <v>22721.3</v>
      </c>
      <c r="F191" s="21">
        <f t="shared" si="28"/>
        <v>12099.509999999998</v>
      </c>
      <c r="G191" s="21">
        <f t="shared" si="28"/>
        <v>6996.17</v>
      </c>
      <c r="H191" s="21">
        <f t="shared" si="28"/>
        <v>212.29</v>
      </c>
      <c r="I191" s="21">
        <f t="shared" si="28"/>
        <v>45889.05</v>
      </c>
    </row>
    <row r="192" spans="1:9" ht="11.25" customHeight="1">
      <c r="A192" s="68" t="s">
        <v>348</v>
      </c>
      <c r="B192" s="21" t="str">
        <f t="shared" si="28"/>
        <v>-</v>
      </c>
      <c r="C192" s="21" t="str">
        <f t="shared" si="28"/>
        <v>-</v>
      </c>
      <c r="D192" s="21">
        <f t="shared" si="28"/>
        <v>5432.5523195156129</v>
      </c>
      <c r="E192" s="21">
        <f t="shared" si="28"/>
        <v>24663.444960066478</v>
      </c>
      <c r="F192" s="21">
        <f t="shared" si="28"/>
        <v>14789.224497990264</v>
      </c>
      <c r="G192" s="21">
        <f t="shared" si="28"/>
        <v>320.56618510688202</v>
      </c>
      <c r="H192" s="21" t="str">
        <f t="shared" si="28"/>
        <v>-</v>
      </c>
      <c r="I192" s="21">
        <f t="shared" si="28"/>
        <v>45205.787962679235</v>
      </c>
    </row>
    <row r="193" spans="1:9" ht="11.25" customHeight="1">
      <c r="A193" s="68"/>
      <c r="B193" s="21"/>
      <c r="C193" s="21"/>
      <c r="D193" s="21"/>
      <c r="E193" s="21"/>
      <c r="F193" s="21"/>
      <c r="G193" s="21"/>
      <c r="H193" s="21"/>
      <c r="I193" s="21"/>
    </row>
    <row r="194" spans="1:9" ht="11.25" customHeight="1">
      <c r="A194" s="63" t="s">
        <v>335</v>
      </c>
      <c r="B194" s="21"/>
      <c r="C194" s="21"/>
      <c r="D194" s="21"/>
      <c r="E194" s="21"/>
      <c r="F194" s="21"/>
      <c r="G194" s="21"/>
      <c r="H194" s="21"/>
      <c r="I194" s="21"/>
    </row>
    <row r="195" spans="1:9" ht="11.25" customHeight="1">
      <c r="A195" s="68" t="s">
        <v>102</v>
      </c>
      <c r="B195" s="21" t="s">
        <v>15</v>
      </c>
      <c r="C195" s="21">
        <f t="shared" ref="C195:I195" si="29">AVERAGE(C60:C64)</f>
        <v>1165.25</v>
      </c>
      <c r="D195" s="21">
        <f t="shared" si="29"/>
        <v>10828.25</v>
      </c>
      <c r="E195" s="21">
        <f t="shared" si="29"/>
        <v>35085.199999999997</v>
      </c>
      <c r="F195" s="21">
        <f t="shared" si="29"/>
        <v>31280.6</v>
      </c>
      <c r="G195" s="21">
        <f t="shared" si="29"/>
        <v>4834.75</v>
      </c>
      <c r="H195" s="21">
        <f t="shared" si="29"/>
        <v>721</v>
      </c>
      <c r="I195" s="21">
        <f t="shared" si="29"/>
        <v>79972.600000000006</v>
      </c>
    </row>
    <row r="196" spans="1:9" ht="11.25" customHeight="1">
      <c r="A196" s="68" t="s">
        <v>10</v>
      </c>
      <c r="B196" s="21" t="s">
        <v>15</v>
      </c>
      <c r="C196" s="21">
        <f>AVERAGE(C65:C69)</f>
        <v>444</v>
      </c>
      <c r="D196" s="21">
        <f>AVERAGE(D65:D69)</f>
        <v>2751</v>
      </c>
      <c r="E196" s="21">
        <f>AVERAGE(E65:E69)</f>
        <v>28623.8</v>
      </c>
      <c r="F196" s="21">
        <f>AVERAGE(F65:F69)</f>
        <v>27097.599999999999</v>
      </c>
      <c r="G196" s="21">
        <f>AVERAGE(G65:G69)</f>
        <v>2493</v>
      </c>
      <c r="H196" s="21" t="s">
        <v>15</v>
      </c>
      <c r="I196" s="21">
        <f>AVERAGE(I65:I69)</f>
        <v>59008.2</v>
      </c>
    </row>
    <row r="197" spans="1:9" ht="11.25" customHeight="1">
      <c r="A197" s="68" t="s">
        <v>11</v>
      </c>
      <c r="B197" s="21" t="s">
        <v>15</v>
      </c>
      <c r="C197" s="21" t="s">
        <v>15</v>
      </c>
      <c r="D197" s="21">
        <f>AVERAGE(D70:D74)</f>
        <v>2408</v>
      </c>
      <c r="E197" s="21">
        <f>AVERAGE(E70:E74)</f>
        <v>23780.75</v>
      </c>
      <c r="F197" s="21">
        <f>AVERAGE(F70:F74)</f>
        <v>18461</v>
      </c>
      <c r="G197" s="21">
        <f>AVERAGE(G70:G74)</f>
        <v>9495.25</v>
      </c>
      <c r="H197" s="21" t="s">
        <v>15</v>
      </c>
      <c r="I197" s="21">
        <f>AVERAGE(I70:I74)</f>
        <v>52941</v>
      </c>
    </row>
    <row r="198" spans="1:9" ht="11.25" customHeight="1">
      <c r="A198" s="68" t="s">
        <v>12</v>
      </c>
      <c r="B198" s="21" t="s">
        <v>15</v>
      </c>
      <c r="C198" s="21" t="s">
        <v>15</v>
      </c>
      <c r="D198" s="21" t="s">
        <v>15</v>
      </c>
      <c r="E198" s="21">
        <f>AVERAGE(E75:E79)</f>
        <v>7231.25</v>
      </c>
      <c r="F198" s="21">
        <f>AVERAGE(F75:F79)</f>
        <v>9949.6</v>
      </c>
      <c r="G198" s="21">
        <f>AVERAGE(G75:G79)</f>
        <v>3983.3333333333335</v>
      </c>
      <c r="H198" s="21" t="s">
        <v>15</v>
      </c>
      <c r="I198" s="21">
        <f>AVERAGE(I75:I79)</f>
        <v>18124.599999999999</v>
      </c>
    </row>
    <row r="199" spans="1:9" ht="11.25" customHeight="1">
      <c r="A199" s="68" t="s">
        <v>13</v>
      </c>
      <c r="B199" s="21" t="str">
        <f>B80</f>
        <v>-</v>
      </c>
      <c r="C199" s="21">
        <f t="shared" ref="C199:I199" si="30">AVERAGE(C80:C84)</f>
        <v>370</v>
      </c>
      <c r="D199" s="21">
        <f t="shared" si="30"/>
        <v>1040.3333333333333</v>
      </c>
      <c r="E199" s="21">
        <f t="shared" si="30"/>
        <v>17361</v>
      </c>
      <c r="F199" s="21">
        <f t="shared" si="30"/>
        <v>33382.6</v>
      </c>
      <c r="G199" s="21">
        <f t="shared" si="30"/>
        <v>9814.2000000000007</v>
      </c>
      <c r="H199" s="21">
        <f t="shared" si="30"/>
        <v>6</v>
      </c>
      <c r="I199" s="21">
        <f t="shared" si="30"/>
        <v>61257.2</v>
      </c>
    </row>
    <row r="200" spans="1:9" ht="11.25" customHeight="1">
      <c r="A200" s="68" t="s">
        <v>14</v>
      </c>
      <c r="B200" s="21" t="str">
        <f>B85</f>
        <v>-</v>
      </c>
      <c r="C200" s="21">
        <f>AVERAGE(C85:C89)</f>
        <v>66</v>
      </c>
      <c r="D200" s="21">
        <f>AVERAGE(D85:D89)</f>
        <v>805.2166666666667</v>
      </c>
      <c r="E200" s="21">
        <f>AVERAGE(E85:E89)</f>
        <v>9842.2100000000009</v>
      </c>
      <c r="F200" s="21">
        <f>AVERAGE(F85:F89)</f>
        <v>23475.125999999997</v>
      </c>
      <c r="G200" s="21">
        <f>AVERAGE(G85:G89)</f>
        <v>2670.46</v>
      </c>
      <c r="H200" s="21" t="str">
        <f>H85</f>
        <v>-</v>
      </c>
      <c r="I200" s="21">
        <f>AVERAGE(I85:I89)</f>
        <v>35950.034</v>
      </c>
    </row>
    <row r="201" spans="1:9" ht="11.25" customHeight="1">
      <c r="A201" s="68" t="s">
        <v>353</v>
      </c>
      <c r="B201" s="21" t="str">
        <f>B90</f>
        <v>-</v>
      </c>
      <c r="C201" s="21" t="str">
        <f>C90</f>
        <v>-</v>
      </c>
      <c r="D201" s="21">
        <f>AVERAGE(D90:D94)</f>
        <v>2908.0639999999999</v>
      </c>
      <c r="E201" s="21">
        <f>AVERAGE(E90:E94)</f>
        <v>9293.4980000000014</v>
      </c>
      <c r="F201" s="21">
        <f>AVERAGE(F90:F94)</f>
        <v>19134.09</v>
      </c>
      <c r="G201" s="21">
        <f>AVERAGE(G90:G94)</f>
        <v>6417.8059999999996</v>
      </c>
      <c r="H201" s="21" t="str">
        <f>H90</f>
        <v>-</v>
      </c>
      <c r="I201" s="21">
        <f>AVERAGE(I90:I94)</f>
        <v>37824.038</v>
      </c>
    </row>
    <row r="202" spans="1:9" ht="11.25" customHeight="1">
      <c r="A202" s="68">
        <v>2016</v>
      </c>
      <c r="B202" s="21" t="str">
        <f t="shared" ref="B202:I206" si="31">B95</f>
        <v>-</v>
      </c>
      <c r="C202" s="21" t="str">
        <f t="shared" si="31"/>
        <v>-</v>
      </c>
      <c r="D202" s="21" t="str">
        <f t="shared" si="31"/>
        <v>-</v>
      </c>
      <c r="E202" s="21">
        <f t="shared" si="31"/>
        <v>9586.17</v>
      </c>
      <c r="F202" s="21">
        <f t="shared" si="31"/>
        <v>18999.330000000002</v>
      </c>
      <c r="G202" s="21" t="str">
        <f t="shared" si="31"/>
        <v>-</v>
      </c>
      <c r="H202" s="21" t="str">
        <f t="shared" si="31"/>
        <v>-</v>
      </c>
      <c r="I202" s="21">
        <f t="shared" si="31"/>
        <v>28585.5</v>
      </c>
    </row>
    <row r="203" spans="1:9" ht="11.25" customHeight="1">
      <c r="A203" s="68">
        <v>2017</v>
      </c>
      <c r="B203" s="21" t="str">
        <f t="shared" si="31"/>
        <v>-</v>
      </c>
      <c r="C203" s="21" t="str">
        <f t="shared" si="31"/>
        <v>-</v>
      </c>
      <c r="D203" s="21">
        <f t="shared" si="31"/>
        <v>975.48</v>
      </c>
      <c r="E203" s="21">
        <f t="shared" si="31"/>
        <v>11229.23</v>
      </c>
      <c r="F203" s="21">
        <f t="shared" si="31"/>
        <v>19128.099999999999</v>
      </c>
      <c r="G203" s="21" t="str">
        <f t="shared" si="31"/>
        <v>-</v>
      </c>
      <c r="H203" s="21" t="str">
        <f t="shared" si="31"/>
        <v>-</v>
      </c>
      <c r="I203" s="21">
        <f t="shared" si="31"/>
        <v>31332.809999999998</v>
      </c>
    </row>
    <row r="204" spans="1:9" ht="11.25" customHeight="1">
      <c r="A204" s="68">
        <v>2018</v>
      </c>
      <c r="B204" s="21" t="str">
        <f t="shared" si="31"/>
        <v>-</v>
      </c>
      <c r="C204" s="21" t="str">
        <f t="shared" si="31"/>
        <v>-</v>
      </c>
      <c r="D204" s="21">
        <f t="shared" si="31"/>
        <v>1574.55</v>
      </c>
      <c r="E204" s="21">
        <f t="shared" si="31"/>
        <v>6937.37</v>
      </c>
      <c r="F204" s="21">
        <f t="shared" si="31"/>
        <v>13310.5</v>
      </c>
      <c r="G204" s="21">
        <f t="shared" si="31"/>
        <v>760.73</v>
      </c>
      <c r="H204" s="21" t="str">
        <f t="shared" si="31"/>
        <v>-</v>
      </c>
      <c r="I204" s="21">
        <f t="shared" si="31"/>
        <v>22583.15</v>
      </c>
    </row>
    <row r="205" spans="1:9" ht="11.25" customHeight="1">
      <c r="A205" s="68">
        <v>2019</v>
      </c>
      <c r="B205" s="21" t="str">
        <f t="shared" si="31"/>
        <v>-</v>
      </c>
      <c r="C205" s="21" t="str">
        <f t="shared" si="31"/>
        <v>-</v>
      </c>
      <c r="D205" s="21">
        <f t="shared" si="31"/>
        <v>3730.15</v>
      </c>
      <c r="E205" s="21">
        <f t="shared" si="31"/>
        <v>15642.04</v>
      </c>
      <c r="F205" s="21">
        <f t="shared" si="31"/>
        <v>23531.870000000003</v>
      </c>
      <c r="G205" s="21">
        <f t="shared" si="31"/>
        <v>1699.82</v>
      </c>
      <c r="H205" s="21" t="str">
        <f t="shared" si="31"/>
        <v>-</v>
      </c>
      <c r="I205" s="21">
        <f t="shared" si="31"/>
        <v>44603.880000000005</v>
      </c>
    </row>
    <row r="206" spans="1:9" ht="11.25" customHeight="1">
      <c r="A206" s="68">
        <v>2021</v>
      </c>
      <c r="B206" s="21" t="str">
        <f t="shared" si="31"/>
        <v>-</v>
      </c>
      <c r="C206" s="21" t="str">
        <f t="shared" si="31"/>
        <v>-</v>
      </c>
      <c r="D206" s="21">
        <f t="shared" si="31"/>
        <v>695.98</v>
      </c>
      <c r="E206" s="21">
        <f t="shared" si="31"/>
        <v>11529.54</v>
      </c>
      <c r="F206" s="21" t="str">
        <f t="shared" si="31"/>
        <v>-</v>
      </c>
      <c r="G206" s="21" t="str">
        <f t="shared" si="31"/>
        <v>-</v>
      </c>
      <c r="H206" s="21" t="str">
        <f t="shared" si="31"/>
        <v>-</v>
      </c>
      <c r="I206" s="21">
        <f t="shared" si="31"/>
        <v>12225.52</v>
      </c>
    </row>
    <row r="207" spans="1:9" ht="11.25" customHeight="1">
      <c r="A207" s="68">
        <v>2022</v>
      </c>
      <c r="B207" s="21" t="str">
        <f t="shared" ref="B207:I209" si="32">B101</f>
        <v>-</v>
      </c>
      <c r="C207" s="21" t="str">
        <f t="shared" si="32"/>
        <v>-</v>
      </c>
      <c r="D207" s="21">
        <f t="shared" si="32"/>
        <v>1329.96</v>
      </c>
      <c r="E207" s="21">
        <f t="shared" si="32"/>
        <v>12658.45</v>
      </c>
      <c r="F207" s="21">
        <f t="shared" si="32"/>
        <v>20692.39</v>
      </c>
      <c r="G207" s="21">
        <f t="shared" si="32"/>
        <v>5993.9699999999993</v>
      </c>
      <c r="H207" s="21" t="str">
        <f t="shared" si="32"/>
        <v>-</v>
      </c>
      <c r="I207" s="21">
        <f t="shared" si="32"/>
        <v>40674.770000000004</v>
      </c>
    </row>
    <row r="208" spans="1:9" ht="11.25" customHeight="1">
      <c r="A208" s="68">
        <v>2023</v>
      </c>
      <c r="B208" s="21" t="str">
        <f t="shared" si="32"/>
        <v>-</v>
      </c>
      <c r="C208" s="21" t="str">
        <f t="shared" si="32"/>
        <v>-</v>
      </c>
      <c r="D208" s="21">
        <f t="shared" si="32"/>
        <v>1229.27</v>
      </c>
      <c r="E208" s="21">
        <f t="shared" si="32"/>
        <v>12383</v>
      </c>
      <c r="F208" s="21">
        <f t="shared" si="32"/>
        <v>21864.02</v>
      </c>
      <c r="G208" s="21">
        <f t="shared" si="32"/>
        <v>10790.61</v>
      </c>
      <c r="H208" s="21" t="str">
        <f t="shared" si="32"/>
        <v>-</v>
      </c>
      <c r="I208" s="21">
        <f t="shared" si="32"/>
        <v>46266.9</v>
      </c>
    </row>
    <row r="209" spans="1:9" ht="11.25" customHeight="1">
      <c r="A209" s="68" t="s">
        <v>348</v>
      </c>
      <c r="B209" s="21" t="str">
        <f t="shared" si="32"/>
        <v>-</v>
      </c>
      <c r="C209" s="21" t="str">
        <f t="shared" si="32"/>
        <v>-</v>
      </c>
      <c r="D209" s="21">
        <f t="shared" si="32"/>
        <v>2661.30519185306</v>
      </c>
      <c r="E209" s="21">
        <f t="shared" si="32"/>
        <v>15065.405513633001</v>
      </c>
      <c r="F209" s="21">
        <f t="shared" si="32"/>
        <v>12964.67205251093</v>
      </c>
      <c r="G209" s="21">
        <f t="shared" si="32"/>
        <v>572.22293133802805</v>
      </c>
      <c r="H209" s="21" t="str">
        <f t="shared" si="32"/>
        <v>-</v>
      </c>
      <c r="I209" s="21">
        <f t="shared" si="32"/>
        <v>31263.605689335018</v>
      </c>
    </row>
    <row r="210" spans="1:9" ht="11.25" customHeight="1">
      <c r="A210" s="68"/>
      <c r="B210" s="21"/>
      <c r="C210" s="21"/>
      <c r="D210" s="21"/>
      <c r="E210" s="21"/>
      <c r="F210" s="21"/>
      <c r="G210" s="21"/>
      <c r="H210" s="21"/>
      <c r="I210" s="21"/>
    </row>
    <row r="211" spans="1:9">
      <c r="A211" s="66" t="s">
        <v>336</v>
      </c>
      <c r="B211" s="21"/>
      <c r="C211" s="21"/>
      <c r="D211" s="21"/>
      <c r="E211" s="21"/>
      <c r="F211" s="21"/>
      <c r="G211" s="21"/>
      <c r="H211" s="21"/>
      <c r="I211" s="21"/>
    </row>
    <row r="212" spans="1:9" ht="11.25" customHeight="1">
      <c r="A212" s="68" t="s">
        <v>102</v>
      </c>
      <c r="B212" s="21">
        <f t="shared" ref="B212:I212" si="33">AVERAGE(B111:B115)</f>
        <v>80.2</v>
      </c>
      <c r="C212" s="21">
        <f t="shared" si="33"/>
        <v>4262.8</v>
      </c>
      <c r="D212" s="21">
        <f t="shared" si="33"/>
        <v>25605.599999999999</v>
      </c>
      <c r="E212" s="21">
        <f t="shared" si="33"/>
        <v>79713.8</v>
      </c>
      <c r="F212" s="21">
        <f t="shared" si="33"/>
        <v>70218.2</v>
      </c>
      <c r="G212" s="21">
        <f t="shared" si="33"/>
        <v>9423.2000000000007</v>
      </c>
      <c r="H212" s="21">
        <f t="shared" si="33"/>
        <v>436</v>
      </c>
      <c r="I212" s="21">
        <f t="shared" si="33"/>
        <v>189565.4</v>
      </c>
    </row>
    <row r="213" spans="1:9" ht="11.25" customHeight="1">
      <c r="A213" s="68" t="s">
        <v>10</v>
      </c>
      <c r="B213" s="21" t="str">
        <f>B116</f>
        <v>-</v>
      </c>
      <c r="C213" s="21">
        <f t="shared" ref="C213:I213" si="34">AVERAGE(C116:C120)</f>
        <v>1411.5</v>
      </c>
      <c r="D213" s="21">
        <f t="shared" si="34"/>
        <v>6949.75</v>
      </c>
      <c r="E213" s="21">
        <f t="shared" si="34"/>
        <v>74600.399999999994</v>
      </c>
      <c r="F213" s="21">
        <f t="shared" si="34"/>
        <v>51029</v>
      </c>
      <c r="G213" s="21">
        <f t="shared" si="34"/>
        <v>5374.4</v>
      </c>
      <c r="H213" s="21">
        <f t="shared" si="34"/>
        <v>40</v>
      </c>
      <c r="I213" s="21">
        <f t="shared" si="34"/>
        <v>137152.20000000001</v>
      </c>
    </row>
    <row r="214" spans="1:9" ht="11.25" customHeight="1">
      <c r="A214" s="68" t="s">
        <v>11</v>
      </c>
      <c r="B214" s="21" t="str">
        <f>B197</f>
        <v>-</v>
      </c>
      <c r="C214" s="21" t="str">
        <f>C125</f>
        <v>-</v>
      </c>
      <c r="D214" s="21" t="str">
        <f>D125</f>
        <v>-</v>
      </c>
      <c r="E214" s="21">
        <f t="shared" ref="E214:G215" si="35">AVERAGE(E125:E129)</f>
        <v>13542.75</v>
      </c>
      <c r="F214" s="21">
        <f t="shared" si="35"/>
        <v>27273.200000000001</v>
      </c>
      <c r="G214" s="21">
        <f t="shared" si="35"/>
        <v>7497.6</v>
      </c>
      <c r="H214" s="21" t="str">
        <f>H125</f>
        <v>-</v>
      </c>
      <c r="I214" s="21">
        <f>AVERAGE(I125:I129)</f>
        <v>45605</v>
      </c>
    </row>
    <row r="215" spans="1:9" ht="11.25" customHeight="1">
      <c r="A215" s="68" t="s">
        <v>12</v>
      </c>
      <c r="B215" s="21" t="str">
        <f>B198</f>
        <v>-</v>
      </c>
      <c r="C215" s="21" t="s">
        <v>15</v>
      </c>
      <c r="D215" s="21" t="s">
        <v>15</v>
      </c>
      <c r="E215" s="21">
        <f t="shared" si="35"/>
        <v>18152</v>
      </c>
      <c r="F215" s="21">
        <f t="shared" si="35"/>
        <v>24315.4</v>
      </c>
      <c r="G215" s="21">
        <f t="shared" si="35"/>
        <v>5064</v>
      </c>
      <c r="H215" s="21" t="s">
        <v>15</v>
      </c>
      <c r="I215" s="21">
        <f>AVERAGE(I126:I130)</f>
        <v>43901</v>
      </c>
    </row>
    <row r="216" spans="1:9" ht="11.25" customHeight="1">
      <c r="A216" s="68" t="s">
        <v>13</v>
      </c>
      <c r="B216" s="21" t="str">
        <f t="shared" ref="B216:B217" si="36">B199</f>
        <v>-</v>
      </c>
      <c r="C216" s="21">
        <f>AVERAGE(C131:C135)</f>
        <v>2866</v>
      </c>
      <c r="D216" s="21">
        <f t="shared" ref="D216" si="37">AVERAGE(D131:D135)</f>
        <v>6440</v>
      </c>
      <c r="E216" s="21">
        <f>AVERAGE(E131:E135)</f>
        <v>47284.748983101352</v>
      </c>
      <c r="F216" s="21">
        <f t="shared" ref="F216:I216" si="38">AVERAGE(F131:F135)</f>
        <v>57436.307362875399</v>
      </c>
      <c r="G216" s="21">
        <f t="shared" si="38"/>
        <v>16642.239019987854</v>
      </c>
      <c r="H216" s="21">
        <f t="shared" si="38"/>
        <v>133.19999999999999</v>
      </c>
      <c r="I216" s="21">
        <f t="shared" si="38"/>
        <v>127221.69536596462</v>
      </c>
    </row>
    <row r="217" spans="1:9" ht="11.25" customHeight="1">
      <c r="A217" s="68" t="s">
        <v>14</v>
      </c>
      <c r="B217" s="21" t="str">
        <f t="shared" si="36"/>
        <v>-</v>
      </c>
      <c r="C217" s="21">
        <f>AVERAGE(C136:C140)</f>
        <v>66</v>
      </c>
      <c r="D217" s="21">
        <f t="shared" ref="D217:I217" si="39">AVERAGE(D136:D140)</f>
        <v>4524.3349999999991</v>
      </c>
      <c r="E217" s="21">
        <f t="shared" si="39"/>
        <v>26213.252</v>
      </c>
      <c r="F217" s="21">
        <f t="shared" si="39"/>
        <v>44166.224000000002</v>
      </c>
      <c r="G217" s="21">
        <f t="shared" si="39"/>
        <v>6807.1440000000002</v>
      </c>
      <c r="H217" s="21">
        <f t="shared" si="39"/>
        <v>132.44800000000001</v>
      </c>
      <c r="I217" s="21">
        <f t="shared" si="39"/>
        <v>80951.736000000004</v>
      </c>
    </row>
    <row r="218" spans="1:9" ht="11.25" customHeight="1">
      <c r="A218" s="68" t="s">
        <v>353</v>
      </c>
      <c r="B218" s="21" t="str">
        <f t="shared" ref="B218" si="40">B141</f>
        <v>-</v>
      </c>
      <c r="C218" s="21">
        <f t="shared" ref="C218:I218" si="41">AVERAGE(C141:C145)</f>
        <v>1462.4133333333332</v>
      </c>
      <c r="D218" s="21">
        <f t="shared" si="41"/>
        <v>11596.431999999999</v>
      </c>
      <c r="E218" s="21">
        <f t="shared" si="41"/>
        <v>30906.445999999996</v>
      </c>
      <c r="F218" s="21">
        <f t="shared" si="41"/>
        <v>39984.354000000007</v>
      </c>
      <c r="G218" s="21">
        <f t="shared" si="41"/>
        <v>13831.685999999998</v>
      </c>
      <c r="H218" s="21">
        <f t="shared" si="41"/>
        <v>254.31000000000003</v>
      </c>
      <c r="I218" s="21">
        <f t="shared" si="41"/>
        <v>97450.676000000007</v>
      </c>
    </row>
    <row r="219" spans="1:9" ht="11.25" customHeight="1">
      <c r="A219" s="68">
        <v>2016</v>
      </c>
      <c r="B219" s="21" t="str">
        <f t="shared" ref="B219:I219" si="42">B146</f>
        <v>-</v>
      </c>
      <c r="C219" s="21" t="str">
        <f t="shared" si="42"/>
        <v>-</v>
      </c>
      <c r="D219" s="21" t="str">
        <f t="shared" si="42"/>
        <v>-</v>
      </c>
      <c r="E219" s="21">
        <f t="shared" si="42"/>
        <v>27378.379999999997</v>
      </c>
      <c r="F219" s="21">
        <f t="shared" si="42"/>
        <v>28390.250000000004</v>
      </c>
      <c r="G219" s="21" t="str">
        <f t="shared" si="42"/>
        <v>-</v>
      </c>
      <c r="H219" s="21" t="str">
        <f t="shared" si="42"/>
        <v>-</v>
      </c>
      <c r="I219" s="21">
        <f t="shared" si="42"/>
        <v>55768.63</v>
      </c>
    </row>
    <row r="220" spans="1:9" ht="11.25" customHeight="1">
      <c r="A220" s="68">
        <v>2017</v>
      </c>
      <c r="B220" s="21" t="str">
        <f t="shared" ref="B220:I220" si="43">B147</f>
        <v>-</v>
      </c>
      <c r="C220" s="21" t="str">
        <f t="shared" si="43"/>
        <v>-</v>
      </c>
      <c r="D220" s="21">
        <f t="shared" si="43"/>
        <v>1443.64</v>
      </c>
      <c r="E220" s="21">
        <f t="shared" si="43"/>
        <v>32785.040000000001</v>
      </c>
      <c r="F220" s="21">
        <f t="shared" si="43"/>
        <v>34950.269999999997</v>
      </c>
      <c r="G220" s="21">
        <f t="shared" si="43"/>
        <v>841.76</v>
      </c>
      <c r="H220" s="21" t="str">
        <f t="shared" si="43"/>
        <v>-</v>
      </c>
      <c r="I220" s="21">
        <f t="shared" si="43"/>
        <v>70020.709999999992</v>
      </c>
    </row>
    <row r="221" spans="1:9" ht="11.25" customHeight="1">
      <c r="A221" s="68">
        <v>2018</v>
      </c>
      <c r="B221" s="21" t="str">
        <f t="shared" ref="B221:I221" si="44">B148</f>
        <v>-</v>
      </c>
      <c r="C221" s="21" t="str">
        <f t="shared" si="44"/>
        <v>-</v>
      </c>
      <c r="D221" s="21">
        <f t="shared" si="44"/>
        <v>2823.55</v>
      </c>
      <c r="E221" s="21">
        <f t="shared" si="44"/>
        <v>21345.309999999998</v>
      </c>
      <c r="F221" s="21">
        <f t="shared" si="44"/>
        <v>30327.200000000001</v>
      </c>
      <c r="G221" s="21">
        <f t="shared" si="44"/>
        <v>1171.08</v>
      </c>
      <c r="H221" s="21" t="str">
        <f t="shared" si="44"/>
        <v>-</v>
      </c>
      <c r="I221" s="21">
        <f t="shared" si="44"/>
        <v>55667.14</v>
      </c>
    </row>
    <row r="222" spans="1:9" ht="11.25" customHeight="1">
      <c r="A222" s="68">
        <v>2019</v>
      </c>
      <c r="B222" s="21" t="str">
        <f t="shared" ref="B222:I222" si="45">B149</f>
        <v>-</v>
      </c>
      <c r="C222" s="21" t="str">
        <f t="shared" si="45"/>
        <v>-</v>
      </c>
      <c r="D222" s="21">
        <f t="shared" si="45"/>
        <v>7984.6299999999992</v>
      </c>
      <c r="E222" s="21">
        <f t="shared" si="45"/>
        <v>31145.33</v>
      </c>
      <c r="F222" s="21">
        <f t="shared" si="45"/>
        <v>36810.590000000004</v>
      </c>
      <c r="G222" s="21">
        <f t="shared" si="45"/>
        <v>4181.43</v>
      </c>
      <c r="H222" s="21">
        <f t="shared" si="45"/>
        <v>239.57</v>
      </c>
      <c r="I222" s="21">
        <f t="shared" si="45"/>
        <v>80361.55</v>
      </c>
    </row>
    <row r="223" spans="1:9" ht="11.25" customHeight="1">
      <c r="A223" s="68">
        <v>2020</v>
      </c>
      <c r="B223" s="21" t="str">
        <f t="shared" ref="B223:I223" si="46">B150</f>
        <v>-</v>
      </c>
      <c r="C223" s="21" t="str">
        <f t="shared" si="46"/>
        <v>-</v>
      </c>
      <c r="D223" s="21">
        <f t="shared" si="46"/>
        <v>2694.92</v>
      </c>
      <c r="E223" s="21">
        <f t="shared" si="46"/>
        <v>24183.200000000001</v>
      </c>
      <c r="F223" s="21">
        <f t="shared" si="46"/>
        <v>7118.7699999999995</v>
      </c>
      <c r="G223" s="21">
        <f t="shared" si="46"/>
        <v>3340.91</v>
      </c>
      <c r="H223" s="21" t="str">
        <f t="shared" si="46"/>
        <v>-</v>
      </c>
      <c r="I223" s="21">
        <f t="shared" si="46"/>
        <v>37337.800000000003</v>
      </c>
    </row>
    <row r="224" spans="1:9" ht="11.25" customHeight="1">
      <c r="A224" s="68">
        <v>2021</v>
      </c>
      <c r="B224" s="21" t="str">
        <f t="shared" ref="B224:I224" si="47">B151</f>
        <v>-</v>
      </c>
      <c r="C224" s="21" t="str">
        <f t="shared" si="47"/>
        <v>-</v>
      </c>
      <c r="D224" s="21">
        <f t="shared" si="47"/>
        <v>5295.35</v>
      </c>
      <c r="E224" s="21">
        <f t="shared" si="47"/>
        <v>30706.689999999995</v>
      </c>
      <c r="F224" s="21">
        <f t="shared" si="47"/>
        <v>37953.490000000005</v>
      </c>
      <c r="G224" s="21">
        <f t="shared" si="47"/>
        <v>4768.3500000000004</v>
      </c>
      <c r="H224" s="21" t="str">
        <f t="shared" si="47"/>
        <v>-</v>
      </c>
      <c r="I224" s="21">
        <f t="shared" si="47"/>
        <v>78723.88</v>
      </c>
    </row>
    <row r="225" spans="1:9" ht="11.25" customHeight="1">
      <c r="A225" s="68">
        <v>2022</v>
      </c>
      <c r="B225" s="21" t="str">
        <f t="shared" ref="B225:I225" si="48">B152</f>
        <v>-</v>
      </c>
      <c r="C225" s="21" t="str">
        <f t="shared" si="48"/>
        <v>-</v>
      </c>
      <c r="D225" s="21">
        <f t="shared" si="48"/>
        <v>5114.59</v>
      </c>
      <c r="E225" s="21">
        <f t="shared" si="48"/>
        <v>28521.07</v>
      </c>
      <c r="F225" s="21">
        <f t="shared" si="48"/>
        <v>35384.589999999997</v>
      </c>
      <c r="G225" s="21">
        <f t="shared" si="48"/>
        <v>12639.829999999998</v>
      </c>
      <c r="H225" s="21">
        <f t="shared" si="48"/>
        <v>285.3</v>
      </c>
      <c r="I225" s="21">
        <f t="shared" si="48"/>
        <v>81945.38</v>
      </c>
    </row>
    <row r="226" spans="1:9" ht="11.25" customHeight="1">
      <c r="A226" s="68">
        <v>2023</v>
      </c>
      <c r="B226" s="21" t="str">
        <f t="shared" ref="B226:I227" si="49">B153</f>
        <v>-</v>
      </c>
      <c r="C226" s="21" t="str">
        <f t="shared" si="49"/>
        <v>-</v>
      </c>
      <c r="D226" s="21">
        <f t="shared" si="49"/>
        <v>5089.0499999999993</v>
      </c>
      <c r="E226" s="21">
        <f t="shared" si="49"/>
        <v>35104.300000000003</v>
      </c>
      <c r="F226" s="21">
        <f t="shared" si="49"/>
        <v>33963.53</v>
      </c>
      <c r="G226" s="21">
        <f t="shared" si="49"/>
        <v>17786.78</v>
      </c>
      <c r="H226" s="21">
        <f t="shared" si="49"/>
        <v>212.29</v>
      </c>
      <c r="I226" s="21">
        <f t="shared" si="49"/>
        <v>92155.950000000012</v>
      </c>
    </row>
    <row r="227" spans="1:9" ht="11.25" customHeight="1">
      <c r="A227" s="68" t="s">
        <v>348</v>
      </c>
      <c r="B227" s="21" t="str">
        <f t="shared" si="49"/>
        <v>-</v>
      </c>
      <c r="C227" s="21" t="str">
        <f t="shared" si="49"/>
        <v>-</v>
      </c>
      <c r="D227" s="21">
        <f t="shared" si="49"/>
        <v>8093.8575113686729</v>
      </c>
      <c r="E227" s="21">
        <f t="shared" si="49"/>
        <v>39728.85047369948</v>
      </c>
      <c r="F227" s="21">
        <f t="shared" si="49"/>
        <v>27753.896550501195</v>
      </c>
      <c r="G227" s="21">
        <f t="shared" si="49"/>
        <v>892.78911644491006</v>
      </c>
      <c r="H227" s="21" t="str">
        <f t="shared" si="49"/>
        <v>-</v>
      </c>
      <c r="I227" s="21">
        <f t="shared" si="49"/>
        <v>76469.39365201426</v>
      </c>
    </row>
    <row r="228" spans="1:9" ht="11.25" customHeight="1">
      <c r="A228" s="318" t="s">
        <v>296</v>
      </c>
      <c r="B228" s="318"/>
      <c r="C228" s="318"/>
      <c r="D228" s="318"/>
      <c r="E228" s="318"/>
      <c r="F228" s="318"/>
      <c r="G228" s="318"/>
      <c r="H228" s="318"/>
      <c r="I228" s="318"/>
    </row>
    <row r="229" spans="1:9" ht="11.25" customHeight="1">
      <c r="A229" s="308"/>
      <c r="B229" s="308"/>
      <c r="C229" s="308"/>
      <c r="D229" s="308"/>
      <c r="E229" s="308"/>
      <c r="F229" s="308"/>
      <c r="G229" s="308"/>
      <c r="H229" s="308"/>
      <c r="I229" s="308"/>
    </row>
    <row r="230" spans="1:9" ht="11.25" customHeight="1">
      <c r="A230" s="308" t="s">
        <v>337</v>
      </c>
      <c r="B230" s="308"/>
      <c r="C230" s="308"/>
      <c r="D230" s="308"/>
      <c r="E230" s="308"/>
      <c r="F230" s="308"/>
      <c r="G230" s="308"/>
      <c r="H230" s="308"/>
      <c r="I230" s="308"/>
    </row>
    <row r="231" spans="1:9" ht="11.25" customHeight="1">
      <c r="A231" s="308" t="s">
        <v>338</v>
      </c>
      <c r="B231" s="308"/>
      <c r="C231" s="308"/>
      <c r="D231" s="308"/>
      <c r="E231" s="308"/>
      <c r="F231" s="308"/>
      <c r="G231" s="308"/>
      <c r="H231" s="308"/>
      <c r="I231" s="308"/>
    </row>
    <row r="232" spans="1:9" ht="11.25" customHeight="1">
      <c r="A232" s="269" t="s">
        <v>148</v>
      </c>
      <c r="B232" s="269"/>
      <c r="C232" s="269"/>
      <c r="D232" s="269"/>
      <c r="E232" s="269"/>
      <c r="F232" s="269"/>
      <c r="G232" s="269"/>
      <c r="H232" s="269"/>
      <c r="I232" s="269"/>
    </row>
    <row r="233" spans="1:9" ht="11.25" customHeight="1">
      <c r="A233" s="181"/>
      <c r="B233" s="40"/>
      <c r="C233" s="40"/>
      <c r="D233" s="40"/>
      <c r="E233" s="40"/>
      <c r="F233" s="40"/>
      <c r="G233" s="40"/>
      <c r="H233" s="40"/>
      <c r="I233" s="40"/>
    </row>
    <row r="234" spans="1:9" ht="11.25" customHeight="1"/>
    <row r="235" spans="1:9" ht="11.25" customHeight="1"/>
    <row r="236" spans="1:9" ht="11.25" customHeight="1"/>
    <row r="237" spans="1:9" ht="11.25" customHeight="1"/>
    <row r="238" spans="1:9" ht="11.25" customHeight="1"/>
    <row r="239" spans="1:9" ht="11.25" customHeight="1"/>
    <row r="240" spans="1:9"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sheetData>
  <mergeCells count="10">
    <mergeCell ref="A230:I230"/>
    <mergeCell ref="A231:I231"/>
    <mergeCell ref="A232:I232"/>
    <mergeCell ref="A174:I174"/>
    <mergeCell ref="A1:I1"/>
    <mergeCell ref="A155:I156"/>
    <mergeCell ref="A157:I157"/>
    <mergeCell ref="A158:I158"/>
    <mergeCell ref="A159:I159"/>
    <mergeCell ref="A228:I229"/>
  </mergeCells>
  <pageMargins left="0.7" right="0.7" top="0.75" bottom="0.75" header="0.3" footer="0.3"/>
  <pageSetup scale="9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1"/>
  <dimension ref="A1:U250"/>
  <sheetViews>
    <sheetView showGridLines="0" topLeftCell="A161" zoomScaleNormal="100" workbookViewId="0">
      <selection activeCell="W13" sqref="W13"/>
    </sheetView>
  </sheetViews>
  <sheetFormatPr defaultColWidth="9" defaultRowHeight="15.6"/>
  <cols>
    <col min="1" max="1" width="9" style="173"/>
    <col min="2" max="9" width="6.3984375" style="173" customWidth="1"/>
    <col min="10" max="10" width="1" style="173" customWidth="1"/>
    <col min="11" max="17" width="6.3984375" style="173" customWidth="1"/>
    <col min="18" max="18" width="6.59765625" style="173" customWidth="1"/>
    <col min="19" max="16384" width="9" style="173"/>
  </cols>
  <sheetData>
    <row r="1" spans="1:21" ht="11.25" customHeight="1">
      <c r="A1" s="270" t="s">
        <v>340</v>
      </c>
      <c r="B1" s="270"/>
      <c r="C1" s="270"/>
      <c r="D1" s="270"/>
      <c r="E1" s="270"/>
      <c r="F1" s="270"/>
      <c r="G1" s="270"/>
      <c r="H1" s="270"/>
      <c r="I1" s="270"/>
      <c r="J1" s="270"/>
      <c r="K1" s="270"/>
      <c r="L1" s="270"/>
      <c r="M1" s="270"/>
      <c r="N1" s="270"/>
      <c r="O1" s="270"/>
      <c r="P1" s="270"/>
      <c r="Q1" s="270"/>
      <c r="R1" s="270"/>
      <c r="S1"/>
      <c r="T1"/>
      <c r="U1"/>
    </row>
    <row r="2" spans="1:21" ht="11.25" customHeight="1">
      <c r="A2" s="67" t="s">
        <v>1</v>
      </c>
      <c r="B2" s="36" t="s">
        <v>341</v>
      </c>
      <c r="C2" s="36" t="s">
        <v>21</v>
      </c>
      <c r="D2" s="36" t="s">
        <v>22</v>
      </c>
      <c r="E2" s="36" t="s">
        <v>23</v>
      </c>
      <c r="F2" s="36" t="s">
        <v>24</v>
      </c>
      <c r="G2" s="36" t="s">
        <v>25</v>
      </c>
      <c r="H2" s="36" t="s">
        <v>26</v>
      </c>
      <c r="I2" s="95" t="s">
        <v>122</v>
      </c>
      <c r="J2" s="37"/>
      <c r="K2" s="36" t="s">
        <v>341</v>
      </c>
      <c r="L2" s="36" t="s">
        <v>21</v>
      </c>
      <c r="M2" s="36" t="s">
        <v>22</v>
      </c>
      <c r="N2" s="36" t="s">
        <v>23</v>
      </c>
      <c r="O2" s="36" t="s">
        <v>24</v>
      </c>
      <c r="P2" s="36" t="s">
        <v>25</v>
      </c>
      <c r="Q2" s="36" t="s">
        <v>26</v>
      </c>
      <c r="R2" s="36" t="s">
        <v>8</v>
      </c>
      <c r="S2"/>
      <c r="T2"/>
      <c r="U2"/>
    </row>
    <row r="3" spans="1:21" ht="11.25" customHeight="1">
      <c r="A3" s="68"/>
      <c r="B3" s="311" t="s">
        <v>50</v>
      </c>
      <c r="C3" s="311"/>
      <c r="D3" s="311"/>
      <c r="E3" s="311"/>
      <c r="F3" s="311"/>
      <c r="G3" s="311"/>
      <c r="H3" s="311"/>
      <c r="I3" s="311"/>
      <c r="J3" s="6"/>
      <c r="K3" s="311" t="s">
        <v>51</v>
      </c>
      <c r="L3" s="311"/>
      <c r="M3" s="311"/>
      <c r="N3" s="311"/>
      <c r="O3" s="311"/>
      <c r="P3" s="311"/>
      <c r="Q3" s="311"/>
      <c r="R3" s="311"/>
      <c r="S3"/>
      <c r="T3"/>
      <c r="U3"/>
    </row>
    <row r="4" spans="1:21" ht="11.25" customHeight="1">
      <c r="A4" s="63" t="s">
        <v>342</v>
      </c>
      <c r="S4"/>
      <c r="T4"/>
      <c r="U4"/>
    </row>
    <row r="5" spans="1:21" ht="11.25" customHeight="1">
      <c r="A5" s="68">
        <v>1976</v>
      </c>
      <c r="B5" s="103" t="str">
        <f>IF(AND('A-18'!B5="-",'A-18'!B56="-",'A-18'!B107="-"),"-",SUM('A-18'!B5,'A-18'!B56,'A-18'!B107))</f>
        <v>-</v>
      </c>
      <c r="C5" s="103">
        <f>IF(AND('A-18'!C5="-",'A-18'!C56="-",'A-18'!C107="-"),"-",SUM('A-18'!C5,'A-18'!C56,'A-18'!C107))</f>
        <v>9738</v>
      </c>
      <c r="D5" s="103">
        <f>IF(AND('A-18'!D5="-",'A-18'!D56="-",'A-18'!D107="-"),"-",SUM('A-18'!D5,'A-18'!D56,'A-18'!D107))</f>
        <v>28478</v>
      </c>
      <c r="E5" s="103">
        <f>IF(AND('A-18'!E5="-",'A-18'!E56="-",'A-18'!E107="-"),"-",SUM('A-18'!E5,'A-18'!E56,'A-18'!E107))</f>
        <v>40237</v>
      </c>
      <c r="F5" s="103">
        <f>IF(AND('A-18'!F5="-",'A-18'!F56="-",'A-18'!F107="-"),"-",SUM('A-18'!F5,'A-18'!F56,'A-18'!F107))</f>
        <v>18100</v>
      </c>
      <c r="G5" s="103">
        <f>IF(AND('A-18'!G5="-",'A-18'!G56="-",'A-18'!G107="-"),"-",SUM('A-18'!G5,'A-18'!G56,'A-18'!G107))</f>
        <v>11565</v>
      </c>
      <c r="H5" s="103">
        <f>IF(AND('A-18'!H5="-",'A-18'!H56="-",'A-18'!H107="-"),"-",SUM('A-18'!H5,'A-18'!H56,'A-18'!H107))</f>
        <v>1627</v>
      </c>
      <c r="I5" s="103">
        <f>IF(AND('A-18'!I5="-",'A-18'!I56="-",'A-18'!I107="-"),"-",SUM('A-18'!I5,'A-18'!I56,'A-18'!I107))</f>
        <v>109745</v>
      </c>
      <c r="K5" s="103">
        <f>IF(AND('A-18'!K5="-",'A-18'!K56="-",'A-18'!K107="-"),"-",SUM('A-18'!K5,'A-18'!K56,'A-18'!K107))</f>
        <v>65</v>
      </c>
      <c r="L5" s="103">
        <f>IF(AND('A-18'!L5="-",'A-18'!L56="-",'A-18'!L107="-"),"-",SUM('A-18'!L5,'A-18'!L56,'A-18'!L107))</f>
        <v>19918</v>
      </c>
      <c r="M5" s="103">
        <f>IF(AND('A-18'!M5="-",'A-18'!M56="-",'A-18'!M107="-"),"-",SUM('A-18'!M5,'A-18'!M56,'A-18'!M107))</f>
        <v>76393</v>
      </c>
      <c r="N5" s="103">
        <f>IF(AND('A-18'!N5="-",'A-18'!N56="-",'A-18'!N107="-"),"-",SUM('A-18'!N5,'A-18'!N56,'A-18'!N107))</f>
        <v>186682</v>
      </c>
      <c r="O5" s="103">
        <f>IF(AND('A-18'!O5="-",'A-18'!O56="-",'A-18'!O107="-"),"-",SUM('A-18'!O5,'A-18'!O56,'A-18'!O107))</f>
        <v>193834</v>
      </c>
      <c r="P5" s="103">
        <f>IF(AND('A-18'!P5="-",'A-18'!P56="-",'A-18'!P107="-"),"-",SUM('A-18'!P5,'A-18'!P56,'A-18'!P107))</f>
        <v>88555</v>
      </c>
      <c r="Q5" s="103">
        <f>IF(AND('A-18'!Q5="-",'A-18'!Q56="-",'A-18'!Q107="-"),"-",SUM('A-18'!Q5,'A-18'!Q56,'A-18'!Q107))</f>
        <v>5516</v>
      </c>
      <c r="R5" s="103">
        <f>IF(AND('A-18'!R5="-",'A-18'!R56="-",'A-18'!R107="-"),"-",SUM('A-18'!R5,'A-18'!R56,'A-18'!R107))</f>
        <v>570963</v>
      </c>
      <c r="S5"/>
      <c r="T5"/>
      <c r="U5"/>
    </row>
    <row r="6" spans="1:21" ht="11.25" customHeight="1">
      <c r="A6" s="68">
        <v>1977</v>
      </c>
      <c r="B6" s="103">
        <f>IF(AND('A-18'!B6="-",'A-18'!B57="-",'A-18'!B108="-"),"-",SUM('A-18'!B6,'A-18'!B57,'A-18'!B108))</f>
        <v>3696</v>
      </c>
      <c r="C6" s="103">
        <f>IF(AND('A-18'!C6="-",'A-18'!C57="-",'A-18'!C108="-"),"-",SUM('A-18'!C6,'A-18'!C57,'A-18'!C108))</f>
        <v>4092</v>
      </c>
      <c r="D6" s="103">
        <f>IF(AND('A-18'!D6="-",'A-18'!D57="-",'A-18'!D108="-"),"-",SUM('A-18'!D6,'A-18'!D57,'A-18'!D108))</f>
        <v>25696</v>
      </c>
      <c r="E6" s="103">
        <f>IF(AND('A-18'!E6="-",'A-18'!E57="-",'A-18'!E108="-"),"-",SUM('A-18'!E6,'A-18'!E57,'A-18'!E108))</f>
        <v>21761</v>
      </c>
      <c r="F6" s="103">
        <f>IF(AND('A-18'!F6="-",'A-18'!F57="-",'A-18'!F108="-"),"-",SUM('A-18'!F6,'A-18'!F57,'A-18'!F108))</f>
        <v>35917</v>
      </c>
      <c r="G6" s="103">
        <f>IF(AND('A-18'!G6="-",'A-18'!G57="-",'A-18'!G108="-"),"-",SUM('A-18'!G6,'A-18'!G57,'A-18'!G108))</f>
        <v>18199</v>
      </c>
      <c r="H6" s="103">
        <f>IF(AND('A-18'!H6="-",'A-18'!H57="-",'A-18'!H108="-"),"-",SUM('A-18'!H6,'A-18'!H57,'A-18'!H108))</f>
        <v>1603</v>
      </c>
      <c r="I6" s="103">
        <f>IF(AND('A-18'!I6="-",'A-18'!I57="-",'A-18'!I108="-"),"-",SUM('A-18'!I6,'A-18'!I57,'A-18'!I108))</f>
        <v>110964</v>
      </c>
      <c r="K6" s="103">
        <f>IF(AND('A-18'!K6="-",'A-18'!K57="-",'A-18'!K108="-"),"-",SUM('A-18'!K6,'A-18'!K57,'A-18'!K108))</f>
        <v>354</v>
      </c>
      <c r="L6" s="103">
        <f>IF(AND('A-18'!L6="-",'A-18'!L57="-",'A-18'!L108="-"),"-",SUM('A-18'!L6,'A-18'!L57,'A-18'!L108))</f>
        <v>16475</v>
      </c>
      <c r="M6" s="103">
        <f>IF(AND('A-18'!M6="-",'A-18'!M57="-",'A-18'!M108="-"),"-",SUM('A-18'!M6,'A-18'!M57,'A-18'!M108))</f>
        <v>37625</v>
      </c>
      <c r="N6" s="103">
        <f>IF(AND('A-18'!N6="-",'A-18'!N57="-",'A-18'!N108="-"),"-",SUM('A-18'!N6,'A-18'!N57,'A-18'!N108))</f>
        <v>115540</v>
      </c>
      <c r="O6" s="103">
        <f>IF(AND('A-18'!O6="-",'A-18'!O57="-",'A-18'!O108="-"),"-",SUM('A-18'!O6,'A-18'!O57,'A-18'!O108))</f>
        <v>102238</v>
      </c>
      <c r="P6" s="103">
        <f>IF(AND('A-18'!P6="-",'A-18'!P57="-",'A-18'!P108="-"),"-",SUM('A-18'!P6,'A-18'!P57,'A-18'!P108))</f>
        <v>32149</v>
      </c>
      <c r="Q6" s="103">
        <f>IF(AND('A-18'!Q6="-",'A-18'!Q57="-",'A-18'!Q108="-"),"-",SUM('A-18'!Q6,'A-18'!Q57,'A-18'!Q108))</f>
        <v>2890</v>
      </c>
      <c r="R6" s="103">
        <f>IF(AND('A-18'!R6="-",'A-18'!R57="-",'A-18'!R108="-"),"-",SUM('A-18'!R6,'A-18'!R57,'A-18'!R108))</f>
        <v>307271</v>
      </c>
      <c r="S6"/>
      <c r="T6"/>
      <c r="U6"/>
    </row>
    <row r="7" spans="1:21" ht="11.25" customHeight="1">
      <c r="A7" s="68">
        <v>1978</v>
      </c>
      <c r="B7" s="103">
        <f>IF(AND('A-18'!B7="-",'A-18'!B58="-",'A-18'!B109="-"),"-",SUM('A-18'!B7,'A-18'!B58,'A-18'!B109))</f>
        <v>2405</v>
      </c>
      <c r="C7" s="103">
        <f>IF(AND('A-18'!C7="-",'A-18'!C58="-",'A-18'!C109="-"),"-",SUM('A-18'!C7,'A-18'!C58,'A-18'!C109))</f>
        <v>8841</v>
      </c>
      <c r="D7" s="103">
        <f>IF(AND('A-18'!D7="-",'A-18'!D58="-",'A-18'!D109="-"),"-",SUM('A-18'!D7,'A-18'!D58,'A-18'!D109))</f>
        <v>29101</v>
      </c>
      <c r="E7" s="103">
        <f>IF(AND('A-18'!E7="-",'A-18'!E58="-",'A-18'!E109="-"),"-",SUM('A-18'!E7,'A-18'!E58,'A-18'!E109))</f>
        <v>15922</v>
      </c>
      <c r="F7" s="103">
        <f>IF(AND('A-18'!F7="-",'A-18'!F58="-",'A-18'!F109="-"),"-",SUM('A-18'!F7,'A-18'!F58,'A-18'!F109))</f>
        <v>14530</v>
      </c>
      <c r="G7" s="103">
        <f>IF(AND('A-18'!G7="-",'A-18'!G58="-",'A-18'!G109="-"),"-",SUM('A-18'!G7,'A-18'!G58,'A-18'!G109))</f>
        <v>2673</v>
      </c>
      <c r="H7" s="103">
        <f>IF(AND('A-18'!H7="-",'A-18'!H58="-",'A-18'!H109="-"),"-",SUM('A-18'!H7,'A-18'!H58,'A-18'!H109))</f>
        <v>1166</v>
      </c>
      <c r="I7" s="103">
        <f>IF(AND('A-18'!I7="-",'A-18'!I58="-",'A-18'!I109="-"),"-",SUM('A-18'!I7,'A-18'!I58,'A-18'!I109))</f>
        <v>74638</v>
      </c>
      <c r="K7" s="103">
        <f>IF(AND('A-18'!K7="-",'A-18'!K58="-",'A-18'!K109="-"),"-",SUM('A-18'!K7,'A-18'!K58,'A-18'!K109))</f>
        <v>390</v>
      </c>
      <c r="L7" s="103">
        <f>IF(AND('A-18'!L7="-",'A-18'!L58="-",'A-18'!L109="-"),"-",SUM('A-18'!L7,'A-18'!L58,'A-18'!L109))</f>
        <v>7478</v>
      </c>
      <c r="M7" s="103">
        <f>IF(AND('A-18'!M7="-",'A-18'!M58="-",'A-18'!M109="-"),"-",SUM('A-18'!M7,'A-18'!M58,'A-18'!M109))</f>
        <v>53521</v>
      </c>
      <c r="N7" s="103">
        <f>IF(AND('A-18'!N7="-",'A-18'!N58="-",'A-18'!N109="-"),"-",SUM('A-18'!N7,'A-18'!N58,'A-18'!N109))</f>
        <v>91588</v>
      </c>
      <c r="O7" s="103">
        <f>IF(AND('A-18'!O7="-",'A-18'!O58="-",'A-18'!O109="-"),"-",SUM('A-18'!O7,'A-18'!O58,'A-18'!O109))</f>
        <v>78533</v>
      </c>
      <c r="P7" s="103">
        <f>IF(AND('A-18'!P7="-",'A-18'!P58="-",'A-18'!P109="-"),"-",SUM('A-18'!P7,'A-18'!P58,'A-18'!P109))</f>
        <v>37730</v>
      </c>
      <c r="Q7" s="103">
        <f>IF(AND('A-18'!Q7="-",'A-18'!Q58="-",'A-18'!Q109="-"),"-",SUM('A-18'!Q7,'A-18'!Q58,'A-18'!Q109))</f>
        <v>1800</v>
      </c>
      <c r="R7" s="103">
        <f>IF(AND('A-18'!R7="-",'A-18'!R58="-",'A-18'!R109="-"),"-",SUM('A-18'!R7,'A-18'!R58,'A-18'!R109))</f>
        <v>271040</v>
      </c>
      <c r="S7"/>
      <c r="T7"/>
      <c r="U7"/>
    </row>
    <row r="8" spans="1:21" ht="11.25" customHeight="1">
      <c r="A8" s="68">
        <v>1979</v>
      </c>
      <c r="B8" s="103">
        <f>IF(AND('A-18'!B8="-",'A-18'!B59="-",'A-18'!B110="-"),"-",SUM('A-18'!B8,'A-18'!B59,'A-18'!B110))</f>
        <v>504</v>
      </c>
      <c r="C8" s="103">
        <f>IF(AND('A-18'!C8="-",'A-18'!C59="-",'A-18'!C110="-"),"-",SUM('A-18'!C8,'A-18'!C59,'A-18'!C110))</f>
        <v>7163</v>
      </c>
      <c r="D8" s="103">
        <f>IF(AND('A-18'!D8="-",'A-18'!D59="-",'A-18'!D110="-"),"-",SUM('A-18'!D8,'A-18'!D59,'A-18'!D110))</f>
        <v>16425</v>
      </c>
      <c r="E8" s="103">
        <f>IF(AND('A-18'!E8="-",'A-18'!E59="-",'A-18'!E110="-"),"-",SUM('A-18'!E8,'A-18'!E59,'A-18'!E110))</f>
        <v>11401</v>
      </c>
      <c r="F8" s="103">
        <f>IF(AND('A-18'!F8="-",'A-18'!F59="-",'A-18'!F110="-"),"-",SUM('A-18'!F8,'A-18'!F59,'A-18'!F110))</f>
        <v>17407</v>
      </c>
      <c r="G8" s="103">
        <f>IF(AND('A-18'!G8="-",'A-18'!G59="-",'A-18'!G110="-"),"-",SUM('A-18'!G8,'A-18'!G59,'A-18'!G110))</f>
        <v>102</v>
      </c>
      <c r="H8" s="103">
        <f>IF(AND('A-18'!H8="-",'A-18'!H59="-",'A-18'!H110="-"),"-",SUM('A-18'!H8,'A-18'!H59,'A-18'!H110))</f>
        <v>14</v>
      </c>
      <c r="I8" s="103">
        <f>IF(AND('A-18'!I8="-",'A-18'!I59="-",'A-18'!I110="-"),"-",SUM('A-18'!I8,'A-18'!I59,'A-18'!I110))</f>
        <v>53016</v>
      </c>
      <c r="K8" s="103">
        <f>IF(AND('A-18'!K8="-",'A-18'!K59="-",'A-18'!K110="-"),"-",SUM('A-18'!K8,'A-18'!K59,'A-18'!K110))</f>
        <v>408</v>
      </c>
      <c r="L8" s="103">
        <f>IF(AND('A-18'!L8="-",'A-18'!L59="-",'A-18'!L110="-"),"-",SUM('A-18'!L8,'A-18'!L59,'A-18'!L110))</f>
        <v>5030</v>
      </c>
      <c r="M8" s="103">
        <f>IF(AND('A-18'!M8="-",'A-18'!M59="-",'A-18'!M110="-"),"-",SUM('A-18'!M8,'A-18'!M59,'A-18'!M110))</f>
        <v>28331</v>
      </c>
      <c r="N8" s="103">
        <f>IF(AND('A-18'!N8="-",'A-18'!N59="-",'A-18'!N110="-"),"-",SUM('A-18'!N8,'A-18'!N59,'A-18'!N110))</f>
        <v>70320</v>
      </c>
      <c r="O8" s="103">
        <f>IF(AND('A-18'!O8="-",'A-18'!O59="-",'A-18'!O110="-"),"-",SUM('A-18'!O8,'A-18'!O59,'A-18'!O110))</f>
        <v>62952</v>
      </c>
      <c r="P8" s="103">
        <f>IF(AND('A-18'!P8="-",'A-18'!P59="-",'A-18'!P110="-"),"-",SUM('A-18'!P8,'A-18'!P59,'A-18'!P110))</f>
        <v>2755</v>
      </c>
      <c r="Q8" s="103">
        <f>IF(AND('A-18'!Q8="-",'A-18'!Q59="-",'A-18'!Q110="-"),"-",SUM('A-18'!Q8,'A-18'!Q59,'A-18'!Q110))</f>
        <v>235</v>
      </c>
      <c r="R8" s="103">
        <f>IF(AND('A-18'!R8="-",'A-18'!R59="-",'A-18'!R110="-"),"-",SUM('A-18'!R8,'A-18'!R59,'A-18'!R110))</f>
        <v>170031</v>
      </c>
      <c r="S8"/>
      <c r="T8"/>
      <c r="U8"/>
    </row>
    <row r="9" spans="1:21" ht="11.25" customHeight="1">
      <c r="A9" s="68">
        <v>1980</v>
      </c>
      <c r="B9" s="103" t="str">
        <f>IF(AND('A-18'!B9="-",'A-18'!B60="-",'A-18'!B111="-"),"-",SUM('A-18'!B9,'A-18'!B60,'A-18'!B111))</f>
        <v>-</v>
      </c>
      <c r="C9" s="103">
        <f>IF(AND('A-18'!C9="-",'A-18'!C60="-",'A-18'!C111="-"),"-",SUM('A-18'!C9,'A-18'!C60,'A-18'!C111))</f>
        <v>1592</v>
      </c>
      <c r="D9" s="103">
        <f>IF(AND('A-18'!D9="-",'A-18'!D60="-",'A-18'!D111="-"),"-",SUM('A-18'!D9,'A-18'!D60,'A-18'!D111))</f>
        <v>10881</v>
      </c>
      <c r="E9" s="103">
        <f>IF(AND('A-18'!E9="-",'A-18'!E60="-",'A-18'!E111="-"),"-",SUM('A-18'!E9,'A-18'!E60,'A-18'!E111))</f>
        <v>17702</v>
      </c>
      <c r="F9" s="103">
        <f>IF(AND('A-18'!F9="-",'A-18'!F60="-",'A-18'!F111="-"),"-",SUM('A-18'!F9,'A-18'!F60,'A-18'!F111))</f>
        <v>6974</v>
      </c>
      <c r="G9" s="103">
        <f>IF(AND('A-18'!G9="-",'A-18'!G60="-",'A-18'!G111="-"),"-",SUM('A-18'!G9,'A-18'!G60,'A-18'!G111))</f>
        <v>103</v>
      </c>
      <c r="H9" s="103" t="str">
        <f>IF(AND('A-18'!H9="-",'A-18'!H60="-",'A-18'!H111="-"),"-",SUM('A-18'!H9,'A-18'!H60,'A-18'!H111))</f>
        <v>-</v>
      </c>
      <c r="I9" s="103">
        <f>IF(AND('A-18'!I9="-",'A-18'!I60="-",'A-18'!I111="-"),"-",SUM('A-18'!I9,'A-18'!I60,'A-18'!I111))</f>
        <v>37252</v>
      </c>
      <c r="K9" s="103" t="str">
        <f>IF(AND('A-18'!K9="-",'A-18'!K60="-",'A-18'!K111="-"),"-",SUM('A-18'!K9,'A-18'!K60,'A-18'!K111))</f>
        <v>-</v>
      </c>
      <c r="L9" s="103">
        <f>IF(AND('A-18'!L9="-",'A-18'!L60="-",'A-18'!L111="-"),"-",SUM('A-18'!L9,'A-18'!L60,'A-18'!L111))</f>
        <v>17008</v>
      </c>
      <c r="M9" s="103">
        <f>IF(AND('A-18'!M9="-",'A-18'!M60="-",'A-18'!M111="-"),"-",SUM('A-18'!M9,'A-18'!M60,'A-18'!M111))</f>
        <v>48334</v>
      </c>
      <c r="N9" s="103">
        <f>IF(AND('A-18'!N9="-",'A-18'!N60="-",'A-18'!N111="-"),"-",SUM('A-18'!N9,'A-18'!N60,'A-18'!N111))</f>
        <v>82998</v>
      </c>
      <c r="O9" s="103">
        <f>IF(AND('A-18'!O9="-",'A-18'!O60="-",'A-18'!O111="-"),"-",SUM('A-18'!O9,'A-18'!O60,'A-18'!O111))</f>
        <v>57329</v>
      </c>
      <c r="P9" s="103">
        <f>IF(AND('A-18'!P9="-",'A-18'!P60="-",'A-18'!P111="-"),"-",SUM('A-18'!P9,'A-18'!P60,'A-18'!P111))</f>
        <v>2683</v>
      </c>
      <c r="Q9" s="103">
        <f>IF(AND('A-18'!Q9="-",'A-18'!Q60="-",'A-18'!Q111="-"),"-",SUM('A-18'!Q9,'A-18'!Q60,'A-18'!Q111))</f>
        <v>44</v>
      </c>
      <c r="R9" s="103">
        <f>IF(AND('A-18'!R9="-",'A-18'!R60="-",'A-18'!R111="-"),"-",SUM('A-18'!R9,'A-18'!R60,'A-18'!R111))</f>
        <v>208396</v>
      </c>
      <c r="S9"/>
      <c r="T9"/>
      <c r="U9"/>
    </row>
    <row r="10" spans="1:21" ht="11.25" customHeight="1">
      <c r="A10" s="68">
        <v>1981</v>
      </c>
      <c r="B10" s="103">
        <f>IF(AND('A-18'!B10="-",'A-18'!B61="-",'A-18'!B112="-"),"-",SUM('A-18'!B10,'A-18'!B61,'A-18'!B112))</f>
        <v>138</v>
      </c>
      <c r="C10" s="103">
        <f>IF(AND('A-18'!C10="-",'A-18'!C61="-",'A-18'!C112="-"),"-",SUM('A-18'!C10,'A-18'!C61,'A-18'!C112))</f>
        <v>2484</v>
      </c>
      <c r="D10" s="103">
        <f>IF(AND('A-18'!D10="-",'A-18'!D61="-",'A-18'!D112="-"),"-",SUM('A-18'!D10,'A-18'!D61,'A-18'!D112))</f>
        <v>11237</v>
      </c>
      <c r="E10" s="103">
        <f>IF(AND('A-18'!E10="-",'A-18'!E61="-",'A-18'!E112="-"),"-",SUM('A-18'!E10,'A-18'!E61,'A-18'!E112))</f>
        <v>30863</v>
      </c>
      <c r="F10" s="103">
        <f>IF(AND('A-18'!F10="-",'A-18'!F61="-",'A-18'!F112="-"),"-",SUM('A-18'!F10,'A-18'!F61,'A-18'!F112))</f>
        <v>15964</v>
      </c>
      <c r="G10" s="103">
        <f>IF(AND('A-18'!G10="-",'A-18'!G61="-",'A-18'!G112="-"),"-",SUM('A-18'!G10,'A-18'!G61,'A-18'!G112))</f>
        <v>51</v>
      </c>
      <c r="H10" s="103">
        <f>IF(AND('A-18'!H10="-",'A-18'!H61="-",'A-18'!H112="-"),"-",SUM('A-18'!H10,'A-18'!H61,'A-18'!H112))</f>
        <v>17</v>
      </c>
      <c r="I10" s="103">
        <f>IF(AND('A-18'!I10="-",'A-18'!I61="-",'A-18'!I112="-"),"-",SUM('A-18'!I10,'A-18'!I61,'A-18'!I112))</f>
        <v>60754</v>
      </c>
      <c r="K10" s="103">
        <f>IF(AND('A-18'!K10="-",'A-18'!K61="-",'A-18'!K112="-"),"-",SUM('A-18'!K10,'A-18'!K61,'A-18'!K112))</f>
        <v>80</v>
      </c>
      <c r="L10" s="103">
        <f>IF(AND('A-18'!L10="-",'A-18'!L61="-",'A-18'!L112="-"),"-",SUM('A-18'!L10,'A-18'!L61,'A-18'!L112))</f>
        <v>2937</v>
      </c>
      <c r="M10" s="103">
        <f>IF(AND('A-18'!M10="-",'A-18'!M61="-",'A-18'!M112="-"),"-",SUM('A-18'!M10,'A-18'!M61,'A-18'!M112))</f>
        <v>25023</v>
      </c>
      <c r="N10" s="103">
        <f>IF(AND('A-18'!N10="-",'A-18'!N61="-",'A-18'!N112="-"),"-",SUM('A-18'!N10,'A-18'!N61,'A-18'!N112))</f>
        <v>43215</v>
      </c>
      <c r="O10" s="103">
        <f>IF(AND('A-18'!O10="-",'A-18'!O61="-",'A-18'!O112="-"),"-",SUM('A-18'!O10,'A-18'!O61,'A-18'!O112))</f>
        <v>43452</v>
      </c>
      <c r="P10" s="103">
        <f>IF(AND('A-18'!P10="-",'A-18'!P61="-",'A-18'!P112="-"),"-",SUM('A-18'!P10,'A-18'!P61,'A-18'!P112))</f>
        <v>4244</v>
      </c>
      <c r="Q10" s="103">
        <f>IF(AND('A-18'!Q10="-",'A-18'!Q61="-",'A-18'!Q112="-"),"-",SUM('A-18'!Q10,'A-18'!Q61,'A-18'!Q112))</f>
        <v>372</v>
      </c>
      <c r="R10" s="103">
        <f>IF(AND('A-18'!R10="-",'A-18'!R61="-",'A-18'!R112="-"),"-",SUM('A-18'!R10,'A-18'!R61,'A-18'!R112))</f>
        <v>119323</v>
      </c>
      <c r="S10" s="14"/>
      <c r="T10" s="14"/>
    </row>
    <row r="11" spans="1:21" ht="11.25" customHeight="1">
      <c r="A11" s="68">
        <v>1982</v>
      </c>
      <c r="B11" s="103">
        <f>IF(AND('A-18'!B11="-",'A-18'!B62="-",'A-18'!B113="-"),"-",SUM('A-18'!B11,'A-18'!B62,'A-18'!B113))</f>
        <v>3</v>
      </c>
      <c r="C11" s="103">
        <f>IF(AND('A-18'!C11="-",'A-18'!C62="-",'A-18'!C113="-"),"-",SUM('A-18'!C11,'A-18'!C62,'A-18'!C113))</f>
        <v>654</v>
      </c>
      <c r="D11" s="103">
        <f>IF(AND('A-18'!D11="-",'A-18'!D62="-",'A-18'!D113="-"),"-",SUM('A-18'!D11,'A-18'!D62,'A-18'!D113))</f>
        <v>33585</v>
      </c>
      <c r="E11" s="103">
        <f>IF(AND('A-18'!E11="-",'A-18'!E62="-",'A-18'!E113="-"),"-",SUM('A-18'!E11,'A-18'!E62,'A-18'!E113))</f>
        <v>40557</v>
      </c>
      <c r="F11" s="103">
        <f>IF(AND('A-18'!F11="-",'A-18'!F62="-",'A-18'!F113="-"),"-",SUM('A-18'!F11,'A-18'!F62,'A-18'!F113))</f>
        <v>12216</v>
      </c>
      <c r="G11" s="103">
        <f>IF(AND('A-18'!G11="-",'A-18'!G62="-",'A-18'!G113="-"),"-",SUM('A-18'!G11,'A-18'!G62,'A-18'!G113))</f>
        <v>219</v>
      </c>
      <c r="H11" s="103">
        <f>IF(AND('A-18'!H11="-",'A-18'!H62="-",'A-18'!H113="-"),"-",SUM('A-18'!H11,'A-18'!H62,'A-18'!H113))</f>
        <v>35</v>
      </c>
      <c r="I11" s="103">
        <f>IF(AND('A-18'!I11="-",'A-18'!I62="-",'A-18'!I113="-"),"-",SUM('A-18'!I11,'A-18'!I62,'A-18'!I113))</f>
        <v>87269</v>
      </c>
      <c r="K11" s="103" t="str">
        <f>IF(AND('A-18'!K11="-",'A-18'!K62="-",'A-18'!K113="-"),"-",SUM('A-18'!K11,'A-18'!K62,'A-18'!K113))</f>
        <v>-</v>
      </c>
      <c r="L11" s="103">
        <f>IF(AND('A-18'!L11="-",'A-18'!L62="-",'A-18'!L113="-"),"-",SUM('A-18'!L11,'A-18'!L62,'A-18'!L113))</f>
        <v>113</v>
      </c>
      <c r="M11" s="103">
        <f>IF(AND('A-18'!M11="-",'A-18'!M62="-",'A-18'!M113="-"),"-",SUM('A-18'!M11,'A-18'!M62,'A-18'!M113))</f>
        <v>10618</v>
      </c>
      <c r="N11" s="103">
        <f>IF(AND('A-18'!N11="-",'A-18'!N62="-",'A-18'!N113="-"),"-",SUM('A-18'!N11,'A-18'!N62,'A-18'!N113))</f>
        <v>53956</v>
      </c>
      <c r="O11" s="103">
        <f>IF(AND('A-18'!O11="-",'A-18'!O62="-",'A-18'!O113="-"),"-",SUM('A-18'!O11,'A-18'!O62,'A-18'!O113))</f>
        <v>52642</v>
      </c>
      <c r="P11" s="103">
        <f>IF(AND('A-18'!P11="-",'A-18'!P62="-",'A-18'!P113="-"),"-",SUM('A-18'!P11,'A-18'!P62,'A-18'!P113))</f>
        <v>5848</v>
      </c>
      <c r="Q11" s="103">
        <f>IF(AND('A-18'!Q11="-",'A-18'!Q62="-",'A-18'!Q113="-"),"-",SUM('A-18'!Q11,'A-18'!Q62,'A-18'!Q113))</f>
        <v>78</v>
      </c>
      <c r="R11" s="103">
        <f>IF(AND('A-18'!R11="-",'A-18'!R62="-",'A-18'!R113="-"),"-",SUM('A-18'!R11,'A-18'!R62,'A-18'!R113))</f>
        <v>123255</v>
      </c>
      <c r="S11" s="14"/>
      <c r="T11" s="14"/>
    </row>
    <row r="12" spans="1:21" ht="11.25" customHeight="1">
      <c r="A12" s="68">
        <v>1983</v>
      </c>
      <c r="B12" s="103">
        <f>IF(AND('A-18'!B12="-",'A-18'!B63="-",'A-18'!B114="-"),"-",SUM('A-18'!B12,'A-18'!B63,'A-18'!B114))</f>
        <v>117</v>
      </c>
      <c r="C12" s="103">
        <f>IF(AND('A-18'!C12="-",'A-18'!C63="-",'A-18'!C114="-"),"-",SUM('A-18'!C12,'A-18'!C63,'A-18'!C114))</f>
        <v>753</v>
      </c>
      <c r="D12" s="103">
        <f>IF(AND('A-18'!D12="-",'A-18'!D63="-",'A-18'!D114="-"),"-",SUM('A-18'!D12,'A-18'!D63,'A-18'!D114))</f>
        <v>20314</v>
      </c>
      <c r="E12" s="103">
        <f>IF(AND('A-18'!E12="-",'A-18'!E63="-",'A-18'!E114="-"),"-",SUM('A-18'!E12,'A-18'!E63,'A-18'!E114))</f>
        <v>10461</v>
      </c>
      <c r="F12" s="103">
        <f>IF(AND('A-18'!F12="-",'A-18'!F63="-",'A-18'!F114="-"),"-",SUM('A-18'!F12,'A-18'!F63,'A-18'!F114))</f>
        <v>5224</v>
      </c>
      <c r="G12" s="103">
        <f>IF(AND('A-18'!G12="-",'A-18'!G63="-",'A-18'!G114="-"),"-",SUM('A-18'!G12,'A-18'!G63,'A-18'!G114))</f>
        <v>1495</v>
      </c>
      <c r="H12" s="103" t="str">
        <f>IF(AND('A-18'!H12="-",'A-18'!H63="-",'A-18'!H114="-"),"-",SUM('A-18'!H12,'A-18'!H63,'A-18'!H114))</f>
        <v>-</v>
      </c>
      <c r="I12" s="103">
        <f>IF(AND('A-18'!I12="-",'A-18'!I63="-",'A-18'!I114="-"),"-",SUM('A-18'!I12,'A-18'!I63,'A-18'!I114))</f>
        <v>38364</v>
      </c>
      <c r="K12" s="103" t="str">
        <f>IF(AND('A-18'!K12="-",'A-18'!K63="-",'A-18'!K114="-"),"-",SUM('A-18'!K12,'A-18'!K63,'A-18'!K114))</f>
        <v>-</v>
      </c>
      <c r="L12" s="103">
        <f>IF(AND('A-18'!L12="-",'A-18'!L63="-",'A-18'!L114="-"),"-",SUM('A-18'!L12,'A-18'!L63,'A-18'!L114))</f>
        <v>422</v>
      </c>
      <c r="M12" s="103">
        <f>IF(AND('A-18'!M12="-",'A-18'!M63="-",'A-18'!M114="-"),"-",SUM('A-18'!M12,'A-18'!M63,'A-18'!M114))</f>
        <v>12165</v>
      </c>
      <c r="N12" s="103">
        <f>IF(AND('A-18'!N12="-",'A-18'!N63="-",'A-18'!N114="-"),"-",SUM('A-18'!N12,'A-18'!N63,'A-18'!N114))</f>
        <v>43293</v>
      </c>
      <c r="O12" s="103">
        <f>IF(AND('A-18'!O12="-",'A-18'!O63="-",'A-18'!O114="-"),"-",SUM('A-18'!O12,'A-18'!O63,'A-18'!O114))</f>
        <v>53122</v>
      </c>
      <c r="P12" s="103">
        <f>IF(AND('A-18'!P12="-",'A-18'!P63="-",'A-18'!P114="-"),"-",SUM('A-18'!P12,'A-18'!P63,'A-18'!P114))</f>
        <v>14685</v>
      </c>
      <c r="Q12" s="103">
        <f>IF(AND('A-18'!Q12="-",'A-18'!Q63="-",'A-18'!Q114="-"),"-",SUM('A-18'!Q12,'A-18'!Q63,'A-18'!Q114))</f>
        <v>33</v>
      </c>
      <c r="R12" s="103">
        <f>IF(AND('A-18'!R12="-",'A-18'!R63="-",'A-18'!R114="-"),"-",SUM('A-18'!R12,'A-18'!R63,'A-18'!R114))</f>
        <v>123720</v>
      </c>
      <c r="S12" s="14"/>
      <c r="T12" s="14"/>
    </row>
    <row r="13" spans="1:21" ht="11.25" customHeight="1">
      <c r="A13" s="68">
        <v>1984</v>
      </c>
      <c r="B13" s="103">
        <f>IF(AND('A-18'!B13="-",'A-18'!B64="-",'A-18'!B115="-"),"-",SUM('A-18'!B13,'A-18'!B64,'A-18'!B115))</f>
        <v>24</v>
      </c>
      <c r="C13" s="103">
        <f>IF(AND('A-18'!C13="-",'A-18'!C64="-",'A-18'!C115="-"),"-",SUM('A-18'!C13,'A-18'!C64,'A-18'!C115))</f>
        <v>6017</v>
      </c>
      <c r="D13" s="103">
        <f>IF(AND('A-18'!D13="-",'A-18'!D64="-",'A-18'!D115="-"),"-",SUM('A-18'!D13,'A-18'!D64,'A-18'!D115))</f>
        <v>0</v>
      </c>
      <c r="E13" s="103">
        <f>IF(AND('A-18'!E13="-",'A-18'!E64="-",'A-18'!E115="-"),"-",SUM('A-18'!E13,'A-18'!E64,'A-18'!E115))</f>
        <v>117</v>
      </c>
      <c r="F13" s="103">
        <f>IF(AND('A-18'!F13="-",'A-18'!F64="-",'A-18'!F115="-"),"-",SUM('A-18'!F13,'A-18'!F64,'A-18'!F115))</f>
        <v>109</v>
      </c>
      <c r="G13" s="103" t="str">
        <f>IF(AND('A-18'!G13="-",'A-18'!G64="-",'A-18'!G115="-"),"-",SUM('A-18'!G13,'A-18'!G64,'A-18'!G115))</f>
        <v>-</v>
      </c>
      <c r="H13" s="103" t="str">
        <f>IF(AND('A-18'!H13="-",'A-18'!H64="-",'A-18'!H115="-"),"-",SUM('A-18'!H13,'A-18'!H64,'A-18'!H115))</f>
        <v>-</v>
      </c>
      <c r="I13" s="103">
        <f>IF(AND('A-18'!I13="-",'A-18'!I64="-",'A-18'!I115="-"),"-",SUM('A-18'!I13,'A-18'!I64,'A-18'!I115))</f>
        <v>6267</v>
      </c>
      <c r="K13" s="103" t="str">
        <f>IF(AND('A-18'!K13="-",'A-18'!K64="-",'A-18'!K115="-"),"-",SUM('A-18'!K13,'A-18'!K64,'A-18'!K115))</f>
        <v>-</v>
      </c>
      <c r="L13" s="103" t="str">
        <f>IF(AND('A-18'!L13="-",'A-18'!L64="-",'A-18'!L115="-"),"-",SUM('A-18'!L13,'A-18'!L64,'A-18'!L115))</f>
        <v>-</v>
      </c>
      <c r="M13" s="103" t="str">
        <f>IF(AND('A-18'!M13="-",'A-18'!M64="-",'A-18'!M115="-"),"-",SUM('A-18'!M13,'A-18'!M64,'A-18'!M115))</f>
        <v>-</v>
      </c>
      <c r="N13" s="103">
        <f>IF(AND('A-18'!N13="-",'A-18'!N64="-",'A-18'!N115="-"),"-",SUM('A-18'!N13,'A-18'!N64,'A-18'!N115))</f>
        <v>2676</v>
      </c>
      <c r="O13" s="103">
        <f>IF(AND('A-18'!O13="-",'A-18'!O64="-",'A-18'!O115="-"),"-",SUM('A-18'!O13,'A-18'!O64,'A-18'!O115))</f>
        <v>14189</v>
      </c>
      <c r="P13" s="103">
        <f>IF(AND('A-18'!P13="-",'A-18'!P64="-",'A-18'!P115="-"),"-",SUM('A-18'!P13,'A-18'!P64,'A-18'!P115))</f>
        <v>264</v>
      </c>
      <c r="Q13" s="103" t="str">
        <f>IF(AND('A-18'!Q13="-",'A-18'!Q64="-",'A-18'!Q115="-"),"-",SUM('A-18'!Q13,'A-18'!Q64,'A-18'!Q115))</f>
        <v>-</v>
      </c>
      <c r="R13" s="103">
        <f>IF(AND('A-18'!R13="-",'A-18'!R64="-",'A-18'!R115="-"),"-",SUM('A-18'!R13,'A-18'!R64,'A-18'!R115))</f>
        <v>17129</v>
      </c>
      <c r="S13" s="14"/>
      <c r="T13" s="14"/>
    </row>
    <row r="14" spans="1:21" ht="11.25" customHeight="1">
      <c r="A14" s="68">
        <v>1985</v>
      </c>
      <c r="B14" s="103">
        <f>IF(AND('A-18'!B14="-",'A-18'!B65="-",'A-18'!B116="-"),"-",SUM('A-18'!B14,'A-18'!B65,'A-18'!B116))</f>
        <v>5</v>
      </c>
      <c r="C14" s="103">
        <f>IF(AND('A-18'!C14="-",'A-18'!C65="-",'A-18'!C116="-"),"-",SUM('A-18'!C14,'A-18'!C65,'A-18'!C116))</f>
        <v>1</v>
      </c>
      <c r="D14" s="103">
        <f>IF(AND('A-18'!D14="-",'A-18'!D65="-",'A-18'!D116="-"),"-",SUM('A-18'!D14,'A-18'!D65,'A-18'!D116))</f>
        <v>831</v>
      </c>
      <c r="E14" s="103">
        <f>IF(AND('A-18'!E14="-",'A-18'!E65="-",'A-18'!E116="-"),"-",SUM('A-18'!E14,'A-18'!E65,'A-18'!E116))</f>
        <v>12110</v>
      </c>
      <c r="F14" s="103">
        <f>IF(AND('A-18'!F14="-",'A-18'!F65="-",'A-18'!F116="-"),"-",SUM('A-18'!F14,'A-18'!F65,'A-18'!F116))</f>
        <v>7297</v>
      </c>
      <c r="G14" s="103">
        <f>IF(AND('A-18'!G14="-",'A-18'!G65="-",'A-18'!G116="-"),"-",SUM('A-18'!G14,'A-18'!G65,'A-18'!G116))</f>
        <v>256</v>
      </c>
      <c r="H14" s="103" t="str">
        <f>IF(AND('A-18'!H14="-",'A-18'!H65="-",'A-18'!H116="-"),"-",SUM('A-18'!H14,'A-18'!H65,'A-18'!H116))</f>
        <v>-</v>
      </c>
      <c r="I14" s="103">
        <f>IF(AND('A-18'!I14="-",'A-18'!I65="-",'A-18'!I116="-"),"-",SUM('A-18'!I14,'A-18'!I65,'A-18'!I116))</f>
        <v>20500</v>
      </c>
      <c r="K14" s="103" t="str">
        <f>IF(AND('A-18'!K14="-",'A-18'!K65="-",'A-18'!K116="-"),"-",SUM('A-18'!K14,'A-18'!K65,'A-18'!K116))</f>
        <v>-</v>
      </c>
      <c r="L14" s="103" t="str">
        <f>IF(AND('A-18'!L14="-",'A-18'!L65="-",'A-18'!L116="-"),"-",SUM('A-18'!L14,'A-18'!L65,'A-18'!L116))</f>
        <v>-</v>
      </c>
      <c r="M14" s="103">
        <f>IF(AND('A-18'!M14="-",'A-18'!M65="-",'A-18'!M116="-"),"-",SUM('A-18'!M14,'A-18'!M65,'A-18'!M116))</f>
        <v>1490</v>
      </c>
      <c r="N14" s="103">
        <f>IF(AND('A-18'!N14="-",'A-18'!N65="-",'A-18'!N116="-"),"-",SUM('A-18'!N14,'A-18'!N65,'A-18'!N116))</f>
        <v>43878</v>
      </c>
      <c r="O14" s="103">
        <f>IF(AND('A-18'!O14="-",'A-18'!O65="-",'A-18'!O116="-"),"-",SUM('A-18'!O14,'A-18'!O65,'A-18'!O116))</f>
        <v>47771</v>
      </c>
      <c r="P14" s="103">
        <f>IF(AND('A-18'!P14="-",'A-18'!P65="-",'A-18'!P116="-"),"-",SUM('A-18'!P14,'A-18'!P65,'A-18'!P116))</f>
        <v>6013</v>
      </c>
      <c r="Q14" s="103" t="str">
        <f>IF(AND('A-18'!Q14="-",'A-18'!Q65="-",'A-18'!Q116="-"),"-",SUM('A-18'!Q14,'A-18'!Q65,'A-18'!Q116))</f>
        <v>-</v>
      </c>
      <c r="R14" s="103">
        <f>IF(AND('A-18'!R14="-",'A-18'!R65="-",'A-18'!R116="-"),"-",SUM('A-18'!R14,'A-18'!R65,'A-18'!R116))</f>
        <v>99152</v>
      </c>
      <c r="S14" s="14"/>
      <c r="T14" s="14"/>
    </row>
    <row r="15" spans="1:21" ht="11.25" customHeight="1">
      <c r="A15" s="68">
        <v>1986</v>
      </c>
      <c r="B15" s="103" t="str">
        <f>IF(AND('A-18'!B15="-",'A-18'!B66="-",'A-18'!B117="-"),"-",SUM('A-18'!B15,'A-18'!B66,'A-18'!B117))</f>
        <v>-</v>
      </c>
      <c r="C15" s="103" t="str">
        <f>IF(AND('A-18'!C15="-",'A-18'!C66="-",'A-18'!C117="-"),"-",SUM('A-18'!C15,'A-18'!C66,'A-18'!C117))</f>
        <v>-</v>
      </c>
      <c r="D15" s="103">
        <f>IF(AND('A-18'!D15="-",'A-18'!D66="-",'A-18'!D117="-"),"-",SUM('A-18'!D15,'A-18'!D66,'A-18'!D117))</f>
        <v>621</v>
      </c>
      <c r="E15" s="103">
        <f>IF(AND('A-18'!E15="-",'A-18'!E66="-",'A-18'!E117="-"),"-",SUM('A-18'!E15,'A-18'!E66,'A-18'!E117))</f>
        <v>10632</v>
      </c>
      <c r="F15" s="103">
        <f>IF(AND('A-18'!F15="-",'A-18'!F66="-",'A-18'!F117="-"),"-",SUM('A-18'!F15,'A-18'!F66,'A-18'!F117))</f>
        <v>7623</v>
      </c>
      <c r="G15" s="103" t="str">
        <f>IF(AND('A-18'!G15="-",'A-18'!G66="-",'A-18'!G117="-"),"-",SUM('A-18'!G15,'A-18'!G66,'A-18'!G117))</f>
        <v>-</v>
      </c>
      <c r="H15" s="103" t="str">
        <f>IF(AND('A-18'!H15="-",'A-18'!H66="-",'A-18'!H117="-"),"-",SUM('A-18'!H15,'A-18'!H66,'A-18'!H117))</f>
        <v>-</v>
      </c>
      <c r="I15" s="103">
        <f>IF(AND('A-18'!I15="-",'A-18'!I66="-",'A-18'!I117="-"),"-",SUM('A-18'!I15,'A-18'!I66,'A-18'!I117))</f>
        <v>18876</v>
      </c>
      <c r="K15" s="103" t="str">
        <f>IF(AND('A-18'!K15="-",'A-18'!K66="-",'A-18'!K117="-"),"-",SUM('A-18'!K15,'A-18'!K66,'A-18'!K117))</f>
        <v>-</v>
      </c>
      <c r="L15" s="103" t="str">
        <f>IF(AND('A-18'!L15="-",'A-18'!L66="-",'A-18'!L117="-"),"-",SUM('A-18'!L15,'A-18'!L66,'A-18'!L117))</f>
        <v>-</v>
      </c>
      <c r="M15" s="103">
        <f>IF(AND('A-18'!M15="-",'A-18'!M66="-",'A-18'!M117="-"),"-",SUM('A-18'!M15,'A-18'!M66,'A-18'!M117))</f>
        <v>3724</v>
      </c>
      <c r="N15" s="103">
        <f>IF(AND('A-18'!N15="-",'A-18'!N66="-",'A-18'!N117="-"),"-",SUM('A-18'!N15,'A-18'!N66,'A-18'!N117))</f>
        <v>61325</v>
      </c>
      <c r="O15" s="103">
        <f>IF(AND('A-18'!O15="-",'A-18'!O66="-",'A-18'!O117="-"),"-",SUM('A-18'!O15,'A-18'!O66,'A-18'!O117))</f>
        <v>40992</v>
      </c>
      <c r="P15" s="103">
        <f>IF(AND('A-18'!P15="-",'A-18'!P66="-",'A-18'!P117="-"),"-",SUM('A-18'!P15,'A-18'!P66,'A-18'!P117))</f>
        <v>943</v>
      </c>
      <c r="Q15" s="103">
        <f>IF(AND('A-18'!Q15="-",'A-18'!Q66="-",'A-18'!Q117="-"),"-",SUM('A-18'!Q15,'A-18'!Q66,'A-18'!Q117))</f>
        <v>86</v>
      </c>
      <c r="R15" s="103">
        <f>IF(AND('A-18'!R15="-",'A-18'!R66="-",'A-18'!R117="-"),"-",SUM('A-18'!R15,'A-18'!R66,'A-18'!R117))</f>
        <v>107070</v>
      </c>
      <c r="S15" s="14"/>
      <c r="T15" s="14"/>
    </row>
    <row r="16" spans="1:21" ht="11.25" customHeight="1">
      <c r="A16" s="68">
        <v>1987</v>
      </c>
      <c r="B16" s="103" t="str">
        <f>IF(AND('A-18'!B16="-",'A-18'!B67="-",'A-18'!B118="-"),"-",SUM('A-18'!B16,'A-18'!B67,'A-18'!B118))</f>
        <v>-</v>
      </c>
      <c r="C16" s="103" t="str">
        <f>IF(AND('A-18'!C16="-",'A-18'!C67="-",'A-18'!C118="-"),"-",SUM('A-18'!C16,'A-18'!C67,'A-18'!C118))</f>
        <v>-</v>
      </c>
      <c r="D16" s="103">
        <f>IF(AND('A-18'!D16="-",'A-18'!D67="-",'A-18'!D118="-"),"-",SUM('A-18'!D16,'A-18'!D67,'A-18'!D118))</f>
        <v>3112</v>
      </c>
      <c r="E16" s="103">
        <f>IF(AND('A-18'!E16="-",'A-18'!E67="-",'A-18'!E118="-"),"-",SUM('A-18'!E16,'A-18'!E67,'A-18'!E118))</f>
        <v>20685</v>
      </c>
      <c r="F16" s="103">
        <f>IF(AND('A-18'!F16="-",'A-18'!F67="-",'A-18'!F118="-"),"-",SUM('A-18'!F16,'A-18'!F67,'A-18'!F118))</f>
        <v>6309</v>
      </c>
      <c r="G16" s="103">
        <f>IF(AND('A-18'!G16="-",'A-18'!G67="-",'A-18'!G118="-"),"-",SUM('A-18'!G16,'A-18'!G67,'A-18'!G118))</f>
        <v>17</v>
      </c>
      <c r="H16" s="103" t="str">
        <f>IF(AND('A-18'!H16="-",'A-18'!H67="-",'A-18'!H118="-"),"-",SUM('A-18'!H16,'A-18'!H67,'A-18'!H118))</f>
        <v>-</v>
      </c>
      <c r="I16" s="103">
        <f>IF(AND('A-18'!I16="-",'A-18'!I67="-",'A-18'!I118="-"),"-",SUM('A-18'!I16,'A-18'!I67,'A-18'!I118))</f>
        <v>30123</v>
      </c>
      <c r="K16" s="103" t="str">
        <f>IF(AND('A-18'!K16="-",'A-18'!K67="-",'A-18'!K118="-"),"-",SUM('A-18'!K16,'A-18'!K67,'A-18'!K118))</f>
        <v>-</v>
      </c>
      <c r="L16" s="103" t="str">
        <f>IF(AND('A-18'!L16="-",'A-18'!L67="-",'A-18'!L118="-"),"-",SUM('A-18'!L16,'A-18'!L67,'A-18'!L118))</f>
        <v>-</v>
      </c>
      <c r="M16" s="103">
        <f>IF(AND('A-18'!M16="-",'A-18'!M67="-",'A-18'!M118="-"),"-",SUM('A-18'!M16,'A-18'!M67,'A-18'!M118))</f>
        <v>617</v>
      </c>
      <c r="N16" s="103">
        <f>IF(AND('A-18'!N16="-",'A-18'!N67="-",'A-18'!N118="-"),"-",SUM('A-18'!N16,'A-18'!N67,'A-18'!N118))</f>
        <v>44110</v>
      </c>
      <c r="O16" s="103">
        <f>IF(AND('A-18'!O16="-",'A-18'!O67="-",'A-18'!O118="-"),"-",SUM('A-18'!O16,'A-18'!O67,'A-18'!O118))</f>
        <v>24852</v>
      </c>
      <c r="P16" s="103">
        <f>IF(AND('A-18'!P16="-",'A-18'!P67="-",'A-18'!P118="-"),"-",SUM('A-18'!P16,'A-18'!P67,'A-18'!P118))</f>
        <v>44</v>
      </c>
      <c r="Q16" s="103">
        <f>IF(AND('A-18'!Q16="-",'A-18'!Q67="-",'A-18'!Q118="-"),"-",SUM('A-18'!Q16,'A-18'!Q67,'A-18'!Q118))</f>
        <v>3</v>
      </c>
      <c r="R16" s="103">
        <f>IF(AND('A-18'!R16="-",'A-18'!R67="-",'A-18'!R118="-"),"-",SUM('A-18'!R16,'A-18'!R67,'A-18'!R118))</f>
        <v>69626</v>
      </c>
      <c r="S16" s="14"/>
      <c r="T16" s="14"/>
    </row>
    <row r="17" spans="1:20" ht="11.25" customHeight="1">
      <c r="A17" s="68">
        <v>1988</v>
      </c>
      <c r="B17" s="103" t="str">
        <f>IF(AND('A-18'!B17="-",'A-18'!B68="-",'A-18'!B119="-"),"-",SUM('A-18'!B17,'A-18'!B68,'A-18'!B119))</f>
        <v>-</v>
      </c>
      <c r="C17" s="103" t="str">
        <f>IF(AND('A-18'!C17="-",'A-18'!C68="-",'A-18'!C119="-"),"-",SUM('A-18'!C17,'A-18'!C68,'A-18'!C119))</f>
        <v>-</v>
      </c>
      <c r="D17" s="103" t="str">
        <f>IF(AND('A-18'!D17="-",'A-18'!D68="-",'A-18'!D119="-"),"-",SUM('A-18'!D17,'A-18'!D68,'A-18'!D119))</f>
        <v>-</v>
      </c>
      <c r="E17" s="103">
        <f>IF(AND('A-18'!E17="-",'A-18'!E68="-",'A-18'!E119="-"),"-",SUM('A-18'!E17,'A-18'!E68,'A-18'!E119))</f>
        <v>16592</v>
      </c>
      <c r="F17" s="103">
        <f>IF(AND('A-18'!F17="-",'A-18'!F68="-",'A-18'!F119="-"),"-",SUM('A-18'!F17,'A-18'!F68,'A-18'!F119))</f>
        <v>1156</v>
      </c>
      <c r="G17" s="103">
        <f>IF(AND('A-18'!G17="-",'A-18'!G68="-",'A-18'!G119="-"),"-",SUM('A-18'!G17,'A-18'!G68,'A-18'!G119))</f>
        <v>33</v>
      </c>
      <c r="H17" s="103" t="str">
        <f>IF(AND('A-18'!H17="-",'A-18'!H68="-",'A-18'!H119="-"),"-",SUM('A-18'!H17,'A-18'!H68,'A-18'!H119))</f>
        <v>-</v>
      </c>
      <c r="I17" s="103">
        <f>IF(AND('A-18'!I17="-",'A-18'!I68="-",'A-18'!I119="-"),"-",SUM('A-18'!I17,'A-18'!I68,'A-18'!I119))</f>
        <v>17781</v>
      </c>
      <c r="K17" s="103" t="str">
        <f>IF(AND('A-18'!K17="-",'A-18'!K68="-",'A-18'!K119="-"),"-",SUM('A-18'!K17,'A-18'!K68,'A-18'!K119))</f>
        <v>-</v>
      </c>
      <c r="L17" s="103" t="str">
        <f>IF(AND('A-18'!L17="-",'A-18'!L68="-",'A-18'!L119="-"),"-",SUM('A-18'!L17,'A-18'!L68,'A-18'!L119))</f>
        <v>-</v>
      </c>
      <c r="M17" s="103" t="str">
        <f>IF(AND('A-18'!M17="-",'A-18'!M68="-",'A-18'!M119="-"),"-",SUM('A-18'!M17,'A-18'!M68,'A-18'!M119))</f>
        <v>-</v>
      </c>
      <c r="N17" s="103">
        <f>IF(AND('A-18'!N17="-",'A-18'!N68="-",'A-18'!N119="-"),"-",SUM('A-18'!N17,'A-18'!N68,'A-18'!N119))</f>
        <v>60969</v>
      </c>
      <c r="O17" s="103">
        <f>IF(AND('A-18'!O17="-",'A-18'!O68="-",'A-18'!O119="-"),"-",SUM('A-18'!O17,'A-18'!O68,'A-18'!O119))</f>
        <v>5654</v>
      </c>
      <c r="P17" s="103">
        <f>IF(AND('A-18'!P17="-",'A-18'!P68="-",'A-18'!P119="-"),"-",SUM('A-18'!P17,'A-18'!P68,'A-18'!P119))</f>
        <v>497</v>
      </c>
      <c r="Q17" s="103" t="str">
        <f>IF(AND('A-18'!Q17="-",'A-18'!Q68="-",'A-18'!Q119="-"),"-",SUM('A-18'!Q17,'A-18'!Q68,'A-18'!Q119))</f>
        <v>-</v>
      </c>
      <c r="R17" s="103">
        <f>IF(AND('A-18'!R17="-",'A-18'!R68="-",'A-18'!R119="-"),"-",SUM('A-18'!R17,'A-18'!R68,'A-18'!R119))</f>
        <v>67120</v>
      </c>
      <c r="S17" s="14"/>
      <c r="T17" s="14"/>
    </row>
    <row r="18" spans="1:20" ht="11.25" customHeight="1">
      <c r="A18" s="68">
        <v>1989</v>
      </c>
      <c r="B18" s="103" t="str">
        <f>IF(AND('A-18'!B18="-",'A-18'!B69="-",'A-18'!B120="-"),"-",SUM('A-18'!B18,'A-18'!B69,'A-18'!B120))</f>
        <v>-</v>
      </c>
      <c r="C18" s="103">
        <f>IF(AND('A-18'!C18="-",'A-18'!C69="-",'A-18'!C120="-"),"-",SUM('A-18'!C18,'A-18'!C69,'A-18'!C120))</f>
        <v>790</v>
      </c>
      <c r="D18" s="103">
        <f>IF(AND('A-18'!D18="-",'A-18'!D69="-",'A-18'!D120="-"),"-",SUM('A-18'!D18,'A-18'!D69,'A-18'!D120))</f>
        <v>1597</v>
      </c>
      <c r="E18" s="103">
        <f>IF(AND('A-18'!E18="-",'A-18'!E69="-",'A-18'!E120="-"),"-",SUM('A-18'!E18,'A-18'!E69,'A-18'!E120))</f>
        <v>6389</v>
      </c>
      <c r="F18" s="103">
        <f>IF(AND('A-18'!F18="-",'A-18'!F69="-",'A-18'!F120="-"),"-",SUM('A-18'!F18,'A-18'!F69,'A-18'!F120))</f>
        <v>5622</v>
      </c>
      <c r="G18" s="103" t="str">
        <f>IF(AND('A-18'!G18="-",'A-18'!G69="-",'A-18'!G120="-"),"-",SUM('A-18'!G18,'A-18'!G69,'A-18'!G120))</f>
        <v>-</v>
      </c>
      <c r="H18" s="103" t="str">
        <f>IF(AND('A-18'!H18="-",'A-18'!H69="-",'A-18'!H120="-"),"-",SUM('A-18'!H18,'A-18'!H69,'A-18'!H120))</f>
        <v>-</v>
      </c>
      <c r="I18" s="103">
        <f>IF(AND('A-18'!I18="-",'A-18'!I69="-",'A-18'!I120="-"),"-",SUM('A-18'!I18,'A-18'!I69,'A-18'!I120))</f>
        <v>14398</v>
      </c>
      <c r="K18" s="103" t="str">
        <f>IF(AND('A-18'!K18="-",'A-18'!K69="-",'A-18'!K120="-"),"-",SUM('A-18'!K18,'A-18'!K69,'A-18'!K120))</f>
        <v>-</v>
      </c>
      <c r="L18" s="103">
        <f>IF(AND('A-18'!L18="-",'A-18'!L69="-",'A-18'!L120="-"),"-",SUM('A-18'!L18,'A-18'!L69,'A-18'!L120))</f>
        <v>19</v>
      </c>
      <c r="M18" s="103">
        <f>IF(AND('A-18'!M18="-",'A-18'!M69="-",'A-18'!M120="-"),"-",SUM('A-18'!M18,'A-18'!M69,'A-18'!M120))</f>
        <v>14</v>
      </c>
      <c r="N18" s="103">
        <f>IF(AND('A-18'!N18="-",'A-18'!N69="-",'A-18'!N120="-"),"-",SUM('A-18'!N18,'A-18'!N69,'A-18'!N120))</f>
        <v>68576</v>
      </c>
      <c r="O18" s="103">
        <f>IF(AND('A-18'!O18="-",'A-18'!O69="-",'A-18'!O120="-"),"-",SUM('A-18'!O18,'A-18'!O69,'A-18'!O120))</f>
        <v>52718</v>
      </c>
      <c r="P18" s="103">
        <f>IF(AND('A-18'!P18="-",'A-18'!P69="-",'A-18'!P120="-"),"-",SUM('A-18'!P18,'A-18'!P69,'A-18'!P120))</f>
        <v>8855</v>
      </c>
      <c r="Q18" s="103" t="str">
        <f>IF(AND('A-18'!Q18="-",'A-18'!Q69="-",'A-18'!Q120="-"),"-",SUM('A-18'!Q18,'A-18'!Q69,'A-18'!Q120))</f>
        <v>-</v>
      </c>
      <c r="R18" s="103">
        <f>IF(AND('A-18'!R18="-",'A-18'!R69="-",'A-18'!R120="-"),"-",SUM('A-18'!R18,'A-18'!R69,'A-18'!R120))</f>
        <v>130182</v>
      </c>
      <c r="S18" s="14"/>
      <c r="T18" s="14"/>
    </row>
    <row r="19" spans="1:20" ht="11.25" customHeight="1">
      <c r="A19" s="68">
        <v>1990</v>
      </c>
      <c r="B19" s="103" t="str">
        <f>IF(AND('A-18'!B19="-",'A-18'!B70="-",'A-18'!B121="-"),"-",SUM('A-18'!B19,'A-18'!B70,'A-18'!B121))</f>
        <v>-</v>
      </c>
      <c r="C19" s="103" t="str">
        <f>IF(AND('A-18'!C19="-",'A-18'!C70="-",'A-18'!C121="-"),"-",SUM('A-18'!C19,'A-18'!C70,'A-18'!C121))</f>
        <v>-</v>
      </c>
      <c r="D19" s="103">
        <f>IF(AND('A-18'!D19="-",'A-18'!D70="-",'A-18'!D121="-"),"-",SUM('A-18'!D19,'A-18'!D70,'A-18'!D121))</f>
        <v>1283</v>
      </c>
      <c r="E19" s="103">
        <f>IF(AND('A-18'!E19="-",'A-18'!E70="-",'A-18'!E121="-"),"-",SUM('A-18'!E19,'A-18'!E70,'A-18'!E121))</f>
        <v>9233</v>
      </c>
      <c r="F19" s="103">
        <f>IF(AND('A-18'!F19="-",'A-18'!F70="-",'A-18'!F121="-"),"-",SUM('A-18'!F19,'A-18'!F70,'A-18'!F121))</f>
        <v>6153</v>
      </c>
      <c r="G19" s="103">
        <f>IF(AND('A-18'!G19="-",'A-18'!G70="-",'A-18'!G121="-"),"-",SUM('A-18'!G19,'A-18'!G70,'A-18'!G121))</f>
        <v>3434</v>
      </c>
      <c r="H19" s="103" t="str">
        <f>IF(AND('A-18'!H19="-",'A-18'!H70="-",'A-18'!H121="-"),"-",SUM('A-18'!H19,'A-18'!H70,'A-18'!H121))</f>
        <v>-</v>
      </c>
      <c r="I19" s="103">
        <f>IF(AND('A-18'!I19="-",'A-18'!I70="-",'A-18'!I121="-"),"-",SUM('A-18'!I19,'A-18'!I70,'A-18'!I121))</f>
        <v>20103</v>
      </c>
      <c r="K19" s="103" t="str">
        <f>IF(AND('A-18'!K19="-",'A-18'!K70="-",'A-18'!K121="-"),"-",SUM('A-18'!K19,'A-18'!K70,'A-18'!K121))</f>
        <v>-</v>
      </c>
      <c r="L19" s="103" t="str">
        <f>IF(AND('A-18'!L19="-",'A-18'!L70="-",'A-18'!L121="-"),"-",SUM('A-18'!L19,'A-18'!L70,'A-18'!L121))</f>
        <v>-</v>
      </c>
      <c r="M19" s="103">
        <f>IF(AND('A-18'!M19="-",'A-18'!M70="-",'A-18'!M121="-"),"-",SUM('A-18'!M19,'A-18'!M70,'A-18'!M121))</f>
        <v>5402</v>
      </c>
      <c r="N19" s="103">
        <f>IF(AND('A-18'!N19="-",'A-18'!N70="-",'A-18'!N121="-"),"-",SUM('A-18'!N19,'A-18'!N70,'A-18'!N121))</f>
        <v>55775</v>
      </c>
      <c r="O19" s="103">
        <f>IF(AND('A-18'!O19="-",'A-18'!O70="-",'A-18'!O121="-"),"-",SUM('A-18'!O19,'A-18'!O70,'A-18'!O121))</f>
        <v>54513</v>
      </c>
      <c r="P19" s="103">
        <f>IF(AND('A-18'!P19="-",'A-18'!P70="-",'A-18'!P121="-"),"-",SUM('A-18'!P19,'A-18'!P70,'A-18'!P121))</f>
        <v>21261</v>
      </c>
      <c r="Q19" s="103" t="str">
        <f>IF(AND('A-18'!Q19="-",'A-18'!Q70="-",'A-18'!Q121="-"),"-",SUM('A-18'!Q19,'A-18'!Q70,'A-18'!Q121))</f>
        <v>-</v>
      </c>
      <c r="R19" s="103">
        <f>IF(AND('A-18'!R19="-",'A-18'!R70="-",'A-18'!R121="-"),"-",SUM('A-18'!R19,'A-18'!R70,'A-18'!R121))</f>
        <v>136951</v>
      </c>
      <c r="S19" s="14"/>
      <c r="T19" s="14"/>
    </row>
    <row r="20" spans="1:20" ht="11.25" customHeight="1">
      <c r="A20" s="68">
        <v>1991</v>
      </c>
      <c r="B20" s="103" t="str">
        <f>IF(AND('A-18'!B20="-",'A-18'!B71="-",'A-18'!B122="-"),"-",SUM('A-18'!B20,'A-18'!B71,'A-18'!B122))</f>
        <v>-</v>
      </c>
      <c r="C20" s="103" t="str">
        <f>IF(AND('A-18'!C20="-",'A-18'!C71="-",'A-18'!C122="-"),"-",SUM('A-18'!C20,'A-18'!C71,'A-18'!C122))</f>
        <v>-</v>
      </c>
      <c r="D20" s="103">
        <f>IF(AND('A-18'!D20="-",'A-18'!D71="-",'A-18'!D122="-"),"-",SUM('A-18'!D20,'A-18'!D71,'A-18'!D122))</f>
        <v>1911</v>
      </c>
      <c r="E20" s="103">
        <f>IF(AND('A-18'!E20="-",'A-18'!E71="-",'A-18'!E122="-"),"-",SUM('A-18'!E20,'A-18'!E71,'A-18'!E122))</f>
        <v>6560</v>
      </c>
      <c r="F20" s="103">
        <f>IF(AND('A-18'!F20="-",'A-18'!F71="-",'A-18'!F122="-"),"-",SUM('A-18'!F20,'A-18'!F71,'A-18'!F122))</f>
        <v>1645</v>
      </c>
      <c r="G20" s="103">
        <f>IF(AND('A-18'!G20="-",'A-18'!G71="-",'A-18'!G122="-"),"-",SUM('A-18'!G20,'A-18'!G71,'A-18'!G122))</f>
        <v>209</v>
      </c>
      <c r="H20" s="103" t="str">
        <f>IF(AND('A-18'!H20="-",'A-18'!H71="-",'A-18'!H122="-"),"-",SUM('A-18'!H20,'A-18'!H71,'A-18'!H122))</f>
        <v>-</v>
      </c>
      <c r="I20" s="103">
        <f>IF(AND('A-18'!I20="-",'A-18'!I71="-",'A-18'!I122="-"),"-",SUM('A-18'!I20,'A-18'!I71,'A-18'!I122))</f>
        <v>10325</v>
      </c>
      <c r="K20" s="103" t="str">
        <f>IF(AND('A-18'!K20="-",'A-18'!K71="-",'A-18'!K122="-"),"-",SUM('A-18'!K20,'A-18'!K71,'A-18'!K122))</f>
        <v>-</v>
      </c>
      <c r="L20" s="103" t="str">
        <f>IF(AND('A-18'!L20="-",'A-18'!L71="-",'A-18'!L122="-"),"-",SUM('A-18'!L20,'A-18'!L71,'A-18'!L122))</f>
        <v>-</v>
      </c>
      <c r="M20" s="103">
        <f>IF(AND('A-18'!M20="-",'A-18'!M71="-",'A-18'!M122="-"),"-",SUM('A-18'!M20,'A-18'!M71,'A-18'!M122))</f>
        <v>6781</v>
      </c>
      <c r="N20" s="103">
        <f>IF(AND('A-18'!N20="-",'A-18'!N71="-",'A-18'!N122="-"),"-",SUM('A-18'!N20,'A-18'!N71,'A-18'!N122))</f>
        <v>89094</v>
      </c>
      <c r="O20" s="103">
        <f>IF(AND('A-18'!O20="-",'A-18'!O71="-",'A-18'!O122="-"),"-",SUM('A-18'!O20,'A-18'!O71,'A-18'!O122))</f>
        <v>29652</v>
      </c>
      <c r="P20" s="103">
        <f>IF(AND('A-18'!P20="-",'A-18'!P71="-",'A-18'!P122="-"),"-",SUM('A-18'!P20,'A-18'!P71,'A-18'!P122))</f>
        <v>6968</v>
      </c>
      <c r="Q20" s="103" t="str">
        <f>IF(AND('A-18'!Q20="-",'A-18'!Q71="-",'A-18'!Q122="-"),"-",SUM('A-18'!Q20,'A-18'!Q71,'A-18'!Q122))</f>
        <v>-</v>
      </c>
      <c r="R20" s="103">
        <f>IF(AND('A-18'!R20="-",'A-18'!R71="-",'A-18'!R122="-"),"-",SUM('A-18'!R20,'A-18'!R71,'A-18'!R122))</f>
        <v>132495</v>
      </c>
      <c r="S20" s="14"/>
      <c r="T20" s="14"/>
    </row>
    <row r="21" spans="1:20" ht="11.25" customHeight="1">
      <c r="A21" s="68">
        <v>1992</v>
      </c>
      <c r="B21" s="103" t="str">
        <f>IF(AND('A-18'!B21="-",'A-18'!B72="-",'A-18'!B123="-"),"-",SUM('A-18'!B21,'A-18'!B72,'A-18'!B123))</f>
        <v>-</v>
      </c>
      <c r="C21" s="103">
        <f>IF(AND('A-18'!C21="-",'A-18'!C72="-",'A-18'!C123="-"),"-",SUM('A-18'!C21,'A-18'!C72,'A-18'!C123))</f>
        <v>118</v>
      </c>
      <c r="D21" s="103" t="str">
        <f>IF(AND('A-18'!D21="-",'A-18'!D72="-",'A-18'!D123="-"),"-",SUM('A-18'!D21,'A-18'!D72,'A-18'!D123))</f>
        <v>-</v>
      </c>
      <c r="E21" s="103">
        <f>IF(AND('A-18'!E21="-",'A-18'!E72="-",'A-18'!E123="-"),"-",SUM('A-18'!E21,'A-18'!E72,'A-18'!E123))</f>
        <v>8181</v>
      </c>
      <c r="F21" s="103">
        <f>IF(AND('A-18'!F21="-",'A-18'!F72="-",'A-18'!F123="-"),"-",SUM('A-18'!F21,'A-18'!F72,'A-18'!F123))</f>
        <v>6055</v>
      </c>
      <c r="G21" s="103">
        <f>IF(AND('A-18'!G21="-",'A-18'!G72="-",'A-18'!G123="-"),"-",SUM('A-18'!G21,'A-18'!G72,'A-18'!G123))</f>
        <v>2401</v>
      </c>
      <c r="H21" s="103">
        <f>IF(AND('A-18'!H21="-",'A-18'!H72="-",'A-18'!H123="-"),"-",SUM('A-18'!H21,'A-18'!H72,'A-18'!H123))</f>
        <v>215</v>
      </c>
      <c r="I21" s="103">
        <f>IF(AND('A-18'!I21="-",'A-18'!I72="-",'A-18'!I123="-"),"-",SUM('A-18'!I21,'A-18'!I72,'A-18'!I123))</f>
        <v>16970</v>
      </c>
      <c r="K21" s="103" t="str">
        <f>IF(AND('A-18'!K21="-",'A-18'!K72="-",'A-18'!K123="-"),"-",SUM('A-18'!K21,'A-18'!K72,'A-18'!K123))</f>
        <v>-</v>
      </c>
      <c r="L21" s="103">
        <f>IF(AND('A-18'!L21="-",'A-18'!L72="-",'A-18'!L123="-"),"-",SUM('A-18'!L21,'A-18'!L72,'A-18'!L123))</f>
        <v>32</v>
      </c>
      <c r="M21" s="103" t="str">
        <f>IF(AND('A-18'!M21="-",'A-18'!M72="-",'A-18'!M123="-"),"-",SUM('A-18'!M21,'A-18'!M72,'A-18'!M123))</f>
        <v>-</v>
      </c>
      <c r="N21" s="103">
        <f>IF(AND('A-18'!N21="-",'A-18'!N72="-",'A-18'!N123="-"),"-",SUM('A-18'!N21,'A-18'!N72,'A-18'!N123))</f>
        <v>30875</v>
      </c>
      <c r="O21" s="103">
        <f>IF(AND('A-18'!O21="-",'A-18'!O72="-",'A-18'!O123="-"),"-",SUM('A-18'!O21,'A-18'!O72,'A-18'!O123))</f>
        <v>37891</v>
      </c>
      <c r="P21" s="103">
        <f>IF(AND('A-18'!P21="-",'A-18'!P72="-",'A-18'!P123="-"),"-",SUM('A-18'!P21,'A-18'!P72,'A-18'!P123))</f>
        <v>7542</v>
      </c>
      <c r="Q21" s="103">
        <f>IF(AND('A-18'!Q21="-",'A-18'!Q72="-",'A-18'!Q123="-"),"-",SUM('A-18'!Q21,'A-18'!Q72,'A-18'!Q123))</f>
        <v>324</v>
      </c>
      <c r="R21" s="103">
        <f>IF(AND('A-18'!R21="-",'A-18'!R72="-",'A-18'!R123="-"),"-",SUM('A-18'!R21,'A-18'!R72,'A-18'!R123))</f>
        <v>76664</v>
      </c>
      <c r="S21" s="14"/>
      <c r="T21" s="14"/>
    </row>
    <row r="22" spans="1:20" ht="11.25" customHeight="1">
      <c r="A22" s="68">
        <v>1993</v>
      </c>
      <c r="B22" s="103" t="str">
        <f>IF(AND('A-18'!B22="-",'A-18'!B73="-",'A-18'!B124="-"),"-",SUM('A-18'!B22,'A-18'!B73,'A-18'!B124))</f>
        <v>-</v>
      </c>
      <c r="C22" s="103">
        <f>IF(AND('A-18'!C22="-",'A-18'!C73="-",'A-18'!C124="-"),"-",SUM('A-18'!C22,'A-18'!C73,'A-18'!C124))</f>
        <v>178</v>
      </c>
      <c r="D22" s="103" t="str">
        <f>IF(AND('A-18'!D22="-",'A-18'!D73="-",'A-18'!D124="-"),"-",SUM('A-18'!D22,'A-18'!D73,'A-18'!D124))</f>
        <v>-</v>
      </c>
      <c r="E22" s="103">
        <f>IF(AND('A-18'!E22="-",'A-18'!E73="-",'A-18'!E124="-"),"-",SUM('A-18'!E22,'A-18'!E73,'A-18'!E124))</f>
        <v>2467</v>
      </c>
      <c r="F22" s="103">
        <f>IF(AND('A-18'!F22="-",'A-18'!F73="-",'A-18'!F124="-"),"-",SUM('A-18'!F22,'A-18'!F73,'A-18'!F124))</f>
        <v>4204</v>
      </c>
      <c r="G22" s="103">
        <f>IF(AND('A-18'!G22="-",'A-18'!G73="-",'A-18'!G124="-"),"-",SUM('A-18'!G22,'A-18'!G73,'A-18'!G124))</f>
        <v>3536</v>
      </c>
      <c r="H22" s="103" t="str">
        <f>IF(AND('A-18'!H22="-",'A-18'!H73="-",'A-18'!H124="-"),"-",SUM('A-18'!H22,'A-18'!H73,'A-18'!H124))</f>
        <v>-</v>
      </c>
      <c r="I22" s="103">
        <f>IF(AND('A-18'!I22="-",'A-18'!I73="-",'A-18'!I124="-"),"-",SUM('A-18'!I22,'A-18'!I73,'A-18'!I124))</f>
        <v>10385</v>
      </c>
      <c r="K22" s="103" t="str">
        <f>IF(AND('A-18'!K22="-",'A-18'!K73="-",'A-18'!K124="-"),"-",SUM('A-18'!K22,'A-18'!K73,'A-18'!K124))</f>
        <v>-</v>
      </c>
      <c r="L22" s="103">
        <f>IF(AND('A-18'!L22="-",'A-18'!L73="-",'A-18'!L124="-"),"-",SUM('A-18'!L22,'A-18'!L73,'A-18'!L124))</f>
        <v>48</v>
      </c>
      <c r="M22" s="103" t="str">
        <f>IF(AND('A-18'!M22="-",'A-18'!M73="-",'A-18'!M124="-"),"-",SUM('A-18'!M22,'A-18'!M73,'A-18'!M124))</f>
        <v>-</v>
      </c>
      <c r="N22" s="103">
        <f>IF(AND('A-18'!N22="-",'A-18'!N73="-",'A-18'!N124="-"),"-",SUM('A-18'!N22,'A-18'!N73,'A-18'!N124))</f>
        <v>28754</v>
      </c>
      <c r="O22" s="103">
        <f>IF(AND('A-18'!O22="-",'A-18'!O73="-",'A-18'!O124="-"),"-",SUM('A-18'!O22,'A-18'!O73,'A-18'!O124))</f>
        <v>34621</v>
      </c>
      <c r="P22" s="103">
        <f>IF(AND('A-18'!P22="-",'A-18'!P73="-",'A-18'!P124="-"),"-",SUM('A-18'!P22,'A-18'!P73,'A-18'!P124))</f>
        <v>16373</v>
      </c>
      <c r="Q22" s="103" t="str">
        <f>IF(AND('A-18'!Q22="-",'A-18'!Q73="-",'A-18'!Q124="-"),"-",SUM('A-18'!Q22,'A-18'!Q73,'A-18'!Q124))</f>
        <v>-</v>
      </c>
      <c r="R22" s="103">
        <f>IF(AND('A-18'!R22="-",'A-18'!R73="-",'A-18'!R124="-"),"-",SUM('A-18'!R22,'A-18'!R73,'A-18'!R124))</f>
        <v>79796</v>
      </c>
      <c r="S22" s="14"/>
      <c r="T22" s="14"/>
    </row>
    <row r="23" spans="1:20" ht="11.25" customHeight="1">
      <c r="A23" s="68">
        <v>1994</v>
      </c>
      <c r="B23" s="103" t="str">
        <f>IF(AND('A-18'!B23="-",'A-18'!B74="-",'A-18'!B125="-"),"-",SUM('A-18'!B23,'A-18'!B74,'A-18'!B125))</f>
        <v>-</v>
      </c>
      <c r="C23" s="103" t="str">
        <f>IF(AND('A-18'!C23="-",'A-18'!C74="-",'A-18'!C125="-"),"-",SUM('A-18'!C23,'A-18'!C74,'A-18'!C125))</f>
        <v>-</v>
      </c>
      <c r="D23" s="103" t="str">
        <f>IF(AND('A-18'!D23="-",'A-18'!D74="-",'A-18'!D125="-"),"-",SUM('A-18'!D23,'A-18'!D74,'A-18'!D125))</f>
        <v>-</v>
      </c>
      <c r="E23" s="103" t="str">
        <f>IF(AND('A-18'!E23="-",'A-18'!E74="-",'A-18'!E125="-"),"-",SUM('A-18'!E23,'A-18'!E74,'A-18'!E125))</f>
        <v>-</v>
      </c>
      <c r="F23" s="103" t="str">
        <f>IF(AND('A-18'!F23="-",'A-18'!F74="-",'A-18'!F125="-"),"-",SUM('A-18'!F23,'A-18'!F74,'A-18'!F125))</f>
        <v>-</v>
      </c>
      <c r="G23" s="103" t="str">
        <f>IF(AND('A-18'!G23="-",'A-18'!G74="-",'A-18'!G125="-"),"-",SUM('A-18'!G23,'A-18'!G74,'A-18'!G125))</f>
        <v>-</v>
      </c>
      <c r="H23" s="103" t="str">
        <f>IF(AND('A-18'!H23="-",'A-18'!H74="-",'A-18'!H125="-"),"-",SUM('A-18'!H23,'A-18'!H74,'A-18'!H125))</f>
        <v>-</v>
      </c>
      <c r="I23" s="103" t="str">
        <f>IF(AND('A-18'!I23="-",'A-18'!I74="-",'A-18'!I125="-"),"-",SUM('A-18'!I23,'A-18'!I74,'A-18'!I125))</f>
        <v>-</v>
      </c>
      <c r="K23" s="103" t="str">
        <f>IF(AND('A-18'!K23="-",'A-18'!K74="-",'A-18'!K125="-"),"-",SUM('A-18'!K23,'A-18'!K74,'A-18'!K125))</f>
        <v>-</v>
      </c>
      <c r="L23" s="103" t="str">
        <f>IF(AND('A-18'!L23="-",'A-18'!L74="-",'A-18'!L125="-"),"-",SUM('A-18'!L23,'A-18'!L74,'A-18'!L125))</f>
        <v>-</v>
      </c>
      <c r="M23" s="103" t="str">
        <f>IF(AND('A-18'!M23="-",'A-18'!M74="-",'A-18'!M125="-"),"-",SUM('A-18'!M23,'A-18'!M74,'A-18'!M125))</f>
        <v>-</v>
      </c>
      <c r="N23" s="103" t="str">
        <f>IF(AND('A-18'!N23="-",'A-18'!N74="-",'A-18'!N125="-"),"-",SUM('A-18'!N23,'A-18'!N74,'A-18'!N125))</f>
        <v>-</v>
      </c>
      <c r="O23" s="103" t="str">
        <f>IF(AND('A-18'!O23="-",'A-18'!O74="-",'A-18'!O125="-"),"-",SUM('A-18'!O23,'A-18'!O74,'A-18'!O125))</f>
        <v>-</v>
      </c>
      <c r="P23" s="103" t="str">
        <f>IF(AND('A-18'!P23="-",'A-18'!P74="-",'A-18'!P125="-"),"-",SUM('A-18'!P23,'A-18'!P74,'A-18'!P125))</f>
        <v>-</v>
      </c>
      <c r="Q23" s="103" t="str">
        <f>IF(AND('A-18'!Q23="-",'A-18'!Q74="-",'A-18'!Q125="-"),"-",SUM('A-18'!Q23,'A-18'!Q74,'A-18'!Q125))</f>
        <v>-</v>
      </c>
      <c r="R23" s="103" t="str">
        <f>IF(AND('A-18'!R23="-",'A-18'!R74="-",'A-18'!R125="-"),"-",SUM('A-18'!R23,'A-18'!R74,'A-18'!R125))</f>
        <v>-</v>
      </c>
      <c r="S23" s="14"/>
      <c r="T23" s="14"/>
    </row>
    <row r="24" spans="1:20" ht="11.25" customHeight="1">
      <c r="A24" s="68">
        <v>1995</v>
      </c>
      <c r="B24" s="103" t="str">
        <f>IF(AND('A-18'!B24="-",'A-18'!B75="-",'A-18'!B126="-"),"-",SUM('A-18'!B24,'A-18'!B75,'A-18'!B126))</f>
        <v>-</v>
      </c>
      <c r="C24" s="103" t="str">
        <f>IF(AND('A-18'!C24="-",'A-18'!C75="-",'A-18'!C126="-"),"-",SUM('A-18'!C24,'A-18'!C75,'A-18'!C126))</f>
        <v>-</v>
      </c>
      <c r="D24" s="103" t="str">
        <f>IF(AND('A-18'!D24="-",'A-18'!D75="-",'A-18'!D126="-"),"-",SUM('A-18'!D24,'A-18'!D75,'A-18'!D126))</f>
        <v>-</v>
      </c>
      <c r="E24" s="103">
        <f>IF(AND('A-18'!E24="-",'A-18'!E75="-",'A-18'!E126="-"),"-",SUM('A-18'!E24,'A-18'!E75,'A-18'!E126))</f>
        <v>12</v>
      </c>
      <c r="F24" s="103">
        <f>IF(AND('A-18'!F24="-",'A-18'!F75="-",'A-18'!F126="-"),"-",SUM('A-18'!F24,'A-18'!F75,'A-18'!F126))</f>
        <v>176</v>
      </c>
      <c r="G24" s="103">
        <f>IF(AND('A-18'!G24="-",'A-18'!G75="-",'A-18'!G126="-"),"-",SUM('A-18'!G24,'A-18'!G75,'A-18'!G126))</f>
        <v>49</v>
      </c>
      <c r="H24" s="103" t="str">
        <f>IF(AND('A-18'!H24="-",'A-18'!H75="-",'A-18'!H126="-"),"-",SUM('A-18'!H24,'A-18'!H75,'A-18'!H126))</f>
        <v>-</v>
      </c>
      <c r="I24" s="103">
        <f>IF(AND('A-18'!I24="-",'A-18'!I75="-",'A-18'!I126="-"),"-",SUM('A-18'!I24,'A-18'!I75,'A-18'!I126))</f>
        <v>237</v>
      </c>
      <c r="K24" s="103" t="str">
        <f>IF(AND('A-18'!K24="-",'A-18'!K75="-",'A-18'!K126="-"),"-",SUM('A-18'!K24,'A-18'!K75,'A-18'!K126))</f>
        <v>-</v>
      </c>
      <c r="L24" s="103" t="str">
        <f>IF(AND('A-18'!L24="-",'A-18'!L75="-",'A-18'!L126="-"),"-",SUM('A-18'!L24,'A-18'!L75,'A-18'!L126))</f>
        <v>-</v>
      </c>
      <c r="M24" s="103" t="str">
        <f>IF(AND('A-18'!M24="-",'A-18'!M75="-",'A-18'!M126="-"),"-",SUM('A-18'!M24,'A-18'!M75,'A-18'!M126))</f>
        <v>-</v>
      </c>
      <c r="N24" s="103">
        <f>IF(AND('A-18'!N24="-",'A-18'!N75="-",'A-18'!N126="-"),"-",SUM('A-18'!N24,'A-18'!N75,'A-18'!N126))</f>
        <v>3216</v>
      </c>
      <c r="O24" s="103">
        <f>IF(AND('A-18'!O24="-",'A-18'!O75="-",'A-18'!O126="-"),"-",SUM('A-18'!O24,'A-18'!O75,'A-18'!O126))</f>
        <v>31680</v>
      </c>
      <c r="P24" s="103">
        <f>IF(AND('A-18'!P24="-",'A-18'!P75="-",'A-18'!P126="-"),"-",SUM('A-18'!P24,'A-18'!P75,'A-18'!P126))</f>
        <v>8723</v>
      </c>
      <c r="Q24" s="103" t="str">
        <f>IF(AND('A-18'!Q24="-",'A-18'!Q75="-",'A-18'!Q126="-"),"-",SUM('A-18'!Q24,'A-18'!Q75,'A-18'!Q126))</f>
        <v>-</v>
      </c>
      <c r="R24" s="103">
        <f>IF(AND('A-18'!R24="-",'A-18'!R75="-",'A-18'!R126="-"),"-",SUM('A-18'!R24,'A-18'!R75,'A-18'!R126))</f>
        <v>43619</v>
      </c>
      <c r="S24" s="14"/>
      <c r="T24" s="14"/>
    </row>
    <row r="25" spans="1:20" ht="11.25" customHeight="1">
      <c r="A25" s="68">
        <v>1996</v>
      </c>
      <c r="B25" s="103" t="str">
        <f>IF(AND('A-18'!B25="-",'A-18'!B76="-",'A-18'!B127="-"),"-",SUM('A-18'!B25,'A-18'!B76,'A-18'!B127))</f>
        <v>-</v>
      </c>
      <c r="C25" s="103" t="str">
        <f>IF(AND('A-18'!C25="-",'A-18'!C76="-",'A-18'!C127="-"),"-",SUM('A-18'!C25,'A-18'!C76,'A-18'!C127))</f>
        <v>-</v>
      </c>
      <c r="D25" s="103" t="str">
        <f>IF(AND('A-18'!D25="-",'A-18'!D76="-",'A-18'!D127="-"),"-",SUM('A-18'!D25,'A-18'!D76,'A-18'!D127))</f>
        <v>-</v>
      </c>
      <c r="E25" s="103">
        <f>IF(AND('A-18'!E25="-",'A-18'!E76="-",'A-18'!E127="-"),"-",SUM('A-18'!E25,'A-18'!E76,'A-18'!E127))</f>
        <v>8</v>
      </c>
      <c r="F25" s="103">
        <f>IF(AND('A-18'!F25="-",'A-18'!F76="-",'A-18'!F127="-"),"-",SUM('A-18'!F25,'A-18'!F76,'A-18'!F127))</f>
        <v>65</v>
      </c>
      <c r="G25" s="103">
        <f>IF(AND('A-18'!G25="-",'A-18'!G76="-",'A-18'!G127="-"),"-",SUM('A-18'!G25,'A-18'!G76,'A-18'!G127))</f>
        <v>12</v>
      </c>
      <c r="H25" s="103" t="str">
        <f>IF(AND('A-18'!H25="-",'A-18'!H76="-",'A-18'!H127="-"),"-",SUM('A-18'!H25,'A-18'!H76,'A-18'!H127))</f>
        <v>-</v>
      </c>
      <c r="I25" s="103">
        <f>IF(AND('A-18'!I25="-",'A-18'!I76="-",'A-18'!I127="-"),"-",SUM('A-18'!I25,'A-18'!I76,'A-18'!I127))</f>
        <v>85</v>
      </c>
      <c r="K25" s="103" t="str">
        <f>IF(AND('A-18'!K25="-",'A-18'!K76="-",'A-18'!K127="-"),"-",SUM('A-18'!K25,'A-18'!K76,'A-18'!K127))</f>
        <v>-</v>
      </c>
      <c r="L25" s="103" t="str">
        <f>IF(AND('A-18'!L25="-",'A-18'!L76="-",'A-18'!L127="-"),"-",SUM('A-18'!L25,'A-18'!L76,'A-18'!L127))</f>
        <v>-</v>
      </c>
      <c r="M25" s="103" t="str">
        <f>IF(AND('A-18'!M25="-",'A-18'!M76="-",'A-18'!M127="-"),"-",SUM('A-18'!M25,'A-18'!M76,'A-18'!M127))</f>
        <v>-</v>
      </c>
      <c r="N25" s="103">
        <f>IF(AND('A-18'!N25="-",'A-18'!N76="-",'A-18'!N127="-"),"-",SUM('A-18'!N25,'A-18'!N76,'A-18'!N127))</f>
        <v>5975</v>
      </c>
      <c r="O25" s="103">
        <f>IF(AND('A-18'!O25="-",'A-18'!O76="-",'A-18'!O127="-"),"-",SUM('A-18'!O25,'A-18'!O76,'A-18'!O127))</f>
        <v>22332</v>
      </c>
      <c r="P25" s="103">
        <f>IF(AND('A-18'!P25="-",'A-18'!P76="-",'A-18'!P127="-"),"-",SUM('A-18'!P25,'A-18'!P76,'A-18'!P127))</f>
        <v>5338</v>
      </c>
      <c r="Q25" s="103" t="str">
        <f>IF(AND('A-18'!Q25="-",'A-18'!Q76="-",'A-18'!Q127="-"),"-",SUM('A-18'!Q25,'A-18'!Q76,'A-18'!Q127))</f>
        <v>-</v>
      </c>
      <c r="R25" s="103">
        <f>IF(AND('A-18'!R25="-",'A-18'!R76="-",'A-18'!R127="-"),"-",SUM('A-18'!R25,'A-18'!R76,'A-18'!R127))</f>
        <v>33645</v>
      </c>
      <c r="S25" s="14"/>
      <c r="T25" s="14"/>
    </row>
    <row r="26" spans="1:20" ht="11.25" customHeight="1">
      <c r="A26" s="68">
        <v>1997</v>
      </c>
      <c r="B26" s="103" t="str">
        <f>IF(AND('A-18'!B26="-",'A-18'!B77="-",'A-18'!B128="-"),"-",SUM('A-18'!B26,'A-18'!B77,'A-18'!B128))</f>
        <v>-</v>
      </c>
      <c r="C26" s="103" t="str">
        <f>IF(AND('A-18'!C26="-",'A-18'!C77="-",'A-18'!C128="-"),"-",SUM('A-18'!C26,'A-18'!C77,'A-18'!C128))</f>
        <v>-</v>
      </c>
      <c r="D26" s="103" t="str">
        <f>IF(AND('A-18'!D26="-",'A-18'!D77="-",'A-18'!D128="-"),"-",SUM('A-18'!D26,'A-18'!D77,'A-18'!D128))</f>
        <v>-</v>
      </c>
      <c r="E26" s="103">
        <f>IF(AND('A-18'!E26="-",'A-18'!E77="-",'A-18'!E128="-"),"-",SUM('A-18'!E26,'A-18'!E77,'A-18'!E128))</f>
        <v>1738</v>
      </c>
      <c r="F26" s="103">
        <f>IF(AND('A-18'!F26="-",'A-18'!F77="-",'A-18'!F128="-"),"-",SUM('A-18'!F26,'A-18'!F77,'A-18'!F128))</f>
        <v>1571</v>
      </c>
      <c r="G26" s="103">
        <f>IF(AND('A-18'!G26="-",'A-18'!G77="-",'A-18'!G128="-"),"-",SUM('A-18'!G26,'A-18'!G77,'A-18'!G128))</f>
        <v>315</v>
      </c>
      <c r="H26" s="103" t="str">
        <f>IF(AND('A-18'!H26="-",'A-18'!H77="-",'A-18'!H128="-"),"-",SUM('A-18'!H26,'A-18'!H77,'A-18'!H128))</f>
        <v>-</v>
      </c>
      <c r="I26" s="103">
        <f>IF(AND('A-18'!I26="-",'A-18'!I77="-",'A-18'!I128="-"),"-",SUM('A-18'!I26,'A-18'!I77,'A-18'!I128))</f>
        <v>3624</v>
      </c>
      <c r="K26" s="103" t="str">
        <f>IF(AND('A-18'!K26="-",'A-18'!K77="-",'A-18'!K128="-"),"-",SUM('A-18'!K26,'A-18'!K77,'A-18'!K128))</f>
        <v>-</v>
      </c>
      <c r="L26" s="103" t="str">
        <f>IF(AND('A-18'!L26="-",'A-18'!L77="-",'A-18'!L128="-"),"-",SUM('A-18'!L26,'A-18'!L77,'A-18'!L128))</f>
        <v>-</v>
      </c>
      <c r="M26" s="103" t="str">
        <f>IF(AND('A-18'!M26="-",'A-18'!M77="-",'A-18'!M128="-"),"-",SUM('A-18'!M26,'A-18'!M77,'A-18'!M128))</f>
        <v>-</v>
      </c>
      <c r="N26" s="103">
        <f>IF(AND('A-18'!N26="-",'A-18'!N77="-",'A-18'!N128="-"),"-",SUM('A-18'!N26,'A-18'!N77,'A-18'!N128))</f>
        <v>7043</v>
      </c>
      <c r="O26" s="103">
        <f>IF(AND('A-18'!O26="-",'A-18'!O77="-",'A-18'!O128="-"),"-",SUM('A-18'!O26,'A-18'!O77,'A-18'!O128))</f>
        <v>8239</v>
      </c>
      <c r="P26" s="103">
        <f>IF(AND('A-18'!P26="-",'A-18'!P77="-",'A-18'!P128="-"),"-",SUM('A-18'!P26,'A-18'!P77,'A-18'!P128))</f>
        <v>424</v>
      </c>
      <c r="Q26" s="103" t="str">
        <f>IF(AND('A-18'!Q26="-",'A-18'!Q77="-",'A-18'!Q128="-"),"-",SUM('A-18'!Q26,'A-18'!Q77,'A-18'!Q128))</f>
        <v>-</v>
      </c>
      <c r="R26" s="103">
        <f>IF(AND('A-18'!R26="-",'A-18'!R77="-",'A-18'!R128="-"),"-",SUM('A-18'!R26,'A-18'!R77,'A-18'!R128))</f>
        <v>15706</v>
      </c>
      <c r="S26" s="14"/>
      <c r="T26" s="14"/>
    </row>
    <row r="27" spans="1:20" ht="11.25" customHeight="1">
      <c r="A27" s="68">
        <v>1998</v>
      </c>
      <c r="B27" s="103" t="str">
        <f>IF(AND('A-18'!B27="-",'A-18'!B78="-",'A-18'!B129="-"),"-",SUM('A-18'!B27,'A-18'!B78,'A-18'!B129))</f>
        <v>-</v>
      </c>
      <c r="C27" s="103" t="str">
        <f>IF(AND('A-18'!C27="-",'A-18'!C78="-",'A-18'!C129="-"),"-",SUM('A-18'!C27,'A-18'!C78,'A-18'!C129))</f>
        <v>-</v>
      </c>
      <c r="D27" s="103" t="str">
        <f>IF(AND('A-18'!D27="-",'A-18'!D78="-",'A-18'!D129="-"),"-",SUM('A-18'!D27,'A-18'!D78,'A-18'!D129))</f>
        <v>-</v>
      </c>
      <c r="E27" s="103" t="str">
        <f>IF(AND('A-18'!E27="-",'A-18'!E78="-",'A-18'!E129="-"),"-",SUM('A-18'!E27,'A-18'!E78,'A-18'!E129))</f>
        <v>-</v>
      </c>
      <c r="F27" s="103">
        <f>IF(AND('A-18'!F27="-",'A-18'!F78="-",'A-18'!F129="-"),"-",SUM('A-18'!F27,'A-18'!F78,'A-18'!F129))</f>
        <v>1645</v>
      </c>
      <c r="G27" s="103">
        <f>IF(AND('A-18'!G27="-",'A-18'!G78="-",'A-18'!G129="-"),"-",SUM('A-18'!G27,'A-18'!G78,'A-18'!G129))</f>
        <v>228</v>
      </c>
      <c r="H27" s="103" t="str">
        <f>IF(AND('A-18'!H27="-",'A-18'!H78="-",'A-18'!H129="-"),"-",SUM('A-18'!H27,'A-18'!H78,'A-18'!H129))</f>
        <v>-</v>
      </c>
      <c r="I27" s="103">
        <f>IF(AND('A-18'!I27="-",'A-18'!I78="-",'A-18'!I129="-"),"-",SUM('A-18'!I27,'A-18'!I78,'A-18'!I129))</f>
        <v>1873</v>
      </c>
      <c r="K27" s="103" t="str">
        <f>IF(AND('A-18'!K27="-",'A-18'!K78="-",'A-18'!K129="-"),"-",SUM('A-18'!K27,'A-18'!K78,'A-18'!K129))</f>
        <v>-</v>
      </c>
      <c r="L27" s="103" t="str">
        <f>IF(AND('A-18'!L27="-",'A-18'!L78="-",'A-18'!L129="-"),"-",SUM('A-18'!L27,'A-18'!L78,'A-18'!L129))</f>
        <v>-</v>
      </c>
      <c r="M27" s="103" t="str">
        <f>IF(AND('A-18'!M27="-",'A-18'!M78="-",'A-18'!M129="-"),"-",SUM('A-18'!M27,'A-18'!M78,'A-18'!M129))</f>
        <v>-</v>
      </c>
      <c r="N27" s="103" t="str">
        <f>IF(AND('A-18'!N27="-",'A-18'!N78="-",'A-18'!N129="-"),"-",SUM('A-18'!N27,'A-18'!N78,'A-18'!N129))</f>
        <v>-</v>
      </c>
      <c r="O27" s="103">
        <f>IF(AND('A-18'!O27="-",'A-18'!O78="-",'A-18'!O129="-"),"-",SUM('A-18'!O27,'A-18'!O78,'A-18'!O129))</f>
        <v>15267</v>
      </c>
      <c r="P27" s="103">
        <f>IF(AND('A-18'!P27="-",'A-18'!P78="-",'A-18'!P129="-"),"-",SUM('A-18'!P27,'A-18'!P78,'A-18'!P129))</f>
        <v>1066</v>
      </c>
      <c r="Q27" s="103" t="str">
        <f>IF(AND('A-18'!Q27="-",'A-18'!Q78="-",'A-18'!Q129="-"),"-",SUM('A-18'!Q27,'A-18'!Q78,'A-18'!Q129))</f>
        <v>-</v>
      </c>
      <c r="R27" s="103">
        <f>IF(AND('A-18'!R27="-",'A-18'!R78="-",'A-18'!R129="-"),"-",SUM('A-18'!R27,'A-18'!R78,'A-18'!R129))</f>
        <v>16333</v>
      </c>
      <c r="S27" s="14"/>
      <c r="T27" s="14"/>
    </row>
    <row r="28" spans="1:20" ht="11.25" customHeight="1">
      <c r="A28" s="68">
        <v>1999</v>
      </c>
      <c r="B28" s="103" t="str">
        <f>IF(AND('A-18'!B28="-",'A-18'!B79="-",'A-18'!B130="-"),"-",SUM('A-18'!B28,'A-18'!B79,'A-18'!B130))</f>
        <v>-</v>
      </c>
      <c r="C28" s="103" t="str">
        <f>IF(AND('A-18'!C28="-",'A-18'!C79="-",'A-18'!C130="-"),"-",SUM('A-18'!C28,'A-18'!C79,'A-18'!C130))</f>
        <v>-</v>
      </c>
      <c r="D28" s="103" t="str">
        <f>IF(AND('A-18'!D28="-",'A-18'!D79="-",'A-18'!D130="-"),"-",SUM('A-18'!D28,'A-18'!D79,'A-18'!D130))</f>
        <v>-</v>
      </c>
      <c r="E28" s="103">
        <f>IF(AND('A-18'!E28="-",'A-18'!E79="-",'A-18'!E130="-"),"-",SUM('A-18'!E28,'A-18'!E79,'A-18'!E130))</f>
        <v>2667</v>
      </c>
      <c r="F28" s="103">
        <f>IF(AND('A-18'!F28="-",'A-18'!F79="-",'A-18'!F130="-"),"-",SUM('A-18'!F28,'A-18'!F79,'A-18'!F130))</f>
        <v>3591</v>
      </c>
      <c r="G28" s="103">
        <f>IF(AND('A-18'!G28="-",'A-18'!G79="-",'A-18'!G130="-"),"-",SUM('A-18'!G28,'A-18'!G79,'A-18'!G130))</f>
        <v>1311</v>
      </c>
      <c r="H28" s="103" t="str">
        <f>IF(AND('A-18'!H28="-",'A-18'!H79="-",'A-18'!H130="-"),"-",SUM('A-18'!H28,'A-18'!H79,'A-18'!H130))</f>
        <v>-</v>
      </c>
      <c r="I28" s="103">
        <f>IF(AND('A-18'!I28="-",'A-18'!I79="-",'A-18'!I130="-"),"-",SUM('A-18'!I28,'A-18'!I79,'A-18'!I130))</f>
        <v>7569</v>
      </c>
      <c r="K28" s="103" t="str">
        <f>IF(AND('A-18'!K28="-",'A-18'!K79="-",'A-18'!K130="-"),"-",SUM('A-18'!K28,'A-18'!K79,'A-18'!K130))</f>
        <v>-</v>
      </c>
      <c r="L28" s="103" t="str">
        <f>IF(AND('A-18'!L28="-",'A-18'!L79="-",'A-18'!L130="-"),"-",SUM('A-18'!L28,'A-18'!L79,'A-18'!L130))</f>
        <v>-</v>
      </c>
      <c r="M28" s="103" t="str">
        <f>IF(AND('A-18'!M28="-",'A-18'!M79="-",'A-18'!M130="-"),"-",SUM('A-18'!M28,'A-18'!M79,'A-18'!M130))</f>
        <v>-</v>
      </c>
      <c r="N28" s="103">
        <f>IF(AND('A-18'!N28="-",'A-18'!N79="-",'A-18'!N130="-"),"-",SUM('A-18'!N28,'A-18'!N79,'A-18'!N130))</f>
        <v>6177</v>
      </c>
      <c r="O28" s="103">
        <f>IF(AND('A-18'!O28="-",'A-18'!O79="-",'A-18'!O130="-"),"-",SUM('A-18'!O28,'A-18'!O79,'A-18'!O130))</f>
        <v>11545</v>
      </c>
      <c r="P28" s="103">
        <f>IF(AND('A-18'!P28="-",'A-18'!P79="-",'A-18'!P130="-"),"-",SUM('A-18'!P28,'A-18'!P79,'A-18'!P130))</f>
        <v>2820</v>
      </c>
      <c r="Q28" s="103" t="str">
        <f>IF(AND('A-18'!Q28="-",'A-18'!Q79="-",'A-18'!Q130="-"),"-",SUM('A-18'!Q28,'A-18'!Q79,'A-18'!Q130))</f>
        <v>-</v>
      </c>
      <c r="R28" s="103">
        <f>IF(AND('A-18'!R28="-",'A-18'!R79="-",'A-18'!R130="-"),"-",SUM('A-18'!R28,'A-18'!R79,'A-18'!R130))</f>
        <v>20542</v>
      </c>
      <c r="S28" s="14"/>
      <c r="T28" s="14"/>
    </row>
    <row r="29" spans="1:20" ht="11.25" customHeight="1">
      <c r="A29" s="68">
        <v>2000</v>
      </c>
      <c r="B29" s="103" t="str">
        <f>IF(AND('A-18'!B29="-",'A-18'!B80="-",'A-18'!B131="-"),"-",SUM('A-18'!B29,'A-18'!B80,'A-18'!B131))</f>
        <v>-</v>
      </c>
      <c r="C29" s="103" t="str">
        <f>IF(AND('A-18'!C29="-",'A-18'!C80="-",'A-18'!C131="-"),"-",SUM('A-18'!C29,'A-18'!C80,'A-18'!C131))</f>
        <v>-</v>
      </c>
      <c r="D29" s="103" t="str">
        <f>IF(AND('A-18'!D29="-",'A-18'!D80="-",'A-18'!D131="-"),"-",SUM('A-18'!D29,'A-18'!D80,'A-18'!D131))</f>
        <v>-</v>
      </c>
      <c r="E29" s="103">
        <f>IF(AND('A-18'!E29="-",'A-18'!E80="-",'A-18'!E131="-"),"-",SUM('A-18'!E29,'A-18'!E80,'A-18'!E131))</f>
        <v>4572</v>
      </c>
      <c r="F29" s="103">
        <f>IF(AND('A-18'!F29="-",'A-18'!F80="-",'A-18'!F131="-"),"-",SUM('A-18'!F29,'A-18'!F80,'A-18'!F131))</f>
        <v>2358</v>
      </c>
      <c r="G29" s="103" t="str">
        <f>IF(AND('A-18'!G29="-",'A-18'!G80="-",'A-18'!G131="-"),"-",SUM('A-18'!G29,'A-18'!G80,'A-18'!G131))</f>
        <v>-</v>
      </c>
      <c r="H29" s="103" t="str">
        <f>IF(AND('A-18'!H29="-",'A-18'!H80="-",'A-18'!H131="-"),"-",SUM('A-18'!H29,'A-18'!H80,'A-18'!H131))</f>
        <v>-</v>
      </c>
      <c r="I29" s="103">
        <f>IF(AND('A-18'!I29="-",'A-18'!I80="-",'A-18'!I131="-"),"-",SUM('A-18'!I29,'A-18'!I80,'A-18'!I131))</f>
        <v>6930</v>
      </c>
      <c r="K29" s="103" t="str">
        <f>IF(AND('A-18'!K29="-",'A-18'!K80="-",'A-18'!K131="-"),"-",SUM('A-18'!K29,'A-18'!K80,'A-18'!K131))</f>
        <v>-</v>
      </c>
      <c r="L29" s="103" t="str">
        <f>IF(AND('A-18'!L29="-",'A-18'!L80="-",'A-18'!L131="-"),"-",SUM('A-18'!L29,'A-18'!L80,'A-18'!L131))</f>
        <v>-</v>
      </c>
      <c r="M29" s="103" t="str">
        <f>IF(AND('A-18'!M29="-",'A-18'!M80="-",'A-18'!M131="-"),"-",SUM('A-18'!M29,'A-18'!M80,'A-18'!M131))</f>
        <v>-</v>
      </c>
      <c r="N29" s="103">
        <f>IF(AND('A-18'!N29="-",'A-18'!N80="-",'A-18'!N131="-"),"-",SUM('A-18'!N29,'A-18'!N80,'A-18'!N131))</f>
        <v>23122</v>
      </c>
      <c r="O29" s="103">
        <f>IF(AND('A-18'!O29="-",'A-18'!O80="-",'A-18'!O131="-"),"-",SUM('A-18'!O29,'A-18'!O80,'A-18'!O131))</f>
        <v>17161</v>
      </c>
      <c r="P29" s="103">
        <f>IF(AND('A-18'!P29="-",'A-18'!P80="-",'A-18'!P131="-"),"-",SUM('A-18'!P29,'A-18'!P80,'A-18'!P131))</f>
        <v>2067</v>
      </c>
      <c r="Q29" s="103" t="str">
        <f>IF(AND('A-18'!Q29="-",'A-18'!Q80="-",'A-18'!Q131="-"),"-",SUM('A-18'!Q29,'A-18'!Q80,'A-18'!Q131))</f>
        <v>-</v>
      </c>
      <c r="R29" s="103">
        <f>IF(AND('A-18'!R29="-",'A-18'!R80="-",'A-18'!R131="-"),"-",SUM('A-18'!R29,'A-18'!R80,'A-18'!R131))</f>
        <v>42350</v>
      </c>
      <c r="S29" s="14"/>
      <c r="T29" s="14"/>
    </row>
    <row r="30" spans="1:20" ht="11.25" customHeight="1">
      <c r="A30" s="68">
        <v>2001</v>
      </c>
      <c r="B30" s="103" t="str">
        <f>IF(AND('A-18'!B30="-",'A-18'!B81="-",'A-18'!B132="-"),"-",SUM('A-18'!B30,'A-18'!B81,'A-18'!B132))</f>
        <v>-</v>
      </c>
      <c r="C30" s="103" t="str">
        <f>IF(AND('A-18'!C30="-",'A-18'!C81="-",'A-18'!C132="-"),"-",SUM('A-18'!C30,'A-18'!C81,'A-18'!C132))</f>
        <v>-</v>
      </c>
      <c r="D30" s="103" t="str">
        <f>IF(AND('A-18'!D30="-",'A-18'!D81="-",'A-18'!D132="-"),"-",SUM('A-18'!D30,'A-18'!D81,'A-18'!D132))</f>
        <v>-</v>
      </c>
      <c r="E30" s="103">
        <f>IF(AND('A-18'!E30="-",'A-18'!E81="-",'A-18'!E132="-"),"-",SUM('A-18'!E30,'A-18'!E81,'A-18'!E132))</f>
        <v>13632</v>
      </c>
      <c r="F30" s="103">
        <f>IF(AND('A-18'!F30="-",'A-18'!F81="-",'A-18'!F132="-"),"-",SUM('A-18'!F30,'A-18'!F81,'A-18'!F132))</f>
        <v>3224</v>
      </c>
      <c r="G30" s="103">
        <f>IF(AND('A-18'!G30="-",'A-18'!G81="-",'A-18'!G132="-"),"-",SUM('A-18'!G30,'A-18'!G81,'A-18'!G132))</f>
        <v>896</v>
      </c>
      <c r="H30" s="103">
        <f>IF(AND('A-18'!H30="-",'A-18'!H81="-",'A-18'!H132="-"),"-",SUM('A-18'!H30,'A-18'!H81,'A-18'!H132))</f>
        <v>100</v>
      </c>
      <c r="I30" s="103">
        <f>IF(AND('A-18'!I30="-",'A-18'!I81="-",'A-18'!I132="-"),"-",SUM('A-18'!I30,'A-18'!I81,'A-18'!I132))</f>
        <v>17852</v>
      </c>
      <c r="K30" s="103" t="str">
        <f>IF(AND('A-18'!K30="-",'A-18'!K81="-",'A-18'!K132="-"),"-",SUM('A-18'!K30,'A-18'!K81,'A-18'!K132))</f>
        <v>-</v>
      </c>
      <c r="L30" s="103" t="str">
        <f>IF(AND('A-18'!L30="-",'A-18'!L81="-",'A-18'!L132="-"),"-",SUM('A-18'!L30,'A-18'!L81,'A-18'!L132))</f>
        <v>-</v>
      </c>
      <c r="M30" s="103" t="str">
        <f>IF(AND('A-18'!M30="-",'A-18'!M81="-",'A-18'!M132="-"),"-",SUM('A-18'!M30,'A-18'!M81,'A-18'!M132))</f>
        <v>-</v>
      </c>
      <c r="N30" s="103">
        <f>IF(AND('A-18'!N30="-",'A-18'!N81="-",'A-18'!N132="-"),"-",SUM('A-18'!N30,'A-18'!N81,'A-18'!N132))</f>
        <v>42997</v>
      </c>
      <c r="O30" s="103">
        <f>IF(AND('A-18'!O30="-",'A-18'!O81="-",'A-18'!O132="-"),"-",SUM('A-18'!O30,'A-18'!O81,'A-18'!O132))</f>
        <v>33408</v>
      </c>
      <c r="P30" s="103">
        <f>IF(AND('A-18'!P30="-",'A-18'!P81="-",'A-18'!P132="-"),"-",SUM('A-18'!P30,'A-18'!P81,'A-18'!P132))</f>
        <v>14163</v>
      </c>
      <c r="Q30" s="103">
        <f>IF(AND('A-18'!Q30="-",'A-18'!Q81="-",'A-18'!Q132="-"),"-",SUM('A-18'!Q30,'A-18'!Q81,'A-18'!Q132))</f>
        <v>15</v>
      </c>
      <c r="R30" s="103">
        <f>IF(AND('A-18'!R30="-",'A-18'!R81="-",'A-18'!R132="-"),"-",SUM('A-18'!R30,'A-18'!R81,'A-18'!R132))</f>
        <v>90583</v>
      </c>
      <c r="S30" s="14"/>
      <c r="T30" s="14"/>
    </row>
    <row r="31" spans="1:20" ht="11.25" customHeight="1">
      <c r="A31" s="68">
        <v>2002</v>
      </c>
      <c r="B31" s="103" t="str">
        <f>IF(AND('A-18'!B31="-",'A-18'!B82="-",'A-18'!B133="-"),"-",SUM('A-18'!B31,'A-18'!B82,'A-18'!B133))</f>
        <v>-</v>
      </c>
      <c r="C31" s="103">
        <f>IF(AND('A-18'!C31="-",'A-18'!C82="-",'A-18'!C133="-"),"-",SUM('A-18'!C31,'A-18'!C82,'A-18'!C133))</f>
        <v>2554</v>
      </c>
      <c r="D31" s="103">
        <f>IF(AND('A-18'!D31="-",'A-18'!D82="-",'A-18'!D133="-"),"-",SUM('A-18'!D31,'A-18'!D82,'A-18'!D133))</f>
        <v>15225</v>
      </c>
      <c r="E31" s="103">
        <f>IF(AND('A-18'!E31="-",'A-18'!E82="-",'A-18'!E133="-"),"-",SUM('A-18'!E31,'A-18'!E82,'A-18'!E133))</f>
        <v>21984</v>
      </c>
      <c r="F31" s="103">
        <f>IF(AND('A-18'!F31="-",'A-18'!F82="-",'A-18'!F133="-"),"-",SUM('A-18'!F31,'A-18'!F82,'A-18'!F133))</f>
        <v>9884</v>
      </c>
      <c r="G31" s="103">
        <f>IF(AND('A-18'!G31="-",'A-18'!G82="-",'A-18'!G133="-"),"-",SUM('A-18'!G31,'A-18'!G82,'A-18'!G133))</f>
        <v>99</v>
      </c>
      <c r="H31" s="103">
        <f>IF(AND('A-18'!H31="-",'A-18'!H82="-",'A-18'!H133="-"),"-",SUM('A-18'!H31,'A-18'!H82,'A-18'!H133))</f>
        <v>43</v>
      </c>
      <c r="I31" s="103">
        <f>IF(AND('A-18'!I31="-",'A-18'!I82="-",'A-18'!I133="-"),"-",SUM('A-18'!I31,'A-18'!I82,'A-18'!I133))</f>
        <v>49789</v>
      </c>
      <c r="K31" s="103" t="str">
        <f>IF(AND('A-18'!K31="-",'A-18'!K82="-",'A-18'!K133="-"),"-",SUM('A-18'!K31,'A-18'!K82,'A-18'!K133))</f>
        <v>-</v>
      </c>
      <c r="L31" s="103">
        <f>IF(AND('A-18'!L31="-",'A-18'!L82="-",'A-18'!L133="-"),"-",SUM('A-18'!L31,'A-18'!L82,'A-18'!L133))</f>
        <v>5</v>
      </c>
      <c r="M31" s="103">
        <f>IF(AND('A-18'!M31="-",'A-18'!M82="-",'A-18'!M133="-"),"-",SUM('A-18'!M31,'A-18'!M82,'A-18'!M133))</f>
        <v>271</v>
      </c>
      <c r="N31" s="103">
        <f>IF(AND('A-18'!N31="-",'A-18'!N82="-",'A-18'!N133="-"),"-",SUM('A-18'!N31,'A-18'!N82,'A-18'!N133))</f>
        <v>10327</v>
      </c>
      <c r="O31" s="103">
        <f>IF(AND('A-18'!O31="-",'A-18'!O82="-",'A-18'!O133="-"),"-",SUM('A-18'!O31,'A-18'!O82,'A-18'!O133))</f>
        <v>17191</v>
      </c>
      <c r="P31" s="103">
        <f>IF(AND('A-18'!P31="-",'A-18'!P82="-",'A-18'!P133="-"),"-",SUM('A-18'!P31,'A-18'!P82,'A-18'!P133))</f>
        <v>1331</v>
      </c>
      <c r="Q31" s="103">
        <f>IF(AND('A-18'!Q31="-",'A-18'!Q82="-",'A-18'!Q133="-"),"-",SUM('A-18'!Q31,'A-18'!Q82,'A-18'!Q133))</f>
        <v>4</v>
      </c>
      <c r="R31" s="103">
        <f>IF(AND('A-18'!R31="-",'A-18'!R82="-",'A-18'!R133="-"),"-",SUM('A-18'!R31,'A-18'!R82,'A-18'!R133))</f>
        <v>29129</v>
      </c>
      <c r="S31" s="14"/>
      <c r="T31" s="14"/>
    </row>
    <row r="32" spans="1:20" ht="11.25" customHeight="1">
      <c r="A32" s="68">
        <v>2003</v>
      </c>
      <c r="B32" s="103" t="str">
        <f>IF(AND('A-18'!B32="-",'A-18'!B83="-",'A-18'!B134="-"),"-",SUM('A-18'!B32,'A-18'!B83,'A-18'!B134))</f>
        <v>-</v>
      </c>
      <c r="C32" s="103" t="str">
        <f>IF(AND('A-18'!C32="-",'A-18'!C83="-",'A-18'!C134="-"),"-",SUM('A-18'!C32,'A-18'!C83,'A-18'!C134))</f>
        <v>-</v>
      </c>
      <c r="D32" s="103">
        <f>IF(AND('A-18'!D32="-",'A-18'!D83="-",'A-18'!D134="-"),"-",SUM('A-18'!D32,'A-18'!D83,'A-18'!D134))</f>
        <v>2689</v>
      </c>
      <c r="E32" s="103">
        <f>IF(AND('A-18'!E32="-",'A-18'!E83="-",'A-18'!E134="-"),"-",SUM('A-18'!E32,'A-18'!E83,'A-18'!E134))</f>
        <v>12959</v>
      </c>
      <c r="F32" s="103">
        <f>IF(AND('A-18'!F32="-",'A-18'!F83="-",'A-18'!F134="-"),"-",SUM('A-18'!F32,'A-18'!F83,'A-18'!F134))</f>
        <v>10752</v>
      </c>
      <c r="G32" s="103">
        <f>IF(AND('A-18'!G32="-",'A-18'!G83="-",'A-18'!G134="-"),"-",SUM('A-18'!G32,'A-18'!G83,'A-18'!G134))</f>
        <v>1937</v>
      </c>
      <c r="H32" s="103">
        <f>IF(AND('A-18'!H32="-",'A-18'!H83="-",'A-18'!H134="-"),"-",SUM('A-18'!H32,'A-18'!H83,'A-18'!H134))</f>
        <v>62</v>
      </c>
      <c r="I32" s="103">
        <f>IF(AND('A-18'!I32="-",'A-18'!I83="-",'A-18'!I134="-"),"-",SUM('A-18'!I32,'A-18'!I83,'A-18'!I134))</f>
        <v>28399</v>
      </c>
      <c r="K32" s="103" t="str">
        <f>IF(AND('A-18'!K32="-",'A-18'!K83="-",'A-18'!K134="-"),"-",SUM('A-18'!K32,'A-18'!K83,'A-18'!K134))</f>
        <v>-</v>
      </c>
      <c r="L32" s="103" t="str">
        <f>IF(AND('A-18'!L32="-",'A-18'!L83="-",'A-18'!L134="-"),"-",SUM('A-18'!L32,'A-18'!L83,'A-18'!L134))</f>
        <v>-</v>
      </c>
      <c r="M32" s="103">
        <f>IF(AND('A-18'!M32="-",'A-18'!M83="-",'A-18'!M134="-"),"-",SUM('A-18'!M32,'A-18'!M83,'A-18'!M134))</f>
        <v>3635</v>
      </c>
      <c r="N32" s="103">
        <f>IF(AND('A-18'!N32="-",'A-18'!N83="-",'A-18'!N134="-"),"-",SUM('A-18'!N32,'A-18'!N83,'A-18'!N134))</f>
        <v>25550</v>
      </c>
      <c r="O32" s="103">
        <f>IF(AND('A-18'!O32="-",'A-18'!O83="-",'A-18'!O134="-"),"-",SUM('A-18'!O32,'A-18'!O83,'A-18'!O134))</f>
        <v>27566</v>
      </c>
      <c r="P32" s="103">
        <f>IF(AND('A-18'!P32="-",'A-18'!P83="-",'A-18'!P134="-"),"-",SUM('A-18'!P32,'A-18'!P83,'A-18'!P134))</f>
        <v>5660</v>
      </c>
      <c r="Q32" s="103">
        <f>IF(AND('A-18'!Q32="-",'A-18'!Q83="-",'A-18'!Q134="-"),"-",SUM('A-18'!Q32,'A-18'!Q83,'A-18'!Q134))</f>
        <v>12</v>
      </c>
      <c r="R32" s="103">
        <f>IF(AND('A-18'!R32="-",'A-18'!R83="-",'A-18'!R134="-"),"-",SUM('A-18'!R32,'A-18'!R83,'A-18'!R134))</f>
        <v>62423</v>
      </c>
      <c r="S32" s="14"/>
      <c r="T32" s="14"/>
    </row>
    <row r="33" spans="1:20" ht="11.25" customHeight="1">
      <c r="A33" s="68">
        <v>2004</v>
      </c>
      <c r="B33" s="103" t="str">
        <f>IF(AND('A-18'!B33="-",'A-18'!B84="-",'A-18'!B135="-"),"-",SUM('A-18'!B33,'A-18'!B84,'A-18'!B135))</f>
        <v>-</v>
      </c>
      <c r="C33" s="103" t="str">
        <f>IF(AND('A-18'!C33="-",'A-18'!C84="-",'A-18'!C135="-"),"-",SUM('A-18'!C33,'A-18'!C84,'A-18'!C135))</f>
        <v>-</v>
      </c>
      <c r="D33" s="103">
        <f>IF(AND('A-18'!D33="-",'A-18'!D84="-",'A-18'!D135="-"),"-",SUM('A-18'!D33,'A-18'!D84,'A-18'!D135))</f>
        <v>527</v>
      </c>
      <c r="E33" s="103">
        <f>IF(AND('A-18'!E33="-",'A-18'!E84="-",'A-18'!E135="-"),"-",SUM('A-18'!E33,'A-18'!E84,'A-18'!E135))</f>
        <v>9057</v>
      </c>
      <c r="F33" s="103">
        <f>IF(AND('A-18'!F33="-",'A-18'!F84="-",'A-18'!F135="-"),"-",SUM('A-18'!F33,'A-18'!F84,'A-18'!F135))</f>
        <v>6977</v>
      </c>
      <c r="G33" s="103">
        <f>IF(AND('A-18'!G33="-",'A-18'!G84="-",'A-18'!G135="-"),"-",SUM('A-18'!G33,'A-18'!G84,'A-18'!G135))</f>
        <v>2124</v>
      </c>
      <c r="H33" s="103">
        <f>IF(AND('A-18'!H33="-",'A-18'!H84="-",'A-18'!H135="-"),"-",SUM('A-18'!H33,'A-18'!H84,'A-18'!H135))</f>
        <v>6</v>
      </c>
      <c r="I33" s="103">
        <f>IF(AND('A-18'!I33="-",'A-18'!I84="-",'A-18'!I135="-"),"-",SUM('A-18'!I33,'A-18'!I84,'A-18'!I135))</f>
        <v>18685</v>
      </c>
      <c r="K33" s="103" t="str">
        <f>IF(AND('A-18'!K33="-",'A-18'!K84="-",'A-18'!K135="-"),"-",SUM('A-18'!K33,'A-18'!K84,'A-18'!K135))</f>
        <v>-</v>
      </c>
      <c r="L33" s="103" t="str">
        <f>IF(AND('A-18'!L33="-",'A-18'!L84="-",'A-18'!L135="-"),"-",SUM('A-18'!L33,'A-18'!L84,'A-18'!L135))</f>
        <v>-</v>
      </c>
      <c r="M33" s="103">
        <f>IF(AND('A-18'!M33="-",'A-18'!M84="-",'A-18'!M135="-"),"-",SUM('A-18'!M33,'A-18'!M84,'A-18'!M135))</f>
        <v>1581</v>
      </c>
      <c r="N33" s="103">
        <f>IF(AND('A-18'!N33="-",'A-18'!N84="-",'A-18'!N135="-"),"-",SUM('A-18'!N33,'A-18'!N84,'A-18'!N135))</f>
        <v>22685</v>
      </c>
      <c r="O33" s="103">
        <f>IF(AND('A-18'!O33="-",'A-18'!O84="-",'A-18'!O135="-"),"-",SUM('A-18'!O33,'A-18'!O84,'A-18'!O135))</f>
        <v>27588</v>
      </c>
      <c r="P33" s="103">
        <f>IF(AND('A-18'!P33="-",'A-18'!P84="-",'A-18'!P135="-"),"-",SUM('A-18'!P33,'A-18'!P84,'A-18'!P135))</f>
        <v>10042</v>
      </c>
      <c r="Q33" s="103">
        <f>IF(AND('A-18'!Q33="-",'A-18'!Q84="-",'A-18'!Q135="-"),"-",SUM('A-18'!Q33,'A-18'!Q84,'A-18'!Q135))</f>
        <v>3</v>
      </c>
      <c r="R33" s="103">
        <f>IF(AND('A-18'!R33="-",'A-18'!R84="-",'A-18'!R135="-"),"-",SUM('A-18'!R33,'A-18'!R84,'A-18'!R135))</f>
        <v>61899</v>
      </c>
      <c r="S33" s="14"/>
      <c r="T33" s="14"/>
    </row>
    <row r="34" spans="1:20" ht="11.25" customHeight="1">
      <c r="A34" s="68">
        <v>2005</v>
      </c>
      <c r="B34" s="103" t="str">
        <f>IF(AND('A-18'!B34="-",'A-18'!B85="-",'A-18'!B136="-"),"-",SUM('A-18'!B34,'A-18'!B85,'A-18'!B136))</f>
        <v>-</v>
      </c>
      <c r="C34" s="103" t="str">
        <f>IF(AND('A-18'!C34="-",'A-18'!C85="-",'A-18'!C136="-"),"-",SUM('A-18'!C34,'A-18'!C85,'A-18'!C136))</f>
        <v>-</v>
      </c>
      <c r="D34" s="103">
        <f>IF(AND('A-18'!D34="-",'A-18'!D85="-",'A-18'!D136="-"),"-",SUM('A-18'!D34,'A-18'!D85,'A-18'!D136))</f>
        <v>364</v>
      </c>
      <c r="E34" s="103">
        <f>IF(AND('A-18'!E34="-",'A-18'!E85="-",'A-18'!E136="-"),"-",SUM('A-18'!E34,'A-18'!E85,'A-18'!E136))</f>
        <v>8104.4236039019879</v>
      </c>
      <c r="F34" s="103">
        <f>IF(AND('A-18'!F34="-",'A-18'!F85="-",'A-18'!F136="-"),"-",SUM('A-18'!F34,'A-18'!F85,'A-18'!F136))</f>
        <v>13189.399514076762</v>
      </c>
      <c r="G34" s="103">
        <f>IF(AND('A-18'!G34="-",'A-18'!G85="-",'A-18'!G136="-"),"-",SUM('A-18'!G34,'A-18'!G85,'A-18'!G136))</f>
        <v>5106.9502311670931</v>
      </c>
      <c r="H34" s="103">
        <f>IF(AND('A-18'!H34="-",'A-18'!H85="-",'A-18'!H136="-"),"-",SUM('A-18'!H34,'A-18'!H85,'A-18'!H136))</f>
        <v>43</v>
      </c>
      <c r="I34" s="103">
        <f>IF(AND('A-18'!I34="-",'A-18'!I85="-",'A-18'!I136="-"),"-",SUM('A-18'!I34,'A-18'!I85,'A-18'!I136))</f>
        <v>26807.773349145842</v>
      </c>
      <c r="J34" s="42"/>
      <c r="K34" s="103" t="str">
        <f>IF(AND('A-18'!K34="-",'A-18'!K85="-",'A-18'!K136="-"),"-",SUM('A-18'!K34,'A-18'!K85,'A-18'!K136))</f>
        <v>-</v>
      </c>
      <c r="L34" s="103" t="str">
        <f>IF(AND('A-18'!L34="-",'A-18'!L85="-",'A-18'!L136="-"),"-",SUM('A-18'!L34,'A-18'!L85,'A-18'!L136))</f>
        <v>-</v>
      </c>
      <c r="M34" s="103">
        <f>IF(AND('A-18'!M34="-",'A-18'!M85="-",'A-18'!M136="-"),"-",SUM('A-18'!M34,'A-18'!M85,'A-18'!M136))</f>
        <v>126</v>
      </c>
      <c r="N34" s="103">
        <f>IF(AND('A-18'!N34="-",'A-18'!N85="-",'A-18'!N136="-"),"-",SUM('A-18'!N34,'A-18'!N85,'A-18'!N136))</f>
        <v>10445.76608873891</v>
      </c>
      <c r="O34" s="103">
        <f>IF(AND('A-18'!O34="-",'A-18'!O85="-",'A-18'!O136="-"),"-",SUM('A-18'!O34,'A-18'!O85,'A-18'!O136))</f>
        <v>8684.1517073611394</v>
      </c>
      <c r="P34" s="103">
        <f>IF(AND('A-18'!P34="-",'A-18'!P85="-",'A-18'!P136="-"),"-",SUM('A-18'!P34,'A-18'!P85,'A-18'!P136))</f>
        <v>3771.6344315132769</v>
      </c>
      <c r="Q34" s="103">
        <f>IF(AND('A-18'!Q34="-",'A-18'!Q85="-",'A-18'!Q136="-"),"-",SUM('A-18'!Q34,'A-18'!Q85,'A-18'!Q136))</f>
        <v>18</v>
      </c>
      <c r="R34" s="103">
        <f>IF(AND('A-18'!R34="-",'A-18'!R85="-",'A-18'!R136="-"),"-",SUM('A-18'!R34,'A-18'!R85,'A-18'!R136))</f>
        <v>23045.552227613327</v>
      </c>
      <c r="S34" s="14"/>
      <c r="T34" s="14"/>
    </row>
    <row r="35" spans="1:20" ht="11.25" customHeight="1">
      <c r="A35" s="68">
        <v>2006</v>
      </c>
      <c r="B35" s="103" t="str">
        <f>IF(AND('A-18'!B35="-",'A-18'!B86="-",'A-18'!B137="-"),"-",SUM('A-18'!B35,'A-18'!B86,'A-18'!B137))</f>
        <v>-</v>
      </c>
      <c r="C35" s="103" t="str">
        <f>IF(AND('A-18'!C35="-",'A-18'!C86="-",'A-18'!C137="-"),"-",SUM('A-18'!C35,'A-18'!C86,'A-18'!C137))</f>
        <v>-</v>
      </c>
      <c r="D35" s="103">
        <f>IF(AND('A-18'!D35="-",'A-18'!D86="-",'A-18'!D137="-"),"-",SUM('A-18'!D35,'A-18'!D86,'A-18'!D137))</f>
        <v>202.26999999999998</v>
      </c>
      <c r="E35" s="103">
        <f>IF(AND('A-18'!E35="-",'A-18'!E86="-",'A-18'!E137="-"),"-",SUM('A-18'!E35,'A-18'!E86,'A-18'!E137))</f>
        <v>3273.55</v>
      </c>
      <c r="F35" s="103">
        <f>IF(AND('A-18'!F35="-",'A-18'!F86="-",'A-18'!F137="-"),"-",SUM('A-18'!F35,'A-18'!F86,'A-18'!F137))</f>
        <v>4522.49</v>
      </c>
      <c r="G35" s="103">
        <f>IF(AND('A-18'!G35="-",'A-18'!G86="-",'A-18'!G137="-"),"-",SUM('A-18'!G35,'A-18'!G86,'A-18'!G137))</f>
        <v>813.42</v>
      </c>
      <c r="H35" s="103">
        <f>IF(AND('A-18'!H35="-",'A-18'!H86="-",'A-18'!H137="-"),"-",SUM('A-18'!H35,'A-18'!H86,'A-18'!H137))</f>
        <v>90.54</v>
      </c>
      <c r="I35" s="103">
        <f>IF(AND('A-18'!I35="-",'A-18'!I86="-",'A-18'!I137="-"),"-",SUM('A-18'!I35,'A-18'!I86,'A-18'!I137))</f>
        <v>8902.27</v>
      </c>
      <c r="K35" s="103" t="str">
        <f>IF(AND('A-18'!K35="-",'A-18'!K86="-",'A-18'!K137="-"),"-",SUM('A-18'!K35,'A-18'!K86,'A-18'!K137))</f>
        <v>-</v>
      </c>
      <c r="L35" s="103" t="str">
        <f>IF(AND('A-18'!L35="-",'A-18'!L86="-",'A-18'!L137="-"),"-",SUM('A-18'!L35,'A-18'!L86,'A-18'!L137))</f>
        <v>-</v>
      </c>
      <c r="M35" s="103">
        <f>IF(AND('A-18'!M35="-",'A-18'!M86="-",'A-18'!M137="-"),"-",SUM('A-18'!M35,'A-18'!M86,'A-18'!M137))</f>
        <v>416.05</v>
      </c>
      <c r="N35" s="103">
        <f>IF(AND('A-18'!N35="-",'A-18'!N86="-",'A-18'!N137="-"),"-",SUM('A-18'!N35,'A-18'!N86,'A-18'!N137))</f>
        <v>6514.4599999999991</v>
      </c>
      <c r="O35" s="103">
        <f>IF(AND('A-18'!O35="-",'A-18'!O86="-",'A-18'!O137="-"),"-",SUM('A-18'!O35,'A-18'!O86,'A-18'!O137))</f>
        <v>8286.5400000000009</v>
      </c>
      <c r="P35" s="103">
        <f>IF(AND('A-18'!P35="-",'A-18'!P86="-",'A-18'!P137="-"),"-",SUM('A-18'!P35,'A-18'!P86,'A-18'!P137))</f>
        <v>1466.1</v>
      </c>
      <c r="Q35" s="103">
        <f>IF(AND('A-18'!Q35="-",'A-18'!Q86="-",'A-18'!Q137="-"),"-",SUM('A-18'!Q35,'A-18'!Q86,'A-18'!Q137))</f>
        <v>2.4</v>
      </c>
      <c r="R35" s="103">
        <f>IF(AND('A-18'!R35="-",'A-18'!R86="-",'A-18'!R137="-"),"-",SUM('A-18'!R35,'A-18'!R86,'A-18'!R137))</f>
        <v>16685.55</v>
      </c>
      <c r="S35" s="14"/>
      <c r="T35" s="14"/>
    </row>
    <row r="36" spans="1:20" ht="11.25" customHeight="1">
      <c r="A36" s="68">
        <v>2007</v>
      </c>
      <c r="B36" s="103" t="str">
        <f>IF(AND('A-18'!B36="-",'A-18'!B87="-",'A-18'!B138="-"),"-",SUM('A-18'!B36,'A-18'!B87,'A-18'!B138))</f>
        <v>-</v>
      </c>
      <c r="C36" s="103" t="str">
        <f>IF(AND('A-18'!C36="-",'A-18'!C87="-",'A-18'!C138="-"),"-",SUM('A-18'!C36,'A-18'!C87,'A-18'!C138))</f>
        <v>-</v>
      </c>
      <c r="D36" s="103" t="str">
        <f>IF(AND('A-18'!D36="-",'A-18'!D87="-",'A-18'!D138="-"),"-",SUM('A-18'!D36,'A-18'!D87,'A-18'!D138))</f>
        <v>-</v>
      </c>
      <c r="E36" s="103">
        <f>IF(AND('A-18'!E36="-",'A-18'!E87="-",'A-18'!E138="-"),"-",SUM('A-18'!E36,'A-18'!E87,'A-18'!E138))</f>
        <v>3804.3999999999996</v>
      </c>
      <c r="F36" s="103">
        <f>IF(AND('A-18'!F36="-",'A-18'!F87="-",'A-18'!F138="-"),"-",SUM('A-18'!F36,'A-18'!F87,'A-18'!F138))</f>
        <v>3137.58</v>
      </c>
      <c r="G36" s="103">
        <f>IF(AND('A-18'!G36="-",'A-18'!G87="-",'A-18'!G138="-"),"-",SUM('A-18'!G36,'A-18'!G87,'A-18'!G138))</f>
        <v>370.65999999999997</v>
      </c>
      <c r="H36" s="103">
        <f>IF(AND('A-18'!H36="-",'A-18'!H87="-",'A-18'!H138="-"),"-",SUM('A-18'!H36,'A-18'!H87,'A-18'!H138))</f>
        <v>0</v>
      </c>
      <c r="I36" s="103">
        <f>IF(AND('A-18'!I36="-",'A-18'!I87="-",'A-18'!I138="-"),"-",SUM('A-18'!I36,'A-18'!I87,'A-18'!I138))</f>
        <v>7312.64</v>
      </c>
      <c r="J36" s="42"/>
      <c r="K36" s="103" t="str">
        <f>IF(AND('A-18'!K36="-",'A-18'!K87="-",'A-18'!K138="-"),"-",SUM('A-18'!K36,'A-18'!K87,'A-18'!K138))</f>
        <v>-</v>
      </c>
      <c r="L36" s="103" t="str">
        <f>IF(AND('A-18'!L36="-",'A-18'!L87="-",'A-18'!L138="-"),"-",SUM('A-18'!L36,'A-18'!L87,'A-18'!L138))</f>
        <v>-</v>
      </c>
      <c r="M36" s="103" t="str">
        <f>IF(AND('A-18'!M36="-",'A-18'!M87="-",'A-18'!M138="-"),"-",SUM('A-18'!M36,'A-18'!M87,'A-18'!M138))</f>
        <v>-</v>
      </c>
      <c r="N36" s="103">
        <f>IF(AND('A-18'!N36="-",'A-18'!N87="-",'A-18'!N138="-"),"-",SUM('A-18'!N36,'A-18'!N87,'A-18'!N138))</f>
        <v>13027.79</v>
      </c>
      <c r="O36" s="103">
        <f>IF(AND('A-18'!O36="-",'A-18'!O87="-",'A-18'!O138="-"),"-",SUM('A-18'!O36,'A-18'!O87,'A-18'!O138))</f>
        <v>20920.29</v>
      </c>
      <c r="P36" s="103">
        <f>IF(AND('A-18'!P36="-",'A-18'!P87="-",'A-18'!P138="-"),"-",SUM('A-18'!P36,'A-18'!P87,'A-18'!P138))</f>
        <v>2420.9</v>
      </c>
      <c r="Q36" s="103">
        <f>IF(AND('A-18'!Q36="-",'A-18'!Q87="-",'A-18'!Q138="-"),"-",SUM('A-18'!Q36,'A-18'!Q87,'A-18'!Q138))</f>
        <v>0</v>
      </c>
      <c r="R36" s="103">
        <f>IF(AND('A-18'!R36="-",'A-18'!R87="-",'A-18'!R138="-"),"-",SUM('A-18'!R36,'A-18'!R87,'A-18'!R138))</f>
        <v>36368.979999999996</v>
      </c>
      <c r="S36" s="14"/>
      <c r="T36" s="14"/>
    </row>
    <row r="37" spans="1:20" ht="11.25" customHeight="1">
      <c r="A37" s="68">
        <v>2008</v>
      </c>
      <c r="B37" s="103" t="str">
        <f>IF(AND('A-18'!B37="-",'A-18'!B88="-",'A-18'!B139="-"),"-",SUM('A-18'!B37,'A-18'!B88,'A-18'!B139))</f>
        <v>-</v>
      </c>
      <c r="C37" s="103" t="str">
        <f>IF(AND('A-18'!C37="-",'A-18'!C88="-",'A-18'!C139="-"),"-",SUM('A-18'!C37,'A-18'!C88,'A-18'!C139))</f>
        <v>-</v>
      </c>
      <c r="D37" s="103">
        <f>IF(AND('A-18'!D37="-",'A-18'!D88="-",'A-18'!D139="-"),"-",SUM('A-18'!D37,'A-18'!D88,'A-18'!D139))</f>
        <v>2536.5299999999997</v>
      </c>
      <c r="E37" s="103">
        <f>IF(AND('A-18'!E37="-",'A-18'!E88="-",'A-18'!E139="-"),"-",SUM('A-18'!E37,'A-18'!E88,'A-18'!E139))</f>
        <v>5427.94</v>
      </c>
      <c r="F37" s="103">
        <f>IF(AND('A-18'!F37="-",'A-18'!F88="-",'A-18'!F139="-"),"-",SUM('A-18'!F37,'A-18'!F88,'A-18'!F139))</f>
        <v>3352.29</v>
      </c>
      <c r="G37" s="103">
        <f>IF(AND('A-18'!G37="-",'A-18'!G88="-",'A-18'!G139="-"),"-",SUM('A-18'!G37,'A-18'!G88,'A-18'!G139))</f>
        <v>413.91</v>
      </c>
      <c r="H37" s="103">
        <f>IF(AND('A-18'!H37="-",'A-18'!H88="-",'A-18'!H139="-"),"-",SUM('A-18'!H37,'A-18'!H88,'A-18'!H139))</f>
        <v>6.25</v>
      </c>
      <c r="I37" s="103">
        <f>IF(AND('A-18'!I37="-",'A-18'!I88="-",'A-18'!I139="-"),"-",SUM('A-18'!I37,'A-18'!I88,'A-18'!I139))</f>
        <v>11736.92</v>
      </c>
      <c r="J37" s="42"/>
      <c r="K37" s="103" t="str">
        <f>IF(AND('A-18'!K37="-",'A-18'!K88="-",'A-18'!K139="-"),"-",SUM('A-18'!K37,'A-18'!K88,'A-18'!K139))</f>
        <v>-</v>
      </c>
      <c r="L37" s="103" t="str">
        <f>IF(AND('A-18'!L37="-",'A-18'!L88="-",'A-18'!L139="-"),"-",SUM('A-18'!L37,'A-18'!L88,'A-18'!L139))</f>
        <v>-</v>
      </c>
      <c r="M37" s="103">
        <f>IF(AND('A-18'!M37="-",'A-18'!M88="-",'A-18'!M139="-"),"-",SUM('A-18'!M37,'A-18'!M88,'A-18'!M139))</f>
        <v>30.03</v>
      </c>
      <c r="N37" s="103">
        <f>IF(AND('A-18'!N37="-",'A-18'!N88="-",'A-18'!N139="-"),"-",SUM('A-18'!N37,'A-18'!N88,'A-18'!N139))</f>
        <v>3331.74</v>
      </c>
      <c r="O37" s="103">
        <f>IF(AND('A-18'!O37="-",'A-18'!O88="-",'A-18'!O139="-"),"-",SUM('A-18'!O37,'A-18'!O88,'A-18'!O139))</f>
        <v>5114.96</v>
      </c>
      <c r="P37" s="103">
        <f>IF(AND('A-18'!P37="-",'A-18'!P88="-",'A-18'!P139="-"),"-",SUM('A-18'!P37,'A-18'!P88,'A-18'!P139))</f>
        <v>1751.83</v>
      </c>
      <c r="Q37" s="103">
        <f>IF(AND('A-18'!Q37="-",'A-18'!Q88="-",'A-18'!Q139="-"),"-",SUM('A-18'!Q37,'A-18'!Q88,'A-18'!Q139))</f>
        <v>1.25</v>
      </c>
      <c r="R37" s="103">
        <f>IF(AND('A-18'!R37="-",'A-18'!R88="-",'A-18'!R139="-"),"-",SUM('A-18'!R37,'A-18'!R88,'A-18'!R139))</f>
        <v>10229.810000000001</v>
      </c>
      <c r="S37" s="14"/>
      <c r="T37" s="14"/>
    </row>
    <row r="38" spans="1:20" ht="11.25" customHeight="1">
      <c r="A38" s="68">
        <v>2009</v>
      </c>
      <c r="B38" s="103" t="str">
        <f>IF(AND('A-18'!B38="-",'A-18'!B89="-",'A-18'!B140="-"),"-",SUM('A-18'!B38,'A-18'!B89,'A-18'!B140))</f>
        <v>-</v>
      </c>
      <c r="C38" s="103" t="str">
        <f>IF(AND('A-18'!C38="-",'A-18'!C89="-",'A-18'!C140="-"),"-",SUM('A-18'!C38,'A-18'!C89,'A-18'!C140))</f>
        <v>-</v>
      </c>
      <c r="D38" s="103">
        <f>IF(AND('A-18'!D38="-",'A-18'!D89="-",'A-18'!D140="-"),"-",SUM('A-18'!D38,'A-18'!D89,'A-18'!D140))</f>
        <v>182.29</v>
      </c>
      <c r="E38" s="103">
        <f>IF(AND('A-18'!E38="-",'A-18'!E89="-",'A-18'!E140="-"),"-",SUM('A-18'!E38,'A-18'!E89,'A-18'!E140))</f>
        <v>3550.95</v>
      </c>
      <c r="F38" s="103">
        <f>IF(AND('A-18'!F38="-",'A-18'!F89="-",'A-18'!F140="-"),"-",SUM('A-18'!F38,'A-18'!F89,'A-18'!F140))</f>
        <v>3993.96</v>
      </c>
      <c r="G38" s="103">
        <f>IF(AND('A-18'!G38="-",'A-18'!G89="-",'A-18'!G140="-"),"-",SUM('A-18'!G38,'A-18'!G89,'A-18'!G140))</f>
        <v>324.97000000000003</v>
      </c>
      <c r="H38" s="103">
        <f>IF(AND('A-18'!H38="-",'A-18'!H89="-",'A-18'!H140="-"),"-",SUM('A-18'!H38,'A-18'!H89,'A-18'!H140))</f>
        <v>96.78</v>
      </c>
      <c r="I38" s="103">
        <f>IF(AND('A-18'!I38="-",'A-18'!I89="-",'A-18'!I140="-"),"-",SUM('A-18'!I38,'A-18'!I89,'A-18'!I140))</f>
        <v>8148.95</v>
      </c>
      <c r="J38" s="42"/>
      <c r="K38" s="103" t="str">
        <f>IF(AND('A-18'!K38="-",'A-18'!K89="-",'A-18'!K140="-"),"-",SUM('A-18'!K38,'A-18'!K89,'A-18'!K140))</f>
        <v>-</v>
      </c>
      <c r="L38" s="103" t="str">
        <f>IF(AND('A-18'!L38="-",'A-18'!L89="-",'A-18'!L140="-"),"-",SUM('A-18'!L38,'A-18'!L89,'A-18'!L140))</f>
        <v>-</v>
      </c>
      <c r="M38" s="103">
        <f>IF(AND('A-18'!M38="-",'A-18'!M89="-",'A-18'!M140="-"),"-",SUM('A-18'!M38,'A-18'!M89,'A-18'!M140))</f>
        <v>822.56999999999994</v>
      </c>
      <c r="N38" s="103">
        <f>IF(AND('A-18'!N38="-",'A-18'!N89="-",'A-18'!N140="-"),"-",SUM('A-18'!N38,'A-18'!N89,'A-18'!N140))</f>
        <v>17495.82</v>
      </c>
      <c r="O38" s="103">
        <f>IF(AND('A-18'!O38="-",'A-18'!O89="-",'A-18'!O140="-"),"-",SUM('A-18'!O38,'A-18'!O89,'A-18'!O140))</f>
        <v>44997.789999999994</v>
      </c>
      <c r="P38" s="103">
        <f>IF(AND('A-18'!P38="-",'A-18'!P89="-",'A-18'!P140="-"),"-",SUM('A-18'!P38,'A-18'!P89,'A-18'!P140))</f>
        <v>10692.039999999999</v>
      </c>
      <c r="Q38" s="103">
        <f>IF(AND('A-18'!Q38="-",'A-18'!Q89="-",'A-18'!Q140="-"),"-",SUM('A-18'!Q38,'A-18'!Q89,'A-18'!Q140))</f>
        <v>92.41</v>
      </c>
      <c r="R38" s="103">
        <f>IF(AND('A-18'!R38="-",'A-18'!R89="-",'A-18'!R140="-"),"-",SUM('A-18'!R38,'A-18'!R89,'A-18'!R140))</f>
        <v>74100.63</v>
      </c>
      <c r="S38" s="14"/>
      <c r="T38" s="14"/>
    </row>
    <row r="39" spans="1:20" ht="11.25" customHeight="1">
      <c r="A39" s="68">
        <v>2010</v>
      </c>
      <c r="B39" s="103" t="str">
        <f>IF(AND('A-18'!B39="-",'A-18'!B90="-",'A-18'!B141="-"),"-",SUM('A-18'!B39,'A-18'!B90,'A-18'!B141))</f>
        <v>-</v>
      </c>
      <c r="C39" s="103" t="str">
        <f>IF(AND('A-18'!C39="-",'A-18'!C90="-",'A-18'!C141="-"),"-",SUM('A-18'!C39,'A-18'!C90,'A-18'!C141))</f>
        <v>-</v>
      </c>
      <c r="D39" s="103">
        <f>IF(AND('A-18'!D39="-",'A-18'!D90="-",'A-18'!D141="-"),"-",SUM('A-18'!D39,'A-18'!D90,'A-18'!D141))</f>
        <v>4893.43</v>
      </c>
      <c r="E39" s="103">
        <f>IF(AND('A-18'!E39="-",'A-18'!E90="-",'A-18'!E141="-"),"-",SUM('A-18'!E39,'A-18'!E90,'A-18'!E141))</f>
        <v>11813.91</v>
      </c>
      <c r="F39" s="103">
        <f>IF(AND('A-18'!F39="-",'A-18'!F90="-",'A-18'!F141="-"),"-",SUM('A-18'!F39,'A-18'!F90,'A-18'!F141))</f>
        <v>12753.46</v>
      </c>
      <c r="G39" s="103">
        <f>IF(AND('A-18'!G39="-",'A-18'!G90="-",'A-18'!G141="-"),"-",SUM('A-18'!G39,'A-18'!G90,'A-18'!G141))</f>
        <v>1959.55</v>
      </c>
      <c r="H39" s="103">
        <f>IF(AND('A-18'!H39="-",'A-18'!H90="-",'A-18'!H141="-"),"-",SUM('A-18'!H39,'A-18'!H90,'A-18'!H141))</f>
        <v>44.95</v>
      </c>
      <c r="I39" s="103">
        <f>IF(AND('A-18'!I39="-",'A-18'!I90="-",'A-18'!I141="-"),"-",SUM('A-18'!I39,'A-18'!I90,'A-18'!I141))</f>
        <v>31465.300000000003</v>
      </c>
      <c r="J39" s="42"/>
      <c r="K39" s="103" t="str">
        <f>IF(AND('A-18'!K39="-",'A-18'!K90="-",'A-18'!K141="-"),"-",SUM('A-18'!K39,'A-18'!K90,'A-18'!K141))</f>
        <v>-</v>
      </c>
      <c r="L39" s="103" t="str">
        <f>IF(AND('A-18'!L39="-",'A-18'!L90="-",'A-18'!L141="-"),"-",SUM('A-18'!L39,'A-18'!L90,'A-18'!L141))</f>
        <v>-</v>
      </c>
      <c r="M39" s="103">
        <f>IF(AND('A-18'!M39="-",'A-18'!M90="-",'A-18'!M141="-"),"-",SUM('A-18'!M39,'A-18'!M90,'A-18'!M141))</f>
        <v>46.32</v>
      </c>
      <c r="N39" s="103">
        <f>IF(AND('A-18'!N39="-",'A-18'!N90="-",'A-18'!N141="-"),"-",SUM('A-18'!N39,'A-18'!N90,'A-18'!N141))</f>
        <v>5817.3899999999994</v>
      </c>
      <c r="O39" s="103">
        <f>IF(AND('A-18'!O39="-",'A-18'!O90="-",'A-18'!O141="-"),"-",SUM('A-18'!O39,'A-18'!O90,'A-18'!O141))</f>
        <v>6274.91</v>
      </c>
      <c r="P39" s="103">
        <f>IF(AND('A-18'!P39="-",'A-18'!P90="-",'A-18'!P141="-"),"-",SUM('A-18'!P39,'A-18'!P90,'A-18'!P141))</f>
        <v>5297.46</v>
      </c>
      <c r="Q39" s="103">
        <f>IF(AND('A-18'!Q39="-",'A-18'!Q90="-",'A-18'!Q141="-"),"-",SUM('A-18'!Q39,'A-18'!Q90,'A-18'!Q141))</f>
        <v>36.76</v>
      </c>
      <c r="R39" s="103">
        <f>IF(AND('A-18'!R39="-",'A-18'!R90="-",'A-18'!R141="-"),"-",SUM('A-18'!R39,'A-18'!R90,'A-18'!R141))</f>
        <v>17472.84</v>
      </c>
      <c r="S39" s="14"/>
      <c r="T39" s="14"/>
    </row>
    <row r="40" spans="1:20" ht="11.25" customHeight="1">
      <c r="A40" s="68">
        <v>2011</v>
      </c>
      <c r="B40" s="103" t="str">
        <f>IF(AND('A-18'!B40="-",'A-18'!B91="-",'A-18'!B142="-"),"-",SUM('A-18'!B40,'A-18'!B91,'A-18'!B142))</f>
        <v>-</v>
      </c>
      <c r="C40" s="103" t="str">
        <f>IF(AND('A-18'!C40="-",'A-18'!C91="-",'A-18'!C142="-"),"-",SUM('A-18'!C40,'A-18'!C91,'A-18'!C142))</f>
        <v>-</v>
      </c>
      <c r="D40" s="103">
        <f>IF(AND('A-18'!D40="-",'A-18'!D91="-",'A-18'!D142="-"),"-",SUM('A-18'!D40,'A-18'!D91,'A-18'!D142))</f>
        <v>2509.02</v>
      </c>
      <c r="E40" s="103">
        <f>IF(AND('A-18'!E40="-",'A-18'!E91="-",'A-18'!E142="-"),"-",SUM('A-18'!E40,'A-18'!E91,'A-18'!E142))</f>
        <v>7462.49</v>
      </c>
      <c r="F40" s="103">
        <f>IF(AND('A-18'!F40="-",'A-18'!F91="-",'A-18'!F142="-"),"-",SUM('A-18'!F40,'A-18'!F91,'A-18'!F142))</f>
        <v>13071.050000000001</v>
      </c>
      <c r="G40" s="103">
        <f>IF(AND('A-18'!G40="-",'A-18'!G91="-",'A-18'!G142="-"),"-",SUM('A-18'!G40,'A-18'!G91,'A-18'!G142))</f>
        <v>559.47</v>
      </c>
      <c r="H40" s="103">
        <f>IF(AND('A-18'!H40="-",'A-18'!H91="-",'A-18'!H142="-"),"-",SUM('A-18'!H40,'A-18'!H91,'A-18'!H142))</f>
        <v>5</v>
      </c>
      <c r="I40" s="103">
        <f>IF(AND('A-18'!I40="-",'A-18'!I91="-",'A-18'!I142="-"),"-",SUM('A-18'!I40,'A-18'!I91,'A-18'!I142))</f>
        <v>23607.03</v>
      </c>
      <c r="J40" s="42"/>
      <c r="K40" s="103" t="str">
        <f>IF(AND('A-18'!K40="-",'A-18'!K91="-",'A-18'!K142="-"),"-",SUM('A-18'!K40,'A-18'!K91,'A-18'!K142))</f>
        <v>-</v>
      </c>
      <c r="L40" s="103" t="str">
        <f>IF(AND('A-18'!L40="-",'A-18'!L91="-",'A-18'!L142="-"),"-",SUM('A-18'!L40,'A-18'!L91,'A-18'!L142))</f>
        <v>-</v>
      </c>
      <c r="M40" s="103">
        <f>IF(AND('A-18'!M40="-",'A-18'!M91="-",'A-18'!M142="-"),"-",SUM('A-18'!M40,'A-18'!M91,'A-18'!M142))</f>
        <v>330.85</v>
      </c>
      <c r="N40" s="103">
        <f>IF(AND('A-18'!N40="-",'A-18'!N91="-",'A-18'!N142="-"),"-",SUM('A-18'!N40,'A-18'!N91,'A-18'!N142))</f>
        <v>6989.4000000000005</v>
      </c>
      <c r="O40" s="103">
        <f>IF(AND('A-18'!O40="-",'A-18'!O91="-",'A-18'!O142="-"),"-",SUM('A-18'!O40,'A-18'!O91,'A-18'!O142))</f>
        <v>8694.0400000000009</v>
      </c>
      <c r="P40" s="103">
        <f>IF(AND('A-18'!P40="-",'A-18'!P91="-",'A-18'!P142="-"),"-",SUM('A-18'!P40,'A-18'!P91,'A-18'!P142))</f>
        <v>2930.6099999999997</v>
      </c>
      <c r="Q40" s="103">
        <f>IF(AND('A-18'!Q40="-",'A-18'!Q91="-",'A-18'!Q142="-"),"-",SUM('A-18'!Q40,'A-18'!Q91,'A-18'!Q142))</f>
        <v>2.4500000000000002</v>
      </c>
      <c r="R40" s="103">
        <f>IF(AND('A-18'!R40="-",'A-18'!R91="-",'A-18'!R142="-"),"-",SUM('A-18'!R40,'A-18'!R91,'A-18'!R142))</f>
        <v>18947.349999999999</v>
      </c>
      <c r="S40" s="14"/>
      <c r="T40" s="14"/>
    </row>
    <row r="41" spans="1:20" ht="11.25" customHeight="1">
      <c r="A41" s="68">
        <v>2012</v>
      </c>
      <c r="B41" s="103" t="str">
        <f>IF(AND('A-18'!B41="-",'A-18'!B92="-",'A-18'!B143="-"),"-",SUM('A-18'!B41,'A-18'!B92,'A-18'!B143))</f>
        <v>-</v>
      </c>
      <c r="C41" s="103" t="str">
        <f>IF(AND('A-18'!C41="-",'A-18'!C92="-",'A-18'!C143="-"),"-",SUM('A-18'!C41,'A-18'!C92,'A-18'!C143))</f>
        <v>-</v>
      </c>
      <c r="D41" s="103">
        <f>IF(AND('A-18'!D41="-",'A-18'!D92="-",'A-18'!D143="-"),"-",SUM('A-18'!D41,'A-18'!D92,'A-18'!D143))</f>
        <v>8472.08</v>
      </c>
      <c r="E41" s="103">
        <f>IF(AND('A-18'!E41="-",'A-18'!E92="-",'A-18'!E143="-"),"-",SUM('A-18'!E41,'A-18'!E92,'A-18'!E143))</f>
        <v>8019.73</v>
      </c>
      <c r="F41" s="103">
        <f>IF(AND('A-18'!F41="-",'A-18'!F92="-",'A-18'!F143="-"),"-",SUM('A-18'!F41,'A-18'!F92,'A-18'!F143))</f>
        <v>8325.0999999999985</v>
      </c>
      <c r="G41" s="103">
        <f>IF(AND('A-18'!G41="-",'A-18'!G92="-",'A-18'!G143="-"),"-",SUM('A-18'!G41,'A-18'!G92,'A-18'!G143))</f>
        <v>1365.8500000000001</v>
      </c>
      <c r="H41" s="103">
        <f>IF(AND('A-18'!H41="-",'A-18'!H92="-",'A-18'!H143="-"),"-",SUM('A-18'!H41,'A-18'!H92,'A-18'!H143))</f>
        <v>132.59</v>
      </c>
      <c r="I41" s="103">
        <f>IF(AND('A-18'!I41="-",'A-18'!I92="-",'A-18'!I143="-"),"-",SUM('A-18'!I41,'A-18'!I92,'A-18'!I143))</f>
        <v>26315.350000000002</v>
      </c>
      <c r="J41" s="42"/>
      <c r="K41" s="103" t="str">
        <f>IF(AND('A-18'!K41="-",'A-18'!K92="-",'A-18'!K143="-"),"-",SUM('A-18'!K41,'A-18'!K92,'A-18'!K143))</f>
        <v>-</v>
      </c>
      <c r="L41" s="103" t="str">
        <f>IF(AND('A-18'!L41="-",'A-18'!L92="-",'A-18'!L143="-"),"-",SUM('A-18'!L41,'A-18'!L92,'A-18'!L143))</f>
        <v>-</v>
      </c>
      <c r="M41" s="103">
        <f>IF(AND('A-18'!M41="-",'A-18'!M92="-",'A-18'!M143="-"),"-",SUM('A-18'!M41,'A-18'!M92,'A-18'!M143))</f>
        <v>211.15</v>
      </c>
      <c r="N41" s="103">
        <f>IF(AND('A-18'!N41="-",'A-18'!N92="-",'A-18'!N143="-"),"-",SUM('A-18'!N41,'A-18'!N92,'A-18'!N143))</f>
        <v>7239.75</v>
      </c>
      <c r="O41" s="103">
        <f>IF(AND('A-18'!O41="-",'A-18'!O92="-",'A-18'!O143="-"),"-",SUM('A-18'!O41,'A-18'!O92,'A-18'!O143))</f>
        <v>7520.93</v>
      </c>
      <c r="P41" s="103">
        <f>IF(AND('A-18'!P41="-",'A-18'!P92="-",'A-18'!P143="-"),"-",SUM('A-18'!P41,'A-18'!P92,'A-18'!P143))</f>
        <v>6722.39</v>
      </c>
      <c r="Q41" s="103">
        <f>IF(AND('A-18'!Q41="-",'A-18'!Q92="-",'A-18'!Q143="-"),"-",SUM('A-18'!Q41,'A-18'!Q92,'A-18'!Q143))</f>
        <v>20.81</v>
      </c>
      <c r="R41" s="103">
        <f>IF(AND('A-18'!R41="-",'A-18'!R92="-",'A-18'!R143="-"),"-",SUM('A-18'!R41,'A-18'!R92,'A-18'!R143))</f>
        <v>21715.03</v>
      </c>
      <c r="S41" s="14"/>
      <c r="T41" s="14"/>
    </row>
    <row r="42" spans="1:20" ht="11.25" customHeight="1">
      <c r="A42" s="68">
        <v>2013</v>
      </c>
      <c r="B42" s="103" t="str">
        <f>IF(AND('A-18'!B42="-",'A-18'!B93="-",'A-18'!B144="-"),"-",SUM('A-18'!B42,'A-18'!B93,'A-18'!B144))</f>
        <v>-</v>
      </c>
      <c r="C42" s="103">
        <f>IF(AND('A-18'!C42="-",'A-18'!C93="-",'A-18'!C144="-"),"-",SUM('A-18'!C42,'A-18'!C93,'A-18'!C144))</f>
        <v>130.57999999999998</v>
      </c>
      <c r="D42" s="103">
        <f>IF(AND('A-18'!D42="-",'A-18'!D93="-",'A-18'!D144="-"),"-",SUM('A-18'!D42,'A-18'!D93,'A-18'!D144))</f>
        <v>2926.62</v>
      </c>
      <c r="E42" s="103">
        <f>IF(AND('A-18'!E42="-",'A-18'!E93="-",'A-18'!E144="-"),"-",SUM('A-18'!E42,'A-18'!E93,'A-18'!E144))</f>
        <v>7362.58</v>
      </c>
      <c r="F42" s="103">
        <f>IF(AND('A-18'!F42="-",'A-18'!F93="-",'A-18'!F144="-"),"-",SUM('A-18'!F42,'A-18'!F93,'A-18'!F144))</f>
        <v>10450.41</v>
      </c>
      <c r="G42" s="103">
        <f>IF(AND('A-18'!G42="-",'A-18'!G93="-",'A-18'!G144="-"),"-",SUM('A-18'!G42,'A-18'!G93,'A-18'!G144))</f>
        <v>1300.47</v>
      </c>
      <c r="H42" s="103">
        <f>IF(AND('A-18'!H42="-",'A-18'!H93="-",'A-18'!H144="-"),"-",SUM('A-18'!H42,'A-18'!H93,'A-18'!H144))</f>
        <v>118.68</v>
      </c>
      <c r="I42" s="103">
        <f>IF(AND('A-18'!I42="-",'A-18'!I93="-",'A-18'!I144="-"),"-",SUM('A-18'!I42,'A-18'!I93,'A-18'!I144))</f>
        <v>22289.34</v>
      </c>
      <c r="J42" s="42"/>
      <c r="K42" s="103" t="str">
        <f>IF(AND('A-18'!K42="-",'A-18'!K93="-",'A-18'!K144="-"),"-",SUM('A-18'!K42,'A-18'!K93,'A-18'!K144))</f>
        <v>-</v>
      </c>
      <c r="L42" s="103" t="str">
        <f>IF(AND('A-18'!L42="-",'A-18'!L93="-",'A-18'!L144="-"),"-",SUM('A-18'!L42,'A-18'!L93,'A-18'!L144))</f>
        <v>-</v>
      </c>
      <c r="M42" s="103">
        <f>IF(AND('A-18'!M42="-",'A-18'!M93="-",'A-18'!M144="-"),"-",SUM('A-18'!M42,'A-18'!M93,'A-18'!M144))</f>
        <v>693.06999999999994</v>
      </c>
      <c r="N42" s="103">
        <f>IF(AND('A-18'!N42="-",'A-18'!N93="-",'A-18'!N144="-"),"-",SUM('A-18'!N42,'A-18'!N93,'A-18'!N144))</f>
        <v>6618.5599999999995</v>
      </c>
      <c r="O42" s="103">
        <f>IF(AND('A-18'!O42="-",'A-18'!O93="-",'A-18'!O144="-"),"-",SUM('A-18'!O42,'A-18'!O93,'A-18'!O144))</f>
        <v>17182.439999999999</v>
      </c>
      <c r="P42" s="103">
        <f>IF(AND('A-18'!P42="-",'A-18'!P93="-",'A-18'!P144="-"),"-",SUM('A-18'!P42,'A-18'!P93,'A-18'!P144))</f>
        <v>5169.09</v>
      </c>
      <c r="Q42" s="103">
        <f>IF(AND('A-18'!Q42="-",'A-18'!Q93="-",'A-18'!Q144="-"),"-",SUM('A-18'!Q42,'A-18'!Q93,'A-18'!Q144))</f>
        <v>17.72</v>
      </c>
      <c r="R42" s="103">
        <f>IF(AND('A-18'!R42="-",'A-18'!R93="-",'A-18'!R144="-"),"-",SUM('A-18'!R42,'A-18'!R93,'A-18'!R144))</f>
        <v>29680.879999999997</v>
      </c>
      <c r="S42" s="14"/>
      <c r="T42" s="14"/>
    </row>
    <row r="43" spans="1:20" ht="11.25" customHeight="1">
      <c r="A43" s="68">
        <v>2014</v>
      </c>
      <c r="B43" s="103" t="str">
        <f>IF(AND('A-18'!B43="-",'A-18'!B94="-",'A-18'!B145="-"),"-",SUM('A-18'!B43,'A-18'!B94,'A-18'!B145))</f>
        <v>-</v>
      </c>
      <c r="C43" s="103">
        <f>IF(AND('A-18'!C43="-",'A-18'!C94="-",'A-18'!C145="-"),"-",SUM('A-18'!C43,'A-18'!C94,'A-18'!C145))</f>
        <v>585.02</v>
      </c>
      <c r="D43" s="103">
        <f>IF(AND('A-18'!D43="-",'A-18'!D94="-",'A-18'!D145="-"),"-",SUM('A-18'!D43,'A-18'!D94,'A-18'!D145))</f>
        <v>5109.76</v>
      </c>
      <c r="E43" s="103">
        <f>IF(AND('A-18'!E43="-",'A-18'!E94="-",'A-18'!E145="-"),"-",SUM('A-18'!E43,'A-18'!E94,'A-18'!E145))</f>
        <v>12890.07</v>
      </c>
      <c r="F43" s="103">
        <f>IF(AND('A-18'!F43="-",'A-18'!F94="-",'A-18'!F145="-"),"-",SUM('A-18'!F43,'A-18'!F94,'A-18'!F145))</f>
        <v>11155.42</v>
      </c>
      <c r="G43" s="103">
        <f>IF(AND('A-18'!G43="-",'A-18'!G94="-",'A-18'!G145="-"),"-",SUM('A-18'!G43,'A-18'!G94,'A-18'!G145))</f>
        <v>1133.3900000000001</v>
      </c>
      <c r="H43" s="103">
        <f>IF(AND('A-18'!H43="-",'A-18'!H94="-",'A-18'!H145="-"),"-",SUM('A-18'!H43,'A-18'!H94,'A-18'!H145))</f>
        <v>110.29</v>
      </c>
      <c r="I43" s="103">
        <f>IF(AND('A-18'!I43="-",'A-18'!I94="-",'A-18'!I145="-"),"-",SUM('A-18'!I43,'A-18'!I94,'A-18'!I145))</f>
        <v>30983.949999999997</v>
      </c>
      <c r="J43" s="42"/>
      <c r="K43" s="103" t="str">
        <f>IF(AND('A-18'!K43="-",'A-18'!K94="-",'A-18'!K145="-"),"-",SUM('A-18'!K43,'A-18'!K94,'A-18'!K145))</f>
        <v>-</v>
      </c>
      <c r="L43" s="103" t="str">
        <f>IF(AND('A-18'!L43="-",'A-18'!L94="-",'A-18'!L145="-"),"-",SUM('A-18'!L43,'A-18'!L94,'A-18'!L145))</f>
        <v>-</v>
      </c>
      <c r="M43" s="103">
        <f>IF(AND('A-18'!M43="-",'A-18'!M94="-",'A-18'!M145="-"),"-",SUM('A-18'!M43,'A-18'!M94,'A-18'!M145))</f>
        <v>6224.61</v>
      </c>
      <c r="N43" s="103">
        <f>IF(AND('A-18'!N43="-",'A-18'!N94="-",'A-18'!N145="-"),"-",SUM('A-18'!N43,'A-18'!N94,'A-18'!N145))</f>
        <v>20342.099999999999</v>
      </c>
      <c r="O43" s="103">
        <f>IF(AND('A-18'!O43="-",'A-18'!O94="-",'A-18'!O145="-"),"-",SUM('A-18'!O43,'A-18'!O94,'A-18'!O145))</f>
        <v>22381.870000000003</v>
      </c>
      <c r="P43" s="103">
        <f>IF(AND('A-18'!P43="-",'A-18'!P94="-",'A-18'!P145="-"),"-",SUM('A-18'!P43,'A-18'!P94,'A-18'!P145))</f>
        <v>15577.52</v>
      </c>
      <c r="Q43" s="103">
        <f>IF(AND('A-18'!Q43="-",'A-18'!Q94="-",'A-18'!Q145="-"),"-",SUM('A-18'!Q43,'A-18'!Q94,'A-18'!Q145))</f>
        <v>199.14</v>
      </c>
      <c r="R43" s="103">
        <f>IF(AND('A-18'!R43="-",'A-18'!R94="-",'A-18'!R145="-"),"-",SUM('A-18'!R43,'A-18'!R94,'A-18'!R145))</f>
        <v>64725.24</v>
      </c>
      <c r="S43" s="14"/>
      <c r="T43" s="14"/>
    </row>
    <row r="44" spans="1:20" ht="11.25" customHeight="1">
      <c r="A44" s="68">
        <v>2015</v>
      </c>
      <c r="B44" s="103" t="str">
        <f>IF(AND('A-18'!B44="-",'A-18'!B95="-",'A-18'!B146="-"),"-",SUM('A-18'!B44,'A-18'!B95,'A-18'!B146))</f>
        <v>-</v>
      </c>
      <c r="C44" s="103">
        <f>IF(AND('A-18'!C44="-",'A-18'!C95="-",'A-18'!C146="-"),"-",SUM('A-18'!C44,'A-18'!C95,'A-18'!C146))</f>
        <v>534.01</v>
      </c>
      <c r="D44" s="103">
        <f>IF(AND('A-18'!D44="-",'A-18'!D95="-",'A-18'!D146="-"),"-",SUM('A-18'!D44,'A-18'!D95,'A-18'!D146))</f>
        <v>5081.1399999999994</v>
      </c>
      <c r="E44" s="103">
        <f>IF(AND('A-18'!E44="-",'A-18'!E95="-",'A-18'!E146="-"),"-",SUM('A-18'!E44,'A-18'!E95,'A-18'!E146))</f>
        <v>15661.66</v>
      </c>
      <c r="F44" s="103">
        <f>IF(AND('A-18'!F44="-",'A-18'!F95="-",'A-18'!F146="-"),"-",SUM('A-18'!F44,'A-18'!F95,'A-18'!F146))</f>
        <v>5672.49</v>
      </c>
      <c r="G44" s="103">
        <f>IF(AND('A-18'!G44="-",'A-18'!G95="-",'A-18'!G146="-"),"-",SUM('A-18'!G44,'A-18'!G95,'A-18'!G146))</f>
        <v>2903.48</v>
      </c>
      <c r="H44" s="103">
        <f>IF(AND('A-18'!H44="-",'A-18'!H95="-",'A-18'!H146="-"),"-",SUM('A-18'!H44,'A-18'!H95,'A-18'!H146))</f>
        <v>164.41</v>
      </c>
      <c r="I44" s="103">
        <f>IF(AND('A-18'!I44="-",'A-18'!I95="-",'A-18'!I146="-"),"-",SUM('A-18'!I44,'A-18'!I95,'A-18'!I146))</f>
        <v>30017.19</v>
      </c>
      <c r="J44" s="42"/>
      <c r="K44" s="103" t="str">
        <f>IF(AND('A-18'!K44="-",'A-18'!K95="-",'A-18'!K146="-"),"-",SUM('A-18'!K44,'A-18'!K95,'A-18'!K146))</f>
        <v>-</v>
      </c>
      <c r="L44" s="103" t="str">
        <f>IF(AND('A-18'!L44="-",'A-18'!L95="-",'A-18'!L146="-"),"-",SUM('A-18'!L44,'A-18'!L95,'A-18'!L146))</f>
        <v>-</v>
      </c>
      <c r="M44" s="103">
        <f>IF(AND('A-18'!M44="-",'A-18'!M95="-",'A-18'!M146="-"),"-",SUM('A-18'!M44,'A-18'!M95,'A-18'!M146))</f>
        <v>2607.6799999999998</v>
      </c>
      <c r="N44" s="103">
        <f>IF(AND('A-18'!N44="-",'A-18'!N95="-",'A-18'!N146="-"),"-",SUM('A-18'!N44,'A-18'!N95,'A-18'!N146))</f>
        <v>15085.4</v>
      </c>
      <c r="O44" s="103">
        <f>IF(AND('A-18'!O44="-",'A-18'!O95="-",'A-18'!O146="-"),"-",SUM('A-18'!O44,'A-18'!O95,'A-18'!O146))</f>
        <v>8787.369999999999</v>
      </c>
      <c r="P44" s="103">
        <f>IF(AND('A-18'!P44="-",'A-18'!P95="-",'A-18'!P146="-"),"-",SUM('A-18'!P44,'A-18'!P95,'A-18'!P146))</f>
        <v>12533.31</v>
      </c>
      <c r="Q44" s="103">
        <f>IF(AND('A-18'!Q44="-",'A-18'!Q95="-",'A-18'!Q146="-"),"-",SUM('A-18'!Q44,'A-18'!Q95,'A-18'!Q146))</f>
        <v>12.74</v>
      </c>
      <c r="R44" s="103">
        <f>IF(AND('A-18'!R44="-",'A-18'!R95="-",'A-18'!R146="-"),"-",SUM('A-18'!R44,'A-18'!R95,'A-18'!R146))</f>
        <v>39026.5</v>
      </c>
      <c r="S44" s="14"/>
      <c r="T44" s="14"/>
    </row>
    <row r="45" spans="1:20" ht="11.25" customHeight="1">
      <c r="A45" s="68">
        <v>2016</v>
      </c>
      <c r="B45" s="103" t="str">
        <f>IF(AND('A-18'!B45="-",'A-18'!B96="-",'A-18'!B147="-"),"-",SUM('A-18'!B45,'A-18'!B96,'A-18'!B147))</f>
        <v>-</v>
      </c>
      <c r="C45" s="103" t="str">
        <f>IF(AND('A-18'!C45="-",'A-18'!C96="-",'A-18'!C147="-"),"-",SUM('A-18'!C45,'A-18'!C96,'A-18'!C147))</f>
        <v>-</v>
      </c>
      <c r="D45" s="103" t="str">
        <f>IF(AND('A-18'!D45="-",'A-18'!D96="-",'A-18'!D147="-"),"-",SUM('A-18'!D45,'A-18'!D96,'A-18'!D147))</f>
        <v>-</v>
      </c>
      <c r="E45" s="103">
        <f>IF(AND('A-18'!E45="-",'A-18'!E96="-",'A-18'!E147="-"),"-",SUM('A-18'!E45,'A-18'!E96,'A-18'!E147))</f>
        <v>7430.6399999999994</v>
      </c>
      <c r="F45" s="103">
        <f>IF(AND('A-18'!F45="-",'A-18'!F96="-",'A-18'!F147="-"),"-",SUM('A-18'!F45,'A-18'!F96,'A-18'!F147))</f>
        <v>4520.2999999999993</v>
      </c>
      <c r="G45" s="103" t="str">
        <f>IF(AND('A-18'!G45="-",'A-18'!G96="-",'A-18'!G147="-"),"-",SUM('A-18'!G45,'A-18'!G96,'A-18'!G147))</f>
        <v>-</v>
      </c>
      <c r="H45" s="103" t="str">
        <f>IF(AND('A-18'!H45="-",'A-18'!H96="-",'A-18'!H147="-"),"-",SUM('A-18'!H45,'A-18'!H96,'A-18'!H147))</f>
        <v>-</v>
      </c>
      <c r="I45" s="103">
        <f>IF(AND('A-18'!I45="-",'A-18'!I96="-",'A-18'!I147="-"),"-",SUM('A-18'!I45,'A-18'!I96,'A-18'!I147))</f>
        <v>11950.94</v>
      </c>
      <c r="J45" s="42"/>
      <c r="K45" s="103" t="str">
        <f>IF(AND('A-18'!K45="-",'A-18'!K96="-",'A-18'!K147="-"),"-",SUM('A-18'!K45,'A-18'!K96,'A-18'!K147))</f>
        <v>-</v>
      </c>
      <c r="L45" s="103" t="str">
        <f>IF(AND('A-18'!L45="-",'A-18'!L96="-",'A-18'!L147="-"),"-",SUM('A-18'!L45,'A-18'!L96,'A-18'!L147))</f>
        <v>-</v>
      </c>
      <c r="M45" s="103" t="str">
        <f>IF(AND('A-18'!M45="-",'A-18'!M96="-",'A-18'!M147="-"),"-",SUM('A-18'!M45,'A-18'!M96,'A-18'!M147))</f>
        <v>-</v>
      </c>
      <c r="N45" s="103">
        <f>IF(AND('A-18'!N45="-",'A-18'!N96="-",'A-18'!N147="-"),"-",SUM('A-18'!N45,'A-18'!N96,'A-18'!N147))</f>
        <v>63.230000000000004</v>
      </c>
      <c r="O45" s="103">
        <f>IF(AND('A-18'!O45="-",'A-18'!O96="-",'A-18'!O147="-"),"-",SUM('A-18'!O45,'A-18'!O96,'A-18'!O147))</f>
        <v>37.86</v>
      </c>
      <c r="P45" s="103" t="str">
        <f>IF(AND('A-18'!P45="-",'A-18'!P96="-",'A-18'!P147="-"),"-",SUM('A-18'!P45,'A-18'!P96,'A-18'!P147))</f>
        <v>-</v>
      </c>
      <c r="Q45" s="103" t="str">
        <f>IF(AND('A-18'!Q45="-",'A-18'!Q96="-",'A-18'!Q147="-"),"-",SUM('A-18'!Q45,'A-18'!Q96,'A-18'!Q147))</f>
        <v>-</v>
      </c>
      <c r="R45" s="103">
        <f>IF(AND('A-18'!R45="-",'A-18'!R96="-",'A-18'!R147="-"),"-",SUM('A-18'!R45,'A-18'!R96,'A-18'!R147))</f>
        <v>101.09</v>
      </c>
      <c r="S45" s="14"/>
      <c r="T45" s="14"/>
    </row>
    <row r="46" spans="1:20" ht="11.25" customHeight="1">
      <c r="A46" s="68">
        <v>2017</v>
      </c>
      <c r="B46" s="103" t="str">
        <f>IF(AND('A-18'!B46="-",'A-18'!B97="-",'A-18'!B148="-"),"-",SUM('A-18'!B46,'A-18'!B97,'A-18'!B148))</f>
        <v>-</v>
      </c>
      <c r="C46" s="103" t="str">
        <f>IF(AND('A-18'!C46="-",'A-18'!C97="-",'A-18'!C148="-"),"-",SUM('A-18'!C46,'A-18'!C97,'A-18'!C148))</f>
        <v>-</v>
      </c>
      <c r="D46" s="103">
        <f>IF(AND('A-18'!D46="-",'A-18'!D97="-",'A-18'!D148="-"),"-",SUM('A-18'!D46,'A-18'!D97,'A-18'!D148))</f>
        <v>250.41</v>
      </c>
      <c r="E46" s="103">
        <f>IF(AND('A-18'!E46="-",'A-18'!E97="-",'A-18'!E148="-"),"-",SUM('A-18'!E46,'A-18'!E97,'A-18'!E148))</f>
        <v>10590.34</v>
      </c>
      <c r="F46" s="103">
        <f>IF(AND('A-18'!F46="-",'A-18'!F97="-",'A-18'!F148="-"),"-",SUM('A-18'!F46,'A-18'!F97,'A-18'!F148))</f>
        <v>3442.3599999999997</v>
      </c>
      <c r="G46" s="103">
        <f>IF(AND('A-18'!G46="-",'A-18'!G97="-",'A-18'!G148="-"),"-",SUM('A-18'!G46,'A-18'!G97,'A-18'!G148))</f>
        <v>90.74</v>
      </c>
      <c r="H46" s="103" t="str">
        <f>IF(AND('A-18'!H46="-",'A-18'!H97="-",'A-18'!H148="-"),"-",SUM('A-18'!H46,'A-18'!H97,'A-18'!H148))</f>
        <v>-</v>
      </c>
      <c r="I46" s="103">
        <f>IF(AND('A-18'!I46="-",'A-18'!I97="-",'A-18'!I148="-"),"-",SUM('A-18'!I46,'A-18'!I97,'A-18'!I148))</f>
        <v>14373.85</v>
      </c>
      <c r="J46" s="42"/>
      <c r="K46" s="103" t="str">
        <f>IF(AND('A-18'!K46="-",'A-18'!K97="-",'A-18'!K148="-"),"-",SUM('A-18'!K46,'A-18'!K97,'A-18'!K148))</f>
        <v>-</v>
      </c>
      <c r="L46" s="103" t="str">
        <f>IF(AND('A-18'!L46="-",'A-18'!L97="-",'A-18'!L148="-"),"-",SUM('A-18'!L46,'A-18'!L97,'A-18'!L148))</f>
        <v>-</v>
      </c>
      <c r="M46" s="103">
        <f>IF(AND('A-18'!M46="-",'A-18'!M97="-",'A-18'!M148="-"),"-",SUM('A-18'!M46,'A-18'!M97,'A-18'!M148))</f>
        <v>58.070000000000007</v>
      </c>
      <c r="N46" s="103">
        <f>IF(AND('A-18'!N46="-",'A-18'!N97="-",'A-18'!N148="-"),"-",SUM('A-18'!N46,'A-18'!N97,'A-18'!N148))</f>
        <v>8590.34</v>
      </c>
      <c r="O46" s="103">
        <f>IF(AND('A-18'!O46="-",'A-18'!O97="-",'A-18'!O148="-"),"-",SUM('A-18'!O46,'A-18'!O97,'A-18'!O148))</f>
        <v>11454.16</v>
      </c>
      <c r="P46" s="103">
        <f>IF(AND('A-18'!P46="-",'A-18'!P97="-",'A-18'!P148="-"),"-",SUM('A-18'!P46,'A-18'!P97,'A-18'!P148))</f>
        <v>929.59999999999991</v>
      </c>
      <c r="Q46" s="103" t="str">
        <f>IF(AND('A-18'!Q46="-",'A-18'!Q97="-",'A-18'!Q148="-"),"-",SUM('A-18'!Q46,'A-18'!Q97,'A-18'!Q148))</f>
        <v>-</v>
      </c>
      <c r="R46" s="103">
        <f>IF(AND('A-18'!R46="-",'A-18'!R97="-",'A-18'!R148="-"),"-",SUM('A-18'!R46,'A-18'!R97,'A-18'!R148))</f>
        <v>21032.170000000002</v>
      </c>
      <c r="S46" s="14"/>
      <c r="T46" s="14"/>
    </row>
    <row r="47" spans="1:20" ht="11.25" customHeight="1">
      <c r="A47" s="68">
        <v>2018</v>
      </c>
      <c r="B47" s="103" t="str">
        <f>IF(AND('A-18'!B47="-",'A-18'!B98="-",'A-18'!B149="-"),"-",SUM('A-18'!B47,'A-18'!B98,'A-18'!B149))</f>
        <v>-</v>
      </c>
      <c r="C47" s="103" t="str">
        <f>IF(AND('A-18'!C47="-",'A-18'!C98="-",'A-18'!C149="-"),"-",SUM('A-18'!C47,'A-18'!C98,'A-18'!C149))</f>
        <v>-</v>
      </c>
      <c r="D47" s="103">
        <f>IF(AND('A-18'!D47="-",'A-18'!D98="-",'A-18'!D149="-"),"-",SUM('A-18'!D47,'A-18'!D98,'A-18'!D149))</f>
        <v>377.83</v>
      </c>
      <c r="E47" s="103">
        <f>IF(AND('A-18'!E47="-",'A-18'!E98="-",'A-18'!E149="-"),"-",SUM('A-18'!E47,'A-18'!E98,'A-18'!E149))</f>
        <v>4907.5</v>
      </c>
      <c r="F47" s="103">
        <f>IF(AND('A-18'!F47="-",'A-18'!F98="-",'A-18'!F149="-"),"-",SUM('A-18'!F47,'A-18'!F98,'A-18'!F149))</f>
        <v>3024.67</v>
      </c>
      <c r="G47" s="103">
        <f>IF(AND('A-18'!G47="-",'A-18'!G98="-",'A-18'!G149="-"),"-",SUM('A-18'!G47,'A-18'!G98,'A-18'!G149))</f>
        <v>34.450000000000003</v>
      </c>
      <c r="H47" s="103" t="str">
        <f>IF(AND('A-18'!H47="-",'A-18'!H98="-",'A-18'!H149="-"),"-",SUM('A-18'!H47,'A-18'!H98,'A-18'!H149))</f>
        <v>-</v>
      </c>
      <c r="I47" s="103">
        <f>IF(AND('A-18'!I47="-",'A-18'!I98="-",'A-18'!I149="-"),"-",SUM('A-18'!I47,'A-18'!I98,'A-18'!I149))</f>
        <v>8344.4500000000007</v>
      </c>
      <c r="K47" s="103" t="str">
        <f>IF(AND('A-18'!K47="-",'A-18'!K98="-",'A-18'!K149="-"),"-",SUM('A-18'!K47,'A-18'!K98,'A-18'!K149))</f>
        <v>-</v>
      </c>
      <c r="L47" s="103" t="str">
        <f>IF(AND('A-18'!L47="-",'A-18'!L98="-",'A-18'!L149="-"),"-",SUM('A-18'!L47,'A-18'!L98,'A-18'!L149))</f>
        <v>-</v>
      </c>
      <c r="M47" s="103">
        <f>IF(AND('A-18'!M47="-",'A-18'!M98="-",'A-18'!M149="-"),"-",SUM('A-18'!M47,'A-18'!M98,'A-18'!M149))</f>
        <v>573.64</v>
      </c>
      <c r="N47" s="103">
        <f>IF(AND('A-18'!N47="-",'A-18'!N98="-",'A-18'!N149="-"),"-",SUM('A-18'!N47,'A-18'!N98,'A-18'!N149))</f>
        <v>4902.09</v>
      </c>
      <c r="O47" s="103">
        <f>IF(AND('A-18'!O47="-",'A-18'!O98="-",'A-18'!O149="-"),"-",SUM('A-18'!O47,'A-18'!O98,'A-18'!O149))</f>
        <v>15529.85</v>
      </c>
      <c r="P47" s="103">
        <f>IF(AND('A-18'!P47="-",'A-18'!P98="-",'A-18'!P149="-"),"-",SUM('A-18'!P47,'A-18'!P98,'A-18'!P149))</f>
        <v>256.90999999999997</v>
      </c>
      <c r="Q47" s="103" t="str">
        <f>IF(AND('A-18'!Q47="-",'A-18'!Q98="-",'A-18'!Q149="-"),"-",SUM('A-18'!Q47,'A-18'!Q98,'A-18'!Q149))</f>
        <v>-</v>
      </c>
      <c r="R47" s="103">
        <f>IF(AND('A-18'!R47="-",'A-18'!R98="-",'A-18'!R149="-"),"-",SUM('A-18'!R47,'A-18'!R98,'A-18'!R149))</f>
        <v>21262.489999999998</v>
      </c>
      <c r="S47" s="14"/>
      <c r="T47" s="14"/>
    </row>
    <row r="48" spans="1:20" ht="11.25" customHeight="1">
      <c r="A48" s="68">
        <v>2019</v>
      </c>
      <c r="B48" s="103" t="str">
        <f>IF(AND('A-18'!B48="-",'A-18'!B99="-",'A-18'!B150="-"),"-",SUM('A-18'!B48,'A-18'!B99,'A-18'!B150))</f>
        <v>-</v>
      </c>
      <c r="C48" s="103" t="str">
        <f>IF(AND('A-18'!C48="-",'A-18'!C99="-",'A-18'!C150="-"),"-",SUM('A-18'!C48,'A-18'!C99,'A-18'!C150))</f>
        <v>-</v>
      </c>
      <c r="D48" s="103">
        <f>IF(AND('A-18'!D48="-",'A-18'!D99="-",'A-18'!D150="-"),"-",SUM('A-18'!D48,'A-18'!D99,'A-18'!D150))</f>
        <v>1609.7700000000002</v>
      </c>
      <c r="E48" s="103">
        <f>IF(AND('A-18'!E48="-",'A-18'!E99="-",'A-18'!E150="-"),"-",SUM('A-18'!E48,'A-18'!E99,'A-18'!E150))</f>
        <v>3764.29</v>
      </c>
      <c r="F48" s="103">
        <f>IF(AND('A-18'!F48="-",'A-18'!F99="-",'A-18'!F150="-"),"-",SUM('A-18'!F48,'A-18'!F99,'A-18'!F150))</f>
        <v>1148.29</v>
      </c>
      <c r="G48" s="103">
        <f>IF(AND('A-18'!G48="-",'A-18'!G99="-",'A-18'!G150="-"),"-",SUM('A-18'!G48,'A-18'!G99,'A-18'!G150))</f>
        <v>154.04</v>
      </c>
      <c r="H48" s="103">
        <f>IF(AND('A-18'!H48="-",'A-18'!H99="-",'A-18'!H150="-"),"-",SUM('A-18'!H48,'A-18'!H99,'A-18'!H150))</f>
        <v>164.35</v>
      </c>
      <c r="I48" s="103">
        <f>IF(AND('A-18'!I48="-",'A-18'!I99="-",'A-18'!I150="-"),"-",SUM('A-18'!I48,'A-18'!I99,'A-18'!I150))</f>
        <v>6840.7400000000007</v>
      </c>
      <c r="K48" s="103" t="str">
        <f>IF(AND('A-18'!K48="-",'A-18'!K99="-",'A-18'!K150="-"),"-",SUM('A-18'!K48,'A-18'!K99,'A-18'!K150))</f>
        <v>-</v>
      </c>
      <c r="L48" s="103" t="str">
        <f>IF(AND('A-18'!L48="-",'A-18'!L99="-",'A-18'!L150="-"),"-",SUM('A-18'!L48,'A-18'!L99,'A-18'!L150))</f>
        <v>-</v>
      </c>
      <c r="M48" s="103">
        <f>IF(AND('A-18'!M48="-",'A-18'!M99="-",'A-18'!M150="-"),"-",SUM('A-18'!M48,'A-18'!M99,'A-18'!M150))</f>
        <v>1096.8399999999999</v>
      </c>
      <c r="N48" s="103">
        <f>IF(AND('A-18'!N48="-",'A-18'!N99="-",'A-18'!N150="-"),"-",SUM('A-18'!N48,'A-18'!N99,'A-18'!N150))</f>
        <v>11557.98</v>
      </c>
      <c r="O48" s="103">
        <f>IF(AND('A-18'!O48="-",'A-18'!O99="-",'A-18'!O150="-"),"-",SUM('A-18'!O48,'A-18'!O99,'A-18'!O150))</f>
        <v>13789.119999999999</v>
      </c>
      <c r="P48" s="103">
        <f>IF(AND('A-18'!P48="-",'A-18'!P99="-",'A-18'!P150="-"),"-",SUM('A-18'!P48,'A-18'!P99,'A-18'!P150))</f>
        <v>1713.74</v>
      </c>
      <c r="Q48" s="103">
        <f>IF(AND('A-18'!Q48="-",'A-18'!Q99="-",'A-18'!Q150="-"),"-",SUM('A-18'!Q48,'A-18'!Q99,'A-18'!Q150))</f>
        <v>15.86</v>
      </c>
      <c r="R48" s="103">
        <f>IF(AND('A-18'!R48="-",'A-18'!R99="-",'A-18'!R150="-"),"-",SUM('A-18'!R48,'A-18'!R99,'A-18'!R150))</f>
        <v>28173.54</v>
      </c>
      <c r="S48" s="14"/>
      <c r="T48" s="14"/>
    </row>
    <row r="49" spans="1:20" ht="11.25" customHeight="1">
      <c r="A49" s="68">
        <v>2020</v>
      </c>
      <c r="B49" s="103" t="str">
        <f>IF(AND('A-18'!B49="-",'A-18'!B100="-",'A-18'!B151="-"),"-",SUM('A-18'!B49,'A-18'!B100,'A-18'!B151))</f>
        <v>-</v>
      </c>
      <c r="C49" s="103" t="str">
        <f>IF(AND('A-18'!C49="-",'A-18'!C100="-",'A-18'!C151="-"),"-",SUM('A-18'!C49,'A-18'!C100,'A-18'!C151))</f>
        <v>-</v>
      </c>
      <c r="D49" s="103">
        <f>IF(AND('A-18'!D49="-",'A-18'!D100="-",'A-18'!D151="-"),"-",SUM('A-18'!D49,'A-18'!D100,'A-18'!D151))</f>
        <v>602.20000000000005</v>
      </c>
      <c r="E49" s="103">
        <f>IF(AND('A-18'!E49="-",'A-18'!E100="-",'A-18'!E151="-"),"-",SUM('A-18'!E49,'A-18'!E100,'A-18'!E151))</f>
        <v>4162.58</v>
      </c>
      <c r="F49" s="103">
        <f>IF(AND('A-18'!F49="-",'A-18'!F100="-",'A-18'!F151="-"),"-",SUM('A-18'!F49,'A-18'!F100,'A-18'!F151))</f>
        <v>1591.84</v>
      </c>
      <c r="G49" s="103">
        <f>IF(AND('A-18'!G49="-",'A-18'!G100="-",'A-18'!G151="-"),"-",SUM('A-18'!G49,'A-18'!G100,'A-18'!G151))</f>
        <v>478.51</v>
      </c>
      <c r="H49" s="103" t="str">
        <f>IF(AND('A-18'!H49="-",'A-18'!H100="-",'A-18'!H151="-"),"-",SUM('A-18'!H49,'A-18'!H100,'A-18'!H151))</f>
        <v>-</v>
      </c>
      <c r="I49" s="103">
        <f>IF(AND('A-18'!I49="-",'A-18'!I100="-",'A-18'!I151="-"),"-",SUM('A-18'!I49,'A-18'!I100,'A-18'!I151))</f>
        <v>6835.13</v>
      </c>
      <c r="K49" s="103" t="str">
        <f>IF(AND('A-18'!K49="-",'A-18'!K100="-",'A-18'!K151="-"),"-",SUM('A-18'!K49,'A-18'!K100,'A-18'!K151))</f>
        <v>-</v>
      </c>
      <c r="L49" s="103" t="str">
        <f>IF(AND('A-18'!L49="-",'A-18'!L100="-",'A-18'!L151="-"),"-",SUM('A-18'!L49,'A-18'!L100,'A-18'!L151))</f>
        <v>-</v>
      </c>
      <c r="M49" s="103">
        <f>IF(AND('A-18'!M49="-",'A-18'!M100="-",'A-18'!M151="-"),"-",SUM('A-18'!M49,'A-18'!M100,'A-18'!M151))</f>
        <v>49.98</v>
      </c>
      <c r="N49" s="103">
        <f>IF(AND('A-18'!N49="-",'A-18'!N100="-",'A-18'!N151="-"),"-",SUM('A-18'!N49,'A-18'!N100,'A-18'!N151))</f>
        <v>4869.7700000000004</v>
      </c>
      <c r="O49" s="103">
        <f>IF(AND('A-18'!O49="-",'A-18'!O100="-",'A-18'!O151="-"),"-",SUM('A-18'!O49,'A-18'!O100,'A-18'!O151))</f>
        <v>3894.54</v>
      </c>
      <c r="P49" s="103">
        <f>IF(AND('A-18'!P49="-",'A-18'!P100="-",'A-18'!P151="-"),"-",SUM('A-18'!P49,'A-18'!P100,'A-18'!P151))</f>
        <v>2327.23</v>
      </c>
      <c r="Q49" s="103" t="str">
        <f>IF(AND('A-18'!Q49="-",'A-18'!Q100="-",'A-18'!Q151="-"),"-",SUM('A-18'!Q49,'A-18'!Q100,'A-18'!Q151))</f>
        <v>-</v>
      </c>
      <c r="R49" s="103">
        <f>IF(AND('A-18'!R49="-",'A-18'!R100="-",'A-18'!R151="-"),"-",SUM('A-18'!R49,'A-18'!R100,'A-18'!R151))</f>
        <v>11141.52</v>
      </c>
      <c r="S49" s="14"/>
      <c r="T49" s="14"/>
    </row>
    <row r="50" spans="1:20" ht="11.25" customHeight="1">
      <c r="A50" s="68">
        <v>2021</v>
      </c>
      <c r="B50" s="103" t="str">
        <f>IF(AND('A-18'!B50="-",'A-18'!B101="-",'A-18'!B152="-"),"-",SUM('A-18'!B50,'A-18'!B101,'A-18'!B152))</f>
        <v>-</v>
      </c>
      <c r="C50" s="103" t="str">
        <f>IF(AND('A-18'!C50="-",'A-18'!C101="-",'A-18'!C152="-"),"-",SUM('A-18'!C50,'A-18'!C101,'A-18'!C152))</f>
        <v>-</v>
      </c>
      <c r="D50" s="103">
        <f>IF(AND('A-18'!D50="-",'A-18'!D101="-",'A-18'!D152="-"),"-",SUM('A-18'!D50,'A-18'!D101,'A-18'!D152))</f>
        <v>1552.42</v>
      </c>
      <c r="E50" s="103">
        <f>IF(AND('A-18'!E50="-",'A-18'!E101="-",'A-18'!E152="-"),"-",SUM('A-18'!E50,'A-18'!E101,'A-18'!E152))</f>
        <v>7695.77</v>
      </c>
      <c r="F50" s="103">
        <f>IF(AND('A-18'!F50="-",'A-18'!F101="-",'A-18'!F152="-"),"-",SUM('A-18'!F50,'A-18'!F101,'A-18'!F152))</f>
        <v>2098.2200000000003</v>
      </c>
      <c r="G50" s="103">
        <f>IF(AND('A-18'!G50="-",'A-18'!G101="-",'A-18'!G152="-"),"-",SUM('A-18'!G50,'A-18'!G101,'A-18'!G152))</f>
        <v>453.01000000000005</v>
      </c>
      <c r="H50" s="103" t="str">
        <f>IF(AND('A-18'!H50="-",'A-18'!H101="-",'A-18'!H152="-"),"-",SUM('A-18'!H50,'A-18'!H101,'A-18'!H152))</f>
        <v>-</v>
      </c>
      <c r="I50" s="103">
        <f>IF(AND('A-18'!I50="-",'A-18'!I101="-",'A-18'!I152="-"),"-",SUM('A-18'!I50,'A-18'!I101,'A-18'!I152))</f>
        <v>11799.420000000002</v>
      </c>
      <c r="K50" s="103" t="str">
        <f>IF(AND('A-18'!K50="-",'A-18'!K101="-",'A-18'!K152="-"),"-",SUM('A-18'!K50,'A-18'!K101,'A-18'!K152))</f>
        <v>-</v>
      </c>
      <c r="L50" s="103" t="str">
        <f>IF(AND('A-18'!L50="-",'A-18'!L101="-",'A-18'!L152="-"),"-",SUM('A-18'!L50,'A-18'!L101,'A-18'!L152))</f>
        <v>-</v>
      </c>
      <c r="M50" s="103">
        <f>IF(AND('A-18'!M50="-",'A-18'!M101="-",'A-18'!M152="-"),"-",SUM('A-18'!M50,'A-18'!M101,'A-18'!M152))</f>
        <v>21.189999999999998</v>
      </c>
      <c r="N50" s="103">
        <f>IF(AND('A-18'!N50="-",'A-18'!N101="-",'A-18'!N152="-"),"-",SUM('A-18'!N50,'A-18'!N101,'A-18'!N152))</f>
        <v>3863.71</v>
      </c>
      <c r="O50" s="103">
        <f>IF(AND('A-18'!O50="-",'A-18'!O101="-",'A-18'!O152="-"),"-",SUM('A-18'!O50,'A-18'!O101,'A-18'!O152))</f>
        <v>13306.34</v>
      </c>
      <c r="P50" s="103">
        <f>IF(AND('A-18'!P50="-",'A-18'!P101="-",'A-18'!P152="-"),"-",SUM('A-18'!P50,'A-18'!P101,'A-18'!P152))</f>
        <v>7438.5</v>
      </c>
      <c r="Q50" s="103" t="str">
        <f>IF(AND('A-18'!Q50="-",'A-18'!Q101="-",'A-18'!Q152="-"),"-",SUM('A-18'!Q50,'A-18'!Q101,'A-18'!Q152))</f>
        <v>-</v>
      </c>
      <c r="R50" s="103">
        <f>IF(AND('A-18'!R50="-",'A-18'!R101="-",'A-18'!R152="-"),"-",SUM('A-18'!R50,'A-18'!R101,'A-18'!R152))</f>
        <v>24629.74</v>
      </c>
      <c r="S50" s="14"/>
      <c r="T50" s="14"/>
    </row>
    <row r="51" spans="1:20" ht="11.25" customHeight="1">
      <c r="A51" s="68">
        <v>2022</v>
      </c>
      <c r="B51" s="103" t="str">
        <f>IF(AND('A-18'!B51="-",'A-18'!B102="-",'A-18'!B153="-"),"-",SUM('A-18'!B51,'A-18'!B102,'A-18'!B153))</f>
        <v>-</v>
      </c>
      <c r="C51" s="103" t="str">
        <f>IF(AND('A-18'!C51="-",'A-18'!C102="-",'A-18'!C153="-"),"-",SUM('A-18'!C51,'A-18'!C102,'A-18'!C153))</f>
        <v>-</v>
      </c>
      <c r="D51" s="103">
        <f>IF(AND('A-18'!D51="-",'A-18'!D102="-",'A-18'!D153="-"),"-",SUM('A-18'!D51,'A-18'!D102,'A-18'!D153))</f>
        <v>2793.92</v>
      </c>
      <c r="E51" s="103">
        <f>IF(AND('A-18'!E51="-",'A-18'!E102="-",'A-18'!E153="-"),"-",SUM('A-18'!E51,'A-18'!E102,'A-18'!E153))</f>
        <v>8211.06</v>
      </c>
      <c r="F51" s="103">
        <f>IF(AND('A-18'!F51="-",'A-18'!F102="-",'A-18'!F153="-"),"-",SUM('A-18'!F51,'A-18'!F102,'A-18'!F153))</f>
        <v>5721.07</v>
      </c>
      <c r="G51" s="103">
        <f>IF(AND('A-18'!G51="-",'A-18'!G102="-",'A-18'!G153="-"),"-",SUM('A-18'!G51,'A-18'!G102,'A-18'!G153))</f>
        <v>177.55</v>
      </c>
      <c r="H51" s="103">
        <f>IF(AND('A-18'!H51="-",'A-18'!H102="-",'A-18'!H153="-"),"-",SUM('A-18'!H51,'A-18'!H102,'A-18'!H153))</f>
        <v>127.45</v>
      </c>
      <c r="I51" s="103">
        <f>IF(AND('A-18'!I51="-",'A-18'!I102="-",'A-18'!I153="-"),"-",SUM('A-18'!I51,'A-18'!I102,'A-18'!I153))</f>
        <v>17031.05</v>
      </c>
      <c r="K51" s="103" t="str">
        <f>IF(AND('A-18'!K51="-",'A-18'!K102="-",'A-18'!K153="-"),"-",SUM('A-18'!K51,'A-18'!K102,'A-18'!K153))</f>
        <v>-</v>
      </c>
      <c r="L51" s="103" t="str">
        <f>IF(AND('A-18'!L51="-",'A-18'!L102="-",'A-18'!L153="-"),"-",SUM('A-18'!L51,'A-18'!L102,'A-18'!L153))</f>
        <v>-</v>
      </c>
      <c r="M51" s="103">
        <f>IF(AND('A-18'!M51="-",'A-18'!M102="-",'A-18'!M153="-"),"-",SUM('A-18'!M51,'A-18'!M102,'A-18'!M153))</f>
        <v>282.23</v>
      </c>
      <c r="N51" s="103">
        <f>IF(AND('A-18'!N51="-",'A-18'!N102="-",'A-18'!N153="-"),"-",SUM('A-18'!N51,'A-18'!N102,'A-18'!N153))</f>
        <v>10511.09</v>
      </c>
      <c r="O51" s="103">
        <f>IF(AND('A-18'!O51="-",'A-18'!O102="-",'A-18'!O153="-"),"-",SUM('A-18'!O51,'A-18'!O102,'A-18'!O153))</f>
        <v>16605.580000000002</v>
      </c>
      <c r="P51" s="103">
        <f>IF(AND('A-18'!P51="-",'A-18'!P102="-",'A-18'!P153="-"),"-",SUM('A-18'!P51,'A-18'!P102,'A-18'!P153))</f>
        <v>9910.869999999999</v>
      </c>
      <c r="Q51" s="103">
        <f>IF(AND('A-18'!Q51="-",'A-18'!Q102="-",'A-18'!Q153="-"),"-",SUM('A-18'!Q51,'A-18'!Q102,'A-18'!Q153))</f>
        <v>2.27</v>
      </c>
      <c r="R51" s="103">
        <f>IF(AND('A-18'!R51="-",'A-18'!R102="-",'A-18'!R153="-"),"-",SUM('A-18'!R51,'A-18'!R102,'A-18'!R153))</f>
        <v>37312.04</v>
      </c>
      <c r="S51" s="14"/>
      <c r="T51" s="14"/>
    </row>
    <row r="52" spans="1:20" ht="11.25" customHeight="1">
      <c r="A52" s="68">
        <v>2023</v>
      </c>
      <c r="B52" s="103" t="str">
        <f>IF(AND('A-18'!B52="-",'A-18'!B103="-",'A-18'!B154="-"),"-",SUM('A-18'!B52,'A-18'!B103,'A-18'!B154))</f>
        <v>-</v>
      </c>
      <c r="C52" s="103" t="str">
        <f>IF(AND('A-18'!C52="-",'A-18'!C103="-",'A-18'!C154="-"),"-",SUM('A-18'!C52,'A-18'!C103,'A-18'!C154))</f>
        <v>-</v>
      </c>
      <c r="D52" s="103">
        <f>IF(AND('A-18'!D52="-",'A-18'!D103="-",'A-18'!D154="-"),"-",SUM('A-18'!D52,'A-18'!D103,'A-18'!D154))</f>
        <v>1428.27</v>
      </c>
      <c r="E52" s="103">
        <f>IF(AND('A-18'!E52="-",'A-18'!E103="-",'A-18'!E154="-"),"-",SUM('A-18'!E52,'A-18'!E103,'A-18'!E154))</f>
        <v>14060.560000000001</v>
      </c>
      <c r="F52" s="103">
        <f>IF(AND('A-18'!F52="-",'A-18'!F103="-",'A-18'!F154="-"),"-",SUM('A-18'!F52,'A-18'!F103,'A-18'!F154))</f>
        <v>4340.7999999999993</v>
      </c>
      <c r="G52" s="103">
        <f>IF(AND('A-18'!G52="-",'A-18'!G103="-",'A-18'!G154="-"),"-",SUM('A-18'!G52,'A-18'!G103,'A-18'!G154))</f>
        <v>654.02</v>
      </c>
      <c r="H52" s="103">
        <f>IF(AND('A-18'!H52="-",'A-18'!H103="-",'A-18'!H154="-"),"-",SUM('A-18'!H52,'A-18'!H103,'A-18'!H154))</f>
        <v>59.89</v>
      </c>
      <c r="I52" s="103">
        <f>IF(AND('A-18'!I52="-",'A-18'!I103="-",'A-18'!I154="-"),"-",SUM('A-18'!I52,'A-18'!I103,'A-18'!I154))</f>
        <v>20543.54</v>
      </c>
      <c r="K52" s="103" t="str">
        <f>IF(AND('A-18'!K52="-",'A-18'!K103="-",'A-18'!K154="-"),"-",SUM('A-18'!K52,'A-18'!K103,'A-18'!K154))</f>
        <v>-</v>
      </c>
      <c r="L52" s="103" t="str">
        <f>IF(AND('A-18'!L52="-",'A-18'!L103="-",'A-18'!L154="-"),"-",SUM('A-18'!L52,'A-18'!L103,'A-18'!L154))</f>
        <v>-</v>
      </c>
      <c r="M52" s="103">
        <f>IF(AND('A-18'!M52="-",'A-18'!M103="-",'A-18'!M154="-"),"-",SUM('A-18'!M52,'A-18'!M103,'A-18'!M154))</f>
        <v>393.3</v>
      </c>
      <c r="N52" s="103">
        <f>IF(AND('A-18'!N52="-",'A-18'!N103="-",'A-18'!N154="-"),"-",SUM('A-18'!N52,'A-18'!N103,'A-18'!N154))</f>
        <v>9697.7999999999993</v>
      </c>
      <c r="O52" s="103">
        <f>IF(AND('A-18'!O52="-",'A-18'!O103="-",'A-18'!O154="-"),"-",SUM('A-18'!O52,'A-18'!O103,'A-18'!O154))</f>
        <v>8800.89</v>
      </c>
      <c r="P52" s="103">
        <f>IF(AND('A-18'!P52="-",'A-18'!P103="-",'A-18'!P154="-"),"-",SUM('A-18'!P52,'A-18'!P103,'A-18'!P154))</f>
        <v>9248.0299999999988</v>
      </c>
      <c r="Q52" s="103">
        <f>IF(AND('A-18'!Q52="-",'A-18'!Q103="-",'A-18'!Q154="-"),"-",SUM('A-18'!Q52,'A-18'!Q103,'A-18'!Q154))</f>
        <v>2.81</v>
      </c>
      <c r="R52" s="103">
        <f>IF(AND('A-18'!R52="-",'A-18'!R103="-",'A-18'!R154="-"),"-",SUM('A-18'!R52,'A-18'!R103,'A-18'!R154))</f>
        <v>28142.83</v>
      </c>
      <c r="S52" s="14"/>
      <c r="T52" s="14"/>
    </row>
    <row r="53" spans="1:20" ht="11.25" customHeight="1">
      <c r="A53" s="68" t="s">
        <v>348</v>
      </c>
      <c r="B53" s="103" t="str">
        <f>IF(AND('A-18'!B53="-",'A-18'!B104="-",'A-18'!B155="-"),"-",SUM('A-18'!B53,'A-18'!B104,'A-18'!B155))</f>
        <v>-</v>
      </c>
      <c r="C53" s="103" t="str">
        <f>IF(AND('A-18'!C53="-",'A-18'!C104="-",'A-18'!C155="-"),"-",SUM('A-18'!C53,'A-18'!C104,'A-18'!C155))</f>
        <v>-</v>
      </c>
      <c r="D53" s="103">
        <f>IF(AND('A-18'!D53="-",'A-18'!D104="-",'A-18'!D155="-"),"-",SUM('A-18'!D53,'A-18'!D104,'A-18'!D155))</f>
        <v>1899.8551259909409</v>
      </c>
      <c r="E53" s="103">
        <f>IF(AND('A-18'!E53="-",'A-18'!E104="-",'A-18'!E155="-"),"-",SUM('A-18'!E53,'A-18'!E104,'A-18'!E155))</f>
        <v>12008.960339001846</v>
      </c>
      <c r="F53" s="103">
        <f>IF(AND('A-18'!F53="-",'A-18'!F104="-",'A-18'!F155="-"),"-",SUM('A-18'!F53,'A-18'!F104,'A-18'!F155))</f>
        <v>3815.9955772024891</v>
      </c>
      <c r="G53" s="103">
        <f>IF(AND('A-18'!G53="-",'A-18'!G104="-",'A-18'!G155="-"),"-",SUM('A-18'!G53,'A-18'!G104,'A-18'!G155))</f>
        <v>52.810547333803179</v>
      </c>
      <c r="H53" s="103" t="str">
        <f>IF(AND('A-18'!H53="-",'A-18'!H104="-",'A-18'!H155="-"),"-",SUM('A-18'!H53,'A-18'!H104,'A-18'!H155))</f>
        <v>-</v>
      </c>
      <c r="I53" s="103">
        <f>IF(AND('A-18'!I53="-",'A-18'!I104="-",'A-18'!I155="-"),"-",SUM('A-18'!I53,'A-18'!I104,'A-18'!I155))</f>
        <v>17777.621589529077</v>
      </c>
      <c r="K53" s="103" t="str">
        <f>IF(AND('A-18'!K53="-",'A-18'!K104="-",'A-18'!K155="-"),"-",SUM('A-18'!K53,'A-18'!K104,'A-18'!K155))</f>
        <v>-</v>
      </c>
      <c r="L53" s="103" t="str">
        <f>IF(AND('A-18'!L53="-",'A-18'!L104="-",'A-18'!L155="-"),"-",SUM('A-18'!L53,'A-18'!L104,'A-18'!L155))</f>
        <v>-</v>
      </c>
      <c r="M53" s="103">
        <f>IF(AND('A-18'!M53="-",'A-18'!M104="-",'A-18'!M155="-"),"-",SUM('A-18'!M53,'A-18'!M104,'A-18'!M155))</f>
        <v>1261.1131563321151</v>
      </c>
      <c r="N53" s="103">
        <f>IF(AND('A-18'!N53="-",'A-18'!N104="-",'A-18'!N155="-"),"-",SUM('A-18'!N53,'A-18'!N104,'A-18'!N155))</f>
        <v>18686.810421775539</v>
      </c>
      <c r="O53" s="103">
        <f>IF(AND('A-18'!O53="-",'A-18'!O104="-",'A-18'!O155="-"),"-",SUM('A-18'!O53,'A-18'!O104,'A-18'!O155))</f>
        <v>18001.73784886298</v>
      </c>
      <c r="P53" s="103">
        <f>IF(AND('A-18'!P53="-",'A-18'!P104="-",'A-18'!P155="-"),"-",SUM('A-18'!P53,'A-18'!P104,'A-18'!P155))</f>
        <v>236.6373032652109</v>
      </c>
      <c r="Q53" s="103" t="str">
        <f>IF(AND('A-18'!Q53="-",'A-18'!Q104="-",'A-18'!Q155="-"),"-",SUM('A-18'!Q53,'A-18'!Q104,'A-18'!Q155))</f>
        <v>-</v>
      </c>
      <c r="R53" s="103">
        <f>IF(AND('A-18'!R53="-",'A-18'!R104="-",'A-18'!R155="-"),"-",SUM('A-18'!R53,'A-18'!R104,'A-18'!R155))</f>
        <v>38186.298730235838</v>
      </c>
      <c r="S53" s="14"/>
      <c r="T53" s="14"/>
    </row>
    <row r="54" spans="1:20" ht="11.25" customHeight="1">
      <c r="S54" s="14"/>
      <c r="T54" s="14"/>
    </row>
    <row r="55" spans="1:20" ht="11.25" customHeight="1">
      <c r="A55" s="63" t="s">
        <v>335</v>
      </c>
      <c r="S55" s="14"/>
      <c r="T55" s="14"/>
    </row>
    <row r="56" spans="1:20" ht="11.25" customHeight="1">
      <c r="A56" s="68">
        <v>1976</v>
      </c>
      <c r="B56" s="103">
        <f>IF(AND('A-18'!B158="-",'A-10'!C6="-"),"-",SUM('A-18'!B158,'A-10'!C6))</f>
        <v>0</v>
      </c>
      <c r="C56" s="103">
        <f>IF(AND('A-18'!C158="-",'A-10'!D6="-"),"-",SUM('A-18'!C158,'A-10'!D6))</f>
        <v>5041</v>
      </c>
      <c r="D56" s="103">
        <f>IF(AND('A-18'!D158="-",'A-10'!E6="-"),"-",SUM('A-18'!D158,'A-10'!E6))</f>
        <v>28731</v>
      </c>
      <c r="E56" s="103">
        <f>IF(AND('A-18'!E158="-",'A-10'!F6="-"),"-",SUM('A-18'!E158,'A-10'!F6))</f>
        <v>22198</v>
      </c>
      <c r="F56" s="103">
        <f>IF(AND('A-18'!F158="-",'A-10'!G6="-"),"-",SUM('A-18'!F158,'A-10'!G6))</f>
        <v>37549</v>
      </c>
      <c r="G56" s="103">
        <f>IF(AND('A-18'!G158="-",'A-10'!H6="-"),"-",SUM('A-18'!G158,'A-10'!H6))</f>
        <v>11604</v>
      </c>
      <c r="H56" s="103">
        <f>IF(AND('A-18'!H158="-",'A-10'!I6="-"),"-",SUM('A-18'!H158,'A-10'!I6))</f>
        <v>425</v>
      </c>
      <c r="I56" s="103">
        <f>IF(AND('A-18'!I158="-",'A-10'!K6="-"),"-",SUM('A-18'!I158,'A-10'!K6))</f>
        <v>105552</v>
      </c>
      <c r="K56" s="103" t="str">
        <f>'A-18'!K158</f>
        <v>-</v>
      </c>
      <c r="L56" s="103">
        <f>IF(AND('A-18'!L158="-",'A-10'!M6="-"),"-",SUM('A-18'!L158,'A-10'!M6))</f>
        <v>7470</v>
      </c>
      <c r="M56" s="103">
        <f>IF(AND('A-18'!M158="-",'A-10'!N6="-"),"-",SUM('A-18'!M158,'A-10'!N6))</f>
        <v>62288</v>
      </c>
      <c r="N56" s="103">
        <f>IF(AND('A-18'!N158="-",'A-10'!O6="-"),"-",SUM('A-18'!N158,'A-10'!O6))</f>
        <v>155406</v>
      </c>
      <c r="O56" s="103">
        <f>IF(AND('A-18'!O158="-",'A-10'!P6="-"),"-",SUM('A-18'!O158,'A-10'!P6))</f>
        <v>168488</v>
      </c>
      <c r="P56" s="103">
        <f>IF(AND('A-18'!P158="-",'A-10'!Q6="-"),"-",SUM('A-18'!P158,'A-10'!Q6))</f>
        <v>90325</v>
      </c>
      <c r="Q56" s="103">
        <f>IF(AND('A-18'!Q158="-",'A-10'!R6="-"),"-",SUM('A-18'!Q158,'A-10'!R6))</f>
        <v>4577</v>
      </c>
      <c r="R56" s="103">
        <f>IF(AND('A-18'!R158="-",'A-10'!T6="-"),"-",SUM('A-18'!R158,'A-10'!S6))</f>
        <v>488554</v>
      </c>
      <c r="S56" s="14"/>
      <c r="T56" s="14"/>
    </row>
    <row r="57" spans="1:20" ht="11.25" customHeight="1">
      <c r="A57" s="68">
        <v>1977</v>
      </c>
      <c r="B57" s="103">
        <f>IF(AND('A-18'!B159="-",'A-10'!C7="-"),"-",SUM('A-18'!B159,'A-10'!C7))</f>
        <v>435</v>
      </c>
      <c r="C57" s="103">
        <f>IF(AND('A-18'!C159="-",'A-10'!D7="-"),"-",SUM('A-18'!C159,'A-10'!D7))</f>
        <v>4425</v>
      </c>
      <c r="D57" s="103">
        <f>IF(AND('A-18'!D159="-",'A-10'!E7="-"),"-",SUM('A-18'!D159,'A-10'!E7))</f>
        <v>13195</v>
      </c>
      <c r="E57" s="103">
        <f>IF(AND('A-18'!E159="-",'A-10'!F7="-"),"-",SUM('A-18'!E159,'A-10'!F7))</f>
        <v>17849</v>
      </c>
      <c r="F57" s="103">
        <f>IF(AND('A-18'!F159="-",'A-10'!G7="-"),"-",SUM('A-18'!F159,'A-10'!G7))</f>
        <v>43843</v>
      </c>
      <c r="G57" s="103">
        <f>IF(AND('A-18'!G159="-",'A-10'!H7="-"),"-",SUM('A-18'!G159,'A-10'!H7))</f>
        <v>4080</v>
      </c>
      <c r="H57" s="103">
        <f>IF(AND('A-18'!H159="-",'A-10'!I7="-"),"-",SUM('A-18'!H159,'A-10'!I7))</f>
        <v>321</v>
      </c>
      <c r="I57" s="103">
        <f>IF(AND('A-18'!I159="-",'A-10'!K7="-"),"-",SUM('A-18'!I159,'A-10'!K7))</f>
        <v>84148</v>
      </c>
      <c r="K57" s="103">
        <f>'A-18'!K159</f>
        <v>5</v>
      </c>
      <c r="L57" s="103">
        <f>IF(AND('A-18'!L159="-",'A-10'!M7="-"),"-",SUM('A-18'!L159,'A-10'!M7))</f>
        <v>5198</v>
      </c>
      <c r="M57" s="103">
        <f>IF(AND('A-18'!M159="-",'A-10'!N7="-"),"-",SUM('A-18'!M159,'A-10'!N7))</f>
        <v>40955</v>
      </c>
      <c r="N57" s="103">
        <f>IF(AND('A-18'!N159="-",'A-10'!O7="-"),"-",SUM('A-18'!N159,'A-10'!O7))</f>
        <v>81920</v>
      </c>
      <c r="O57" s="103">
        <f>IF(AND('A-18'!O159="-",'A-10'!P7="-"),"-",SUM('A-18'!O159,'A-10'!P7))</f>
        <v>76230</v>
      </c>
      <c r="P57" s="103">
        <f>IF(AND('A-18'!P159="-",'A-10'!Q7="-"),"-",SUM('A-18'!P159,'A-10'!Q7))</f>
        <v>23389</v>
      </c>
      <c r="Q57" s="103">
        <f>IF(AND('A-18'!Q159="-",'A-10'!R7="-"),"-",SUM('A-18'!Q159,'A-10'!R7))</f>
        <v>2813</v>
      </c>
      <c r="R57" s="103">
        <f>IF(AND('A-18'!R159="-",'A-10'!T7="-"),"-",SUM('A-18'!R159,'A-10'!S7))</f>
        <v>230510</v>
      </c>
      <c r="S57" s="14"/>
      <c r="T57" s="14"/>
    </row>
    <row r="58" spans="1:20" ht="11.25" customHeight="1">
      <c r="A58" s="68">
        <v>1978</v>
      </c>
      <c r="B58" s="103">
        <f>IF(AND('A-18'!B160="-",'A-10'!C8="-"),"-",SUM('A-18'!B160,'A-10'!C8))</f>
        <v>137</v>
      </c>
      <c r="C58" s="103">
        <f>IF(AND('A-18'!C160="-",'A-10'!D8="-"),"-",SUM('A-18'!C160,'A-10'!D8))</f>
        <v>614</v>
      </c>
      <c r="D58" s="103">
        <f>IF(AND('A-18'!D160="-",'A-10'!E8="-"),"-",SUM('A-18'!D160,'A-10'!E8))</f>
        <v>6410</v>
      </c>
      <c r="E58" s="103">
        <f>IF(AND('A-18'!E160="-",'A-10'!F8="-"),"-",SUM('A-18'!E160,'A-10'!F8))</f>
        <v>6390</v>
      </c>
      <c r="F58" s="103">
        <f>IF(AND('A-18'!F160="-",'A-10'!G8="-"),"-",SUM('A-18'!F160,'A-10'!G8))</f>
        <v>13570</v>
      </c>
      <c r="G58" s="103">
        <f>IF(AND('A-18'!G160="-",'A-10'!H8="-"),"-",SUM('A-18'!G160,'A-10'!H8))</f>
        <v>2316</v>
      </c>
      <c r="H58" s="103">
        <f>IF(AND('A-18'!H160="-",'A-10'!I8="-"),"-",SUM('A-18'!H160,'A-10'!I8))</f>
        <v>221</v>
      </c>
      <c r="I58" s="103">
        <f>IF(AND('A-18'!I160="-",'A-10'!K8="-"),"-",SUM('A-18'!I160,'A-10'!K8))</f>
        <v>29658</v>
      </c>
      <c r="K58" s="103">
        <f>'A-18'!K160</f>
        <v>980</v>
      </c>
      <c r="L58" s="103">
        <f>IF(AND('A-18'!L160="-",'A-10'!M8="-"),"-",SUM('A-18'!L160,'A-10'!M8))</f>
        <v>7067</v>
      </c>
      <c r="M58" s="103">
        <f>IF(AND('A-18'!M160="-",'A-10'!N8="-"),"-",SUM('A-18'!M160,'A-10'!N8))</f>
        <v>72095</v>
      </c>
      <c r="N58" s="103">
        <f>IF(AND('A-18'!N160="-",'A-10'!O8="-"),"-",SUM('A-18'!N160,'A-10'!O8))</f>
        <v>73145</v>
      </c>
      <c r="O58" s="103">
        <f>IF(AND('A-18'!O160="-",'A-10'!P8="-"),"-",SUM('A-18'!O160,'A-10'!P8))</f>
        <v>66503</v>
      </c>
      <c r="P58" s="103">
        <f>IF(AND('A-18'!P160="-",'A-10'!Q8="-"),"-",SUM('A-18'!P160,'A-10'!Q8))</f>
        <v>36788</v>
      </c>
      <c r="Q58" s="103">
        <f>IF(AND('A-18'!Q160="-",'A-10'!R8="-"),"-",SUM('A-18'!Q160,'A-10'!R8))</f>
        <v>1930</v>
      </c>
      <c r="R58" s="103">
        <f>IF(AND('A-18'!R160="-",'A-10'!T8="-"),"-",SUM('A-18'!R160,'A-10'!S8))</f>
        <v>258508</v>
      </c>
      <c r="S58" s="14"/>
      <c r="T58" s="14"/>
    </row>
    <row r="59" spans="1:20" ht="11.25" customHeight="1">
      <c r="A59" s="68">
        <v>1979</v>
      </c>
      <c r="B59" s="103" t="str">
        <f>IF(AND('A-18'!B161="-",'A-10'!C9="-"),"-",SUM('A-18'!B161,'A-10'!C9))</f>
        <v>-</v>
      </c>
      <c r="C59" s="103">
        <f>IF(AND('A-18'!C161="-",'A-10'!D9="-"),"-",SUM('A-18'!C161,'A-10'!D9))</f>
        <v>621</v>
      </c>
      <c r="D59" s="103">
        <f>IF(AND('A-18'!D161="-",'A-10'!E9="-"),"-",SUM('A-18'!D161,'A-10'!E9))</f>
        <v>9680</v>
      </c>
      <c r="E59" s="103">
        <f>IF(AND('A-18'!E161="-",'A-10'!F9="-"),"-",SUM('A-18'!E161,'A-10'!F9))</f>
        <v>5929</v>
      </c>
      <c r="F59" s="103">
        <f>IF(AND('A-18'!F161="-",'A-10'!G9="-"),"-",SUM('A-18'!F161,'A-10'!G9))</f>
        <v>12884</v>
      </c>
      <c r="G59" s="103">
        <f>IF(AND('A-18'!G161="-",'A-10'!H9="-"),"-",SUM('A-18'!G161,'A-10'!H9))</f>
        <v>171</v>
      </c>
      <c r="H59" s="103">
        <f>IF(AND('A-18'!H161="-",'A-10'!I9="-"),"-",SUM('A-18'!H161,'A-10'!I9))</f>
        <v>15</v>
      </c>
      <c r="I59" s="103">
        <f>IF(AND('A-18'!I161="-",'A-10'!K9="-"),"-",SUM('A-18'!I161,'A-10'!K9))</f>
        <v>29300</v>
      </c>
      <c r="K59" s="103" t="str">
        <f>'A-18'!K161</f>
        <v>-</v>
      </c>
      <c r="L59" s="103">
        <f>IF(AND('A-18'!L161="-",'A-10'!M9="-"),"-",SUM('A-18'!L161,'A-10'!M9))</f>
        <v>3250</v>
      </c>
      <c r="M59" s="103">
        <f>IF(AND('A-18'!M161="-",'A-10'!N9="-"),"-",SUM('A-18'!M161,'A-10'!N9))</f>
        <v>25983</v>
      </c>
      <c r="N59" s="103">
        <f>IF(AND('A-18'!N161="-",'A-10'!O9="-"),"-",SUM('A-18'!N161,'A-10'!O9))</f>
        <v>58645</v>
      </c>
      <c r="O59" s="103">
        <f>IF(AND('A-18'!O161="-",'A-10'!P9="-"),"-",SUM('A-18'!O161,'A-10'!P9))</f>
        <v>70162</v>
      </c>
      <c r="P59" s="103">
        <f>IF(AND('A-18'!P161="-",'A-10'!Q9="-"),"-",SUM('A-18'!P161,'A-10'!Q9))</f>
        <v>2791</v>
      </c>
      <c r="Q59" s="103">
        <f>IF(AND('A-18'!Q161="-",'A-10'!R9="-"),"-",SUM('A-18'!Q161,'A-10'!R9))</f>
        <v>532</v>
      </c>
      <c r="R59" s="103">
        <f>IF(AND('A-18'!R161="-",'A-10'!T9="-"),"-",SUM('A-18'!R161,'A-10'!S9))</f>
        <v>161363</v>
      </c>
      <c r="S59" s="14"/>
      <c r="T59" s="14"/>
    </row>
    <row r="60" spans="1:20" ht="11.25" customHeight="1">
      <c r="A60" s="68">
        <v>1980</v>
      </c>
      <c r="B60" s="103" t="str">
        <f>IF(AND('A-18'!B162="-",'A-10'!C10="-"),"-",SUM('A-18'!B162,'A-10'!C10))</f>
        <v>-</v>
      </c>
      <c r="C60" s="103">
        <f>IF(AND('A-18'!C162="-",'A-10'!D10="-"),"-",SUM('A-18'!C162,'A-10'!D10))</f>
        <v>1061</v>
      </c>
      <c r="D60" s="103">
        <f>IF(AND('A-18'!D162="-",'A-10'!E10="-"),"-",SUM('A-18'!D162,'A-10'!E10))</f>
        <v>3749</v>
      </c>
      <c r="E60" s="103">
        <f>IF(AND('A-18'!E162="-",'A-10'!F10="-"),"-",SUM('A-18'!E162,'A-10'!F10))</f>
        <v>5480</v>
      </c>
      <c r="F60" s="103">
        <f>IF(AND('A-18'!F162="-",'A-10'!G10="-"),"-",SUM('A-18'!F162,'A-10'!G10))</f>
        <v>10976</v>
      </c>
      <c r="G60" s="103">
        <f>IF(AND('A-18'!G162="-",'A-10'!H10="-"),"-",SUM('A-18'!G162,'A-10'!H10))</f>
        <v>584</v>
      </c>
      <c r="H60" s="103" t="str">
        <f>IF(AND('A-18'!H162="-",'A-10'!I10="-"),"-",SUM('A-18'!H162,'A-10'!I10))</f>
        <v>-</v>
      </c>
      <c r="I60" s="103">
        <f>IF(AND('A-18'!I162="-",'A-10'!K10="-"),"-",SUM('A-18'!I162,'A-10'!K10))</f>
        <v>21850</v>
      </c>
      <c r="K60" s="103" t="str">
        <f>'A-18'!K162</f>
        <v>-</v>
      </c>
      <c r="L60" s="103">
        <f>IF(AND('A-18'!L162="-",'A-10'!M10="-"),"-",SUM('A-18'!L162,'A-10'!M10))</f>
        <v>9633</v>
      </c>
      <c r="M60" s="103">
        <f>IF(AND('A-18'!M162="-",'A-10'!N10="-"),"-",SUM('A-18'!M162,'A-10'!N10))</f>
        <v>65251</v>
      </c>
      <c r="N60" s="103">
        <f>IF(AND('A-18'!N162="-",'A-10'!O10="-"),"-",SUM('A-18'!N162,'A-10'!O10))</f>
        <v>80210</v>
      </c>
      <c r="O60" s="103">
        <f>IF(AND('A-18'!O162="-",'A-10'!P10="-"),"-",SUM('A-18'!O162,'A-10'!P10))</f>
        <v>53204</v>
      </c>
      <c r="P60" s="103">
        <f>IF(AND('A-18'!P162="-",'A-10'!Q10="-"),"-",SUM('A-18'!P162,'A-10'!Q10))</f>
        <v>1826</v>
      </c>
      <c r="Q60" s="103" t="str">
        <f>IF(AND('A-18'!Q162="-",'A-10'!R10="-"),"-",SUM('A-18'!Q162,'A-10'!R10))</f>
        <v>-</v>
      </c>
      <c r="R60" s="103">
        <f>IF(AND('A-18'!R162="-",'A-10'!T10="-"),"-",SUM('A-18'!R162,'A-10'!S10))</f>
        <v>210124</v>
      </c>
      <c r="S60" s="14"/>
      <c r="T60" s="14"/>
    </row>
    <row r="61" spans="1:20" ht="11.25" customHeight="1">
      <c r="A61" s="68">
        <v>1981</v>
      </c>
      <c r="B61" s="103" t="str">
        <f>IF(AND('A-18'!B163="-",'A-10'!C11="-"),"-",SUM('A-18'!B163,'A-10'!C11))</f>
        <v>-</v>
      </c>
      <c r="C61" s="103">
        <f>IF(AND('A-18'!C163="-",'A-10'!D11="-"),"-",SUM('A-18'!C163,'A-10'!D11))</f>
        <v>175</v>
      </c>
      <c r="D61" s="103">
        <f>IF(AND('A-18'!D163="-",'A-10'!E11="-"),"-",SUM('A-18'!D163,'A-10'!E11))</f>
        <v>1099</v>
      </c>
      <c r="E61" s="103">
        <f>IF(AND('A-18'!E163="-",'A-10'!F11="-"),"-",SUM('A-18'!E163,'A-10'!F11))</f>
        <v>9004</v>
      </c>
      <c r="F61" s="103">
        <f>IF(AND('A-18'!F163="-",'A-10'!G11="-"),"-",SUM('A-18'!F163,'A-10'!G11))</f>
        <v>23905</v>
      </c>
      <c r="G61" s="103">
        <f>IF(AND('A-18'!G163="-",'A-10'!H11="-"),"-",SUM('A-18'!G163,'A-10'!H11))</f>
        <v>1230</v>
      </c>
      <c r="H61" s="103" t="str">
        <f>IF(AND('A-18'!H163="-",'A-10'!I11="-"),"-",SUM('A-18'!H163,'A-10'!I11))</f>
        <v>-</v>
      </c>
      <c r="I61" s="103">
        <f>IF(AND('A-18'!I163="-",'A-10'!K11="-"),"-",SUM('A-18'!I163,'A-10'!K11))</f>
        <v>35413</v>
      </c>
      <c r="K61" s="103" t="str">
        <f>'A-18'!K163</f>
        <v>-</v>
      </c>
      <c r="L61" s="103">
        <f>IF(AND('A-18'!L163="-",'A-10'!M11="-"),"-",SUM('A-18'!L163,'A-10'!M11))</f>
        <v>7109</v>
      </c>
      <c r="M61" s="103">
        <f>IF(AND('A-18'!M163="-",'A-10'!N11="-"),"-",SUM('A-18'!M163,'A-10'!N11))</f>
        <v>30724</v>
      </c>
      <c r="N61" s="103">
        <f>IF(AND('A-18'!N163="-",'A-10'!O11="-"),"-",SUM('A-18'!N163,'A-10'!O11))</f>
        <v>59680</v>
      </c>
      <c r="O61" s="103">
        <f>IF(AND('A-18'!O163="-",'A-10'!P11="-"),"-",SUM('A-18'!O163,'A-10'!P11))</f>
        <v>69433</v>
      </c>
      <c r="P61" s="103">
        <f>IF(AND('A-18'!P163="-",'A-10'!Q11="-"),"-",SUM('A-18'!P163,'A-10'!Q11))</f>
        <v>5961</v>
      </c>
      <c r="Q61" s="103" t="str">
        <f>IF(AND('A-18'!Q163="-",'A-10'!R11="-"),"-",SUM('A-18'!Q163,'A-10'!R11))</f>
        <v>-</v>
      </c>
      <c r="R61" s="103">
        <f>IF(AND('A-18'!R163="-",'A-10'!T11="-"),"-",SUM('A-18'!R163,'A-10'!S11))</f>
        <v>172907</v>
      </c>
      <c r="S61" s="14"/>
      <c r="T61" s="14"/>
    </row>
    <row r="62" spans="1:20" ht="11.25" customHeight="1">
      <c r="A62" s="68">
        <v>1982</v>
      </c>
      <c r="B62" s="103" t="str">
        <f>IF(AND('A-18'!B164="-",'A-10'!C12="-"),"-",SUM('A-18'!B164,'A-10'!C12))</f>
        <v>-</v>
      </c>
      <c r="C62" s="103">
        <f>IF(AND('A-18'!C164="-",'A-10'!D12="-"),"-",SUM('A-18'!C164,'A-10'!D12))</f>
        <v>0</v>
      </c>
      <c r="D62" s="103">
        <f>IF(AND('A-18'!D164="-",'A-10'!E12="-"),"-",SUM('A-18'!D164,'A-10'!E12))</f>
        <v>10594</v>
      </c>
      <c r="E62" s="103">
        <f>IF(AND('A-18'!E164="-",'A-10'!F12="-"),"-",SUM('A-18'!E164,'A-10'!F12))</f>
        <v>16167</v>
      </c>
      <c r="F62" s="103">
        <f>IF(AND('A-18'!F164="-",'A-10'!G12="-"),"-",SUM('A-18'!F164,'A-10'!G12))</f>
        <v>917</v>
      </c>
      <c r="G62" s="103" t="str">
        <f>IF(AND('A-18'!G164="-",'A-10'!H12="-"),"-",SUM('A-18'!G164,'A-10'!H12))</f>
        <v>-</v>
      </c>
      <c r="H62" s="103">
        <f>IF(AND('A-18'!H164="-",'A-10'!I12="-"),"-",SUM('A-18'!H164,'A-10'!I12))</f>
        <v>40</v>
      </c>
      <c r="I62" s="103">
        <f>IF(AND('A-18'!I164="-",'A-10'!K12="-"),"-",SUM('A-18'!I164,'A-10'!K12))</f>
        <v>27718</v>
      </c>
      <c r="K62" s="103" t="str">
        <f>'A-18'!K164</f>
        <v>-</v>
      </c>
      <c r="L62" s="103" t="str">
        <f>IF(AND('A-18'!L164="-",'A-10'!M12="-"),"-",SUM('A-18'!L164,'A-10'!M12))</f>
        <v>-</v>
      </c>
      <c r="M62" s="103">
        <f>IF(AND('A-18'!M164="-",'A-10'!N12="-"),"-",SUM('A-18'!M164,'A-10'!N12))</f>
        <v>15285</v>
      </c>
      <c r="N62" s="103">
        <f>IF(AND('A-18'!N164="-",'A-10'!O12="-"),"-",SUM('A-18'!N164,'A-10'!O12))</f>
        <v>88931</v>
      </c>
      <c r="O62" s="103">
        <f>IF(AND('A-18'!O164="-",'A-10'!P12="-"),"-",SUM('A-18'!O164,'A-10'!P12))</f>
        <v>6040</v>
      </c>
      <c r="P62" s="103">
        <f>IF(AND('A-18'!P164="-",'A-10'!Q12="-"),"-",SUM('A-18'!P164,'A-10'!Q12))</f>
        <v>7661</v>
      </c>
      <c r="Q62" s="103">
        <f>IF(AND('A-18'!Q164="-",'A-10'!R12="-"),"-",SUM('A-18'!Q164,'A-10'!R12))</f>
        <v>825</v>
      </c>
      <c r="R62" s="103">
        <f>IF(AND('A-18'!R164="-",'A-10'!T12="-"),"-",SUM('A-18'!R164,'A-10'!S12))</f>
        <v>118742</v>
      </c>
      <c r="S62" s="14"/>
      <c r="T62" s="14"/>
    </row>
    <row r="63" spans="1:20" ht="11.25" customHeight="1">
      <c r="A63" s="68">
        <v>1983</v>
      </c>
      <c r="B63" s="103" t="str">
        <f>IF(AND('A-18'!B165="-",'A-10'!C13="-"),"-",SUM('A-18'!B165,'A-10'!C13))</f>
        <v>-</v>
      </c>
      <c r="C63" s="103">
        <f>IF(AND('A-18'!C165="-",'A-10'!D13="-"),"-",SUM('A-18'!C165,'A-10'!D13))</f>
        <v>114</v>
      </c>
      <c r="D63" s="103">
        <f>IF(AND('A-18'!D165="-",'A-10'!E13="-"),"-",SUM('A-18'!D165,'A-10'!E13))</f>
        <v>5351</v>
      </c>
      <c r="E63" s="103">
        <f>IF(AND('A-18'!E165="-",'A-10'!F13="-"),"-",SUM('A-18'!E165,'A-10'!F13))</f>
        <v>5590</v>
      </c>
      <c r="F63" s="103">
        <f>IF(AND('A-18'!F165="-",'A-10'!G13="-"),"-",SUM('A-18'!F165,'A-10'!G13))</f>
        <v>1645</v>
      </c>
      <c r="G63" s="103">
        <f>IF(AND('A-18'!G165="-",'A-10'!H13="-"),"-",SUM('A-18'!G165,'A-10'!H13))</f>
        <v>765</v>
      </c>
      <c r="H63" s="103" t="str">
        <f>IF(AND('A-18'!H165="-",'A-10'!I13="-"),"-",SUM('A-18'!H165,'A-10'!I13))</f>
        <v>-</v>
      </c>
      <c r="I63" s="103">
        <f>IF(AND('A-18'!I165="-",'A-10'!K13="-"),"-",SUM('A-18'!I165,'A-10'!K13))</f>
        <v>13465</v>
      </c>
      <c r="K63" s="103" t="str">
        <f>'A-18'!K165</f>
        <v>-</v>
      </c>
      <c r="L63" s="103" t="str">
        <f>IF(AND('A-18'!L165="-",'A-10'!M13="-"),"-",SUM('A-18'!L165,'A-10'!M13))</f>
        <v>-</v>
      </c>
      <c r="M63" s="103">
        <f>IF(AND('A-18'!M165="-",'A-10'!N13="-"),"-",SUM('A-18'!M165,'A-10'!N13))</f>
        <v>10972</v>
      </c>
      <c r="N63" s="103">
        <f>IF(AND('A-18'!N165="-",'A-10'!O13="-"),"-",SUM('A-18'!N165,'A-10'!O13))</f>
        <v>60164</v>
      </c>
      <c r="O63" s="103">
        <f>IF(AND('A-18'!O165="-",'A-10'!P13="-"),"-",SUM('A-18'!O165,'A-10'!P13))</f>
        <v>36578</v>
      </c>
      <c r="P63" s="103">
        <f>IF(AND('A-18'!P165="-",'A-10'!Q13="-"),"-",SUM('A-18'!P165,'A-10'!Q13))</f>
        <v>15097</v>
      </c>
      <c r="Q63" s="103" t="str">
        <f>IF(AND('A-18'!Q165="-",'A-10'!R13="-"),"-",SUM('A-18'!Q165,'A-10'!R13))</f>
        <v>-</v>
      </c>
      <c r="R63" s="103">
        <f>IF(AND('A-18'!R165="-",'A-10'!T13="-"),"-",SUM('A-18'!R165,'A-10'!S13))</f>
        <v>122811</v>
      </c>
      <c r="S63" s="14"/>
      <c r="T63" s="14"/>
    </row>
    <row r="64" spans="1:20" ht="11.25" customHeight="1">
      <c r="A64" s="68">
        <v>1984</v>
      </c>
      <c r="B64" s="103" t="str">
        <f>IF(AND('A-18'!B166="-",'A-10'!C14="-"),"-",SUM('A-18'!B166,'A-10'!C14))</f>
        <v>-</v>
      </c>
      <c r="C64" s="103">
        <f>IF(AND('A-18'!C166="-",'A-10'!D14="-"),"-",SUM('A-18'!C166,'A-10'!D14))</f>
        <v>596</v>
      </c>
      <c r="D64" s="103" t="str">
        <f>IF(AND('A-18'!D166="-",'A-10'!E14="-"),"-",SUM('A-18'!D166,'A-10'!E14))</f>
        <v>-</v>
      </c>
      <c r="E64" s="103">
        <f>IF(AND('A-18'!E166="-",'A-10'!F14="-"),"-",SUM('A-18'!E166,'A-10'!F14))</f>
        <v>17</v>
      </c>
      <c r="F64" s="103">
        <f>IF(AND('A-18'!F166="-",'A-10'!G14="-"),"-",SUM('A-18'!F166,'A-10'!G14))</f>
        <v>111</v>
      </c>
      <c r="G64" s="103" t="str">
        <f>IF(AND('A-18'!G166="-",'A-10'!H14="-"),"-",SUM('A-18'!G166,'A-10'!H14))</f>
        <v>-</v>
      </c>
      <c r="H64" s="103" t="str">
        <f>IF(AND('A-18'!H166="-",'A-10'!I14="-"),"-",SUM('A-18'!H166,'A-10'!I14))</f>
        <v>-</v>
      </c>
      <c r="I64" s="103">
        <f>IF(AND('A-18'!I166="-",'A-10'!K14="-"),"-",SUM('A-18'!I166,'A-10'!K14))</f>
        <v>724</v>
      </c>
      <c r="K64" s="103" t="str">
        <f>'A-18'!K166</f>
        <v>-</v>
      </c>
      <c r="L64" s="103" t="str">
        <f>IF(AND('A-18'!L166="-",'A-10'!M14="-"),"-",SUM('A-18'!L166,'A-10'!M14))</f>
        <v>-</v>
      </c>
      <c r="M64" s="103" t="str">
        <f>IF(AND('A-18'!M166="-",'A-10'!N14="-"),"-",SUM('A-18'!M166,'A-10'!N14))</f>
        <v>-</v>
      </c>
      <c r="N64" s="103">
        <f>IF(AND('A-18'!N166="-",'A-10'!O14="-"),"-",SUM('A-18'!N166,'A-10'!O14))</f>
        <v>10777</v>
      </c>
      <c r="O64" s="103">
        <f>IF(AND('A-18'!O166="-",'A-10'!P14="-"),"-",SUM('A-18'!O166,'A-10'!P14))</f>
        <v>23361</v>
      </c>
      <c r="P64" s="103" t="str">
        <f>IF(AND('A-18'!P166="-",'A-10'!Q14="-"),"-",SUM('A-18'!P166,'A-10'!Q14))</f>
        <v>-</v>
      </c>
      <c r="Q64" s="103" t="str">
        <f>IF(AND('A-18'!Q166="-",'A-10'!R14="-"),"-",SUM('A-18'!Q166,'A-10'!R14))</f>
        <v>-</v>
      </c>
      <c r="R64" s="103">
        <f>IF(AND('A-18'!R166="-",'A-10'!T14="-"),"-",SUM('A-18'!R166,'A-10'!S14))</f>
        <v>34138</v>
      </c>
      <c r="S64" s="14"/>
      <c r="T64" s="14"/>
    </row>
    <row r="65" spans="1:20" ht="11.25" customHeight="1">
      <c r="A65" s="68">
        <v>1985</v>
      </c>
      <c r="B65" s="103" t="str">
        <f>IF(AND('A-18'!B167="-",'A-10'!C15="-"),"-",SUM('A-18'!B167,'A-10'!C15))</f>
        <v>-</v>
      </c>
      <c r="C65" s="103" t="str">
        <f>IF(AND('A-18'!C167="-",'A-10'!D15="-"),"-",SUM('A-18'!C167,'A-10'!D15))</f>
        <v>-</v>
      </c>
      <c r="D65" s="103">
        <f>IF(AND('A-18'!D167="-",'A-10'!E15="-"),"-",SUM('A-18'!D167,'A-10'!E15))</f>
        <v>98</v>
      </c>
      <c r="E65" s="103">
        <f>IF(AND('A-18'!E167="-",'A-10'!F15="-"),"-",SUM('A-18'!E167,'A-10'!F15))</f>
        <v>4084</v>
      </c>
      <c r="F65" s="103">
        <f>IF(AND('A-18'!F167="-",'A-10'!G15="-"),"-",SUM('A-18'!F167,'A-10'!G15))</f>
        <v>5454</v>
      </c>
      <c r="G65" s="103">
        <f>IF(AND('A-18'!G167="-",'A-10'!H15="-"),"-",SUM('A-18'!G167,'A-10'!H15))</f>
        <v>20</v>
      </c>
      <c r="H65" s="103" t="str">
        <f>IF(AND('A-18'!H167="-",'A-10'!I15="-"),"-",SUM('A-18'!H167,'A-10'!I15))</f>
        <v>-</v>
      </c>
      <c r="I65" s="103">
        <f>IF(AND('A-18'!I167="-",'A-10'!K15="-"),"-",SUM('A-18'!I167,'A-10'!K15))</f>
        <v>9656</v>
      </c>
      <c r="K65" s="103" t="str">
        <f>'A-18'!K167</f>
        <v>-</v>
      </c>
      <c r="L65" s="103" t="str">
        <f>IF(AND('A-18'!L167="-",'A-10'!M15="-"),"-",SUM('A-18'!L167,'A-10'!M15))</f>
        <v>-</v>
      </c>
      <c r="M65" s="103">
        <f>IF(AND('A-18'!M167="-",'A-10'!N15="-"),"-",SUM('A-18'!M167,'A-10'!N15))</f>
        <v>2055</v>
      </c>
      <c r="N65" s="103">
        <f>IF(AND('A-18'!N167="-",'A-10'!O15="-"),"-",SUM('A-18'!N167,'A-10'!O15))</f>
        <v>44590</v>
      </c>
      <c r="O65" s="103">
        <f>IF(AND('A-18'!O167="-",'A-10'!P15="-"),"-",SUM('A-18'!O167,'A-10'!P15))</f>
        <v>52826</v>
      </c>
      <c r="P65" s="103">
        <f>IF(AND('A-18'!P167="-",'A-10'!Q15="-"),"-",SUM('A-18'!P167,'A-10'!Q15))</f>
        <v>244</v>
      </c>
      <c r="Q65" s="103" t="str">
        <f>IF(AND('A-18'!Q167="-",'A-10'!R15="-"),"-",SUM('A-18'!Q167,'A-10'!R15))</f>
        <v>-</v>
      </c>
      <c r="R65" s="103">
        <f>IF(AND('A-18'!R167="-",'A-10'!T15="-"),"-",SUM('A-18'!R167,'A-10'!S15))</f>
        <v>99715</v>
      </c>
      <c r="S65" s="14"/>
      <c r="T65" s="14"/>
    </row>
    <row r="66" spans="1:20" ht="11.25" customHeight="1">
      <c r="A66" s="68">
        <v>1986</v>
      </c>
      <c r="B66" s="103" t="str">
        <f>IF(AND('A-18'!B168="-",'A-10'!C16="-"),"-",SUM('A-18'!B168,'A-10'!C16))</f>
        <v>-</v>
      </c>
      <c r="C66" s="103" t="str">
        <f>IF(AND('A-18'!C168="-",'A-10'!D16="-"),"-",SUM('A-18'!C168,'A-10'!D16))</f>
        <v>-</v>
      </c>
      <c r="D66" s="103">
        <f>IF(AND('A-18'!D168="-",'A-10'!E16="-"),"-",SUM('A-18'!D168,'A-10'!E16))</f>
        <v>114</v>
      </c>
      <c r="E66" s="103">
        <f>IF(AND('A-18'!E168="-",'A-10'!F16="-"),"-",SUM('A-18'!E168,'A-10'!F16))</f>
        <v>2125</v>
      </c>
      <c r="F66" s="103">
        <f>IF(AND('A-18'!F168="-",'A-10'!G16="-"),"-",SUM('A-18'!F168,'A-10'!G16))</f>
        <v>1891</v>
      </c>
      <c r="G66" s="103" t="str">
        <f>IF(AND('A-18'!G168="-",'A-10'!H16="-"),"-",SUM('A-18'!G168,'A-10'!H16))</f>
        <v>-</v>
      </c>
      <c r="H66" s="103" t="str">
        <f>IF(AND('A-18'!H168="-",'A-10'!I16="-"),"-",SUM('A-18'!H168,'A-10'!I16))</f>
        <v>-</v>
      </c>
      <c r="I66" s="103">
        <f>IF(AND('A-18'!I168="-",'A-10'!K16="-"),"-",SUM('A-18'!I168,'A-10'!K16))</f>
        <v>4130</v>
      </c>
      <c r="K66" s="103" t="str">
        <f>'A-18'!K168</f>
        <v>-</v>
      </c>
      <c r="L66" s="103" t="str">
        <f>IF(AND('A-18'!L168="-",'A-10'!M16="-"),"-",SUM('A-18'!L168,'A-10'!M16))</f>
        <v>-</v>
      </c>
      <c r="M66" s="103">
        <f>IF(AND('A-18'!M168="-",'A-10'!N16="-"),"-",SUM('A-18'!M168,'A-10'!N16))</f>
        <v>3428</v>
      </c>
      <c r="N66" s="103">
        <f>IF(AND('A-18'!N168="-",'A-10'!O16="-"),"-",SUM('A-18'!N168,'A-10'!O16))</f>
        <v>58316</v>
      </c>
      <c r="O66" s="103">
        <f>IF(AND('A-18'!O168="-",'A-10'!P16="-"),"-",SUM('A-18'!O168,'A-10'!P16))</f>
        <v>42568</v>
      </c>
      <c r="P66" s="103" t="str">
        <f>IF(AND('A-18'!P168="-",'A-10'!Q16="-"),"-",SUM('A-18'!P168,'A-10'!Q16))</f>
        <v>-</v>
      </c>
      <c r="Q66" s="103" t="str">
        <f>IF(AND('A-18'!Q168="-",'A-10'!R16="-"),"-",SUM('A-18'!Q168,'A-10'!R16))</f>
        <v>-</v>
      </c>
      <c r="R66" s="103">
        <f>IF(AND('A-18'!R168="-",'A-10'!T16="-"),"-",SUM('A-18'!R168,'A-10'!S16))</f>
        <v>104312</v>
      </c>
      <c r="S66" s="14"/>
      <c r="T66" s="14"/>
    </row>
    <row r="67" spans="1:20" ht="11.25" customHeight="1">
      <c r="A67" s="68">
        <v>1987</v>
      </c>
      <c r="B67" s="103" t="str">
        <f>IF(AND('A-18'!B169="-",'A-10'!C17="-"),"-",SUM('A-18'!B169,'A-10'!C17))</f>
        <v>-</v>
      </c>
      <c r="C67" s="103" t="str">
        <f>IF(AND('A-18'!C169="-",'A-10'!D17="-"),"-",SUM('A-18'!C169,'A-10'!D17))</f>
        <v>-</v>
      </c>
      <c r="D67" s="103">
        <f>IF(AND('A-18'!D169="-",'A-10'!E17="-"),"-",SUM('A-18'!D169,'A-10'!E17))</f>
        <v>378</v>
      </c>
      <c r="E67" s="103">
        <f>IF(AND('A-18'!E169="-",'A-10'!F17="-"),"-",SUM('A-18'!E169,'A-10'!F17))</f>
        <v>4853</v>
      </c>
      <c r="F67" s="103">
        <f>IF(AND('A-18'!F169="-",'A-10'!G17="-"),"-",SUM('A-18'!F169,'A-10'!G17))</f>
        <v>6798</v>
      </c>
      <c r="G67" s="103" t="str">
        <f>IF(AND('A-18'!G169="-",'A-10'!H17="-"),"-",SUM('A-18'!G169,'A-10'!H17))</f>
        <v>-</v>
      </c>
      <c r="H67" s="103" t="str">
        <f>IF(AND('A-18'!H169="-",'A-10'!I17="-"),"-",SUM('A-18'!H169,'A-10'!I17))</f>
        <v>-</v>
      </c>
      <c r="I67" s="103">
        <f>IF(AND('A-18'!I169="-",'A-10'!K17="-"),"-",SUM('A-18'!I169,'A-10'!K17))</f>
        <v>12029</v>
      </c>
      <c r="K67" s="103" t="str">
        <f>'A-18'!K169</f>
        <v>-</v>
      </c>
      <c r="L67" s="103" t="str">
        <f>IF(AND('A-18'!L169="-",'A-10'!M17="-"),"-",SUM('A-18'!L169,'A-10'!M17))</f>
        <v>-</v>
      </c>
      <c r="M67" s="103">
        <f>IF(AND('A-18'!M169="-",'A-10'!N17="-"),"-",SUM('A-18'!M169,'A-10'!N17))</f>
        <v>2498</v>
      </c>
      <c r="N67" s="103">
        <f>IF(AND('A-18'!N169="-",'A-10'!O17="-"),"-",SUM('A-18'!N169,'A-10'!O17))</f>
        <v>38824</v>
      </c>
      <c r="O67" s="103">
        <f>IF(AND('A-18'!O169="-",'A-10'!P17="-"),"-",SUM('A-18'!O169,'A-10'!P17))</f>
        <v>38629</v>
      </c>
      <c r="P67" s="103" t="str">
        <f>IF(AND('A-18'!P169="-",'A-10'!Q17="-"),"-",SUM('A-18'!P169,'A-10'!Q17))</f>
        <v>-</v>
      </c>
      <c r="Q67" s="103" t="str">
        <f>IF(AND('A-18'!Q169="-",'A-10'!R17="-"),"-",SUM('A-18'!Q169,'A-10'!R17))</f>
        <v>-</v>
      </c>
      <c r="R67" s="103">
        <f>IF(AND('A-18'!R169="-",'A-10'!T17="-"),"-",SUM('A-18'!R169,'A-10'!S17))</f>
        <v>79951</v>
      </c>
      <c r="S67" s="14"/>
      <c r="T67" s="14"/>
    </row>
    <row r="68" spans="1:20" ht="11.25" customHeight="1">
      <c r="A68" s="68">
        <v>1988</v>
      </c>
      <c r="B68" s="103" t="str">
        <f>IF(AND('A-18'!B170="-",'A-10'!C18="-"),"-",SUM('A-18'!B170,'A-10'!C18))</f>
        <v>-</v>
      </c>
      <c r="C68" s="103" t="str">
        <f>IF(AND('A-18'!C170="-",'A-10'!D18="-"),"-",SUM('A-18'!C170,'A-10'!D18))</f>
        <v>-</v>
      </c>
      <c r="D68" s="103" t="str">
        <f>IF(AND('A-18'!D170="-",'A-10'!E18="-"),"-",SUM('A-18'!D170,'A-10'!E18))</f>
        <v>-</v>
      </c>
      <c r="E68" s="103">
        <f>IF(AND('A-18'!E170="-",'A-10'!F18="-"),"-",SUM('A-18'!E170,'A-10'!F18))</f>
        <v>1569</v>
      </c>
      <c r="F68" s="103">
        <f>IF(AND('A-18'!F170="-",'A-10'!G18="-"),"-",SUM('A-18'!F170,'A-10'!G18))</f>
        <v>64</v>
      </c>
      <c r="G68" s="103">
        <f>IF(AND('A-18'!G170="-",'A-10'!H18="-"),"-",SUM('A-18'!G170,'A-10'!H18))</f>
        <v>4</v>
      </c>
      <c r="H68" s="103" t="str">
        <f>IF(AND('A-18'!H170="-",'A-10'!I18="-"),"-",SUM('A-18'!H170,'A-10'!I18))</f>
        <v>-</v>
      </c>
      <c r="I68" s="103">
        <f>IF(AND('A-18'!I170="-",'A-10'!K18="-"),"-",SUM('A-18'!I170,'A-10'!K18))</f>
        <v>1637</v>
      </c>
      <c r="K68" s="103" t="str">
        <f>'A-18'!K170</f>
        <v>-</v>
      </c>
      <c r="L68" s="103" t="str">
        <f>IF(AND('A-18'!L170="-",'A-10'!M18="-"),"-",SUM('A-18'!L170,'A-10'!M18))</f>
        <v>-</v>
      </c>
      <c r="M68" s="103" t="str">
        <f>IF(AND('A-18'!M170="-",'A-10'!N18="-"),"-",SUM('A-18'!M170,'A-10'!N18))</f>
        <v>-</v>
      </c>
      <c r="N68" s="103">
        <f>IF(AND('A-18'!N170="-",'A-10'!O18="-"),"-",SUM('A-18'!N170,'A-10'!O18))</f>
        <v>30679</v>
      </c>
      <c r="O68" s="103">
        <f>IF(AND('A-18'!O170="-",'A-10'!P18="-"),"-",SUM('A-18'!O170,'A-10'!P18))</f>
        <v>904</v>
      </c>
      <c r="P68" s="103">
        <f>IF(AND('A-18'!P170="-",'A-10'!Q18="-"),"-",SUM('A-18'!P170,'A-10'!Q18))</f>
        <v>66</v>
      </c>
      <c r="Q68" s="103" t="str">
        <f>IF(AND('A-18'!Q170="-",'A-10'!R18="-"),"-",SUM('A-18'!Q170,'A-10'!R18))</f>
        <v>-</v>
      </c>
      <c r="R68" s="103">
        <f>IF(AND('A-18'!R170="-",'A-10'!T18="-"),"-",SUM('A-18'!R170,'A-10'!S18))</f>
        <v>31649</v>
      </c>
      <c r="S68" s="14"/>
      <c r="T68" s="14"/>
    </row>
    <row r="69" spans="1:20" ht="11.25" customHeight="1">
      <c r="A69" s="68">
        <v>1989</v>
      </c>
      <c r="B69" s="103" t="str">
        <f>IF(AND('A-18'!B171="-",'A-10'!C19="-"),"-",SUM('A-18'!B171,'A-10'!C19))</f>
        <v>-</v>
      </c>
      <c r="C69" s="103">
        <f>IF(AND('A-18'!C171="-",'A-10'!D19="-"),"-",SUM('A-18'!C171,'A-10'!D19))</f>
        <v>140</v>
      </c>
      <c r="D69" s="103">
        <f>IF(AND('A-18'!D171="-",'A-10'!E19="-"),"-",SUM('A-18'!D171,'A-10'!E19))</f>
        <v>631</v>
      </c>
      <c r="E69" s="103">
        <f>IF(AND('A-18'!E171="-",'A-10'!F19="-"),"-",SUM('A-18'!E171,'A-10'!F19))</f>
        <v>937</v>
      </c>
      <c r="F69" s="103">
        <f>IF(AND('A-18'!F171="-",'A-10'!G19="-"),"-",SUM('A-18'!F171,'A-10'!G19))</f>
        <v>5213</v>
      </c>
      <c r="G69" s="103" t="str">
        <f>IF(AND('A-18'!G171="-",'A-10'!H19="-"),"-",SUM('A-18'!G171,'A-10'!H19))</f>
        <v>-</v>
      </c>
      <c r="H69" s="103" t="str">
        <f>IF(AND('A-18'!H171="-",'A-10'!I19="-"),"-",SUM('A-18'!H171,'A-10'!I19))</f>
        <v>-</v>
      </c>
      <c r="I69" s="103">
        <f>IF(AND('A-18'!I171="-",'A-10'!K19="-"),"-",SUM('A-18'!I171,'A-10'!K19))</f>
        <v>6921</v>
      </c>
      <c r="K69" s="103" t="str">
        <f>'A-18'!K171</f>
        <v>-</v>
      </c>
      <c r="L69" s="103" t="str">
        <f>IF(AND('A-18'!L171="-",'A-10'!M19="-"),"-",SUM('A-18'!L171,'A-10'!M19))</f>
        <v>-</v>
      </c>
      <c r="M69" s="103">
        <f>IF(AND('A-18'!M171="-",'A-10'!N19="-"),"-",SUM('A-18'!M171,'A-10'!N19))</f>
        <v>1670</v>
      </c>
      <c r="N69" s="103">
        <f>IF(AND('A-18'!N171="-",'A-10'!O19="-"),"-",SUM('A-18'!N171,'A-10'!O19))</f>
        <v>57389</v>
      </c>
      <c r="O69" s="103">
        <f>IF(AND('A-18'!O171="-",'A-10'!P19="-"),"-",SUM('A-18'!O171,'A-10'!P19))</f>
        <v>57916</v>
      </c>
      <c r="P69" s="103" t="str">
        <f>IF(AND('A-18'!P171="-",'A-10'!Q19="-"),"-",SUM('A-18'!P171,'A-10'!Q19))</f>
        <v>-</v>
      </c>
      <c r="Q69" s="103" t="str">
        <f>IF(AND('A-18'!Q171="-",'A-10'!R19="-"),"-",SUM('A-18'!Q171,'A-10'!R19))</f>
        <v>-</v>
      </c>
      <c r="R69" s="103">
        <f>IF(AND('A-18'!R171="-",'A-10'!T19="-"),"-",SUM('A-18'!R171,'A-10'!S19))</f>
        <v>116975</v>
      </c>
      <c r="S69" s="14"/>
      <c r="T69" s="14"/>
    </row>
    <row r="70" spans="1:20" ht="11.25" customHeight="1">
      <c r="A70" s="68">
        <v>1990</v>
      </c>
      <c r="B70" s="103" t="str">
        <f>IF(AND('A-18'!B172="-",'A-10'!C20="-"),"-",SUM('A-18'!B172,'A-10'!C20))</f>
        <v>-</v>
      </c>
      <c r="C70" s="103" t="str">
        <f>IF(AND('A-18'!C172="-",'A-10'!D20="-"),"-",SUM('A-18'!C172,'A-10'!D20))</f>
        <v>-</v>
      </c>
      <c r="D70" s="103">
        <f>IF(AND('A-18'!D172="-",'A-10'!E20="-"),"-",SUM('A-18'!D172,'A-10'!E20))</f>
        <v>318</v>
      </c>
      <c r="E70" s="103">
        <f>IF(AND('A-18'!E172="-",'A-10'!F20="-"),"-",SUM('A-18'!E172,'A-10'!F20))</f>
        <v>4252</v>
      </c>
      <c r="F70" s="103">
        <f>IF(AND('A-18'!F172="-",'A-10'!G20="-"),"-",SUM('A-18'!F172,'A-10'!G20))</f>
        <v>8377</v>
      </c>
      <c r="G70" s="103">
        <f>IF(AND('A-18'!G172="-",'A-10'!H20="-"),"-",SUM('A-18'!G172,'A-10'!H20))</f>
        <v>235</v>
      </c>
      <c r="H70" s="103" t="str">
        <f>IF(AND('A-18'!H172="-",'A-10'!I20="-"),"-",SUM('A-18'!H172,'A-10'!I20))</f>
        <v>-</v>
      </c>
      <c r="I70" s="103">
        <f>IF(AND('A-18'!I172="-",'A-10'!K20="-"),"-",SUM('A-18'!I172,'A-10'!K20))</f>
        <v>13182</v>
      </c>
      <c r="K70" s="103" t="str">
        <f>'A-18'!K172</f>
        <v>-</v>
      </c>
      <c r="L70" s="103" t="str">
        <f>IF(AND('A-18'!L172="-",'A-10'!M20="-"),"-",SUM('A-18'!L172,'A-10'!M20))</f>
        <v>-</v>
      </c>
      <c r="M70" s="103">
        <f>IF(AND('A-18'!M172="-",'A-10'!N20="-"),"-",SUM('A-18'!M172,'A-10'!N20))</f>
        <v>10255</v>
      </c>
      <c r="N70" s="103">
        <f>IF(AND('A-18'!N172="-",'A-10'!O20="-"),"-",SUM('A-18'!N172,'A-10'!O20))</f>
        <v>55212</v>
      </c>
      <c r="O70" s="103">
        <f>IF(AND('A-18'!O172="-",'A-10'!P20="-"),"-",SUM('A-18'!O172,'A-10'!P20))</f>
        <v>53047</v>
      </c>
      <c r="P70" s="103">
        <f>IF(AND('A-18'!P172="-",'A-10'!Q20="-"),"-",SUM('A-18'!P172,'A-10'!Q20))</f>
        <v>5468</v>
      </c>
      <c r="Q70" s="103" t="str">
        <f>IF(AND('A-18'!Q172="-",'A-10'!R20="-"),"-",SUM('A-18'!Q172,'A-10'!R20))</f>
        <v>-</v>
      </c>
      <c r="R70" s="103">
        <f>IF(AND('A-18'!R172="-",'A-10'!T20="-"),"-",SUM('A-18'!R172,'A-10'!S20))</f>
        <v>123982</v>
      </c>
      <c r="S70" s="14"/>
      <c r="T70" s="14"/>
    </row>
    <row r="71" spans="1:20" ht="11.25" customHeight="1">
      <c r="A71" s="68">
        <v>1991</v>
      </c>
      <c r="B71" s="103" t="str">
        <f>IF(AND('A-18'!B173="-",'A-10'!C21="-"),"-",SUM('A-18'!B173,'A-10'!C21))</f>
        <v>-</v>
      </c>
      <c r="C71" s="103" t="str">
        <f>IF(AND('A-18'!C173="-",'A-10'!D21="-"),"-",SUM('A-18'!C173,'A-10'!D21))</f>
        <v>-</v>
      </c>
      <c r="D71" s="103">
        <f>IF(AND('A-18'!D173="-",'A-10'!E21="-"),"-",SUM('A-18'!D173,'A-10'!E21))</f>
        <v>252</v>
      </c>
      <c r="E71" s="103">
        <f>IF(AND('A-18'!E173="-",'A-10'!F21="-"),"-",SUM('A-18'!E173,'A-10'!F21))</f>
        <v>1515</v>
      </c>
      <c r="F71" s="103">
        <f>IF(AND('A-18'!F173="-",'A-10'!G21="-"),"-",SUM('A-18'!F173,'A-10'!G21))</f>
        <v>1491</v>
      </c>
      <c r="G71" s="103">
        <f>IF(AND('A-18'!G173="-",'A-10'!H21="-"),"-",SUM('A-18'!G173,'A-10'!H21))</f>
        <v>69</v>
      </c>
      <c r="H71" s="103" t="str">
        <f>IF(AND('A-18'!H173="-",'A-10'!I21="-"),"-",SUM('A-18'!H173,'A-10'!I21))</f>
        <v>-</v>
      </c>
      <c r="I71" s="103">
        <f>IF(AND('A-18'!I173="-",'A-10'!K21="-"),"-",SUM('A-18'!I173,'A-10'!K21))</f>
        <v>3327</v>
      </c>
      <c r="K71" s="103" t="str">
        <f>'A-18'!K173</f>
        <v>-</v>
      </c>
      <c r="L71" s="103" t="str">
        <f>IF(AND('A-18'!L173="-",'A-10'!M21="-"),"-",SUM('A-18'!L173,'A-10'!M21))</f>
        <v>-</v>
      </c>
      <c r="M71" s="103">
        <f>IF(AND('A-18'!M173="-",'A-10'!N21="-"),"-",SUM('A-18'!M173,'A-10'!N21))</f>
        <v>7875</v>
      </c>
      <c r="N71" s="103">
        <f>IF(AND('A-18'!N173="-",'A-10'!O21="-"),"-",SUM('A-18'!N173,'A-10'!O21))</f>
        <v>62160</v>
      </c>
      <c r="O71" s="103">
        <f>IF(AND('A-18'!O173="-",'A-10'!P21="-"),"-",SUM('A-18'!O173,'A-10'!P21))</f>
        <v>33627</v>
      </c>
      <c r="P71" s="103">
        <f>IF(AND('A-18'!P173="-",'A-10'!Q21="-"),"-",SUM('A-18'!P173,'A-10'!Q21))</f>
        <v>10932</v>
      </c>
      <c r="Q71" s="103" t="str">
        <f>IF(AND('A-18'!Q173="-",'A-10'!R21="-"),"-",SUM('A-18'!Q173,'A-10'!R21))</f>
        <v>-</v>
      </c>
      <c r="R71" s="103">
        <f>IF(AND('A-18'!R173="-",'A-10'!T21="-"),"-",SUM('A-18'!R173,'A-10'!S21))</f>
        <v>114594</v>
      </c>
      <c r="S71" s="14"/>
      <c r="T71" s="14"/>
    </row>
    <row r="72" spans="1:20" ht="11.25" customHeight="1">
      <c r="A72" s="68">
        <v>1992</v>
      </c>
      <c r="B72" s="103" t="str">
        <f>IF(AND('A-18'!B174="-",'A-10'!C22="-"),"-",SUM('A-18'!B174,'A-10'!C22))</f>
        <v>-</v>
      </c>
      <c r="C72" s="103" t="str">
        <f>IF(AND('A-18'!C174="-",'A-10'!D22="-"),"-",SUM('A-18'!C174,'A-10'!D22))</f>
        <v>-</v>
      </c>
      <c r="D72" s="103">
        <f>IF(AND('A-18'!D174="-",'A-10'!E22="-"),"-",SUM('A-18'!D174,'A-10'!E22))</f>
        <v>0</v>
      </c>
      <c r="E72" s="103">
        <f>IF(AND('A-18'!E174="-",'A-10'!F22="-"),"-",SUM('A-18'!E174,'A-10'!F22))</f>
        <v>1164</v>
      </c>
      <c r="F72" s="103">
        <f>IF(AND('A-18'!F174="-",'A-10'!G22="-"),"-",SUM('A-18'!F174,'A-10'!G22))</f>
        <v>627</v>
      </c>
      <c r="G72" s="103">
        <f>IF(AND('A-18'!G174="-",'A-10'!H22="-"),"-",SUM('A-18'!G174,'A-10'!H22))</f>
        <v>174</v>
      </c>
      <c r="H72" s="103" t="str">
        <f>IF(AND('A-18'!H174="-",'A-10'!I22="-"),"-",SUM('A-18'!H174,'A-10'!I22))</f>
        <v>-</v>
      </c>
      <c r="I72" s="103">
        <f>IF(AND('A-18'!I174="-",'A-10'!K22="-"),"-",SUM('A-18'!I174,'A-10'!K22))</f>
        <v>1965</v>
      </c>
      <c r="K72" s="103" t="str">
        <f>'A-18'!K174</f>
        <v>-</v>
      </c>
      <c r="L72" s="103" t="str">
        <f>IF(AND('A-18'!L174="-",'A-10'!M22="-"),"-",SUM('A-18'!L174,'A-10'!M22))</f>
        <v>-</v>
      </c>
      <c r="M72" s="103">
        <f>IF(AND('A-18'!M174="-",'A-10'!N22="-"),"-",SUM('A-18'!M174,'A-10'!N22))</f>
        <v>0</v>
      </c>
      <c r="N72" s="103">
        <f>IF(AND('A-18'!N174="-",'A-10'!O22="-"),"-",SUM('A-18'!N174,'A-10'!O22))</f>
        <v>55292</v>
      </c>
      <c r="O72" s="103">
        <f>IF(AND('A-18'!O174="-",'A-10'!P22="-"),"-",SUM('A-18'!O174,'A-10'!P22))</f>
        <v>9507</v>
      </c>
      <c r="P72" s="103">
        <f>IF(AND('A-18'!P174="-",'A-10'!Q22="-"),"-",SUM('A-18'!P174,'A-10'!Q22))</f>
        <v>4372</v>
      </c>
      <c r="Q72" s="103" t="str">
        <f>IF(AND('A-18'!Q174="-",'A-10'!R22="-"),"-",SUM('A-18'!Q174,'A-10'!R22))</f>
        <v>-</v>
      </c>
      <c r="R72" s="103">
        <f>IF(AND('A-18'!R174="-",'A-10'!T22="-"),"-",SUM('A-18'!R174,'A-10'!S22))</f>
        <v>69171</v>
      </c>
      <c r="S72" s="14"/>
      <c r="T72" s="14"/>
    </row>
    <row r="73" spans="1:20" ht="11.25" customHeight="1">
      <c r="A73" s="68">
        <v>1993</v>
      </c>
      <c r="B73" s="103" t="str">
        <f>IF(AND('A-18'!B175="-",'A-10'!C23="-"),"-",SUM('A-18'!B175,'A-10'!C23))</f>
        <v>-</v>
      </c>
      <c r="C73" s="103" t="str">
        <f>IF(AND('A-18'!C175="-",'A-10'!D23="-"),"-",SUM('A-18'!C175,'A-10'!D23))</f>
        <v>-</v>
      </c>
      <c r="D73" s="103" t="str">
        <f>IF(AND('A-18'!D175="-",'A-10'!E23="-"),"-",SUM('A-18'!D175,'A-10'!E23))</f>
        <v>-</v>
      </c>
      <c r="E73" s="103">
        <f>IF(AND('A-18'!E175="-",'A-10'!F23="-"),"-",SUM('A-18'!E175,'A-10'!F23))</f>
        <v>977</v>
      </c>
      <c r="F73" s="103">
        <f>IF(AND('A-18'!F175="-",'A-10'!G23="-"),"-",SUM('A-18'!F175,'A-10'!G23))</f>
        <v>1755</v>
      </c>
      <c r="G73" s="103">
        <f>IF(AND('A-18'!G175="-",'A-10'!H23="-"),"-",SUM('A-18'!G175,'A-10'!H23))</f>
        <v>737</v>
      </c>
      <c r="H73" s="103" t="str">
        <f>IF(AND('A-18'!H175="-",'A-10'!I23="-"),"-",SUM('A-18'!H175,'A-10'!I23))</f>
        <v>-</v>
      </c>
      <c r="I73" s="103">
        <f>IF(AND('A-18'!I175="-",'A-10'!K23="-"),"-",SUM('A-18'!I175,'A-10'!K23))</f>
        <v>3469</v>
      </c>
      <c r="K73" s="103" t="str">
        <f>'A-18'!K175</f>
        <v>-</v>
      </c>
      <c r="L73" s="103" t="str">
        <f>IF(AND('A-18'!L175="-",'A-10'!M23="-"),"-",SUM('A-18'!L175,'A-10'!M23))</f>
        <v>-</v>
      </c>
      <c r="M73" s="103" t="str">
        <f>IF(AND('A-18'!M175="-",'A-10'!N23="-"),"-",SUM('A-18'!M175,'A-10'!N23))</f>
        <v>-</v>
      </c>
      <c r="N73" s="103">
        <f>IF(AND('A-18'!N175="-",'A-10'!O23="-"),"-",SUM('A-18'!N175,'A-10'!O23))</f>
        <v>22311</v>
      </c>
      <c r="O73" s="103">
        <f>IF(AND('A-18'!O175="-",'A-10'!P23="-"),"-",SUM('A-18'!O175,'A-10'!P23))</f>
        <v>31376</v>
      </c>
      <c r="P73" s="103">
        <f>IF(AND('A-18'!P175="-",'A-10'!Q23="-"),"-",SUM('A-18'!P175,'A-10'!Q23))</f>
        <v>13648</v>
      </c>
      <c r="Q73" s="103" t="str">
        <f>IF(AND('A-18'!Q175="-",'A-10'!R23="-"),"-",SUM('A-18'!Q175,'A-10'!R23))</f>
        <v>-</v>
      </c>
      <c r="R73" s="103">
        <f>IF(AND('A-18'!R175="-",'A-10'!T23="-"),"-",SUM('A-18'!R175,'A-10'!S23))</f>
        <v>67335</v>
      </c>
      <c r="S73" s="14"/>
      <c r="T73" s="14"/>
    </row>
    <row r="74" spans="1:20" ht="11.25" customHeight="1">
      <c r="A74" s="68">
        <v>1994</v>
      </c>
      <c r="B74" s="103" t="str">
        <f>IF(AND('A-18'!B176="-",'A-10'!C24="-"),"-",SUM('A-18'!B176,'A-10'!C24))</f>
        <v>-</v>
      </c>
      <c r="C74" s="103" t="str">
        <f>IF(AND('A-18'!C176="-",'A-10'!D24="-"),"-",SUM('A-18'!C176,'A-10'!D24))</f>
        <v>-</v>
      </c>
      <c r="D74" s="103" t="str">
        <f>IF(AND('A-18'!D176="-",'A-10'!E24="-"),"-",SUM('A-18'!D176,'A-10'!E24))</f>
        <v>-</v>
      </c>
      <c r="E74" s="103" t="str">
        <f>IF(AND('A-18'!E176="-",'A-10'!F24="-"),"-",SUM('A-18'!E176,'A-10'!F24))</f>
        <v>-</v>
      </c>
      <c r="F74" s="103" t="str">
        <f>IF(AND('A-18'!F176="-",'A-10'!G24="-"),"-",SUM('A-18'!F176,'A-10'!G24))</f>
        <v>-</v>
      </c>
      <c r="G74" s="103" t="str">
        <f>IF(AND('A-18'!G176="-",'A-10'!H24="-"),"-",SUM('A-18'!G176,'A-10'!H24))</f>
        <v>-</v>
      </c>
      <c r="H74" s="103" t="str">
        <f>IF(AND('A-18'!H176="-",'A-10'!I24="-"),"-",SUM('A-18'!H176,'A-10'!I24))</f>
        <v>-</v>
      </c>
      <c r="I74" s="103" t="str">
        <f>IF(AND('A-18'!I176="-",'A-10'!K24="-"),"-",SUM('A-18'!I176,'A-10'!K24))</f>
        <v>-</v>
      </c>
      <c r="K74" s="103" t="str">
        <f>'A-18'!K176</f>
        <v>-</v>
      </c>
      <c r="L74" s="103" t="str">
        <f>IF(AND('A-18'!L176="-",'A-10'!M24="-"),"-",SUM('A-18'!L176,'A-10'!M24))</f>
        <v>-</v>
      </c>
      <c r="M74" s="103" t="str">
        <f>IF(AND('A-18'!M176="-",'A-10'!N24="-"),"-",SUM('A-18'!M176,'A-10'!N24))</f>
        <v>-</v>
      </c>
      <c r="N74" s="103" t="str">
        <f>IF(AND('A-18'!N176="-",'A-10'!O24="-"),"-",SUM('A-18'!N176,'A-10'!O24))</f>
        <v>-</v>
      </c>
      <c r="O74" s="103" t="str">
        <f>IF(AND('A-18'!O176="-",'A-10'!P24="-"),"-",SUM('A-18'!O176,'A-10'!P24))</f>
        <v>-</v>
      </c>
      <c r="P74" s="103" t="str">
        <f>IF(AND('A-18'!P176="-",'A-10'!Q24="-"),"-",SUM('A-18'!P176,'A-10'!Q24))</f>
        <v>-</v>
      </c>
      <c r="Q74" s="103" t="str">
        <f>IF(AND('A-18'!Q176="-",'A-10'!R24="-"),"-",SUM('A-18'!Q176,'A-10'!R24))</f>
        <v>-</v>
      </c>
      <c r="R74" s="103">
        <f>IF(AND('A-18'!R176="-",'A-10'!T24="-"),"-",SUM('A-18'!R176,'A-10'!S24))</f>
        <v>0</v>
      </c>
      <c r="S74" s="14"/>
      <c r="T74" s="14"/>
    </row>
    <row r="75" spans="1:20" ht="11.25" customHeight="1">
      <c r="A75" s="68">
        <v>1995</v>
      </c>
      <c r="B75" s="103" t="str">
        <f>IF(AND('A-18'!B177="-",'A-10'!C25="-"),"-",SUM('A-18'!B177,'A-10'!C25))</f>
        <v>-</v>
      </c>
      <c r="C75" s="103" t="str">
        <f>IF(AND('A-18'!C177="-",'A-10'!D25="-"),"-",SUM('A-18'!C177,'A-10'!D25))</f>
        <v>-</v>
      </c>
      <c r="D75" s="103" t="str">
        <f>IF(AND('A-18'!D177="-",'A-10'!E25="-"),"-",SUM('A-18'!D177,'A-10'!E25))</f>
        <v>-</v>
      </c>
      <c r="E75" s="103">
        <f>IF(AND('A-18'!E177="-",'A-10'!F25="-"),"-",SUM('A-18'!E177,'A-10'!F25))</f>
        <v>56</v>
      </c>
      <c r="F75" s="103">
        <f>IF(AND('A-18'!F177="-",'A-10'!G25="-"),"-",SUM('A-18'!F177,'A-10'!G25))</f>
        <v>277</v>
      </c>
      <c r="G75" s="103">
        <f>IF(AND('A-18'!G177="-",'A-10'!H25="-"),"-",SUM('A-18'!G177,'A-10'!H25))</f>
        <v>48</v>
      </c>
      <c r="H75" s="103" t="str">
        <f>IF(AND('A-18'!H177="-",'A-10'!I25="-"),"-",SUM('A-18'!H177,'A-10'!I25))</f>
        <v>-</v>
      </c>
      <c r="I75" s="103">
        <f>IF(AND('A-18'!I177="-",'A-10'!K25="-"),"-",SUM('A-18'!I177,'A-10'!K25))</f>
        <v>381</v>
      </c>
      <c r="K75" s="103" t="str">
        <f>'A-18'!K177</f>
        <v>-</v>
      </c>
      <c r="L75" s="103" t="str">
        <f>IF(AND('A-18'!L177="-",'A-10'!M25="-"),"-",SUM('A-18'!L177,'A-10'!M25))</f>
        <v>-</v>
      </c>
      <c r="M75" s="103" t="str">
        <f>IF(AND('A-18'!M177="-",'A-10'!N25="-"),"-",SUM('A-18'!M177,'A-10'!N25))</f>
        <v>-</v>
      </c>
      <c r="N75" s="103">
        <f>IF(AND('A-18'!N177="-",'A-10'!O25="-"),"-",SUM('A-18'!N177,'A-10'!O25))</f>
        <v>5960</v>
      </c>
      <c r="O75" s="103">
        <f>IF(AND('A-18'!O177="-",'A-10'!P25="-"),"-",SUM('A-18'!O177,'A-10'!P25))</f>
        <v>22893</v>
      </c>
      <c r="P75" s="103">
        <f>IF(AND('A-18'!P177="-",'A-10'!Q25="-"),"-",SUM('A-18'!P177,'A-10'!Q25))</f>
        <v>7557</v>
      </c>
      <c r="Q75" s="103" t="str">
        <f>IF(AND('A-18'!Q177="-",'A-10'!R25="-"),"-",SUM('A-18'!Q177,'A-10'!R25))</f>
        <v>-</v>
      </c>
      <c r="R75" s="103">
        <f>IF(AND('A-18'!R177="-",'A-10'!T25="-"),"-",SUM('A-18'!R177,'A-10'!S25))</f>
        <v>36410</v>
      </c>
      <c r="S75" s="14"/>
      <c r="T75" s="14"/>
    </row>
    <row r="76" spans="1:20" ht="11.25" customHeight="1">
      <c r="A76" s="68">
        <v>1996</v>
      </c>
      <c r="B76" s="103" t="str">
        <f>IF(AND('A-18'!B178="-",'A-10'!C26="-"),"-",SUM('A-18'!B178,'A-10'!C26))</f>
        <v>-</v>
      </c>
      <c r="C76" s="103" t="str">
        <f>IF(AND('A-18'!C178="-",'A-10'!D26="-"),"-",SUM('A-18'!C178,'A-10'!D26))</f>
        <v>-</v>
      </c>
      <c r="D76" s="103" t="str">
        <f>IF(AND('A-18'!D178="-",'A-10'!E26="-"),"-",SUM('A-18'!D178,'A-10'!E26))</f>
        <v>-</v>
      </c>
      <c r="E76" s="103">
        <f>IF(AND('A-18'!E178="-",'A-10'!F26="-"),"-",SUM('A-18'!E178,'A-10'!F26))</f>
        <v>27</v>
      </c>
      <c r="F76" s="103">
        <f>IF(AND('A-18'!F178="-",'A-10'!G26="-"),"-",SUM('A-18'!F178,'A-10'!G26))</f>
        <v>53</v>
      </c>
      <c r="G76" s="103">
        <f>IF(AND('A-18'!G178="-",'A-10'!H26="-"),"-",SUM('A-18'!G178,'A-10'!H26))</f>
        <v>40</v>
      </c>
      <c r="H76" s="103" t="str">
        <f>IF(AND('A-18'!H178="-",'A-10'!I26="-"),"-",SUM('A-18'!H178,'A-10'!I26))</f>
        <v>-</v>
      </c>
      <c r="I76" s="103">
        <f>IF(AND('A-18'!I178="-",'A-10'!K26="-"),"-",SUM('A-18'!I178,'A-10'!K26))</f>
        <v>120</v>
      </c>
      <c r="K76" s="103" t="str">
        <f>'A-18'!K178</f>
        <v>-</v>
      </c>
      <c r="L76" s="103" t="str">
        <f>IF(AND('A-18'!L178="-",'A-10'!M26="-"),"-",SUM('A-18'!L178,'A-10'!M26))</f>
        <v>-</v>
      </c>
      <c r="M76" s="103" t="str">
        <f>IF(AND('A-18'!M178="-",'A-10'!N26="-"),"-",SUM('A-18'!M178,'A-10'!N26))</f>
        <v>-</v>
      </c>
      <c r="N76" s="103">
        <f>IF(AND('A-18'!N178="-",'A-10'!O26="-"),"-",SUM('A-18'!N178,'A-10'!O26))</f>
        <v>6094</v>
      </c>
      <c r="O76" s="103">
        <f>IF(AND('A-18'!O178="-",'A-10'!P26="-"),"-",SUM('A-18'!O178,'A-10'!P26))</f>
        <v>14945</v>
      </c>
      <c r="P76" s="103">
        <f>IF(AND('A-18'!P178="-",'A-10'!Q26="-"),"-",SUM('A-18'!P178,'A-10'!Q26))</f>
        <v>3784</v>
      </c>
      <c r="Q76" s="103" t="str">
        <f>IF(AND('A-18'!Q178="-",'A-10'!R26="-"),"-",SUM('A-18'!Q178,'A-10'!R26))</f>
        <v>-</v>
      </c>
      <c r="R76" s="103">
        <f>IF(AND('A-18'!R178="-",'A-10'!T26="-"),"-",SUM('A-18'!R178,'A-10'!S26))</f>
        <v>24823</v>
      </c>
      <c r="S76" s="14"/>
      <c r="T76" s="14"/>
    </row>
    <row r="77" spans="1:20" ht="11.25" customHeight="1">
      <c r="A77" s="68">
        <v>1997</v>
      </c>
      <c r="B77" s="103" t="str">
        <f>IF(AND('A-18'!B179="-",'A-10'!C27="-"),"-",SUM('A-18'!B179,'A-10'!C27))</f>
        <v>-</v>
      </c>
      <c r="C77" s="103" t="str">
        <f>IF(AND('A-18'!C179="-",'A-10'!D27="-"),"-",SUM('A-18'!C179,'A-10'!D27))</f>
        <v>-</v>
      </c>
      <c r="D77" s="103" t="str">
        <f>IF(AND('A-18'!D179="-",'A-10'!E27="-"),"-",SUM('A-18'!D179,'A-10'!E27))</f>
        <v>-</v>
      </c>
      <c r="E77" s="103">
        <f>IF(AND('A-18'!E179="-",'A-10'!F27="-"),"-",SUM('A-18'!E179,'A-10'!F27))</f>
        <v>288</v>
      </c>
      <c r="F77" s="103">
        <f>IF(AND('A-18'!F179="-",'A-10'!G27="-"),"-",SUM('A-18'!F179,'A-10'!G27))</f>
        <v>240</v>
      </c>
      <c r="G77" s="103" t="str">
        <f>IF(AND('A-18'!G179="-",'A-10'!H27="-"),"-",SUM('A-18'!G179,'A-10'!H27))</f>
        <v>-</v>
      </c>
      <c r="H77" s="103" t="str">
        <f>IF(AND('A-18'!H179="-",'A-10'!I27="-"),"-",SUM('A-18'!H179,'A-10'!I27))</f>
        <v>-</v>
      </c>
      <c r="I77" s="103">
        <f>IF(AND('A-18'!I179="-",'A-10'!K27="-"),"-",SUM('A-18'!I179,'A-10'!K27))</f>
        <v>528</v>
      </c>
      <c r="K77" s="103" t="str">
        <f>'A-18'!K179</f>
        <v>-</v>
      </c>
      <c r="L77" s="103" t="str">
        <f>IF(AND('A-18'!L179="-",'A-10'!M27="-"),"-",SUM('A-18'!L179,'A-10'!M27))</f>
        <v>-</v>
      </c>
      <c r="M77" s="103" t="str">
        <f>IF(AND('A-18'!M179="-",'A-10'!N27="-"),"-",SUM('A-18'!M179,'A-10'!N27))</f>
        <v>-</v>
      </c>
      <c r="N77" s="103">
        <f>IF(AND('A-18'!N179="-",'A-10'!O27="-"),"-",SUM('A-18'!N179,'A-10'!O27))</f>
        <v>11792</v>
      </c>
      <c r="O77" s="103">
        <f>IF(AND('A-18'!O179="-",'A-10'!P27="-"),"-",SUM('A-18'!O179,'A-10'!P27))</f>
        <v>5071</v>
      </c>
      <c r="P77" s="103" t="str">
        <f>IF(AND('A-18'!P179="-",'A-10'!Q27="-"),"-",SUM('A-18'!P179,'A-10'!Q27))</f>
        <v>-</v>
      </c>
      <c r="Q77" s="103" t="str">
        <f>IF(AND('A-18'!Q179="-",'A-10'!R27="-"),"-",SUM('A-18'!Q179,'A-10'!R27))</f>
        <v>-</v>
      </c>
      <c r="R77" s="103">
        <f>IF(AND('A-18'!R179="-",'A-10'!T27="-"),"-",SUM('A-18'!R179,'A-10'!S27))</f>
        <v>16863</v>
      </c>
      <c r="S77" s="14"/>
      <c r="T77" s="14"/>
    </row>
    <row r="78" spans="1:20" ht="11.25" customHeight="1">
      <c r="A78" s="68">
        <v>1998</v>
      </c>
      <c r="B78" s="103" t="str">
        <f>IF(AND('A-18'!B180="-",'A-10'!C28="-"),"-",SUM('A-18'!B180,'A-10'!C28))</f>
        <v>-</v>
      </c>
      <c r="C78" s="103" t="str">
        <f>IF(AND('A-18'!C180="-",'A-10'!D28="-"),"-",SUM('A-18'!C180,'A-10'!D28))</f>
        <v>-</v>
      </c>
      <c r="D78" s="103" t="str">
        <f>IF(AND('A-18'!D180="-",'A-10'!E28="-"),"-",SUM('A-18'!D180,'A-10'!E28))</f>
        <v>-</v>
      </c>
      <c r="E78" s="103" t="str">
        <f>IF(AND('A-18'!E180="-",'A-10'!F28="-"),"-",SUM('A-18'!E180,'A-10'!F28))</f>
        <v>-</v>
      </c>
      <c r="F78" s="103">
        <f>IF(AND('A-18'!F180="-",'A-10'!G28="-"),"-",SUM('A-18'!F180,'A-10'!G28))</f>
        <v>366</v>
      </c>
      <c r="G78" s="103">
        <f>IF(AND('A-18'!G180="-",'A-10'!H28="-"),"-",SUM('A-18'!G180,'A-10'!H28))</f>
        <v>53</v>
      </c>
      <c r="H78" s="103" t="str">
        <f>IF(AND('A-18'!H180="-",'A-10'!I28="-"),"-",SUM('A-18'!H180,'A-10'!I28))</f>
        <v>-</v>
      </c>
      <c r="I78" s="103">
        <f>IF(AND('A-18'!I180="-",'A-10'!K28="-"),"-",SUM('A-18'!I180,'A-10'!K28))</f>
        <v>419</v>
      </c>
      <c r="K78" s="103" t="str">
        <f>'A-18'!K180</f>
        <v>-</v>
      </c>
      <c r="L78" s="103" t="str">
        <f>IF(AND('A-18'!L180="-",'A-10'!M28="-"),"-",SUM('A-18'!L180,'A-10'!M28))</f>
        <v>-</v>
      </c>
      <c r="M78" s="103" t="str">
        <f>IF(AND('A-18'!M180="-",'A-10'!N28="-"),"-",SUM('A-18'!M180,'A-10'!N28))</f>
        <v>-</v>
      </c>
      <c r="N78" s="103" t="str">
        <f>IF(AND('A-18'!N180="-",'A-10'!O28="-"),"-",SUM('A-18'!N180,'A-10'!O28))</f>
        <v>-</v>
      </c>
      <c r="O78" s="103">
        <f>IF(AND('A-18'!O180="-",'A-10'!P28="-"),"-",SUM('A-18'!O180,'A-10'!P28))</f>
        <v>6046</v>
      </c>
      <c r="P78" s="103">
        <f>IF(AND('A-18'!P180="-",'A-10'!Q28="-"),"-",SUM('A-18'!P180,'A-10'!Q28))</f>
        <v>498</v>
      </c>
      <c r="Q78" s="103" t="str">
        <f>IF(AND('A-18'!Q180="-",'A-10'!R28="-"),"-",SUM('A-18'!Q180,'A-10'!R28))</f>
        <v>-</v>
      </c>
      <c r="R78" s="103">
        <f>IF(AND('A-18'!R180="-",'A-10'!T28="-"),"-",SUM('A-18'!R180,'A-10'!S28))</f>
        <v>6544</v>
      </c>
      <c r="S78" s="14"/>
      <c r="T78" s="14"/>
    </row>
    <row r="79" spans="1:20" ht="11.25" customHeight="1">
      <c r="A79" s="68">
        <v>1999</v>
      </c>
      <c r="B79" s="103" t="str">
        <f>IF(AND('A-18'!B181="-",'A-10'!C29="-"),"-",SUM('A-18'!B181,'A-10'!C29))</f>
        <v>-</v>
      </c>
      <c r="C79" s="103" t="str">
        <f>IF(AND('A-18'!C181="-",'A-10'!D29="-"),"-",SUM('A-18'!C181,'A-10'!D29))</f>
        <v>-</v>
      </c>
      <c r="D79" s="103" t="str">
        <f>IF(AND('A-18'!D181="-",'A-10'!E29="-"),"-",SUM('A-18'!D181,'A-10'!E29))</f>
        <v>-</v>
      </c>
      <c r="E79" s="103">
        <f>IF(AND('A-18'!E181="-",'A-10'!F29="-"),"-",SUM('A-18'!E181,'A-10'!F29))</f>
        <v>714</v>
      </c>
      <c r="F79" s="103">
        <f>IF(AND('A-18'!F181="-",'A-10'!G29="-"),"-",SUM('A-18'!F181,'A-10'!G29))</f>
        <v>2129</v>
      </c>
      <c r="G79" s="103">
        <f>IF(AND('A-18'!G181="-",'A-10'!H29="-"),"-",SUM('A-18'!G181,'A-10'!H29))</f>
        <v>409</v>
      </c>
      <c r="H79" s="103" t="str">
        <f>IF(AND('A-18'!H181="-",'A-10'!I29="-"),"-",SUM('A-18'!H181,'A-10'!I29))</f>
        <v>-</v>
      </c>
      <c r="I79" s="103">
        <f>IF(AND('A-18'!I181="-",'A-10'!K29="-"),"-",SUM('A-18'!I181,'A-10'!K29))</f>
        <v>3252</v>
      </c>
      <c r="K79" s="103" t="str">
        <f>'A-18'!K181</f>
        <v>-</v>
      </c>
      <c r="L79" s="103" t="str">
        <f>IF(AND('A-18'!L181="-",'A-10'!M29="-"),"-",SUM('A-18'!L181,'A-10'!M29))</f>
        <v>-</v>
      </c>
      <c r="M79" s="103" t="str">
        <f>IF(AND('A-18'!M181="-",'A-10'!N29="-"),"-",SUM('A-18'!M181,'A-10'!N29))</f>
        <v>-</v>
      </c>
      <c r="N79" s="103">
        <f>IF(AND('A-18'!N181="-",'A-10'!O29="-"),"-",SUM('A-18'!N181,'A-10'!O29))</f>
        <v>7636</v>
      </c>
      <c r="O79" s="103">
        <f>IF(AND('A-18'!O181="-",'A-10'!P29="-"),"-",SUM('A-18'!O181,'A-10'!P29))</f>
        <v>12845</v>
      </c>
      <c r="P79" s="103">
        <f>IF(AND('A-18'!P181="-",'A-10'!Q29="-"),"-",SUM('A-18'!P181,'A-10'!Q29))</f>
        <v>6646</v>
      </c>
      <c r="Q79" s="103" t="str">
        <f>IF(AND('A-18'!Q181="-",'A-10'!R29="-"),"-",SUM('A-18'!Q181,'A-10'!R29))</f>
        <v>-</v>
      </c>
      <c r="R79" s="103">
        <f>IF(AND('A-18'!R181="-",'A-10'!T29="-"),"-",SUM('A-18'!R181,'A-10'!S29))</f>
        <v>27127</v>
      </c>
      <c r="S79" s="14"/>
      <c r="T79" s="14"/>
    </row>
    <row r="80" spans="1:20" ht="11.25" customHeight="1">
      <c r="A80" s="68">
        <v>2000</v>
      </c>
      <c r="B80" s="103" t="str">
        <f>IF(AND('A-18'!B182="-",'A-10'!C30="-"),"-",SUM('A-18'!B182,'A-10'!C30))</f>
        <v>-</v>
      </c>
      <c r="C80" s="103" t="str">
        <f>IF(AND('A-18'!C182="-",'A-10'!D30="-"),"-",SUM('A-18'!C182,'A-10'!D30))</f>
        <v>-</v>
      </c>
      <c r="D80" s="103" t="str">
        <f>IF(AND('A-18'!D182="-",'A-10'!E30="-"),"-",SUM('A-18'!D182,'A-10'!E30))</f>
        <v>-</v>
      </c>
      <c r="E80" s="103">
        <f>IF(AND('A-18'!E182="-",'A-10'!F30="-"),"-",SUM('A-18'!E182,'A-10'!F30))</f>
        <v>1183</v>
      </c>
      <c r="F80" s="103">
        <f>IF(AND('A-18'!F182="-",'A-10'!G30="-"),"-",SUM('A-18'!F182,'A-10'!G30))</f>
        <v>1129</v>
      </c>
      <c r="G80" s="103" t="str">
        <f>IF(AND('A-18'!G182="-",'A-10'!H30="-"),"-",SUM('A-18'!G182,'A-10'!H30))</f>
        <v>-</v>
      </c>
      <c r="H80" s="103" t="str">
        <f>IF(AND('A-18'!H182="-",'A-10'!I30="-"),"-",SUM('A-18'!H182,'A-10'!I30))</f>
        <v>-</v>
      </c>
      <c r="I80" s="103">
        <f>IF(AND('A-18'!I182="-",'A-10'!K30="-"),"-",SUM('A-18'!I182,'A-10'!K30))</f>
        <v>2312</v>
      </c>
      <c r="K80" s="103" t="str">
        <f>'A-18'!K182</f>
        <v>-</v>
      </c>
      <c r="L80" s="103" t="str">
        <f>IF(AND('A-18'!L182="-",'A-10'!M30="-"),"-",SUM('A-18'!L182,'A-10'!M30))</f>
        <v>-</v>
      </c>
      <c r="M80" s="103" t="str">
        <f>IF(AND('A-18'!M182="-",'A-10'!N30="-"),"-",SUM('A-18'!M182,'A-10'!N30))</f>
        <v>-</v>
      </c>
      <c r="N80" s="103">
        <f>IF(AND('A-18'!N182="-",'A-10'!O30="-"),"-",SUM('A-18'!N182,'A-10'!O30))</f>
        <v>18206</v>
      </c>
      <c r="O80" s="103">
        <f>IF(AND('A-18'!O182="-",'A-10'!P30="-"),"-",SUM('A-18'!O182,'A-10'!P30))</f>
        <v>21369</v>
      </c>
      <c r="P80" s="103" t="str">
        <f>IF(AND('A-18'!P182="-",'A-10'!Q30="-"),"-",SUM('A-18'!P182,'A-10'!Q30))</f>
        <v>-</v>
      </c>
      <c r="Q80" s="103" t="str">
        <f>IF(AND('A-18'!Q182="-",'A-10'!R30="-"),"-",SUM('A-18'!Q182,'A-10'!R30))</f>
        <v>-</v>
      </c>
      <c r="R80" s="103">
        <f>IF(AND('A-18'!R182="-",'A-10'!T30="-"),"-",SUM('A-18'!R182,'A-10'!S30))</f>
        <v>39575</v>
      </c>
      <c r="S80" s="14"/>
      <c r="T80" s="14"/>
    </row>
    <row r="81" spans="1:20" ht="11.25" customHeight="1">
      <c r="A81" s="68">
        <v>2001</v>
      </c>
      <c r="B81" s="103" t="str">
        <f>IF(AND('A-18'!B183="-",'A-10'!C31="-"),"-",SUM('A-18'!B183,'A-10'!C31))</f>
        <v>-</v>
      </c>
      <c r="C81" s="103" t="str">
        <f>IF(AND('A-18'!C183="-",'A-10'!D31="-"),"-",SUM('A-18'!C183,'A-10'!D31))</f>
        <v>-</v>
      </c>
      <c r="D81" s="103" t="str">
        <f>IF(AND('A-18'!D183="-",'A-10'!E31="-"),"-",SUM('A-18'!D183,'A-10'!E31))</f>
        <v>-</v>
      </c>
      <c r="E81" s="103">
        <f>IF(AND('A-18'!E183="-",'A-10'!F31="-"),"-",SUM('A-18'!E183,'A-10'!F31))</f>
        <v>3253</v>
      </c>
      <c r="F81" s="103">
        <f>IF(AND('A-18'!F183="-",'A-10'!G31="-"),"-",SUM('A-18'!F183,'A-10'!G31))</f>
        <v>3778</v>
      </c>
      <c r="G81" s="103">
        <f>IF(AND('A-18'!G183="-",'A-10'!H31="-"),"-",SUM('A-18'!G183,'A-10'!H31))</f>
        <v>709</v>
      </c>
      <c r="H81" s="103" t="str">
        <f>IF(AND('A-18'!H183="-",'A-10'!I31="-"),"-",SUM('A-18'!H183,'A-10'!I31))</f>
        <v>-</v>
      </c>
      <c r="I81" s="103">
        <f>IF(AND('A-18'!I183="-",'A-10'!K31="-"),"-",SUM('A-18'!I183,'A-10'!K31))</f>
        <v>7740</v>
      </c>
      <c r="K81" s="103" t="str">
        <f>'A-18'!K183</f>
        <v>-</v>
      </c>
      <c r="L81" s="103" t="str">
        <f>IF(AND('A-18'!L183="-",'A-10'!M31="-"),"-",SUM('A-18'!L183,'A-10'!M31))</f>
        <v>-</v>
      </c>
      <c r="M81" s="103" t="str">
        <f>IF(AND('A-18'!M183="-",'A-10'!N31="-"),"-",SUM('A-18'!M183,'A-10'!N31))</f>
        <v>-</v>
      </c>
      <c r="N81" s="103">
        <f>IF(AND('A-18'!N183="-",'A-10'!O31="-"),"-",SUM('A-18'!N183,'A-10'!O31))</f>
        <v>45862</v>
      </c>
      <c r="O81" s="103">
        <f>IF(AND('A-18'!O183="-",'A-10'!P31="-"),"-",SUM('A-18'!O183,'A-10'!P31))</f>
        <v>56349</v>
      </c>
      <c r="P81" s="103">
        <f>IF(AND('A-18'!P183="-",'A-10'!Q31="-"),"-",SUM('A-18'!P183,'A-10'!Q31))</f>
        <v>14457</v>
      </c>
      <c r="Q81" s="103" t="str">
        <f>IF(AND('A-18'!Q183="-",'A-10'!R31="-"),"-",SUM('A-18'!Q183,'A-10'!R31))</f>
        <v>-</v>
      </c>
      <c r="R81" s="103">
        <f>IF(AND('A-18'!R183="-",'A-10'!T31="-"),"-",SUM('A-18'!R183,'A-10'!S31))</f>
        <v>116668</v>
      </c>
      <c r="S81" s="14"/>
      <c r="T81" s="14"/>
    </row>
    <row r="82" spans="1:20" ht="11.25" customHeight="1">
      <c r="A82" s="68">
        <v>2002</v>
      </c>
      <c r="B82" s="103" t="str">
        <f>IF(AND('A-18'!B184="-",'A-10'!C32="-"),"-",SUM('A-18'!B184,'A-10'!C32))</f>
        <v>-</v>
      </c>
      <c r="C82" s="103">
        <f>IF(AND('A-18'!C184="-",'A-10'!D32="-"),"-",SUM('A-18'!C184,'A-10'!D32))</f>
        <v>86</v>
      </c>
      <c r="D82" s="103">
        <f>IF(AND('A-18'!D184="-",'A-10'!E32="-"),"-",SUM('A-18'!D184,'A-10'!E32))</f>
        <v>2274</v>
      </c>
      <c r="E82" s="103">
        <f>IF(AND('A-18'!E184="-",'A-10'!F32="-"),"-",SUM('A-18'!E184,'A-10'!F32))</f>
        <v>4920</v>
      </c>
      <c r="F82" s="103">
        <f>IF(AND('A-18'!F184="-",'A-10'!G32="-"),"-",SUM('A-18'!F184,'A-10'!G32))</f>
        <v>3398</v>
      </c>
      <c r="G82" s="103">
        <f>IF(AND('A-18'!G184="-",'A-10'!H32="-"),"-",SUM('A-18'!G184,'A-10'!H32))</f>
        <v>105</v>
      </c>
      <c r="H82" s="103">
        <f>IF(AND('A-18'!H184="-",'A-10'!I32="-"),"-",SUM('A-18'!H184,'A-10'!I32))</f>
        <v>3</v>
      </c>
      <c r="I82" s="103">
        <f>IF(AND('A-18'!I184="-",'A-10'!K32="-"),"-",SUM('A-18'!I184,'A-10'!K32))</f>
        <v>10786</v>
      </c>
      <c r="K82" s="103" t="str">
        <f>'A-18'!K184</f>
        <v>-</v>
      </c>
      <c r="L82" s="103" t="str">
        <f>IF(AND('A-18'!L184="-",'A-10'!M32="-"),"-",SUM('A-18'!L184,'A-10'!M32))</f>
        <v>-</v>
      </c>
      <c r="M82" s="103">
        <f>IF(AND('A-18'!M184="-",'A-10'!N32="-"),"-",SUM('A-18'!M184,'A-10'!N32))</f>
        <v>30</v>
      </c>
      <c r="N82" s="103">
        <f>IF(AND('A-18'!N184="-",'A-10'!O32="-"),"-",SUM('A-18'!N184,'A-10'!O32))</f>
        <v>14568</v>
      </c>
      <c r="O82" s="103">
        <f>IF(AND('A-18'!O184="-",'A-10'!P32="-"),"-",SUM('A-18'!O184,'A-10'!P32))</f>
        <v>32527</v>
      </c>
      <c r="P82" s="103">
        <f>IF(AND('A-18'!P184="-",'A-10'!Q32="-"),"-",SUM('A-18'!P184,'A-10'!Q32))</f>
        <v>12283</v>
      </c>
      <c r="Q82" s="103" t="str">
        <f>IF(AND('A-18'!Q184="-",'A-10'!R32="-"),"-",SUM('A-18'!Q184,'A-10'!R32))</f>
        <v>-</v>
      </c>
      <c r="R82" s="103">
        <f>IF(AND('A-18'!R184="-",'A-10'!T32="-"),"-",SUM('A-18'!R184,'A-10'!S32))</f>
        <v>59408</v>
      </c>
      <c r="S82" s="14"/>
      <c r="T82" s="14"/>
    </row>
    <row r="83" spans="1:20" ht="11.25" customHeight="1">
      <c r="A83" s="68">
        <v>2003</v>
      </c>
      <c r="B83" s="103" t="str">
        <f>IF(AND('A-18'!B185="-",'A-10'!C33="-"),"-",SUM('A-18'!B185,'A-10'!C33))</f>
        <v>-</v>
      </c>
      <c r="C83" s="103" t="str">
        <f>IF(AND('A-18'!C185="-",'A-10'!D33="-"),"-",SUM('A-18'!C185,'A-10'!D33))</f>
        <v>-</v>
      </c>
      <c r="D83" s="103">
        <f>IF(AND('A-18'!D185="-",'A-10'!E33="-"),"-",SUM('A-18'!D185,'A-10'!E33))</f>
        <v>52</v>
      </c>
      <c r="E83" s="103">
        <f>IF(AND('A-18'!E185="-",'A-10'!F33="-"),"-",SUM('A-18'!E185,'A-10'!F33))</f>
        <v>2044</v>
      </c>
      <c r="F83" s="103">
        <f>IF(AND('A-18'!F185="-",'A-10'!G33="-"),"-",SUM('A-18'!F185,'A-10'!G33))</f>
        <v>5220</v>
      </c>
      <c r="G83" s="103">
        <f>IF(AND('A-18'!G185="-",'A-10'!H33="-"),"-",SUM('A-18'!G185,'A-10'!H33))</f>
        <v>798</v>
      </c>
      <c r="H83" s="103" t="str">
        <f>IF(AND('A-18'!H185="-",'A-10'!I33="-"),"-",SUM('A-18'!H185,'A-10'!I33))</f>
        <v>-</v>
      </c>
      <c r="I83" s="103">
        <f>IF(AND('A-18'!I185="-",'A-10'!K33="-"),"-",SUM('A-18'!I185,'A-10'!K33))</f>
        <v>8114</v>
      </c>
      <c r="K83" s="103" t="str">
        <f>'A-18'!K185</f>
        <v>-</v>
      </c>
      <c r="L83" s="103" t="str">
        <f>IF(AND('A-18'!L185="-",'A-10'!M33="-"),"-",SUM('A-18'!L185,'A-10'!M33))</f>
        <v>-</v>
      </c>
      <c r="M83" s="103">
        <f>IF(AND('A-18'!M185="-",'A-10'!N33="-"),"-",SUM('A-18'!M185,'A-10'!N33))</f>
        <v>655</v>
      </c>
      <c r="N83" s="103">
        <f>IF(AND('A-18'!N185="-",'A-10'!O33="-"),"-",SUM('A-18'!N185,'A-10'!O33))</f>
        <v>32596</v>
      </c>
      <c r="O83" s="103">
        <f>IF(AND('A-18'!O185="-",'A-10'!P33="-"),"-",SUM('A-18'!O185,'A-10'!P33))</f>
        <v>63648</v>
      </c>
      <c r="P83" s="103">
        <f>IF(AND('A-18'!P185="-",'A-10'!Q33="-"),"-",SUM('A-18'!P185,'A-10'!Q33))</f>
        <v>9545</v>
      </c>
      <c r="Q83" s="103" t="str">
        <f>IF(AND('A-18'!Q185="-",'A-10'!R33="-"),"-",SUM('A-18'!Q185,'A-10'!R33))</f>
        <v>-</v>
      </c>
      <c r="R83" s="103">
        <f>IF(AND('A-18'!R185="-",'A-10'!T33="-"),"-",SUM('A-18'!R185,'A-10'!S33))</f>
        <v>106444</v>
      </c>
      <c r="S83" s="14"/>
      <c r="T83" s="14"/>
    </row>
    <row r="84" spans="1:20" ht="11.25" customHeight="1">
      <c r="A84" s="68">
        <v>2004</v>
      </c>
      <c r="B84" s="103" t="str">
        <f>IF(AND('A-18'!B186="-",'A-10'!C34="-"),"-",SUM('A-18'!B186,'A-10'!C34))</f>
        <v>-</v>
      </c>
      <c r="C84" s="103" t="str">
        <f>IF(AND('A-18'!C186="-",'A-10'!D34="-"),"-",SUM('A-18'!C186,'A-10'!D34))</f>
        <v>-</v>
      </c>
      <c r="D84" s="103">
        <f>IF(AND('A-18'!D186="-",'A-10'!E34="-"),"-",SUM('A-18'!D186,'A-10'!E34))</f>
        <v>47</v>
      </c>
      <c r="E84" s="103">
        <f>IF(AND('A-18'!E186="-",'A-10'!F34="-"),"-",SUM('A-18'!E186,'A-10'!F34))</f>
        <v>1068</v>
      </c>
      <c r="F84" s="103">
        <f>IF(AND('A-18'!F186="-",'A-10'!G34="-"),"-",SUM('A-18'!F186,'A-10'!G34))</f>
        <v>5465</v>
      </c>
      <c r="G84" s="103">
        <f>IF(AND('A-18'!G186="-",'A-10'!H34="-"),"-",SUM('A-18'!G186,'A-10'!H34))</f>
        <v>1825</v>
      </c>
      <c r="H84" s="103" t="str">
        <f>IF(AND('A-18'!H186="-",'A-10'!I34="-"),"-",SUM('A-18'!H186,'A-10'!I34))</f>
        <v>-</v>
      </c>
      <c r="I84" s="103">
        <f>IF(AND('A-18'!I186="-",'A-10'!K34="-"),"-",SUM('A-18'!I186,'A-10'!K34))</f>
        <v>8405</v>
      </c>
      <c r="K84" s="103" t="str">
        <f>'A-18'!K186</f>
        <v>-</v>
      </c>
      <c r="L84" s="103" t="str">
        <f>IF(AND('A-18'!L186="-",'A-10'!M34="-"),"-",SUM('A-18'!L186,'A-10'!M34))</f>
        <v>-</v>
      </c>
      <c r="M84" s="103">
        <f>IF(AND('A-18'!M186="-",'A-10'!N34="-"),"-",SUM('A-18'!M186,'A-10'!N34))</f>
        <v>1303</v>
      </c>
      <c r="N84" s="103">
        <f>IF(AND('A-18'!N186="-",'A-10'!O34="-"),"-",SUM('A-18'!N186,'A-10'!O34))</f>
        <v>23786</v>
      </c>
      <c r="O84" s="103">
        <f>IF(AND('A-18'!O186="-",'A-10'!P34="-"),"-",SUM('A-18'!O186,'A-10'!P34))</f>
        <v>40641</v>
      </c>
      <c r="P84" s="103">
        <f>IF(AND('A-18'!P186="-",'A-10'!Q34="-"),"-",SUM('A-18'!P186,'A-10'!Q34))</f>
        <v>7805</v>
      </c>
      <c r="Q84" s="103" t="str">
        <f>IF(AND('A-18'!Q186="-",'A-10'!R34="-"),"-",SUM('A-18'!Q186,'A-10'!R34))</f>
        <v>-</v>
      </c>
      <c r="R84" s="103">
        <f>IF(AND('A-18'!R186="-",'A-10'!T34="-"),"-",SUM('A-18'!R186,'A-10'!S34))</f>
        <v>73535</v>
      </c>
      <c r="S84" s="14"/>
      <c r="T84" s="14"/>
    </row>
    <row r="85" spans="1:20" ht="11.25" customHeight="1">
      <c r="A85" s="68">
        <v>2005</v>
      </c>
      <c r="B85" s="103" t="str">
        <f>IF(AND('A-18'!B187="-",'A-10'!C35="-"),"-",SUM('A-18'!B187,'A-10'!C35))</f>
        <v>-</v>
      </c>
      <c r="C85" s="103" t="str">
        <f>IF(AND('A-18'!C187="-",'A-10'!D35="-"),"-",SUM('A-18'!C187,'A-10'!D35))</f>
        <v>-</v>
      </c>
      <c r="D85" s="103" t="str">
        <f>IF(AND('A-18'!D187="-",'A-10'!E35="-"),"-",SUM('A-18'!D187,'A-10'!E35))</f>
        <v>-</v>
      </c>
      <c r="E85" s="103">
        <f>IF(AND('A-18'!E187="-",'A-10'!F35="-"),"-",SUM('A-18'!E187,'A-10'!F35))</f>
        <v>1655</v>
      </c>
      <c r="F85" s="103">
        <f>IF(AND('A-18'!F187="-",'A-10'!G35="-"),"-",SUM('A-18'!F187,'A-10'!G35))</f>
        <v>9639</v>
      </c>
      <c r="G85" s="103">
        <f>IF(AND('A-18'!G187="-",'A-10'!H35="-"),"-",SUM('A-18'!G187,'A-10'!H35))</f>
        <v>1902</v>
      </c>
      <c r="H85" s="103" t="str">
        <f>IF(AND('A-18'!H187="-",'A-10'!I35="-"),"-",SUM('A-18'!H187,'A-10'!I35))</f>
        <v>-</v>
      </c>
      <c r="I85" s="103">
        <f>IF(AND('A-18'!I187="-",'A-10'!K35="-"),"-",SUM('A-18'!I187,'A-10'!K35))</f>
        <v>13196</v>
      </c>
      <c r="J85" s="42"/>
      <c r="K85" s="103" t="str">
        <f>'A-18'!K187</f>
        <v>-</v>
      </c>
      <c r="L85" s="103" t="str">
        <f>IF(AND('A-18'!L187="-",'A-10'!M35="-"),"-",SUM('A-18'!L187,'A-10'!M35))</f>
        <v>-</v>
      </c>
      <c r="M85" s="103" t="str">
        <f>IF(AND('A-18'!M187="-",'A-10'!N35="-"),"-",SUM('A-18'!M187,'A-10'!N35))</f>
        <v>-</v>
      </c>
      <c r="N85" s="103">
        <f>IF(AND('A-18'!N187="-",'A-10'!O35="-"),"-",SUM('A-18'!N187,'A-10'!O35))</f>
        <v>9165</v>
      </c>
      <c r="O85" s="103">
        <f>IF(AND('A-18'!O187="-",'A-10'!P35="-"),"-",SUM('A-18'!O187,'A-10'!P35))</f>
        <v>23403</v>
      </c>
      <c r="P85" s="103">
        <f>IF(AND('A-18'!P187="-",'A-10'!Q35="-"),"-",SUM('A-18'!P187,'A-10'!Q35))</f>
        <v>6122</v>
      </c>
      <c r="Q85" s="103" t="str">
        <f>IF(AND('A-18'!Q187="-",'A-10'!R35="-"),"-",SUM('A-18'!Q187,'A-10'!R35))</f>
        <v>-</v>
      </c>
      <c r="R85" s="103">
        <f>IF(AND('A-18'!R187="-",'A-10'!T35="-"),"-",SUM('A-18'!R187,'A-10'!S35))</f>
        <v>38690</v>
      </c>
      <c r="S85" s="14"/>
      <c r="T85" s="14"/>
    </row>
    <row r="86" spans="1:20" ht="11.25" customHeight="1">
      <c r="A86" s="68">
        <v>2006</v>
      </c>
      <c r="B86" s="103" t="str">
        <f>IF(AND('A-18'!B188="-",'A-10'!C36="-"),"-",SUM('A-18'!B188,'A-10'!C36))</f>
        <v>-</v>
      </c>
      <c r="C86" s="103" t="str">
        <f>IF(AND('A-18'!C188="-",'A-10'!D36="-"),"-",SUM('A-18'!C188,'A-10'!D36))</f>
        <v>-</v>
      </c>
      <c r="D86" s="103" t="str">
        <f>IF(AND('A-18'!D188="-",'A-10'!E36="-"),"-",SUM('A-18'!D188,'A-10'!E36))</f>
        <v>-</v>
      </c>
      <c r="E86" s="103">
        <f>IF(AND('A-18'!E188="-",'A-10'!F36="-"),"-",SUM('A-18'!E188,'A-10'!F36))</f>
        <v>558.88</v>
      </c>
      <c r="F86" s="103">
        <f>IF(AND('A-18'!F188="-",'A-10'!G36="-"),"-",SUM('A-18'!F188,'A-10'!G36))</f>
        <v>1517.61</v>
      </c>
      <c r="G86" s="103">
        <f>IF(AND('A-18'!G188="-",'A-10'!H36="-"),"-",SUM('A-18'!G188,'A-10'!H36))</f>
        <v>197.6</v>
      </c>
      <c r="H86" s="103" t="str">
        <f>IF(AND('A-18'!H188="-",'A-10'!I36="-"),"-",SUM('A-18'!H188,'A-10'!I36))</f>
        <v>-</v>
      </c>
      <c r="I86" s="103">
        <f>IF(AND('A-18'!I188="-",'A-10'!K36="-"),"-",SUM('A-18'!I188,'A-10'!K36))</f>
        <v>2274.0899999999997</v>
      </c>
      <c r="K86" s="103" t="str">
        <f>'A-18'!K188</f>
        <v>-</v>
      </c>
      <c r="L86" s="103" t="str">
        <f>IF(AND('A-18'!L188="-",'A-10'!M36="-"),"-",SUM('A-18'!L188,'A-10'!M36))</f>
        <v>-</v>
      </c>
      <c r="M86" s="103" t="str">
        <f>IF(AND('A-18'!M188="-",'A-10'!N36="-"),"-",SUM('A-18'!M188,'A-10'!N36))</f>
        <v>-</v>
      </c>
      <c r="N86" s="103">
        <f>IF(AND('A-18'!N188="-",'A-10'!O36="-"),"-",SUM('A-18'!N188,'A-10'!O36))</f>
        <v>8148.81</v>
      </c>
      <c r="O86" s="103">
        <f>IF(AND('A-18'!O188="-",'A-10'!P36="-"),"-",SUM('A-18'!O188,'A-10'!P36))</f>
        <v>15782.37</v>
      </c>
      <c r="P86" s="103">
        <f>IF(AND('A-18'!P188="-",'A-10'!Q36="-"),"-",SUM('A-18'!P188,'A-10'!Q36))</f>
        <v>881.1</v>
      </c>
      <c r="Q86" s="103" t="str">
        <f>IF(AND('A-18'!Q188="-",'A-10'!R36="-"),"-",SUM('A-18'!Q188,'A-10'!R36))</f>
        <v>-</v>
      </c>
      <c r="R86" s="103">
        <f>IF(AND('A-18'!R188="-",'A-10'!T36="-"),"-",SUM('A-18'!R188,'A-10'!S36))</f>
        <v>24812.28</v>
      </c>
      <c r="S86" s="14"/>
      <c r="T86" s="14"/>
    </row>
    <row r="87" spans="1:20" ht="11.25" customHeight="1">
      <c r="A87" s="68">
        <v>2007</v>
      </c>
      <c r="B87" s="103" t="str">
        <f>IF(AND('A-18'!B189="-",'A-10'!C37="-"),"-",SUM('A-18'!B189,'A-10'!C37))</f>
        <v>-</v>
      </c>
      <c r="C87" s="103" t="str">
        <f>IF(AND('A-18'!C189="-",'A-10'!D37="-"),"-",SUM('A-18'!C189,'A-10'!D37))</f>
        <v>-</v>
      </c>
      <c r="D87" s="103" t="str">
        <f>IF(AND('A-18'!D189="-",'A-10'!E37="-"),"-",SUM('A-18'!D189,'A-10'!E37))</f>
        <v>-</v>
      </c>
      <c r="E87" s="103">
        <f>IF(AND('A-18'!E189="-",'A-10'!F37="-"),"-",SUM('A-18'!E189,'A-10'!F37))</f>
        <v>373.33</v>
      </c>
      <c r="F87" s="103">
        <f>IF(AND('A-18'!F189="-",'A-10'!G37="-"),"-",SUM('A-18'!F189,'A-10'!G37))</f>
        <v>1681.83</v>
      </c>
      <c r="G87" s="103">
        <f>IF(AND('A-18'!G189="-",'A-10'!H37="-"),"-",SUM('A-18'!G189,'A-10'!H37))</f>
        <v>169.99</v>
      </c>
      <c r="H87" s="103" t="str">
        <f>IF(AND('A-18'!H189="-",'A-10'!I37="-"),"-",SUM('A-18'!H189,'A-10'!I37))</f>
        <v>-</v>
      </c>
      <c r="I87" s="103">
        <f>IF(AND('A-18'!I189="-",'A-10'!K37="-"),"-",SUM('A-18'!I189,'A-10'!K37))</f>
        <v>2225.1499999999996</v>
      </c>
      <c r="J87" s="42"/>
      <c r="K87" s="103" t="str">
        <f>'A-18'!K189</f>
        <v>-</v>
      </c>
      <c r="L87" s="103" t="str">
        <f>IF(AND('A-18'!L189="-",'A-10'!M37="-"),"-",SUM('A-18'!L189,'A-10'!M37))</f>
        <v>-</v>
      </c>
      <c r="M87" s="103" t="str">
        <f>IF(AND('A-18'!M189="-",'A-10'!N37="-"),"-",SUM('A-18'!M189,'A-10'!N37))</f>
        <v>-</v>
      </c>
      <c r="N87" s="103">
        <f>IF(AND('A-18'!N189="-",'A-10'!O37="-"),"-",SUM('A-18'!N189,'A-10'!O37))</f>
        <v>15982.39</v>
      </c>
      <c r="O87" s="103">
        <f>IF(AND('A-18'!O189="-",'A-10'!P37="-"),"-",SUM('A-18'!O189,'A-10'!P37))</f>
        <v>46366.19</v>
      </c>
      <c r="P87" s="103">
        <f>IF(AND('A-18'!P189="-",'A-10'!Q37="-"),"-",SUM('A-18'!P189,'A-10'!Q37))</f>
        <v>3467.04</v>
      </c>
      <c r="Q87" s="103" t="str">
        <f>IF(AND('A-18'!Q189="-",'A-10'!R37="-"),"-",SUM('A-18'!Q189,'A-10'!R37))</f>
        <v>-</v>
      </c>
      <c r="R87" s="103">
        <f>IF(AND('A-18'!R189="-",'A-10'!T37="-"),"-",SUM('A-18'!R189,'A-10'!S37))</f>
        <v>65815.62</v>
      </c>
      <c r="S87" s="14"/>
      <c r="T87" s="14"/>
    </row>
    <row r="88" spans="1:20" ht="11.25" customHeight="1">
      <c r="A88" s="68">
        <v>2008</v>
      </c>
      <c r="B88" s="103" t="str">
        <f>IF(AND('A-18'!B190="-",'A-10'!C38="-"),"-",SUM('A-18'!B190,'A-10'!C38))</f>
        <v>-</v>
      </c>
      <c r="C88" s="103">
        <f>IF(AND('A-18'!C190="-",'A-10'!D38="-"),"-",SUM('A-18'!C190,'A-10'!D38))</f>
        <v>17</v>
      </c>
      <c r="D88" s="103">
        <f>IF(AND('A-18'!D190="-",'A-10'!E38="-"),"-",SUM('A-18'!D190,'A-10'!E38))</f>
        <v>626.02</v>
      </c>
      <c r="E88" s="103">
        <f>IF(AND('A-18'!E190="-",'A-10'!F38="-"),"-",SUM('A-18'!E190,'A-10'!F38))</f>
        <v>1508.76</v>
      </c>
      <c r="F88" s="103">
        <f>IF(AND('A-18'!F190="-",'A-10'!G38="-"),"-",SUM('A-18'!F190,'A-10'!G38))</f>
        <v>1563.29</v>
      </c>
      <c r="G88" s="103" t="str">
        <f>IF(AND('A-18'!G190="-",'A-10'!H38="-"),"-",SUM('A-18'!G190,'A-10'!H38))</f>
        <v>-</v>
      </c>
      <c r="H88" s="103" t="str">
        <f>IF(AND('A-18'!H190="-",'A-10'!I38="-"),"-",SUM('A-18'!H190,'A-10'!I38))</f>
        <v>-</v>
      </c>
      <c r="I88" s="103">
        <f>IF(AND('A-18'!I190="-",'A-10'!K38="-"),"-",SUM('A-18'!I190,'A-10'!K38))</f>
        <v>3715.0699999999997</v>
      </c>
      <c r="J88" s="42"/>
      <c r="K88" s="103" t="str">
        <f>'A-18'!K190</f>
        <v>-</v>
      </c>
      <c r="L88" s="103" t="str">
        <f>IF(AND('A-18'!L190="-",'A-10'!M38="-"),"-",SUM('A-18'!L190,'A-10'!M38))</f>
        <v>-</v>
      </c>
      <c r="M88" s="103">
        <f>IF(AND('A-18'!M190="-",'A-10'!N38="-"),"-",SUM('A-18'!M190,'A-10'!N38))</f>
        <v>431.24</v>
      </c>
      <c r="N88" s="103">
        <f>IF(AND('A-18'!N190="-",'A-10'!O38="-"),"-",SUM('A-18'!N190,'A-10'!O38))</f>
        <v>4445.07</v>
      </c>
      <c r="O88" s="103">
        <f>IF(AND('A-18'!O190="-",'A-10'!P38="-"),"-",SUM('A-18'!O190,'A-10'!P38))</f>
        <v>5954.65</v>
      </c>
      <c r="P88" s="103" t="str">
        <f>IF(AND('A-18'!P190="-",'A-10'!Q38="-"),"-",SUM('A-18'!P190,'A-10'!Q38))</f>
        <v>-</v>
      </c>
      <c r="Q88" s="103" t="str">
        <f>IF(AND('A-18'!Q190="-",'A-10'!R38="-"),"-",SUM('A-18'!Q190,'A-10'!R38))</f>
        <v>-</v>
      </c>
      <c r="R88" s="103">
        <f>IF(AND('A-18'!R190="-",'A-10'!T38="-"),"-",SUM('A-18'!R190,'A-10'!S38))</f>
        <v>10830.96</v>
      </c>
      <c r="S88" s="14"/>
      <c r="T88" s="14"/>
    </row>
    <row r="89" spans="1:20" ht="11.25" customHeight="1">
      <c r="A89" s="68">
        <v>2009</v>
      </c>
      <c r="B89" s="103" t="str">
        <f>IF(AND('A-18'!B191="-",'A-10'!C39="-"),"-",SUM('A-18'!B191,'A-10'!C39))</f>
        <v>-</v>
      </c>
      <c r="C89" s="103" t="str">
        <f>IF(AND('A-18'!C191="-",'A-10'!D39="-"),"-",SUM('A-18'!C191,'A-10'!D39))</f>
        <v>-</v>
      </c>
      <c r="D89" s="103">
        <f>IF(AND('A-18'!D191="-",'A-10'!E39="-"),"-",SUM('A-18'!D191,'A-10'!E39))</f>
        <v>13.78</v>
      </c>
      <c r="E89" s="103">
        <f>IF(AND('A-18'!E191="-",'A-10'!F39="-"),"-",SUM('A-18'!E191,'A-10'!F39))</f>
        <v>1347.26</v>
      </c>
      <c r="F89" s="103">
        <f>IF(AND('A-18'!F191="-",'A-10'!G39="-"),"-",SUM('A-18'!F191,'A-10'!G39))</f>
        <v>3781.55</v>
      </c>
      <c r="G89" s="103">
        <f>IF(AND('A-18'!G191="-",'A-10'!H39="-"),"-",SUM('A-18'!G191,'A-10'!H39))</f>
        <v>39.370000000000005</v>
      </c>
      <c r="H89" s="103" t="str">
        <f>IF(AND('A-18'!H191="-",'A-10'!I39="-"),"-",SUM('A-18'!H191,'A-10'!I39))</f>
        <v>-</v>
      </c>
      <c r="I89" s="103">
        <f>IF(AND('A-18'!I191="-",'A-10'!K39="-"),"-",SUM('A-18'!I191,'A-10'!K39))</f>
        <v>5181.96</v>
      </c>
      <c r="J89" s="42"/>
      <c r="K89" s="103" t="str">
        <f>'A-18'!K191</f>
        <v>-</v>
      </c>
      <c r="L89" s="103" t="str">
        <f>IF(AND('A-18'!L191="-",'A-10'!M39="-"),"-",SUM('A-18'!L191,'A-10'!M39))</f>
        <v>-</v>
      </c>
      <c r="M89" s="103">
        <f>IF(AND('A-18'!M191="-",'A-10'!N39="-"),"-",SUM('A-18'!M191,'A-10'!N39))</f>
        <v>472.42</v>
      </c>
      <c r="N89" s="103">
        <f>IF(AND('A-18'!N191="-",'A-10'!O39="-"),"-",SUM('A-18'!N191,'A-10'!O39))</f>
        <v>26839.31</v>
      </c>
      <c r="O89" s="103">
        <f>IF(AND('A-18'!O191="-",'A-10'!P39="-"),"-",SUM('A-18'!O191,'A-10'!P39))</f>
        <v>54536.55</v>
      </c>
      <c r="P89" s="103">
        <f>IF(AND('A-18'!P191="-",'A-10'!Q39="-"),"-",SUM('A-18'!P191,'A-10'!Q39))</f>
        <v>1962.82</v>
      </c>
      <c r="Q89" s="103" t="str">
        <f>IF(AND('A-18'!Q191="-",'A-10'!R39="-"),"-",SUM('A-18'!Q191,'A-10'!R39))</f>
        <v>-</v>
      </c>
      <c r="R89" s="103">
        <f>IF(AND('A-18'!R191="-",'A-10'!T39="-"),"-",SUM('A-18'!R191,'A-10'!S39))</f>
        <v>83811.100000000006</v>
      </c>
      <c r="S89" s="14"/>
      <c r="T89" s="14"/>
    </row>
    <row r="90" spans="1:20" ht="11.25" customHeight="1">
      <c r="A90" s="68">
        <v>2010</v>
      </c>
      <c r="B90" s="103" t="str">
        <f>IF(AND('A-18'!B192="-",'A-10'!C40="-"),"-",SUM('A-18'!B192,'A-10'!C40))</f>
        <v>-</v>
      </c>
      <c r="C90" s="103" t="str">
        <f>IF(AND('A-18'!C192="-",'A-10'!D40="-"),"-",SUM('A-18'!C192,'A-10'!D40))</f>
        <v>-</v>
      </c>
      <c r="D90" s="103">
        <f>IF(AND('A-18'!D192="-",'A-10'!E40="-"),"-",SUM('A-18'!D192,'A-10'!E40))</f>
        <v>143.38</v>
      </c>
      <c r="E90" s="103">
        <f>IF(AND('A-18'!E192="-",'A-10'!F40="-"),"-",SUM('A-18'!E192,'A-10'!F40))</f>
        <v>1873.13</v>
      </c>
      <c r="F90" s="103">
        <f>IF(AND('A-18'!F192="-",'A-10'!G40="-"),"-",SUM('A-18'!F192,'A-10'!G40))</f>
        <v>4908.91</v>
      </c>
      <c r="G90" s="103">
        <f>IF(AND('A-18'!G192="-",'A-10'!H40="-"),"-",SUM('A-18'!G192,'A-10'!H40))</f>
        <v>295.40999999999997</v>
      </c>
      <c r="H90" s="103" t="str">
        <f>IF(AND('A-18'!H192="-",'A-10'!I40="-"),"-",SUM('A-18'!H192,'A-10'!I40))</f>
        <v>-</v>
      </c>
      <c r="I90" s="103">
        <f>IF(AND('A-18'!I192="-",'A-10'!K40="-"),"-",SUM('A-18'!I192,'A-10'!K40))</f>
        <v>7220.83</v>
      </c>
      <c r="J90" s="42"/>
      <c r="K90" s="103" t="str">
        <f>'A-18'!K192</f>
        <v>-</v>
      </c>
      <c r="L90" s="103" t="str">
        <f>IF(AND('A-18'!L192="-",'A-10'!M40="-"),"-",SUM('A-18'!L192,'A-10'!M40))</f>
        <v>-</v>
      </c>
      <c r="M90" s="103">
        <f>IF(AND('A-18'!M192="-",'A-10'!N40="-"),"-",SUM('A-18'!M192,'A-10'!N40))</f>
        <v>13.06</v>
      </c>
      <c r="N90" s="103">
        <f>IF(AND('A-18'!N192="-",'A-10'!O40="-"),"-",SUM('A-18'!N192,'A-10'!O40))</f>
        <v>7909</v>
      </c>
      <c r="O90" s="103">
        <f>IF(AND('A-18'!O192="-",'A-10'!P40="-"),"-",SUM('A-18'!O192,'A-10'!P40))</f>
        <v>16128.5</v>
      </c>
      <c r="P90" s="103">
        <f>IF(AND('A-18'!P192="-",'A-10'!Q40="-"),"-",SUM('A-18'!P192,'A-10'!Q40))</f>
        <v>862.79</v>
      </c>
      <c r="Q90" s="103" t="str">
        <f>IF(AND('A-18'!Q192="-",'A-10'!R40="-"),"-",SUM('A-18'!Q192,'A-10'!R40))</f>
        <v>-</v>
      </c>
      <c r="R90" s="103">
        <f>IF(AND('A-18'!R192="-",'A-10'!T40="-"),"-",SUM('A-18'!R192,'A-10'!S40))</f>
        <v>24913.350000000002</v>
      </c>
      <c r="S90" s="14"/>
      <c r="T90" s="14"/>
    </row>
    <row r="91" spans="1:20" ht="11.25" customHeight="1">
      <c r="A91" s="68">
        <v>2011</v>
      </c>
      <c r="B91" s="103" t="str">
        <f>IF(AND('A-18'!B193="-",'A-10'!C41="-"),"-",SUM('A-18'!B193,'A-10'!C41))</f>
        <v>-</v>
      </c>
      <c r="C91" s="103" t="str">
        <f>IF(AND('A-18'!C193="-",'A-10'!D41="-"),"-",SUM('A-18'!C193,'A-10'!D41))</f>
        <v>-</v>
      </c>
      <c r="D91" s="103">
        <f>IF(AND('A-18'!D193="-",'A-10'!E41="-"),"-",SUM('A-18'!D193,'A-10'!E41))</f>
        <v>480.79999999999995</v>
      </c>
      <c r="E91" s="103">
        <f>IF(AND('A-18'!E193="-",'A-10'!F41="-"),"-",SUM('A-18'!E193,'A-10'!F41))</f>
        <v>955.27</v>
      </c>
      <c r="F91" s="103">
        <f>IF(AND('A-18'!F193="-",'A-10'!G41="-"),"-",SUM('A-18'!F193,'A-10'!G41))</f>
        <v>5370.77</v>
      </c>
      <c r="G91" s="103">
        <f>IF(AND('A-18'!G193="-",'A-10'!H41="-"),"-",SUM('A-18'!G193,'A-10'!H41))</f>
        <v>408.4</v>
      </c>
      <c r="H91" s="103" t="str">
        <f>IF(AND('A-18'!H193="-",'A-10'!I41="-"),"-",SUM('A-18'!H193,'A-10'!I41))</f>
        <v>-</v>
      </c>
      <c r="I91" s="103">
        <f>IF(AND('A-18'!I193="-",'A-10'!K41="-"),"-",SUM('A-18'!I193,'A-10'!K41))</f>
        <v>7215.24</v>
      </c>
      <c r="J91" s="42"/>
      <c r="K91" s="103" t="str">
        <f>'A-18'!K193</f>
        <v>-</v>
      </c>
      <c r="L91" s="103" t="str">
        <f>IF(AND('A-18'!L193="-",'A-10'!M41="-"),"-",SUM('A-18'!L193,'A-10'!M41))</f>
        <v>-</v>
      </c>
      <c r="M91" s="103">
        <f>IF(AND('A-18'!M193="-",'A-10'!N41="-"),"-",SUM('A-18'!M193,'A-10'!N41))</f>
        <v>466.87</v>
      </c>
      <c r="N91" s="103">
        <f>IF(AND('A-18'!N193="-",'A-10'!O41="-"),"-",SUM('A-18'!N193,'A-10'!O41))</f>
        <v>6084.81</v>
      </c>
      <c r="O91" s="103">
        <f>IF(AND('A-18'!O193="-",'A-10'!P41="-"),"-",SUM('A-18'!O193,'A-10'!P41))</f>
        <v>16810.129999999997</v>
      </c>
      <c r="P91" s="103">
        <f>IF(AND('A-18'!P193="-",'A-10'!Q41="-"),"-",SUM('A-18'!P193,'A-10'!Q41))</f>
        <v>3318.64</v>
      </c>
      <c r="Q91" s="103" t="str">
        <f>IF(AND('A-18'!Q193="-",'A-10'!R41="-"),"-",SUM('A-18'!Q193,'A-10'!R41))</f>
        <v>-</v>
      </c>
      <c r="R91" s="103">
        <f>IF(AND('A-18'!R193="-",'A-10'!T41="-"),"-",SUM('A-18'!R193,'A-10'!S41))</f>
        <v>26680.449999999997</v>
      </c>
      <c r="S91" s="14"/>
      <c r="T91" s="14"/>
    </row>
    <row r="92" spans="1:20" ht="11.25" customHeight="1">
      <c r="A92" s="68">
        <v>2012</v>
      </c>
      <c r="B92" s="103" t="str">
        <f>IF(AND('A-18'!B194="-",'A-10'!C42="-"),"-",SUM('A-18'!B194,'A-10'!C42))</f>
        <v>-</v>
      </c>
      <c r="C92" s="103" t="str">
        <f>IF(AND('A-18'!C194="-",'A-10'!D42="-"),"-",SUM('A-18'!C194,'A-10'!D42))</f>
        <v>-</v>
      </c>
      <c r="D92" s="103">
        <f>IF(AND('A-18'!D194="-",'A-10'!E42="-"),"-",SUM('A-18'!D194,'A-10'!E42))</f>
        <v>2370.88</v>
      </c>
      <c r="E92" s="103">
        <f>IF(AND('A-18'!E194="-",'A-10'!F42="-"),"-",SUM('A-18'!E194,'A-10'!F42))</f>
        <v>2849.82</v>
      </c>
      <c r="F92" s="103">
        <f>IF(AND('A-18'!F194="-",'A-10'!G42="-"),"-",SUM('A-18'!F194,'A-10'!G42))</f>
        <v>3122.02</v>
      </c>
      <c r="G92" s="103">
        <f>IF(AND('A-18'!G194="-",'A-10'!H42="-"),"-",SUM('A-18'!G194,'A-10'!H42))</f>
        <v>774.78</v>
      </c>
      <c r="H92" s="103" t="str">
        <f>IF(AND('A-18'!H194="-",'A-10'!I42="-"),"-",SUM('A-18'!H194,'A-10'!I42))</f>
        <v>-</v>
      </c>
      <c r="I92" s="103">
        <f>IF(AND('A-18'!I194="-",'A-10'!K42="-"),"-",SUM('A-18'!I194,'A-10'!K42))</f>
        <v>9117.5</v>
      </c>
      <c r="J92" s="42"/>
      <c r="K92" s="103" t="str">
        <f>'A-18'!K194</f>
        <v>-</v>
      </c>
      <c r="L92" s="103" t="str">
        <f>IF(AND('A-18'!L194="-",'A-10'!M42="-"),"-",SUM('A-18'!L194,'A-10'!M42))</f>
        <v>-</v>
      </c>
      <c r="M92" s="103">
        <f>IF(AND('A-18'!M194="-",'A-10'!N42="-"),"-",SUM('A-18'!M194,'A-10'!N42))</f>
        <v>282.33000000000004</v>
      </c>
      <c r="N92" s="103">
        <f>IF(AND('A-18'!N194="-",'A-10'!O42="-"),"-",SUM('A-18'!N194,'A-10'!O42))</f>
        <v>3671.76</v>
      </c>
      <c r="O92" s="103">
        <f>IF(AND('A-18'!O194="-",'A-10'!P42="-"),"-",SUM('A-18'!O194,'A-10'!P42))</f>
        <v>5161.29</v>
      </c>
      <c r="P92" s="103">
        <f>IF(AND('A-18'!P194="-",'A-10'!Q42="-"),"-",SUM('A-18'!P194,'A-10'!Q42))</f>
        <v>2275.8200000000002</v>
      </c>
      <c r="Q92" s="103" t="str">
        <f>IF(AND('A-18'!Q194="-",'A-10'!R42="-"),"-",SUM('A-18'!Q194,'A-10'!R42))</f>
        <v>-</v>
      </c>
      <c r="R92" s="103">
        <f>IF(AND('A-18'!R194="-",'A-10'!T42="-"),"-",SUM('A-18'!R194,'A-10'!S42))</f>
        <v>11391.2</v>
      </c>
      <c r="S92" s="14"/>
      <c r="T92" s="14"/>
    </row>
    <row r="93" spans="1:20" ht="11.25" customHeight="1">
      <c r="A93" s="68">
        <v>2013</v>
      </c>
      <c r="B93" s="103" t="str">
        <f>IF(AND('A-18'!B195="-",'A-10'!C43="-"),"-",SUM('A-18'!B195,'A-10'!C43))</f>
        <v>-</v>
      </c>
      <c r="C93" s="103" t="str">
        <f>IF(AND('A-18'!C195="-",'A-10'!D43="-"),"-",SUM('A-18'!C195,'A-10'!D43))</f>
        <v>-</v>
      </c>
      <c r="D93" s="103">
        <f>IF(AND('A-18'!D195="-",'A-10'!E43="-"),"-",SUM('A-18'!D195,'A-10'!E43))</f>
        <v>2030.81</v>
      </c>
      <c r="E93" s="103">
        <f>IF(AND('A-18'!E195="-",'A-10'!F43="-"),"-",SUM('A-18'!E195,'A-10'!F43))</f>
        <v>1679.35</v>
      </c>
      <c r="F93" s="103">
        <f>IF(AND('A-18'!F195="-",'A-10'!G43="-"),"-",SUM('A-18'!F195,'A-10'!G43))</f>
        <v>4075.89</v>
      </c>
      <c r="G93" s="103">
        <f>IF(AND('A-18'!G195="-",'A-10'!H43="-"),"-",SUM('A-18'!G195,'A-10'!H43))</f>
        <v>760.46</v>
      </c>
      <c r="H93" s="103" t="str">
        <f>IF(AND('A-18'!H195="-",'A-10'!I43="-"),"-",SUM('A-18'!H195,'A-10'!I43))</f>
        <v>-</v>
      </c>
      <c r="I93" s="103">
        <f>IF(AND('A-18'!I195="-",'A-10'!K43="-"),"-",SUM('A-18'!I195,'A-10'!K43))</f>
        <v>8546.5099999999984</v>
      </c>
      <c r="J93" s="42"/>
      <c r="K93" s="103" t="str">
        <f>'A-18'!K195</f>
        <v>-</v>
      </c>
      <c r="L93" s="103" t="str">
        <f>IF(AND('A-18'!L195="-",'A-10'!M43="-"),"-",SUM('A-18'!L195,'A-10'!M43))</f>
        <v>-</v>
      </c>
      <c r="M93" s="103">
        <f>IF(AND('A-18'!M195="-",'A-10'!N43="-"),"-",SUM('A-18'!M195,'A-10'!N43))</f>
        <v>3429.53</v>
      </c>
      <c r="N93" s="103">
        <f>IF(AND('A-18'!N195="-",'A-10'!O43="-"),"-",SUM('A-18'!N195,'A-10'!O43))</f>
        <v>4998.0300000000007</v>
      </c>
      <c r="O93" s="103">
        <f>IF(AND('A-18'!O195="-",'A-10'!P43="-"),"-",SUM('A-18'!O195,'A-10'!P43))</f>
        <v>10305.43</v>
      </c>
      <c r="P93" s="103">
        <f>IF(AND('A-18'!P195="-",'A-10'!Q43="-"),"-",SUM('A-18'!P195,'A-10'!Q43))</f>
        <v>1739.13</v>
      </c>
      <c r="Q93" s="103" t="str">
        <f>IF(AND('A-18'!Q195="-",'A-10'!R43="-"),"-",SUM('A-18'!Q195,'A-10'!R43))</f>
        <v>-</v>
      </c>
      <c r="R93" s="103">
        <f>IF(AND('A-18'!R195="-",'A-10'!T43="-"),"-",SUM('A-18'!R195,'A-10'!S43))</f>
        <v>20472.120000000003</v>
      </c>
      <c r="S93" s="14"/>
      <c r="T93" s="14"/>
    </row>
    <row r="94" spans="1:20" ht="11.25" customHeight="1">
      <c r="A94" s="68">
        <v>2014</v>
      </c>
      <c r="B94" s="103" t="str">
        <f>IF(AND('A-18'!B196="-",'A-10'!C44="-"),"-",SUM('A-18'!B196,'A-10'!C44))</f>
        <v>-</v>
      </c>
      <c r="C94" s="103">
        <f>IF(AND('A-18'!C196="-",'A-10'!D44="-"),"-",SUM('A-18'!C196,'A-10'!D44))</f>
        <v>65.289999999999992</v>
      </c>
      <c r="D94" s="103">
        <f>IF(AND('A-18'!D196="-",'A-10'!E44="-"),"-",SUM('A-18'!D196,'A-10'!E44))</f>
        <v>1066.74</v>
      </c>
      <c r="E94" s="103">
        <f>IF(AND('A-18'!E196="-",'A-10'!F44="-"),"-",SUM('A-18'!E196,'A-10'!F44))</f>
        <v>3198.42</v>
      </c>
      <c r="F94" s="103">
        <f>IF(AND('A-18'!F196="-",'A-10'!G44="-"),"-",SUM('A-18'!F196,'A-10'!G44))</f>
        <v>6420.59</v>
      </c>
      <c r="G94" s="103">
        <f>IF(AND('A-18'!G196="-",'A-10'!H44="-"),"-",SUM('A-18'!G196,'A-10'!H44))</f>
        <v>596.04999999999995</v>
      </c>
      <c r="H94" s="103" t="str">
        <f>IF(AND('A-18'!H196="-",'A-10'!I44="-"),"-",SUM('A-18'!H196,'A-10'!I44))</f>
        <v>-</v>
      </c>
      <c r="I94" s="103">
        <f>IF(AND('A-18'!I196="-",'A-10'!K44="-"),"-",SUM('A-18'!I196,'A-10'!K44))</f>
        <v>11347.09</v>
      </c>
      <c r="J94" s="42"/>
      <c r="K94" s="103" t="str">
        <f>'A-18'!K196</f>
        <v>-</v>
      </c>
      <c r="L94" s="103" t="str">
        <f>IF(AND('A-18'!L196="-",'A-10'!M44="-"),"-",SUM('A-18'!L196,'A-10'!M44))</f>
        <v>-</v>
      </c>
      <c r="M94" s="103">
        <f>IF(AND('A-18'!M196="-",'A-10'!N44="-"),"-",SUM('A-18'!M196,'A-10'!N44))</f>
        <v>2614.4</v>
      </c>
      <c r="N94" s="103">
        <f>IF(AND('A-18'!N196="-",'A-10'!O44="-"),"-",SUM('A-18'!N196,'A-10'!O44))</f>
        <v>19862.5</v>
      </c>
      <c r="O94" s="103">
        <f>IF(AND('A-18'!O196="-",'A-10'!P44="-"),"-",SUM('A-18'!O196,'A-10'!P44))</f>
        <v>38532.28</v>
      </c>
      <c r="P94" s="103">
        <f>IF(AND('A-18'!P196="-",'A-10'!Q44="-"),"-",SUM('A-18'!P196,'A-10'!Q44))</f>
        <v>14062.560000000001</v>
      </c>
      <c r="Q94" s="103" t="str">
        <f>IF(AND('A-18'!Q196="-",'A-10'!R44="-"),"-",SUM('A-18'!Q196,'A-10'!R44))</f>
        <v>-</v>
      </c>
      <c r="R94" s="103">
        <f>IF(AND('A-18'!R196="-",'A-10'!T44="-"),"-",SUM('A-18'!R196,'A-10'!S44))</f>
        <v>75071.740000000005</v>
      </c>
      <c r="S94" s="14"/>
      <c r="T94" s="14"/>
    </row>
    <row r="95" spans="1:20" ht="11.25" customHeight="1">
      <c r="A95" s="68">
        <v>2015</v>
      </c>
      <c r="B95" s="103" t="str">
        <f>IF(AND('A-18'!B197="-",'A-10'!C45="-"),"-",SUM('A-18'!B197,'A-10'!C45))</f>
        <v>-</v>
      </c>
      <c r="C95" s="103">
        <f>IF(AND('A-18'!C197="-",'A-10'!D45="-"),"-",SUM('A-18'!C197,'A-10'!D45))</f>
        <v>89.15</v>
      </c>
      <c r="D95" s="103">
        <f>IF(AND('A-18'!D197="-",'A-10'!E45="-"),"-",SUM('A-18'!D197,'A-10'!E45))</f>
        <v>1216.44</v>
      </c>
      <c r="E95" s="103">
        <f>IF(AND('A-18'!E197="-",'A-10'!F45="-"),"-",SUM('A-18'!E197,'A-10'!F45))</f>
        <v>1853.2</v>
      </c>
      <c r="F95" s="103">
        <f>IF(AND('A-18'!F197="-",'A-10'!G45="-"),"-",SUM('A-18'!F197,'A-10'!G45))</f>
        <v>5866.08</v>
      </c>
      <c r="G95" s="103">
        <f>IF(AND('A-18'!G197="-",'A-10'!H45="-"),"-",SUM('A-18'!G197,'A-10'!H45))</f>
        <v>3145.83</v>
      </c>
      <c r="H95" s="103" t="str">
        <f>IF(AND('A-18'!H197="-",'A-10'!I45="-"),"-",SUM('A-18'!H197,'A-10'!I45))</f>
        <v>-</v>
      </c>
      <c r="I95" s="103">
        <f>IF(AND('A-18'!I197="-",'A-10'!K45="-"),"-",SUM('A-18'!I197,'A-10'!K45))</f>
        <v>12170.7</v>
      </c>
      <c r="J95" s="42"/>
      <c r="K95" s="103" t="str">
        <f>'A-18'!K197</f>
        <v>-</v>
      </c>
      <c r="L95" s="103" t="str">
        <f>IF(AND('A-18'!L197="-",'A-10'!M45="-"),"-",SUM('A-18'!L197,'A-10'!M45))</f>
        <v>-</v>
      </c>
      <c r="M95" s="103">
        <f>IF(AND('A-18'!M197="-",'A-10'!N45="-"),"-",SUM('A-18'!M197,'A-10'!N45))</f>
        <v>3339.26</v>
      </c>
      <c r="N95" s="103">
        <f>IF(AND('A-18'!N197="-",'A-10'!O45="-"),"-",SUM('A-18'!N197,'A-10'!O45))</f>
        <v>16089.02</v>
      </c>
      <c r="O95" s="103">
        <f>IF(AND('A-18'!O197="-",'A-10'!P45="-"),"-",SUM('A-18'!O197,'A-10'!P45))</f>
        <v>18628.28</v>
      </c>
      <c r="P95" s="103">
        <f>IF(AND('A-18'!P197="-",'A-10'!Q45="-"),"-",SUM('A-18'!P197,'A-10'!Q45))</f>
        <v>6494.17</v>
      </c>
      <c r="Q95" s="103" t="str">
        <f>IF(AND('A-18'!Q197="-",'A-10'!R45="-"),"-",SUM('A-18'!Q197,'A-10'!R45))</f>
        <v>-</v>
      </c>
      <c r="R95" s="103">
        <f>IF(AND('A-18'!R197="-",'A-10'!T45="-"),"-",SUM('A-18'!R197,'A-10'!S45))</f>
        <v>44550.73</v>
      </c>
      <c r="S95" s="14"/>
      <c r="T95" s="14"/>
    </row>
    <row r="96" spans="1:20" ht="11.25" customHeight="1">
      <c r="A96" s="68">
        <v>2016</v>
      </c>
      <c r="B96" s="103" t="str">
        <f>IF(AND('A-18'!B198="-",'A-10'!C46="-"),"-",SUM('A-18'!B198,'A-10'!C46))</f>
        <v>-</v>
      </c>
      <c r="C96" s="103" t="str">
        <f>IF(AND('A-18'!C198="-",'A-10'!D46="-"),"-",SUM('A-18'!C198,'A-10'!D46))</f>
        <v>-</v>
      </c>
      <c r="D96" s="103" t="str">
        <f>IF(AND('A-18'!D198="-",'A-10'!E46="-"),"-",SUM('A-18'!D198,'A-10'!E46))</f>
        <v>-</v>
      </c>
      <c r="E96" s="103">
        <f>IF(AND('A-18'!E198="-",'A-10'!F46="-"),"-",SUM('A-18'!E198,'A-10'!F46))</f>
        <v>2741.35</v>
      </c>
      <c r="F96" s="103">
        <f>IF(AND('A-18'!F198="-",'A-10'!G46="-"),"-",SUM('A-18'!F198,'A-10'!G46))</f>
        <v>3255.18</v>
      </c>
      <c r="G96" s="103" t="str">
        <f>IF(AND('A-18'!G198="-",'A-10'!H46="-"),"-",SUM('A-18'!G198,'A-10'!H46))</f>
        <v>-</v>
      </c>
      <c r="H96" s="103" t="str">
        <f>IF(AND('A-18'!H198="-",'A-10'!I46="-"),"-",SUM('A-18'!H198,'A-10'!I46))</f>
        <v>-</v>
      </c>
      <c r="I96" s="103">
        <f>IF(AND('A-18'!I198="-",'A-10'!K46="-"),"-",SUM('A-18'!I198,'A-10'!K46))</f>
        <v>5996.53</v>
      </c>
      <c r="J96" s="42"/>
      <c r="K96" s="103" t="str">
        <f>'A-18'!K198</f>
        <v>-</v>
      </c>
      <c r="L96" s="103" t="str">
        <f>IF(AND('A-18'!L198="-",'A-10'!M46="-"),"-",SUM('A-18'!L198,'A-10'!M46))</f>
        <v>-</v>
      </c>
      <c r="M96" s="103" t="str">
        <f>IF(AND('A-18'!M198="-",'A-10'!N46="-"),"-",SUM('A-18'!M198,'A-10'!N46))</f>
        <v>-</v>
      </c>
      <c r="N96" s="103">
        <f>IF(AND('A-18'!N198="-",'A-10'!O46="-"),"-",SUM('A-18'!N198,'A-10'!O46))</f>
        <v>5606.76</v>
      </c>
      <c r="O96" s="103">
        <f>IF(AND('A-18'!O198="-",'A-10'!P46="-"),"-",SUM('A-18'!O198,'A-10'!P46))</f>
        <v>13004.77</v>
      </c>
      <c r="P96" s="103" t="str">
        <f>IF(AND('A-18'!P198="-",'A-10'!Q46="-"),"-",SUM('A-18'!P198,'A-10'!Q46))</f>
        <v>-</v>
      </c>
      <c r="Q96" s="103" t="str">
        <f>IF(AND('A-18'!Q198="-",'A-10'!R46="-"),"-",SUM('A-18'!Q198,'A-10'!R46))</f>
        <v>-</v>
      </c>
      <c r="R96" s="103">
        <f>IF(AND('A-18'!R198="-",'A-10'!T46="-"),"-",SUM('A-18'!R198,'A-10'!S46))</f>
        <v>18611.53</v>
      </c>
      <c r="S96" s="14"/>
      <c r="T96" s="14"/>
    </row>
    <row r="97" spans="1:20" ht="11.25" customHeight="1">
      <c r="A97" s="68">
        <v>2017</v>
      </c>
      <c r="B97" s="103" t="str">
        <f>IF(AND('A-18'!B199="-",'A-10'!C47="-"),"-",SUM('A-18'!B199,'A-10'!C47))</f>
        <v>-</v>
      </c>
      <c r="C97" s="103" t="str">
        <f>IF(AND('A-18'!C199="-",'A-10'!D47="-"),"-",SUM('A-18'!C199,'A-10'!D47))</f>
        <v>-</v>
      </c>
      <c r="D97" s="103">
        <f>IF(AND('A-18'!D199="-",'A-10'!E47="-"),"-",SUM('A-18'!D199,'A-10'!E47))</f>
        <v>648.87</v>
      </c>
      <c r="E97" s="103">
        <f>IF(AND('A-18'!E199="-",'A-10'!F47="-"),"-",SUM('A-18'!E199,'A-10'!F47))</f>
        <v>2758</v>
      </c>
      <c r="F97" s="103">
        <f>IF(AND('A-18'!F199="-",'A-10'!G47="-"),"-",SUM('A-18'!F199,'A-10'!G47))</f>
        <v>4164.4699999999993</v>
      </c>
      <c r="G97" s="103" t="str">
        <f>IF(AND('A-18'!G199="-",'A-10'!H47="-"),"-",SUM('A-18'!G199,'A-10'!H47))</f>
        <v>-</v>
      </c>
      <c r="H97" s="103" t="str">
        <f>IF(AND('A-18'!H199="-",'A-10'!I47="-"),"-",SUM('A-18'!H199,'A-10'!I47))</f>
        <v>-</v>
      </c>
      <c r="I97" s="103">
        <f>IF(AND('A-18'!I199="-",'A-10'!K47="-"),"-",SUM('A-18'!I199,'A-10'!K47))</f>
        <v>7571.34</v>
      </c>
      <c r="J97" s="42"/>
      <c r="K97" s="103" t="str">
        <f>'A-18'!K199</f>
        <v>-</v>
      </c>
      <c r="L97" s="103" t="str">
        <f>IF(AND('A-18'!L199="-",'A-10'!M47="-"),"-",SUM('A-18'!L199,'A-10'!M47))</f>
        <v>-</v>
      </c>
      <c r="M97" s="103">
        <f>IF(AND('A-18'!M199="-",'A-10'!N47="-"),"-",SUM('A-18'!M199,'A-10'!N47))</f>
        <v>42.64</v>
      </c>
      <c r="N97" s="103">
        <f>IF(AND('A-18'!N199="-",'A-10'!O47="-"),"-",SUM('A-18'!N199,'A-10'!O47))</f>
        <v>7972.99</v>
      </c>
      <c r="O97" s="103">
        <f>IF(AND('A-18'!O199="-",'A-10'!P47="-"),"-",SUM('A-18'!O199,'A-10'!P47))</f>
        <v>13608.99</v>
      </c>
      <c r="P97" s="103" t="str">
        <f>IF(AND('A-18'!P199="-",'A-10'!Q47="-"),"-",SUM('A-18'!P199,'A-10'!Q47))</f>
        <v>-</v>
      </c>
      <c r="Q97" s="103" t="str">
        <f>IF(AND('A-18'!Q199="-",'A-10'!R47="-"),"-",SUM('A-18'!Q199,'A-10'!R47))</f>
        <v>-</v>
      </c>
      <c r="R97" s="103">
        <f>IF(AND('A-18'!R199="-",'A-10'!T47="-"),"-",SUM('A-18'!R199,'A-10'!S47))</f>
        <v>21624.62</v>
      </c>
      <c r="S97" s="14"/>
      <c r="T97" s="14"/>
    </row>
    <row r="98" spans="1:20" ht="11.25" customHeight="1">
      <c r="A98" s="68">
        <v>2018</v>
      </c>
      <c r="B98" s="103" t="str">
        <f>IF(AND('A-18'!B200="-",'A-10'!C48="-"),"-",SUM('A-18'!B200,'A-10'!C48))</f>
        <v>-</v>
      </c>
      <c r="C98" s="103" t="str">
        <f>IF(AND('A-18'!C200="-",'A-10'!D48="-"),"-",SUM('A-18'!C200,'A-10'!D48))</f>
        <v>-</v>
      </c>
      <c r="D98" s="103">
        <f>IF(AND('A-18'!D200="-",'A-10'!E48="-"),"-",SUM('A-18'!D200,'A-10'!E48))</f>
        <v>575.13</v>
      </c>
      <c r="E98" s="103">
        <f>IF(AND('A-18'!E200="-",'A-10'!F48="-"),"-",SUM('A-18'!E200,'A-10'!F48))</f>
        <v>656.53</v>
      </c>
      <c r="F98" s="103">
        <f>IF(AND('A-18'!F200="-",'A-10'!G48="-"),"-",SUM('A-18'!F200,'A-10'!G48))</f>
        <v>1003</v>
      </c>
      <c r="G98" s="103">
        <f>IF(AND('A-18'!G200="-",'A-10'!H48="-"),"-",SUM('A-18'!G200,'A-10'!H48))</f>
        <v>23.18</v>
      </c>
      <c r="H98" s="103" t="str">
        <f>IF(AND('A-18'!H200="-",'A-10'!I48="-"),"-",SUM('A-18'!H200,'A-10'!I48))</f>
        <v>-</v>
      </c>
      <c r="I98" s="103">
        <f>IF(AND('A-18'!I200="-",'A-10'!K48="-"),"-",SUM('A-18'!I200,'A-10'!K48))</f>
        <v>2257.84</v>
      </c>
      <c r="K98" s="103" t="str">
        <f>'A-18'!K200</f>
        <v>-</v>
      </c>
      <c r="L98" s="103" t="str">
        <f>IF(AND('A-18'!L200="-",'A-10'!M48="-"),"-",SUM('A-18'!L200,'A-10'!M48))</f>
        <v>-</v>
      </c>
      <c r="M98" s="103">
        <f>IF(AND('A-18'!M200="-",'A-10'!N48="-"),"-",SUM('A-18'!M200,'A-10'!N48))</f>
        <v>294.3</v>
      </c>
      <c r="N98" s="103">
        <f>IF(AND('A-18'!N200="-",'A-10'!O48="-"),"-",SUM('A-18'!N200,'A-10'!O48))</f>
        <v>6071.59</v>
      </c>
      <c r="O98" s="103">
        <f>IF(AND('A-18'!O200="-",'A-10'!P48="-"),"-",SUM('A-18'!O200,'A-10'!P48))</f>
        <v>14116.14</v>
      </c>
      <c r="P98" s="103">
        <f>IF(AND('A-18'!P200="-",'A-10'!Q48="-"),"-",SUM('A-18'!P200,'A-10'!Q48))</f>
        <v>93.38</v>
      </c>
      <c r="Q98" s="103" t="str">
        <f>IF(AND('A-18'!Q200="-",'A-10'!R48="-"),"-",SUM('A-18'!Q200,'A-10'!R48))</f>
        <v>-</v>
      </c>
      <c r="R98" s="103">
        <f>IF(AND('A-18'!R200="-",'A-10'!T48="-"),"-",SUM('A-18'!R200,'A-10'!S48))</f>
        <v>20575.409999999996</v>
      </c>
      <c r="S98" s="14"/>
      <c r="T98" s="14"/>
    </row>
    <row r="99" spans="1:20" ht="11.25" customHeight="1">
      <c r="A99" s="68">
        <v>2019</v>
      </c>
      <c r="B99" s="103" t="str">
        <f>IF(AND('A-18'!B201="-",'A-10'!C49="-"),"-",SUM('A-18'!B201,'A-10'!C49))</f>
        <v>-</v>
      </c>
      <c r="C99" s="103" t="str">
        <f>IF(AND('A-18'!C201="-",'A-10'!D49="-"),"-",SUM('A-18'!C201,'A-10'!D49))</f>
        <v>-</v>
      </c>
      <c r="D99" s="103">
        <f>IF(AND('A-18'!D201="-",'A-10'!E49="-"),"-",SUM('A-18'!D201,'A-10'!E49))</f>
        <v>341.22</v>
      </c>
      <c r="E99" s="103">
        <f>IF(AND('A-18'!E201="-",'A-10'!F49="-"),"-",SUM('A-18'!E201,'A-10'!F49))</f>
        <v>2200.9</v>
      </c>
      <c r="F99" s="103">
        <f>IF(AND('A-18'!F201="-",'A-10'!G49="-"),"-",SUM('A-18'!F201,'A-10'!G49))</f>
        <v>1373.26</v>
      </c>
      <c r="G99" s="103">
        <f>IF(AND('A-18'!G201="-",'A-10'!H49="-"),"-",SUM('A-18'!G201,'A-10'!H49))</f>
        <v>122.14</v>
      </c>
      <c r="H99" s="103" t="str">
        <f>IF(AND('A-18'!H201="-",'A-10'!I49="-"),"-",SUM('A-18'!H201,'A-10'!I49))</f>
        <v>-</v>
      </c>
      <c r="I99" s="103">
        <f>IF(AND('A-18'!I201="-",'A-10'!K49="-"),"-",SUM('A-18'!I201,'A-10'!K49))</f>
        <v>4037.52</v>
      </c>
      <c r="K99" s="103" t="str">
        <f>'A-18'!K201</f>
        <v>-</v>
      </c>
      <c r="L99" s="103" t="str">
        <f>IF(AND('A-18'!L201="-",'A-10'!M49="-"),"-",SUM('A-18'!L201,'A-10'!M49))</f>
        <v>-</v>
      </c>
      <c r="M99" s="103">
        <f>IF(AND('A-18'!M201="-",'A-10'!N49="-"),"-",SUM('A-18'!M201,'A-10'!N49))</f>
        <v>5358.51</v>
      </c>
      <c r="N99" s="103">
        <f>IF(AND('A-18'!N201="-",'A-10'!O49="-"),"-",SUM('A-18'!N201,'A-10'!O49))</f>
        <v>20934.419999999998</v>
      </c>
      <c r="O99" s="103">
        <f>IF(AND('A-18'!O201="-",'A-10'!P49="-"),"-",SUM('A-18'!O201,'A-10'!P49))</f>
        <v>25539.97</v>
      </c>
      <c r="P99" s="103">
        <f>IF(AND('A-18'!P201="-",'A-10'!Q49="-"),"-",SUM('A-18'!P201,'A-10'!Q49))</f>
        <v>1642.11</v>
      </c>
      <c r="Q99" s="103" t="str">
        <f>IF(AND('A-18'!Q201="-",'A-10'!R49="-"),"-",SUM('A-18'!Q201,'A-10'!R49))</f>
        <v>-</v>
      </c>
      <c r="R99" s="103">
        <f>IF(AND('A-18'!R201="-",'A-10'!T49="-"),"-",SUM('A-18'!R201,'A-10'!S49))</f>
        <v>53475.01</v>
      </c>
      <c r="S99" s="14"/>
      <c r="T99" s="14"/>
    </row>
    <row r="100" spans="1:20" ht="11.25" customHeight="1">
      <c r="A100" s="68">
        <v>2020</v>
      </c>
      <c r="B100" s="103" t="str">
        <f>IF(AND('A-18'!B202="-",'A-10'!C50="-"),"-",SUM('A-18'!B202,'A-10'!C50))</f>
        <v>-</v>
      </c>
      <c r="C100" s="103" t="str">
        <f>IF(AND('A-18'!C202="-",'A-10'!D50="-"),"-",SUM('A-18'!C202,'A-10'!D50))</f>
        <v>-</v>
      </c>
      <c r="D100" s="103">
        <f>IF(AND('A-18'!D202="-",'A-10'!E50="-"),"-",SUM('A-18'!D202,'A-10'!E50))</f>
        <v>219.1</v>
      </c>
      <c r="E100" s="103">
        <f>IF(AND('A-18'!E202="-",'A-10'!F50="-"),"-",SUM('A-18'!E202,'A-10'!F50))</f>
        <v>606.78</v>
      </c>
      <c r="F100" s="103" t="str">
        <f>IF(AND('A-18'!F202="-",'A-10'!G50="-"),"-",SUM('A-18'!F202,'A-10'!G50))</f>
        <v>-</v>
      </c>
      <c r="G100" s="103" t="str">
        <f>IF(AND('A-18'!G202="-",'A-10'!H50="-"),"-",SUM('A-18'!G202,'A-10'!H50))</f>
        <v>-</v>
      </c>
      <c r="H100" s="103" t="str">
        <f>IF(AND('A-18'!H202="-",'A-10'!I50="-"),"-",SUM('A-18'!H202,'A-10'!I50))</f>
        <v>-</v>
      </c>
      <c r="I100" s="103">
        <f>IF(AND('A-18'!I202="-",'A-10'!K50="-"),"-",SUM('A-18'!I202,'A-10'!K50))</f>
        <v>825.88</v>
      </c>
      <c r="K100" s="103" t="str">
        <f>'A-18'!K202</f>
        <v>-</v>
      </c>
      <c r="L100" s="103" t="str">
        <f>IF(AND('A-18'!L202="-",'A-10'!M50="-"),"-",SUM('A-18'!L202,'A-10'!M50))</f>
        <v>-</v>
      </c>
      <c r="M100" s="103">
        <f>IF(AND('A-18'!M202="-",'A-10'!N50="-"),"-",SUM('A-18'!M202,'A-10'!N50))</f>
        <v>0</v>
      </c>
      <c r="N100" s="103">
        <f>IF(AND('A-18'!N202="-",'A-10'!O50="-"),"-",SUM('A-18'!N202,'A-10'!O50))</f>
        <v>12829.27</v>
      </c>
      <c r="O100" s="103" t="str">
        <f>IF(AND('A-18'!O202="-",'A-10'!P50="-"),"-",SUM('A-18'!O202,'A-10'!P50))</f>
        <v>-</v>
      </c>
      <c r="P100" s="103" t="str">
        <f>IF(AND('A-18'!P202="-",'A-10'!Q50="-"),"-",SUM('A-18'!P202,'A-10'!Q50))</f>
        <v>-</v>
      </c>
      <c r="Q100" s="103" t="str">
        <f>IF(AND('A-18'!Q202="-",'A-10'!R50="-"),"-",SUM('A-18'!Q202,'A-10'!R50))</f>
        <v>-</v>
      </c>
      <c r="R100" s="103">
        <f>IF(AND('A-18'!R202="-",'A-10'!T50="-"),"-",SUM('A-18'!R202,'A-10'!S50))</f>
        <v>12829.27</v>
      </c>
      <c r="S100" s="14"/>
      <c r="T100" s="14"/>
    </row>
    <row r="101" spans="1:20" ht="11.25" customHeight="1">
      <c r="A101" s="68">
        <v>2021</v>
      </c>
      <c r="B101" s="103" t="str">
        <f>IF(AND('A-18'!B203="-",'A-10'!C51="-"),"-",SUM('A-18'!B203,'A-10'!C51))</f>
        <v>-</v>
      </c>
      <c r="C101" s="103" t="str">
        <f>IF(AND('A-18'!C203="-",'A-10'!D51="-"),"-",SUM('A-18'!C203,'A-10'!D51))</f>
        <v>-</v>
      </c>
      <c r="D101" s="103">
        <f>IF(AND('A-18'!D203="-",'A-10'!E51="-"),"-",SUM('A-18'!D203,'A-10'!E51))</f>
        <v>494.16</v>
      </c>
      <c r="E101" s="103">
        <f>IF(AND('A-18'!E203="-",'A-10'!F51="-"),"-",SUM('A-18'!E203,'A-10'!F51))</f>
        <v>1506.87</v>
      </c>
      <c r="F101" s="103">
        <f>IF(AND('A-18'!F203="-",'A-10'!G51="-"),"-",SUM('A-18'!F203,'A-10'!G51))</f>
        <v>4012.87</v>
      </c>
      <c r="G101" s="103" t="str">
        <f>IF(AND('A-18'!G203="-",'A-10'!H51="-"),"-",SUM('A-18'!G203,'A-10'!H51))</f>
        <v>-</v>
      </c>
      <c r="H101" s="103" t="str">
        <f>IF(AND('A-18'!H203="-",'A-10'!I51="-"),"-",SUM('A-18'!H203,'A-10'!I51))</f>
        <v>-</v>
      </c>
      <c r="I101" s="103">
        <f>IF(AND('A-18'!I203="-",'A-10'!K51="-"),"-",SUM('A-18'!I203,'A-10'!K51))</f>
        <v>6013.9</v>
      </c>
      <c r="K101" s="103" t="str">
        <f>'A-18'!K203</f>
        <v>-</v>
      </c>
      <c r="L101" s="103" t="str">
        <f>IF(AND('A-18'!L203="-",'A-10'!M51="-"),"-",SUM('A-18'!L203,'A-10'!M51))</f>
        <v>-</v>
      </c>
      <c r="M101" s="103">
        <f>IF(AND('A-18'!M203="-",'A-10'!N51="-"),"-",SUM('A-18'!M203,'A-10'!N51))</f>
        <v>255.68</v>
      </c>
      <c r="N101" s="103">
        <f>IF(AND('A-18'!N203="-",'A-10'!O51="-"),"-",SUM('A-18'!N203,'A-10'!O51))</f>
        <v>12106.15</v>
      </c>
      <c r="O101" s="103">
        <f>IF(AND('A-18'!O203="-",'A-10'!P51="-"),"-",SUM('A-18'!O203,'A-10'!P51))</f>
        <v>27181.91</v>
      </c>
      <c r="P101" s="103" t="str">
        <f>IF(AND('A-18'!P203="-",'A-10'!Q51="-"),"-",SUM('A-18'!P203,'A-10'!Q51))</f>
        <v>-</v>
      </c>
      <c r="Q101" s="103" t="str">
        <f>IF(AND('A-18'!Q203="-",'A-10'!R51="-"),"-",SUM('A-18'!Q203,'A-10'!R51))</f>
        <v>-</v>
      </c>
      <c r="R101" s="103">
        <f>IF(AND('A-18'!R203="-",'A-10'!T51="-"),"-",SUM('A-18'!R203,'A-10'!S51))</f>
        <v>39543.74</v>
      </c>
      <c r="S101" s="14"/>
      <c r="T101" s="14"/>
    </row>
    <row r="102" spans="1:20" ht="11.25" customHeight="1">
      <c r="A102" s="68">
        <v>2022</v>
      </c>
      <c r="B102" s="103" t="str">
        <f>IF(AND('A-18'!B204="-",'A-10'!C52="-"),"-",SUM('A-18'!B204,'A-10'!C52))</f>
        <v>-</v>
      </c>
      <c r="C102" s="103" t="str">
        <f>IF(AND('A-18'!C204="-",'A-10'!D52="-"),"-",SUM('A-18'!C204,'A-10'!D52))</f>
        <v>-</v>
      </c>
      <c r="D102" s="103">
        <f>IF(AND('A-18'!D204="-",'A-10'!E52="-"),"-",SUM('A-18'!D204,'A-10'!E52))</f>
        <v>407.4</v>
      </c>
      <c r="E102" s="103">
        <f>IF(AND('A-18'!E204="-",'A-10'!F52="-"),"-",SUM('A-18'!E204,'A-10'!F52))</f>
        <v>2543.06</v>
      </c>
      <c r="F102" s="103">
        <f>IF(AND('A-18'!F204="-",'A-10'!G52="-"),"-",SUM('A-18'!F204,'A-10'!G52))</f>
        <v>4832.07</v>
      </c>
      <c r="G102" s="103">
        <f>IF(AND('A-18'!G204="-",'A-10'!H52="-"),"-",SUM('A-18'!G204,'A-10'!H52))</f>
        <v>15.23</v>
      </c>
      <c r="H102" s="103" t="str">
        <f>IF(AND('A-18'!H204="-",'A-10'!I52="-"),"-",SUM('A-18'!H204,'A-10'!I52))</f>
        <v>-</v>
      </c>
      <c r="I102" s="103">
        <f>IF(AND('A-18'!I204="-",'A-10'!K52="-"),"-",SUM('A-18'!I204,'A-10'!K52))</f>
        <v>7797.76</v>
      </c>
      <c r="K102" s="103" t="str">
        <f>'A-18'!K204</f>
        <v>-</v>
      </c>
      <c r="L102" s="103" t="str">
        <f>IF(AND('A-18'!L204="-",'A-10'!M52="-"),"-",SUM('A-18'!L204,'A-10'!M52))</f>
        <v>-</v>
      </c>
      <c r="M102" s="103">
        <f>IF(AND('A-18'!M204="-",'A-10'!N52="-"),"-",SUM('A-18'!M204,'A-10'!N52))</f>
        <v>1238.96</v>
      </c>
      <c r="N102" s="103">
        <f>IF(AND('A-18'!N204="-",'A-10'!O52="-"),"-",SUM('A-18'!N204,'A-10'!O52))</f>
        <v>17106.14</v>
      </c>
      <c r="O102" s="103">
        <f>IF(AND('A-18'!O204="-",'A-10'!P52="-"),"-",SUM('A-18'!O204,'A-10'!P52))</f>
        <v>20676.48</v>
      </c>
      <c r="P102" s="103">
        <f>IF(AND('A-18'!P204="-",'A-10'!Q52="-"),"-",SUM('A-18'!P204,'A-10'!Q52))</f>
        <v>5026.8899999999994</v>
      </c>
      <c r="Q102" s="103" t="str">
        <f>IF(AND('A-18'!Q204="-",'A-10'!R52="-"),"-",SUM('A-18'!Q204,'A-10'!R52))</f>
        <v>-</v>
      </c>
      <c r="R102" s="103">
        <f>IF(AND('A-18'!R204="-",'A-10'!T52="-"),"-",SUM('A-18'!R204,'A-10'!S52))</f>
        <v>44048.47</v>
      </c>
      <c r="S102" s="14"/>
      <c r="T102" s="14"/>
    </row>
    <row r="103" spans="1:20" ht="11.25" customHeight="1">
      <c r="A103" s="68">
        <v>2023</v>
      </c>
      <c r="B103" s="103" t="str">
        <f>IF(AND('A-18'!B205="-",'A-10'!C53="-"),"-",SUM('A-18'!B205,'A-10'!C53))</f>
        <v>-</v>
      </c>
      <c r="C103" s="103" t="str">
        <f>IF(AND('A-18'!C205="-",'A-10'!D53="-"),"-",SUM('A-18'!C205,'A-10'!D53))</f>
        <v>-</v>
      </c>
      <c r="D103" s="103">
        <f>IF(AND('A-18'!D205="-",'A-10'!E53="-"),"-",SUM('A-18'!D205,'A-10'!E53))</f>
        <v>237.51999999999998</v>
      </c>
      <c r="E103" s="103">
        <f>IF(AND('A-18'!E205="-",'A-10'!F53="-"),"-",SUM('A-18'!E205,'A-10'!F53))</f>
        <v>1782.7</v>
      </c>
      <c r="F103" s="103">
        <f>IF(AND('A-18'!F205="-",'A-10'!G53="-"),"-",SUM('A-18'!F205,'A-10'!G53))</f>
        <v>6871.9699999999993</v>
      </c>
      <c r="G103" s="103">
        <f>IF(AND('A-18'!G205="-",'A-10'!H53="-"),"-",SUM('A-18'!G205,'A-10'!H53))</f>
        <v>683.76</v>
      </c>
      <c r="H103" s="103" t="str">
        <f>IF(AND('A-18'!H205="-",'A-10'!I53="-"),"-",SUM('A-18'!H205,'A-10'!I53))</f>
        <v>-</v>
      </c>
      <c r="I103" s="103">
        <f>IF(AND('A-18'!I205="-",'A-10'!K53="-"),"-",SUM('A-18'!I205,'A-10'!K53))</f>
        <v>9575.9500000000007</v>
      </c>
      <c r="K103" s="103" t="str">
        <f>'A-18'!K205</f>
        <v>-</v>
      </c>
      <c r="L103" s="103" t="str">
        <f>IF(AND('A-18'!L205="-",'A-10'!M53="-"),"-",SUM('A-18'!L205,'A-10'!M53))</f>
        <v>-</v>
      </c>
      <c r="M103" s="103">
        <f>IF(AND('A-18'!M205="-",'A-10'!N53="-"),"-",SUM('A-18'!M205,'A-10'!N53))</f>
        <v>793.44</v>
      </c>
      <c r="N103" s="103">
        <f>IF(AND('A-18'!N205="-",'A-10'!O53="-"),"-",SUM('A-18'!N205,'A-10'!O53))</f>
        <v>10894.51</v>
      </c>
      <c r="O103" s="103">
        <f>IF(AND('A-18'!O205="-",'A-10'!P53="-"),"-",SUM('A-18'!O205,'A-10'!P53))</f>
        <v>9418.51</v>
      </c>
      <c r="P103" s="103">
        <f>IF(AND('A-18'!P205="-",'A-10'!Q53="-"),"-",SUM('A-18'!P205,'A-10'!Q53))</f>
        <v>10350.14</v>
      </c>
      <c r="Q103" s="103" t="str">
        <f>IF(AND('A-18'!Q205="-",'A-10'!R53="-"),"-",SUM('A-18'!Q205,'A-10'!R53))</f>
        <v>-</v>
      </c>
      <c r="R103" s="103">
        <f>IF(AND('A-18'!R205="-",'A-10'!T53="-"),"-",SUM('A-18'!R205,'A-10'!S53))</f>
        <v>31456.6</v>
      </c>
      <c r="S103" s="14"/>
      <c r="T103" s="14"/>
    </row>
    <row r="104" spans="1:20" ht="11.25" customHeight="1">
      <c r="A104" s="68" t="s">
        <v>348</v>
      </c>
      <c r="B104" s="103" t="str">
        <f>IF(AND('A-18'!B206="-",'A-10'!C54="-"),"-",SUM('A-18'!B206,'A-10'!C54))</f>
        <v>-</v>
      </c>
      <c r="C104" s="103" t="str">
        <f>IF(AND('A-18'!C206="-",'A-10'!D54="-"),"-",SUM('A-18'!C206,'A-10'!D54))</f>
        <v>-</v>
      </c>
      <c r="D104" s="103">
        <f>IF(AND('A-18'!D206="-",'A-10'!E54="-"),"-",SUM('A-18'!D206,'A-10'!E54))</f>
        <v>1274.7931169303502</v>
      </c>
      <c r="E104" s="103">
        <f>IF(AND('A-18'!E206="-",'A-10'!F54="-"),"-",SUM('A-18'!E206,'A-10'!F54))</f>
        <v>2939.3149412432199</v>
      </c>
      <c r="F104" s="103">
        <f>IF(AND('A-18'!F206="-",'A-10'!G54="-"),"-",SUM('A-18'!F206,'A-10'!G54))</f>
        <v>2438.5995639452503</v>
      </c>
      <c r="G104" s="103">
        <f>IF(AND('A-18'!G206="-",'A-10'!H54="-"),"-",SUM('A-18'!G206,'A-10'!H54))</f>
        <v>38.303477112676099</v>
      </c>
      <c r="H104" s="103" t="str">
        <f>IF(AND('A-18'!H206="-",'A-10'!I54="-"),"-",SUM('A-18'!H206,'A-10'!I54))</f>
        <v>-</v>
      </c>
      <c r="I104" s="103">
        <f>IF(AND('A-18'!I206="-",'A-10'!K54="-"),"-",SUM('A-18'!I206,'A-10'!K54))</f>
        <v>6691.0110992314958</v>
      </c>
      <c r="K104" s="103" t="str">
        <f>'A-18'!K206</f>
        <v>-</v>
      </c>
      <c r="L104" s="103" t="str">
        <f>IF(AND('A-18'!L206="-",'A-10'!M54="-"),"-",SUM('A-18'!L206,'A-10'!M54))</f>
        <v>-</v>
      </c>
      <c r="M104" s="103">
        <f>IF(AND('A-18'!M206="-",'A-10'!N54="-"),"-",SUM('A-18'!M206,'A-10'!N54))</f>
        <v>3121.5316148390602</v>
      </c>
      <c r="N104" s="103">
        <f>IF(AND('A-18'!N206="-",'A-10'!O54="-"),"-",SUM('A-18'!N206,'A-10'!O54))</f>
        <v>21153.558754430298</v>
      </c>
      <c r="O104" s="103">
        <f>IF(AND('A-18'!O206="-",'A-10'!P54="-"),"-",SUM('A-18'!O206,'A-10'!P54))</f>
        <v>14320.76230258447</v>
      </c>
      <c r="P104" s="103">
        <f>IF(AND('A-18'!P206="-",'A-10'!Q54="-"),"-",SUM('A-18'!P206,'A-10'!Q54))</f>
        <v>526.19784330985908</v>
      </c>
      <c r="Q104" s="103" t="str">
        <f>IF(AND('A-18'!Q206="-",'A-10'!R54="-"),"-",SUM('A-18'!Q206,'A-10'!R54))</f>
        <v>-</v>
      </c>
      <c r="R104" s="103">
        <f>IF(AND('A-18'!R206="-",'A-10'!T54="-"),"-",SUM('A-18'!R206,'A-10'!S54))</f>
        <v>39122.05051516369</v>
      </c>
      <c r="S104" s="14"/>
      <c r="T104" s="14"/>
    </row>
    <row r="105" spans="1:20" ht="11.25" customHeight="1">
      <c r="S105" s="14"/>
      <c r="T105" s="14"/>
    </row>
    <row r="106" spans="1:20" ht="11.25" customHeight="1">
      <c r="A106" s="66" t="s">
        <v>343</v>
      </c>
      <c r="S106" s="14"/>
      <c r="T106" s="14"/>
    </row>
    <row r="107" spans="1:20" ht="11.25" customHeight="1">
      <c r="A107" s="68">
        <v>1976</v>
      </c>
      <c r="B107" s="103">
        <f t="shared" ref="B107:I116" si="0">IF(AND(B56="-",B5="-"),"-",SUM(B56,B5))</f>
        <v>0</v>
      </c>
      <c r="C107" s="103">
        <f t="shared" si="0"/>
        <v>14779</v>
      </c>
      <c r="D107" s="103">
        <f t="shared" si="0"/>
        <v>57209</v>
      </c>
      <c r="E107" s="103">
        <f t="shared" si="0"/>
        <v>62435</v>
      </c>
      <c r="F107" s="103">
        <f t="shared" si="0"/>
        <v>55649</v>
      </c>
      <c r="G107" s="103">
        <f t="shared" si="0"/>
        <v>23169</v>
      </c>
      <c r="H107" s="103">
        <f t="shared" si="0"/>
        <v>2052</v>
      </c>
      <c r="I107" s="103">
        <f t="shared" si="0"/>
        <v>215297</v>
      </c>
      <c r="K107" s="103">
        <f t="shared" ref="K107:R107" si="1">IF(AND(K56="-",K5="-"),"-",SUM(K56,K5))</f>
        <v>65</v>
      </c>
      <c r="L107" s="103">
        <f t="shared" si="1"/>
        <v>27388</v>
      </c>
      <c r="M107" s="103">
        <f t="shared" si="1"/>
        <v>138681</v>
      </c>
      <c r="N107" s="103">
        <f t="shared" si="1"/>
        <v>342088</v>
      </c>
      <c r="O107" s="103">
        <f t="shared" si="1"/>
        <v>362322</v>
      </c>
      <c r="P107" s="103">
        <f t="shared" si="1"/>
        <v>178880</v>
      </c>
      <c r="Q107" s="103">
        <f t="shared" si="1"/>
        <v>10093</v>
      </c>
      <c r="R107" s="103">
        <f t="shared" si="1"/>
        <v>1059517</v>
      </c>
      <c r="S107" s="14"/>
      <c r="T107" s="14"/>
    </row>
    <row r="108" spans="1:20" ht="11.25" customHeight="1">
      <c r="A108" s="68">
        <v>1977</v>
      </c>
      <c r="B108" s="103">
        <f t="shared" si="0"/>
        <v>4131</v>
      </c>
      <c r="C108" s="103">
        <f t="shared" si="0"/>
        <v>8517</v>
      </c>
      <c r="D108" s="103">
        <f t="shared" si="0"/>
        <v>38891</v>
      </c>
      <c r="E108" s="103">
        <f t="shared" si="0"/>
        <v>39610</v>
      </c>
      <c r="F108" s="103">
        <f t="shared" si="0"/>
        <v>79760</v>
      </c>
      <c r="G108" s="103">
        <f t="shared" si="0"/>
        <v>22279</v>
      </c>
      <c r="H108" s="103">
        <f t="shared" si="0"/>
        <v>1924</v>
      </c>
      <c r="I108" s="103">
        <f t="shared" si="0"/>
        <v>195112</v>
      </c>
      <c r="K108" s="103">
        <f t="shared" ref="K108:R108" si="2">IF(AND(K57="-",K6="-"),"-",SUM(K57,K6))</f>
        <v>359</v>
      </c>
      <c r="L108" s="103">
        <f t="shared" si="2"/>
        <v>21673</v>
      </c>
      <c r="M108" s="103">
        <f t="shared" si="2"/>
        <v>78580</v>
      </c>
      <c r="N108" s="103">
        <f t="shared" si="2"/>
        <v>197460</v>
      </c>
      <c r="O108" s="103">
        <f t="shared" si="2"/>
        <v>178468</v>
      </c>
      <c r="P108" s="103">
        <f t="shared" si="2"/>
        <v>55538</v>
      </c>
      <c r="Q108" s="103">
        <f t="shared" si="2"/>
        <v>5703</v>
      </c>
      <c r="R108" s="103">
        <f t="shared" si="2"/>
        <v>537781</v>
      </c>
      <c r="S108" s="14"/>
      <c r="T108" s="14"/>
    </row>
    <row r="109" spans="1:20" ht="11.25" customHeight="1">
      <c r="A109" s="68">
        <v>1978</v>
      </c>
      <c r="B109" s="103">
        <f t="shared" si="0"/>
        <v>2542</v>
      </c>
      <c r="C109" s="103">
        <f t="shared" si="0"/>
        <v>9455</v>
      </c>
      <c r="D109" s="103">
        <f t="shared" si="0"/>
        <v>35511</v>
      </c>
      <c r="E109" s="103">
        <f t="shared" si="0"/>
        <v>22312</v>
      </c>
      <c r="F109" s="103">
        <f t="shared" si="0"/>
        <v>28100</v>
      </c>
      <c r="G109" s="103">
        <f t="shared" si="0"/>
        <v>4989</v>
      </c>
      <c r="H109" s="103">
        <f t="shared" si="0"/>
        <v>1387</v>
      </c>
      <c r="I109" s="103">
        <f t="shared" si="0"/>
        <v>104296</v>
      </c>
      <c r="K109" s="103">
        <f t="shared" ref="K109:R109" si="3">IF(AND(K58="-",K7="-"),"-",SUM(K58,K7))</f>
        <v>1370</v>
      </c>
      <c r="L109" s="103">
        <f t="shared" si="3"/>
        <v>14545</v>
      </c>
      <c r="M109" s="103">
        <f t="shared" si="3"/>
        <v>125616</v>
      </c>
      <c r="N109" s="103">
        <f t="shared" si="3"/>
        <v>164733</v>
      </c>
      <c r="O109" s="103">
        <f t="shared" si="3"/>
        <v>145036</v>
      </c>
      <c r="P109" s="103">
        <f t="shared" si="3"/>
        <v>74518</v>
      </c>
      <c r="Q109" s="103">
        <f t="shared" si="3"/>
        <v>3730</v>
      </c>
      <c r="R109" s="103">
        <f t="shared" si="3"/>
        <v>529548</v>
      </c>
      <c r="S109" s="14"/>
      <c r="T109" s="14"/>
    </row>
    <row r="110" spans="1:20" ht="11.25" customHeight="1">
      <c r="A110" s="68">
        <v>1979</v>
      </c>
      <c r="B110" s="103">
        <f t="shared" si="0"/>
        <v>504</v>
      </c>
      <c r="C110" s="103">
        <f t="shared" si="0"/>
        <v>7784</v>
      </c>
      <c r="D110" s="103">
        <f t="shared" si="0"/>
        <v>26105</v>
      </c>
      <c r="E110" s="103">
        <f t="shared" si="0"/>
        <v>17330</v>
      </c>
      <c r="F110" s="103">
        <f t="shared" si="0"/>
        <v>30291</v>
      </c>
      <c r="G110" s="103">
        <f t="shared" si="0"/>
        <v>273</v>
      </c>
      <c r="H110" s="103">
        <f t="shared" si="0"/>
        <v>29</v>
      </c>
      <c r="I110" s="103">
        <f t="shared" si="0"/>
        <v>82316</v>
      </c>
      <c r="K110" s="103">
        <f t="shared" ref="K110:R110" si="4">IF(AND(K59="-",K8="-"),"-",SUM(K59,K8))</f>
        <v>408</v>
      </c>
      <c r="L110" s="103">
        <f t="shared" si="4"/>
        <v>8280</v>
      </c>
      <c r="M110" s="103">
        <f t="shared" si="4"/>
        <v>54314</v>
      </c>
      <c r="N110" s="103">
        <f t="shared" si="4"/>
        <v>128965</v>
      </c>
      <c r="O110" s="103">
        <f t="shared" si="4"/>
        <v>133114</v>
      </c>
      <c r="P110" s="103">
        <f t="shared" si="4"/>
        <v>5546</v>
      </c>
      <c r="Q110" s="103">
        <f t="shared" si="4"/>
        <v>767</v>
      </c>
      <c r="R110" s="103">
        <f t="shared" si="4"/>
        <v>331394</v>
      </c>
      <c r="S110" s="14"/>
      <c r="T110" s="14"/>
    </row>
    <row r="111" spans="1:20" ht="11.25" customHeight="1">
      <c r="A111" s="68">
        <v>1980</v>
      </c>
      <c r="B111" s="103" t="str">
        <f t="shared" si="0"/>
        <v>-</v>
      </c>
      <c r="C111" s="103">
        <f t="shared" si="0"/>
        <v>2653</v>
      </c>
      <c r="D111" s="103">
        <f t="shared" si="0"/>
        <v>14630</v>
      </c>
      <c r="E111" s="103">
        <f t="shared" si="0"/>
        <v>23182</v>
      </c>
      <c r="F111" s="103">
        <f t="shared" si="0"/>
        <v>17950</v>
      </c>
      <c r="G111" s="103">
        <f t="shared" si="0"/>
        <v>687</v>
      </c>
      <c r="H111" s="103" t="str">
        <f t="shared" si="0"/>
        <v>-</v>
      </c>
      <c r="I111" s="103">
        <f t="shared" si="0"/>
        <v>59102</v>
      </c>
      <c r="K111" s="103" t="str">
        <f t="shared" ref="K111:R111" si="5">IF(AND(K60="-",K9="-"),"-",SUM(K60,K9))</f>
        <v>-</v>
      </c>
      <c r="L111" s="103">
        <f t="shared" si="5"/>
        <v>26641</v>
      </c>
      <c r="M111" s="103">
        <f t="shared" si="5"/>
        <v>113585</v>
      </c>
      <c r="N111" s="103">
        <f t="shared" si="5"/>
        <v>163208</v>
      </c>
      <c r="O111" s="103">
        <f t="shared" si="5"/>
        <v>110533</v>
      </c>
      <c r="P111" s="103">
        <f t="shared" si="5"/>
        <v>4509</v>
      </c>
      <c r="Q111" s="103">
        <f t="shared" si="5"/>
        <v>44</v>
      </c>
      <c r="R111" s="103">
        <f t="shared" si="5"/>
        <v>418520</v>
      </c>
      <c r="S111" s="14"/>
      <c r="T111" s="14"/>
    </row>
    <row r="112" spans="1:20" ht="11.25" customHeight="1">
      <c r="A112" s="68">
        <v>1981</v>
      </c>
      <c r="B112" s="103">
        <f t="shared" si="0"/>
        <v>138</v>
      </c>
      <c r="C112" s="103">
        <f t="shared" si="0"/>
        <v>2659</v>
      </c>
      <c r="D112" s="103">
        <f t="shared" si="0"/>
        <v>12336</v>
      </c>
      <c r="E112" s="103">
        <f t="shared" si="0"/>
        <v>39867</v>
      </c>
      <c r="F112" s="103">
        <f t="shared" si="0"/>
        <v>39869</v>
      </c>
      <c r="G112" s="103">
        <f t="shared" si="0"/>
        <v>1281</v>
      </c>
      <c r="H112" s="103">
        <f t="shared" si="0"/>
        <v>17</v>
      </c>
      <c r="I112" s="103">
        <f t="shared" si="0"/>
        <v>96167</v>
      </c>
      <c r="K112" s="103">
        <f t="shared" ref="K112:R112" si="6">IF(AND(K61="-",K10="-"),"-",SUM(K61,K10))</f>
        <v>80</v>
      </c>
      <c r="L112" s="103">
        <f t="shared" si="6"/>
        <v>10046</v>
      </c>
      <c r="M112" s="103">
        <f t="shared" si="6"/>
        <v>55747</v>
      </c>
      <c r="N112" s="103">
        <f t="shared" si="6"/>
        <v>102895</v>
      </c>
      <c r="O112" s="103">
        <f t="shared" si="6"/>
        <v>112885</v>
      </c>
      <c r="P112" s="103">
        <f t="shared" si="6"/>
        <v>10205</v>
      </c>
      <c r="Q112" s="103">
        <f t="shared" si="6"/>
        <v>372</v>
      </c>
      <c r="R112" s="103">
        <f t="shared" si="6"/>
        <v>292230</v>
      </c>
      <c r="S112" s="14"/>
      <c r="T112" s="14"/>
    </row>
    <row r="113" spans="1:20" ht="11.25" customHeight="1">
      <c r="A113" s="68">
        <v>1982</v>
      </c>
      <c r="B113" s="103">
        <f t="shared" si="0"/>
        <v>3</v>
      </c>
      <c r="C113" s="103">
        <f t="shared" si="0"/>
        <v>654</v>
      </c>
      <c r="D113" s="103">
        <f t="shared" si="0"/>
        <v>44179</v>
      </c>
      <c r="E113" s="103">
        <f t="shared" si="0"/>
        <v>56724</v>
      </c>
      <c r="F113" s="103">
        <f t="shared" si="0"/>
        <v>13133</v>
      </c>
      <c r="G113" s="103">
        <f t="shared" si="0"/>
        <v>219</v>
      </c>
      <c r="H113" s="103">
        <f t="shared" si="0"/>
        <v>75</v>
      </c>
      <c r="I113" s="103">
        <f t="shared" si="0"/>
        <v>114987</v>
      </c>
      <c r="K113" s="103" t="str">
        <f t="shared" ref="K113:R113" si="7">IF(AND(K62="-",K11="-"),"-",SUM(K62,K11))</f>
        <v>-</v>
      </c>
      <c r="L113" s="103">
        <f t="shared" si="7"/>
        <v>113</v>
      </c>
      <c r="M113" s="103">
        <f t="shared" si="7"/>
        <v>25903</v>
      </c>
      <c r="N113" s="103">
        <f t="shared" si="7"/>
        <v>142887</v>
      </c>
      <c r="O113" s="103">
        <f t="shared" si="7"/>
        <v>58682</v>
      </c>
      <c r="P113" s="103">
        <f t="shared" si="7"/>
        <v>13509</v>
      </c>
      <c r="Q113" s="103">
        <f t="shared" si="7"/>
        <v>903</v>
      </c>
      <c r="R113" s="103">
        <f t="shared" si="7"/>
        <v>241997</v>
      </c>
      <c r="S113" s="14"/>
      <c r="T113" s="14"/>
    </row>
    <row r="114" spans="1:20" ht="11.25" customHeight="1">
      <c r="A114" s="68">
        <v>1983</v>
      </c>
      <c r="B114" s="103">
        <f t="shared" si="0"/>
        <v>117</v>
      </c>
      <c r="C114" s="103">
        <f t="shared" si="0"/>
        <v>867</v>
      </c>
      <c r="D114" s="103">
        <f t="shared" si="0"/>
        <v>25665</v>
      </c>
      <c r="E114" s="103">
        <f t="shared" si="0"/>
        <v>16051</v>
      </c>
      <c r="F114" s="103">
        <f t="shared" si="0"/>
        <v>6869</v>
      </c>
      <c r="G114" s="103">
        <f t="shared" si="0"/>
        <v>2260</v>
      </c>
      <c r="H114" s="103" t="str">
        <f t="shared" si="0"/>
        <v>-</v>
      </c>
      <c r="I114" s="103">
        <f t="shared" si="0"/>
        <v>51829</v>
      </c>
      <c r="K114" s="103" t="str">
        <f t="shared" ref="K114:R114" si="8">IF(AND(K63="-",K12="-"),"-",SUM(K63,K12))</f>
        <v>-</v>
      </c>
      <c r="L114" s="103">
        <f t="shared" si="8"/>
        <v>422</v>
      </c>
      <c r="M114" s="103">
        <f t="shared" si="8"/>
        <v>23137</v>
      </c>
      <c r="N114" s="103">
        <f t="shared" si="8"/>
        <v>103457</v>
      </c>
      <c r="O114" s="103">
        <f t="shared" si="8"/>
        <v>89700</v>
      </c>
      <c r="P114" s="103">
        <f t="shared" si="8"/>
        <v>29782</v>
      </c>
      <c r="Q114" s="103">
        <f t="shared" si="8"/>
        <v>33</v>
      </c>
      <c r="R114" s="103">
        <f t="shared" si="8"/>
        <v>246531</v>
      </c>
      <c r="S114" s="14"/>
      <c r="T114" s="14"/>
    </row>
    <row r="115" spans="1:20" ht="11.25" customHeight="1">
      <c r="A115" s="68">
        <v>1984</v>
      </c>
      <c r="B115" s="103">
        <f t="shared" si="0"/>
        <v>24</v>
      </c>
      <c r="C115" s="103">
        <f t="shared" si="0"/>
        <v>6613</v>
      </c>
      <c r="D115" s="103">
        <f t="shared" si="0"/>
        <v>0</v>
      </c>
      <c r="E115" s="103">
        <f t="shared" si="0"/>
        <v>134</v>
      </c>
      <c r="F115" s="103">
        <f t="shared" si="0"/>
        <v>220</v>
      </c>
      <c r="G115" s="103" t="str">
        <f t="shared" si="0"/>
        <v>-</v>
      </c>
      <c r="H115" s="103" t="str">
        <f t="shared" si="0"/>
        <v>-</v>
      </c>
      <c r="I115" s="103">
        <f t="shared" si="0"/>
        <v>6991</v>
      </c>
      <c r="K115" s="103" t="str">
        <f t="shared" ref="K115:R115" si="9">IF(AND(K64="-",K13="-"),"-",SUM(K64,K13))</f>
        <v>-</v>
      </c>
      <c r="L115" s="103" t="str">
        <f t="shared" si="9"/>
        <v>-</v>
      </c>
      <c r="M115" s="103" t="str">
        <f t="shared" si="9"/>
        <v>-</v>
      </c>
      <c r="N115" s="103">
        <f t="shared" si="9"/>
        <v>13453</v>
      </c>
      <c r="O115" s="103">
        <f t="shared" si="9"/>
        <v>37550</v>
      </c>
      <c r="P115" s="103">
        <f t="shared" si="9"/>
        <v>264</v>
      </c>
      <c r="Q115" s="103" t="str">
        <f t="shared" si="9"/>
        <v>-</v>
      </c>
      <c r="R115" s="103">
        <f t="shared" si="9"/>
        <v>51267</v>
      </c>
      <c r="S115" s="14"/>
      <c r="T115" s="14"/>
    </row>
    <row r="116" spans="1:20" ht="11.25" customHeight="1">
      <c r="A116" s="68">
        <v>1985</v>
      </c>
      <c r="B116" s="103">
        <f t="shared" si="0"/>
        <v>5</v>
      </c>
      <c r="C116" s="103">
        <f t="shared" si="0"/>
        <v>1</v>
      </c>
      <c r="D116" s="103">
        <f t="shared" si="0"/>
        <v>929</v>
      </c>
      <c r="E116" s="103">
        <f t="shared" si="0"/>
        <v>16194</v>
      </c>
      <c r="F116" s="103">
        <f t="shared" si="0"/>
        <v>12751</v>
      </c>
      <c r="G116" s="103">
        <f t="shared" si="0"/>
        <v>276</v>
      </c>
      <c r="H116" s="103" t="str">
        <f t="shared" si="0"/>
        <v>-</v>
      </c>
      <c r="I116" s="103">
        <f t="shared" si="0"/>
        <v>30156</v>
      </c>
      <c r="K116" s="103" t="str">
        <f t="shared" ref="K116:R116" si="10">IF(AND(K65="-",K14="-"),"-",SUM(K65,K14))</f>
        <v>-</v>
      </c>
      <c r="L116" s="103" t="str">
        <f t="shared" si="10"/>
        <v>-</v>
      </c>
      <c r="M116" s="103">
        <f t="shared" si="10"/>
        <v>3545</v>
      </c>
      <c r="N116" s="103">
        <f t="shared" si="10"/>
        <v>88468</v>
      </c>
      <c r="O116" s="103">
        <f t="shared" si="10"/>
        <v>100597</v>
      </c>
      <c r="P116" s="103">
        <f t="shared" si="10"/>
        <v>6257</v>
      </c>
      <c r="Q116" s="103" t="str">
        <f t="shared" si="10"/>
        <v>-</v>
      </c>
      <c r="R116" s="103">
        <f t="shared" si="10"/>
        <v>198867</v>
      </c>
      <c r="S116" s="14"/>
      <c r="T116" s="14"/>
    </row>
    <row r="117" spans="1:20" ht="11.25" customHeight="1">
      <c r="A117" s="68">
        <v>1986</v>
      </c>
      <c r="B117" s="103" t="str">
        <f t="shared" ref="B117:I126" si="11">IF(AND(B66="-",B15="-"),"-",SUM(B66,B15))</f>
        <v>-</v>
      </c>
      <c r="C117" s="103" t="str">
        <f t="shared" si="11"/>
        <v>-</v>
      </c>
      <c r="D117" s="103">
        <f t="shared" si="11"/>
        <v>735</v>
      </c>
      <c r="E117" s="103">
        <f t="shared" si="11"/>
        <v>12757</v>
      </c>
      <c r="F117" s="103">
        <f t="shared" si="11"/>
        <v>9514</v>
      </c>
      <c r="G117" s="103" t="str">
        <f t="shared" si="11"/>
        <v>-</v>
      </c>
      <c r="H117" s="103" t="str">
        <f t="shared" si="11"/>
        <v>-</v>
      </c>
      <c r="I117" s="103">
        <f t="shared" si="11"/>
        <v>23006</v>
      </c>
      <c r="K117" s="103" t="str">
        <f t="shared" ref="K117:R117" si="12">IF(AND(K66="-",K15="-"),"-",SUM(K66,K15))</f>
        <v>-</v>
      </c>
      <c r="L117" s="103" t="str">
        <f t="shared" si="12"/>
        <v>-</v>
      </c>
      <c r="M117" s="103">
        <f t="shared" si="12"/>
        <v>7152</v>
      </c>
      <c r="N117" s="103">
        <f t="shared" si="12"/>
        <v>119641</v>
      </c>
      <c r="O117" s="103">
        <f t="shared" si="12"/>
        <v>83560</v>
      </c>
      <c r="P117" s="103">
        <f t="shared" si="12"/>
        <v>943</v>
      </c>
      <c r="Q117" s="103">
        <f t="shared" si="12"/>
        <v>86</v>
      </c>
      <c r="R117" s="103">
        <f t="shared" si="12"/>
        <v>211382</v>
      </c>
      <c r="S117" s="14"/>
      <c r="T117" s="14"/>
    </row>
    <row r="118" spans="1:20" ht="11.25" customHeight="1">
      <c r="A118" s="68">
        <v>1987</v>
      </c>
      <c r="B118" s="103" t="str">
        <f t="shared" si="11"/>
        <v>-</v>
      </c>
      <c r="C118" s="103" t="str">
        <f t="shared" si="11"/>
        <v>-</v>
      </c>
      <c r="D118" s="103">
        <f t="shared" si="11"/>
        <v>3490</v>
      </c>
      <c r="E118" s="103">
        <f t="shared" si="11"/>
        <v>25538</v>
      </c>
      <c r="F118" s="103">
        <f t="shared" si="11"/>
        <v>13107</v>
      </c>
      <c r="G118" s="103">
        <f t="shared" si="11"/>
        <v>17</v>
      </c>
      <c r="H118" s="103" t="str">
        <f t="shared" si="11"/>
        <v>-</v>
      </c>
      <c r="I118" s="103">
        <f t="shared" si="11"/>
        <v>42152</v>
      </c>
      <c r="K118" s="103" t="str">
        <f t="shared" ref="K118:R118" si="13">IF(AND(K67="-",K16="-"),"-",SUM(K67,K16))</f>
        <v>-</v>
      </c>
      <c r="L118" s="103" t="str">
        <f t="shared" si="13"/>
        <v>-</v>
      </c>
      <c r="M118" s="103">
        <f t="shared" si="13"/>
        <v>3115</v>
      </c>
      <c r="N118" s="103">
        <f t="shared" si="13"/>
        <v>82934</v>
      </c>
      <c r="O118" s="103">
        <f t="shared" si="13"/>
        <v>63481</v>
      </c>
      <c r="P118" s="103">
        <f t="shared" si="13"/>
        <v>44</v>
      </c>
      <c r="Q118" s="103">
        <f t="shared" si="13"/>
        <v>3</v>
      </c>
      <c r="R118" s="103">
        <f t="shared" si="13"/>
        <v>149577</v>
      </c>
      <c r="S118" s="14"/>
      <c r="T118" s="14"/>
    </row>
    <row r="119" spans="1:20" ht="11.25" customHeight="1">
      <c r="A119" s="68">
        <v>1988</v>
      </c>
      <c r="B119" s="103" t="str">
        <f t="shared" si="11"/>
        <v>-</v>
      </c>
      <c r="C119" s="103" t="str">
        <f t="shared" si="11"/>
        <v>-</v>
      </c>
      <c r="D119" s="103" t="str">
        <f t="shared" si="11"/>
        <v>-</v>
      </c>
      <c r="E119" s="103">
        <f t="shared" si="11"/>
        <v>18161</v>
      </c>
      <c r="F119" s="103">
        <f t="shared" si="11"/>
        <v>1220</v>
      </c>
      <c r="G119" s="103">
        <f t="shared" si="11"/>
        <v>37</v>
      </c>
      <c r="H119" s="103" t="str">
        <f t="shared" si="11"/>
        <v>-</v>
      </c>
      <c r="I119" s="103">
        <f t="shared" si="11"/>
        <v>19418</v>
      </c>
      <c r="K119" s="103" t="str">
        <f t="shared" ref="K119:R119" si="14">IF(AND(K68="-",K17="-"),"-",SUM(K68,K17))</f>
        <v>-</v>
      </c>
      <c r="L119" s="103" t="str">
        <f t="shared" si="14"/>
        <v>-</v>
      </c>
      <c r="M119" s="103" t="str">
        <f t="shared" si="14"/>
        <v>-</v>
      </c>
      <c r="N119" s="103">
        <f t="shared" si="14"/>
        <v>91648</v>
      </c>
      <c r="O119" s="103">
        <f t="shared" si="14"/>
        <v>6558</v>
      </c>
      <c r="P119" s="103">
        <f t="shared" si="14"/>
        <v>563</v>
      </c>
      <c r="Q119" s="103" t="str">
        <f t="shared" si="14"/>
        <v>-</v>
      </c>
      <c r="R119" s="103">
        <f t="shared" si="14"/>
        <v>98769</v>
      </c>
      <c r="S119" s="14"/>
      <c r="T119" s="14"/>
    </row>
    <row r="120" spans="1:20" ht="11.25" customHeight="1">
      <c r="A120" s="68">
        <v>1989</v>
      </c>
      <c r="B120" s="103" t="str">
        <f t="shared" si="11"/>
        <v>-</v>
      </c>
      <c r="C120" s="103">
        <f t="shared" si="11"/>
        <v>930</v>
      </c>
      <c r="D120" s="103">
        <f t="shared" si="11"/>
        <v>2228</v>
      </c>
      <c r="E120" s="103">
        <f t="shared" si="11"/>
        <v>7326</v>
      </c>
      <c r="F120" s="103">
        <f t="shared" si="11"/>
        <v>10835</v>
      </c>
      <c r="G120" s="103" t="str">
        <f t="shared" si="11"/>
        <v>-</v>
      </c>
      <c r="H120" s="103" t="str">
        <f t="shared" si="11"/>
        <v>-</v>
      </c>
      <c r="I120" s="103">
        <f t="shared" si="11"/>
        <v>21319</v>
      </c>
      <c r="K120" s="103" t="str">
        <f t="shared" ref="K120:R120" si="15">IF(AND(K69="-",K18="-"),"-",SUM(K69,K18))</f>
        <v>-</v>
      </c>
      <c r="L120" s="103">
        <f t="shared" si="15"/>
        <v>19</v>
      </c>
      <c r="M120" s="103">
        <f t="shared" si="15"/>
        <v>1684</v>
      </c>
      <c r="N120" s="103">
        <f t="shared" si="15"/>
        <v>125965</v>
      </c>
      <c r="O120" s="103">
        <f t="shared" si="15"/>
        <v>110634</v>
      </c>
      <c r="P120" s="103">
        <f t="shared" si="15"/>
        <v>8855</v>
      </c>
      <c r="Q120" s="103" t="str">
        <f t="shared" si="15"/>
        <v>-</v>
      </c>
      <c r="R120" s="103">
        <f t="shared" si="15"/>
        <v>247157</v>
      </c>
      <c r="S120" s="14"/>
      <c r="T120" s="14"/>
    </row>
    <row r="121" spans="1:20" ht="11.25" customHeight="1">
      <c r="A121" s="68">
        <v>1990</v>
      </c>
      <c r="B121" s="103" t="str">
        <f t="shared" si="11"/>
        <v>-</v>
      </c>
      <c r="C121" s="103" t="str">
        <f t="shared" si="11"/>
        <v>-</v>
      </c>
      <c r="D121" s="103">
        <f t="shared" si="11"/>
        <v>1601</v>
      </c>
      <c r="E121" s="103">
        <f t="shared" si="11"/>
        <v>13485</v>
      </c>
      <c r="F121" s="103">
        <f t="shared" si="11"/>
        <v>14530</v>
      </c>
      <c r="G121" s="103">
        <f t="shared" si="11"/>
        <v>3669</v>
      </c>
      <c r="H121" s="103" t="str">
        <f t="shared" si="11"/>
        <v>-</v>
      </c>
      <c r="I121" s="103">
        <f t="shared" si="11"/>
        <v>33285</v>
      </c>
      <c r="K121" s="103" t="str">
        <f t="shared" ref="K121:R121" si="16">IF(AND(K70="-",K19="-"),"-",SUM(K70,K19))</f>
        <v>-</v>
      </c>
      <c r="L121" s="103" t="str">
        <f t="shared" si="16"/>
        <v>-</v>
      </c>
      <c r="M121" s="103">
        <f t="shared" si="16"/>
        <v>15657</v>
      </c>
      <c r="N121" s="103">
        <f t="shared" si="16"/>
        <v>110987</v>
      </c>
      <c r="O121" s="103">
        <f t="shared" si="16"/>
        <v>107560</v>
      </c>
      <c r="P121" s="103">
        <f t="shared" si="16"/>
        <v>26729</v>
      </c>
      <c r="Q121" s="103" t="str">
        <f t="shared" si="16"/>
        <v>-</v>
      </c>
      <c r="R121" s="103">
        <f t="shared" si="16"/>
        <v>260933</v>
      </c>
      <c r="S121" s="14"/>
      <c r="T121" s="14"/>
    </row>
    <row r="122" spans="1:20" ht="11.25" customHeight="1">
      <c r="A122" s="68">
        <v>1991</v>
      </c>
      <c r="B122" s="103" t="str">
        <f t="shared" si="11"/>
        <v>-</v>
      </c>
      <c r="C122" s="103" t="str">
        <f t="shared" si="11"/>
        <v>-</v>
      </c>
      <c r="D122" s="103">
        <f t="shared" si="11"/>
        <v>2163</v>
      </c>
      <c r="E122" s="103">
        <f t="shared" si="11"/>
        <v>8075</v>
      </c>
      <c r="F122" s="103">
        <f t="shared" si="11"/>
        <v>3136</v>
      </c>
      <c r="G122" s="103">
        <f t="shared" si="11"/>
        <v>278</v>
      </c>
      <c r="H122" s="103" t="str">
        <f t="shared" si="11"/>
        <v>-</v>
      </c>
      <c r="I122" s="103">
        <f t="shared" si="11"/>
        <v>13652</v>
      </c>
      <c r="K122" s="103" t="str">
        <f t="shared" ref="K122:R122" si="17">IF(AND(K71="-",K20="-"),"-",SUM(K71,K20))</f>
        <v>-</v>
      </c>
      <c r="L122" s="103" t="str">
        <f t="shared" si="17"/>
        <v>-</v>
      </c>
      <c r="M122" s="103">
        <f t="shared" si="17"/>
        <v>14656</v>
      </c>
      <c r="N122" s="103">
        <f t="shared" si="17"/>
        <v>151254</v>
      </c>
      <c r="O122" s="103">
        <f t="shared" si="17"/>
        <v>63279</v>
      </c>
      <c r="P122" s="103">
        <f t="shared" si="17"/>
        <v>17900</v>
      </c>
      <c r="Q122" s="103" t="str">
        <f t="shared" si="17"/>
        <v>-</v>
      </c>
      <c r="R122" s="103">
        <f t="shared" si="17"/>
        <v>247089</v>
      </c>
      <c r="S122" s="14"/>
      <c r="T122" s="14"/>
    </row>
    <row r="123" spans="1:20" ht="11.25" customHeight="1">
      <c r="A123" s="68">
        <v>1992</v>
      </c>
      <c r="B123" s="103" t="str">
        <f t="shared" si="11"/>
        <v>-</v>
      </c>
      <c r="C123" s="103">
        <f t="shared" si="11"/>
        <v>118</v>
      </c>
      <c r="D123" s="103">
        <f t="shared" si="11"/>
        <v>0</v>
      </c>
      <c r="E123" s="103">
        <f t="shared" si="11"/>
        <v>9345</v>
      </c>
      <c r="F123" s="103">
        <f t="shared" si="11"/>
        <v>6682</v>
      </c>
      <c r="G123" s="103">
        <f t="shared" si="11"/>
        <v>2575</v>
      </c>
      <c r="H123" s="103">
        <f t="shared" si="11"/>
        <v>215</v>
      </c>
      <c r="I123" s="103">
        <f t="shared" si="11"/>
        <v>18935</v>
      </c>
      <c r="K123" s="103" t="str">
        <f t="shared" ref="K123:R123" si="18">IF(AND(K72="-",K21="-"),"-",SUM(K72,K21))</f>
        <v>-</v>
      </c>
      <c r="L123" s="103">
        <f t="shared" si="18"/>
        <v>32</v>
      </c>
      <c r="M123" s="103">
        <f t="shared" si="18"/>
        <v>0</v>
      </c>
      <c r="N123" s="103">
        <f t="shared" si="18"/>
        <v>86167</v>
      </c>
      <c r="O123" s="103">
        <f t="shared" si="18"/>
        <v>47398</v>
      </c>
      <c r="P123" s="103">
        <f t="shared" si="18"/>
        <v>11914</v>
      </c>
      <c r="Q123" s="103">
        <f t="shared" si="18"/>
        <v>324</v>
      </c>
      <c r="R123" s="103">
        <f t="shared" si="18"/>
        <v>145835</v>
      </c>
      <c r="S123" s="14"/>
      <c r="T123" s="14"/>
    </row>
    <row r="124" spans="1:20" ht="11.25" customHeight="1">
      <c r="A124" s="68">
        <v>1993</v>
      </c>
      <c r="B124" s="103" t="str">
        <f t="shared" si="11"/>
        <v>-</v>
      </c>
      <c r="C124" s="103">
        <f t="shared" si="11"/>
        <v>178</v>
      </c>
      <c r="D124" s="103" t="str">
        <f t="shared" si="11"/>
        <v>-</v>
      </c>
      <c r="E124" s="103">
        <f t="shared" si="11"/>
        <v>3444</v>
      </c>
      <c r="F124" s="103">
        <f t="shared" si="11"/>
        <v>5959</v>
      </c>
      <c r="G124" s="103">
        <f t="shared" si="11"/>
        <v>4273</v>
      </c>
      <c r="H124" s="103" t="str">
        <f t="shared" si="11"/>
        <v>-</v>
      </c>
      <c r="I124" s="103">
        <f t="shared" si="11"/>
        <v>13854</v>
      </c>
      <c r="K124" s="103" t="str">
        <f t="shared" ref="K124:R124" si="19">IF(AND(K73="-",K22="-"),"-",SUM(K73,K22))</f>
        <v>-</v>
      </c>
      <c r="L124" s="103">
        <f t="shared" si="19"/>
        <v>48</v>
      </c>
      <c r="M124" s="103" t="str">
        <f t="shared" si="19"/>
        <v>-</v>
      </c>
      <c r="N124" s="103">
        <f t="shared" si="19"/>
        <v>51065</v>
      </c>
      <c r="O124" s="103">
        <f t="shared" si="19"/>
        <v>65997</v>
      </c>
      <c r="P124" s="103">
        <f t="shared" si="19"/>
        <v>30021</v>
      </c>
      <c r="Q124" s="103" t="str">
        <f t="shared" si="19"/>
        <v>-</v>
      </c>
      <c r="R124" s="103">
        <f t="shared" si="19"/>
        <v>147131</v>
      </c>
      <c r="S124" s="14"/>
      <c r="T124" s="14"/>
    </row>
    <row r="125" spans="1:20" ht="11.25" customHeight="1">
      <c r="A125" s="68">
        <v>1994</v>
      </c>
      <c r="B125" s="103" t="str">
        <f t="shared" si="11"/>
        <v>-</v>
      </c>
      <c r="C125" s="103" t="str">
        <f t="shared" si="11"/>
        <v>-</v>
      </c>
      <c r="D125" s="103" t="str">
        <f t="shared" si="11"/>
        <v>-</v>
      </c>
      <c r="E125" s="103" t="str">
        <f t="shared" si="11"/>
        <v>-</v>
      </c>
      <c r="F125" s="103" t="str">
        <f t="shared" si="11"/>
        <v>-</v>
      </c>
      <c r="G125" s="103" t="str">
        <f t="shared" si="11"/>
        <v>-</v>
      </c>
      <c r="H125" s="103" t="str">
        <f t="shared" si="11"/>
        <v>-</v>
      </c>
      <c r="I125" s="103" t="str">
        <f t="shared" si="11"/>
        <v>-</v>
      </c>
      <c r="K125" s="103" t="str">
        <f t="shared" ref="K125:R125" si="20">IF(AND(K74="-",K23="-"),"-",SUM(K74,K23))</f>
        <v>-</v>
      </c>
      <c r="L125" s="103" t="str">
        <f t="shared" si="20"/>
        <v>-</v>
      </c>
      <c r="M125" s="103" t="str">
        <f t="shared" si="20"/>
        <v>-</v>
      </c>
      <c r="N125" s="103" t="str">
        <f t="shared" si="20"/>
        <v>-</v>
      </c>
      <c r="O125" s="103" t="str">
        <f t="shared" si="20"/>
        <v>-</v>
      </c>
      <c r="P125" s="103" t="str">
        <f t="shared" si="20"/>
        <v>-</v>
      </c>
      <c r="Q125" s="103" t="str">
        <f t="shared" si="20"/>
        <v>-</v>
      </c>
      <c r="R125" s="103">
        <f t="shared" si="20"/>
        <v>0</v>
      </c>
      <c r="S125" s="14"/>
      <c r="T125" s="14"/>
    </row>
    <row r="126" spans="1:20" ht="11.25" customHeight="1">
      <c r="A126" s="68">
        <v>1995</v>
      </c>
      <c r="B126" s="103" t="str">
        <f t="shared" si="11"/>
        <v>-</v>
      </c>
      <c r="C126" s="103" t="str">
        <f t="shared" si="11"/>
        <v>-</v>
      </c>
      <c r="D126" s="103" t="str">
        <f t="shared" si="11"/>
        <v>-</v>
      </c>
      <c r="E126" s="103">
        <f t="shared" si="11"/>
        <v>68</v>
      </c>
      <c r="F126" s="103">
        <f t="shared" si="11"/>
        <v>453</v>
      </c>
      <c r="G126" s="103">
        <f t="shared" si="11"/>
        <v>97</v>
      </c>
      <c r="H126" s="103" t="str">
        <f t="shared" si="11"/>
        <v>-</v>
      </c>
      <c r="I126" s="103">
        <f t="shared" si="11"/>
        <v>618</v>
      </c>
      <c r="K126" s="103" t="str">
        <f t="shared" ref="K126:R126" si="21">IF(AND(K75="-",K24="-"),"-",SUM(K75,K24))</f>
        <v>-</v>
      </c>
      <c r="L126" s="103" t="str">
        <f t="shared" si="21"/>
        <v>-</v>
      </c>
      <c r="M126" s="103" t="str">
        <f t="shared" si="21"/>
        <v>-</v>
      </c>
      <c r="N126" s="103">
        <f t="shared" si="21"/>
        <v>9176</v>
      </c>
      <c r="O126" s="103">
        <f t="shared" si="21"/>
        <v>54573</v>
      </c>
      <c r="P126" s="103">
        <f t="shared" si="21"/>
        <v>16280</v>
      </c>
      <c r="Q126" s="103" t="str">
        <f t="shared" si="21"/>
        <v>-</v>
      </c>
      <c r="R126" s="103">
        <f t="shared" si="21"/>
        <v>80029</v>
      </c>
      <c r="S126" s="14"/>
      <c r="T126" s="14"/>
    </row>
    <row r="127" spans="1:20" ht="11.25" customHeight="1">
      <c r="A127" s="68">
        <v>1996</v>
      </c>
      <c r="B127" s="103" t="str">
        <f t="shared" ref="B127:I136" si="22">IF(AND(B76="-",B25="-"),"-",SUM(B76,B25))</f>
        <v>-</v>
      </c>
      <c r="C127" s="103" t="str">
        <f t="shared" si="22"/>
        <v>-</v>
      </c>
      <c r="D127" s="103" t="str">
        <f t="shared" si="22"/>
        <v>-</v>
      </c>
      <c r="E127" s="103">
        <f t="shared" si="22"/>
        <v>35</v>
      </c>
      <c r="F127" s="103">
        <f t="shared" si="22"/>
        <v>118</v>
      </c>
      <c r="G127" s="103">
        <f t="shared" si="22"/>
        <v>52</v>
      </c>
      <c r="H127" s="103" t="str">
        <f t="shared" si="22"/>
        <v>-</v>
      </c>
      <c r="I127" s="103">
        <f t="shared" si="22"/>
        <v>205</v>
      </c>
      <c r="K127" s="103" t="str">
        <f t="shared" ref="K127:R127" si="23">IF(AND(K76="-",K25="-"),"-",SUM(K76,K25))</f>
        <v>-</v>
      </c>
      <c r="L127" s="103" t="str">
        <f t="shared" si="23"/>
        <v>-</v>
      </c>
      <c r="M127" s="103" t="str">
        <f t="shared" si="23"/>
        <v>-</v>
      </c>
      <c r="N127" s="103">
        <f t="shared" si="23"/>
        <v>12069</v>
      </c>
      <c r="O127" s="103">
        <f t="shared" si="23"/>
        <v>37277</v>
      </c>
      <c r="P127" s="103">
        <f t="shared" si="23"/>
        <v>9122</v>
      </c>
      <c r="Q127" s="103" t="str">
        <f t="shared" si="23"/>
        <v>-</v>
      </c>
      <c r="R127" s="103">
        <f t="shared" si="23"/>
        <v>58468</v>
      </c>
      <c r="S127" s="14"/>
      <c r="T127" s="14"/>
    </row>
    <row r="128" spans="1:20" ht="11.25" customHeight="1">
      <c r="A128" s="68">
        <v>1997</v>
      </c>
      <c r="B128" s="103" t="str">
        <f t="shared" si="22"/>
        <v>-</v>
      </c>
      <c r="C128" s="103" t="str">
        <f t="shared" si="22"/>
        <v>-</v>
      </c>
      <c r="D128" s="103" t="str">
        <f t="shared" si="22"/>
        <v>-</v>
      </c>
      <c r="E128" s="103">
        <f t="shared" si="22"/>
        <v>2026</v>
      </c>
      <c r="F128" s="103">
        <f t="shared" si="22"/>
        <v>1811</v>
      </c>
      <c r="G128" s="103">
        <f t="shared" si="22"/>
        <v>315</v>
      </c>
      <c r="H128" s="103" t="str">
        <f t="shared" si="22"/>
        <v>-</v>
      </c>
      <c r="I128" s="103">
        <f t="shared" si="22"/>
        <v>4152</v>
      </c>
      <c r="K128" s="103" t="str">
        <f t="shared" ref="K128:R128" si="24">IF(AND(K77="-",K26="-"),"-",SUM(K77,K26))</f>
        <v>-</v>
      </c>
      <c r="L128" s="103" t="str">
        <f t="shared" si="24"/>
        <v>-</v>
      </c>
      <c r="M128" s="103" t="str">
        <f t="shared" si="24"/>
        <v>-</v>
      </c>
      <c r="N128" s="103">
        <f t="shared" si="24"/>
        <v>18835</v>
      </c>
      <c r="O128" s="103">
        <f t="shared" si="24"/>
        <v>13310</v>
      </c>
      <c r="P128" s="103">
        <f t="shared" si="24"/>
        <v>424</v>
      </c>
      <c r="Q128" s="103" t="str">
        <f t="shared" si="24"/>
        <v>-</v>
      </c>
      <c r="R128" s="103">
        <f t="shared" si="24"/>
        <v>32569</v>
      </c>
      <c r="S128" s="14"/>
      <c r="T128" s="14"/>
    </row>
    <row r="129" spans="1:20" ht="11.25" customHeight="1">
      <c r="A129" s="68">
        <v>1998</v>
      </c>
      <c r="B129" s="103" t="str">
        <f t="shared" si="22"/>
        <v>-</v>
      </c>
      <c r="C129" s="103" t="str">
        <f t="shared" si="22"/>
        <v>-</v>
      </c>
      <c r="D129" s="103" t="str">
        <f t="shared" si="22"/>
        <v>-</v>
      </c>
      <c r="E129" s="103" t="str">
        <f t="shared" si="22"/>
        <v>-</v>
      </c>
      <c r="F129" s="103">
        <f t="shared" si="22"/>
        <v>2011</v>
      </c>
      <c r="G129" s="103">
        <f t="shared" si="22"/>
        <v>281</v>
      </c>
      <c r="H129" s="103" t="str">
        <f t="shared" si="22"/>
        <v>-</v>
      </c>
      <c r="I129" s="103">
        <f t="shared" si="22"/>
        <v>2292</v>
      </c>
      <c r="K129" s="103" t="str">
        <f t="shared" ref="K129:R129" si="25">IF(AND(K78="-",K27="-"),"-",SUM(K78,K27))</f>
        <v>-</v>
      </c>
      <c r="L129" s="103" t="str">
        <f t="shared" si="25"/>
        <v>-</v>
      </c>
      <c r="M129" s="103" t="str">
        <f t="shared" si="25"/>
        <v>-</v>
      </c>
      <c r="N129" s="103" t="str">
        <f t="shared" si="25"/>
        <v>-</v>
      </c>
      <c r="O129" s="103">
        <f t="shared" si="25"/>
        <v>21313</v>
      </c>
      <c r="P129" s="103">
        <f t="shared" si="25"/>
        <v>1564</v>
      </c>
      <c r="Q129" s="103" t="str">
        <f t="shared" si="25"/>
        <v>-</v>
      </c>
      <c r="R129" s="103">
        <f t="shared" si="25"/>
        <v>22877</v>
      </c>
      <c r="S129" s="14"/>
      <c r="T129" s="14"/>
    </row>
    <row r="130" spans="1:20" ht="11.25" customHeight="1">
      <c r="A130" s="68">
        <v>1999</v>
      </c>
      <c r="B130" s="103" t="str">
        <f t="shared" si="22"/>
        <v>-</v>
      </c>
      <c r="C130" s="103" t="str">
        <f t="shared" si="22"/>
        <v>-</v>
      </c>
      <c r="D130" s="103" t="str">
        <f t="shared" si="22"/>
        <v>-</v>
      </c>
      <c r="E130" s="103">
        <f t="shared" si="22"/>
        <v>3381</v>
      </c>
      <c r="F130" s="103">
        <f t="shared" si="22"/>
        <v>5720</v>
      </c>
      <c r="G130" s="103">
        <f t="shared" si="22"/>
        <v>1720</v>
      </c>
      <c r="H130" s="103" t="str">
        <f t="shared" si="22"/>
        <v>-</v>
      </c>
      <c r="I130" s="103">
        <f t="shared" si="22"/>
        <v>10821</v>
      </c>
      <c r="K130" s="103" t="str">
        <f t="shared" ref="K130:R130" si="26">IF(AND(K79="-",K28="-"),"-",SUM(K79,K28))</f>
        <v>-</v>
      </c>
      <c r="L130" s="103" t="str">
        <f t="shared" si="26"/>
        <v>-</v>
      </c>
      <c r="M130" s="103" t="str">
        <f t="shared" si="26"/>
        <v>-</v>
      </c>
      <c r="N130" s="103">
        <f t="shared" si="26"/>
        <v>13813</v>
      </c>
      <c r="O130" s="103">
        <f t="shared" si="26"/>
        <v>24390</v>
      </c>
      <c r="P130" s="103">
        <f t="shared" si="26"/>
        <v>9466</v>
      </c>
      <c r="Q130" s="103" t="str">
        <f t="shared" si="26"/>
        <v>-</v>
      </c>
      <c r="R130" s="103">
        <f t="shared" si="26"/>
        <v>47669</v>
      </c>
      <c r="S130" s="14"/>
      <c r="T130" s="14"/>
    </row>
    <row r="131" spans="1:20" ht="11.25" customHeight="1">
      <c r="A131" s="68">
        <v>2000</v>
      </c>
      <c r="B131" s="103" t="str">
        <f t="shared" si="22"/>
        <v>-</v>
      </c>
      <c r="C131" s="103" t="str">
        <f t="shared" si="22"/>
        <v>-</v>
      </c>
      <c r="D131" s="103" t="str">
        <f t="shared" si="22"/>
        <v>-</v>
      </c>
      <c r="E131" s="103">
        <f t="shared" si="22"/>
        <v>5755</v>
      </c>
      <c r="F131" s="103">
        <f t="shared" si="22"/>
        <v>3487</v>
      </c>
      <c r="G131" s="103" t="str">
        <f t="shared" si="22"/>
        <v>-</v>
      </c>
      <c r="H131" s="103" t="str">
        <f t="shared" si="22"/>
        <v>-</v>
      </c>
      <c r="I131" s="103">
        <f t="shared" si="22"/>
        <v>9242</v>
      </c>
      <c r="K131" s="103" t="str">
        <f t="shared" ref="K131:R131" si="27">IF(AND(K80="-",K29="-"),"-",SUM(K80,K29))</f>
        <v>-</v>
      </c>
      <c r="L131" s="103" t="str">
        <f t="shared" si="27"/>
        <v>-</v>
      </c>
      <c r="M131" s="103" t="str">
        <f t="shared" si="27"/>
        <v>-</v>
      </c>
      <c r="N131" s="103">
        <f t="shared" si="27"/>
        <v>41328</v>
      </c>
      <c r="O131" s="103">
        <f t="shared" si="27"/>
        <v>38530</v>
      </c>
      <c r="P131" s="103">
        <f t="shared" si="27"/>
        <v>2067</v>
      </c>
      <c r="Q131" s="103" t="str">
        <f t="shared" si="27"/>
        <v>-</v>
      </c>
      <c r="R131" s="103">
        <f t="shared" si="27"/>
        <v>81925</v>
      </c>
      <c r="S131" s="14"/>
      <c r="T131" s="14"/>
    </row>
    <row r="132" spans="1:20" ht="11.25" customHeight="1">
      <c r="A132" s="68">
        <v>2001</v>
      </c>
      <c r="B132" s="103" t="str">
        <f t="shared" si="22"/>
        <v>-</v>
      </c>
      <c r="C132" s="103" t="str">
        <f t="shared" si="22"/>
        <v>-</v>
      </c>
      <c r="D132" s="103" t="str">
        <f t="shared" si="22"/>
        <v>-</v>
      </c>
      <c r="E132" s="103">
        <f t="shared" si="22"/>
        <v>16885</v>
      </c>
      <c r="F132" s="103">
        <f t="shared" si="22"/>
        <v>7002</v>
      </c>
      <c r="G132" s="103">
        <f t="shared" si="22"/>
        <v>1605</v>
      </c>
      <c r="H132" s="103">
        <f t="shared" si="22"/>
        <v>100</v>
      </c>
      <c r="I132" s="103">
        <f t="shared" si="22"/>
        <v>25592</v>
      </c>
      <c r="K132" s="103" t="str">
        <f t="shared" ref="K132:R132" si="28">IF(AND(K81="-",K30="-"),"-",SUM(K81,K30))</f>
        <v>-</v>
      </c>
      <c r="L132" s="103" t="str">
        <f t="shared" si="28"/>
        <v>-</v>
      </c>
      <c r="M132" s="103" t="str">
        <f t="shared" si="28"/>
        <v>-</v>
      </c>
      <c r="N132" s="103">
        <f t="shared" si="28"/>
        <v>88859</v>
      </c>
      <c r="O132" s="103">
        <f t="shared" si="28"/>
        <v>89757</v>
      </c>
      <c r="P132" s="103">
        <f t="shared" si="28"/>
        <v>28620</v>
      </c>
      <c r="Q132" s="103">
        <f t="shared" si="28"/>
        <v>15</v>
      </c>
      <c r="R132" s="103">
        <f t="shared" si="28"/>
        <v>207251</v>
      </c>
      <c r="S132" s="14"/>
      <c r="T132" s="14"/>
    </row>
    <row r="133" spans="1:20" ht="11.25" customHeight="1">
      <c r="A133" s="68">
        <v>2002</v>
      </c>
      <c r="B133" s="103" t="str">
        <f t="shared" si="22"/>
        <v>-</v>
      </c>
      <c r="C133" s="103">
        <f t="shared" si="22"/>
        <v>2640</v>
      </c>
      <c r="D133" s="103">
        <f t="shared" si="22"/>
        <v>17499</v>
      </c>
      <c r="E133" s="103">
        <f t="shared" si="22"/>
        <v>26904</v>
      </c>
      <c r="F133" s="103">
        <f t="shared" si="22"/>
        <v>13282</v>
      </c>
      <c r="G133" s="103">
        <f t="shared" si="22"/>
        <v>204</v>
      </c>
      <c r="H133" s="103">
        <f t="shared" si="22"/>
        <v>46</v>
      </c>
      <c r="I133" s="103">
        <f t="shared" si="22"/>
        <v>60575</v>
      </c>
      <c r="K133" s="103" t="str">
        <f t="shared" ref="K133:R133" si="29">IF(AND(K82="-",K31="-"),"-",SUM(K82,K31))</f>
        <v>-</v>
      </c>
      <c r="L133" s="103">
        <f t="shared" si="29"/>
        <v>5</v>
      </c>
      <c r="M133" s="103">
        <f t="shared" si="29"/>
        <v>301</v>
      </c>
      <c r="N133" s="103">
        <f t="shared" si="29"/>
        <v>24895</v>
      </c>
      <c r="O133" s="103">
        <f t="shared" si="29"/>
        <v>49718</v>
      </c>
      <c r="P133" s="103">
        <f t="shared" si="29"/>
        <v>13614</v>
      </c>
      <c r="Q133" s="103">
        <f t="shared" si="29"/>
        <v>4</v>
      </c>
      <c r="R133" s="103">
        <f t="shared" si="29"/>
        <v>88537</v>
      </c>
      <c r="S133" s="14"/>
      <c r="T133" s="14"/>
    </row>
    <row r="134" spans="1:20" ht="11.25" customHeight="1">
      <c r="A134" s="68">
        <v>2003</v>
      </c>
      <c r="B134" s="103" t="str">
        <f t="shared" si="22"/>
        <v>-</v>
      </c>
      <c r="C134" s="103" t="str">
        <f t="shared" si="22"/>
        <v>-</v>
      </c>
      <c r="D134" s="103">
        <f t="shared" si="22"/>
        <v>2741</v>
      </c>
      <c r="E134" s="103">
        <f t="shared" si="22"/>
        <v>15003</v>
      </c>
      <c r="F134" s="103">
        <f t="shared" si="22"/>
        <v>15972</v>
      </c>
      <c r="G134" s="103">
        <f t="shared" si="22"/>
        <v>2735</v>
      </c>
      <c r="H134" s="103">
        <f t="shared" si="22"/>
        <v>62</v>
      </c>
      <c r="I134" s="103">
        <f t="shared" si="22"/>
        <v>36513</v>
      </c>
      <c r="K134" s="103" t="str">
        <f t="shared" ref="K134:R134" si="30">IF(AND(K83="-",K32="-"),"-",SUM(K83,K32))</f>
        <v>-</v>
      </c>
      <c r="L134" s="103" t="str">
        <f t="shared" si="30"/>
        <v>-</v>
      </c>
      <c r="M134" s="103">
        <f t="shared" si="30"/>
        <v>4290</v>
      </c>
      <c r="N134" s="103">
        <f t="shared" si="30"/>
        <v>58146</v>
      </c>
      <c r="O134" s="103">
        <f t="shared" si="30"/>
        <v>91214</v>
      </c>
      <c r="P134" s="103">
        <f t="shared" si="30"/>
        <v>15205</v>
      </c>
      <c r="Q134" s="103">
        <f t="shared" si="30"/>
        <v>12</v>
      </c>
      <c r="R134" s="103">
        <f t="shared" si="30"/>
        <v>168867</v>
      </c>
      <c r="S134" s="14"/>
      <c r="T134" s="14"/>
    </row>
    <row r="135" spans="1:20" ht="11.25" customHeight="1">
      <c r="A135" s="68">
        <v>2004</v>
      </c>
      <c r="B135" s="103" t="str">
        <f t="shared" si="22"/>
        <v>-</v>
      </c>
      <c r="C135" s="103" t="str">
        <f t="shared" si="22"/>
        <v>-</v>
      </c>
      <c r="D135" s="103">
        <f t="shared" si="22"/>
        <v>574</v>
      </c>
      <c r="E135" s="103">
        <f t="shared" si="22"/>
        <v>10125</v>
      </c>
      <c r="F135" s="103">
        <f t="shared" si="22"/>
        <v>12442</v>
      </c>
      <c r="G135" s="103">
        <f t="shared" si="22"/>
        <v>3949</v>
      </c>
      <c r="H135" s="103">
        <f t="shared" si="22"/>
        <v>6</v>
      </c>
      <c r="I135" s="103">
        <f t="shared" si="22"/>
        <v>27090</v>
      </c>
      <c r="J135" s="42"/>
      <c r="K135" s="103" t="str">
        <f t="shared" ref="K135:R135" si="31">IF(AND(K84="-",K33="-"),"-",SUM(K84,K33))</f>
        <v>-</v>
      </c>
      <c r="L135" s="103" t="str">
        <f t="shared" si="31"/>
        <v>-</v>
      </c>
      <c r="M135" s="103">
        <f t="shared" si="31"/>
        <v>2884</v>
      </c>
      <c r="N135" s="103">
        <f t="shared" si="31"/>
        <v>46471</v>
      </c>
      <c r="O135" s="103">
        <f t="shared" si="31"/>
        <v>68229</v>
      </c>
      <c r="P135" s="103">
        <f t="shared" si="31"/>
        <v>17847</v>
      </c>
      <c r="Q135" s="103">
        <f t="shared" si="31"/>
        <v>3</v>
      </c>
      <c r="R135" s="103">
        <f t="shared" si="31"/>
        <v>135434</v>
      </c>
      <c r="S135" s="14"/>
      <c r="T135" s="14"/>
    </row>
    <row r="136" spans="1:20" ht="11.25" customHeight="1">
      <c r="A136" s="68">
        <v>2005</v>
      </c>
      <c r="B136" s="103" t="str">
        <f t="shared" si="22"/>
        <v>-</v>
      </c>
      <c r="C136" s="103" t="str">
        <f t="shared" si="22"/>
        <v>-</v>
      </c>
      <c r="D136" s="103">
        <f t="shared" si="22"/>
        <v>364</v>
      </c>
      <c r="E136" s="103">
        <f t="shared" si="22"/>
        <v>9759.4236039019888</v>
      </c>
      <c r="F136" s="103">
        <f t="shared" si="22"/>
        <v>22828.399514076762</v>
      </c>
      <c r="G136" s="103">
        <f t="shared" si="22"/>
        <v>7008.9502311670931</v>
      </c>
      <c r="H136" s="103">
        <f t="shared" si="22"/>
        <v>43</v>
      </c>
      <c r="I136" s="103">
        <f t="shared" si="22"/>
        <v>40003.773349145842</v>
      </c>
      <c r="J136" s="42"/>
      <c r="K136" s="103" t="str">
        <f t="shared" ref="K136:R136" si="32">IF(AND(K85="-",K34="-"),"-",SUM(K85,K34))</f>
        <v>-</v>
      </c>
      <c r="L136" s="103" t="str">
        <f t="shared" si="32"/>
        <v>-</v>
      </c>
      <c r="M136" s="103">
        <f t="shared" si="32"/>
        <v>126</v>
      </c>
      <c r="N136" s="103">
        <f t="shared" si="32"/>
        <v>19610.76608873891</v>
      </c>
      <c r="O136" s="103">
        <f t="shared" si="32"/>
        <v>32087.151707361139</v>
      </c>
      <c r="P136" s="103">
        <f t="shared" si="32"/>
        <v>9893.6344315132774</v>
      </c>
      <c r="Q136" s="103">
        <f t="shared" si="32"/>
        <v>18</v>
      </c>
      <c r="R136" s="103">
        <f t="shared" si="32"/>
        <v>61735.552227613327</v>
      </c>
      <c r="S136" s="14"/>
      <c r="T136" s="14"/>
    </row>
    <row r="137" spans="1:20" ht="11.25" customHeight="1">
      <c r="A137" s="68">
        <v>2006</v>
      </c>
      <c r="B137" s="103" t="str">
        <f t="shared" ref="B137:I137" si="33">IF(AND(B86="-",B35="-"),"-",SUM(B86,B35))</f>
        <v>-</v>
      </c>
      <c r="C137" s="103" t="str">
        <f t="shared" si="33"/>
        <v>-</v>
      </c>
      <c r="D137" s="103">
        <f t="shared" si="33"/>
        <v>202.26999999999998</v>
      </c>
      <c r="E137" s="103">
        <f t="shared" si="33"/>
        <v>3832.4300000000003</v>
      </c>
      <c r="F137" s="103">
        <f t="shared" si="33"/>
        <v>6040.0999999999995</v>
      </c>
      <c r="G137" s="103">
        <f t="shared" si="33"/>
        <v>1011.02</v>
      </c>
      <c r="H137" s="103">
        <f t="shared" si="33"/>
        <v>90.54</v>
      </c>
      <c r="I137" s="103">
        <f t="shared" si="33"/>
        <v>11176.36</v>
      </c>
      <c r="J137" s="42"/>
      <c r="K137" s="103" t="str">
        <f t="shared" ref="K137:R137" si="34">IF(AND(K86="-",K35="-"),"-",SUM(K86,K35))</f>
        <v>-</v>
      </c>
      <c r="L137" s="103" t="str">
        <f t="shared" si="34"/>
        <v>-</v>
      </c>
      <c r="M137" s="103">
        <f t="shared" si="34"/>
        <v>416.05</v>
      </c>
      <c r="N137" s="103">
        <f t="shared" si="34"/>
        <v>14663.27</v>
      </c>
      <c r="O137" s="103">
        <f t="shared" si="34"/>
        <v>24068.910000000003</v>
      </c>
      <c r="P137" s="103">
        <f t="shared" si="34"/>
        <v>2347.1999999999998</v>
      </c>
      <c r="Q137" s="103">
        <f t="shared" si="34"/>
        <v>2.4</v>
      </c>
      <c r="R137" s="103">
        <f t="shared" si="34"/>
        <v>41497.83</v>
      </c>
      <c r="S137" s="14"/>
      <c r="T137" s="14"/>
    </row>
    <row r="138" spans="1:20" ht="11.25" customHeight="1">
      <c r="A138" s="68">
        <v>2007</v>
      </c>
      <c r="B138" s="103" t="str">
        <f t="shared" ref="B138:I138" si="35">IF(AND(B87="-",B36="-"),"-",SUM(B87,B36))</f>
        <v>-</v>
      </c>
      <c r="C138" s="103" t="str">
        <f t="shared" si="35"/>
        <v>-</v>
      </c>
      <c r="D138" s="103" t="str">
        <f t="shared" si="35"/>
        <v>-</v>
      </c>
      <c r="E138" s="103">
        <f t="shared" si="35"/>
        <v>4177.7299999999996</v>
      </c>
      <c r="F138" s="103">
        <f t="shared" si="35"/>
        <v>4819.41</v>
      </c>
      <c r="G138" s="103">
        <f t="shared" si="35"/>
        <v>540.65</v>
      </c>
      <c r="H138" s="103">
        <f t="shared" si="35"/>
        <v>0</v>
      </c>
      <c r="I138" s="103">
        <f t="shared" si="35"/>
        <v>9537.7900000000009</v>
      </c>
      <c r="J138" s="42"/>
      <c r="K138" s="103" t="str">
        <f t="shared" ref="K138:R138" si="36">IF(AND(K87="-",K36="-"),"-",SUM(K87,K36))</f>
        <v>-</v>
      </c>
      <c r="L138" s="103" t="str">
        <f t="shared" si="36"/>
        <v>-</v>
      </c>
      <c r="M138" s="103" t="str">
        <f t="shared" si="36"/>
        <v>-</v>
      </c>
      <c r="N138" s="103">
        <f t="shared" si="36"/>
        <v>29010.18</v>
      </c>
      <c r="O138" s="103">
        <f t="shared" si="36"/>
        <v>67286.48000000001</v>
      </c>
      <c r="P138" s="103">
        <f t="shared" si="36"/>
        <v>5887.9400000000005</v>
      </c>
      <c r="Q138" s="103">
        <f t="shared" si="36"/>
        <v>0</v>
      </c>
      <c r="R138" s="103">
        <f t="shared" si="36"/>
        <v>102184.59999999999</v>
      </c>
      <c r="S138" s="14"/>
      <c r="T138" s="14"/>
    </row>
    <row r="139" spans="1:20" ht="11.25" customHeight="1">
      <c r="A139" s="68">
        <v>2008</v>
      </c>
      <c r="B139" s="103" t="str">
        <f t="shared" ref="B139:I139" si="37">IF(AND(B88="-",B37="-"),"-",SUM(B88,B37))</f>
        <v>-</v>
      </c>
      <c r="C139" s="103">
        <f t="shared" si="37"/>
        <v>17</v>
      </c>
      <c r="D139" s="103">
        <f t="shared" si="37"/>
        <v>3162.5499999999997</v>
      </c>
      <c r="E139" s="103">
        <f t="shared" si="37"/>
        <v>6936.7</v>
      </c>
      <c r="F139" s="103">
        <f t="shared" si="37"/>
        <v>4915.58</v>
      </c>
      <c r="G139" s="103">
        <f t="shared" si="37"/>
        <v>413.91</v>
      </c>
      <c r="H139" s="103">
        <f t="shared" si="37"/>
        <v>6.25</v>
      </c>
      <c r="I139" s="103">
        <f t="shared" si="37"/>
        <v>15451.99</v>
      </c>
      <c r="J139" s="42"/>
      <c r="K139" s="103" t="str">
        <f t="shared" ref="K139:R139" si="38">IF(AND(K88="-",K37="-"),"-",SUM(K88,K37))</f>
        <v>-</v>
      </c>
      <c r="L139" s="103" t="str">
        <f t="shared" si="38"/>
        <v>-</v>
      </c>
      <c r="M139" s="103">
        <f t="shared" si="38"/>
        <v>461.27</v>
      </c>
      <c r="N139" s="103">
        <f t="shared" si="38"/>
        <v>7776.8099999999995</v>
      </c>
      <c r="O139" s="103">
        <f t="shared" si="38"/>
        <v>11069.61</v>
      </c>
      <c r="P139" s="103">
        <f t="shared" si="38"/>
        <v>1751.83</v>
      </c>
      <c r="Q139" s="103">
        <f t="shared" si="38"/>
        <v>1.25</v>
      </c>
      <c r="R139" s="103">
        <f t="shared" si="38"/>
        <v>21060.77</v>
      </c>
      <c r="S139" s="14"/>
      <c r="T139" s="14"/>
    </row>
    <row r="140" spans="1:20" ht="11.25" customHeight="1">
      <c r="A140" s="68">
        <v>2009</v>
      </c>
      <c r="B140" s="103" t="str">
        <f t="shared" ref="B140:I140" si="39">IF(AND(B89="-",B38="-"),"-",SUM(B89,B38))</f>
        <v>-</v>
      </c>
      <c r="C140" s="103" t="str">
        <f t="shared" si="39"/>
        <v>-</v>
      </c>
      <c r="D140" s="103">
        <f t="shared" si="39"/>
        <v>196.07</v>
      </c>
      <c r="E140" s="103">
        <f t="shared" si="39"/>
        <v>4898.21</v>
      </c>
      <c r="F140" s="103">
        <f t="shared" si="39"/>
        <v>7775.51</v>
      </c>
      <c r="G140" s="103">
        <f t="shared" si="39"/>
        <v>364.34000000000003</v>
      </c>
      <c r="H140" s="103">
        <f t="shared" si="39"/>
        <v>96.78</v>
      </c>
      <c r="I140" s="103">
        <f t="shared" si="39"/>
        <v>13330.91</v>
      </c>
      <c r="J140" s="42"/>
      <c r="K140" s="103" t="str">
        <f t="shared" ref="K140:R140" si="40">IF(AND(K89="-",K38="-"),"-",SUM(K89,K38))</f>
        <v>-</v>
      </c>
      <c r="L140" s="103" t="str">
        <f t="shared" si="40"/>
        <v>-</v>
      </c>
      <c r="M140" s="103">
        <f t="shared" si="40"/>
        <v>1294.99</v>
      </c>
      <c r="N140" s="103">
        <f t="shared" si="40"/>
        <v>44335.130000000005</v>
      </c>
      <c r="O140" s="103">
        <f t="shared" si="40"/>
        <v>99534.34</v>
      </c>
      <c r="P140" s="103">
        <f t="shared" si="40"/>
        <v>12654.859999999999</v>
      </c>
      <c r="Q140" s="103">
        <f t="shared" si="40"/>
        <v>92.41</v>
      </c>
      <c r="R140" s="103">
        <f t="shared" si="40"/>
        <v>157911.73000000001</v>
      </c>
      <c r="S140" s="14"/>
      <c r="T140" s="14"/>
    </row>
    <row r="141" spans="1:20" ht="11.25" customHeight="1">
      <c r="A141" s="68">
        <v>2010</v>
      </c>
      <c r="B141" s="103" t="str">
        <f t="shared" ref="B141:I141" si="41">IF(AND(B90="-",B39="-"),"-",SUM(B90,B39))</f>
        <v>-</v>
      </c>
      <c r="C141" s="103" t="str">
        <f t="shared" si="41"/>
        <v>-</v>
      </c>
      <c r="D141" s="103">
        <f t="shared" si="41"/>
        <v>5036.8100000000004</v>
      </c>
      <c r="E141" s="103">
        <f t="shared" si="41"/>
        <v>13687.04</v>
      </c>
      <c r="F141" s="103">
        <f t="shared" si="41"/>
        <v>17662.37</v>
      </c>
      <c r="G141" s="103">
        <f t="shared" si="41"/>
        <v>2254.96</v>
      </c>
      <c r="H141" s="103">
        <f t="shared" si="41"/>
        <v>44.95</v>
      </c>
      <c r="I141" s="103">
        <f t="shared" si="41"/>
        <v>38686.130000000005</v>
      </c>
      <c r="J141" s="42"/>
      <c r="K141" s="103" t="str">
        <f t="shared" ref="K141:R141" si="42">IF(AND(K90="-",K39="-"),"-",SUM(K90,K39))</f>
        <v>-</v>
      </c>
      <c r="L141" s="103" t="str">
        <f t="shared" si="42"/>
        <v>-</v>
      </c>
      <c r="M141" s="103">
        <f t="shared" si="42"/>
        <v>59.38</v>
      </c>
      <c r="N141" s="103">
        <f t="shared" si="42"/>
        <v>13726.39</v>
      </c>
      <c r="O141" s="103">
        <f t="shared" si="42"/>
        <v>22403.41</v>
      </c>
      <c r="P141" s="103">
        <f t="shared" si="42"/>
        <v>6160.25</v>
      </c>
      <c r="Q141" s="103">
        <f t="shared" si="42"/>
        <v>36.76</v>
      </c>
      <c r="R141" s="103">
        <f t="shared" si="42"/>
        <v>42386.19</v>
      </c>
      <c r="S141" s="14"/>
      <c r="T141" s="14"/>
    </row>
    <row r="142" spans="1:20" ht="11.25" customHeight="1">
      <c r="A142" s="68">
        <v>2011</v>
      </c>
      <c r="B142" s="103" t="str">
        <f t="shared" ref="B142:I142" si="43">IF(AND(B91="-",B40="-"),"-",SUM(B91,B40))</f>
        <v>-</v>
      </c>
      <c r="C142" s="103" t="str">
        <f t="shared" si="43"/>
        <v>-</v>
      </c>
      <c r="D142" s="103">
        <f t="shared" si="43"/>
        <v>2989.8199999999997</v>
      </c>
      <c r="E142" s="103">
        <f t="shared" si="43"/>
        <v>8417.76</v>
      </c>
      <c r="F142" s="103">
        <f t="shared" si="43"/>
        <v>18441.82</v>
      </c>
      <c r="G142" s="103">
        <f t="shared" si="43"/>
        <v>967.87</v>
      </c>
      <c r="H142" s="103">
        <f t="shared" si="43"/>
        <v>5</v>
      </c>
      <c r="I142" s="103">
        <f t="shared" si="43"/>
        <v>30822.269999999997</v>
      </c>
      <c r="J142" s="42"/>
      <c r="K142" s="103" t="str">
        <f t="shared" ref="K142:R142" si="44">IF(AND(K91="-",K40="-"),"-",SUM(K91,K40))</f>
        <v>-</v>
      </c>
      <c r="L142" s="103" t="str">
        <f t="shared" si="44"/>
        <v>-</v>
      </c>
      <c r="M142" s="103">
        <f t="shared" si="44"/>
        <v>797.72</v>
      </c>
      <c r="N142" s="103">
        <f t="shared" si="44"/>
        <v>13074.210000000001</v>
      </c>
      <c r="O142" s="103">
        <f t="shared" si="44"/>
        <v>25504.17</v>
      </c>
      <c r="P142" s="103">
        <f t="shared" si="44"/>
        <v>6249.25</v>
      </c>
      <c r="Q142" s="103">
        <f t="shared" si="44"/>
        <v>2.4500000000000002</v>
      </c>
      <c r="R142" s="103">
        <f t="shared" si="44"/>
        <v>45627.799999999996</v>
      </c>
      <c r="S142" s="14"/>
      <c r="T142" s="14"/>
    </row>
    <row r="143" spans="1:20" ht="11.25" customHeight="1">
      <c r="A143" s="68">
        <v>2012</v>
      </c>
      <c r="B143" s="103" t="str">
        <f t="shared" ref="B143:I143" si="45">IF(AND(B92="-",B41="-"),"-",SUM(B92,B41))</f>
        <v>-</v>
      </c>
      <c r="C143" s="103" t="str">
        <f t="shared" si="45"/>
        <v>-</v>
      </c>
      <c r="D143" s="103">
        <f t="shared" si="45"/>
        <v>10842.96</v>
      </c>
      <c r="E143" s="103">
        <f t="shared" si="45"/>
        <v>10869.55</v>
      </c>
      <c r="F143" s="103">
        <f t="shared" si="45"/>
        <v>11447.119999999999</v>
      </c>
      <c r="G143" s="103">
        <f t="shared" si="45"/>
        <v>2140.63</v>
      </c>
      <c r="H143" s="103">
        <f t="shared" si="45"/>
        <v>132.59</v>
      </c>
      <c r="I143" s="103">
        <f t="shared" si="45"/>
        <v>35432.850000000006</v>
      </c>
      <c r="J143" s="42"/>
      <c r="K143" s="103" t="str">
        <f t="shared" ref="K143:R143" si="46">IF(AND(K92="-",K41="-"),"-",SUM(K92,K41))</f>
        <v>-</v>
      </c>
      <c r="L143" s="103" t="str">
        <f t="shared" si="46"/>
        <v>-</v>
      </c>
      <c r="M143" s="103">
        <f t="shared" si="46"/>
        <v>493.48</v>
      </c>
      <c r="N143" s="103">
        <f t="shared" si="46"/>
        <v>10911.51</v>
      </c>
      <c r="O143" s="103">
        <f t="shared" si="46"/>
        <v>12682.220000000001</v>
      </c>
      <c r="P143" s="103">
        <f t="shared" si="46"/>
        <v>8998.2100000000009</v>
      </c>
      <c r="Q143" s="103">
        <f t="shared" si="46"/>
        <v>20.81</v>
      </c>
      <c r="R143" s="103">
        <f t="shared" si="46"/>
        <v>33106.229999999996</v>
      </c>
      <c r="S143" s="14"/>
      <c r="T143" s="14"/>
    </row>
    <row r="144" spans="1:20" ht="11.25" customHeight="1">
      <c r="A144" s="68">
        <v>2013</v>
      </c>
      <c r="B144" s="103" t="str">
        <f t="shared" ref="B144:I144" si="47">IF(AND(B93="-",B42="-"),"-",SUM(B93,B42))</f>
        <v>-</v>
      </c>
      <c r="C144" s="103">
        <f t="shared" si="47"/>
        <v>130.57999999999998</v>
      </c>
      <c r="D144" s="103">
        <f t="shared" si="47"/>
        <v>4957.43</v>
      </c>
      <c r="E144" s="103">
        <f t="shared" si="47"/>
        <v>9041.93</v>
      </c>
      <c r="F144" s="103">
        <f t="shared" si="47"/>
        <v>14526.3</v>
      </c>
      <c r="G144" s="103">
        <f t="shared" si="47"/>
        <v>2060.9300000000003</v>
      </c>
      <c r="H144" s="103">
        <f t="shared" si="47"/>
        <v>118.68</v>
      </c>
      <c r="I144" s="103">
        <f t="shared" si="47"/>
        <v>30835.85</v>
      </c>
      <c r="J144" s="42"/>
      <c r="K144" s="103" t="str">
        <f t="shared" ref="K144:R144" si="48">IF(AND(K93="-",K42="-"),"-",SUM(K93,K42))</f>
        <v>-</v>
      </c>
      <c r="L144" s="103" t="str">
        <f t="shared" si="48"/>
        <v>-</v>
      </c>
      <c r="M144" s="103">
        <f t="shared" si="48"/>
        <v>4122.6000000000004</v>
      </c>
      <c r="N144" s="103">
        <f t="shared" si="48"/>
        <v>11616.59</v>
      </c>
      <c r="O144" s="103">
        <f t="shared" si="48"/>
        <v>27487.87</v>
      </c>
      <c r="P144" s="103">
        <f t="shared" si="48"/>
        <v>6908.22</v>
      </c>
      <c r="Q144" s="103">
        <f t="shared" si="48"/>
        <v>17.72</v>
      </c>
      <c r="R144" s="103">
        <f t="shared" si="48"/>
        <v>50153</v>
      </c>
      <c r="S144" s="14"/>
      <c r="T144" s="14"/>
    </row>
    <row r="145" spans="1:20" ht="11.25" customHeight="1">
      <c r="A145" s="68">
        <v>2014</v>
      </c>
      <c r="B145" s="103" t="str">
        <f t="shared" ref="B145:I145" si="49">IF(AND(B94="-",B43="-"),"-",SUM(B94,B43))</f>
        <v>-</v>
      </c>
      <c r="C145" s="103">
        <f t="shared" si="49"/>
        <v>650.30999999999995</v>
      </c>
      <c r="D145" s="103">
        <f t="shared" si="49"/>
        <v>6176.5</v>
      </c>
      <c r="E145" s="103">
        <f t="shared" si="49"/>
        <v>16088.49</v>
      </c>
      <c r="F145" s="103">
        <f t="shared" si="49"/>
        <v>17576.010000000002</v>
      </c>
      <c r="G145" s="103">
        <f t="shared" si="49"/>
        <v>1729.44</v>
      </c>
      <c r="H145" s="103">
        <f t="shared" si="49"/>
        <v>110.29</v>
      </c>
      <c r="I145" s="103">
        <f t="shared" si="49"/>
        <v>42331.039999999994</v>
      </c>
      <c r="J145" s="42"/>
      <c r="K145" s="103" t="str">
        <f t="shared" ref="K145:Q145" si="50">IF(AND(K94="-",K43="-"),"-",SUM(K94,K43))</f>
        <v>-</v>
      </c>
      <c r="L145" s="103" t="str">
        <f t="shared" si="50"/>
        <v>-</v>
      </c>
      <c r="M145" s="103">
        <f t="shared" si="50"/>
        <v>8839.01</v>
      </c>
      <c r="N145" s="103">
        <f t="shared" si="50"/>
        <v>40204.6</v>
      </c>
      <c r="O145" s="103">
        <f t="shared" si="50"/>
        <v>60914.15</v>
      </c>
      <c r="P145" s="103">
        <f t="shared" si="50"/>
        <v>29640.080000000002</v>
      </c>
      <c r="Q145" s="103">
        <f t="shared" si="50"/>
        <v>199.14</v>
      </c>
      <c r="R145" s="103">
        <f t="shared" ref="R145:R153" si="51">IF(AND(R94="-",R43="-"),"-",SUM(R94,R43))</f>
        <v>139796.98000000001</v>
      </c>
      <c r="S145" s="14"/>
      <c r="T145" s="14"/>
    </row>
    <row r="146" spans="1:20" ht="11.25" customHeight="1">
      <c r="A146" s="68">
        <v>2015</v>
      </c>
      <c r="B146" s="103" t="str">
        <f t="shared" ref="B146:I146" si="52">IF(AND(B95="-",B44="-"),"-",SUM(B95,B44))</f>
        <v>-</v>
      </c>
      <c r="C146" s="103">
        <f t="shared" si="52"/>
        <v>623.16</v>
      </c>
      <c r="D146" s="103">
        <f t="shared" si="52"/>
        <v>6297.58</v>
      </c>
      <c r="E146" s="103">
        <f t="shared" si="52"/>
        <v>17514.86</v>
      </c>
      <c r="F146" s="103">
        <f t="shared" si="52"/>
        <v>11538.57</v>
      </c>
      <c r="G146" s="103">
        <f t="shared" si="52"/>
        <v>6049.3099999999995</v>
      </c>
      <c r="H146" s="103">
        <f t="shared" si="52"/>
        <v>164.41</v>
      </c>
      <c r="I146" s="103">
        <f t="shared" si="52"/>
        <v>42187.89</v>
      </c>
      <c r="J146" s="42"/>
      <c r="K146" s="103" t="str">
        <f t="shared" ref="K146:Q146" si="53">IF(AND(K95="-",K44="-"),"-",SUM(K95,K44))</f>
        <v>-</v>
      </c>
      <c r="L146" s="103" t="str">
        <f t="shared" si="53"/>
        <v>-</v>
      </c>
      <c r="M146" s="103">
        <f t="shared" si="53"/>
        <v>5946.9400000000005</v>
      </c>
      <c r="N146" s="103">
        <f t="shared" si="53"/>
        <v>31174.42</v>
      </c>
      <c r="O146" s="103">
        <f t="shared" si="53"/>
        <v>27415.649999999998</v>
      </c>
      <c r="P146" s="103">
        <f t="shared" si="53"/>
        <v>19027.48</v>
      </c>
      <c r="Q146" s="103">
        <f t="shared" si="53"/>
        <v>12.74</v>
      </c>
      <c r="R146" s="103">
        <f t="shared" si="51"/>
        <v>83577.23000000001</v>
      </c>
      <c r="S146" s="14"/>
      <c r="T146" s="14"/>
    </row>
    <row r="147" spans="1:20" ht="11.25" customHeight="1">
      <c r="A147" s="68">
        <v>2016</v>
      </c>
      <c r="B147" s="103" t="str">
        <f t="shared" ref="B147:I147" si="54">IF(AND(B96="-",B45="-"),"-",SUM(B96,B45))</f>
        <v>-</v>
      </c>
      <c r="C147" s="103" t="str">
        <f t="shared" si="54"/>
        <v>-</v>
      </c>
      <c r="D147" s="103" t="str">
        <f t="shared" si="54"/>
        <v>-</v>
      </c>
      <c r="E147" s="103">
        <f t="shared" si="54"/>
        <v>10171.99</v>
      </c>
      <c r="F147" s="103">
        <f t="shared" si="54"/>
        <v>7775.48</v>
      </c>
      <c r="G147" s="103" t="str">
        <f t="shared" si="54"/>
        <v>-</v>
      </c>
      <c r="H147" s="103" t="str">
        <f t="shared" si="54"/>
        <v>-</v>
      </c>
      <c r="I147" s="103">
        <f t="shared" si="54"/>
        <v>17947.47</v>
      </c>
      <c r="J147" s="42"/>
      <c r="K147" s="103" t="str">
        <f t="shared" ref="K147:Q147" si="55">IF(AND(K96="-",K45="-"),"-",SUM(K96,K45))</f>
        <v>-</v>
      </c>
      <c r="L147" s="103" t="str">
        <f t="shared" si="55"/>
        <v>-</v>
      </c>
      <c r="M147" s="103" t="str">
        <f t="shared" si="55"/>
        <v>-</v>
      </c>
      <c r="N147" s="103">
        <f t="shared" si="55"/>
        <v>5669.99</v>
      </c>
      <c r="O147" s="103">
        <f t="shared" si="55"/>
        <v>13042.630000000001</v>
      </c>
      <c r="P147" s="103" t="str">
        <f t="shared" si="55"/>
        <v>-</v>
      </c>
      <c r="Q147" s="103" t="str">
        <f t="shared" si="55"/>
        <v>-</v>
      </c>
      <c r="R147" s="103">
        <f t="shared" si="51"/>
        <v>18712.62</v>
      </c>
      <c r="S147" s="14"/>
      <c r="T147" s="14"/>
    </row>
    <row r="148" spans="1:20" ht="11.25" customHeight="1">
      <c r="A148" s="68">
        <v>2017</v>
      </c>
      <c r="B148" s="103" t="str">
        <f t="shared" ref="B148:I148" si="56">IF(AND(B97="-",B46="-"),"-",SUM(B97,B46))</f>
        <v>-</v>
      </c>
      <c r="C148" s="103" t="str">
        <f t="shared" si="56"/>
        <v>-</v>
      </c>
      <c r="D148" s="103">
        <f t="shared" si="56"/>
        <v>899.28</v>
      </c>
      <c r="E148" s="103">
        <f t="shared" si="56"/>
        <v>13348.34</v>
      </c>
      <c r="F148" s="103">
        <f t="shared" si="56"/>
        <v>7606.829999999999</v>
      </c>
      <c r="G148" s="103">
        <f t="shared" si="56"/>
        <v>90.74</v>
      </c>
      <c r="H148" s="103" t="str">
        <f t="shared" si="56"/>
        <v>-</v>
      </c>
      <c r="I148" s="103">
        <f t="shared" si="56"/>
        <v>21945.190000000002</v>
      </c>
      <c r="J148" s="42"/>
      <c r="K148" s="103" t="str">
        <f t="shared" ref="K148:Q148" si="57">IF(AND(K97="-",K46="-"),"-",SUM(K97,K46))</f>
        <v>-</v>
      </c>
      <c r="L148" s="103" t="str">
        <f t="shared" si="57"/>
        <v>-</v>
      </c>
      <c r="M148" s="103">
        <f t="shared" si="57"/>
        <v>100.71000000000001</v>
      </c>
      <c r="N148" s="103">
        <f t="shared" si="57"/>
        <v>16563.330000000002</v>
      </c>
      <c r="O148" s="103">
        <f t="shared" si="57"/>
        <v>25063.15</v>
      </c>
      <c r="P148" s="103">
        <f t="shared" si="57"/>
        <v>929.59999999999991</v>
      </c>
      <c r="Q148" s="103" t="str">
        <f t="shared" si="57"/>
        <v>-</v>
      </c>
      <c r="R148" s="103">
        <f t="shared" si="51"/>
        <v>42656.79</v>
      </c>
      <c r="S148" s="14"/>
      <c r="T148" s="14"/>
    </row>
    <row r="149" spans="1:20" ht="11.25" customHeight="1">
      <c r="A149" s="68">
        <v>2018</v>
      </c>
      <c r="B149" s="103" t="str">
        <f t="shared" ref="B149:I149" si="58">IF(AND(B98="-",B47="-"),"-",SUM(B98,B47))</f>
        <v>-</v>
      </c>
      <c r="C149" s="103" t="str">
        <f t="shared" si="58"/>
        <v>-</v>
      </c>
      <c r="D149" s="103">
        <f t="shared" si="58"/>
        <v>952.96</v>
      </c>
      <c r="E149" s="103">
        <f t="shared" si="58"/>
        <v>5564.03</v>
      </c>
      <c r="F149" s="103">
        <f t="shared" si="58"/>
        <v>4027.67</v>
      </c>
      <c r="G149" s="103">
        <f t="shared" si="58"/>
        <v>57.63</v>
      </c>
      <c r="H149" s="103" t="str">
        <f t="shared" si="58"/>
        <v>-</v>
      </c>
      <c r="I149" s="103">
        <f t="shared" si="58"/>
        <v>10602.29</v>
      </c>
      <c r="J149" s="42"/>
      <c r="K149" s="103" t="str">
        <f t="shared" ref="K149:Q149" si="59">IF(AND(K98="-",K47="-"),"-",SUM(K98,K47))</f>
        <v>-</v>
      </c>
      <c r="L149" s="103" t="str">
        <f t="shared" si="59"/>
        <v>-</v>
      </c>
      <c r="M149" s="103">
        <f t="shared" si="59"/>
        <v>867.94</v>
      </c>
      <c r="N149" s="103">
        <f t="shared" si="59"/>
        <v>10973.68</v>
      </c>
      <c r="O149" s="103">
        <f t="shared" si="59"/>
        <v>29645.989999999998</v>
      </c>
      <c r="P149" s="103">
        <f t="shared" si="59"/>
        <v>350.28999999999996</v>
      </c>
      <c r="Q149" s="103" t="str">
        <f t="shared" si="59"/>
        <v>-</v>
      </c>
      <c r="R149" s="103">
        <f t="shared" si="51"/>
        <v>41837.899999999994</v>
      </c>
      <c r="S149" s="14"/>
      <c r="T149" s="14"/>
    </row>
    <row r="150" spans="1:20" ht="11.25" customHeight="1">
      <c r="A150" s="68">
        <v>2019</v>
      </c>
      <c r="B150" s="103" t="str">
        <f t="shared" ref="B150:I150" si="60">IF(AND(B99="-",B48="-"),"-",SUM(B99,B48))</f>
        <v>-</v>
      </c>
      <c r="C150" s="103" t="str">
        <f t="shared" si="60"/>
        <v>-</v>
      </c>
      <c r="D150" s="103">
        <f t="shared" si="60"/>
        <v>1950.9900000000002</v>
      </c>
      <c r="E150" s="103">
        <f t="shared" si="60"/>
        <v>5965.1900000000005</v>
      </c>
      <c r="F150" s="103">
        <f t="shared" si="60"/>
        <v>2521.5500000000002</v>
      </c>
      <c r="G150" s="103">
        <f t="shared" si="60"/>
        <v>276.18</v>
      </c>
      <c r="H150" s="103">
        <f t="shared" si="60"/>
        <v>164.35</v>
      </c>
      <c r="I150" s="103">
        <f t="shared" si="60"/>
        <v>10878.26</v>
      </c>
      <c r="J150" s="42"/>
      <c r="K150" s="103" t="str">
        <f t="shared" ref="K150:Q150" si="61">IF(AND(K99="-",K48="-"),"-",SUM(K99,K48))</f>
        <v>-</v>
      </c>
      <c r="L150" s="103" t="str">
        <f t="shared" si="61"/>
        <v>-</v>
      </c>
      <c r="M150" s="103">
        <f t="shared" si="61"/>
        <v>6455.35</v>
      </c>
      <c r="N150" s="103">
        <f t="shared" si="61"/>
        <v>32492.399999999998</v>
      </c>
      <c r="O150" s="103">
        <f t="shared" si="61"/>
        <v>39329.089999999997</v>
      </c>
      <c r="P150" s="103">
        <f t="shared" si="61"/>
        <v>3355.85</v>
      </c>
      <c r="Q150" s="103">
        <f t="shared" si="61"/>
        <v>15.86</v>
      </c>
      <c r="R150" s="103">
        <f t="shared" si="51"/>
        <v>81648.55</v>
      </c>
      <c r="S150" s="14"/>
      <c r="T150" s="14"/>
    </row>
    <row r="151" spans="1:20" ht="11.25" customHeight="1">
      <c r="A151" s="68">
        <v>2020</v>
      </c>
      <c r="B151" s="103" t="str">
        <f t="shared" ref="B151:I151" si="62">IF(AND(B100="-",B49="-"),"-",SUM(B100,B49))</f>
        <v>-</v>
      </c>
      <c r="C151" s="103" t="str">
        <f t="shared" si="62"/>
        <v>-</v>
      </c>
      <c r="D151" s="103">
        <f t="shared" si="62"/>
        <v>821.30000000000007</v>
      </c>
      <c r="E151" s="103">
        <f t="shared" si="62"/>
        <v>4769.3599999999997</v>
      </c>
      <c r="F151" s="103">
        <f t="shared" si="62"/>
        <v>1591.84</v>
      </c>
      <c r="G151" s="103">
        <f t="shared" si="62"/>
        <v>478.51</v>
      </c>
      <c r="H151" s="103" t="str">
        <f t="shared" si="62"/>
        <v>-</v>
      </c>
      <c r="I151" s="103">
        <f t="shared" si="62"/>
        <v>7661.01</v>
      </c>
      <c r="J151" s="42"/>
      <c r="K151" s="103" t="str">
        <f t="shared" ref="K151:Q151" si="63">IF(AND(K100="-",K49="-"),"-",SUM(K100,K49))</f>
        <v>-</v>
      </c>
      <c r="L151" s="103" t="str">
        <f t="shared" si="63"/>
        <v>-</v>
      </c>
      <c r="M151" s="103">
        <f t="shared" si="63"/>
        <v>49.98</v>
      </c>
      <c r="N151" s="103">
        <f t="shared" si="63"/>
        <v>17699.04</v>
      </c>
      <c r="O151" s="103">
        <f t="shared" si="63"/>
        <v>3894.54</v>
      </c>
      <c r="P151" s="103">
        <f t="shared" si="63"/>
        <v>2327.23</v>
      </c>
      <c r="Q151" s="103" t="str">
        <f t="shared" si="63"/>
        <v>-</v>
      </c>
      <c r="R151" s="103">
        <f t="shared" si="51"/>
        <v>23970.79</v>
      </c>
      <c r="S151" s="14"/>
      <c r="T151" s="14"/>
    </row>
    <row r="152" spans="1:20" ht="11.25" customHeight="1">
      <c r="A152" s="68">
        <v>2021</v>
      </c>
      <c r="B152" s="103" t="str">
        <f t="shared" ref="B152:I152" si="64">IF(AND(B101="-",B50="-"),"-",SUM(B101,B50))</f>
        <v>-</v>
      </c>
      <c r="C152" s="103" t="str">
        <f t="shared" si="64"/>
        <v>-</v>
      </c>
      <c r="D152" s="103">
        <f t="shared" si="64"/>
        <v>2046.5800000000002</v>
      </c>
      <c r="E152" s="103">
        <f t="shared" si="64"/>
        <v>9202.64</v>
      </c>
      <c r="F152" s="103">
        <f t="shared" si="64"/>
        <v>6111.09</v>
      </c>
      <c r="G152" s="103">
        <f t="shared" si="64"/>
        <v>453.01000000000005</v>
      </c>
      <c r="H152" s="103" t="str">
        <f t="shared" si="64"/>
        <v>-</v>
      </c>
      <c r="I152" s="103">
        <f t="shared" si="64"/>
        <v>17813.32</v>
      </c>
      <c r="J152" s="42"/>
      <c r="K152" s="103" t="str">
        <f t="shared" ref="K152:Q152" si="65">IF(AND(K101="-",K50="-"),"-",SUM(K101,K50))</f>
        <v>-</v>
      </c>
      <c r="L152" s="103" t="str">
        <f t="shared" si="65"/>
        <v>-</v>
      </c>
      <c r="M152" s="103">
        <f t="shared" si="65"/>
        <v>276.87</v>
      </c>
      <c r="N152" s="103">
        <f t="shared" si="65"/>
        <v>15969.86</v>
      </c>
      <c r="O152" s="103">
        <f t="shared" si="65"/>
        <v>40488.25</v>
      </c>
      <c r="P152" s="103">
        <f t="shared" si="65"/>
        <v>7438.5</v>
      </c>
      <c r="Q152" s="103" t="str">
        <f t="shared" si="65"/>
        <v>-</v>
      </c>
      <c r="R152" s="103">
        <f t="shared" si="51"/>
        <v>64173.479999999996</v>
      </c>
      <c r="S152" s="14"/>
      <c r="T152" s="14"/>
    </row>
    <row r="153" spans="1:20" ht="11.25" customHeight="1">
      <c r="A153" s="68">
        <v>2022</v>
      </c>
      <c r="B153" s="103" t="str">
        <f t="shared" ref="B153:I153" si="66">IF(AND(B102="-",B51="-"),"-",SUM(B102,B51))</f>
        <v>-</v>
      </c>
      <c r="C153" s="103" t="str">
        <f t="shared" si="66"/>
        <v>-</v>
      </c>
      <c r="D153" s="103">
        <f t="shared" si="66"/>
        <v>3201.32</v>
      </c>
      <c r="E153" s="103">
        <f t="shared" si="66"/>
        <v>10754.119999999999</v>
      </c>
      <c r="F153" s="103">
        <f t="shared" si="66"/>
        <v>10553.14</v>
      </c>
      <c r="G153" s="103">
        <f t="shared" si="66"/>
        <v>192.78</v>
      </c>
      <c r="H153" s="103">
        <f t="shared" si="66"/>
        <v>127.45</v>
      </c>
      <c r="I153" s="103">
        <f t="shared" si="66"/>
        <v>24828.809999999998</v>
      </c>
      <c r="J153" s="42"/>
      <c r="K153" s="103" t="str">
        <f t="shared" ref="K153:Q153" si="67">IF(AND(K102="-",K51="-"),"-",SUM(K102,K51))</f>
        <v>-</v>
      </c>
      <c r="L153" s="103" t="str">
        <f t="shared" si="67"/>
        <v>-</v>
      </c>
      <c r="M153" s="103">
        <f t="shared" si="67"/>
        <v>1521.19</v>
      </c>
      <c r="N153" s="103">
        <f t="shared" si="67"/>
        <v>27617.23</v>
      </c>
      <c r="O153" s="103">
        <f t="shared" si="67"/>
        <v>37282.06</v>
      </c>
      <c r="P153" s="103">
        <f t="shared" si="67"/>
        <v>14937.759999999998</v>
      </c>
      <c r="Q153" s="103">
        <f t="shared" si="67"/>
        <v>2.27</v>
      </c>
      <c r="R153" s="103">
        <f t="shared" si="51"/>
        <v>81360.510000000009</v>
      </c>
      <c r="S153" s="14"/>
      <c r="T153" s="14"/>
    </row>
    <row r="154" spans="1:20" ht="11.25" customHeight="1">
      <c r="A154" s="68">
        <v>2023</v>
      </c>
      <c r="B154" s="103" t="str">
        <f t="shared" ref="B154:H155" si="68">IF(AND(B103="-",B52="-"),"-",SUM(B103,B52))</f>
        <v>-</v>
      </c>
      <c r="C154" s="103" t="str">
        <f t="shared" si="68"/>
        <v>-</v>
      </c>
      <c r="D154" s="103">
        <f t="shared" si="68"/>
        <v>1665.79</v>
      </c>
      <c r="E154" s="103">
        <f t="shared" si="68"/>
        <v>15843.260000000002</v>
      </c>
      <c r="F154" s="103">
        <f t="shared" si="68"/>
        <v>11212.769999999999</v>
      </c>
      <c r="G154" s="103">
        <f t="shared" si="68"/>
        <v>1337.78</v>
      </c>
      <c r="H154" s="103">
        <f t="shared" si="68"/>
        <v>59.89</v>
      </c>
      <c r="I154" s="103">
        <f>IF(AND(I103="-",I52="-"),"-",SUM(I103,I52))</f>
        <v>30119.49</v>
      </c>
      <c r="J154" s="42"/>
      <c r="K154" s="103" t="str">
        <f t="shared" ref="K154:R155" si="69">IF(AND(K103="-",K52="-"),"-",SUM(K103,K52))</f>
        <v>-</v>
      </c>
      <c r="L154" s="103" t="str">
        <f t="shared" si="69"/>
        <v>-</v>
      </c>
      <c r="M154" s="103">
        <f t="shared" si="69"/>
        <v>1186.74</v>
      </c>
      <c r="N154" s="103">
        <f t="shared" si="69"/>
        <v>20592.309999999998</v>
      </c>
      <c r="O154" s="103">
        <f t="shared" si="69"/>
        <v>18219.400000000001</v>
      </c>
      <c r="P154" s="103">
        <f t="shared" si="69"/>
        <v>19598.169999999998</v>
      </c>
      <c r="Q154" s="103">
        <f t="shared" si="69"/>
        <v>2.81</v>
      </c>
      <c r="R154" s="103">
        <f t="shared" si="69"/>
        <v>59599.43</v>
      </c>
      <c r="S154" s="14"/>
      <c r="T154" s="14"/>
    </row>
    <row r="155" spans="1:20" ht="11.25" customHeight="1">
      <c r="A155" s="68" t="s">
        <v>348</v>
      </c>
      <c r="B155" s="12" t="str">
        <f t="shared" si="68"/>
        <v>-</v>
      </c>
      <c r="C155" s="12" t="str">
        <f t="shared" si="68"/>
        <v>-</v>
      </c>
      <c r="D155" s="12">
        <f t="shared" si="68"/>
        <v>3174.6482429212911</v>
      </c>
      <c r="E155" s="12">
        <f t="shared" si="68"/>
        <v>14948.275280245065</v>
      </c>
      <c r="F155" s="12">
        <f t="shared" si="68"/>
        <v>6254.5951411477399</v>
      </c>
      <c r="G155" s="12">
        <f t="shared" si="68"/>
        <v>91.114024446479277</v>
      </c>
      <c r="H155" s="12" t="str">
        <f t="shared" si="68"/>
        <v>-</v>
      </c>
      <c r="I155" s="12">
        <f>IF(AND(I104="-",I53="-"),"-",SUM(I104,I53))</f>
        <v>24468.632688760572</v>
      </c>
      <c r="J155" s="32"/>
      <c r="K155" s="12" t="str">
        <f t="shared" si="69"/>
        <v>-</v>
      </c>
      <c r="L155" s="12" t="str">
        <f t="shared" si="69"/>
        <v>-</v>
      </c>
      <c r="M155" s="12">
        <f t="shared" si="69"/>
        <v>4382.6447711711753</v>
      </c>
      <c r="N155" s="12">
        <f t="shared" si="69"/>
        <v>39840.369176205837</v>
      </c>
      <c r="O155" s="12">
        <f t="shared" si="69"/>
        <v>32322.50015144745</v>
      </c>
      <c r="P155" s="12">
        <f t="shared" si="69"/>
        <v>762.83514657506998</v>
      </c>
      <c r="Q155" s="12" t="str">
        <f t="shared" si="69"/>
        <v>-</v>
      </c>
      <c r="R155" s="12">
        <f t="shared" si="69"/>
        <v>77308.349245399528</v>
      </c>
      <c r="S155" s="14"/>
      <c r="T155" s="14"/>
    </row>
    <row r="156" spans="1:20" ht="11.25" customHeight="1">
      <c r="A156" s="318" t="s">
        <v>296</v>
      </c>
      <c r="B156" s="318"/>
      <c r="C156" s="318"/>
      <c r="D156" s="318"/>
      <c r="E156" s="318"/>
      <c r="F156" s="318"/>
      <c r="G156" s="318"/>
      <c r="H156" s="318"/>
      <c r="I156" s="318"/>
      <c r="J156" s="318"/>
      <c r="K156" s="318"/>
      <c r="L156" s="318"/>
      <c r="M156" s="318"/>
      <c r="N156" s="318"/>
      <c r="O156" s="318"/>
      <c r="P156" s="318"/>
      <c r="Q156" s="318"/>
      <c r="R156" s="318"/>
      <c r="S156" s="14"/>
    </row>
    <row r="157" spans="1:20" ht="11.25" customHeight="1">
      <c r="A157" s="262" t="s">
        <v>344</v>
      </c>
      <c r="B157" s="262"/>
      <c r="C157" s="262"/>
      <c r="D157" s="262"/>
      <c r="E157" s="262"/>
      <c r="F157" s="262"/>
      <c r="G157" s="262"/>
      <c r="H157" s="262"/>
      <c r="I157" s="262"/>
      <c r="J157" s="262"/>
      <c r="K157" s="262"/>
      <c r="L157" s="262"/>
      <c r="M157" s="262"/>
      <c r="N157" s="262"/>
      <c r="O157" s="262"/>
      <c r="P157" s="262"/>
      <c r="Q157" s="262"/>
      <c r="R157" s="262"/>
    </row>
    <row r="158" spans="1:20" ht="11.25" customHeight="1">
      <c r="A158" s="308" t="s">
        <v>338</v>
      </c>
      <c r="B158" s="308"/>
      <c r="C158" s="308"/>
      <c r="D158" s="308"/>
      <c r="E158" s="308"/>
      <c r="F158" s="308"/>
      <c r="G158" s="308"/>
      <c r="H158" s="308"/>
      <c r="I158" s="308"/>
      <c r="J158" s="308"/>
      <c r="K158" s="308"/>
      <c r="L158" s="308"/>
      <c r="M158" s="308"/>
      <c r="N158" s="308"/>
      <c r="O158" s="308"/>
      <c r="P158" s="308"/>
      <c r="Q158" s="308"/>
      <c r="R158" s="308"/>
    </row>
    <row r="159" spans="1:20" ht="11.25" customHeight="1">
      <c r="A159" s="269" t="s">
        <v>148</v>
      </c>
      <c r="B159" s="269"/>
      <c r="C159" s="269"/>
      <c r="D159" s="269"/>
      <c r="E159" s="269"/>
      <c r="F159" s="269"/>
      <c r="G159" s="269"/>
      <c r="H159" s="269"/>
      <c r="I159" s="269"/>
      <c r="J159" s="269"/>
      <c r="K159" s="269"/>
      <c r="L159" s="269"/>
      <c r="M159" s="269"/>
      <c r="N159" s="269"/>
      <c r="O159" s="269"/>
      <c r="P159" s="269"/>
      <c r="Q159" s="269"/>
      <c r="R159" s="269"/>
    </row>
    <row r="160" spans="1:20" ht="11.25" customHeight="1">
      <c r="A160" s="181"/>
      <c r="B160" s="41"/>
      <c r="C160" s="41"/>
      <c r="D160" s="41"/>
      <c r="E160" s="41"/>
      <c r="F160" s="41"/>
      <c r="G160" s="41"/>
      <c r="H160" s="41"/>
      <c r="I160" s="41"/>
      <c r="K160" s="41"/>
      <c r="L160" s="41"/>
      <c r="M160" s="41"/>
      <c r="N160" s="41"/>
      <c r="O160" s="41"/>
      <c r="P160" s="41"/>
      <c r="Q160" s="41"/>
      <c r="R160" s="41"/>
    </row>
    <row r="161" spans="1:18" ht="11.25" customHeight="1"/>
    <row r="162" spans="1:18" ht="11.25" customHeight="1"/>
    <row r="163" spans="1:18" ht="11.25" customHeight="1">
      <c r="A163" s="118"/>
      <c r="B163" s="119"/>
      <c r="C163" s="119"/>
      <c r="D163" s="119"/>
      <c r="E163" s="119"/>
      <c r="F163" s="119"/>
      <c r="G163" s="119"/>
      <c r="H163" s="119"/>
      <c r="I163" s="119"/>
      <c r="J163" s="130"/>
      <c r="K163" s="119"/>
      <c r="L163" s="119"/>
      <c r="M163" s="119"/>
      <c r="N163" s="119"/>
      <c r="O163" s="119"/>
      <c r="P163" s="119"/>
      <c r="Q163" s="119"/>
      <c r="R163" s="119"/>
    </row>
    <row r="164" spans="1:18" ht="11.25" customHeight="1"/>
    <row r="165" spans="1:18" ht="11.25" customHeight="1"/>
    <row r="166" spans="1:18" ht="11.25" customHeight="1">
      <c r="A166" s="68"/>
      <c r="B166" s="103"/>
      <c r="C166" s="103"/>
      <c r="D166" s="103"/>
      <c r="E166" s="103"/>
      <c r="F166" s="103"/>
      <c r="G166" s="103"/>
      <c r="H166" s="103"/>
      <c r="I166" s="103"/>
      <c r="K166" s="103"/>
      <c r="L166" s="103"/>
      <c r="M166" s="103"/>
      <c r="N166" s="103"/>
      <c r="O166" s="103"/>
      <c r="P166" s="103"/>
      <c r="Q166" s="103"/>
      <c r="R166" s="103"/>
    </row>
    <row r="167" spans="1:18" ht="11.25" customHeight="1">
      <c r="A167" s="68"/>
      <c r="B167" s="103"/>
      <c r="C167" s="103"/>
      <c r="D167" s="103"/>
      <c r="E167" s="103"/>
      <c r="F167" s="103"/>
      <c r="G167" s="103"/>
      <c r="H167" s="103"/>
      <c r="I167" s="103"/>
      <c r="K167" s="103"/>
      <c r="L167" s="103"/>
      <c r="M167" s="103"/>
      <c r="N167" s="103"/>
      <c r="O167" s="103"/>
      <c r="P167" s="103"/>
      <c r="Q167" s="103"/>
      <c r="R167" s="103"/>
    </row>
    <row r="168" spans="1:18" ht="11.25" customHeight="1"/>
    <row r="169" spans="1:18" ht="11.25" customHeight="1"/>
    <row r="170" spans="1:18" ht="11.25" customHeight="1"/>
    <row r="171" spans="1:18" ht="11.25" customHeight="1"/>
    <row r="172" spans="1:18" ht="11.25" customHeight="1"/>
    <row r="173" spans="1:18" ht="11.25" customHeight="1"/>
    <row r="174" spans="1:18" ht="11.25" customHeight="1"/>
    <row r="175" spans="1:18">
      <c r="A175" s="269" t="s">
        <v>340</v>
      </c>
      <c r="B175" s="269"/>
      <c r="C175" s="269"/>
      <c r="D175" s="269"/>
      <c r="E175" s="269"/>
      <c r="F175" s="269"/>
      <c r="G175" s="269"/>
      <c r="H175" s="269"/>
      <c r="I175" s="269"/>
      <c r="J175" s="269"/>
      <c r="K175" s="269"/>
      <c r="L175" s="269"/>
      <c r="M175" s="269"/>
      <c r="N175" s="269"/>
      <c r="O175" s="269"/>
      <c r="P175" s="269"/>
      <c r="Q175" s="269"/>
      <c r="R175" s="269"/>
    </row>
    <row r="176" spans="1:18" ht="11.25" customHeight="1">
      <c r="A176" s="67" t="s">
        <v>1</v>
      </c>
      <c r="B176" s="186" t="s">
        <v>341</v>
      </c>
      <c r="C176" s="186" t="s">
        <v>21</v>
      </c>
      <c r="D176" s="186" t="s">
        <v>22</v>
      </c>
      <c r="E176" s="186" t="s">
        <v>23</v>
      </c>
      <c r="F176" s="186" t="s">
        <v>24</v>
      </c>
      <c r="G176" s="186" t="s">
        <v>25</v>
      </c>
      <c r="H176" s="186" t="s">
        <v>26</v>
      </c>
      <c r="I176" s="70" t="s">
        <v>122</v>
      </c>
      <c r="J176" s="187"/>
      <c r="K176" s="186" t="s">
        <v>341</v>
      </c>
      <c r="L176" s="186" t="s">
        <v>21</v>
      </c>
      <c r="M176" s="186" t="s">
        <v>22</v>
      </c>
      <c r="N176" s="186" t="s">
        <v>23</v>
      </c>
      <c r="O176" s="186" t="s">
        <v>24</v>
      </c>
      <c r="P176" s="186" t="s">
        <v>25</v>
      </c>
      <c r="Q176" s="186" t="s">
        <v>26</v>
      </c>
      <c r="R176" s="186" t="s">
        <v>8</v>
      </c>
    </row>
    <row r="177" spans="1:18" ht="11.25" customHeight="1">
      <c r="A177" s="68"/>
      <c r="B177" s="311" t="s">
        <v>50</v>
      </c>
      <c r="C177" s="311"/>
      <c r="D177" s="311"/>
      <c r="E177" s="311"/>
      <c r="F177" s="311"/>
      <c r="G177" s="311"/>
      <c r="H177" s="311"/>
      <c r="I177" s="311"/>
      <c r="J177" s="6"/>
      <c r="K177" s="311" t="s">
        <v>51</v>
      </c>
      <c r="L177" s="311"/>
      <c r="M177" s="311"/>
      <c r="N177" s="311"/>
      <c r="O177" s="311"/>
      <c r="P177" s="311"/>
      <c r="Q177" s="311"/>
      <c r="R177" s="311"/>
    </row>
    <row r="178" spans="1:18">
      <c r="A178" s="63" t="s">
        <v>334</v>
      </c>
      <c r="B178" s="103"/>
      <c r="C178" s="103"/>
      <c r="D178" s="103"/>
      <c r="E178" s="103"/>
      <c r="F178" s="103"/>
      <c r="G178" s="103"/>
      <c r="H178" s="103"/>
      <c r="I178" s="103"/>
      <c r="J178" s="42"/>
      <c r="K178" s="103"/>
      <c r="L178" s="103"/>
      <c r="M178" s="103"/>
      <c r="N178" s="103"/>
      <c r="O178" s="103"/>
      <c r="P178" s="103"/>
      <c r="Q178" s="103"/>
      <c r="R178" s="103"/>
    </row>
    <row r="179" spans="1:18" ht="11.25" customHeight="1">
      <c r="A179" s="68" t="s">
        <v>102</v>
      </c>
      <c r="B179" s="103">
        <f t="shared" ref="B179:I179" si="70">AVERAGE(B10:B14)</f>
        <v>57.4</v>
      </c>
      <c r="C179" s="103">
        <f t="shared" si="70"/>
        <v>1981.8</v>
      </c>
      <c r="D179" s="103">
        <f t="shared" si="70"/>
        <v>13193.4</v>
      </c>
      <c r="E179" s="103">
        <f t="shared" si="70"/>
        <v>18821.599999999999</v>
      </c>
      <c r="F179" s="103">
        <f t="shared" si="70"/>
        <v>8162</v>
      </c>
      <c r="G179" s="103">
        <f t="shared" si="70"/>
        <v>505.25</v>
      </c>
      <c r="H179" s="103">
        <f t="shared" si="70"/>
        <v>26</v>
      </c>
      <c r="I179" s="103">
        <f t="shared" si="70"/>
        <v>42630.8</v>
      </c>
      <c r="J179" s="42"/>
      <c r="K179" s="103">
        <f t="shared" ref="K179:R179" si="71">AVERAGE(K10:K14)</f>
        <v>80</v>
      </c>
      <c r="L179" s="103">
        <f t="shared" si="71"/>
        <v>1157.3333333333333</v>
      </c>
      <c r="M179" s="103">
        <f t="shared" si="71"/>
        <v>12324</v>
      </c>
      <c r="N179" s="103">
        <f t="shared" si="71"/>
        <v>37403.599999999999</v>
      </c>
      <c r="O179" s="103">
        <f t="shared" si="71"/>
        <v>42235.199999999997</v>
      </c>
      <c r="P179" s="103">
        <f t="shared" si="71"/>
        <v>6210.8</v>
      </c>
      <c r="Q179" s="103">
        <f t="shared" si="71"/>
        <v>161</v>
      </c>
      <c r="R179" s="103">
        <f t="shared" si="71"/>
        <v>96515.8</v>
      </c>
    </row>
    <row r="180" spans="1:18" ht="11.25" customHeight="1">
      <c r="A180" s="68" t="s">
        <v>10</v>
      </c>
      <c r="B180" s="103" t="s">
        <v>15</v>
      </c>
      <c r="C180" s="103">
        <f t="shared" ref="C180:I180" si="72">AVERAGE(C15:C19)</f>
        <v>790</v>
      </c>
      <c r="D180" s="103">
        <f t="shared" si="72"/>
        <v>1653.25</v>
      </c>
      <c r="E180" s="103">
        <f t="shared" si="72"/>
        <v>12706.2</v>
      </c>
      <c r="F180" s="103">
        <f t="shared" si="72"/>
        <v>5372.6</v>
      </c>
      <c r="G180" s="103">
        <f t="shared" si="72"/>
        <v>1161.3333333333333</v>
      </c>
      <c r="H180" s="103" t="s">
        <v>15</v>
      </c>
      <c r="I180" s="103">
        <f t="shared" si="72"/>
        <v>20256.2</v>
      </c>
      <c r="J180" s="42"/>
      <c r="K180" s="103" t="s">
        <v>15</v>
      </c>
      <c r="L180" s="103">
        <f t="shared" ref="L180:R180" si="73">AVERAGE(L15:L19)</f>
        <v>19</v>
      </c>
      <c r="M180" s="103">
        <f t="shared" si="73"/>
        <v>2439.25</v>
      </c>
      <c r="N180" s="103">
        <f t="shared" si="73"/>
        <v>58151</v>
      </c>
      <c r="O180" s="103">
        <f t="shared" si="73"/>
        <v>35745.800000000003</v>
      </c>
      <c r="P180" s="103">
        <f t="shared" si="73"/>
        <v>6320</v>
      </c>
      <c r="Q180" s="103">
        <f t="shared" si="73"/>
        <v>44.5</v>
      </c>
      <c r="R180" s="103">
        <f t="shared" si="73"/>
        <v>102189.8</v>
      </c>
    </row>
    <row r="181" spans="1:18" ht="11.25" customHeight="1">
      <c r="A181" s="68" t="s">
        <v>11</v>
      </c>
      <c r="B181" s="103" t="s">
        <v>15</v>
      </c>
      <c r="C181" s="103">
        <f>AVERAGE(C20:C24)</f>
        <v>148</v>
      </c>
      <c r="D181" s="103">
        <f t="shared" ref="D181:R181" si="74">AVERAGE(D20:D24)</f>
        <v>1911</v>
      </c>
      <c r="E181" s="103">
        <f t="shared" si="74"/>
        <v>4305</v>
      </c>
      <c r="F181" s="103">
        <f t="shared" si="74"/>
        <v>3020</v>
      </c>
      <c r="G181" s="103">
        <f t="shared" si="74"/>
        <v>1548.75</v>
      </c>
      <c r="H181" s="103">
        <f t="shared" si="74"/>
        <v>215</v>
      </c>
      <c r="I181" s="103">
        <f t="shared" si="74"/>
        <v>9479.25</v>
      </c>
      <c r="J181" s="103"/>
      <c r="K181" s="103" t="s">
        <v>15</v>
      </c>
      <c r="L181" s="103">
        <f t="shared" si="74"/>
        <v>40</v>
      </c>
      <c r="M181" s="103">
        <f t="shared" si="74"/>
        <v>6781</v>
      </c>
      <c r="N181" s="103">
        <f t="shared" si="74"/>
        <v>37984.75</v>
      </c>
      <c r="O181" s="103">
        <f t="shared" si="74"/>
        <v>33461</v>
      </c>
      <c r="P181" s="103">
        <f t="shared" si="74"/>
        <v>9901.5</v>
      </c>
      <c r="Q181" s="103">
        <f t="shared" si="74"/>
        <v>324</v>
      </c>
      <c r="R181" s="103">
        <f t="shared" si="74"/>
        <v>83143.5</v>
      </c>
    </row>
    <row r="182" spans="1:18" ht="11.25" customHeight="1">
      <c r="A182" s="68" t="s">
        <v>12</v>
      </c>
      <c r="B182" s="103" t="s">
        <v>15</v>
      </c>
      <c r="C182" s="103" t="s">
        <v>15</v>
      </c>
      <c r="D182" s="103" t="s">
        <v>15</v>
      </c>
      <c r="E182" s="103">
        <f t="shared" ref="E182:R182" si="75">AVERAGE(E25:E29)</f>
        <v>2246.25</v>
      </c>
      <c r="F182" s="103">
        <f t="shared" si="75"/>
        <v>1846</v>
      </c>
      <c r="G182" s="103">
        <f t="shared" si="75"/>
        <v>466.5</v>
      </c>
      <c r="H182" s="103" t="s">
        <v>15</v>
      </c>
      <c r="I182" s="103">
        <f t="shared" si="75"/>
        <v>4016.2</v>
      </c>
      <c r="J182" s="103"/>
      <c r="K182" s="103" t="s">
        <v>15</v>
      </c>
      <c r="L182" s="103" t="s">
        <v>15</v>
      </c>
      <c r="M182" s="103" t="s">
        <v>15</v>
      </c>
      <c r="N182" s="103">
        <f t="shared" si="75"/>
        <v>10579.25</v>
      </c>
      <c r="O182" s="103">
        <f t="shared" si="75"/>
        <v>14908.8</v>
      </c>
      <c r="P182" s="103">
        <f t="shared" si="75"/>
        <v>2343</v>
      </c>
      <c r="Q182" s="103" t="s">
        <v>15</v>
      </c>
      <c r="R182" s="103">
        <f t="shared" si="75"/>
        <v>25715.200000000001</v>
      </c>
    </row>
    <row r="183" spans="1:18" ht="11.25" customHeight="1">
      <c r="A183" s="68" t="s">
        <v>13</v>
      </c>
      <c r="B183" s="103" t="str">
        <f>B30</f>
        <v>-</v>
      </c>
      <c r="C183" s="103" t="str">
        <f>C30</f>
        <v>-</v>
      </c>
      <c r="D183" s="103" t="str">
        <f>D30</f>
        <v>-</v>
      </c>
      <c r="E183" s="103">
        <f>AVERAGE(E30:E34)</f>
        <v>13147.284720780397</v>
      </c>
      <c r="F183" s="103">
        <f>AVERAGE(F30:F34)</f>
        <v>8805.2799028153531</v>
      </c>
      <c r="G183" s="103">
        <f>AVERAGE(G30:G34)</f>
        <v>2032.5900462334187</v>
      </c>
      <c r="H183" s="103">
        <f>AVERAGE(H30:H34)</f>
        <v>50.8</v>
      </c>
      <c r="I183" s="103">
        <f>AVERAGE(I30:I34)</f>
        <v>28306.554669829166</v>
      </c>
      <c r="J183" s="42"/>
      <c r="K183" s="103" t="str">
        <f>K30</f>
        <v>-</v>
      </c>
      <c r="L183" s="103" t="str">
        <f>L30</f>
        <v>-</v>
      </c>
      <c r="M183" s="103" t="str">
        <f>M30</f>
        <v>-</v>
      </c>
      <c r="N183" s="103">
        <f>AVERAGE(N30:N34)</f>
        <v>22400.953217747781</v>
      </c>
      <c r="O183" s="103">
        <f>AVERAGE(O30:O34)</f>
        <v>22887.430341472227</v>
      </c>
      <c r="P183" s="103">
        <f>AVERAGE(P30:P34)</f>
        <v>6993.5268863026549</v>
      </c>
      <c r="Q183" s="103">
        <f>AVERAGE(Q30:Q34)</f>
        <v>10.4</v>
      </c>
      <c r="R183" s="103">
        <f>AVERAGE(R30:R34)</f>
        <v>53415.91044552267</v>
      </c>
    </row>
    <row r="184" spans="1:18" ht="11.25" customHeight="1">
      <c r="A184" s="68" t="s">
        <v>14</v>
      </c>
      <c r="B184" s="103" t="str">
        <f>B35</f>
        <v>-</v>
      </c>
      <c r="C184" s="103" t="str">
        <f>C35</f>
        <v>-</v>
      </c>
      <c r="D184" s="103">
        <f>AVERAGE(D35:D39)</f>
        <v>1953.63</v>
      </c>
      <c r="E184" s="103">
        <f t="shared" ref="E184:I184" si="76">AVERAGE(E35:E39)</f>
        <v>5574.15</v>
      </c>
      <c r="F184" s="103">
        <f t="shared" si="76"/>
        <v>5551.9560000000001</v>
      </c>
      <c r="G184" s="103">
        <f t="shared" si="76"/>
        <v>776.50200000000007</v>
      </c>
      <c r="H184" s="103">
        <f t="shared" si="76"/>
        <v>47.703999999999994</v>
      </c>
      <c r="I184" s="103">
        <f t="shared" si="76"/>
        <v>13513.216</v>
      </c>
      <c r="J184" s="42"/>
      <c r="K184" s="103" t="str">
        <f>K35</f>
        <v>-</v>
      </c>
      <c r="L184" s="103" t="str">
        <f>L35</f>
        <v>-</v>
      </c>
      <c r="M184" s="103">
        <f t="shared" ref="M184:R184" si="77">AVERAGE(M35:M39)</f>
        <v>328.74250000000001</v>
      </c>
      <c r="N184" s="103">
        <f t="shared" si="77"/>
        <v>9237.4399999999987</v>
      </c>
      <c r="O184" s="103">
        <f t="shared" si="77"/>
        <v>17118.897999999997</v>
      </c>
      <c r="P184" s="103">
        <f t="shared" si="77"/>
        <v>4325.6659999999993</v>
      </c>
      <c r="Q184" s="103">
        <f t="shared" si="77"/>
        <v>26.564</v>
      </c>
      <c r="R184" s="103">
        <f t="shared" si="77"/>
        <v>30971.561999999998</v>
      </c>
    </row>
    <row r="185" spans="1:18" ht="11.25" customHeight="1">
      <c r="A185" s="68">
        <v>2011</v>
      </c>
      <c r="B185" s="103" t="str">
        <f t="shared" ref="B185:I185" si="78">B40</f>
        <v>-</v>
      </c>
      <c r="C185" s="103" t="str">
        <f t="shared" si="78"/>
        <v>-</v>
      </c>
      <c r="D185" s="103">
        <f t="shared" si="78"/>
        <v>2509.02</v>
      </c>
      <c r="E185" s="103">
        <f t="shared" si="78"/>
        <v>7462.49</v>
      </c>
      <c r="F185" s="103">
        <f t="shared" si="78"/>
        <v>13071.050000000001</v>
      </c>
      <c r="G185" s="103">
        <f t="shared" si="78"/>
        <v>559.47</v>
      </c>
      <c r="H185" s="103">
        <f t="shared" si="78"/>
        <v>5</v>
      </c>
      <c r="I185" s="103">
        <f t="shared" si="78"/>
        <v>23607.03</v>
      </c>
      <c r="J185" s="42"/>
      <c r="K185" s="103" t="str">
        <f t="shared" ref="K185:R185" si="79">K40</f>
        <v>-</v>
      </c>
      <c r="L185" s="103" t="str">
        <f t="shared" si="79"/>
        <v>-</v>
      </c>
      <c r="M185" s="103">
        <f t="shared" si="79"/>
        <v>330.85</v>
      </c>
      <c r="N185" s="103">
        <f t="shared" si="79"/>
        <v>6989.4000000000005</v>
      </c>
      <c r="O185" s="103">
        <f t="shared" si="79"/>
        <v>8694.0400000000009</v>
      </c>
      <c r="P185" s="103">
        <f t="shared" si="79"/>
        <v>2930.6099999999997</v>
      </c>
      <c r="Q185" s="103">
        <f t="shared" si="79"/>
        <v>2.4500000000000002</v>
      </c>
      <c r="R185" s="103">
        <f t="shared" si="79"/>
        <v>18947.349999999999</v>
      </c>
    </row>
    <row r="186" spans="1:18" ht="11.25" customHeight="1">
      <c r="A186" s="68">
        <v>2012</v>
      </c>
      <c r="B186" s="103" t="str">
        <f t="shared" ref="B186:I186" si="80">B41</f>
        <v>-</v>
      </c>
      <c r="C186" s="103" t="str">
        <f t="shared" si="80"/>
        <v>-</v>
      </c>
      <c r="D186" s="103">
        <f t="shared" si="80"/>
        <v>8472.08</v>
      </c>
      <c r="E186" s="103">
        <f t="shared" si="80"/>
        <v>8019.73</v>
      </c>
      <c r="F186" s="103">
        <f t="shared" si="80"/>
        <v>8325.0999999999985</v>
      </c>
      <c r="G186" s="103">
        <f t="shared" si="80"/>
        <v>1365.8500000000001</v>
      </c>
      <c r="H186" s="103">
        <f t="shared" si="80"/>
        <v>132.59</v>
      </c>
      <c r="I186" s="103">
        <f t="shared" si="80"/>
        <v>26315.350000000002</v>
      </c>
      <c r="J186" s="42"/>
      <c r="K186" s="103" t="str">
        <f t="shared" ref="K186:R186" si="81">K41</f>
        <v>-</v>
      </c>
      <c r="L186" s="103" t="str">
        <f t="shared" si="81"/>
        <v>-</v>
      </c>
      <c r="M186" s="103">
        <f t="shared" si="81"/>
        <v>211.15</v>
      </c>
      <c r="N186" s="103">
        <f t="shared" si="81"/>
        <v>7239.75</v>
      </c>
      <c r="O186" s="103">
        <f t="shared" si="81"/>
        <v>7520.93</v>
      </c>
      <c r="P186" s="103">
        <f t="shared" si="81"/>
        <v>6722.39</v>
      </c>
      <c r="Q186" s="103">
        <f t="shared" si="81"/>
        <v>20.81</v>
      </c>
      <c r="R186" s="103">
        <f t="shared" si="81"/>
        <v>21715.03</v>
      </c>
    </row>
    <row r="187" spans="1:18" ht="11.25" customHeight="1">
      <c r="A187" s="68">
        <v>2013</v>
      </c>
      <c r="B187" s="103" t="str">
        <f t="shared" ref="B187:I187" si="82">B42</f>
        <v>-</v>
      </c>
      <c r="C187" s="103">
        <f t="shared" si="82"/>
        <v>130.57999999999998</v>
      </c>
      <c r="D187" s="103">
        <f t="shared" si="82"/>
        <v>2926.62</v>
      </c>
      <c r="E187" s="103">
        <f t="shared" si="82"/>
        <v>7362.58</v>
      </c>
      <c r="F187" s="103">
        <f t="shared" si="82"/>
        <v>10450.41</v>
      </c>
      <c r="G187" s="103">
        <f t="shared" si="82"/>
        <v>1300.47</v>
      </c>
      <c r="H187" s="103">
        <f t="shared" si="82"/>
        <v>118.68</v>
      </c>
      <c r="I187" s="103">
        <f t="shared" si="82"/>
        <v>22289.34</v>
      </c>
      <c r="J187" s="42"/>
      <c r="K187" s="103" t="str">
        <f t="shared" ref="K187:R187" si="83">K42</f>
        <v>-</v>
      </c>
      <c r="L187" s="103" t="str">
        <f t="shared" si="83"/>
        <v>-</v>
      </c>
      <c r="M187" s="103">
        <f t="shared" si="83"/>
        <v>693.06999999999994</v>
      </c>
      <c r="N187" s="103">
        <f t="shared" si="83"/>
        <v>6618.5599999999995</v>
      </c>
      <c r="O187" s="103">
        <f t="shared" si="83"/>
        <v>17182.439999999999</v>
      </c>
      <c r="P187" s="103">
        <f t="shared" si="83"/>
        <v>5169.09</v>
      </c>
      <c r="Q187" s="103">
        <f t="shared" si="83"/>
        <v>17.72</v>
      </c>
      <c r="R187" s="103">
        <f t="shared" si="83"/>
        <v>29680.879999999997</v>
      </c>
    </row>
    <row r="188" spans="1:18" ht="11.25" customHeight="1">
      <c r="A188" s="68">
        <v>2014</v>
      </c>
      <c r="B188" s="103" t="str">
        <f t="shared" ref="B188:I188" si="84">B43</f>
        <v>-</v>
      </c>
      <c r="C188" s="103">
        <f t="shared" si="84"/>
        <v>585.02</v>
      </c>
      <c r="D188" s="103">
        <f t="shared" si="84"/>
        <v>5109.76</v>
      </c>
      <c r="E188" s="103">
        <f t="shared" si="84"/>
        <v>12890.07</v>
      </c>
      <c r="F188" s="103">
        <f t="shared" si="84"/>
        <v>11155.42</v>
      </c>
      <c r="G188" s="103">
        <f t="shared" si="84"/>
        <v>1133.3900000000001</v>
      </c>
      <c r="H188" s="103">
        <f t="shared" si="84"/>
        <v>110.29</v>
      </c>
      <c r="I188" s="103">
        <f t="shared" si="84"/>
        <v>30983.949999999997</v>
      </c>
      <c r="J188" s="42"/>
      <c r="K188" s="103" t="str">
        <f t="shared" ref="K188:R188" si="85">K43</f>
        <v>-</v>
      </c>
      <c r="L188" s="103" t="str">
        <f t="shared" si="85"/>
        <v>-</v>
      </c>
      <c r="M188" s="103">
        <f t="shared" si="85"/>
        <v>6224.61</v>
      </c>
      <c r="N188" s="103">
        <f t="shared" si="85"/>
        <v>20342.099999999999</v>
      </c>
      <c r="O188" s="103">
        <f t="shared" si="85"/>
        <v>22381.870000000003</v>
      </c>
      <c r="P188" s="103">
        <f t="shared" si="85"/>
        <v>15577.52</v>
      </c>
      <c r="Q188" s="103">
        <f t="shared" si="85"/>
        <v>199.14</v>
      </c>
      <c r="R188" s="103">
        <f t="shared" si="85"/>
        <v>64725.24</v>
      </c>
    </row>
    <row r="189" spans="1:18" ht="11.25" customHeight="1">
      <c r="A189" s="68">
        <v>2015</v>
      </c>
      <c r="B189" s="103" t="str">
        <f t="shared" ref="B189:I189" si="86">B44</f>
        <v>-</v>
      </c>
      <c r="C189" s="103">
        <f t="shared" si="86"/>
        <v>534.01</v>
      </c>
      <c r="D189" s="103">
        <f t="shared" si="86"/>
        <v>5081.1399999999994</v>
      </c>
      <c r="E189" s="103">
        <f t="shared" si="86"/>
        <v>15661.66</v>
      </c>
      <c r="F189" s="103">
        <f t="shared" si="86"/>
        <v>5672.49</v>
      </c>
      <c r="G189" s="103">
        <f t="shared" si="86"/>
        <v>2903.48</v>
      </c>
      <c r="H189" s="103">
        <f t="shared" si="86"/>
        <v>164.41</v>
      </c>
      <c r="I189" s="103">
        <f t="shared" si="86"/>
        <v>30017.19</v>
      </c>
      <c r="J189" s="42"/>
      <c r="K189" s="103" t="str">
        <f t="shared" ref="K189:R189" si="87">K44</f>
        <v>-</v>
      </c>
      <c r="L189" s="103" t="str">
        <f t="shared" si="87"/>
        <v>-</v>
      </c>
      <c r="M189" s="103">
        <f t="shared" si="87"/>
        <v>2607.6799999999998</v>
      </c>
      <c r="N189" s="103">
        <f t="shared" si="87"/>
        <v>15085.4</v>
      </c>
      <c r="O189" s="103">
        <f t="shared" si="87"/>
        <v>8787.369999999999</v>
      </c>
      <c r="P189" s="103">
        <f t="shared" si="87"/>
        <v>12533.31</v>
      </c>
      <c r="Q189" s="103">
        <f t="shared" si="87"/>
        <v>12.74</v>
      </c>
      <c r="R189" s="103">
        <f t="shared" si="87"/>
        <v>39026.5</v>
      </c>
    </row>
    <row r="190" spans="1:18" ht="11.25" customHeight="1">
      <c r="A190" s="68">
        <v>2016</v>
      </c>
      <c r="B190" s="103" t="str">
        <f t="shared" ref="B190:I190" si="88">B45</f>
        <v>-</v>
      </c>
      <c r="C190" s="103" t="str">
        <f t="shared" si="88"/>
        <v>-</v>
      </c>
      <c r="D190" s="103" t="str">
        <f t="shared" si="88"/>
        <v>-</v>
      </c>
      <c r="E190" s="103">
        <f t="shared" si="88"/>
        <v>7430.6399999999994</v>
      </c>
      <c r="F190" s="103">
        <f t="shared" si="88"/>
        <v>4520.2999999999993</v>
      </c>
      <c r="G190" s="103" t="str">
        <f t="shared" si="88"/>
        <v>-</v>
      </c>
      <c r="H190" s="103" t="str">
        <f t="shared" si="88"/>
        <v>-</v>
      </c>
      <c r="I190" s="103">
        <f t="shared" si="88"/>
        <v>11950.94</v>
      </c>
      <c r="J190" s="42"/>
      <c r="K190" s="103" t="str">
        <f t="shared" ref="K190:R190" si="89">K45</f>
        <v>-</v>
      </c>
      <c r="L190" s="103" t="str">
        <f t="shared" si="89"/>
        <v>-</v>
      </c>
      <c r="M190" s="103" t="str">
        <f t="shared" si="89"/>
        <v>-</v>
      </c>
      <c r="N190" s="103">
        <f t="shared" si="89"/>
        <v>63.230000000000004</v>
      </c>
      <c r="O190" s="103">
        <f t="shared" si="89"/>
        <v>37.86</v>
      </c>
      <c r="P190" s="103" t="str">
        <f t="shared" si="89"/>
        <v>-</v>
      </c>
      <c r="Q190" s="103" t="str">
        <f t="shared" si="89"/>
        <v>-</v>
      </c>
      <c r="R190" s="103">
        <f t="shared" si="89"/>
        <v>101.09</v>
      </c>
    </row>
    <row r="191" spans="1:18" ht="11.25" customHeight="1">
      <c r="A191" s="68">
        <v>2017</v>
      </c>
      <c r="B191" s="103" t="str">
        <f t="shared" ref="B191:I191" si="90">B46</f>
        <v>-</v>
      </c>
      <c r="C191" s="103" t="str">
        <f t="shared" si="90"/>
        <v>-</v>
      </c>
      <c r="D191" s="103">
        <f t="shared" si="90"/>
        <v>250.41</v>
      </c>
      <c r="E191" s="103">
        <f t="shared" si="90"/>
        <v>10590.34</v>
      </c>
      <c r="F191" s="103">
        <f t="shared" si="90"/>
        <v>3442.3599999999997</v>
      </c>
      <c r="G191" s="103">
        <f t="shared" si="90"/>
        <v>90.74</v>
      </c>
      <c r="H191" s="103" t="str">
        <f t="shared" si="90"/>
        <v>-</v>
      </c>
      <c r="I191" s="103">
        <f t="shared" si="90"/>
        <v>14373.85</v>
      </c>
      <c r="J191" s="42"/>
      <c r="K191" s="103" t="str">
        <f t="shared" ref="K191:R191" si="91">K46</f>
        <v>-</v>
      </c>
      <c r="L191" s="103" t="str">
        <f t="shared" si="91"/>
        <v>-</v>
      </c>
      <c r="M191" s="103">
        <f t="shared" si="91"/>
        <v>58.070000000000007</v>
      </c>
      <c r="N191" s="103">
        <f t="shared" si="91"/>
        <v>8590.34</v>
      </c>
      <c r="O191" s="103">
        <f t="shared" si="91"/>
        <v>11454.16</v>
      </c>
      <c r="P191" s="103">
        <f t="shared" si="91"/>
        <v>929.59999999999991</v>
      </c>
      <c r="Q191" s="103" t="str">
        <f t="shared" si="91"/>
        <v>-</v>
      </c>
      <c r="R191" s="103">
        <f t="shared" si="91"/>
        <v>21032.170000000002</v>
      </c>
    </row>
    <row r="192" spans="1:18" ht="11.25" customHeight="1">
      <c r="A192" s="68">
        <v>2018</v>
      </c>
      <c r="B192" s="103" t="str">
        <f t="shared" ref="B192:I192" si="92">B47</f>
        <v>-</v>
      </c>
      <c r="C192" s="103" t="str">
        <f t="shared" si="92"/>
        <v>-</v>
      </c>
      <c r="D192" s="103">
        <f t="shared" si="92"/>
        <v>377.83</v>
      </c>
      <c r="E192" s="103">
        <f t="shared" si="92"/>
        <v>4907.5</v>
      </c>
      <c r="F192" s="103">
        <f t="shared" si="92"/>
        <v>3024.67</v>
      </c>
      <c r="G192" s="103">
        <f t="shared" si="92"/>
        <v>34.450000000000003</v>
      </c>
      <c r="H192" s="103" t="str">
        <f t="shared" si="92"/>
        <v>-</v>
      </c>
      <c r="I192" s="103">
        <f t="shared" si="92"/>
        <v>8344.4500000000007</v>
      </c>
      <c r="J192" s="42"/>
      <c r="K192" s="103" t="str">
        <f t="shared" ref="K192:R192" si="93">K47</f>
        <v>-</v>
      </c>
      <c r="L192" s="103" t="str">
        <f t="shared" si="93"/>
        <v>-</v>
      </c>
      <c r="M192" s="103">
        <f t="shared" si="93"/>
        <v>573.64</v>
      </c>
      <c r="N192" s="103">
        <f t="shared" si="93"/>
        <v>4902.09</v>
      </c>
      <c r="O192" s="103">
        <f t="shared" si="93"/>
        <v>15529.85</v>
      </c>
      <c r="P192" s="103">
        <f t="shared" si="93"/>
        <v>256.90999999999997</v>
      </c>
      <c r="Q192" s="103" t="str">
        <f t="shared" si="93"/>
        <v>-</v>
      </c>
      <c r="R192" s="103">
        <f t="shared" si="93"/>
        <v>21262.489999999998</v>
      </c>
    </row>
    <row r="193" spans="1:18" ht="11.25" customHeight="1">
      <c r="A193" s="68">
        <v>2019</v>
      </c>
      <c r="B193" s="103" t="str">
        <f t="shared" ref="B193:I193" si="94">B48</f>
        <v>-</v>
      </c>
      <c r="C193" s="103" t="str">
        <f t="shared" si="94"/>
        <v>-</v>
      </c>
      <c r="D193" s="103">
        <f t="shared" si="94"/>
        <v>1609.7700000000002</v>
      </c>
      <c r="E193" s="103">
        <f t="shared" si="94"/>
        <v>3764.29</v>
      </c>
      <c r="F193" s="103">
        <f t="shared" si="94"/>
        <v>1148.29</v>
      </c>
      <c r="G193" s="103">
        <f t="shared" si="94"/>
        <v>154.04</v>
      </c>
      <c r="H193" s="103">
        <f t="shared" si="94"/>
        <v>164.35</v>
      </c>
      <c r="I193" s="103">
        <f t="shared" si="94"/>
        <v>6840.7400000000007</v>
      </c>
      <c r="J193" s="42"/>
      <c r="K193" s="103" t="str">
        <f t="shared" ref="K193:R193" si="95">K48</f>
        <v>-</v>
      </c>
      <c r="L193" s="103" t="str">
        <f t="shared" si="95"/>
        <v>-</v>
      </c>
      <c r="M193" s="103">
        <f t="shared" si="95"/>
        <v>1096.8399999999999</v>
      </c>
      <c r="N193" s="103">
        <f t="shared" si="95"/>
        <v>11557.98</v>
      </c>
      <c r="O193" s="103">
        <f t="shared" si="95"/>
        <v>13789.119999999999</v>
      </c>
      <c r="P193" s="103">
        <f t="shared" si="95"/>
        <v>1713.74</v>
      </c>
      <c r="Q193" s="103">
        <f t="shared" si="95"/>
        <v>15.86</v>
      </c>
      <c r="R193" s="103">
        <f t="shared" si="95"/>
        <v>28173.54</v>
      </c>
    </row>
    <row r="194" spans="1:18" ht="11.25" customHeight="1">
      <c r="A194" s="68">
        <v>2020</v>
      </c>
      <c r="B194" s="103" t="str">
        <f t="shared" ref="B194:I194" si="96">B49</f>
        <v>-</v>
      </c>
      <c r="C194" s="103" t="str">
        <f t="shared" si="96"/>
        <v>-</v>
      </c>
      <c r="D194" s="103">
        <f t="shared" si="96"/>
        <v>602.20000000000005</v>
      </c>
      <c r="E194" s="103">
        <f t="shared" si="96"/>
        <v>4162.58</v>
      </c>
      <c r="F194" s="103">
        <f t="shared" si="96"/>
        <v>1591.84</v>
      </c>
      <c r="G194" s="103">
        <f t="shared" si="96"/>
        <v>478.51</v>
      </c>
      <c r="H194" s="103" t="str">
        <f t="shared" si="96"/>
        <v>-</v>
      </c>
      <c r="I194" s="103">
        <f t="shared" si="96"/>
        <v>6835.13</v>
      </c>
      <c r="J194" s="42"/>
      <c r="K194" s="103" t="str">
        <f t="shared" ref="K194:R194" si="97">K49</f>
        <v>-</v>
      </c>
      <c r="L194" s="103" t="str">
        <f t="shared" si="97"/>
        <v>-</v>
      </c>
      <c r="M194" s="103">
        <f t="shared" si="97"/>
        <v>49.98</v>
      </c>
      <c r="N194" s="103">
        <f t="shared" si="97"/>
        <v>4869.7700000000004</v>
      </c>
      <c r="O194" s="103">
        <f t="shared" si="97"/>
        <v>3894.54</v>
      </c>
      <c r="P194" s="103">
        <f t="shared" si="97"/>
        <v>2327.23</v>
      </c>
      <c r="Q194" s="103" t="str">
        <f t="shared" si="97"/>
        <v>-</v>
      </c>
      <c r="R194" s="103">
        <f t="shared" si="97"/>
        <v>11141.52</v>
      </c>
    </row>
    <row r="195" spans="1:18" ht="11.25" customHeight="1">
      <c r="A195" s="68">
        <v>2021</v>
      </c>
      <c r="B195" s="103" t="str">
        <f t="shared" ref="B195:I195" si="98">B50</f>
        <v>-</v>
      </c>
      <c r="C195" s="103" t="str">
        <f t="shared" si="98"/>
        <v>-</v>
      </c>
      <c r="D195" s="103">
        <f t="shared" si="98"/>
        <v>1552.42</v>
      </c>
      <c r="E195" s="103">
        <f t="shared" si="98"/>
        <v>7695.77</v>
      </c>
      <c r="F195" s="103">
        <f t="shared" si="98"/>
        <v>2098.2200000000003</v>
      </c>
      <c r="G195" s="103">
        <f t="shared" si="98"/>
        <v>453.01000000000005</v>
      </c>
      <c r="H195" s="103" t="str">
        <f t="shared" si="98"/>
        <v>-</v>
      </c>
      <c r="I195" s="103">
        <f t="shared" si="98"/>
        <v>11799.420000000002</v>
      </c>
      <c r="J195" s="42"/>
      <c r="K195" s="103" t="str">
        <f t="shared" ref="K195:R195" si="99">K50</f>
        <v>-</v>
      </c>
      <c r="L195" s="103" t="str">
        <f t="shared" si="99"/>
        <v>-</v>
      </c>
      <c r="M195" s="103">
        <f t="shared" si="99"/>
        <v>21.189999999999998</v>
      </c>
      <c r="N195" s="103">
        <f t="shared" si="99"/>
        <v>3863.71</v>
      </c>
      <c r="O195" s="103">
        <f t="shared" si="99"/>
        <v>13306.34</v>
      </c>
      <c r="P195" s="103">
        <f t="shared" si="99"/>
        <v>7438.5</v>
      </c>
      <c r="Q195" s="103" t="str">
        <f t="shared" si="99"/>
        <v>-</v>
      </c>
      <c r="R195" s="103">
        <f t="shared" si="99"/>
        <v>24629.74</v>
      </c>
    </row>
    <row r="196" spans="1:18" ht="11.25" customHeight="1">
      <c r="A196" s="68">
        <v>2022</v>
      </c>
      <c r="B196" s="103" t="str">
        <f t="shared" ref="B196:I196" si="100">B51</f>
        <v>-</v>
      </c>
      <c r="C196" s="103" t="str">
        <f t="shared" si="100"/>
        <v>-</v>
      </c>
      <c r="D196" s="103">
        <f t="shared" si="100"/>
        <v>2793.92</v>
      </c>
      <c r="E196" s="103">
        <f t="shared" si="100"/>
        <v>8211.06</v>
      </c>
      <c r="F196" s="103">
        <f t="shared" si="100"/>
        <v>5721.07</v>
      </c>
      <c r="G196" s="103">
        <f t="shared" si="100"/>
        <v>177.55</v>
      </c>
      <c r="H196" s="103">
        <f t="shared" si="100"/>
        <v>127.45</v>
      </c>
      <c r="I196" s="103">
        <f t="shared" si="100"/>
        <v>17031.05</v>
      </c>
      <c r="J196" s="42"/>
      <c r="K196" s="103" t="str">
        <f t="shared" ref="K196:R196" si="101">K51</f>
        <v>-</v>
      </c>
      <c r="L196" s="103" t="str">
        <f t="shared" si="101"/>
        <v>-</v>
      </c>
      <c r="M196" s="103">
        <f t="shared" si="101"/>
        <v>282.23</v>
      </c>
      <c r="N196" s="103">
        <f t="shared" si="101"/>
        <v>10511.09</v>
      </c>
      <c r="O196" s="103">
        <f t="shared" si="101"/>
        <v>16605.580000000002</v>
      </c>
      <c r="P196" s="103">
        <f t="shared" si="101"/>
        <v>9910.869999999999</v>
      </c>
      <c r="Q196" s="103">
        <f t="shared" si="101"/>
        <v>2.27</v>
      </c>
      <c r="R196" s="103">
        <f t="shared" si="101"/>
        <v>37312.04</v>
      </c>
    </row>
    <row r="197" spans="1:18" ht="11.25" customHeight="1">
      <c r="A197" s="68">
        <v>2023</v>
      </c>
      <c r="B197" s="103" t="str">
        <f t="shared" ref="B197:I198" si="102">B52</f>
        <v>-</v>
      </c>
      <c r="C197" s="103" t="str">
        <f t="shared" si="102"/>
        <v>-</v>
      </c>
      <c r="D197" s="103">
        <f t="shared" si="102"/>
        <v>1428.27</v>
      </c>
      <c r="E197" s="103">
        <f t="shared" si="102"/>
        <v>14060.560000000001</v>
      </c>
      <c r="F197" s="103">
        <f t="shared" si="102"/>
        <v>4340.7999999999993</v>
      </c>
      <c r="G197" s="103">
        <f t="shared" si="102"/>
        <v>654.02</v>
      </c>
      <c r="H197" s="103">
        <f t="shared" si="102"/>
        <v>59.89</v>
      </c>
      <c r="I197" s="103">
        <f t="shared" si="102"/>
        <v>20543.54</v>
      </c>
      <c r="J197" s="42"/>
      <c r="K197" s="103" t="str">
        <f t="shared" ref="K197:R198" si="103">K52</f>
        <v>-</v>
      </c>
      <c r="L197" s="103" t="str">
        <f t="shared" si="103"/>
        <v>-</v>
      </c>
      <c r="M197" s="103">
        <f t="shared" si="103"/>
        <v>393.3</v>
      </c>
      <c r="N197" s="103">
        <f t="shared" si="103"/>
        <v>9697.7999999999993</v>
      </c>
      <c r="O197" s="103">
        <f t="shared" si="103"/>
        <v>8800.89</v>
      </c>
      <c r="P197" s="103">
        <f t="shared" si="103"/>
        <v>9248.0299999999988</v>
      </c>
      <c r="Q197" s="103">
        <f t="shared" si="103"/>
        <v>2.81</v>
      </c>
      <c r="R197" s="103">
        <f t="shared" si="103"/>
        <v>28142.83</v>
      </c>
    </row>
    <row r="198" spans="1:18" ht="11.25" customHeight="1">
      <c r="A198" s="68" t="s">
        <v>348</v>
      </c>
      <c r="B198" s="103" t="str">
        <f t="shared" si="102"/>
        <v>-</v>
      </c>
      <c r="C198" s="103" t="str">
        <f t="shared" si="102"/>
        <v>-</v>
      </c>
      <c r="D198" s="103">
        <f t="shared" si="102"/>
        <v>1899.8551259909409</v>
      </c>
      <c r="E198" s="103">
        <f t="shared" si="102"/>
        <v>12008.960339001846</v>
      </c>
      <c r="F198" s="103">
        <f t="shared" si="102"/>
        <v>3815.9955772024891</v>
      </c>
      <c r="G198" s="103">
        <f t="shared" si="102"/>
        <v>52.810547333803179</v>
      </c>
      <c r="H198" s="103" t="str">
        <f t="shared" si="102"/>
        <v>-</v>
      </c>
      <c r="I198" s="103">
        <f t="shared" si="102"/>
        <v>17777.621589529077</v>
      </c>
      <c r="J198" s="42"/>
      <c r="K198" s="103" t="str">
        <f t="shared" si="103"/>
        <v>-</v>
      </c>
      <c r="L198" s="103" t="str">
        <f t="shared" si="103"/>
        <v>-</v>
      </c>
      <c r="M198" s="103">
        <f t="shared" si="103"/>
        <v>1261.1131563321151</v>
      </c>
      <c r="N198" s="103">
        <f t="shared" si="103"/>
        <v>18686.810421775539</v>
      </c>
      <c r="O198" s="103">
        <f t="shared" si="103"/>
        <v>18001.73784886298</v>
      </c>
      <c r="P198" s="103">
        <f t="shared" si="103"/>
        <v>236.6373032652109</v>
      </c>
      <c r="Q198" s="103" t="str">
        <f t="shared" si="103"/>
        <v>-</v>
      </c>
      <c r="R198" s="103">
        <f t="shared" si="103"/>
        <v>38186.298730235838</v>
      </c>
    </row>
    <row r="199" spans="1:18" ht="11.25" customHeight="1">
      <c r="A199" s="68"/>
      <c r="B199" s="103"/>
      <c r="C199" s="103"/>
      <c r="D199" s="103"/>
      <c r="E199" s="103"/>
      <c r="F199" s="103"/>
      <c r="G199" s="103"/>
      <c r="H199" s="103"/>
      <c r="I199" s="103"/>
      <c r="J199" s="42"/>
      <c r="K199" s="103"/>
      <c r="L199" s="103"/>
      <c r="M199" s="103"/>
      <c r="N199" s="103"/>
      <c r="O199" s="103"/>
      <c r="P199" s="103"/>
      <c r="Q199" s="103"/>
      <c r="R199" s="103"/>
    </row>
    <row r="200" spans="1:18" ht="11.25" customHeight="1">
      <c r="A200" s="63" t="s">
        <v>335</v>
      </c>
      <c r="B200" s="103"/>
      <c r="C200" s="103"/>
      <c r="D200" s="103"/>
      <c r="E200" s="103"/>
      <c r="F200" s="103"/>
      <c r="G200" s="103"/>
      <c r="H200" s="103"/>
      <c r="I200" s="103"/>
      <c r="J200" s="42"/>
      <c r="K200" s="103"/>
      <c r="L200" s="103"/>
      <c r="M200" s="103"/>
      <c r="N200" s="103"/>
      <c r="O200" s="103"/>
      <c r="P200" s="103"/>
      <c r="Q200" s="103"/>
      <c r="R200" s="103"/>
    </row>
    <row r="201" spans="1:18" ht="11.25" customHeight="1">
      <c r="A201" s="68" t="s">
        <v>102</v>
      </c>
      <c r="B201" s="103" t="s">
        <v>15</v>
      </c>
      <c r="C201" s="103">
        <f t="shared" ref="C201:I201" si="104">AVERAGE(C61:C65)</f>
        <v>221.25</v>
      </c>
      <c r="D201" s="103">
        <f t="shared" si="104"/>
        <v>4285.5</v>
      </c>
      <c r="E201" s="103">
        <f t="shared" si="104"/>
        <v>6972.4</v>
      </c>
      <c r="F201" s="103">
        <f t="shared" si="104"/>
        <v>6406.4</v>
      </c>
      <c r="G201" s="103">
        <f t="shared" si="104"/>
        <v>671.66666666666663</v>
      </c>
      <c r="H201" s="103">
        <f t="shared" si="104"/>
        <v>40</v>
      </c>
      <c r="I201" s="103">
        <f t="shared" si="104"/>
        <v>17395.2</v>
      </c>
      <c r="J201" s="42"/>
      <c r="K201" s="103" t="s">
        <v>15</v>
      </c>
      <c r="L201" s="103">
        <f t="shared" ref="L201:R201" si="105">AVERAGE(L61:L65)</f>
        <v>7109</v>
      </c>
      <c r="M201" s="103">
        <f t="shared" si="105"/>
        <v>14759</v>
      </c>
      <c r="N201" s="103">
        <f t="shared" si="105"/>
        <v>52828.4</v>
      </c>
      <c r="O201" s="103">
        <f t="shared" si="105"/>
        <v>37647.599999999999</v>
      </c>
      <c r="P201" s="103">
        <f t="shared" si="105"/>
        <v>7240.75</v>
      </c>
      <c r="Q201" s="103">
        <f t="shared" si="105"/>
        <v>825</v>
      </c>
      <c r="R201" s="103">
        <f t="shared" si="105"/>
        <v>109662.6</v>
      </c>
    </row>
    <row r="202" spans="1:18" ht="11.25" customHeight="1">
      <c r="A202" s="68" t="s">
        <v>10</v>
      </c>
      <c r="B202" s="103" t="s">
        <v>15</v>
      </c>
      <c r="C202" s="103">
        <f t="shared" ref="C202:I202" si="106">AVERAGE(C66:C70)</f>
        <v>140</v>
      </c>
      <c r="D202" s="103">
        <f t="shared" si="106"/>
        <v>360.25</v>
      </c>
      <c r="E202" s="103">
        <f t="shared" si="106"/>
        <v>2747.2</v>
      </c>
      <c r="F202" s="103">
        <f t="shared" si="106"/>
        <v>4468.6000000000004</v>
      </c>
      <c r="G202" s="103">
        <f t="shared" si="106"/>
        <v>119.5</v>
      </c>
      <c r="H202" s="103" t="s">
        <v>15</v>
      </c>
      <c r="I202" s="103">
        <f t="shared" si="106"/>
        <v>7579.8</v>
      </c>
      <c r="J202" s="42"/>
      <c r="K202" s="103" t="s">
        <v>15</v>
      </c>
      <c r="L202" s="103" t="s">
        <v>15</v>
      </c>
      <c r="M202" s="103">
        <f t="shared" ref="M202:R202" si="107">AVERAGE(M66:M70)</f>
        <v>4462.75</v>
      </c>
      <c r="N202" s="103">
        <f t="shared" si="107"/>
        <v>48084</v>
      </c>
      <c r="O202" s="103">
        <f t="shared" si="107"/>
        <v>38612.800000000003</v>
      </c>
      <c r="P202" s="103">
        <f t="shared" si="107"/>
        <v>2767</v>
      </c>
      <c r="Q202" s="103" t="s">
        <v>15</v>
      </c>
      <c r="R202" s="103">
        <f t="shared" si="107"/>
        <v>91373.8</v>
      </c>
    </row>
    <row r="203" spans="1:18" ht="11.25" customHeight="1">
      <c r="A203" s="68" t="s">
        <v>11</v>
      </c>
      <c r="B203" s="103" t="s">
        <v>15</v>
      </c>
      <c r="C203" s="103" t="s">
        <v>15</v>
      </c>
      <c r="D203" s="103">
        <f t="shared" ref="D203:R203" si="108">AVERAGE(D71:D75)</f>
        <v>126</v>
      </c>
      <c r="E203" s="103">
        <f t="shared" si="108"/>
        <v>928</v>
      </c>
      <c r="F203" s="103">
        <f t="shared" si="108"/>
        <v>1037.5</v>
      </c>
      <c r="G203" s="103">
        <f t="shared" si="108"/>
        <v>257</v>
      </c>
      <c r="H203" s="103" t="s">
        <v>15</v>
      </c>
      <c r="I203" s="103">
        <f t="shared" si="108"/>
        <v>2285.5</v>
      </c>
      <c r="J203" s="103"/>
      <c r="K203" s="103" t="s">
        <v>15</v>
      </c>
      <c r="L203" s="103" t="s">
        <v>15</v>
      </c>
      <c r="M203" s="103">
        <f t="shared" si="108"/>
        <v>3937.5</v>
      </c>
      <c r="N203" s="103">
        <f t="shared" si="108"/>
        <v>36430.75</v>
      </c>
      <c r="O203" s="103">
        <f t="shared" si="108"/>
        <v>24350.75</v>
      </c>
      <c r="P203" s="103">
        <f t="shared" si="108"/>
        <v>9127.25</v>
      </c>
      <c r="Q203" s="103" t="s">
        <v>15</v>
      </c>
      <c r="R203" s="103">
        <f t="shared" si="108"/>
        <v>57502</v>
      </c>
    </row>
    <row r="204" spans="1:18" ht="11.25" customHeight="1">
      <c r="A204" s="68" t="s">
        <v>12</v>
      </c>
      <c r="B204" s="103" t="s">
        <v>15</v>
      </c>
      <c r="C204" s="103" t="s">
        <v>15</v>
      </c>
      <c r="D204" s="103" t="s">
        <v>15</v>
      </c>
      <c r="E204" s="103">
        <f t="shared" ref="E204:R204" si="109">AVERAGE(E76:E80)</f>
        <v>553</v>
      </c>
      <c r="F204" s="103">
        <f t="shared" si="109"/>
        <v>783.4</v>
      </c>
      <c r="G204" s="103">
        <f t="shared" si="109"/>
        <v>167.33333333333334</v>
      </c>
      <c r="H204" s="103" t="s">
        <v>15</v>
      </c>
      <c r="I204" s="103">
        <f t="shared" si="109"/>
        <v>1326.2</v>
      </c>
      <c r="J204" s="103"/>
      <c r="K204" s="103" t="s">
        <v>15</v>
      </c>
      <c r="L204" s="103" t="s">
        <v>15</v>
      </c>
      <c r="M204" s="103" t="s">
        <v>15</v>
      </c>
      <c r="N204" s="103">
        <f t="shared" si="109"/>
        <v>10932</v>
      </c>
      <c r="O204" s="103">
        <f t="shared" si="109"/>
        <v>12055.2</v>
      </c>
      <c r="P204" s="103">
        <f t="shared" si="109"/>
        <v>3642.6666666666665</v>
      </c>
      <c r="Q204" s="103" t="s">
        <v>15</v>
      </c>
      <c r="R204" s="103">
        <f t="shared" si="109"/>
        <v>22986.400000000001</v>
      </c>
    </row>
    <row r="205" spans="1:18" ht="11.25" customHeight="1">
      <c r="A205" s="68" t="s">
        <v>13</v>
      </c>
      <c r="B205" s="103" t="str">
        <f>B81</f>
        <v>-</v>
      </c>
      <c r="C205" s="103" t="str">
        <f>C81</f>
        <v>-</v>
      </c>
      <c r="D205" s="103" t="str">
        <f>D81</f>
        <v>-</v>
      </c>
      <c r="E205" s="103">
        <f>AVERAGE(E81:E85)</f>
        <v>2588</v>
      </c>
      <c r="F205" s="103">
        <f>AVERAGE(F81:F85)</f>
        <v>5500</v>
      </c>
      <c r="G205" s="103">
        <f>AVERAGE(G81:G85)</f>
        <v>1067.8</v>
      </c>
      <c r="H205" s="103">
        <f>AVERAGE(H81:H85)</f>
        <v>3</v>
      </c>
      <c r="I205" s="103">
        <f>AVERAGE(I81:I85)</f>
        <v>9648.2000000000007</v>
      </c>
      <c r="J205" s="42"/>
      <c r="K205" s="103" t="str">
        <f t="shared" ref="K205:Q205" si="110">K81</f>
        <v>-</v>
      </c>
      <c r="L205" s="103" t="str">
        <f t="shared" si="110"/>
        <v>-</v>
      </c>
      <c r="M205" s="103">
        <f>AVERAGE(M81:M85)</f>
        <v>662.66666666666663</v>
      </c>
      <c r="N205" s="103">
        <f>AVERAGE(N81:N85)</f>
        <v>25195.4</v>
      </c>
      <c r="O205" s="103">
        <f>AVERAGE(O81:O85)</f>
        <v>43313.599999999999</v>
      </c>
      <c r="P205" s="103">
        <f>AVERAGE(P81:P85)</f>
        <v>10042.4</v>
      </c>
      <c r="Q205" s="103" t="str">
        <f t="shared" si="110"/>
        <v>-</v>
      </c>
      <c r="R205" s="103">
        <f>AVERAGE(R81:R85)</f>
        <v>78949</v>
      </c>
    </row>
    <row r="206" spans="1:18" ht="11.25" customHeight="1">
      <c r="A206" s="68" t="s">
        <v>14</v>
      </c>
      <c r="B206" s="103" t="str">
        <f>B86</f>
        <v>-</v>
      </c>
      <c r="C206" s="103">
        <f t="shared" ref="C206:D206" si="111">AVERAGE(C86:C90)</f>
        <v>17</v>
      </c>
      <c r="D206" s="103">
        <f t="shared" si="111"/>
        <v>261.06</v>
      </c>
      <c r="E206" s="103">
        <f>AVERAGE(E86:E90)</f>
        <v>1132.2720000000002</v>
      </c>
      <c r="F206" s="103">
        <f t="shared" ref="F206:I206" si="112">AVERAGE(F86:F90)</f>
        <v>2690.6379999999999</v>
      </c>
      <c r="G206" s="103">
        <f t="shared" si="112"/>
        <v>175.5925</v>
      </c>
      <c r="H206" s="103" t="str">
        <f>H86</f>
        <v>-</v>
      </c>
      <c r="I206" s="103">
        <f t="shared" si="112"/>
        <v>4123.42</v>
      </c>
      <c r="J206" s="42"/>
      <c r="K206" s="103" t="str">
        <f t="shared" ref="K206:L206" si="113">K86</f>
        <v>-</v>
      </c>
      <c r="L206" s="103" t="str">
        <f t="shared" si="113"/>
        <v>-</v>
      </c>
      <c r="M206" s="103">
        <f t="shared" ref="M206:R206" si="114">AVERAGE(M86:M90)</f>
        <v>305.57333333333332</v>
      </c>
      <c r="N206" s="103">
        <f t="shared" si="114"/>
        <v>12664.916000000001</v>
      </c>
      <c r="O206" s="103">
        <f t="shared" si="114"/>
        <v>27753.652000000002</v>
      </c>
      <c r="P206" s="103">
        <f t="shared" si="114"/>
        <v>1793.4375</v>
      </c>
      <c r="Q206" s="103" t="str">
        <f>Q86</f>
        <v>-</v>
      </c>
      <c r="R206" s="103">
        <f t="shared" si="114"/>
        <v>42036.661999999997</v>
      </c>
    </row>
    <row r="207" spans="1:18" ht="11.25" customHeight="1">
      <c r="A207" s="68">
        <v>2011</v>
      </c>
      <c r="B207" s="103" t="str">
        <f t="shared" ref="B207:I207" si="115">B91</f>
        <v>-</v>
      </c>
      <c r="C207" s="103" t="str">
        <f t="shared" si="115"/>
        <v>-</v>
      </c>
      <c r="D207" s="103">
        <f t="shared" si="115"/>
        <v>480.79999999999995</v>
      </c>
      <c r="E207" s="103">
        <f t="shared" si="115"/>
        <v>955.27</v>
      </c>
      <c r="F207" s="103">
        <f t="shared" si="115"/>
        <v>5370.77</v>
      </c>
      <c r="G207" s="103">
        <f t="shared" si="115"/>
        <v>408.4</v>
      </c>
      <c r="H207" s="103" t="str">
        <f t="shared" si="115"/>
        <v>-</v>
      </c>
      <c r="I207" s="103">
        <f t="shared" si="115"/>
        <v>7215.24</v>
      </c>
      <c r="J207" s="42"/>
      <c r="K207" s="103" t="str">
        <f t="shared" ref="K207:R207" si="116">K91</f>
        <v>-</v>
      </c>
      <c r="L207" s="103" t="str">
        <f t="shared" si="116"/>
        <v>-</v>
      </c>
      <c r="M207" s="103">
        <f t="shared" si="116"/>
        <v>466.87</v>
      </c>
      <c r="N207" s="103">
        <f t="shared" si="116"/>
        <v>6084.81</v>
      </c>
      <c r="O207" s="103">
        <f t="shared" si="116"/>
        <v>16810.129999999997</v>
      </c>
      <c r="P207" s="103">
        <f t="shared" si="116"/>
        <v>3318.64</v>
      </c>
      <c r="Q207" s="103" t="str">
        <f t="shared" si="116"/>
        <v>-</v>
      </c>
      <c r="R207" s="103">
        <f t="shared" si="116"/>
        <v>26680.449999999997</v>
      </c>
    </row>
    <row r="208" spans="1:18" ht="11.25" customHeight="1">
      <c r="A208" s="68">
        <v>2012</v>
      </c>
      <c r="B208" s="103" t="str">
        <f t="shared" ref="B208:I208" si="117">B92</f>
        <v>-</v>
      </c>
      <c r="C208" s="103" t="str">
        <f t="shared" si="117"/>
        <v>-</v>
      </c>
      <c r="D208" s="103">
        <f t="shared" si="117"/>
        <v>2370.88</v>
      </c>
      <c r="E208" s="103">
        <f t="shared" si="117"/>
        <v>2849.82</v>
      </c>
      <c r="F208" s="103">
        <f t="shared" si="117"/>
        <v>3122.02</v>
      </c>
      <c r="G208" s="103">
        <f t="shared" si="117"/>
        <v>774.78</v>
      </c>
      <c r="H208" s="103" t="str">
        <f t="shared" si="117"/>
        <v>-</v>
      </c>
      <c r="I208" s="103">
        <f t="shared" si="117"/>
        <v>9117.5</v>
      </c>
      <c r="J208" s="42"/>
      <c r="K208" s="103" t="str">
        <f t="shared" ref="K208:R208" si="118">K92</f>
        <v>-</v>
      </c>
      <c r="L208" s="103" t="str">
        <f t="shared" si="118"/>
        <v>-</v>
      </c>
      <c r="M208" s="103">
        <f t="shared" si="118"/>
        <v>282.33000000000004</v>
      </c>
      <c r="N208" s="103">
        <f t="shared" si="118"/>
        <v>3671.76</v>
      </c>
      <c r="O208" s="103">
        <f t="shared" si="118"/>
        <v>5161.29</v>
      </c>
      <c r="P208" s="103">
        <f t="shared" si="118"/>
        <v>2275.8200000000002</v>
      </c>
      <c r="Q208" s="103" t="str">
        <f t="shared" si="118"/>
        <v>-</v>
      </c>
      <c r="R208" s="103">
        <f t="shared" si="118"/>
        <v>11391.2</v>
      </c>
    </row>
    <row r="209" spans="1:18" ht="11.25" customHeight="1">
      <c r="A209" s="68">
        <v>2013</v>
      </c>
      <c r="B209" s="103" t="str">
        <f t="shared" ref="B209:I209" si="119">B93</f>
        <v>-</v>
      </c>
      <c r="C209" s="103" t="str">
        <f t="shared" si="119"/>
        <v>-</v>
      </c>
      <c r="D209" s="103">
        <f t="shared" si="119"/>
        <v>2030.81</v>
      </c>
      <c r="E209" s="103">
        <f t="shared" si="119"/>
        <v>1679.35</v>
      </c>
      <c r="F209" s="103">
        <f t="shared" si="119"/>
        <v>4075.89</v>
      </c>
      <c r="G209" s="103">
        <f t="shared" si="119"/>
        <v>760.46</v>
      </c>
      <c r="H209" s="103" t="str">
        <f t="shared" si="119"/>
        <v>-</v>
      </c>
      <c r="I209" s="103">
        <f t="shared" si="119"/>
        <v>8546.5099999999984</v>
      </c>
      <c r="J209" s="42"/>
      <c r="K209" s="103" t="str">
        <f t="shared" ref="K209:R209" si="120">K93</f>
        <v>-</v>
      </c>
      <c r="L209" s="103" t="str">
        <f t="shared" si="120"/>
        <v>-</v>
      </c>
      <c r="M209" s="103">
        <f t="shared" si="120"/>
        <v>3429.53</v>
      </c>
      <c r="N209" s="103">
        <f t="shared" si="120"/>
        <v>4998.0300000000007</v>
      </c>
      <c r="O209" s="103">
        <f t="shared" si="120"/>
        <v>10305.43</v>
      </c>
      <c r="P209" s="103">
        <f t="shared" si="120"/>
        <v>1739.13</v>
      </c>
      <c r="Q209" s="103" t="str">
        <f t="shared" si="120"/>
        <v>-</v>
      </c>
      <c r="R209" s="103">
        <f t="shared" si="120"/>
        <v>20472.120000000003</v>
      </c>
    </row>
    <row r="210" spans="1:18" ht="11.25" customHeight="1">
      <c r="A210" s="68">
        <v>2014</v>
      </c>
      <c r="B210" s="103" t="str">
        <f t="shared" ref="B210:I210" si="121">B94</f>
        <v>-</v>
      </c>
      <c r="C210" s="103">
        <f t="shared" si="121"/>
        <v>65.289999999999992</v>
      </c>
      <c r="D210" s="103">
        <f t="shared" si="121"/>
        <v>1066.74</v>
      </c>
      <c r="E210" s="103">
        <f t="shared" si="121"/>
        <v>3198.42</v>
      </c>
      <c r="F210" s="103">
        <f t="shared" si="121"/>
        <v>6420.59</v>
      </c>
      <c r="G210" s="103">
        <f t="shared" si="121"/>
        <v>596.04999999999995</v>
      </c>
      <c r="H210" s="103" t="str">
        <f t="shared" si="121"/>
        <v>-</v>
      </c>
      <c r="I210" s="103">
        <f t="shared" si="121"/>
        <v>11347.09</v>
      </c>
      <c r="J210" s="42"/>
      <c r="K210" s="103" t="str">
        <f t="shared" ref="K210:R210" si="122">K94</f>
        <v>-</v>
      </c>
      <c r="L210" s="103" t="str">
        <f t="shared" si="122"/>
        <v>-</v>
      </c>
      <c r="M210" s="103">
        <f t="shared" si="122"/>
        <v>2614.4</v>
      </c>
      <c r="N210" s="103">
        <f t="shared" si="122"/>
        <v>19862.5</v>
      </c>
      <c r="O210" s="103">
        <f t="shared" si="122"/>
        <v>38532.28</v>
      </c>
      <c r="P210" s="103">
        <f t="shared" si="122"/>
        <v>14062.560000000001</v>
      </c>
      <c r="Q210" s="103" t="str">
        <f t="shared" si="122"/>
        <v>-</v>
      </c>
      <c r="R210" s="103">
        <f t="shared" si="122"/>
        <v>75071.740000000005</v>
      </c>
    </row>
    <row r="211" spans="1:18" ht="11.25" customHeight="1">
      <c r="A211" s="68">
        <v>2015</v>
      </c>
      <c r="B211" s="103" t="str">
        <f t="shared" ref="B211:I211" si="123">B95</f>
        <v>-</v>
      </c>
      <c r="C211" s="103">
        <f t="shared" si="123"/>
        <v>89.15</v>
      </c>
      <c r="D211" s="103">
        <f t="shared" si="123"/>
        <v>1216.44</v>
      </c>
      <c r="E211" s="103">
        <f t="shared" si="123"/>
        <v>1853.2</v>
      </c>
      <c r="F211" s="103">
        <f t="shared" si="123"/>
        <v>5866.08</v>
      </c>
      <c r="G211" s="103">
        <f t="shared" si="123"/>
        <v>3145.83</v>
      </c>
      <c r="H211" s="103" t="str">
        <f t="shared" si="123"/>
        <v>-</v>
      </c>
      <c r="I211" s="103">
        <f t="shared" si="123"/>
        <v>12170.7</v>
      </c>
      <c r="J211" s="42"/>
      <c r="K211" s="103" t="str">
        <f t="shared" ref="K211:R211" si="124">K95</f>
        <v>-</v>
      </c>
      <c r="L211" s="103" t="str">
        <f t="shared" si="124"/>
        <v>-</v>
      </c>
      <c r="M211" s="103">
        <f t="shared" si="124"/>
        <v>3339.26</v>
      </c>
      <c r="N211" s="103">
        <f t="shared" si="124"/>
        <v>16089.02</v>
      </c>
      <c r="O211" s="103">
        <f t="shared" si="124"/>
        <v>18628.28</v>
      </c>
      <c r="P211" s="103">
        <f t="shared" si="124"/>
        <v>6494.17</v>
      </c>
      <c r="Q211" s="103" t="str">
        <f t="shared" si="124"/>
        <v>-</v>
      </c>
      <c r="R211" s="103">
        <f t="shared" si="124"/>
        <v>44550.73</v>
      </c>
    </row>
    <row r="212" spans="1:18" ht="11.25" customHeight="1">
      <c r="A212" s="68">
        <v>2016</v>
      </c>
      <c r="B212" s="103" t="str">
        <f t="shared" ref="B212:I212" si="125">B96</f>
        <v>-</v>
      </c>
      <c r="C212" s="103" t="str">
        <f t="shared" si="125"/>
        <v>-</v>
      </c>
      <c r="D212" s="103" t="str">
        <f t="shared" si="125"/>
        <v>-</v>
      </c>
      <c r="E212" s="103">
        <f t="shared" si="125"/>
        <v>2741.35</v>
      </c>
      <c r="F212" s="103">
        <f t="shared" si="125"/>
        <v>3255.18</v>
      </c>
      <c r="G212" s="103" t="str">
        <f t="shared" si="125"/>
        <v>-</v>
      </c>
      <c r="H212" s="103" t="str">
        <f t="shared" si="125"/>
        <v>-</v>
      </c>
      <c r="I212" s="103">
        <f t="shared" si="125"/>
        <v>5996.53</v>
      </c>
      <c r="J212" s="42"/>
      <c r="K212" s="103" t="str">
        <f t="shared" ref="K212:R212" si="126">K96</f>
        <v>-</v>
      </c>
      <c r="L212" s="103" t="str">
        <f t="shared" si="126"/>
        <v>-</v>
      </c>
      <c r="M212" s="103" t="str">
        <f t="shared" si="126"/>
        <v>-</v>
      </c>
      <c r="N212" s="103">
        <f t="shared" si="126"/>
        <v>5606.76</v>
      </c>
      <c r="O212" s="103">
        <f t="shared" si="126"/>
        <v>13004.77</v>
      </c>
      <c r="P212" s="103" t="str">
        <f t="shared" si="126"/>
        <v>-</v>
      </c>
      <c r="Q212" s="103" t="str">
        <f t="shared" si="126"/>
        <v>-</v>
      </c>
      <c r="R212" s="103">
        <f t="shared" si="126"/>
        <v>18611.53</v>
      </c>
    </row>
    <row r="213" spans="1:18" ht="11.25" customHeight="1">
      <c r="A213" s="68">
        <v>2017</v>
      </c>
      <c r="B213" s="103" t="str">
        <f t="shared" ref="B213:I213" si="127">B97</f>
        <v>-</v>
      </c>
      <c r="C213" s="103" t="str">
        <f t="shared" si="127"/>
        <v>-</v>
      </c>
      <c r="D213" s="103">
        <f t="shared" si="127"/>
        <v>648.87</v>
      </c>
      <c r="E213" s="103">
        <f t="shared" si="127"/>
        <v>2758</v>
      </c>
      <c r="F213" s="103">
        <f t="shared" si="127"/>
        <v>4164.4699999999993</v>
      </c>
      <c r="G213" s="103" t="str">
        <f t="shared" si="127"/>
        <v>-</v>
      </c>
      <c r="H213" s="103" t="str">
        <f t="shared" si="127"/>
        <v>-</v>
      </c>
      <c r="I213" s="103">
        <f t="shared" si="127"/>
        <v>7571.34</v>
      </c>
      <c r="J213" s="42"/>
      <c r="K213" s="103" t="str">
        <f t="shared" ref="K213:R213" si="128">K97</f>
        <v>-</v>
      </c>
      <c r="L213" s="103" t="str">
        <f t="shared" si="128"/>
        <v>-</v>
      </c>
      <c r="M213" s="103">
        <f t="shared" si="128"/>
        <v>42.64</v>
      </c>
      <c r="N213" s="103">
        <f t="shared" si="128"/>
        <v>7972.99</v>
      </c>
      <c r="O213" s="103">
        <f t="shared" si="128"/>
        <v>13608.99</v>
      </c>
      <c r="P213" s="103" t="str">
        <f t="shared" si="128"/>
        <v>-</v>
      </c>
      <c r="Q213" s="103" t="str">
        <f t="shared" si="128"/>
        <v>-</v>
      </c>
      <c r="R213" s="103">
        <f t="shared" si="128"/>
        <v>21624.62</v>
      </c>
    </row>
    <row r="214" spans="1:18" ht="11.25" customHeight="1">
      <c r="A214" s="68">
        <v>2018</v>
      </c>
      <c r="B214" s="103" t="str">
        <f t="shared" ref="B214:I214" si="129">B98</f>
        <v>-</v>
      </c>
      <c r="C214" s="103" t="str">
        <f t="shared" si="129"/>
        <v>-</v>
      </c>
      <c r="D214" s="103">
        <f t="shared" si="129"/>
        <v>575.13</v>
      </c>
      <c r="E214" s="103">
        <f t="shared" si="129"/>
        <v>656.53</v>
      </c>
      <c r="F214" s="103">
        <f t="shared" si="129"/>
        <v>1003</v>
      </c>
      <c r="G214" s="103">
        <f t="shared" si="129"/>
        <v>23.18</v>
      </c>
      <c r="H214" s="103" t="str">
        <f t="shared" si="129"/>
        <v>-</v>
      </c>
      <c r="I214" s="103">
        <f t="shared" si="129"/>
        <v>2257.84</v>
      </c>
      <c r="J214" s="42"/>
      <c r="K214" s="103" t="str">
        <f t="shared" ref="K214:R214" si="130">K98</f>
        <v>-</v>
      </c>
      <c r="L214" s="103" t="str">
        <f t="shared" si="130"/>
        <v>-</v>
      </c>
      <c r="M214" s="103">
        <f t="shared" si="130"/>
        <v>294.3</v>
      </c>
      <c r="N214" s="103">
        <f t="shared" si="130"/>
        <v>6071.59</v>
      </c>
      <c r="O214" s="103">
        <f t="shared" si="130"/>
        <v>14116.14</v>
      </c>
      <c r="P214" s="103">
        <f t="shared" si="130"/>
        <v>93.38</v>
      </c>
      <c r="Q214" s="103" t="str">
        <f t="shared" si="130"/>
        <v>-</v>
      </c>
      <c r="R214" s="103">
        <f t="shared" si="130"/>
        <v>20575.409999999996</v>
      </c>
    </row>
    <row r="215" spans="1:18" ht="11.25" customHeight="1">
      <c r="A215" s="68">
        <v>2019</v>
      </c>
      <c r="B215" s="103" t="str">
        <f t="shared" ref="B215:I215" si="131">B99</f>
        <v>-</v>
      </c>
      <c r="C215" s="103" t="str">
        <f t="shared" si="131"/>
        <v>-</v>
      </c>
      <c r="D215" s="103">
        <f t="shared" si="131"/>
        <v>341.22</v>
      </c>
      <c r="E215" s="103">
        <f t="shared" si="131"/>
        <v>2200.9</v>
      </c>
      <c r="F215" s="103">
        <f t="shared" si="131"/>
        <v>1373.26</v>
      </c>
      <c r="G215" s="103">
        <f t="shared" si="131"/>
        <v>122.14</v>
      </c>
      <c r="H215" s="103" t="str">
        <f t="shared" si="131"/>
        <v>-</v>
      </c>
      <c r="I215" s="103">
        <f t="shared" si="131"/>
        <v>4037.52</v>
      </c>
      <c r="J215" s="42"/>
      <c r="K215" s="103" t="str">
        <f t="shared" ref="K215:R215" si="132">K99</f>
        <v>-</v>
      </c>
      <c r="L215" s="103" t="str">
        <f t="shared" si="132"/>
        <v>-</v>
      </c>
      <c r="M215" s="103">
        <f t="shared" si="132"/>
        <v>5358.51</v>
      </c>
      <c r="N215" s="103">
        <f t="shared" si="132"/>
        <v>20934.419999999998</v>
      </c>
      <c r="O215" s="103">
        <f t="shared" si="132"/>
        <v>25539.97</v>
      </c>
      <c r="P215" s="103">
        <f t="shared" si="132"/>
        <v>1642.11</v>
      </c>
      <c r="Q215" s="103" t="str">
        <f t="shared" si="132"/>
        <v>-</v>
      </c>
      <c r="R215" s="103">
        <f t="shared" si="132"/>
        <v>53475.01</v>
      </c>
    </row>
    <row r="216" spans="1:18" ht="11.25" customHeight="1">
      <c r="A216" s="68">
        <v>2020</v>
      </c>
      <c r="B216" s="103" t="str">
        <f t="shared" ref="B216:I216" si="133">B100</f>
        <v>-</v>
      </c>
      <c r="C216" s="103" t="str">
        <f t="shared" si="133"/>
        <v>-</v>
      </c>
      <c r="D216" s="103">
        <f t="shared" si="133"/>
        <v>219.1</v>
      </c>
      <c r="E216" s="103">
        <f t="shared" si="133"/>
        <v>606.78</v>
      </c>
      <c r="F216" s="103" t="str">
        <f t="shared" si="133"/>
        <v>-</v>
      </c>
      <c r="G216" s="103" t="str">
        <f t="shared" si="133"/>
        <v>-</v>
      </c>
      <c r="H216" s="103" t="str">
        <f t="shared" si="133"/>
        <v>-</v>
      </c>
      <c r="I216" s="103">
        <f t="shared" si="133"/>
        <v>825.88</v>
      </c>
      <c r="J216" s="42"/>
      <c r="K216" s="103" t="str">
        <f t="shared" ref="K216:R216" si="134">K100</f>
        <v>-</v>
      </c>
      <c r="L216" s="103" t="str">
        <f t="shared" si="134"/>
        <v>-</v>
      </c>
      <c r="M216" s="103">
        <f t="shared" si="134"/>
        <v>0</v>
      </c>
      <c r="N216" s="103">
        <f t="shared" si="134"/>
        <v>12829.27</v>
      </c>
      <c r="O216" s="103" t="str">
        <f t="shared" si="134"/>
        <v>-</v>
      </c>
      <c r="P216" s="103" t="str">
        <f t="shared" si="134"/>
        <v>-</v>
      </c>
      <c r="Q216" s="103" t="str">
        <f t="shared" si="134"/>
        <v>-</v>
      </c>
      <c r="R216" s="103">
        <f t="shared" si="134"/>
        <v>12829.27</v>
      </c>
    </row>
    <row r="217" spans="1:18" ht="11.25" customHeight="1">
      <c r="A217" s="68">
        <v>2021</v>
      </c>
      <c r="B217" s="103" t="str">
        <f t="shared" ref="B217:I217" si="135">B101</f>
        <v>-</v>
      </c>
      <c r="C217" s="103" t="str">
        <f t="shared" si="135"/>
        <v>-</v>
      </c>
      <c r="D217" s="103">
        <f t="shared" si="135"/>
        <v>494.16</v>
      </c>
      <c r="E217" s="103">
        <f t="shared" si="135"/>
        <v>1506.87</v>
      </c>
      <c r="F217" s="103">
        <f t="shared" si="135"/>
        <v>4012.87</v>
      </c>
      <c r="G217" s="103" t="str">
        <f t="shared" si="135"/>
        <v>-</v>
      </c>
      <c r="H217" s="103" t="str">
        <f t="shared" si="135"/>
        <v>-</v>
      </c>
      <c r="I217" s="103">
        <f t="shared" si="135"/>
        <v>6013.9</v>
      </c>
      <c r="J217" s="42"/>
      <c r="K217" s="103" t="str">
        <f t="shared" ref="K217:R217" si="136">K101</f>
        <v>-</v>
      </c>
      <c r="L217" s="103" t="str">
        <f t="shared" si="136"/>
        <v>-</v>
      </c>
      <c r="M217" s="103">
        <f t="shared" si="136"/>
        <v>255.68</v>
      </c>
      <c r="N217" s="103">
        <f t="shared" si="136"/>
        <v>12106.15</v>
      </c>
      <c r="O217" s="103">
        <f t="shared" si="136"/>
        <v>27181.91</v>
      </c>
      <c r="P217" s="103" t="str">
        <f t="shared" si="136"/>
        <v>-</v>
      </c>
      <c r="Q217" s="103" t="str">
        <f t="shared" si="136"/>
        <v>-</v>
      </c>
      <c r="R217" s="103">
        <f t="shared" si="136"/>
        <v>39543.74</v>
      </c>
    </row>
    <row r="218" spans="1:18" ht="11.25" customHeight="1">
      <c r="A218" s="68">
        <v>2022</v>
      </c>
      <c r="B218" s="103" t="str">
        <f t="shared" ref="B218:I218" si="137">B102</f>
        <v>-</v>
      </c>
      <c r="C218" s="103" t="str">
        <f t="shared" si="137"/>
        <v>-</v>
      </c>
      <c r="D218" s="103">
        <f t="shared" si="137"/>
        <v>407.4</v>
      </c>
      <c r="E218" s="103">
        <f t="shared" si="137"/>
        <v>2543.06</v>
      </c>
      <c r="F218" s="103">
        <f t="shared" si="137"/>
        <v>4832.07</v>
      </c>
      <c r="G218" s="103">
        <f t="shared" si="137"/>
        <v>15.23</v>
      </c>
      <c r="H218" s="103" t="str">
        <f t="shared" si="137"/>
        <v>-</v>
      </c>
      <c r="I218" s="103">
        <f t="shared" si="137"/>
        <v>7797.76</v>
      </c>
      <c r="J218" s="42"/>
      <c r="K218" s="103" t="str">
        <f t="shared" ref="K218:R218" si="138">K102</f>
        <v>-</v>
      </c>
      <c r="L218" s="103" t="str">
        <f t="shared" si="138"/>
        <v>-</v>
      </c>
      <c r="M218" s="103">
        <f t="shared" si="138"/>
        <v>1238.96</v>
      </c>
      <c r="N218" s="103">
        <f t="shared" si="138"/>
        <v>17106.14</v>
      </c>
      <c r="O218" s="103">
        <f t="shared" si="138"/>
        <v>20676.48</v>
      </c>
      <c r="P218" s="103">
        <f t="shared" si="138"/>
        <v>5026.8899999999994</v>
      </c>
      <c r="Q218" s="103" t="str">
        <f t="shared" si="138"/>
        <v>-</v>
      </c>
      <c r="R218" s="103">
        <f t="shared" si="138"/>
        <v>44048.47</v>
      </c>
    </row>
    <row r="219" spans="1:18" ht="11.25" customHeight="1">
      <c r="A219" s="68">
        <v>2023</v>
      </c>
      <c r="B219" s="103" t="str">
        <f t="shared" ref="B219:I220" si="139">B103</f>
        <v>-</v>
      </c>
      <c r="C219" s="103" t="str">
        <f t="shared" si="139"/>
        <v>-</v>
      </c>
      <c r="D219" s="103">
        <f t="shared" si="139"/>
        <v>237.51999999999998</v>
      </c>
      <c r="E219" s="103">
        <f t="shared" si="139"/>
        <v>1782.7</v>
      </c>
      <c r="F219" s="103">
        <f t="shared" si="139"/>
        <v>6871.9699999999993</v>
      </c>
      <c r="G219" s="103">
        <f t="shared" si="139"/>
        <v>683.76</v>
      </c>
      <c r="H219" s="103" t="str">
        <f t="shared" si="139"/>
        <v>-</v>
      </c>
      <c r="I219" s="103">
        <f t="shared" si="139"/>
        <v>9575.9500000000007</v>
      </c>
      <c r="J219" s="42"/>
      <c r="K219" s="103" t="str">
        <f t="shared" ref="K219:R220" si="140">K103</f>
        <v>-</v>
      </c>
      <c r="L219" s="103" t="str">
        <f t="shared" si="140"/>
        <v>-</v>
      </c>
      <c r="M219" s="103">
        <f t="shared" si="140"/>
        <v>793.44</v>
      </c>
      <c r="N219" s="103">
        <f t="shared" si="140"/>
        <v>10894.51</v>
      </c>
      <c r="O219" s="103">
        <f t="shared" si="140"/>
        <v>9418.51</v>
      </c>
      <c r="P219" s="103">
        <f t="shared" si="140"/>
        <v>10350.14</v>
      </c>
      <c r="Q219" s="103" t="str">
        <f t="shared" si="140"/>
        <v>-</v>
      </c>
      <c r="R219" s="103">
        <f t="shared" si="140"/>
        <v>31456.6</v>
      </c>
    </row>
    <row r="220" spans="1:18" ht="11.25" customHeight="1">
      <c r="A220" s="68" t="s">
        <v>348</v>
      </c>
      <c r="B220" s="103" t="str">
        <f t="shared" si="139"/>
        <v>-</v>
      </c>
      <c r="C220" s="103" t="str">
        <f t="shared" si="139"/>
        <v>-</v>
      </c>
      <c r="D220" s="103">
        <f t="shared" si="139"/>
        <v>1274.7931169303502</v>
      </c>
      <c r="E220" s="103">
        <f t="shared" si="139"/>
        <v>2939.3149412432199</v>
      </c>
      <c r="F220" s="103">
        <f t="shared" si="139"/>
        <v>2438.5995639452503</v>
      </c>
      <c r="G220" s="103">
        <f t="shared" si="139"/>
        <v>38.303477112676099</v>
      </c>
      <c r="H220" s="103" t="str">
        <f t="shared" si="139"/>
        <v>-</v>
      </c>
      <c r="I220" s="103">
        <f t="shared" si="139"/>
        <v>6691.0110992314958</v>
      </c>
      <c r="J220" s="42"/>
      <c r="K220" s="103" t="str">
        <f t="shared" si="140"/>
        <v>-</v>
      </c>
      <c r="L220" s="103" t="str">
        <f t="shared" si="140"/>
        <v>-</v>
      </c>
      <c r="M220" s="103">
        <f t="shared" si="140"/>
        <v>3121.5316148390602</v>
      </c>
      <c r="N220" s="103">
        <f t="shared" si="140"/>
        <v>21153.558754430298</v>
      </c>
      <c r="O220" s="103">
        <f t="shared" si="140"/>
        <v>14320.76230258447</v>
      </c>
      <c r="P220" s="103">
        <f t="shared" si="140"/>
        <v>526.19784330985908</v>
      </c>
      <c r="Q220" s="103" t="str">
        <f t="shared" si="140"/>
        <v>-</v>
      </c>
      <c r="R220" s="103">
        <f t="shared" si="140"/>
        <v>39122.05051516369</v>
      </c>
    </row>
    <row r="221" spans="1:18" ht="11.25" customHeight="1">
      <c r="A221" s="68"/>
      <c r="B221" s="103"/>
      <c r="C221" s="103"/>
      <c r="D221" s="103"/>
      <c r="E221" s="103"/>
      <c r="F221" s="103"/>
      <c r="G221" s="103"/>
      <c r="H221" s="103"/>
      <c r="I221" s="103"/>
      <c r="J221" s="42"/>
      <c r="K221" s="103"/>
      <c r="L221" s="103"/>
      <c r="M221" s="103"/>
      <c r="N221" s="103"/>
      <c r="O221" s="103"/>
      <c r="P221" s="103"/>
      <c r="Q221" s="103"/>
      <c r="R221" s="103"/>
    </row>
    <row r="222" spans="1:18" ht="11.25" customHeight="1">
      <c r="A222" s="264" t="s">
        <v>345</v>
      </c>
      <c r="B222" s="264"/>
      <c r="C222" s="264"/>
      <c r="D222" s="264"/>
      <c r="E222" s="264"/>
      <c r="F222" s="264"/>
      <c r="G222" s="264"/>
      <c r="H222" s="264"/>
      <c r="I222" s="264"/>
      <c r="J222" s="264"/>
      <c r="K222" s="264"/>
      <c r="L222" s="264"/>
      <c r="M222" s="264"/>
      <c r="N222" s="264"/>
      <c r="O222" s="264"/>
      <c r="P222" s="264"/>
      <c r="Q222" s="264"/>
      <c r="R222" s="264"/>
    </row>
    <row r="223" spans="1:18" s="175" customFormat="1" ht="13.5" customHeight="1">
      <c r="A223" s="37" t="s">
        <v>1</v>
      </c>
      <c r="B223" s="151" t="s">
        <v>341</v>
      </c>
      <c r="C223" s="151" t="s">
        <v>21</v>
      </c>
      <c r="D223" s="151" t="s">
        <v>22</v>
      </c>
      <c r="E223" s="151" t="s">
        <v>23</v>
      </c>
      <c r="F223" s="151" t="s">
        <v>24</v>
      </c>
      <c r="G223" s="151" t="s">
        <v>25</v>
      </c>
      <c r="H223" s="151" t="s">
        <v>26</v>
      </c>
      <c r="I223" s="151" t="s">
        <v>122</v>
      </c>
      <c r="J223" s="37"/>
      <c r="K223" s="151" t="s">
        <v>341</v>
      </c>
      <c r="L223" s="151" t="s">
        <v>21</v>
      </c>
      <c r="M223" s="151" t="s">
        <v>22</v>
      </c>
      <c r="N223" s="151" t="s">
        <v>23</v>
      </c>
      <c r="O223" s="151" t="s">
        <v>24</v>
      </c>
      <c r="P223" s="151" t="s">
        <v>25</v>
      </c>
      <c r="Q223" s="151" t="s">
        <v>26</v>
      </c>
      <c r="R223" s="151" t="s">
        <v>8</v>
      </c>
    </row>
    <row r="224" spans="1:18">
      <c r="A224" s="68"/>
      <c r="B224" s="311" t="s">
        <v>50</v>
      </c>
      <c r="C224" s="311"/>
      <c r="D224" s="311"/>
      <c r="E224" s="311"/>
      <c r="F224" s="311"/>
      <c r="G224" s="311"/>
      <c r="H224" s="311"/>
      <c r="I224" s="311"/>
      <c r="J224" s="6"/>
      <c r="K224" s="311" t="s">
        <v>51</v>
      </c>
      <c r="L224" s="311"/>
      <c r="M224" s="311"/>
      <c r="N224" s="311"/>
      <c r="O224" s="311"/>
      <c r="P224" s="311"/>
      <c r="Q224" s="311"/>
      <c r="R224" s="311"/>
    </row>
    <row r="225" spans="1:18">
      <c r="A225" s="71" t="s">
        <v>336</v>
      </c>
      <c r="B225" s="103"/>
      <c r="C225" s="103"/>
      <c r="D225" s="103"/>
      <c r="E225" s="103"/>
      <c r="F225" s="103"/>
      <c r="G225" s="103"/>
      <c r="H225" s="103"/>
      <c r="I225" s="103"/>
      <c r="J225" s="42"/>
      <c r="K225" s="103"/>
      <c r="L225" s="103"/>
      <c r="M225" s="103"/>
      <c r="N225" s="103"/>
      <c r="O225" s="103"/>
      <c r="P225" s="103"/>
      <c r="Q225" s="103"/>
      <c r="R225" s="103"/>
    </row>
    <row r="226" spans="1:18" ht="11.25" customHeight="1">
      <c r="A226" s="68" t="s">
        <v>102</v>
      </c>
      <c r="B226" s="103">
        <f t="shared" ref="B226:I226" si="141">AVERAGE(B112:B116)</f>
        <v>57.4</v>
      </c>
      <c r="C226" s="103">
        <f t="shared" si="141"/>
        <v>2158.8000000000002</v>
      </c>
      <c r="D226" s="103">
        <f t="shared" si="141"/>
        <v>16621.8</v>
      </c>
      <c r="E226" s="103">
        <f t="shared" si="141"/>
        <v>25794</v>
      </c>
      <c r="F226" s="103">
        <f t="shared" si="141"/>
        <v>14568.4</v>
      </c>
      <c r="G226" s="103">
        <f t="shared" si="141"/>
        <v>1009</v>
      </c>
      <c r="H226" s="103">
        <f t="shared" si="141"/>
        <v>46</v>
      </c>
      <c r="I226" s="103">
        <f t="shared" si="141"/>
        <v>60026</v>
      </c>
      <c r="J226" s="42"/>
      <c r="K226" s="103">
        <f t="shared" ref="K226:R226" si="142">AVERAGE(K112:K116)</f>
        <v>80</v>
      </c>
      <c r="L226" s="103">
        <f t="shared" si="142"/>
        <v>3527</v>
      </c>
      <c r="M226" s="103">
        <f t="shared" si="142"/>
        <v>27083</v>
      </c>
      <c r="N226" s="103">
        <f t="shared" si="142"/>
        <v>90232</v>
      </c>
      <c r="O226" s="103">
        <f t="shared" si="142"/>
        <v>79882.8</v>
      </c>
      <c r="P226" s="103">
        <f t="shared" si="142"/>
        <v>12003.4</v>
      </c>
      <c r="Q226" s="103">
        <f t="shared" si="142"/>
        <v>436</v>
      </c>
      <c r="R226" s="103">
        <f t="shared" si="142"/>
        <v>206178.4</v>
      </c>
    </row>
    <row r="227" spans="1:18" ht="11.25" customHeight="1">
      <c r="A227" s="68" t="s">
        <v>10</v>
      </c>
      <c r="B227" s="103" t="s">
        <v>15</v>
      </c>
      <c r="C227" s="103">
        <f t="shared" ref="C227:I227" si="143">AVERAGE(C117:C121)</f>
        <v>930</v>
      </c>
      <c r="D227" s="103">
        <f t="shared" si="143"/>
        <v>2013.5</v>
      </c>
      <c r="E227" s="103">
        <f t="shared" si="143"/>
        <v>15453.4</v>
      </c>
      <c r="F227" s="103">
        <f t="shared" si="143"/>
        <v>9841.2000000000007</v>
      </c>
      <c r="G227" s="103">
        <f t="shared" si="143"/>
        <v>1241</v>
      </c>
      <c r="H227" s="103" t="s">
        <v>15</v>
      </c>
      <c r="I227" s="103">
        <f t="shared" si="143"/>
        <v>27836</v>
      </c>
      <c r="J227" s="42"/>
      <c r="K227" s="103" t="s">
        <v>15</v>
      </c>
      <c r="L227" s="103">
        <f t="shared" ref="L227:R227" si="144">AVERAGE(L117:L121)</f>
        <v>19</v>
      </c>
      <c r="M227" s="103">
        <f t="shared" si="144"/>
        <v>6902</v>
      </c>
      <c r="N227" s="103">
        <f t="shared" si="144"/>
        <v>106235</v>
      </c>
      <c r="O227" s="103">
        <f t="shared" si="144"/>
        <v>74358.600000000006</v>
      </c>
      <c r="P227" s="103">
        <f t="shared" si="144"/>
        <v>7426.8</v>
      </c>
      <c r="Q227" s="103">
        <f t="shared" si="144"/>
        <v>44.5</v>
      </c>
      <c r="R227" s="103">
        <f t="shared" si="144"/>
        <v>193563.6</v>
      </c>
    </row>
    <row r="228" spans="1:18" ht="11.25" customHeight="1">
      <c r="A228" s="68" t="s">
        <v>11</v>
      </c>
      <c r="B228" s="103" t="s">
        <v>15</v>
      </c>
      <c r="C228" s="103">
        <f>AVERAGE(C122:C126)</f>
        <v>148</v>
      </c>
      <c r="D228" s="103">
        <f t="shared" ref="D228:R228" si="145">AVERAGE(D122:D126)</f>
        <v>1081.5</v>
      </c>
      <c r="E228" s="103">
        <f t="shared" si="145"/>
        <v>5233</v>
      </c>
      <c r="F228" s="103">
        <f t="shared" si="145"/>
        <v>4057.5</v>
      </c>
      <c r="G228" s="103">
        <f t="shared" si="145"/>
        <v>1805.75</v>
      </c>
      <c r="H228" s="103">
        <f t="shared" si="145"/>
        <v>215</v>
      </c>
      <c r="I228" s="103">
        <f t="shared" si="145"/>
        <v>11764.75</v>
      </c>
      <c r="J228" s="103"/>
      <c r="K228" s="103" t="s">
        <v>15</v>
      </c>
      <c r="L228" s="103">
        <f t="shared" si="145"/>
        <v>40</v>
      </c>
      <c r="M228" s="103">
        <f t="shared" si="145"/>
        <v>7328</v>
      </c>
      <c r="N228" s="103">
        <f t="shared" si="145"/>
        <v>74415.5</v>
      </c>
      <c r="O228" s="103">
        <f t="shared" si="145"/>
        <v>57811.75</v>
      </c>
      <c r="P228" s="103">
        <f t="shared" si="145"/>
        <v>19028.75</v>
      </c>
      <c r="Q228" s="103">
        <f t="shared" si="145"/>
        <v>324</v>
      </c>
      <c r="R228" s="103">
        <f t="shared" si="145"/>
        <v>124016.8</v>
      </c>
    </row>
    <row r="229" spans="1:18" ht="11.25" customHeight="1">
      <c r="A229" s="68" t="s">
        <v>12</v>
      </c>
      <c r="B229" s="103" t="s">
        <v>15</v>
      </c>
      <c r="C229" s="103" t="s">
        <v>15</v>
      </c>
      <c r="D229" s="103" t="s">
        <v>15</v>
      </c>
      <c r="E229" s="103">
        <f t="shared" ref="E229:R229" si="146">AVERAGE(E127:E131)</f>
        <v>2799.25</v>
      </c>
      <c r="F229" s="103">
        <f t="shared" si="146"/>
        <v>2629.4</v>
      </c>
      <c r="G229" s="103">
        <f t="shared" si="146"/>
        <v>592</v>
      </c>
      <c r="H229" s="103" t="s">
        <v>15</v>
      </c>
      <c r="I229" s="103">
        <f t="shared" si="146"/>
        <v>5342.4</v>
      </c>
      <c r="J229" s="103"/>
      <c r="K229" s="103" t="s">
        <v>15</v>
      </c>
      <c r="L229" s="103" t="s">
        <v>15</v>
      </c>
      <c r="M229" s="103" t="s">
        <v>15</v>
      </c>
      <c r="N229" s="103">
        <f t="shared" si="146"/>
        <v>21511.25</v>
      </c>
      <c r="O229" s="103">
        <f t="shared" si="146"/>
        <v>26964</v>
      </c>
      <c r="P229" s="103">
        <f t="shared" si="146"/>
        <v>4528.6000000000004</v>
      </c>
      <c r="Q229" s="103" t="s">
        <v>15</v>
      </c>
      <c r="R229" s="103">
        <f t="shared" si="146"/>
        <v>48701.599999999999</v>
      </c>
    </row>
    <row r="230" spans="1:18" ht="11.25" customHeight="1">
      <c r="A230" s="68" t="s">
        <v>13</v>
      </c>
      <c r="B230" s="103" t="str">
        <f>B132</f>
        <v>-</v>
      </c>
      <c r="C230" s="103">
        <f t="shared" ref="C230:I230" si="147">AVERAGE(C132:C136)</f>
        <v>2640</v>
      </c>
      <c r="D230" s="103">
        <f t="shared" si="147"/>
        <v>5294.5</v>
      </c>
      <c r="E230" s="103">
        <f t="shared" si="147"/>
        <v>15735.284720780397</v>
      </c>
      <c r="F230" s="103">
        <f t="shared" si="147"/>
        <v>14305.279902815353</v>
      </c>
      <c r="G230" s="103">
        <f t="shared" si="147"/>
        <v>3100.3900462334186</v>
      </c>
      <c r="H230" s="103">
        <f t="shared" si="147"/>
        <v>51.4</v>
      </c>
      <c r="I230" s="103">
        <f t="shared" si="147"/>
        <v>37954.75466982917</v>
      </c>
      <c r="J230" s="42"/>
      <c r="K230" s="103" t="str">
        <f>K132</f>
        <v>-</v>
      </c>
      <c r="L230" s="103">
        <f t="shared" ref="L230:R230" si="148">AVERAGE(L132:L136)</f>
        <v>5</v>
      </c>
      <c r="M230" s="103">
        <f t="shared" si="148"/>
        <v>1900.25</v>
      </c>
      <c r="N230" s="103">
        <f t="shared" si="148"/>
        <v>47596.353217747783</v>
      </c>
      <c r="O230" s="103">
        <f t="shared" si="148"/>
        <v>66201.030341472229</v>
      </c>
      <c r="P230" s="103">
        <f t="shared" si="148"/>
        <v>17035.926886302655</v>
      </c>
      <c r="Q230" s="103">
        <f t="shared" si="148"/>
        <v>10.4</v>
      </c>
      <c r="R230" s="103">
        <f t="shared" si="148"/>
        <v>132364.91044552266</v>
      </c>
    </row>
    <row r="231" spans="1:18" ht="11.25" customHeight="1">
      <c r="A231" s="68" t="s">
        <v>14</v>
      </c>
      <c r="B231" s="103" t="str">
        <f>B137</f>
        <v>-</v>
      </c>
      <c r="C231" s="103">
        <f>AVERAGE(C137:C141)</f>
        <v>17</v>
      </c>
      <c r="D231" s="103">
        <f t="shared" ref="D231:I231" si="149">AVERAGE(D137:D141)</f>
        <v>2149.4250000000002</v>
      </c>
      <c r="E231" s="103">
        <f t="shared" si="149"/>
        <v>6706.4220000000005</v>
      </c>
      <c r="F231" s="103">
        <f t="shared" si="149"/>
        <v>8242.594000000001</v>
      </c>
      <c r="G231" s="103">
        <f t="shared" si="149"/>
        <v>916.976</v>
      </c>
      <c r="H231" s="103">
        <f t="shared" si="149"/>
        <v>47.703999999999994</v>
      </c>
      <c r="I231" s="103">
        <f t="shared" si="149"/>
        <v>17636.636000000002</v>
      </c>
      <c r="J231" s="42"/>
      <c r="K231" s="103" t="str">
        <f t="shared" ref="K231:L231" si="150">K137</f>
        <v>-</v>
      </c>
      <c r="L231" s="103" t="str">
        <f t="shared" si="150"/>
        <v>-</v>
      </c>
      <c r="M231" s="103">
        <f t="shared" ref="M231:R231" si="151">AVERAGE(M137:M141)</f>
        <v>557.92250000000001</v>
      </c>
      <c r="N231" s="103">
        <f t="shared" si="151"/>
        <v>21902.356</v>
      </c>
      <c r="O231" s="103">
        <f t="shared" si="151"/>
        <v>44872.55</v>
      </c>
      <c r="P231" s="103">
        <f t="shared" si="151"/>
        <v>5760.4159999999993</v>
      </c>
      <c r="Q231" s="103">
        <f t="shared" si="151"/>
        <v>26.564</v>
      </c>
      <c r="R231" s="103">
        <f t="shared" si="151"/>
        <v>73008.224000000002</v>
      </c>
    </row>
    <row r="232" spans="1:18" ht="11.25" customHeight="1">
      <c r="A232" s="68">
        <v>2011</v>
      </c>
      <c r="B232" s="103" t="str">
        <f t="shared" ref="B232:I232" si="152">B142</f>
        <v>-</v>
      </c>
      <c r="C232" s="103" t="str">
        <f t="shared" si="152"/>
        <v>-</v>
      </c>
      <c r="D232" s="103">
        <f t="shared" si="152"/>
        <v>2989.8199999999997</v>
      </c>
      <c r="E232" s="103">
        <f t="shared" si="152"/>
        <v>8417.76</v>
      </c>
      <c r="F232" s="103">
        <f t="shared" si="152"/>
        <v>18441.82</v>
      </c>
      <c r="G232" s="103">
        <f t="shared" si="152"/>
        <v>967.87</v>
      </c>
      <c r="H232" s="103">
        <f t="shared" si="152"/>
        <v>5</v>
      </c>
      <c r="I232" s="103">
        <f t="shared" si="152"/>
        <v>30822.269999999997</v>
      </c>
      <c r="J232" s="188"/>
      <c r="K232" s="103" t="str">
        <f t="shared" ref="K232:R232" si="153">K142</f>
        <v>-</v>
      </c>
      <c r="L232" s="103" t="str">
        <f t="shared" si="153"/>
        <v>-</v>
      </c>
      <c r="M232" s="103">
        <f t="shared" si="153"/>
        <v>797.72</v>
      </c>
      <c r="N232" s="103">
        <f t="shared" si="153"/>
        <v>13074.210000000001</v>
      </c>
      <c r="O232" s="103">
        <f t="shared" si="153"/>
        <v>25504.17</v>
      </c>
      <c r="P232" s="103">
        <f t="shared" si="153"/>
        <v>6249.25</v>
      </c>
      <c r="Q232" s="103">
        <f t="shared" si="153"/>
        <v>2.4500000000000002</v>
      </c>
      <c r="R232" s="103">
        <f t="shared" si="153"/>
        <v>45627.799999999996</v>
      </c>
    </row>
    <row r="233" spans="1:18" ht="11.25" customHeight="1">
      <c r="A233" s="68">
        <v>2012</v>
      </c>
      <c r="B233" s="103" t="str">
        <f t="shared" ref="B233:I233" si="154">B143</f>
        <v>-</v>
      </c>
      <c r="C233" s="103" t="str">
        <f t="shared" si="154"/>
        <v>-</v>
      </c>
      <c r="D233" s="103">
        <f t="shared" si="154"/>
        <v>10842.96</v>
      </c>
      <c r="E233" s="103">
        <f t="shared" si="154"/>
        <v>10869.55</v>
      </c>
      <c r="F233" s="103">
        <f t="shared" si="154"/>
        <v>11447.119999999999</v>
      </c>
      <c r="G233" s="103">
        <f t="shared" si="154"/>
        <v>2140.63</v>
      </c>
      <c r="H233" s="103">
        <f t="shared" si="154"/>
        <v>132.59</v>
      </c>
      <c r="I233" s="103">
        <f t="shared" si="154"/>
        <v>35432.850000000006</v>
      </c>
      <c r="J233" s="188"/>
      <c r="K233" s="103" t="str">
        <f t="shared" ref="K233:R233" si="155">K143</f>
        <v>-</v>
      </c>
      <c r="L233" s="103" t="str">
        <f t="shared" si="155"/>
        <v>-</v>
      </c>
      <c r="M233" s="103">
        <f t="shared" si="155"/>
        <v>493.48</v>
      </c>
      <c r="N233" s="103">
        <f t="shared" si="155"/>
        <v>10911.51</v>
      </c>
      <c r="O233" s="103">
        <f t="shared" si="155"/>
        <v>12682.220000000001</v>
      </c>
      <c r="P233" s="103">
        <f t="shared" si="155"/>
        <v>8998.2100000000009</v>
      </c>
      <c r="Q233" s="103">
        <f t="shared" si="155"/>
        <v>20.81</v>
      </c>
      <c r="R233" s="103">
        <f t="shared" si="155"/>
        <v>33106.229999999996</v>
      </c>
    </row>
    <row r="234" spans="1:18" ht="11.25" customHeight="1">
      <c r="A234" s="68">
        <v>2013</v>
      </c>
      <c r="B234" s="103" t="str">
        <f t="shared" ref="B234:I234" si="156">B144</f>
        <v>-</v>
      </c>
      <c r="C234" s="103">
        <f t="shared" si="156"/>
        <v>130.57999999999998</v>
      </c>
      <c r="D234" s="103">
        <f t="shared" si="156"/>
        <v>4957.43</v>
      </c>
      <c r="E234" s="103">
        <f t="shared" si="156"/>
        <v>9041.93</v>
      </c>
      <c r="F234" s="103">
        <f t="shared" si="156"/>
        <v>14526.3</v>
      </c>
      <c r="G234" s="103">
        <f t="shared" si="156"/>
        <v>2060.9300000000003</v>
      </c>
      <c r="H234" s="103">
        <f t="shared" si="156"/>
        <v>118.68</v>
      </c>
      <c r="I234" s="103">
        <f t="shared" si="156"/>
        <v>30835.85</v>
      </c>
      <c r="J234" s="188"/>
      <c r="K234" s="103" t="str">
        <f t="shared" ref="K234:R234" si="157">K144</f>
        <v>-</v>
      </c>
      <c r="L234" s="103" t="str">
        <f t="shared" si="157"/>
        <v>-</v>
      </c>
      <c r="M234" s="103">
        <f t="shared" si="157"/>
        <v>4122.6000000000004</v>
      </c>
      <c r="N234" s="103">
        <f t="shared" si="157"/>
        <v>11616.59</v>
      </c>
      <c r="O234" s="103">
        <f t="shared" si="157"/>
        <v>27487.87</v>
      </c>
      <c r="P234" s="103">
        <f t="shared" si="157"/>
        <v>6908.22</v>
      </c>
      <c r="Q234" s="103">
        <f t="shared" si="157"/>
        <v>17.72</v>
      </c>
      <c r="R234" s="103">
        <f t="shared" si="157"/>
        <v>50153</v>
      </c>
    </row>
    <row r="235" spans="1:18" ht="11.25" customHeight="1">
      <c r="A235" s="68">
        <v>2014</v>
      </c>
      <c r="B235" s="103" t="str">
        <f t="shared" ref="B235:I235" si="158">B145</f>
        <v>-</v>
      </c>
      <c r="C235" s="103">
        <f t="shared" si="158"/>
        <v>650.30999999999995</v>
      </c>
      <c r="D235" s="103">
        <f t="shared" si="158"/>
        <v>6176.5</v>
      </c>
      <c r="E235" s="103">
        <f t="shared" si="158"/>
        <v>16088.49</v>
      </c>
      <c r="F235" s="103">
        <f t="shared" si="158"/>
        <v>17576.010000000002</v>
      </c>
      <c r="G235" s="103">
        <f t="shared" si="158"/>
        <v>1729.44</v>
      </c>
      <c r="H235" s="103">
        <f t="shared" si="158"/>
        <v>110.29</v>
      </c>
      <c r="I235" s="103">
        <f t="shared" si="158"/>
        <v>42331.039999999994</v>
      </c>
      <c r="J235" s="188"/>
      <c r="K235" s="103" t="str">
        <f t="shared" ref="K235:R235" si="159">K145</f>
        <v>-</v>
      </c>
      <c r="L235" s="103" t="str">
        <f t="shared" si="159"/>
        <v>-</v>
      </c>
      <c r="M235" s="103">
        <f t="shared" si="159"/>
        <v>8839.01</v>
      </c>
      <c r="N235" s="103">
        <f t="shared" si="159"/>
        <v>40204.6</v>
      </c>
      <c r="O235" s="103">
        <f t="shared" si="159"/>
        <v>60914.15</v>
      </c>
      <c r="P235" s="103">
        <f t="shared" si="159"/>
        <v>29640.080000000002</v>
      </c>
      <c r="Q235" s="103">
        <f t="shared" si="159"/>
        <v>199.14</v>
      </c>
      <c r="R235" s="103">
        <f t="shared" si="159"/>
        <v>139796.98000000001</v>
      </c>
    </row>
    <row r="236" spans="1:18" ht="11.25" customHeight="1">
      <c r="A236" s="68">
        <v>2015</v>
      </c>
      <c r="B236" s="103" t="str">
        <f t="shared" ref="B236:I236" si="160">B146</f>
        <v>-</v>
      </c>
      <c r="C236" s="103">
        <f t="shared" si="160"/>
        <v>623.16</v>
      </c>
      <c r="D236" s="103">
        <f t="shared" si="160"/>
        <v>6297.58</v>
      </c>
      <c r="E236" s="103">
        <f t="shared" si="160"/>
        <v>17514.86</v>
      </c>
      <c r="F236" s="103">
        <f t="shared" si="160"/>
        <v>11538.57</v>
      </c>
      <c r="G236" s="103">
        <f t="shared" si="160"/>
        <v>6049.3099999999995</v>
      </c>
      <c r="H236" s="103">
        <f t="shared" si="160"/>
        <v>164.41</v>
      </c>
      <c r="I236" s="103">
        <f t="shared" si="160"/>
        <v>42187.89</v>
      </c>
      <c r="J236" s="188"/>
      <c r="K236" s="103" t="str">
        <f t="shared" ref="K236:R236" si="161">K146</f>
        <v>-</v>
      </c>
      <c r="L236" s="103" t="str">
        <f t="shared" si="161"/>
        <v>-</v>
      </c>
      <c r="M236" s="103">
        <f t="shared" si="161"/>
        <v>5946.9400000000005</v>
      </c>
      <c r="N236" s="103">
        <f t="shared" si="161"/>
        <v>31174.42</v>
      </c>
      <c r="O236" s="103">
        <f t="shared" si="161"/>
        <v>27415.649999999998</v>
      </c>
      <c r="P236" s="103">
        <f t="shared" si="161"/>
        <v>19027.48</v>
      </c>
      <c r="Q236" s="103">
        <f t="shared" si="161"/>
        <v>12.74</v>
      </c>
      <c r="R236" s="103">
        <f t="shared" si="161"/>
        <v>83577.23000000001</v>
      </c>
    </row>
    <row r="237" spans="1:18" ht="11.25" customHeight="1">
      <c r="A237" s="68">
        <v>2016</v>
      </c>
      <c r="B237" s="103" t="str">
        <f t="shared" ref="B237:I237" si="162">B147</f>
        <v>-</v>
      </c>
      <c r="C237" s="103" t="str">
        <f t="shared" si="162"/>
        <v>-</v>
      </c>
      <c r="D237" s="103" t="str">
        <f t="shared" si="162"/>
        <v>-</v>
      </c>
      <c r="E237" s="103">
        <f t="shared" si="162"/>
        <v>10171.99</v>
      </c>
      <c r="F237" s="103">
        <f t="shared" si="162"/>
        <v>7775.48</v>
      </c>
      <c r="G237" s="103" t="str">
        <f t="shared" si="162"/>
        <v>-</v>
      </c>
      <c r="H237" s="103" t="str">
        <f t="shared" si="162"/>
        <v>-</v>
      </c>
      <c r="I237" s="103">
        <f t="shared" si="162"/>
        <v>17947.47</v>
      </c>
      <c r="J237" s="188"/>
      <c r="K237" s="103" t="str">
        <f t="shared" ref="K237:R237" si="163">K147</f>
        <v>-</v>
      </c>
      <c r="L237" s="103" t="str">
        <f t="shared" si="163"/>
        <v>-</v>
      </c>
      <c r="M237" s="103" t="str">
        <f t="shared" si="163"/>
        <v>-</v>
      </c>
      <c r="N237" s="103">
        <f t="shared" si="163"/>
        <v>5669.99</v>
      </c>
      <c r="O237" s="103">
        <f t="shared" si="163"/>
        <v>13042.630000000001</v>
      </c>
      <c r="P237" s="103" t="str">
        <f t="shared" si="163"/>
        <v>-</v>
      </c>
      <c r="Q237" s="103" t="str">
        <f t="shared" si="163"/>
        <v>-</v>
      </c>
      <c r="R237" s="103">
        <f t="shared" si="163"/>
        <v>18712.62</v>
      </c>
    </row>
    <row r="238" spans="1:18" ht="11.25" customHeight="1">
      <c r="A238" s="68">
        <v>2017</v>
      </c>
      <c r="B238" s="103" t="str">
        <f t="shared" ref="B238:I238" si="164">B148</f>
        <v>-</v>
      </c>
      <c r="C238" s="103" t="str">
        <f t="shared" si="164"/>
        <v>-</v>
      </c>
      <c r="D238" s="103">
        <f t="shared" si="164"/>
        <v>899.28</v>
      </c>
      <c r="E238" s="103">
        <f t="shared" si="164"/>
        <v>13348.34</v>
      </c>
      <c r="F238" s="103">
        <f t="shared" si="164"/>
        <v>7606.829999999999</v>
      </c>
      <c r="G238" s="103">
        <f t="shared" si="164"/>
        <v>90.74</v>
      </c>
      <c r="H238" s="103" t="str">
        <f t="shared" si="164"/>
        <v>-</v>
      </c>
      <c r="I238" s="103">
        <f t="shared" si="164"/>
        <v>21945.190000000002</v>
      </c>
      <c r="J238" s="188"/>
      <c r="K238" s="103" t="str">
        <f t="shared" ref="K238:R238" si="165">K148</f>
        <v>-</v>
      </c>
      <c r="L238" s="103" t="str">
        <f t="shared" si="165"/>
        <v>-</v>
      </c>
      <c r="M238" s="103">
        <f t="shared" si="165"/>
        <v>100.71000000000001</v>
      </c>
      <c r="N238" s="103">
        <f t="shared" si="165"/>
        <v>16563.330000000002</v>
      </c>
      <c r="O238" s="103">
        <f t="shared" si="165"/>
        <v>25063.15</v>
      </c>
      <c r="P238" s="103">
        <f t="shared" si="165"/>
        <v>929.59999999999991</v>
      </c>
      <c r="Q238" s="103" t="str">
        <f t="shared" si="165"/>
        <v>-</v>
      </c>
      <c r="R238" s="103">
        <f t="shared" si="165"/>
        <v>42656.79</v>
      </c>
    </row>
    <row r="239" spans="1:18" ht="11.25" customHeight="1">
      <c r="A239" s="68">
        <v>2018</v>
      </c>
      <c r="B239" s="103" t="str">
        <f t="shared" ref="B239:I239" si="166">B149</f>
        <v>-</v>
      </c>
      <c r="C239" s="103" t="str">
        <f t="shared" si="166"/>
        <v>-</v>
      </c>
      <c r="D239" s="103">
        <f t="shared" si="166"/>
        <v>952.96</v>
      </c>
      <c r="E239" s="103">
        <f t="shared" si="166"/>
        <v>5564.03</v>
      </c>
      <c r="F239" s="103">
        <f t="shared" si="166"/>
        <v>4027.67</v>
      </c>
      <c r="G239" s="103">
        <f t="shared" si="166"/>
        <v>57.63</v>
      </c>
      <c r="H239" s="103" t="str">
        <f t="shared" si="166"/>
        <v>-</v>
      </c>
      <c r="I239" s="103">
        <f t="shared" si="166"/>
        <v>10602.29</v>
      </c>
      <c r="J239" s="188"/>
      <c r="K239" s="103" t="str">
        <f t="shared" ref="K239:R239" si="167">K149</f>
        <v>-</v>
      </c>
      <c r="L239" s="103" t="str">
        <f t="shared" si="167"/>
        <v>-</v>
      </c>
      <c r="M239" s="103">
        <f t="shared" si="167"/>
        <v>867.94</v>
      </c>
      <c r="N239" s="103">
        <f t="shared" si="167"/>
        <v>10973.68</v>
      </c>
      <c r="O239" s="103">
        <f t="shared" si="167"/>
        <v>29645.989999999998</v>
      </c>
      <c r="P239" s="103">
        <f t="shared" si="167"/>
        <v>350.28999999999996</v>
      </c>
      <c r="Q239" s="103" t="str">
        <f t="shared" si="167"/>
        <v>-</v>
      </c>
      <c r="R239" s="103">
        <f t="shared" si="167"/>
        <v>41837.899999999994</v>
      </c>
    </row>
    <row r="240" spans="1:18" ht="11.25" customHeight="1">
      <c r="A240" s="68">
        <v>2019</v>
      </c>
      <c r="B240" s="103" t="str">
        <f t="shared" ref="B240:I240" si="168">B150</f>
        <v>-</v>
      </c>
      <c r="C240" s="103" t="str">
        <f t="shared" si="168"/>
        <v>-</v>
      </c>
      <c r="D240" s="103">
        <f t="shared" si="168"/>
        <v>1950.9900000000002</v>
      </c>
      <c r="E240" s="103">
        <f t="shared" si="168"/>
        <v>5965.1900000000005</v>
      </c>
      <c r="F240" s="103">
        <f t="shared" si="168"/>
        <v>2521.5500000000002</v>
      </c>
      <c r="G240" s="103">
        <f t="shared" si="168"/>
        <v>276.18</v>
      </c>
      <c r="H240" s="103">
        <f t="shared" si="168"/>
        <v>164.35</v>
      </c>
      <c r="I240" s="103">
        <f t="shared" si="168"/>
        <v>10878.26</v>
      </c>
      <c r="J240" s="188"/>
      <c r="K240" s="103" t="str">
        <f t="shared" ref="K240:R240" si="169">K150</f>
        <v>-</v>
      </c>
      <c r="L240" s="103" t="str">
        <f t="shared" si="169"/>
        <v>-</v>
      </c>
      <c r="M240" s="103">
        <f t="shared" si="169"/>
        <v>6455.35</v>
      </c>
      <c r="N240" s="103">
        <f t="shared" si="169"/>
        <v>32492.399999999998</v>
      </c>
      <c r="O240" s="103">
        <f t="shared" si="169"/>
        <v>39329.089999999997</v>
      </c>
      <c r="P240" s="103">
        <f t="shared" si="169"/>
        <v>3355.85</v>
      </c>
      <c r="Q240" s="103">
        <f t="shared" si="169"/>
        <v>15.86</v>
      </c>
      <c r="R240" s="103">
        <f t="shared" si="169"/>
        <v>81648.55</v>
      </c>
    </row>
    <row r="241" spans="1:18" ht="11.25" customHeight="1">
      <c r="A241" s="68">
        <v>2020</v>
      </c>
      <c r="B241" s="103" t="str">
        <f t="shared" ref="B241:I241" si="170">B151</f>
        <v>-</v>
      </c>
      <c r="C241" s="103" t="str">
        <f t="shared" si="170"/>
        <v>-</v>
      </c>
      <c r="D241" s="103">
        <f t="shared" si="170"/>
        <v>821.30000000000007</v>
      </c>
      <c r="E241" s="103">
        <f t="shared" si="170"/>
        <v>4769.3599999999997</v>
      </c>
      <c r="F241" s="103">
        <f t="shared" si="170"/>
        <v>1591.84</v>
      </c>
      <c r="G241" s="103">
        <f t="shared" si="170"/>
        <v>478.51</v>
      </c>
      <c r="H241" s="103" t="str">
        <f t="shared" si="170"/>
        <v>-</v>
      </c>
      <c r="I241" s="103">
        <f t="shared" si="170"/>
        <v>7661.01</v>
      </c>
      <c r="J241" s="188"/>
      <c r="K241" s="103" t="str">
        <f t="shared" ref="K241:R241" si="171">K151</f>
        <v>-</v>
      </c>
      <c r="L241" s="103" t="str">
        <f t="shared" si="171"/>
        <v>-</v>
      </c>
      <c r="M241" s="103">
        <f t="shared" si="171"/>
        <v>49.98</v>
      </c>
      <c r="N241" s="103">
        <f t="shared" si="171"/>
        <v>17699.04</v>
      </c>
      <c r="O241" s="103">
        <f t="shared" si="171"/>
        <v>3894.54</v>
      </c>
      <c r="P241" s="103">
        <f t="shared" si="171"/>
        <v>2327.23</v>
      </c>
      <c r="Q241" s="103" t="str">
        <f t="shared" si="171"/>
        <v>-</v>
      </c>
      <c r="R241" s="103">
        <f t="shared" si="171"/>
        <v>23970.79</v>
      </c>
    </row>
    <row r="242" spans="1:18" ht="11.25" customHeight="1">
      <c r="A242" s="68">
        <v>2021</v>
      </c>
      <c r="B242" s="103" t="str">
        <f t="shared" ref="B242:I242" si="172">B152</f>
        <v>-</v>
      </c>
      <c r="C242" s="103" t="str">
        <f t="shared" si="172"/>
        <v>-</v>
      </c>
      <c r="D242" s="103">
        <f t="shared" si="172"/>
        <v>2046.5800000000002</v>
      </c>
      <c r="E242" s="103">
        <f t="shared" si="172"/>
        <v>9202.64</v>
      </c>
      <c r="F242" s="103">
        <f t="shared" si="172"/>
        <v>6111.09</v>
      </c>
      <c r="G242" s="103">
        <f t="shared" si="172"/>
        <v>453.01000000000005</v>
      </c>
      <c r="H242" s="103" t="str">
        <f t="shared" si="172"/>
        <v>-</v>
      </c>
      <c r="I242" s="103">
        <f t="shared" si="172"/>
        <v>17813.32</v>
      </c>
      <c r="J242" s="188"/>
      <c r="K242" s="103" t="str">
        <f t="shared" ref="K242:R242" si="173">K152</f>
        <v>-</v>
      </c>
      <c r="L242" s="103" t="str">
        <f t="shared" si="173"/>
        <v>-</v>
      </c>
      <c r="M242" s="103">
        <f t="shared" si="173"/>
        <v>276.87</v>
      </c>
      <c r="N242" s="103">
        <f t="shared" si="173"/>
        <v>15969.86</v>
      </c>
      <c r="O242" s="103">
        <f t="shared" si="173"/>
        <v>40488.25</v>
      </c>
      <c r="P242" s="103">
        <f t="shared" si="173"/>
        <v>7438.5</v>
      </c>
      <c r="Q242" s="103" t="str">
        <f t="shared" si="173"/>
        <v>-</v>
      </c>
      <c r="R242" s="103">
        <f t="shared" si="173"/>
        <v>64173.479999999996</v>
      </c>
    </row>
    <row r="243" spans="1:18" ht="11.25" customHeight="1">
      <c r="A243" s="68">
        <v>2022</v>
      </c>
      <c r="B243" s="103" t="str">
        <f t="shared" ref="B243:I243" si="174">B153</f>
        <v>-</v>
      </c>
      <c r="C243" s="103" t="str">
        <f t="shared" si="174"/>
        <v>-</v>
      </c>
      <c r="D243" s="103">
        <f t="shared" si="174"/>
        <v>3201.32</v>
      </c>
      <c r="E243" s="103">
        <f t="shared" si="174"/>
        <v>10754.119999999999</v>
      </c>
      <c r="F243" s="103">
        <f t="shared" si="174"/>
        <v>10553.14</v>
      </c>
      <c r="G243" s="103">
        <f t="shared" si="174"/>
        <v>192.78</v>
      </c>
      <c r="H243" s="103">
        <f t="shared" si="174"/>
        <v>127.45</v>
      </c>
      <c r="I243" s="103">
        <f t="shared" si="174"/>
        <v>24828.809999999998</v>
      </c>
      <c r="J243" s="188"/>
      <c r="K243" s="103" t="str">
        <f t="shared" ref="K243:R243" si="175">K153</f>
        <v>-</v>
      </c>
      <c r="L243" s="103" t="str">
        <f t="shared" si="175"/>
        <v>-</v>
      </c>
      <c r="M243" s="103">
        <f t="shared" si="175"/>
        <v>1521.19</v>
      </c>
      <c r="N243" s="103">
        <f t="shared" si="175"/>
        <v>27617.23</v>
      </c>
      <c r="O243" s="103">
        <f t="shared" si="175"/>
        <v>37282.06</v>
      </c>
      <c r="P243" s="103">
        <f t="shared" si="175"/>
        <v>14937.759999999998</v>
      </c>
      <c r="Q243" s="103">
        <f t="shared" si="175"/>
        <v>2.27</v>
      </c>
      <c r="R243" s="103">
        <f t="shared" si="175"/>
        <v>81360.510000000009</v>
      </c>
    </row>
    <row r="244" spans="1:18" ht="11.25" customHeight="1">
      <c r="A244" s="68">
        <v>2023</v>
      </c>
      <c r="B244" s="103" t="str">
        <f t="shared" ref="B244:I245" si="176">B154</f>
        <v>-</v>
      </c>
      <c r="C244" s="103" t="str">
        <f t="shared" si="176"/>
        <v>-</v>
      </c>
      <c r="D244" s="103">
        <f t="shared" si="176"/>
        <v>1665.79</v>
      </c>
      <c r="E244" s="103">
        <f t="shared" si="176"/>
        <v>15843.260000000002</v>
      </c>
      <c r="F244" s="103">
        <f t="shared" si="176"/>
        <v>11212.769999999999</v>
      </c>
      <c r="G244" s="103">
        <f t="shared" si="176"/>
        <v>1337.78</v>
      </c>
      <c r="H244" s="103">
        <f t="shared" si="176"/>
        <v>59.89</v>
      </c>
      <c r="I244" s="103">
        <f t="shared" si="176"/>
        <v>30119.49</v>
      </c>
      <c r="J244" s="188"/>
      <c r="K244" s="103" t="str">
        <f t="shared" ref="K244:R245" si="177">K154</f>
        <v>-</v>
      </c>
      <c r="L244" s="103" t="str">
        <f t="shared" si="177"/>
        <v>-</v>
      </c>
      <c r="M244" s="103">
        <f t="shared" si="177"/>
        <v>1186.74</v>
      </c>
      <c r="N244" s="103">
        <f t="shared" si="177"/>
        <v>20592.309999999998</v>
      </c>
      <c r="O244" s="103">
        <f t="shared" si="177"/>
        <v>18219.400000000001</v>
      </c>
      <c r="P244" s="103">
        <f t="shared" si="177"/>
        <v>19598.169999999998</v>
      </c>
      <c r="Q244" s="103">
        <f t="shared" si="177"/>
        <v>2.81</v>
      </c>
      <c r="R244" s="103">
        <f t="shared" si="177"/>
        <v>59599.43</v>
      </c>
    </row>
    <row r="245" spans="1:18" ht="11.25" customHeight="1">
      <c r="A245" s="68" t="s">
        <v>348</v>
      </c>
      <c r="B245" s="103" t="str">
        <f t="shared" si="176"/>
        <v>-</v>
      </c>
      <c r="C245" s="103" t="str">
        <f t="shared" si="176"/>
        <v>-</v>
      </c>
      <c r="D245" s="103">
        <f t="shared" si="176"/>
        <v>3174.6482429212911</v>
      </c>
      <c r="E245" s="103">
        <f t="shared" si="176"/>
        <v>14948.275280245065</v>
      </c>
      <c r="F245" s="103">
        <f t="shared" si="176"/>
        <v>6254.5951411477399</v>
      </c>
      <c r="G245" s="103">
        <f t="shared" si="176"/>
        <v>91.114024446479277</v>
      </c>
      <c r="H245" s="103" t="str">
        <f t="shared" si="176"/>
        <v>-</v>
      </c>
      <c r="I245" s="103">
        <f t="shared" si="176"/>
        <v>24468.632688760572</v>
      </c>
      <c r="J245" s="188"/>
      <c r="K245" s="103" t="str">
        <f t="shared" si="177"/>
        <v>-</v>
      </c>
      <c r="L245" s="103" t="str">
        <f t="shared" si="177"/>
        <v>-</v>
      </c>
      <c r="M245" s="103">
        <f t="shared" si="177"/>
        <v>4382.6447711711753</v>
      </c>
      <c r="N245" s="103">
        <f t="shared" si="177"/>
        <v>39840.369176205837</v>
      </c>
      <c r="O245" s="103">
        <f t="shared" si="177"/>
        <v>32322.50015144745</v>
      </c>
      <c r="P245" s="103">
        <f t="shared" si="177"/>
        <v>762.83514657506998</v>
      </c>
      <c r="Q245" s="103" t="str">
        <f t="shared" si="177"/>
        <v>-</v>
      </c>
      <c r="R245" s="103">
        <f t="shared" si="177"/>
        <v>77308.349245399528</v>
      </c>
    </row>
    <row r="246" spans="1:18" ht="11.25" customHeight="1">
      <c r="A246" s="178" t="str">
        <f>A156</f>
        <v>a/  Monthly totals for Oregon data are the sum of statistical weeks with closest fit to the calendar month.  Washington data are summarized by statistical month.</v>
      </c>
      <c r="B246" s="178"/>
      <c r="C246" s="178"/>
      <c r="D246" s="178"/>
      <c r="E246" s="178"/>
      <c r="F246" s="178"/>
      <c r="G246" s="178"/>
      <c r="H246" s="178"/>
      <c r="I246" s="178"/>
      <c r="J246" s="178"/>
      <c r="K246" s="178"/>
      <c r="L246" s="178"/>
      <c r="M246" s="178"/>
      <c r="N246" s="178"/>
      <c r="O246" s="178"/>
      <c r="P246" s="178"/>
      <c r="Q246" s="178"/>
      <c r="R246" s="178"/>
    </row>
    <row r="247" spans="1:18" ht="11.25" customHeight="1">
      <c r="A247" s="51" t="str">
        <f>A157</f>
        <v>b/  Includes minor effort in November in some years.</v>
      </c>
      <c r="B247" s="51"/>
      <c r="C247" s="51"/>
      <c r="D247" s="51"/>
      <c r="E247" s="51"/>
      <c r="F247" s="51"/>
      <c r="G247" s="51"/>
      <c r="H247" s="51"/>
      <c r="I247" s="51"/>
      <c r="J247" s="51"/>
      <c r="K247" s="51"/>
      <c r="L247" s="51"/>
      <c r="M247" s="51"/>
      <c r="N247" s="51"/>
      <c r="O247" s="51"/>
      <c r="P247" s="51"/>
      <c r="Q247" s="51"/>
      <c r="R247" s="51"/>
    </row>
    <row r="248" spans="1:18" ht="11.25" customHeight="1">
      <c r="A248" s="51" t="str">
        <f>A158</f>
        <v>c/  Includes catch from the Washington State waters Area 4B fishery in 1991, 1992, 1993, 1996, 1997, 1998, 2000, and 2008.</v>
      </c>
      <c r="B248" s="51"/>
      <c r="C248" s="51"/>
      <c r="D248" s="51"/>
      <c r="E248" s="51"/>
      <c r="F248" s="51"/>
      <c r="G248" s="51"/>
      <c r="H248" s="51"/>
      <c r="I248" s="51"/>
      <c r="J248" s="51"/>
      <c r="K248" s="51"/>
      <c r="L248" s="51"/>
      <c r="M248" s="51"/>
      <c r="N248" s="51"/>
      <c r="O248" s="51"/>
      <c r="P248" s="51"/>
      <c r="Q248" s="51"/>
      <c r="R248" s="51"/>
    </row>
    <row r="249" spans="1:18" ht="11.25" customHeight="1">
      <c r="A249" s="265" t="str">
        <f>A159</f>
        <v>d/  Preliminary.</v>
      </c>
      <c r="B249" s="265"/>
      <c r="C249" s="265"/>
      <c r="D249" s="265"/>
      <c r="E249" s="265"/>
      <c r="F249" s="265"/>
      <c r="G249" s="265"/>
      <c r="H249" s="265"/>
      <c r="I249" s="265"/>
      <c r="J249" s="265"/>
      <c r="K249" s="265"/>
      <c r="L249" s="265"/>
      <c r="M249" s="265"/>
      <c r="N249" s="265"/>
      <c r="O249" s="265"/>
      <c r="P249" s="265"/>
      <c r="Q249" s="265"/>
      <c r="R249" s="265"/>
    </row>
    <row r="250" spans="1:18" ht="11.25" customHeight="1">
      <c r="A250" s="181"/>
      <c r="B250" s="41"/>
      <c r="C250" s="41"/>
      <c r="D250" s="41"/>
      <c r="E250" s="41"/>
      <c r="F250" s="41"/>
      <c r="G250" s="41"/>
      <c r="H250" s="41"/>
      <c r="I250" s="41"/>
      <c r="K250" s="41"/>
      <c r="L250" s="41"/>
      <c r="M250" s="41"/>
      <c r="N250" s="41"/>
      <c r="O250" s="41"/>
      <c r="P250" s="41"/>
      <c r="Q250" s="41"/>
      <c r="R250" s="41"/>
    </row>
  </sheetData>
  <mergeCells count="14">
    <mergeCell ref="A249:R249"/>
    <mergeCell ref="A159:R159"/>
    <mergeCell ref="A175:R175"/>
    <mergeCell ref="B177:I177"/>
    <mergeCell ref="K177:R177"/>
    <mergeCell ref="B224:I224"/>
    <mergeCell ref="K224:R224"/>
    <mergeCell ref="A222:R222"/>
    <mergeCell ref="A158:R158"/>
    <mergeCell ref="A1:R1"/>
    <mergeCell ref="B3:I3"/>
    <mergeCell ref="K3:R3"/>
    <mergeCell ref="A156:R156"/>
    <mergeCell ref="A157:R157"/>
  </mergeCells>
  <pageMargins left="0.7" right="0.7" top="0.75" bottom="0.75" header="0.3" footer="0.3"/>
  <pageSetup orientation="landscape" r:id="rId1"/>
  <rowBreaks count="1" manualBreakCount="1">
    <brk id="221" max="1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2"/>
  <dimension ref="A1"/>
  <sheetViews>
    <sheetView showGridLines="0" workbookViewId="0"/>
  </sheetViews>
  <sheetFormatPr defaultRowHeight="15.6"/>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dimension ref="A1:AL465"/>
  <sheetViews>
    <sheetView showGridLines="0" topLeftCell="A324" zoomScale="85" zoomScaleNormal="85" zoomScaleSheetLayoutView="120" workbookViewId="0">
      <selection activeCell="W26" sqref="W26"/>
    </sheetView>
  </sheetViews>
  <sheetFormatPr defaultColWidth="9" defaultRowHeight="10.199999999999999"/>
  <cols>
    <col min="1" max="1" width="8.19921875" style="352" customWidth="1"/>
    <col min="2" max="8" width="6.3984375" style="355" customWidth="1"/>
    <col min="9" max="9" width="6.8984375" style="355" bestFit="1" customWidth="1"/>
    <col min="10" max="10" width="1.59765625" style="355" customWidth="1"/>
    <col min="11" max="11" width="4.19921875" style="355" customWidth="1"/>
    <col min="12" max="16" width="6.3984375" style="355" customWidth="1"/>
    <col min="17" max="17" width="6" style="355" customWidth="1"/>
    <col min="18" max="18" width="6.3984375" style="355" customWidth="1"/>
    <col min="19" max="16384" width="9" style="351"/>
  </cols>
  <sheetData>
    <row r="1" spans="1:38">
      <c r="A1" s="363" t="s">
        <v>47</v>
      </c>
      <c r="B1" s="363"/>
      <c r="C1" s="363"/>
      <c r="D1" s="363"/>
      <c r="E1" s="363"/>
      <c r="F1" s="363"/>
      <c r="G1" s="363"/>
      <c r="H1" s="363"/>
      <c r="I1" s="363"/>
      <c r="J1" s="363"/>
      <c r="K1" s="363"/>
      <c r="L1" s="363"/>
      <c r="M1" s="363"/>
      <c r="N1" s="363"/>
      <c r="O1" s="363"/>
      <c r="P1" s="363"/>
      <c r="Q1" s="363"/>
      <c r="R1" s="363"/>
      <c r="T1" s="358" t="s">
        <v>48</v>
      </c>
    </row>
    <row r="2" spans="1:38" s="346" customFormat="1">
      <c r="A2" s="343" t="s">
        <v>1</v>
      </c>
      <c r="B2" s="364" t="s">
        <v>20</v>
      </c>
      <c r="C2" s="364" t="s">
        <v>21</v>
      </c>
      <c r="D2" s="364" t="s">
        <v>22</v>
      </c>
      <c r="E2" s="364" t="s">
        <v>23</v>
      </c>
      <c r="F2" s="364" t="s">
        <v>24</v>
      </c>
      <c r="G2" s="364" t="s">
        <v>25</v>
      </c>
      <c r="H2" s="364" t="s">
        <v>26</v>
      </c>
      <c r="I2" s="365" t="s">
        <v>8</v>
      </c>
      <c r="J2" s="365"/>
      <c r="K2" s="364" t="s">
        <v>20</v>
      </c>
      <c r="L2" s="364" t="s">
        <v>21</v>
      </c>
      <c r="M2" s="364" t="s">
        <v>22</v>
      </c>
      <c r="N2" s="364" t="s">
        <v>23</v>
      </c>
      <c r="O2" s="364" t="s">
        <v>24</v>
      </c>
      <c r="P2" s="364" t="s">
        <v>25</v>
      </c>
      <c r="Q2" s="364" t="s">
        <v>26</v>
      </c>
      <c r="R2" s="364" t="s">
        <v>8</v>
      </c>
      <c r="T2" s="359" t="s">
        <v>27</v>
      </c>
      <c r="U2" s="359" t="s">
        <v>27</v>
      </c>
      <c r="V2" s="359" t="s">
        <v>27</v>
      </c>
      <c r="W2" s="359" t="s">
        <v>27</v>
      </c>
      <c r="X2" s="359" t="s">
        <v>27</v>
      </c>
      <c r="Y2" s="359" t="s">
        <v>27</v>
      </c>
      <c r="Z2" s="359" t="s">
        <v>27</v>
      </c>
      <c r="AA2" s="359" t="s">
        <v>27</v>
      </c>
      <c r="AB2" s="359" t="s">
        <v>27</v>
      </c>
      <c r="AD2" s="358" t="s">
        <v>49</v>
      </c>
      <c r="AE2" s="351"/>
      <c r="AF2" s="351"/>
      <c r="AG2" s="351"/>
      <c r="AH2" s="351"/>
      <c r="AI2" s="351"/>
      <c r="AJ2" s="351"/>
      <c r="AK2" s="351"/>
      <c r="AL2" s="351"/>
    </row>
    <row r="3" spans="1:38" ht="9.75" customHeight="1">
      <c r="B3" s="366" t="s">
        <v>50</v>
      </c>
      <c r="C3" s="366"/>
      <c r="D3" s="366"/>
      <c r="E3" s="366"/>
      <c r="F3" s="366"/>
      <c r="G3" s="366"/>
      <c r="H3" s="366"/>
      <c r="I3" s="366"/>
      <c r="J3" s="367"/>
      <c r="K3" s="366" t="s">
        <v>51</v>
      </c>
      <c r="L3" s="366"/>
      <c r="M3" s="366"/>
      <c r="N3" s="366"/>
      <c r="O3" s="366"/>
      <c r="P3" s="366"/>
      <c r="Q3" s="366"/>
      <c r="R3" s="366"/>
      <c r="T3" s="360" t="s">
        <v>29</v>
      </c>
      <c r="U3" s="360" t="s">
        <v>30</v>
      </c>
      <c r="V3" s="360" t="s">
        <v>31</v>
      </c>
      <c r="W3" s="361" t="s">
        <v>32</v>
      </c>
      <c r="X3" s="361" t="s">
        <v>33</v>
      </c>
      <c r="Y3" s="361" t="s">
        <v>34</v>
      </c>
      <c r="Z3" s="361" t="s">
        <v>35</v>
      </c>
      <c r="AA3" s="361" t="s">
        <v>36</v>
      </c>
      <c r="AB3" s="361" t="s">
        <v>37</v>
      </c>
      <c r="AD3" s="368" t="s">
        <v>27</v>
      </c>
      <c r="AE3" s="368" t="s">
        <v>27</v>
      </c>
      <c r="AF3" s="368" t="s">
        <v>27</v>
      </c>
      <c r="AG3" s="368" t="s">
        <v>27</v>
      </c>
      <c r="AH3" s="368" t="s">
        <v>27</v>
      </c>
      <c r="AI3" s="368" t="s">
        <v>27</v>
      </c>
      <c r="AJ3" s="368" t="s">
        <v>27</v>
      </c>
      <c r="AK3" s="368" t="s">
        <v>27</v>
      </c>
      <c r="AL3" s="368" t="s">
        <v>27</v>
      </c>
    </row>
    <row r="4" spans="1:38" ht="15" customHeight="1">
      <c r="A4" s="369" t="s">
        <v>28</v>
      </c>
      <c r="AD4" s="360" t="s">
        <v>29</v>
      </c>
      <c r="AE4" s="360" t="s">
        <v>30</v>
      </c>
      <c r="AF4" s="360" t="s">
        <v>31</v>
      </c>
      <c r="AG4" s="361" t="s">
        <v>32</v>
      </c>
      <c r="AH4" s="361" t="s">
        <v>33</v>
      </c>
      <c r="AI4" s="361" t="s">
        <v>34</v>
      </c>
      <c r="AJ4" s="361" t="s">
        <v>35</v>
      </c>
      <c r="AK4" s="361" t="s">
        <v>36</v>
      </c>
      <c r="AL4" s="361" t="s">
        <v>37</v>
      </c>
    </row>
    <row r="5" spans="1:38">
      <c r="A5" s="352">
        <v>1976</v>
      </c>
      <c r="B5" s="355">
        <v>55</v>
      </c>
      <c r="C5" s="355">
        <v>4129</v>
      </c>
      <c r="D5" s="355">
        <v>9894</v>
      </c>
      <c r="E5" s="355">
        <v>2977</v>
      </c>
      <c r="F5" s="355">
        <v>3382</v>
      </c>
      <c r="G5" s="355">
        <v>534</v>
      </c>
      <c r="H5" s="355" t="s">
        <v>15</v>
      </c>
      <c r="I5" s="46">
        <f t="shared" ref="I5:I13" si="0">SUM(B5:H5)</f>
        <v>20971</v>
      </c>
      <c r="K5" s="355" t="s">
        <v>15</v>
      </c>
      <c r="L5" s="355">
        <v>24964</v>
      </c>
      <c r="M5" s="355">
        <v>77293</v>
      </c>
      <c r="N5" s="355">
        <v>26460</v>
      </c>
      <c r="O5" s="355">
        <v>3729</v>
      </c>
      <c r="P5" s="355">
        <v>608</v>
      </c>
      <c r="Q5" s="355" t="s">
        <v>15</v>
      </c>
      <c r="R5" s="46">
        <f t="shared" ref="R5:R13" si="1">SUM(K5:Q5)</f>
        <v>133054</v>
      </c>
      <c r="T5" s="370">
        <v>1976</v>
      </c>
      <c r="U5" s="351">
        <v>0</v>
      </c>
      <c r="V5" s="351">
        <v>0</v>
      </c>
      <c r="W5" s="351">
        <v>0</v>
      </c>
      <c r="X5" s="351">
        <v>0</v>
      </c>
      <c r="Y5" s="351">
        <v>0</v>
      </c>
      <c r="Z5" s="351">
        <v>0</v>
      </c>
      <c r="AA5" s="351">
        <v>0</v>
      </c>
      <c r="AB5" s="362">
        <f t="shared" ref="AB5:AB19" si="2">SUM(U5:AA5)</f>
        <v>0</v>
      </c>
      <c r="AD5" s="352">
        <v>1976</v>
      </c>
      <c r="AE5" s="351">
        <v>0</v>
      </c>
      <c r="AF5" s="351">
        <v>0</v>
      </c>
      <c r="AG5" s="351">
        <v>0</v>
      </c>
      <c r="AH5" s="351">
        <v>0</v>
      </c>
      <c r="AI5" s="351">
        <v>0</v>
      </c>
      <c r="AJ5" s="351">
        <v>0</v>
      </c>
      <c r="AK5" s="351">
        <v>0</v>
      </c>
      <c r="AL5" s="362">
        <f t="shared" ref="AL5:AL19" si="3">SUM(AE5:AK5)</f>
        <v>0</v>
      </c>
    </row>
    <row r="6" spans="1:38">
      <c r="A6" s="352">
        <v>1977</v>
      </c>
      <c r="B6" s="355">
        <v>556</v>
      </c>
      <c r="C6" s="355">
        <v>12608</v>
      </c>
      <c r="D6" s="355">
        <v>5836</v>
      </c>
      <c r="E6" s="355">
        <v>8950</v>
      </c>
      <c r="F6" s="355">
        <v>7098</v>
      </c>
      <c r="G6" s="355">
        <v>1237</v>
      </c>
      <c r="H6" s="355" t="s">
        <v>15</v>
      </c>
      <c r="I6" s="46">
        <f t="shared" si="0"/>
        <v>36285</v>
      </c>
      <c r="K6" s="355" t="s">
        <v>15</v>
      </c>
      <c r="L6" s="355">
        <v>2729</v>
      </c>
      <c r="M6" s="355">
        <v>4607</v>
      </c>
      <c r="N6" s="355">
        <v>8519</v>
      </c>
      <c r="O6" s="355">
        <v>2823</v>
      </c>
      <c r="P6" s="355">
        <v>47</v>
      </c>
      <c r="Q6" s="355" t="s">
        <v>15</v>
      </c>
      <c r="R6" s="46">
        <f t="shared" si="1"/>
        <v>18725</v>
      </c>
      <c r="T6" s="370">
        <v>1977</v>
      </c>
      <c r="U6" s="351">
        <v>0</v>
      </c>
      <c r="V6" s="351">
        <v>0</v>
      </c>
      <c r="W6" s="351">
        <v>0</v>
      </c>
      <c r="X6" s="351">
        <v>0</v>
      </c>
      <c r="Y6" s="351">
        <v>0</v>
      </c>
      <c r="Z6" s="351">
        <v>0</v>
      </c>
      <c r="AA6" s="351">
        <v>0</v>
      </c>
      <c r="AB6" s="362">
        <f t="shared" si="2"/>
        <v>0</v>
      </c>
      <c r="AD6" s="352">
        <v>1977</v>
      </c>
      <c r="AE6" s="351">
        <v>0</v>
      </c>
      <c r="AF6" s="351">
        <v>0</v>
      </c>
      <c r="AG6" s="351">
        <v>0</v>
      </c>
      <c r="AH6" s="351">
        <v>0</v>
      </c>
      <c r="AI6" s="351">
        <v>0</v>
      </c>
      <c r="AJ6" s="351">
        <v>0</v>
      </c>
      <c r="AK6" s="351">
        <v>0</v>
      </c>
      <c r="AL6" s="362">
        <f t="shared" si="3"/>
        <v>0</v>
      </c>
    </row>
    <row r="7" spans="1:38">
      <c r="A7" s="352">
        <v>1978</v>
      </c>
      <c r="B7" s="46">
        <v>1053</v>
      </c>
      <c r="C7" s="46">
        <v>25472</v>
      </c>
      <c r="D7" s="46">
        <v>28342</v>
      </c>
      <c r="E7" s="46">
        <v>2438</v>
      </c>
      <c r="F7" s="46">
        <v>1649</v>
      </c>
      <c r="G7" s="46">
        <v>682</v>
      </c>
      <c r="H7" s="46" t="s">
        <v>15</v>
      </c>
      <c r="I7" s="46">
        <f t="shared" si="0"/>
        <v>59636</v>
      </c>
      <c r="J7" s="46"/>
      <c r="K7" s="46" t="s">
        <v>15</v>
      </c>
      <c r="L7" s="46">
        <v>14019</v>
      </c>
      <c r="M7" s="46">
        <v>87060</v>
      </c>
      <c r="N7" s="46">
        <v>12163</v>
      </c>
      <c r="O7" s="46">
        <v>2592</v>
      </c>
      <c r="P7" s="46">
        <v>490</v>
      </c>
      <c r="Q7" s="46" t="s">
        <v>15</v>
      </c>
      <c r="R7" s="46">
        <f t="shared" si="1"/>
        <v>116324</v>
      </c>
      <c r="T7" s="370">
        <v>1978</v>
      </c>
      <c r="U7" s="351">
        <v>0</v>
      </c>
      <c r="V7" s="351">
        <v>0</v>
      </c>
      <c r="W7" s="351">
        <v>0</v>
      </c>
      <c r="X7" s="351">
        <v>0</v>
      </c>
      <c r="Y7" s="351">
        <v>0</v>
      </c>
      <c r="Z7" s="351">
        <v>0</v>
      </c>
      <c r="AA7" s="351">
        <v>0</v>
      </c>
      <c r="AB7" s="362">
        <f t="shared" si="2"/>
        <v>0</v>
      </c>
      <c r="AD7" s="352">
        <v>1978</v>
      </c>
      <c r="AE7" s="351">
        <v>0</v>
      </c>
      <c r="AF7" s="351">
        <v>0</v>
      </c>
      <c r="AG7" s="351">
        <v>0</v>
      </c>
      <c r="AH7" s="351">
        <v>0</v>
      </c>
      <c r="AI7" s="351">
        <v>0</v>
      </c>
      <c r="AJ7" s="351">
        <v>0</v>
      </c>
      <c r="AK7" s="351">
        <v>0</v>
      </c>
      <c r="AL7" s="362">
        <f t="shared" si="3"/>
        <v>0</v>
      </c>
    </row>
    <row r="8" spans="1:38">
      <c r="A8" s="352">
        <v>1979</v>
      </c>
      <c r="B8" s="46">
        <v>0</v>
      </c>
      <c r="C8" s="46">
        <v>11464</v>
      </c>
      <c r="D8" s="46">
        <v>11043</v>
      </c>
      <c r="E8" s="46">
        <v>32189</v>
      </c>
      <c r="F8" s="46">
        <v>15321</v>
      </c>
      <c r="G8" s="46">
        <v>1766</v>
      </c>
      <c r="H8" s="46" t="s">
        <v>15</v>
      </c>
      <c r="I8" s="46">
        <f t="shared" si="0"/>
        <v>71783</v>
      </c>
      <c r="J8" s="46"/>
      <c r="K8" s="46" t="s">
        <v>15</v>
      </c>
      <c r="L8" s="46">
        <v>7610</v>
      </c>
      <c r="M8" s="46">
        <v>17549</v>
      </c>
      <c r="N8" s="46">
        <v>46028</v>
      </c>
      <c r="O8" s="46">
        <v>4784</v>
      </c>
      <c r="P8" s="46">
        <v>245</v>
      </c>
      <c r="Q8" s="46" t="s">
        <v>15</v>
      </c>
      <c r="R8" s="46">
        <f t="shared" si="1"/>
        <v>76216</v>
      </c>
      <c r="T8" s="370">
        <v>1979</v>
      </c>
      <c r="U8" s="351">
        <v>0</v>
      </c>
      <c r="V8" s="351">
        <v>0</v>
      </c>
      <c r="W8" s="351">
        <v>0</v>
      </c>
      <c r="X8" s="351">
        <v>0</v>
      </c>
      <c r="Y8" s="351">
        <v>0</v>
      </c>
      <c r="Z8" s="351">
        <v>0</v>
      </c>
      <c r="AA8" s="351">
        <v>0</v>
      </c>
      <c r="AB8" s="362">
        <f t="shared" si="2"/>
        <v>0</v>
      </c>
      <c r="AD8" s="352">
        <v>1979</v>
      </c>
      <c r="AE8" s="351">
        <v>0</v>
      </c>
      <c r="AF8" s="351">
        <v>0</v>
      </c>
      <c r="AG8" s="351">
        <v>0</v>
      </c>
      <c r="AH8" s="351">
        <v>0</v>
      </c>
      <c r="AI8" s="351">
        <v>0</v>
      </c>
      <c r="AJ8" s="351">
        <v>0</v>
      </c>
      <c r="AK8" s="351">
        <v>0</v>
      </c>
      <c r="AL8" s="362">
        <f t="shared" si="3"/>
        <v>0</v>
      </c>
    </row>
    <row r="9" spans="1:38">
      <c r="A9" s="352">
        <v>1980</v>
      </c>
      <c r="B9" s="46" t="s">
        <v>15</v>
      </c>
      <c r="C9" s="46">
        <v>16919</v>
      </c>
      <c r="D9" s="46" t="s">
        <v>15</v>
      </c>
      <c r="E9" s="46">
        <v>4849</v>
      </c>
      <c r="F9" s="46">
        <v>5277</v>
      </c>
      <c r="G9" s="46">
        <v>5577</v>
      </c>
      <c r="H9" s="46" t="s">
        <v>15</v>
      </c>
      <c r="I9" s="46">
        <f t="shared" si="0"/>
        <v>32622</v>
      </c>
      <c r="J9" s="46"/>
      <c r="K9" s="46" t="s">
        <v>15</v>
      </c>
      <c r="L9" s="46">
        <v>745</v>
      </c>
      <c r="M9" s="46" t="s">
        <v>15</v>
      </c>
      <c r="N9" s="46">
        <v>9025</v>
      </c>
      <c r="O9" s="46">
        <v>3504</v>
      </c>
      <c r="P9" s="46">
        <v>3071</v>
      </c>
      <c r="Q9" s="46" t="s">
        <v>15</v>
      </c>
      <c r="R9" s="46">
        <f t="shared" si="1"/>
        <v>16345</v>
      </c>
      <c r="T9" s="370">
        <v>1980</v>
      </c>
      <c r="U9" s="351">
        <v>0</v>
      </c>
      <c r="V9" s="351">
        <v>0</v>
      </c>
      <c r="W9" s="351">
        <v>0</v>
      </c>
      <c r="X9" s="351">
        <v>0</v>
      </c>
      <c r="Y9" s="351">
        <v>0</v>
      </c>
      <c r="Z9" s="351">
        <v>0</v>
      </c>
      <c r="AA9" s="351">
        <v>0</v>
      </c>
      <c r="AB9" s="362">
        <f t="shared" si="2"/>
        <v>0</v>
      </c>
      <c r="AD9" s="352">
        <v>1980</v>
      </c>
      <c r="AE9" s="351">
        <v>0</v>
      </c>
      <c r="AF9" s="351">
        <v>0</v>
      </c>
      <c r="AG9" s="351">
        <v>0</v>
      </c>
      <c r="AH9" s="351">
        <v>0</v>
      </c>
      <c r="AI9" s="351">
        <v>0</v>
      </c>
      <c r="AJ9" s="351">
        <v>0</v>
      </c>
      <c r="AK9" s="351">
        <v>0</v>
      </c>
      <c r="AL9" s="362">
        <f t="shared" si="3"/>
        <v>0</v>
      </c>
    </row>
    <row r="10" spans="1:38">
      <c r="A10" s="352">
        <v>1981</v>
      </c>
      <c r="B10" s="46" t="s">
        <v>15</v>
      </c>
      <c r="C10" s="46">
        <v>27868</v>
      </c>
      <c r="D10" s="46">
        <v>2676</v>
      </c>
      <c r="E10" s="46">
        <v>6623</v>
      </c>
      <c r="F10" s="46">
        <v>31230</v>
      </c>
      <c r="G10" s="46">
        <v>13424</v>
      </c>
      <c r="H10" s="46" t="s">
        <v>15</v>
      </c>
      <c r="I10" s="46">
        <f t="shared" si="0"/>
        <v>81821</v>
      </c>
      <c r="J10" s="46"/>
      <c r="K10" s="46" t="s">
        <v>15</v>
      </c>
      <c r="L10" s="46">
        <v>10827</v>
      </c>
      <c r="M10" s="46">
        <v>3079</v>
      </c>
      <c r="N10" s="46">
        <v>5571</v>
      </c>
      <c r="O10" s="46">
        <v>14123</v>
      </c>
      <c r="P10" s="46">
        <v>1790</v>
      </c>
      <c r="Q10" s="46" t="s">
        <v>15</v>
      </c>
      <c r="R10" s="46">
        <f t="shared" si="1"/>
        <v>35390</v>
      </c>
      <c r="T10" s="370">
        <v>1981</v>
      </c>
      <c r="U10" s="351">
        <v>0</v>
      </c>
      <c r="V10" s="351">
        <v>0</v>
      </c>
      <c r="W10" s="351">
        <v>0</v>
      </c>
      <c r="X10" s="351">
        <v>0</v>
      </c>
      <c r="Y10" s="351">
        <v>0</v>
      </c>
      <c r="Z10" s="351">
        <v>0</v>
      </c>
      <c r="AA10" s="351">
        <v>0</v>
      </c>
      <c r="AB10" s="362">
        <f t="shared" si="2"/>
        <v>0</v>
      </c>
      <c r="AD10" s="352">
        <v>1981</v>
      </c>
      <c r="AE10" s="351">
        <v>0</v>
      </c>
      <c r="AF10" s="351">
        <v>0</v>
      </c>
      <c r="AG10" s="351">
        <v>0</v>
      </c>
      <c r="AH10" s="351">
        <v>0</v>
      </c>
      <c r="AI10" s="351">
        <v>0</v>
      </c>
      <c r="AJ10" s="351">
        <v>0</v>
      </c>
      <c r="AK10" s="351">
        <v>0</v>
      </c>
      <c r="AL10" s="362">
        <f t="shared" si="3"/>
        <v>0</v>
      </c>
    </row>
    <row r="11" spans="1:38">
      <c r="A11" s="352">
        <v>1982</v>
      </c>
      <c r="B11" s="46" t="s">
        <v>15</v>
      </c>
      <c r="C11" s="46">
        <v>9725</v>
      </c>
      <c r="D11" s="46">
        <v>8084</v>
      </c>
      <c r="E11" s="46">
        <v>18780</v>
      </c>
      <c r="F11" s="46">
        <v>33044</v>
      </c>
      <c r="G11" s="46">
        <v>3684</v>
      </c>
      <c r="H11" s="46" t="s">
        <v>15</v>
      </c>
      <c r="I11" s="46">
        <f t="shared" si="0"/>
        <v>73317</v>
      </c>
      <c r="J11" s="46"/>
      <c r="K11" s="46" t="s">
        <v>15</v>
      </c>
      <c r="L11" s="46">
        <v>69</v>
      </c>
      <c r="M11" s="46">
        <v>3822</v>
      </c>
      <c r="N11" s="46">
        <v>14958</v>
      </c>
      <c r="O11" s="46">
        <v>6718</v>
      </c>
      <c r="P11" s="46">
        <v>923</v>
      </c>
      <c r="Q11" s="46" t="s">
        <v>15</v>
      </c>
      <c r="R11" s="46">
        <f t="shared" si="1"/>
        <v>26490</v>
      </c>
      <c r="T11" s="370">
        <v>1982</v>
      </c>
      <c r="U11" s="351">
        <v>0</v>
      </c>
      <c r="V11" s="351">
        <v>0</v>
      </c>
      <c r="W11" s="351">
        <v>0</v>
      </c>
      <c r="X11" s="351">
        <v>0</v>
      </c>
      <c r="Y11" s="351">
        <v>0</v>
      </c>
      <c r="Z11" s="351">
        <v>0</v>
      </c>
      <c r="AA11" s="351">
        <v>0</v>
      </c>
      <c r="AB11" s="362">
        <f t="shared" si="2"/>
        <v>0</v>
      </c>
      <c r="AD11" s="352">
        <v>1982</v>
      </c>
      <c r="AE11" s="351">
        <v>0</v>
      </c>
      <c r="AF11" s="351">
        <v>0</v>
      </c>
      <c r="AG11" s="351">
        <v>0</v>
      </c>
      <c r="AH11" s="351">
        <v>0</v>
      </c>
      <c r="AI11" s="351">
        <v>0</v>
      </c>
      <c r="AJ11" s="351">
        <v>0</v>
      </c>
      <c r="AK11" s="351">
        <v>0</v>
      </c>
      <c r="AL11" s="362">
        <f t="shared" si="3"/>
        <v>0</v>
      </c>
    </row>
    <row r="12" spans="1:38">
      <c r="A12" s="352">
        <v>1983</v>
      </c>
      <c r="B12" s="46" t="s">
        <v>15</v>
      </c>
      <c r="C12" s="46">
        <v>2619</v>
      </c>
      <c r="D12" s="46">
        <v>15909</v>
      </c>
      <c r="E12" s="46">
        <v>4094</v>
      </c>
      <c r="F12" s="46">
        <v>2064</v>
      </c>
      <c r="G12" s="46" t="s">
        <v>15</v>
      </c>
      <c r="H12" s="46" t="s">
        <v>15</v>
      </c>
      <c r="I12" s="46">
        <f t="shared" si="0"/>
        <v>24686</v>
      </c>
      <c r="J12" s="46"/>
      <c r="K12" s="46" t="s">
        <v>15</v>
      </c>
      <c r="L12" s="46" t="s">
        <v>15</v>
      </c>
      <c r="M12" s="46">
        <v>8739</v>
      </c>
      <c r="N12" s="46">
        <v>5645</v>
      </c>
      <c r="O12" s="46">
        <v>1645</v>
      </c>
      <c r="P12" s="46" t="s">
        <v>15</v>
      </c>
      <c r="Q12" s="46" t="s">
        <v>15</v>
      </c>
      <c r="R12" s="46">
        <f t="shared" si="1"/>
        <v>16029</v>
      </c>
      <c r="T12" s="370">
        <v>1983</v>
      </c>
      <c r="U12" s="351">
        <v>0</v>
      </c>
      <c r="V12" s="351">
        <v>0</v>
      </c>
      <c r="W12" s="351">
        <v>0</v>
      </c>
      <c r="X12" s="351">
        <v>0</v>
      </c>
      <c r="Y12" s="351">
        <v>0</v>
      </c>
      <c r="Z12" s="351">
        <v>0</v>
      </c>
      <c r="AA12" s="351">
        <v>0</v>
      </c>
      <c r="AB12" s="362">
        <f t="shared" si="2"/>
        <v>0</v>
      </c>
      <c r="AD12" s="352">
        <v>1983</v>
      </c>
      <c r="AE12" s="351">
        <v>0</v>
      </c>
      <c r="AF12" s="351">
        <v>0</v>
      </c>
      <c r="AG12" s="351">
        <v>0</v>
      </c>
      <c r="AH12" s="351">
        <v>0</v>
      </c>
      <c r="AI12" s="351">
        <v>0</v>
      </c>
      <c r="AJ12" s="351">
        <v>0</v>
      </c>
      <c r="AK12" s="351">
        <v>0</v>
      </c>
      <c r="AL12" s="362">
        <f t="shared" si="3"/>
        <v>0</v>
      </c>
    </row>
    <row r="13" spans="1:38">
      <c r="A13" s="352">
        <v>1984</v>
      </c>
      <c r="B13" s="46" t="s">
        <v>15</v>
      </c>
      <c r="C13" s="46">
        <v>2872</v>
      </c>
      <c r="D13" s="46">
        <v>768</v>
      </c>
      <c r="E13" s="46">
        <v>5869</v>
      </c>
      <c r="F13" s="46">
        <v>4860</v>
      </c>
      <c r="G13" s="46" t="s">
        <v>15</v>
      </c>
      <c r="H13" s="46" t="s">
        <v>15</v>
      </c>
      <c r="I13" s="46">
        <f t="shared" si="0"/>
        <v>14369</v>
      </c>
      <c r="J13" s="46"/>
      <c r="K13" s="46" t="s">
        <v>15</v>
      </c>
      <c r="L13" s="46" t="s">
        <v>15</v>
      </c>
      <c r="M13" s="46" t="s">
        <v>15</v>
      </c>
      <c r="N13" s="46" t="s">
        <v>15</v>
      </c>
      <c r="O13" s="46">
        <v>2465</v>
      </c>
      <c r="P13" s="46" t="s">
        <v>15</v>
      </c>
      <c r="Q13" s="46" t="s">
        <v>15</v>
      </c>
      <c r="R13" s="46">
        <f t="shared" si="1"/>
        <v>2465</v>
      </c>
      <c r="T13" s="370">
        <v>1984</v>
      </c>
      <c r="U13" s="351">
        <v>0</v>
      </c>
      <c r="V13" s="351">
        <v>0</v>
      </c>
      <c r="W13" s="351">
        <v>0</v>
      </c>
      <c r="X13" s="351">
        <v>0</v>
      </c>
      <c r="Y13" s="351">
        <v>0</v>
      </c>
      <c r="Z13" s="351">
        <v>0</v>
      </c>
      <c r="AA13" s="351">
        <v>0</v>
      </c>
      <c r="AB13" s="362">
        <f t="shared" si="2"/>
        <v>0</v>
      </c>
      <c r="AD13" s="352">
        <v>1984</v>
      </c>
      <c r="AE13" s="351">
        <v>0</v>
      </c>
      <c r="AF13" s="351">
        <v>0</v>
      </c>
      <c r="AG13" s="351">
        <v>0</v>
      </c>
      <c r="AH13" s="351">
        <v>0</v>
      </c>
      <c r="AI13" s="351">
        <v>0</v>
      </c>
      <c r="AJ13" s="351">
        <v>0</v>
      </c>
      <c r="AK13" s="351">
        <v>0</v>
      </c>
      <c r="AL13" s="362">
        <f t="shared" si="3"/>
        <v>0</v>
      </c>
    </row>
    <row r="14" spans="1:38">
      <c r="A14" s="352">
        <v>1985</v>
      </c>
      <c r="B14" s="46" t="s">
        <v>15</v>
      </c>
      <c r="C14" s="46" t="s">
        <v>15</v>
      </c>
      <c r="D14" s="46" t="s">
        <v>15</v>
      </c>
      <c r="E14" s="46" t="s">
        <v>15</v>
      </c>
      <c r="F14" s="46" t="s">
        <v>15</v>
      </c>
      <c r="G14" s="46" t="s">
        <v>15</v>
      </c>
      <c r="H14" s="46" t="s">
        <v>15</v>
      </c>
      <c r="I14" s="46" t="s">
        <v>15</v>
      </c>
      <c r="J14" s="46"/>
      <c r="K14" s="46" t="s">
        <v>15</v>
      </c>
      <c r="L14" s="46" t="s">
        <v>15</v>
      </c>
      <c r="M14" s="46" t="s">
        <v>15</v>
      </c>
      <c r="N14" s="46" t="s">
        <v>15</v>
      </c>
      <c r="O14" s="46" t="s">
        <v>15</v>
      </c>
      <c r="P14" s="46" t="s">
        <v>15</v>
      </c>
      <c r="Q14" s="46" t="s">
        <v>15</v>
      </c>
      <c r="R14" s="46" t="s">
        <v>15</v>
      </c>
      <c r="T14" s="370">
        <v>1985</v>
      </c>
      <c r="U14" s="362" t="s">
        <v>15</v>
      </c>
      <c r="V14" s="362" t="s">
        <v>15</v>
      </c>
      <c r="W14" s="362" t="s">
        <v>15</v>
      </c>
      <c r="X14" s="362" t="s">
        <v>15</v>
      </c>
      <c r="Y14" s="362" t="s">
        <v>15</v>
      </c>
      <c r="Z14" s="362" t="s">
        <v>15</v>
      </c>
      <c r="AA14" s="362" t="s">
        <v>15</v>
      </c>
      <c r="AB14" s="362">
        <f t="shared" si="2"/>
        <v>0</v>
      </c>
      <c r="AD14" s="352">
        <v>1985</v>
      </c>
      <c r="AE14" s="351">
        <v>0</v>
      </c>
      <c r="AF14" s="351">
        <v>0</v>
      </c>
      <c r="AG14" s="351">
        <v>0</v>
      </c>
      <c r="AH14" s="351">
        <v>0</v>
      </c>
      <c r="AI14" s="351">
        <v>0</v>
      </c>
      <c r="AJ14" s="351">
        <v>0</v>
      </c>
      <c r="AK14" s="351">
        <v>0</v>
      </c>
      <c r="AL14" s="362">
        <f t="shared" si="3"/>
        <v>0</v>
      </c>
    </row>
    <row r="15" spans="1:38">
      <c r="A15" s="352">
        <v>1986</v>
      </c>
      <c r="B15" s="46" t="s">
        <v>15</v>
      </c>
      <c r="C15" s="46">
        <v>208</v>
      </c>
      <c r="D15" s="46">
        <v>4597.974023229779</v>
      </c>
      <c r="E15" s="46">
        <v>2823.2679269981118</v>
      </c>
      <c r="F15" s="46">
        <v>5583.7552850152651</v>
      </c>
      <c r="G15" s="46">
        <v>763</v>
      </c>
      <c r="H15" s="46" t="s">
        <v>15</v>
      </c>
      <c r="I15" s="46">
        <f>SUM(B15:H15)</f>
        <v>13975.997235243156</v>
      </c>
      <c r="J15" s="46"/>
      <c r="K15" s="46" t="s">
        <v>15</v>
      </c>
      <c r="L15" s="46" t="s">
        <v>15</v>
      </c>
      <c r="M15" s="46">
        <v>3535.4200013993841</v>
      </c>
      <c r="N15" s="46">
        <v>1262.473404657017</v>
      </c>
      <c r="O15" s="46" t="s">
        <v>15</v>
      </c>
      <c r="P15" s="46" t="s">
        <v>15</v>
      </c>
      <c r="Q15" s="46" t="s">
        <v>15</v>
      </c>
      <c r="R15" s="46">
        <f>SUM(K15:Q15)</f>
        <v>4797.8934060564006</v>
      </c>
      <c r="T15" s="351">
        <v>1986</v>
      </c>
      <c r="U15" s="362">
        <v>0</v>
      </c>
      <c r="V15" s="362">
        <v>208</v>
      </c>
      <c r="W15" s="362">
        <v>0</v>
      </c>
      <c r="X15" s="362">
        <v>0</v>
      </c>
      <c r="Y15" s="362">
        <v>0</v>
      </c>
      <c r="Z15" s="362">
        <v>0</v>
      </c>
      <c r="AA15" s="362">
        <v>0</v>
      </c>
      <c r="AB15" s="362">
        <f t="shared" si="2"/>
        <v>208</v>
      </c>
      <c r="AD15" s="351">
        <v>1986</v>
      </c>
      <c r="AE15" s="362">
        <v>0</v>
      </c>
      <c r="AF15" s="362">
        <v>0</v>
      </c>
      <c r="AG15" s="362">
        <v>0</v>
      </c>
      <c r="AH15" s="362">
        <v>0</v>
      </c>
      <c r="AI15" s="362">
        <v>0</v>
      </c>
      <c r="AJ15" s="362">
        <v>0</v>
      </c>
      <c r="AK15" s="362">
        <v>0</v>
      </c>
      <c r="AL15" s="362">
        <f t="shared" si="3"/>
        <v>0</v>
      </c>
    </row>
    <row r="16" spans="1:38">
      <c r="A16" s="352">
        <v>1987</v>
      </c>
      <c r="B16" s="46" t="s">
        <v>15</v>
      </c>
      <c r="C16" s="46">
        <v>781</v>
      </c>
      <c r="D16" s="46">
        <v>29165.124075715448</v>
      </c>
      <c r="E16" s="46">
        <v>3211</v>
      </c>
      <c r="F16" s="46" t="s">
        <v>15</v>
      </c>
      <c r="G16" s="46">
        <v>377.63327859879581</v>
      </c>
      <c r="H16" s="46" t="s">
        <v>15</v>
      </c>
      <c r="I16" s="46">
        <f>SUM(B16:H16)</f>
        <v>33534.757354314243</v>
      </c>
      <c r="J16" s="46"/>
      <c r="K16" s="46" t="s">
        <v>15</v>
      </c>
      <c r="L16" s="46" t="s">
        <v>15</v>
      </c>
      <c r="M16" s="46">
        <v>5514.5195905829214</v>
      </c>
      <c r="N16" s="46" t="s">
        <v>15</v>
      </c>
      <c r="O16" s="46" t="s">
        <v>15</v>
      </c>
      <c r="P16" s="46">
        <v>58.233169129720849</v>
      </c>
      <c r="Q16" s="46" t="s">
        <v>15</v>
      </c>
      <c r="R16" s="46">
        <f>SUM(K16:Q16)</f>
        <v>5572.7527597126418</v>
      </c>
      <c r="T16" s="351">
        <v>1987</v>
      </c>
      <c r="U16" s="362">
        <v>0</v>
      </c>
      <c r="V16" s="362">
        <v>781</v>
      </c>
      <c r="W16" s="362">
        <v>0</v>
      </c>
      <c r="X16" s="362">
        <v>3211</v>
      </c>
      <c r="Y16" s="362">
        <v>0</v>
      </c>
      <c r="Z16" s="362">
        <v>0</v>
      </c>
      <c r="AA16" s="362">
        <v>0</v>
      </c>
      <c r="AB16" s="362">
        <f t="shared" si="2"/>
        <v>3992</v>
      </c>
      <c r="AD16" s="351">
        <v>1987</v>
      </c>
      <c r="AE16" s="362">
        <v>0</v>
      </c>
      <c r="AF16" s="362">
        <v>0</v>
      </c>
      <c r="AG16" s="362">
        <v>0</v>
      </c>
      <c r="AH16" s="362">
        <v>192.52656574651232</v>
      </c>
      <c r="AI16" s="362">
        <v>0</v>
      </c>
      <c r="AJ16" s="362">
        <v>0</v>
      </c>
      <c r="AK16" s="362">
        <v>0</v>
      </c>
      <c r="AL16" s="362">
        <f t="shared" si="3"/>
        <v>192.52656574651232</v>
      </c>
    </row>
    <row r="17" spans="1:38">
      <c r="A17" s="352">
        <v>1988</v>
      </c>
      <c r="B17" s="46" t="s">
        <v>15</v>
      </c>
      <c r="C17" s="46">
        <v>727</v>
      </c>
      <c r="D17" s="46">
        <v>13770.314892444549</v>
      </c>
      <c r="E17" s="46" t="s">
        <v>15</v>
      </c>
      <c r="F17" s="46" t="s">
        <v>15</v>
      </c>
      <c r="G17" s="46">
        <v>1121.5257755871266</v>
      </c>
      <c r="H17" s="46" t="s">
        <v>15</v>
      </c>
      <c r="I17" s="46">
        <f>SUM(B17:H17)</f>
        <v>15618.840668031675</v>
      </c>
      <c r="J17" s="46"/>
      <c r="K17" s="46" t="s">
        <v>15</v>
      </c>
      <c r="L17" s="46" t="s">
        <v>15</v>
      </c>
      <c r="M17" s="46">
        <v>2776.1785833776153</v>
      </c>
      <c r="N17" s="46" t="s">
        <v>15</v>
      </c>
      <c r="O17" s="46" t="s">
        <v>15</v>
      </c>
      <c r="P17" s="46">
        <v>15.214496955639316</v>
      </c>
      <c r="Q17" s="46" t="s">
        <v>15</v>
      </c>
      <c r="R17" s="46">
        <f>SUM(K17:Q17)</f>
        <v>2791.3930803332546</v>
      </c>
      <c r="T17" s="351">
        <v>1988</v>
      </c>
      <c r="U17" s="362">
        <v>0</v>
      </c>
      <c r="V17" s="362">
        <v>727</v>
      </c>
      <c r="W17" s="362">
        <v>0</v>
      </c>
      <c r="X17" s="362">
        <v>0</v>
      </c>
      <c r="Y17" s="362">
        <v>0</v>
      </c>
      <c r="Z17" s="362">
        <v>0</v>
      </c>
      <c r="AA17" s="362">
        <v>0</v>
      </c>
      <c r="AB17" s="362">
        <f t="shared" si="2"/>
        <v>727</v>
      </c>
      <c r="AD17" s="351">
        <v>1988</v>
      </c>
      <c r="AE17" s="362">
        <v>0</v>
      </c>
      <c r="AF17" s="362">
        <v>0</v>
      </c>
      <c r="AG17" s="362">
        <v>0</v>
      </c>
      <c r="AH17" s="362">
        <v>0</v>
      </c>
      <c r="AI17" s="362">
        <v>0</v>
      </c>
      <c r="AJ17" s="362">
        <v>0</v>
      </c>
      <c r="AK17" s="362">
        <v>0</v>
      </c>
      <c r="AL17" s="362">
        <f t="shared" si="3"/>
        <v>0</v>
      </c>
    </row>
    <row r="18" spans="1:38">
      <c r="A18" s="352">
        <v>1989</v>
      </c>
      <c r="B18" s="46" t="s">
        <v>15</v>
      </c>
      <c r="C18" s="46">
        <v>392</v>
      </c>
      <c r="D18" s="46">
        <v>4446.5718025919623</v>
      </c>
      <c r="E18" s="46" t="s">
        <v>15</v>
      </c>
      <c r="F18" s="46">
        <v>631.06816306321173</v>
      </c>
      <c r="G18" s="46">
        <v>0</v>
      </c>
      <c r="H18" s="46" t="s">
        <v>15</v>
      </c>
      <c r="I18" s="46">
        <f>SUM(B18:H18)</f>
        <v>5469.6399656551739</v>
      </c>
      <c r="J18" s="46"/>
      <c r="K18" s="46" t="s">
        <v>15</v>
      </c>
      <c r="L18" s="46" t="s">
        <v>15</v>
      </c>
      <c r="M18" s="46">
        <v>5807.271370598246</v>
      </c>
      <c r="N18" s="46" t="s">
        <v>15</v>
      </c>
      <c r="O18" s="46">
        <v>4.8273642515266548</v>
      </c>
      <c r="P18" s="46">
        <v>0</v>
      </c>
      <c r="Q18" s="46" t="s">
        <v>15</v>
      </c>
      <c r="R18" s="46">
        <f>SUM(K18:Q18)</f>
        <v>5812.0987348497729</v>
      </c>
      <c r="T18" s="351">
        <v>1989</v>
      </c>
      <c r="U18" s="362">
        <v>0</v>
      </c>
      <c r="V18" s="362">
        <v>392</v>
      </c>
      <c r="W18" s="362">
        <v>0</v>
      </c>
      <c r="X18" s="362">
        <v>0</v>
      </c>
      <c r="Y18" s="362">
        <v>0</v>
      </c>
      <c r="Z18" s="362">
        <v>0</v>
      </c>
      <c r="AA18" s="362">
        <v>0</v>
      </c>
      <c r="AB18" s="362">
        <f t="shared" si="2"/>
        <v>392</v>
      </c>
      <c r="AD18" s="351">
        <v>1989</v>
      </c>
      <c r="AE18" s="362">
        <v>0</v>
      </c>
      <c r="AF18" s="362">
        <v>0</v>
      </c>
      <c r="AG18" s="362">
        <v>0</v>
      </c>
      <c r="AH18" s="362">
        <v>0</v>
      </c>
      <c r="AI18" s="362">
        <v>0</v>
      </c>
      <c r="AJ18" s="362">
        <v>0</v>
      </c>
      <c r="AK18" s="362">
        <v>0</v>
      </c>
      <c r="AL18" s="362">
        <f t="shared" si="3"/>
        <v>0</v>
      </c>
    </row>
    <row r="19" spans="1:38">
      <c r="A19" s="352">
        <v>1990</v>
      </c>
      <c r="B19" s="46" t="s">
        <v>15</v>
      </c>
      <c r="C19" s="46" t="s">
        <v>15</v>
      </c>
      <c r="D19" s="46" t="s">
        <v>15</v>
      </c>
      <c r="E19" s="46" t="s">
        <v>15</v>
      </c>
      <c r="F19" s="46">
        <v>1386</v>
      </c>
      <c r="G19" s="46">
        <v>0</v>
      </c>
      <c r="H19" s="46" t="s">
        <v>15</v>
      </c>
      <c r="I19" s="46">
        <f>SUM(B19:H19)</f>
        <v>1386</v>
      </c>
      <c r="J19" s="46"/>
      <c r="K19" s="46" t="s">
        <v>15</v>
      </c>
      <c r="L19" s="46" t="s">
        <v>15</v>
      </c>
      <c r="M19" s="46" t="s">
        <v>15</v>
      </c>
      <c r="N19" s="46" t="s">
        <v>15</v>
      </c>
      <c r="O19" s="46" t="s">
        <v>15</v>
      </c>
      <c r="P19" s="46">
        <v>0</v>
      </c>
      <c r="Q19" s="46">
        <v>0</v>
      </c>
      <c r="R19" s="46">
        <f>SUM(K19:Q19)</f>
        <v>0</v>
      </c>
      <c r="T19" s="351">
        <v>1990</v>
      </c>
      <c r="U19" s="362">
        <v>0</v>
      </c>
      <c r="V19" s="362">
        <v>0</v>
      </c>
      <c r="W19" s="362">
        <v>0</v>
      </c>
      <c r="X19" s="362">
        <v>0</v>
      </c>
      <c r="Y19" s="362">
        <v>0</v>
      </c>
      <c r="Z19" s="362">
        <v>0</v>
      </c>
      <c r="AA19" s="362">
        <v>0</v>
      </c>
      <c r="AB19" s="362">
        <f t="shared" si="2"/>
        <v>0</v>
      </c>
      <c r="AD19" s="351">
        <v>1990</v>
      </c>
      <c r="AE19" s="362">
        <v>0</v>
      </c>
      <c r="AF19" s="362">
        <v>0</v>
      </c>
      <c r="AG19" s="362">
        <v>0</v>
      </c>
      <c r="AH19" s="362">
        <v>0</v>
      </c>
      <c r="AI19" s="362">
        <v>0</v>
      </c>
      <c r="AJ19" s="362">
        <v>0</v>
      </c>
      <c r="AK19" s="362">
        <v>0</v>
      </c>
      <c r="AL19" s="362">
        <f t="shared" si="3"/>
        <v>0</v>
      </c>
    </row>
    <row r="20" spans="1:38">
      <c r="A20" s="352">
        <v>1991</v>
      </c>
      <c r="B20" s="46" t="s">
        <v>15</v>
      </c>
      <c r="C20" s="46" t="s">
        <v>15</v>
      </c>
      <c r="D20" s="46" t="s">
        <v>15</v>
      </c>
      <c r="E20" s="46" t="s">
        <v>15</v>
      </c>
      <c r="F20" s="46" t="s">
        <v>15</v>
      </c>
      <c r="G20" s="46" t="s">
        <v>15</v>
      </c>
      <c r="H20" s="46" t="s">
        <v>15</v>
      </c>
      <c r="I20" s="46" t="s">
        <v>15</v>
      </c>
      <c r="J20" s="46"/>
      <c r="K20" s="46" t="s">
        <v>15</v>
      </c>
      <c r="L20" s="46" t="s">
        <v>15</v>
      </c>
      <c r="M20" s="46" t="s">
        <v>15</v>
      </c>
      <c r="N20" s="46" t="s">
        <v>15</v>
      </c>
      <c r="O20" s="46" t="s">
        <v>15</v>
      </c>
      <c r="P20" s="46" t="s">
        <v>15</v>
      </c>
      <c r="Q20" s="46" t="s">
        <v>15</v>
      </c>
      <c r="R20" s="46" t="s">
        <v>15</v>
      </c>
      <c r="T20" s="351">
        <v>1991</v>
      </c>
      <c r="U20" s="371" t="s">
        <v>15</v>
      </c>
      <c r="V20" s="371" t="s">
        <v>15</v>
      </c>
      <c r="W20" s="371" t="s">
        <v>15</v>
      </c>
      <c r="X20" s="371" t="s">
        <v>15</v>
      </c>
      <c r="Y20" s="371" t="s">
        <v>15</v>
      </c>
      <c r="Z20" s="371" t="s">
        <v>15</v>
      </c>
      <c r="AA20" s="371" t="s">
        <v>15</v>
      </c>
      <c r="AB20" s="371" t="s">
        <v>15</v>
      </c>
      <c r="AD20" s="351">
        <v>1991</v>
      </c>
      <c r="AE20" s="371" t="s">
        <v>15</v>
      </c>
      <c r="AF20" s="371" t="s">
        <v>15</v>
      </c>
      <c r="AG20" s="371" t="s">
        <v>15</v>
      </c>
      <c r="AH20" s="371" t="s">
        <v>15</v>
      </c>
      <c r="AI20" s="371" t="s">
        <v>15</v>
      </c>
      <c r="AJ20" s="371" t="s">
        <v>15</v>
      </c>
      <c r="AK20" s="371" t="s">
        <v>15</v>
      </c>
      <c r="AL20" s="371" t="s">
        <v>15</v>
      </c>
    </row>
    <row r="21" spans="1:38">
      <c r="A21" s="352">
        <v>1992</v>
      </c>
      <c r="B21" s="46" t="s">
        <v>15</v>
      </c>
      <c r="C21" s="46" t="s">
        <v>15</v>
      </c>
      <c r="D21" s="46" t="s">
        <v>15</v>
      </c>
      <c r="E21" s="46" t="s">
        <v>15</v>
      </c>
      <c r="F21" s="46" t="s">
        <v>15</v>
      </c>
      <c r="G21" s="46" t="s">
        <v>15</v>
      </c>
      <c r="H21" s="46" t="s">
        <v>15</v>
      </c>
      <c r="I21" s="46" t="s">
        <v>15</v>
      </c>
      <c r="J21" s="46"/>
      <c r="K21" s="46" t="s">
        <v>15</v>
      </c>
      <c r="L21" s="46" t="s">
        <v>15</v>
      </c>
      <c r="M21" s="46" t="s">
        <v>15</v>
      </c>
      <c r="N21" s="46" t="s">
        <v>15</v>
      </c>
      <c r="O21" s="46" t="s">
        <v>15</v>
      </c>
      <c r="P21" s="46" t="s">
        <v>15</v>
      </c>
      <c r="Q21" s="46" t="s">
        <v>15</v>
      </c>
      <c r="R21" s="46" t="s">
        <v>15</v>
      </c>
      <c r="T21" s="351">
        <v>1992</v>
      </c>
      <c r="U21" s="371" t="s">
        <v>15</v>
      </c>
      <c r="V21" s="371" t="s">
        <v>15</v>
      </c>
      <c r="W21" s="371" t="s">
        <v>15</v>
      </c>
      <c r="X21" s="371" t="s">
        <v>15</v>
      </c>
      <c r="Y21" s="371" t="s">
        <v>15</v>
      </c>
      <c r="Z21" s="371" t="s">
        <v>15</v>
      </c>
      <c r="AA21" s="371" t="s">
        <v>15</v>
      </c>
      <c r="AB21" s="371" t="s">
        <v>15</v>
      </c>
      <c r="AD21" s="351">
        <v>1992</v>
      </c>
      <c r="AE21" s="371" t="s">
        <v>15</v>
      </c>
      <c r="AF21" s="371" t="s">
        <v>15</v>
      </c>
      <c r="AG21" s="371" t="s">
        <v>15</v>
      </c>
      <c r="AH21" s="371" t="s">
        <v>15</v>
      </c>
      <c r="AI21" s="371" t="s">
        <v>15</v>
      </c>
      <c r="AJ21" s="371" t="s">
        <v>15</v>
      </c>
      <c r="AK21" s="371" t="s">
        <v>15</v>
      </c>
      <c r="AL21" s="371" t="s">
        <v>15</v>
      </c>
    </row>
    <row r="22" spans="1:38">
      <c r="A22" s="352">
        <v>1993</v>
      </c>
      <c r="B22" s="46" t="s">
        <v>15</v>
      </c>
      <c r="C22" s="46" t="s">
        <v>15</v>
      </c>
      <c r="D22" s="46" t="s">
        <v>15</v>
      </c>
      <c r="E22" s="46" t="s">
        <v>15</v>
      </c>
      <c r="F22" s="46" t="s">
        <v>15</v>
      </c>
      <c r="G22" s="46" t="s">
        <v>15</v>
      </c>
      <c r="H22" s="46" t="s">
        <v>15</v>
      </c>
      <c r="I22" s="46" t="s">
        <v>15</v>
      </c>
      <c r="J22" s="46"/>
      <c r="K22" s="46" t="s">
        <v>15</v>
      </c>
      <c r="L22" s="46" t="s">
        <v>15</v>
      </c>
      <c r="M22" s="46" t="s">
        <v>15</v>
      </c>
      <c r="N22" s="46" t="s">
        <v>15</v>
      </c>
      <c r="O22" s="46" t="s">
        <v>15</v>
      </c>
      <c r="P22" s="46" t="s">
        <v>15</v>
      </c>
      <c r="Q22" s="46" t="s">
        <v>15</v>
      </c>
      <c r="R22" s="46" t="s">
        <v>15</v>
      </c>
      <c r="T22" s="351">
        <v>1993</v>
      </c>
      <c r="U22" s="371" t="s">
        <v>15</v>
      </c>
      <c r="V22" s="371" t="s">
        <v>15</v>
      </c>
      <c r="W22" s="371" t="s">
        <v>15</v>
      </c>
      <c r="X22" s="371" t="s">
        <v>15</v>
      </c>
      <c r="Y22" s="371" t="s">
        <v>15</v>
      </c>
      <c r="Z22" s="371" t="s">
        <v>15</v>
      </c>
      <c r="AA22" s="371" t="s">
        <v>15</v>
      </c>
      <c r="AB22" s="371" t="s">
        <v>15</v>
      </c>
      <c r="AD22" s="351">
        <v>1993</v>
      </c>
      <c r="AE22" s="371" t="s">
        <v>15</v>
      </c>
      <c r="AF22" s="371" t="s">
        <v>15</v>
      </c>
      <c r="AG22" s="371" t="s">
        <v>15</v>
      </c>
      <c r="AH22" s="371" t="s">
        <v>15</v>
      </c>
      <c r="AI22" s="371" t="s">
        <v>15</v>
      </c>
      <c r="AJ22" s="371" t="s">
        <v>15</v>
      </c>
      <c r="AK22" s="371" t="s">
        <v>15</v>
      </c>
      <c r="AL22" s="371" t="s">
        <v>15</v>
      </c>
    </row>
    <row r="23" spans="1:38">
      <c r="A23" s="352">
        <v>1994</v>
      </c>
      <c r="B23" s="46" t="s">
        <v>15</v>
      </c>
      <c r="C23" s="46" t="s">
        <v>15</v>
      </c>
      <c r="D23" s="46" t="s">
        <v>15</v>
      </c>
      <c r="E23" s="46" t="s">
        <v>15</v>
      </c>
      <c r="F23" s="46" t="s">
        <v>15</v>
      </c>
      <c r="G23" s="46" t="s">
        <v>15</v>
      </c>
      <c r="H23" s="46" t="s">
        <v>15</v>
      </c>
      <c r="I23" s="46" t="s">
        <v>15</v>
      </c>
      <c r="J23" s="46"/>
      <c r="K23" s="46" t="s">
        <v>15</v>
      </c>
      <c r="L23" s="46" t="s">
        <v>15</v>
      </c>
      <c r="M23" s="46" t="s">
        <v>15</v>
      </c>
      <c r="N23" s="46" t="s">
        <v>15</v>
      </c>
      <c r="O23" s="46" t="s">
        <v>15</v>
      </c>
      <c r="P23" s="46" t="s">
        <v>15</v>
      </c>
      <c r="Q23" s="46" t="s">
        <v>15</v>
      </c>
      <c r="R23" s="46" t="s">
        <v>15</v>
      </c>
      <c r="T23" s="351">
        <v>1994</v>
      </c>
      <c r="U23" s="371" t="s">
        <v>15</v>
      </c>
      <c r="V23" s="371" t="s">
        <v>15</v>
      </c>
      <c r="W23" s="371" t="s">
        <v>15</v>
      </c>
      <c r="X23" s="371" t="s">
        <v>15</v>
      </c>
      <c r="Y23" s="371" t="s">
        <v>15</v>
      </c>
      <c r="Z23" s="371" t="s">
        <v>15</v>
      </c>
      <c r="AA23" s="371" t="s">
        <v>15</v>
      </c>
      <c r="AB23" s="371" t="s">
        <v>15</v>
      </c>
      <c r="AD23" s="351">
        <v>1994</v>
      </c>
      <c r="AE23" s="371" t="s">
        <v>15</v>
      </c>
      <c r="AF23" s="371" t="s">
        <v>15</v>
      </c>
      <c r="AG23" s="371" t="s">
        <v>15</v>
      </c>
      <c r="AH23" s="371" t="s">
        <v>15</v>
      </c>
      <c r="AI23" s="371" t="s">
        <v>15</v>
      </c>
      <c r="AJ23" s="371" t="s">
        <v>15</v>
      </c>
      <c r="AK23" s="371" t="s">
        <v>15</v>
      </c>
      <c r="AL23" s="371" t="s">
        <v>15</v>
      </c>
    </row>
    <row r="24" spans="1:38">
      <c r="A24" s="352">
        <v>1995</v>
      </c>
      <c r="B24" s="46" t="s">
        <v>15</v>
      </c>
      <c r="C24" s="46" t="s">
        <v>15</v>
      </c>
      <c r="D24" s="46" t="s">
        <v>15</v>
      </c>
      <c r="E24" s="46" t="s">
        <v>15</v>
      </c>
      <c r="F24" s="46" t="s">
        <v>15</v>
      </c>
      <c r="G24" s="46" t="s">
        <v>15</v>
      </c>
      <c r="H24" s="46" t="s">
        <v>15</v>
      </c>
      <c r="I24" s="46" t="s">
        <v>15</v>
      </c>
      <c r="J24" s="46"/>
      <c r="K24" s="46" t="s">
        <v>15</v>
      </c>
      <c r="L24" s="46" t="s">
        <v>15</v>
      </c>
      <c r="M24" s="46" t="s">
        <v>15</v>
      </c>
      <c r="N24" s="46" t="s">
        <v>15</v>
      </c>
      <c r="O24" s="46" t="s">
        <v>15</v>
      </c>
      <c r="P24" s="46" t="s">
        <v>15</v>
      </c>
      <c r="Q24" s="46" t="s">
        <v>15</v>
      </c>
      <c r="R24" s="46" t="s">
        <v>15</v>
      </c>
      <c r="T24" s="351">
        <v>1995</v>
      </c>
      <c r="U24" s="371" t="s">
        <v>15</v>
      </c>
      <c r="V24" s="371" t="s">
        <v>15</v>
      </c>
      <c r="W24" s="371" t="s">
        <v>15</v>
      </c>
      <c r="X24" s="371" t="s">
        <v>15</v>
      </c>
      <c r="Y24" s="371" t="s">
        <v>15</v>
      </c>
      <c r="Z24" s="371" t="s">
        <v>15</v>
      </c>
      <c r="AA24" s="371" t="s">
        <v>15</v>
      </c>
      <c r="AB24" s="371" t="s">
        <v>15</v>
      </c>
      <c r="AD24" s="351">
        <v>1995</v>
      </c>
      <c r="AE24" s="371" t="s">
        <v>15</v>
      </c>
      <c r="AF24" s="371" t="s">
        <v>15</v>
      </c>
      <c r="AG24" s="371" t="s">
        <v>15</v>
      </c>
      <c r="AH24" s="371" t="s">
        <v>15</v>
      </c>
      <c r="AI24" s="371" t="s">
        <v>15</v>
      </c>
      <c r="AJ24" s="371" t="s">
        <v>15</v>
      </c>
      <c r="AK24" s="371" t="s">
        <v>15</v>
      </c>
      <c r="AL24" s="371" t="s">
        <v>15</v>
      </c>
    </row>
    <row r="25" spans="1:38">
      <c r="A25" s="352">
        <v>1996</v>
      </c>
      <c r="B25" s="46" t="s">
        <v>15</v>
      </c>
      <c r="C25" s="46" t="s">
        <v>15</v>
      </c>
      <c r="D25" s="46" t="s">
        <v>15</v>
      </c>
      <c r="E25" s="46" t="s">
        <v>15</v>
      </c>
      <c r="F25" s="46">
        <v>98</v>
      </c>
      <c r="G25" s="46">
        <v>156</v>
      </c>
      <c r="H25" s="46" t="s">
        <v>15</v>
      </c>
      <c r="I25" s="46">
        <f t="shared" ref="I25:I34" si="4">SUM(B25:H25)</f>
        <v>254</v>
      </c>
      <c r="J25" s="46"/>
      <c r="K25" s="46" t="s">
        <v>15</v>
      </c>
      <c r="L25" s="46" t="s">
        <v>15</v>
      </c>
      <c r="M25" s="46" t="s">
        <v>15</v>
      </c>
      <c r="N25" s="46" t="s">
        <v>15</v>
      </c>
      <c r="O25" s="46" t="s">
        <v>15</v>
      </c>
      <c r="P25" s="46" t="s">
        <v>15</v>
      </c>
      <c r="Q25" s="46" t="s">
        <v>15</v>
      </c>
      <c r="R25" s="46" t="s">
        <v>15</v>
      </c>
      <c r="T25" s="351">
        <v>1996</v>
      </c>
      <c r="U25" s="362">
        <v>0</v>
      </c>
      <c r="V25" s="362">
        <v>0</v>
      </c>
      <c r="W25" s="362">
        <v>0</v>
      </c>
      <c r="X25" s="362">
        <v>0</v>
      </c>
      <c r="Y25" s="362">
        <v>0</v>
      </c>
      <c r="Z25" s="362">
        <v>0</v>
      </c>
      <c r="AA25" s="362">
        <v>0</v>
      </c>
      <c r="AB25" s="362">
        <f t="shared" ref="AB25:AB33" si="5">SUM(U25:AA25)</f>
        <v>0</v>
      </c>
      <c r="AD25" s="351">
        <v>1996</v>
      </c>
      <c r="AE25" s="371" t="s">
        <v>15</v>
      </c>
      <c r="AF25" s="371" t="s">
        <v>15</v>
      </c>
      <c r="AG25" s="371" t="s">
        <v>15</v>
      </c>
      <c r="AH25" s="371" t="s">
        <v>15</v>
      </c>
      <c r="AI25" s="371" t="s">
        <v>15</v>
      </c>
      <c r="AJ25" s="371" t="s">
        <v>15</v>
      </c>
      <c r="AK25" s="371" t="s">
        <v>15</v>
      </c>
      <c r="AL25" s="371" t="s">
        <v>15</v>
      </c>
    </row>
    <row r="26" spans="1:38">
      <c r="A26" s="352">
        <v>1997</v>
      </c>
      <c r="B26" s="46" t="s">
        <v>15</v>
      </c>
      <c r="C26" s="46" t="s">
        <v>15</v>
      </c>
      <c r="D26" s="46" t="s">
        <v>15</v>
      </c>
      <c r="E26" s="46" t="s">
        <v>15</v>
      </c>
      <c r="F26" s="46" t="s">
        <v>15</v>
      </c>
      <c r="G26" s="46">
        <v>0</v>
      </c>
      <c r="H26" s="46" t="s">
        <v>15</v>
      </c>
      <c r="I26" s="46">
        <f t="shared" si="4"/>
        <v>0</v>
      </c>
      <c r="J26" s="46"/>
      <c r="K26" s="46" t="s">
        <v>15</v>
      </c>
      <c r="L26" s="46" t="s">
        <v>15</v>
      </c>
      <c r="M26" s="46" t="s">
        <v>15</v>
      </c>
      <c r="N26" s="46" t="s">
        <v>15</v>
      </c>
      <c r="O26" s="46" t="s">
        <v>15</v>
      </c>
      <c r="P26" s="46" t="s">
        <v>15</v>
      </c>
      <c r="Q26" s="46" t="s">
        <v>15</v>
      </c>
      <c r="R26" s="46" t="s">
        <v>15</v>
      </c>
      <c r="T26" s="351">
        <v>1997</v>
      </c>
      <c r="U26" s="362">
        <v>0</v>
      </c>
      <c r="V26" s="362">
        <v>0</v>
      </c>
      <c r="W26" s="362">
        <v>0</v>
      </c>
      <c r="X26" s="362">
        <v>0</v>
      </c>
      <c r="Y26" s="362">
        <v>0</v>
      </c>
      <c r="Z26" s="362">
        <v>0</v>
      </c>
      <c r="AA26" s="362">
        <v>0</v>
      </c>
      <c r="AB26" s="362">
        <f t="shared" si="5"/>
        <v>0</v>
      </c>
      <c r="AD26" s="351">
        <v>1997</v>
      </c>
      <c r="AE26" s="371" t="s">
        <v>15</v>
      </c>
      <c r="AF26" s="371" t="s">
        <v>15</v>
      </c>
      <c r="AG26" s="371" t="s">
        <v>15</v>
      </c>
      <c r="AH26" s="371" t="s">
        <v>15</v>
      </c>
      <c r="AI26" s="371" t="s">
        <v>15</v>
      </c>
      <c r="AJ26" s="371" t="s">
        <v>15</v>
      </c>
      <c r="AK26" s="371" t="s">
        <v>15</v>
      </c>
      <c r="AL26" s="371" t="s">
        <v>15</v>
      </c>
    </row>
    <row r="27" spans="1:38">
      <c r="A27" s="352">
        <v>1998</v>
      </c>
      <c r="B27" s="46" t="s">
        <v>15</v>
      </c>
      <c r="C27" s="46" t="s">
        <v>15</v>
      </c>
      <c r="D27" s="46" t="s">
        <v>15</v>
      </c>
      <c r="E27" s="46" t="s">
        <v>15</v>
      </c>
      <c r="F27" s="46" t="s">
        <v>15</v>
      </c>
      <c r="G27" s="46">
        <v>0</v>
      </c>
      <c r="H27" s="46" t="s">
        <v>15</v>
      </c>
      <c r="I27" s="46">
        <f t="shared" si="4"/>
        <v>0</v>
      </c>
      <c r="J27" s="46"/>
      <c r="K27" s="46" t="s">
        <v>15</v>
      </c>
      <c r="L27" s="46" t="s">
        <v>15</v>
      </c>
      <c r="M27" s="46" t="s">
        <v>15</v>
      </c>
      <c r="N27" s="46" t="s">
        <v>15</v>
      </c>
      <c r="O27" s="46" t="s">
        <v>15</v>
      </c>
      <c r="P27" s="46" t="s">
        <v>15</v>
      </c>
      <c r="Q27" s="46" t="s">
        <v>15</v>
      </c>
      <c r="R27" s="46" t="s">
        <v>15</v>
      </c>
      <c r="T27" s="351">
        <v>1998</v>
      </c>
      <c r="U27" s="362">
        <v>0</v>
      </c>
      <c r="V27" s="362">
        <v>0</v>
      </c>
      <c r="W27" s="362">
        <v>0</v>
      </c>
      <c r="X27" s="362">
        <v>0</v>
      </c>
      <c r="Y27" s="362">
        <v>0</v>
      </c>
      <c r="Z27" s="362">
        <v>0</v>
      </c>
      <c r="AA27" s="362">
        <v>0</v>
      </c>
      <c r="AB27" s="362">
        <f t="shared" si="5"/>
        <v>0</v>
      </c>
      <c r="AD27" s="351">
        <v>1998</v>
      </c>
      <c r="AE27" s="371" t="s">
        <v>15</v>
      </c>
      <c r="AF27" s="371" t="s">
        <v>15</v>
      </c>
      <c r="AG27" s="371" t="s">
        <v>15</v>
      </c>
      <c r="AH27" s="371" t="s">
        <v>15</v>
      </c>
      <c r="AI27" s="371" t="s">
        <v>15</v>
      </c>
      <c r="AJ27" s="371" t="s">
        <v>15</v>
      </c>
      <c r="AK27" s="371" t="s">
        <v>15</v>
      </c>
      <c r="AL27" s="371" t="s">
        <v>15</v>
      </c>
    </row>
    <row r="28" spans="1:38">
      <c r="A28" s="352">
        <v>1999</v>
      </c>
      <c r="B28" s="46" t="s">
        <v>15</v>
      </c>
      <c r="C28" s="46" t="s">
        <v>15</v>
      </c>
      <c r="D28" s="46" t="s">
        <v>15</v>
      </c>
      <c r="E28" s="46" t="s">
        <v>15</v>
      </c>
      <c r="F28" s="46" t="s">
        <v>15</v>
      </c>
      <c r="G28" s="46">
        <v>125</v>
      </c>
      <c r="H28" s="46" t="s">
        <v>15</v>
      </c>
      <c r="I28" s="46">
        <f t="shared" si="4"/>
        <v>125</v>
      </c>
      <c r="J28" s="46"/>
      <c r="K28" s="46" t="s">
        <v>15</v>
      </c>
      <c r="L28" s="46" t="s">
        <v>15</v>
      </c>
      <c r="M28" s="46" t="s">
        <v>15</v>
      </c>
      <c r="N28" s="46" t="s">
        <v>15</v>
      </c>
      <c r="O28" s="46" t="s">
        <v>15</v>
      </c>
      <c r="P28" s="46" t="s">
        <v>15</v>
      </c>
      <c r="Q28" s="46" t="s">
        <v>15</v>
      </c>
      <c r="R28" s="46" t="s">
        <v>15</v>
      </c>
      <c r="T28" s="351">
        <v>1999</v>
      </c>
      <c r="U28" s="362">
        <v>0</v>
      </c>
      <c r="V28" s="362">
        <v>0</v>
      </c>
      <c r="W28" s="362">
        <v>0</v>
      </c>
      <c r="X28" s="362">
        <v>0</v>
      </c>
      <c r="Y28" s="362">
        <v>0</v>
      </c>
      <c r="Z28" s="362">
        <v>0</v>
      </c>
      <c r="AA28" s="362">
        <v>0</v>
      </c>
      <c r="AB28" s="362">
        <f t="shared" si="5"/>
        <v>0</v>
      </c>
      <c r="AD28" s="351">
        <v>1999</v>
      </c>
      <c r="AE28" s="371" t="s">
        <v>15</v>
      </c>
      <c r="AF28" s="371" t="s">
        <v>15</v>
      </c>
      <c r="AG28" s="371" t="s">
        <v>15</v>
      </c>
      <c r="AH28" s="371" t="s">
        <v>15</v>
      </c>
      <c r="AI28" s="371" t="s">
        <v>15</v>
      </c>
      <c r="AJ28" s="371" t="s">
        <v>15</v>
      </c>
      <c r="AK28" s="371" t="s">
        <v>15</v>
      </c>
      <c r="AL28" s="371" t="s">
        <v>15</v>
      </c>
    </row>
    <row r="29" spans="1:38">
      <c r="A29" s="352">
        <v>2000</v>
      </c>
      <c r="B29" s="46" t="s">
        <v>15</v>
      </c>
      <c r="C29" s="46" t="s">
        <v>15</v>
      </c>
      <c r="D29" s="46" t="s">
        <v>15</v>
      </c>
      <c r="E29" s="46" t="s">
        <v>15</v>
      </c>
      <c r="F29" s="46" t="s">
        <v>15</v>
      </c>
      <c r="G29" s="46">
        <v>251</v>
      </c>
      <c r="H29" s="46" t="s">
        <v>15</v>
      </c>
      <c r="I29" s="46">
        <f t="shared" si="4"/>
        <v>251</v>
      </c>
      <c r="J29" s="46"/>
      <c r="K29" s="46" t="s">
        <v>15</v>
      </c>
      <c r="L29" s="46" t="s">
        <v>15</v>
      </c>
      <c r="M29" s="46" t="s">
        <v>15</v>
      </c>
      <c r="N29" s="46" t="s">
        <v>15</v>
      </c>
      <c r="O29" s="46" t="s">
        <v>15</v>
      </c>
      <c r="P29" s="46" t="s">
        <v>15</v>
      </c>
      <c r="Q29" s="46" t="s">
        <v>15</v>
      </c>
      <c r="R29" s="46" t="s">
        <v>15</v>
      </c>
      <c r="T29" s="351">
        <v>2000</v>
      </c>
      <c r="U29" s="362">
        <v>0</v>
      </c>
      <c r="V29" s="362">
        <v>0</v>
      </c>
      <c r="W29" s="362">
        <v>0</v>
      </c>
      <c r="X29" s="362">
        <v>0</v>
      </c>
      <c r="Y29" s="362">
        <v>0</v>
      </c>
      <c r="Z29" s="362">
        <v>0</v>
      </c>
      <c r="AA29" s="362">
        <v>0</v>
      </c>
      <c r="AB29" s="362">
        <f t="shared" si="5"/>
        <v>0</v>
      </c>
      <c r="AD29" s="351">
        <v>2000</v>
      </c>
      <c r="AE29" s="371" t="s">
        <v>15</v>
      </c>
      <c r="AF29" s="371" t="s">
        <v>15</v>
      </c>
      <c r="AG29" s="371" t="s">
        <v>15</v>
      </c>
      <c r="AH29" s="371" t="s">
        <v>15</v>
      </c>
      <c r="AI29" s="371" t="s">
        <v>15</v>
      </c>
      <c r="AJ29" s="371" t="s">
        <v>15</v>
      </c>
      <c r="AK29" s="371" t="s">
        <v>15</v>
      </c>
      <c r="AL29" s="371" t="s">
        <v>15</v>
      </c>
    </row>
    <row r="30" spans="1:38">
      <c r="A30" s="352">
        <v>2001</v>
      </c>
      <c r="B30" s="46" t="s">
        <v>15</v>
      </c>
      <c r="C30" s="46" t="s">
        <v>15</v>
      </c>
      <c r="D30" s="46" t="s">
        <v>15</v>
      </c>
      <c r="E30" s="46" t="s">
        <v>15</v>
      </c>
      <c r="F30" s="46" t="s">
        <v>15</v>
      </c>
      <c r="G30" s="46">
        <v>223</v>
      </c>
      <c r="H30" s="46" t="s">
        <v>15</v>
      </c>
      <c r="I30" s="46">
        <f t="shared" si="4"/>
        <v>223</v>
      </c>
      <c r="J30" s="46"/>
      <c r="K30" s="46" t="s">
        <v>15</v>
      </c>
      <c r="L30" s="46" t="s">
        <v>15</v>
      </c>
      <c r="M30" s="46" t="s">
        <v>15</v>
      </c>
      <c r="N30" s="46" t="s">
        <v>15</v>
      </c>
      <c r="O30" s="46" t="s">
        <v>15</v>
      </c>
      <c r="P30" s="46" t="s">
        <v>15</v>
      </c>
      <c r="Q30" s="46" t="s">
        <v>15</v>
      </c>
      <c r="R30" s="46" t="s">
        <v>15</v>
      </c>
      <c r="T30" s="351">
        <v>2001</v>
      </c>
      <c r="U30" s="362">
        <v>0</v>
      </c>
      <c r="V30" s="362">
        <v>0</v>
      </c>
      <c r="W30" s="362">
        <v>0</v>
      </c>
      <c r="X30" s="362">
        <v>0</v>
      </c>
      <c r="Y30" s="362">
        <v>0</v>
      </c>
      <c r="Z30" s="362">
        <v>0</v>
      </c>
      <c r="AA30" s="362">
        <v>0</v>
      </c>
      <c r="AB30" s="362">
        <f t="shared" si="5"/>
        <v>0</v>
      </c>
      <c r="AD30" s="351">
        <v>2001</v>
      </c>
      <c r="AE30" s="371" t="s">
        <v>15</v>
      </c>
      <c r="AF30" s="371" t="s">
        <v>15</v>
      </c>
      <c r="AG30" s="371" t="s">
        <v>15</v>
      </c>
      <c r="AH30" s="371" t="s">
        <v>15</v>
      </c>
      <c r="AI30" s="371" t="s">
        <v>15</v>
      </c>
      <c r="AJ30" s="371" t="s">
        <v>15</v>
      </c>
      <c r="AK30" s="371" t="s">
        <v>15</v>
      </c>
      <c r="AL30" s="371" t="s">
        <v>15</v>
      </c>
    </row>
    <row r="31" spans="1:38" ht="11.4">
      <c r="A31" s="352">
        <v>2002</v>
      </c>
      <c r="B31" s="46" t="s">
        <v>15</v>
      </c>
      <c r="C31" s="46" t="s">
        <v>15</v>
      </c>
      <c r="D31" s="46" t="s">
        <v>15</v>
      </c>
      <c r="E31" s="46" t="s">
        <v>15</v>
      </c>
      <c r="F31" s="46">
        <v>681</v>
      </c>
      <c r="G31" s="46">
        <v>3354</v>
      </c>
      <c r="H31" s="46">
        <v>424</v>
      </c>
      <c r="I31" s="46">
        <f t="shared" si="4"/>
        <v>4459</v>
      </c>
      <c r="J31" s="52" t="s">
        <v>38</v>
      </c>
      <c r="K31" s="46" t="s">
        <v>15</v>
      </c>
      <c r="L31" s="46" t="s">
        <v>15</v>
      </c>
      <c r="M31" s="46" t="s">
        <v>15</v>
      </c>
      <c r="N31" s="46" t="s">
        <v>15</v>
      </c>
      <c r="O31" s="46" t="s">
        <v>15</v>
      </c>
      <c r="P31" s="46" t="s">
        <v>15</v>
      </c>
      <c r="Q31" s="46" t="s">
        <v>15</v>
      </c>
      <c r="R31" s="46" t="s">
        <v>15</v>
      </c>
      <c r="T31" s="351">
        <v>2002</v>
      </c>
      <c r="U31" s="351">
        <v>0</v>
      </c>
      <c r="V31" s="351">
        <v>0</v>
      </c>
      <c r="W31" s="351">
        <v>0</v>
      </c>
      <c r="X31" s="351">
        <v>0</v>
      </c>
      <c r="Y31" s="351">
        <v>0</v>
      </c>
      <c r="Z31" s="351">
        <v>372</v>
      </c>
      <c r="AA31" s="351">
        <v>424</v>
      </c>
      <c r="AB31" s="362">
        <f t="shared" si="5"/>
        <v>796</v>
      </c>
      <c r="AD31" s="351">
        <v>2002</v>
      </c>
      <c r="AE31" s="371" t="s">
        <v>15</v>
      </c>
      <c r="AF31" s="371" t="s">
        <v>15</v>
      </c>
      <c r="AG31" s="371" t="s">
        <v>15</v>
      </c>
      <c r="AH31" s="371" t="s">
        <v>15</v>
      </c>
      <c r="AI31" s="371" t="s">
        <v>15</v>
      </c>
      <c r="AJ31" s="371" t="s">
        <v>15</v>
      </c>
      <c r="AK31" s="371" t="s">
        <v>15</v>
      </c>
      <c r="AL31" s="371" t="s">
        <v>15</v>
      </c>
    </row>
    <row r="32" spans="1:38" ht="11.4">
      <c r="A32" s="352">
        <v>2003</v>
      </c>
      <c r="B32" s="46">
        <v>1654</v>
      </c>
      <c r="C32" s="46">
        <v>84</v>
      </c>
      <c r="D32" s="46">
        <v>100</v>
      </c>
      <c r="E32" s="46" t="s">
        <v>15</v>
      </c>
      <c r="F32" s="46" t="s">
        <v>15</v>
      </c>
      <c r="G32" s="46">
        <v>1356</v>
      </c>
      <c r="H32" s="46">
        <v>162</v>
      </c>
      <c r="I32" s="46">
        <f t="shared" si="4"/>
        <v>3356</v>
      </c>
      <c r="J32" s="52" t="s">
        <v>38</v>
      </c>
      <c r="K32" s="46" t="s">
        <v>15</v>
      </c>
      <c r="L32" s="46" t="s">
        <v>15</v>
      </c>
      <c r="M32" s="46" t="s">
        <v>15</v>
      </c>
      <c r="N32" s="46" t="s">
        <v>15</v>
      </c>
      <c r="O32" s="46" t="s">
        <v>15</v>
      </c>
      <c r="P32" s="46" t="s">
        <v>15</v>
      </c>
      <c r="Q32" s="46" t="s">
        <v>15</v>
      </c>
      <c r="R32" s="46" t="s">
        <v>15</v>
      </c>
      <c r="T32" s="351">
        <v>2003</v>
      </c>
      <c r="U32" s="351">
        <v>1654</v>
      </c>
      <c r="V32" s="351">
        <v>84</v>
      </c>
      <c r="W32" s="351">
        <v>100</v>
      </c>
      <c r="X32" s="351">
        <v>0</v>
      </c>
      <c r="Y32" s="351">
        <v>0</v>
      </c>
      <c r="Z32" s="351">
        <v>0</v>
      </c>
      <c r="AA32" s="351">
        <v>162</v>
      </c>
      <c r="AB32" s="362">
        <f t="shared" si="5"/>
        <v>2000</v>
      </c>
      <c r="AD32" s="351">
        <v>2003</v>
      </c>
      <c r="AE32" s="371" t="s">
        <v>15</v>
      </c>
      <c r="AF32" s="371" t="s">
        <v>15</v>
      </c>
      <c r="AG32" s="371" t="s">
        <v>15</v>
      </c>
      <c r="AH32" s="371" t="s">
        <v>15</v>
      </c>
      <c r="AI32" s="371" t="s">
        <v>15</v>
      </c>
      <c r="AJ32" s="371" t="s">
        <v>15</v>
      </c>
      <c r="AK32" s="371" t="s">
        <v>15</v>
      </c>
      <c r="AL32" s="371" t="s">
        <v>15</v>
      </c>
    </row>
    <row r="33" spans="1:38" ht="11.4">
      <c r="A33" s="352">
        <v>2004</v>
      </c>
      <c r="B33" s="46">
        <v>718</v>
      </c>
      <c r="C33" s="46" t="s">
        <v>15</v>
      </c>
      <c r="D33" s="46">
        <v>6</v>
      </c>
      <c r="E33" s="46">
        <v>5245</v>
      </c>
      <c r="F33" s="46">
        <v>19686</v>
      </c>
      <c r="G33" s="46">
        <v>565</v>
      </c>
      <c r="H33" s="46" t="s">
        <v>15</v>
      </c>
      <c r="I33" s="46">
        <f t="shared" si="4"/>
        <v>26220</v>
      </c>
      <c r="J33" s="52" t="s">
        <v>38</v>
      </c>
      <c r="K33" s="46" t="s">
        <v>15</v>
      </c>
      <c r="L33" s="46" t="s">
        <v>15</v>
      </c>
      <c r="M33" s="46" t="s">
        <v>15</v>
      </c>
      <c r="N33" s="46" t="s">
        <v>15</v>
      </c>
      <c r="O33" s="46" t="s">
        <v>15</v>
      </c>
      <c r="P33" s="46" t="s">
        <v>15</v>
      </c>
      <c r="Q33" s="46" t="s">
        <v>15</v>
      </c>
      <c r="R33" s="46" t="s">
        <v>15</v>
      </c>
      <c r="T33" s="351">
        <v>2004</v>
      </c>
      <c r="U33" s="351">
        <v>718</v>
      </c>
      <c r="V33" s="351">
        <v>0</v>
      </c>
      <c r="W33" s="351">
        <v>6</v>
      </c>
      <c r="X33" s="351">
        <v>5245</v>
      </c>
      <c r="Y33" s="351">
        <v>19686</v>
      </c>
      <c r="Z33" s="351">
        <v>0</v>
      </c>
      <c r="AA33" s="351">
        <v>0</v>
      </c>
      <c r="AB33" s="362">
        <f t="shared" si="5"/>
        <v>25655</v>
      </c>
      <c r="AD33" s="351">
        <v>2004</v>
      </c>
      <c r="AE33" s="371" t="s">
        <v>15</v>
      </c>
      <c r="AF33" s="371" t="s">
        <v>15</v>
      </c>
      <c r="AG33" s="371" t="s">
        <v>15</v>
      </c>
      <c r="AH33" s="371" t="s">
        <v>15</v>
      </c>
      <c r="AI33" s="371" t="s">
        <v>15</v>
      </c>
      <c r="AJ33" s="371" t="s">
        <v>15</v>
      </c>
      <c r="AK33" s="371" t="s">
        <v>15</v>
      </c>
      <c r="AL33" s="371" t="s">
        <v>15</v>
      </c>
    </row>
    <row r="34" spans="1:38" ht="11.4">
      <c r="A34" s="352">
        <v>2005</v>
      </c>
      <c r="B34" s="46" t="s">
        <v>15</v>
      </c>
      <c r="C34" s="46" t="s">
        <v>15</v>
      </c>
      <c r="D34" s="46" t="s">
        <v>15</v>
      </c>
      <c r="E34" s="46" t="s">
        <v>15</v>
      </c>
      <c r="F34" s="46" t="s">
        <v>15</v>
      </c>
      <c r="G34" s="46">
        <v>1255</v>
      </c>
      <c r="H34" s="46" t="s">
        <v>15</v>
      </c>
      <c r="I34" s="46">
        <f t="shared" si="4"/>
        <v>1255</v>
      </c>
      <c r="J34" s="52"/>
      <c r="K34" s="46" t="s">
        <v>15</v>
      </c>
      <c r="L34" s="46" t="s">
        <v>15</v>
      </c>
      <c r="M34" s="46" t="s">
        <v>15</v>
      </c>
      <c r="N34" s="46" t="s">
        <v>15</v>
      </c>
      <c r="O34" s="46" t="s">
        <v>15</v>
      </c>
      <c r="P34" s="46" t="s">
        <v>15</v>
      </c>
      <c r="Q34" s="46" t="s">
        <v>15</v>
      </c>
      <c r="R34" s="46" t="s">
        <v>15</v>
      </c>
      <c r="U34" s="46"/>
      <c r="V34" s="46"/>
      <c r="W34" s="46"/>
      <c r="X34" s="46"/>
      <c r="Y34" s="46"/>
      <c r="Z34" s="46"/>
      <c r="AA34" s="46"/>
      <c r="AB34" s="362"/>
      <c r="AE34" s="371" t="s">
        <v>15</v>
      </c>
      <c r="AF34" s="371" t="s">
        <v>15</v>
      </c>
      <c r="AG34" s="371" t="s">
        <v>15</v>
      </c>
      <c r="AH34" s="371" t="s">
        <v>15</v>
      </c>
      <c r="AI34" s="371" t="s">
        <v>15</v>
      </c>
      <c r="AJ34" s="371" t="s">
        <v>15</v>
      </c>
      <c r="AK34" s="371" t="s">
        <v>15</v>
      </c>
      <c r="AL34" s="371" t="s">
        <v>15</v>
      </c>
    </row>
    <row r="35" spans="1:38" ht="11.4">
      <c r="A35" s="352">
        <v>2006</v>
      </c>
      <c r="B35" s="46" t="s">
        <v>15</v>
      </c>
      <c r="C35" s="46" t="s">
        <v>15</v>
      </c>
      <c r="D35" s="46" t="s">
        <v>15</v>
      </c>
      <c r="E35" s="46" t="s">
        <v>15</v>
      </c>
      <c r="F35" s="46" t="s">
        <v>15</v>
      </c>
      <c r="G35" s="46" t="s">
        <v>15</v>
      </c>
      <c r="H35" s="46" t="s">
        <v>15</v>
      </c>
      <c r="I35" s="46" t="s">
        <v>15</v>
      </c>
      <c r="J35" s="52"/>
      <c r="K35" s="46" t="s">
        <v>15</v>
      </c>
      <c r="L35" s="46" t="s">
        <v>15</v>
      </c>
      <c r="M35" s="46" t="s">
        <v>15</v>
      </c>
      <c r="N35" s="46" t="s">
        <v>15</v>
      </c>
      <c r="O35" s="46" t="s">
        <v>15</v>
      </c>
      <c r="P35" s="46" t="s">
        <v>15</v>
      </c>
      <c r="Q35" s="46" t="s">
        <v>15</v>
      </c>
      <c r="R35" s="46" t="s">
        <v>15</v>
      </c>
      <c r="U35" s="46"/>
      <c r="V35" s="46"/>
      <c r="W35" s="46"/>
      <c r="X35" s="46"/>
      <c r="Y35" s="46"/>
      <c r="Z35" s="46"/>
      <c r="AA35" s="46"/>
      <c r="AB35" s="362"/>
      <c r="AE35" s="371" t="s">
        <v>15</v>
      </c>
      <c r="AF35" s="371" t="s">
        <v>15</v>
      </c>
      <c r="AG35" s="371" t="s">
        <v>15</v>
      </c>
      <c r="AH35" s="371" t="s">
        <v>15</v>
      </c>
      <c r="AI35" s="371" t="s">
        <v>15</v>
      </c>
      <c r="AJ35" s="371" t="s">
        <v>15</v>
      </c>
      <c r="AK35" s="371" t="s">
        <v>15</v>
      </c>
      <c r="AL35" s="371" t="s">
        <v>15</v>
      </c>
    </row>
    <row r="36" spans="1:38" ht="11.4">
      <c r="A36" s="352">
        <v>2007</v>
      </c>
      <c r="B36" s="53" t="s">
        <v>15</v>
      </c>
      <c r="C36" s="53" t="s">
        <v>15</v>
      </c>
      <c r="D36" s="53" t="s">
        <v>15</v>
      </c>
      <c r="E36" s="53" t="s">
        <v>15</v>
      </c>
      <c r="F36" s="53" t="s">
        <v>15</v>
      </c>
      <c r="G36" s="53">
        <v>2367</v>
      </c>
      <c r="H36" s="53" t="s">
        <v>15</v>
      </c>
      <c r="I36" s="53">
        <f>SUM(B36:H36)</f>
        <v>2367</v>
      </c>
      <c r="J36" s="90"/>
      <c r="K36" s="53" t="s">
        <v>15</v>
      </c>
      <c r="L36" s="53" t="s">
        <v>15</v>
      </c>
      <c r="M36" s="53" t="s">
        <v>15</v>
      </c>
      <c r="N36" s="53" t="s">
        <v>15</v>
      </c>
      <c r="O36" s="53" t="s">
        <v>15</v>
      </c>
      <c r="P36" s="53" t="s">
        <v>15</v>
      </c>
      <c r="Q36" s="53" t="s">
        <v>15</v>
      </c>
      <c r="R36" s="53" t="s">
        <v>15</v>
      </c>
      <c r="U36" s="53"/>
      <c r="V36" s="53"/>
      <c r="W36" s="53"/>
      <c r="X36" s="53"/>
      <c r="Y36" s="53"/>
      <c r="Z36" s="53"/>
      <c r="AA36" s="53"/>
      <c r="AB36" s="362"/>
      <c r="AE36" s="370" t="s">
        <v>15</v>
      </c>
      <c r="AF36" s="370" t="s">
        <v>15</v>
      </c>
      <c r="AG36" s="370" t="s">
        <v>15</v>
      </c>
      <c r="AH36" s="370" t="s">
        <v>15</v>
      </c>
      <c r="AI36" s="370" t="s">
        <v>15</v>
      </c>
      <c r="AJ36" s="370" t="s">
        <v>15</v>
      </c>
      <c r="AK36" s="370" t="s">
        <v>15</v>
      </c>
      <c r="AL36" s="371" t="s">
        <v>15</v>
      </c>
    </row>
    <row r="37" spans="1:38" ht="11.4">
      <c r="A37" s="352">
        <v>2008</v>
      </c>
      <c r="B37" s="53" t="s">
        <v>15</v>
      </c>
      <c r="C37" s="53" t="s">
        <v>15</v>
      </c>
      <c r="D37" s="53" t="s">
        <v>15</v>
      </c>
      <c r="E37" s="53" t="s">
        <v>15</v>
      </c>
      <c r="F37" s="53" t="s">
        <v>15</v>
      </c>
      <c r="G37" s="53" t="s">
        <v>15</v>
      </c>
      <c r="H37" s="53" t="s">
        <v>15</v>
      </c>
      <c r="I37" s="53" t="s">
        <v>15</v>
      </c>
      <c r="J37" s="90"/>
      <c r="K37" s="53" t="s">
        <v>15</v>
      </c>
      <c r="L37" s="53" t="s">
        <v>15</v>
      </c>
      <c r="M37" s="53" t="s">
        <v>15</v>
      </c>
      <c r="N37" s="53" t="s">
        <v>15</v>
      </c>
      <c r="O37" s="53" t="s">
        <v>15</v>
      </c>
      <c r="P37" s="53" t="s">
        <v>15</v>
      </c>
      <c r="Q37" s="53" t="s">
        <v>15</v>
      </c>
      <c r="R37" s="53" t="s">
        <v>15</v>
      </c>
      <c r="U37" s="53"/>
      <c r="V37" s="53"/>
      <c r="W37" s="53"/>
      <c r="X37" s="53"/>
      <c r="Y37" s="53"/>
      <c r="Z37" s="53"/>
      <c r="AA37" s="53"/>
      <c r="AB37" s="362"/>
      <c r="AE37" s="370" t="s">
        <v>15</v>
      </c>
      <c r="AF37" s="370" t="s">
        <v>15</v>
      </c>
      <c r="AG37" s="370" t="s">
        <v>15</v>
      </c>
      <c r="AH37" s="370" t="s">
        <v>15</v>
      </c>
      <c r="AI37" s="370" t="s">
        <v>15</v>
      </c>
      <c r="AJ37" s="370" t="s">
        <v>15</v>
      </c>
      <c r="AK37" s="370" t="s">
        <v>15</v>
      </c>
      <c r="AL37" s="371" t="s">
        <v>15</v>
      </c>
    </row>
    <row r="38" spans="1:38" ht="11.4">
      <c r="A38" s="352">
        <v>2009</v>
      </c>
      <c r="B38" s="53" t="s">
        <v>15</v>
      </c>
      <c r="C38" s="53" t="s">
        <v>15</v>
      </c>
      <c r="D38" s="53" t="s">
        <v>15</v>
      </c>
      <c r="E38" s="53" t="s">
        <v>15</v>
      </c>
      <c r="F38" s="53" t="s">
        <v>15</v>
      </c>
      <c r="G38" s="53" t="s">
        <v>15</v>
      </c>
      <c r="H38" s="53" t="s">
        <v>15</v>
      </c>
      <c r="I38" s="53" t="s">
        <v>15</v>
      </c>
      <c r="J38" s="90"/>
      <c r="K38" s="53" t="s">
        <v>15</v>
      </c>
      <c r="L38" s="53" t="s">
        <v>15</v>
      </c>
      <c r="M38" s="53" t="s">
        <v>15</v>
      </c>
      <c r="N38" s="53" t="s">
        <v>15</v>
      </c>
      <c r="O38" s="53" t="s">
        <v>15</v>
      </c>
      <c r="P38" s="53" t="s">
        <v>15</v>
      </c>
      <c r="Q38" s="53" t="s">
        <v>15</v>
      </c>
      <c r="R38" s="53" t="s">
        <v>15</v>
      </c>
      <c r="U38" s="53"/>
      <c r="V38" s="53"/>
      <c r="W38" s="53"/>
      <c r="X38" s="53"/>
      <c r="Y38" s="53"/>
      <c r="Z38" s="53"/>
      <c r="AA38" s="53"/>
      <c r="AB38" s="362"/>
      <c r="AE38" s="370" t="s">
        <v>15</v>
      </c>
      <c r="AF38" s="370" t="s">
        <v>15</v>
      </c>
      <c r="AG38" s="370" t="s">
        <v>15</v>
      </c>
      <c r="AH38" s="370" t="s">
        <v>15</v>
      </c>
      <c r="AI38" s="370" t="s">
        <v>15</v>
      </c>
      <c r="AJ38" s="370" t="s">
        <v>15</v>
      </c>
      <c r="AK38" s="370" t="s">
        <v>15</v>
      </c>
      <c r="AL38" s="371" t="s">
        <v>15</v>
      </c>
    </row>
    <row r="39" spans="1:38" ht="11.4">
      <c r="A39" s="352">
        <v>2010</v>
      </c>
      <c r="B39" s="53" t="s">
        <v>15</v>
      </c>
      <c r="C39" s="53" t="s">
        <v>15</v>
      </c>
      <c r="D39" s="53" t="s">
        <v>15</v>
      </c>
      <c r="E39" s="53" t="s">
        <v>15</v>
      </c>
      <c r="F39" s="53" t="s">
        <v>15</v>
      </c>
      <c r="G39" s="53" t="s">
        <v>15</v>
      </c>
      <c r="H39" s="53" t="s">
        <v>15</v>
      </c>
      <c r="I39" s="53" t="s">
        <v>15</v>
      </c>
      <c r="J39" s="90"/>
      <c r="K39" s="53" t="s">
        <v>15</v>
      </c>
      <c r="L39" s="53" t="s">
        <v>15</v>
      </c>
      <c r="M39" s="53" t="s">
        <v>15</v>
      </c>
      <c r="N39" s="53" t="s">
        <v>15</v>
      </c>
      <c r="O39" s="53" t="s">
        <v>15</v>
      </c>
      <c r="P39" s="53" t="s">
        <v>15</v>
      </c>
      <c r="Q39" s="53" t="s">
        <v>15</v>
      </c>
      <c r="R39" s="53" t="s">
        <v>15</v>
      </c>
      <c r="U39" s="53"/>
      <c r="V39" s="53"/>
      <c r="W39" s="53"/>
      <c r="X39" s="53"/>
      <c r="Y39" s="53"/>
      <c r="Z39" s="53"/>
      <c r="AA39" s="53"/>
      <c r="AB39" s="362"/>
      <c r="AE39" s="370" t="s">
        <v>15</v>
      </c>
      <c r="AF39" s="370" t="s">
        <v>15</v>
      </c>
      <c r="AG39" s="370" t="s">
        <v>15</v>
      </c>
      <c r="AH39" s="370" t="s">
        <v>15</v>
      </c>
      <c r="AI39" s="370" t="s">
        <v>15</v>
      </c>
      <c r="AJ39" s="370" t="s">
        <v>15</v>
      </c>
      <c r="AK39" s="370" t="s">
        <v>15</v>
      </c>
      <c r="AL39" s="371" t="s">
        <v>15</v>
      </c>
    </row>
    <row r="40" spans="1:38" ht="11.4">
      <c r="A40" s="352">
        <v>2011</v>
      </c>
      <c r="B40" s="53" t="s">
        <v>15</v>
      </c>
      <c r="C40" s="53" t="s">
        <v>15</v>
      </c>
      <c r="D40" s="53" t="s">
        <v>15</v>
      </c>
      <c r="E40" s="53">
        <v>11</v>
      </c>
      <c r="F40" s="53">
        <v>406</v>
      </c>
      <c r="G40" s="53" t="s">
        <v>15</v>
      </c>
      <c r="H40" s="53" t="s">
        <v>15</v>
      </c>
      <c r="I40" s="53">
        <f t="shared" ref="I40:I47" si="6">SUM(B40:H40)</f>
        <v>417</v>
      </c>
      <c r="J40" s="90"/>
      <c r="K40" s="53" t="s">
        <v>15</v>
      </c>
      <c r="L40" s="53" t="s">
        <v>15</v>
      </c>
      <c r="M40" s="53" t="s">
        <v>15</v>
      </c>
      <c r="N40" s="53" t="s">
        <v>15</v>
      </c>
      <c r="O40" s="53" t="s">
        <v>15</v>
      </c>
      <c r="P40" s="53" t="s">
        <v>15</v>
      </c>
      <c r="Q40" s="53" t="s">
        <v>15</v>
      </c>
      <c r="R40" s="53" t="s">
        <v>15</v>
      </c>
      <c r="U40" s="53"/>
      <c r="V40" s="53"/>
      <c r="W40" s="53"/>
      <c r="X40" s="53"/>
      <c r="Y40" s="53"/>
      <c r="Z40" s="53"/>
      <c r="AA40" s="53"/>
      <c r="AB40" s="362"/>
      <c r="AE40" s="370" t="s">
        <v>15</v>
      </c>
      <c r="AF40" s="370" t="s">
        <v>15</v>
      </c>
      <c r="AG40" s="370" t="s">
        <v>15</v>
      </c>
      <c r="AH40" s="370" t="s">
        <v>15</v>
      </c>
      <c r="AI40" s="370" t="s">
        <v>15</v>
      </c>
      <c r="AJ40" s="370" t="s">
        <v>15</v>
      </c>
      <c r="AK40" s="370" t="s">
        <v>15</v>
      </c>
      <c r="AL40" s="371" t="s">
        <v>15</v>
      </c>
    </row>
    <row r="41" spans="1:38" ht="11.4">
      <c r="A41" s="352">
        <v>2012</v>
      </c>
      <c r="B41" s="53" t="s">
        <v>15</v>
      </c>
      <c r="C41" s="53" t="s">
        <v>15</v>
      </c>
      <c r="D41" s="53" t="s">
        <v>15</v>
      </c>
      <c r="E41" s="53" t="s">
        <v>15</v>
      </c>
      <c r="F41" s="53" t="s">
        <v>15</v>
      </c>
      <c r="G41" s="53">
        <v>400</v>
      </c>
      <c r="H41" s="53" t="s">
        <v>15</v>
      </c>
      <c r="I41" s="53">
        <f t="shared" si="6"/>
        <v>400</v>
      </c>
      <c r="J41" s="90"/>
      <c r="K41" s="53" t="s">
        <v>15</v>
      </c>
      <c r="L41" s="53" t="s">
        <v>15</v>
      </c>
      <c r="M41" s="53" t="s">
        <v>15</v>
      </c>
      <c r="N41" s="53" t="s">
        <v>15</v>
      </c>
      <c r="O41" s="53" t="s">
        <v>15</v>
      </c>
      <c r="P41" s="53" t="s">
        <v>15</v>
      </c>
      <c r="Q41" s="53" t="s">
        <v>15</v>
      </c>
      <c r="R41" s="53" t="s">
        <v>15</v>
      </c>
      <c r="U41" s="53"/>
      <c r="V41" s="53"/>
      <c r="W41" s="53"/>
      <c r="X41" s="53"/>
      <c r="Y41" s="53"/>
      <c r="Z41" s="53"/>
      <c r="AA41" s="53"/>
      <c r="AB41" s="362"/>
      <c r="AE41" s="370" t="s">
        <v>15</v>
      </c>
      <c r="AF41" s="370" t="s">
        <v>15</v>
      </c>
      <c r="AG41" s="370" t="s">
        <v>15</v>
      </c>
      <c r="AH41" s="370" t="s">
        <v>15</v>
      </c>
      <c r="AI41" s="370" t="s">
        <v>15</v>
      </c>
      <c r="AJ41" s="370" t="s">
        <v>15</v>
      </c>
      <c r="AK41" s="370" t="s">
        <v>15</v>
      </c>
      <c r="AL41" s="371" t="s">
        <v>15</v>
      </c>
    </row>
    <row r="42" spans="1:38" ht="11.4">
      <c r="A42" s="352">
        <v>2013</v>
      </c>
      <c r="B42" s="53" t="s">
        <v>15</v>
      </c>
      <c r="C42" s="53">
        <v>85</v>
      </c>
      <c r="D42" s="53">
        <v>524</v>
      </c>
      <c r="E42" s="53">
        <v>487</v>
      </c>
      <c r="F42" s="53">
        <v>116</v>
      </c>
      <c r="G42" s="53">
        <v>13</v>
      </c>
      <c r="H42" s="53" t="s">
        <v>15</v>
      </c>
      <c r="I42" s="53">
        <f t="shared" si="6"/>
        <v>1225</v>
      </c>
      <c r="J42" s="90"/>
      <c r="K42" s="53" t="s">
        <v>15</v>
      </c>
      <c r="L42" s="53" t="s">
        <v>15</v>
      </c>
      <c r="M42" s="53" t="s">
        <v>15</v>
      </c>
      <c r="N42" s="53" t="s">
        <v>15</v>
      </c>
      <c r="O42" s="53" t="s">
        <v>15</v>
      </c>
      <c r="P42" s="53" t="s">
        <v>15</v>
      </c>
      <c r="Q42" s="53" t="s">
        <v>15</v>
      </c>
      <c r="R42" s="53" t="s">
        <v>15</v>
      </c>
      <c r="U42" s="53"/>
      <c r="V42" s="53"/>
      <c r="W42" s="53"/>
      <c r="X42" s="53"/>
      <c r="Y42" s="53"/>
      <c r="Z42" s="53"/>
      <c r="AA42" s="53"/>
      <c r="AB42" s="362"/>
      <c r="AE42" s="370" t="s">
        <v>15</v>
      </c>
      <c r="AF42" s="370" t="s">
        <v>15</v>
      </c>
      <c r="AG42" s="370" t="s">
        <v>15</v>
      </c>
      <c r="AH42" s="370" t="s">
        <v>15</v>
      </c>
      <c r="AI42" s="370" t="s">
        <v>15</v>
      </c>
      <c r="AJ42" s="370" t="s">
        <v>15</v>
      </c>
      <c r="AK42" s="370" t="s">
        <v>15</v>
      </c>
      <c r="AL42" s="371" t="s">
        <v>15</v>
      </c>
    </row>
    <row r="43" spans="1:38" ht="11.4">
      <c r="A43" s="352">
        <v>2014</v>
      </c>
      <c r="B43" s="53" t="s">
        <v>15</v>
      </c>
      <c r="C43" s="53" t="s">
        <v>15</v>
      </c>
      <c r="D43" s="53" t="s">
        <v>15</v>
      </c>
      <c r="E43" s="53" t="s">
        <v>15</v>
      </c>
      <c r="F43" s="53" t="s">
        <v>15</v>
      </c>
      <c r="G43" s="53">
        <v>21</v>
      </c>
      <c r="H43" s="53" t="s">
        <v>15</v>
      </c>
      <c r="I43" s="53">
        <f t="shared" si="6"/>
        <v>21</v>
      </c>
      <c r="J43" s="90"/>
      <c r="K43" s="53" t="s">
        <v>15</v>
      </c>
      <c r="L43" s="53" t="s">
        <v>15</v>
      </c>
      <c r="M43" s="53" t="s">
        <v>15</v>
      </c>
      <c r="N43" s="53" t="s">
        <v>15</v>
      </c>
      <c r="O43" s="53" t="s">
        <v>15</v>
      </c>
      <c r="P43" s="53" t="s">
        <v>15</v>
      </c>
      <c r="Q43" s="53" t="s">
        <v>15</v>
      </c>
      <c r="R43" s="53" t="s">
        <v>15</v>
      </c>
      <c r="U43" s="53"/>
      <c r="V43" s="53"/>
      <c r="W43" s="53"/>
      <c r="X43" s="53"/>
      <c r="Y43" s="53"/>
      <c r="Z43" s="53"/>
      <c r="AA43" s="53"/>
      <c r="AB43" s="362"/>
      <c r="AE43" s="370" t="s">
        <v>15</v>
      </c>
      <c r="AF43" s="370" t="s">
        <v>15</v>
      </c>
      <c r="AG43" s="370" t="s">
        <v>15</v>
      </c>
      <c r="AH43" s="370" t="s">
        <v>15</v>
      </c>
      <c r="AI43" s="370" t="s">
        <v>15</v>
      </c>
      <c r="AJ43" s="370" t="s">
        <v>15</v>
      </c>
      <c r="AK43" s="370" t="s">
        <v>15</v>
      </c>
      <c r="AL43" s="371" t="s">
        <v>15</v>
      </c>
    </row>
    <row r="44" spans="1:38" ht="11.4">
      <c r="A44" s="352">
        <v>2015</v>
      </c>
      <c r="B44" s="53" t="s">
        <v>15</v>
      </c>
      <c r="C44" s="53" t="s">
        <v>15</v>
      </c>
      <c r="D44" s="53" t="s">
        <v>15</v>
      </c>
      <c r="E44" s="53" t="s">
        <v>15</v>
      </c>
      <c r="F44" s="53" t="s">
        <v>15</v>
      </c>
      <c r="G44" s="53">
        <v>36</v>
      </c>
      <c r="H44" s="53" t="s">
        <v>15</v>
      </c>
      <c r="I44" s="53">
        <f t="shared" si="6"/>
        <v>36</v>
      </c>
      <c r="J44" s="90"/>
      <c r="K44" s="53" t="s">
        <v>15</v>
      </c>
      <c r="L44" s="53" t="s">
        <v>15</v>
      </c>
      <c r="M44" s="53" t="s">
        <v>15</v>
      </c>
      <c r="N44" s="53" t="s">
        <v>15</v>
      </c>
      <c r="O44" s="53" t="s">
        <v>15</v>
      </c>
      <c r="P44" s="53" t="s">
        <v>15</v>
      </c>
      <c r="Q44" s="53" t="s">
        <v>15</v>
      </c>
      <c r="R44" s="53" t="s">
        <v>15</v>
      </c>
      <c r="U44" s="53"/>
      <c r="V44" s="53"/>
      <c r="W44" s="53"/>
      <c r="X44" s="53"/>
      <c r="Y44" s="53"/>
      <c r="Z44" s="53"/>
      <c r="AA44" s="53"/>
      <c r="AB44" s="362"/>
      <c r="AE44" s="370" t="s">
        <v>15</v>
      </c>
      <c r="AF44" s="370" t="s">
        <v>15</v>
      </c>
      <c r="AG44" s="370" t="s">
        <v>15</v>
      </c>
      <c r="AH44" s="370" t="s">
        <v>15</v>
      </c>
      <c r="AI44" s="370" t="s">
        <v>15</v>
      </c>
      <c r="AJ44" s="370" t="s">
        <v>15</v>
      </c>
      <c r="AK44" s="370" t="s">
        <v>15</v>
      </c>
      <c r="AL44" s="371" t="s">
        <v>15</v>
      </c>
    </row>
    <row r="45" spans="1:38" ht="11.4">
      <c r="A45" s="352">
        <v>2016</v>
      </c>
      <c r="B45" s="53" t="s">
        <v>15</v>
      </c>
      <c r="C45" s="53" t="s">
        <v>15</v>
      </c>
      <c r="D45" s="53" t="s">
        <v>15</v>
      </c>
      <c r="E45" s="53" t="s">
        <v>15</v>
      </c>
      <c r="F45" s="53" t="s">
        <v>15</v>
      </c>
      <c r="G45" s="53">
        <v>6</v>
      </c>
      <c r="H45" s="53" t="s">
        <v>15</v>
      </c>
      <c r="I45" s="53">
        <f t="shared" si="6"/>
        <v>6</v>
      </c>
      <c r="J45" s="90"/>
      <c r="K45" s="53" t="s">
        <v>15</v>
      </c>
      <c r="L45" s="53" t="s">
        <v>15</v>
      </c>
      <c r="M45" s="53" t="s">
        <v>15</v>
      </c>
      <c r="N45" s="53" t="s">
        <v>15</v>
      </c>
      <c r="O45" s="53" t="s">
        <v>15</v>
      </c>
      <c r="P45" s="53" t="s">
        <v>15</v>
      </c>
      <c r="Q45" s="53" t="s">
        <v>15</v>
      </c>
      <c r="R45" s="53" t="s">
        <v>15</v>
      </c>
      <c r="U45" s="53"/>
      <c r="V45" s="53"/>
      <c r="W45" s="53"/>
      <c r="X45" s="53"/>
      <c r="Y45" s="53"/>
      <c r="Z45" s="53"/>
      <c r="AA45" s="53"/>
      <c r="AB45" s="362"/>
      <c r="AE45" s="370" t="s">
        <v>15</v>
      </c>
      <c r="AF45" s="370" t="s">
        <v>15</v>
      </c>
      <c r="AG45" s="370" t="s">
        <v>15</v>
      </c>
      <c r="AH45" s="370" t="s">
        <v>15</v>
      </c>
      <c r="AI45" s="370" t="s">
        <v>15</v>
      </c>
      <c r="AJ45" s="370" t="s">
        <v>15</v>
      </c>
      <c r="AK45" s="370" t="s">
        <v>15</v>
      </c>
      <c r="AL45" s="371" t="s">
        <v>15</v>
      </c>
    </row>
    <row r="46" spans="1:38" ht="11.4">
      <c r="A46" s="352">
        <v>2017</v>
      </c>
      <c r="B46" s="53" t="s">
        <v>15</v>
      </c>
      <c r="C46" s="53" t="s">
        <v>15</v>
      </c>
      <c r="D46" s="53" t="s">
        <v>15</v>
      </c>
      <c r="E46" s="53" t="s">
        <v>15</v>
      </c>
      <c r="F46" s="53" t="s">
        <v>15</v>
      </c>
      <c r="G46" s="53" t="s">
        <v>15</v>
      </c>
      <c r="H46" s="53" t="s">
        <v>15</v>
      </c>
      <c r="I46" s="53" t="s">
        <v>15</v>
      </c>
      <c r="J46" s="90"/>
      <c r="K46" s="53" t="s">
        <v>15</v>
      </c>
      <c r="L46" s="53" t="s">
        <v>15</v>
      </c>
      <c r="M46" s="53" t="s">
        <v>15</v>
      </c>
      <c r="N46" s="53" t="s">
        <v>15</v>
      </c>
      <c r="O46" s="53" t="s">
        <v>15</v>
      </c>
      <c r="P46" s="53" t="s">
        <v>15</v>
      </c>
      <c r="Q46" s="53" t="s">
        <v>15</v>
      </c>
      <c r="R46" s="53" t="s">
        <v>15</v>
      </c>
      <c r="U46" s="53"/>
      <c r="V46" s="53"/>
      <c r="W46" s="53"/>
      <c r="X46" s="53"/>
      <c r="Y46" s="53"/>
      <c r="Z46" s="53"/>
      <c r="AA46" s="53"/>
      <c r="AB46" s="362"/>
      <c r="AE46" s="370" t="s">
        <v>15</v>
      </c>
      <c r="AF46" s="370" t="s">
        <v>15</v>
      </c>
      <c r="AG46" s="370" t="s">
        <v>15</v>
      </c>
      <c r="AH46" s="370" t="s">
        <v>15</v>
      </c>
      <c r="AI46" s="370" t="s">
        <v>15</v>
      </c>
      <c r="AJ46" s="370" t="s">
        <v>15</v>
      </c>
      <c r="AK46" s="370" t="s">
        <v>15</v>
      </c>
      <c r="AL46" s="371" t="s">
        <v>15</v>
      </c>
    </row>
    <row r="47" spans="1:38" ht="11.4">
      <c r="A47" s="352">
        <v>2018</v>
      </c>
      <c r="B47" s="53" t="s">
        <v>15</v>
      </c>
      <c r="C47" s="53">
        <v>241</v>
      </c>
      <c r="D47" s="53">
        <v>1497</v>
      </c>
      <c r="E47" s="53">
        <v>775</v>
      </c>
      <c r="F47" s="53">
        <v>1899</v>
      </c>
      <c r="G47" s="53" t="s">
        <v>15</v>
      </c>
      <c r="H47" s="53" t="s">
        <v>15</v>
      </c>
      <c r="I47" s="53">
        <f t="shared" si="6"/>
        <v>4412</v>
      </c>
      <c r="J47" s="90"/>
      <c r="K47" s="53" t="s">
        <v>15</v>
      </c>
      <c r="L47" s="53" t="s">
        <v>15</v>
      </c>
      <c r="M47" s="53" t="s">
        <v>15</v>
      </c>
      <c r="N47" s="53" t="s">
        <v>15</v>
      </c>
      <c r="O47" s="53" t="s">
        <v>15</v>
      </c>
      <c r="P47" s="53" t="s">
        <v>15</v>
      </c>
      <c r="Q47" s="53" t="s">
        <v>15</v>
      </c>
      <c r="R47" s="53" t="s">
        <v>15</v>
      </c>
      <c r="U47" s="53"/>
      <c r="V47" s="53"/>
      <c r="W47" s="53"/>
      <c r="X47" s="53"/>
      <c r="Y47" s="53"/>
      <c r="Z47" s="53"/>
      <c r="AA47" s="53"/>
      <c r="AB47" s="362"/>
      <c r="AE47" s="370" t="s">
        <v>15</v>
      </c>
      <c r="AF47" s="370" t="s">
        <v>15</v>
      </c>
      <c r="AG47" s="370" t="s">
        <v>15</v>
      </c>
      <c r="AH47" s="370" t="s">
        <v>15</v>
      </c>
      <c r="AI47" s="370" t="s">
        <v>15</v>
      </c>
      <c r="AJ47" s="370" t="s">
        <v>15</v>
      </c>
      <c r="AK47" s="370" t="s">
        <v>15</v>
      </c>
      <c r="AL47" s="371" t="s">
        <v>15</v>
      </c>
    </row>
    <row r="48" spans="1:38" ht="10.5" customHeight="1">
      <c r="A48" s="352">
        <v>2019</v>
      </c>
      <c r="B48" s="53" t="s">
        <v>15</v>
      </c>
      <c r="C48" s="53" t="s">
        <v>15</v>
      </c>
      <c r="D48" s="53">
        <v>114</v>
      </c>
      <c r="E48" s="53">
        <v>1311</v>
      </c>
      <c r="F48" s="53">
        <v>2810</v>
      </c>
      <c r="G48" s="53" t="s">
        <v>15</v>
      </c>
      <c r="H48" s="53" t="s">
        <v>15</v>
      </c>
      <c r="I48" s="53">
        <f t="shared" ref="I48" si="7">SUM(B48:H48)</f>
        <v>4235</v>
      </c>
      <c r="J48" s="90"/>
      <c r="K48" s="53" t="s">
        <v>15</v>
      </c>
      <c r="L48" s="53" t="s">
        <v>15</v>
      </c>
      <c r="M48" s="53" t="s">
        <v>15</v>
      </c>
      <c r="N48" s="53" t="s">
        <v>15</v>
      </c>
      <c r="O48" s="53" t="s">
        <v>15</v>
      </c>
      <c r="P48" s="53" t="s">
        <v>15</v>
      </c>
      <c r="Q48" s="53" t="s">
        <v>15</v>
      </c>
      <c r="R48" s="53" t="s">
        <v>15</v>
      </c>
      <c r="U48" s="53"/>
      <c r="V48" s="53"/>
      <c r="W48" s="53"/>
      <c r="X48" s="53"/>
      <c r="Y48" s="53"/>
      <c r="Z48" s="53"/>
      <c r="AA48" s="53"/>
      <c r="AB48" s="362"/>
      <c r="AE48" s="370" t="s">
        <v>15</v>
      </c>
      <c r="AF48" s="370" t="s">
        <v>15</v>
      </c>
      <c r="AG48" s="370" t="s">
        <v>15</v>
      </c>
      <c r="AH48" s="370" t="s">
        <v>15</v>
      </c>
      <c r="AI48" s="370" t="s">
        <v>15</v>
      </c>
      <c r="AJ48" s="370" t="s">
        <v>15</v>
      </c>
      <c r="AK48" s="370" t="s">
        <v>15</v>
      </c>
      <c r="AL48" s="371" t="s">
        <v>15</v>
      </c>
    </row>
    <row r="49" spans="1:38" ht="11.4">
      <c r="A49" s="352">
        <v>2020</v>
      </c>
      <c r="B49" s="53" t="s">
        <v>15</v>
      </c>
      <c r="C49" s="53" t="s">
        <v>15</v>
      </c>
      <c r="D49" s="53" t="s">
        <v>15</v>
      </c>
      <c r="E49" s="53" t="s">
        <v>15</v>
      </c>
      <c r="F49" s="53" t="s">
        <v>15</v>
      </c>
      <c r="G49" s="53" t="s">
        <v>15</v>
      </c>
      <c r="H49" s="53" t="s">
        <v>15</v>
      </c>
      <c r="I49" s="53" t="s">
        <v>15</v>
      </c>
      <c r="J49" s="90"/>
      <c r="K49" s="53" t="s">
        <v>15</v>
      </c>
      <c r="L49" s="53" t="s">
        <v>15</v>
      </c>
      <c r="M49" s="53" t="s">
        <v>15</v>
      </c>
      <c r="N49" s="53" t="s">
        <v>15</v>
      </c>
      <c r="O49" s="53" t="s">
        <v>15</v>
      </c>
      <c r="P49" s="53" t="s">
        <v>15</v>
      </c>
      <c r="Q49" s="53" t="s">
        <v>15</v>
      </c>
      <c r="R49" s="53" t="s">
        <v>15</v>
      </c>
      <c r="U49" s="53"/>
      <c r="V49" s="53"/>
      <c r="W49" s="53"/>
      <c r="X49" s="53"/>
      <c r="Y49" s="53"/>
      <c r="Z49" s="53"/>
      <c r="AA49" s="53"/>
      <c r="AB49" s="362"/>
      <c r="AE49" s="370" t="s">
        <v>15</v>
      </c>
      <c r="AF49" s="370" t="s">
        <v>15</v>
      </c>
      <c r="AG49" s="370" t="s">
        <v>15</v>
      </c>
      <c r="AH49" s="370" t="s">
        <v>15</v>
      </c>
      <c r="AI49" s="370" t="s">
        <v>15</v>
      </c>
      <c r="AJ49" s="370" t="s">
        <v>15</v>
      </c>
      <c r="AK49" s="370" t="s">
        <v>15</v>
      </c>
      <c r="AL49" s="371" t="s">
        <v>15</v>
      </c>
    </row>
    <row r="50" spans="1:38" ht="11.4">
      <c r="A50" s="352">
        <v>2021</v>
      </c>
      <c r="B50" s="53" t="s">
        <v>15</v>
      </c>
      <c r="C50" s="53" t="s">
        <v>15</v>
      </c>
      <c r="D50" s="53" t="s">
        <v>15</v>
      </c>
      <c r="E50" s="53" t="s">
        <v>15</v>
      </c>
      <c r="F50" s="53" t="s">
        <v>15</v>
      </c>
      <c r="G50" s="53" t="s">
        <v>15</v>
      </c>
      <c r="H50" s="53" t="s">
        <v>15</v>
      </c>
      <c r="I50" s="53" t="s">
        <v>15</v>
      </c>
      <c r="J50" s="90"/>
      <c r="K50" s="53" t="s">
        <v>15</v>
      </c>
      <c r="L50" s="53" t="s">
        <v>15</v>
      </c>
      <c r="M50" s="53" t="s">
        <v>15</v>
      </c>
      <c r="N50" s="53" t="s">
        <v>15</v>
      </c>
      <c r="O50" s="53" t="s">
        <v>15</v>
      </c>
      <c r="P50" s="53" t="s">
        <v>15</v>
      </c>
      <c r="Q50" s="53" t="s">
        <v>15</v>
      </c>
      <c r="R50" s="53" t="s">
        <v>15</v>
      </c>
      <c r="U50" s="53"/>
      <c r="V50" s="53"/>
      <c r="W50" s="53"/>
      <c r="X50" s="53"/>
      <c r="Y50" s="53"/>
      <c r="Z50" s="53"/>
      <c r="AA50" s="53"/>
      <c r="AB50" s="362"/>
      <c r="AE50" s="370" t="s">
        <v>15</v>
      </c>
      <c r="AF50" s="370" t="s">
        <v>15</v>
      </c>
      <c r="AG50" s="370" t="s">
        <v>15</v>
      </c>
      <c r="AH50" s="370" t="s">
        <v>15</v>
      </c>
      <c r="AI50" s="370" t="s">
        <v>15</v>
      </c>
      <c r="AJ50" s="370" t="s">
        <v>15</v>
      </c>
      <c r="AK50" s="370" t="s">
        <v>15</v>
      </c>
      <c r="AL50" s="371" t="s">
        <v>15</v>
      </c>
    </row>
    <row r="51" spans="1:38" ht="11.4">
      <c r="A51" s="352">
        <v>2022</v>
      </c>
      <c r="B51" s="53" t="s">
        <v>15</v>
      </c>
      <c r="C51" s="53" t="s">
        <v>15</v>
      </c>
      <c r="D51" s="53" t="s">
        <v>15</v>
      </c>
      <c r="E51" s="53" t="s">
        <v>15</v>
      </c>
      <c r="F51" s="53" t="s">
        <v>15</v>
      </c>
      <c r="G51" s="53" t="s">
        <v>15</v>
      </c>
      <c r="H51" s="53" t="s">
        <v>15</v>
      </c>
      <c r="I51" s="53" t="s">
        <v>15</v>
      </c>
      <c r="J51" s="90"/>
      <c r="K51" s="53" t="s">
        <v>15</v>
      </c>
      <c r="L51" s="53" t="s">
        <v>15</v>
      </c>
      <c r="M51" s="53" t="s">
        <v>15</v>
      </c>
      <c r="N51" s="53" t="s">
        <v>15</v>
      </c>
      <c r="O51" s="53" t="s">
        <v>15</v>
      </c>
      <c r="P51" s="53" t="s">
        <v>15</v>
      </c>
      <c r="Q51" s="53" t="s">
        <v>15</v>
      </c>
      <c r="R51" s="53" t="s">
        <v>15</v>
      </c>
      <c r="U51" s="53"/>
      <c r="V51" s="53"/>
      <c r="W51" s="53"/>
      <c r="X51" s="53"/>
      <c r="Y51" s="53"/>
      <c r="Z51" s="53"/>
      <c r="AA51" s="53"/>
      <c r="AB51" s="362"/>
      <c r="AE51" s="370" t="s">
        <v>15</v>
      </c>
      <c r="AF51" s="370" t="s">
        <v>15</v>
      </c>
      <c r="AG51" s="370" t="s">
        <v>15</v>
      </c>
      <c r="AH51" s="370" t="s">
        <v>15</v>
      </c>
      <c r="AI51" s="370" t="s">
        <v>15</v>
      </c>
      <c r="AJ51" s="370" t="s">
        <v>15</v>
      </c>
      <c r="AK51" s="370" t="s">
        <v>15</v>
      </c>
      <c r="AL51" s="371" t="s">
        <v>15</v>
      </c>
    </row>
    <row r="52" spans="1:38" ht="11.4">
      <c r="A52" s="352">
        <v>2023</v>
      </c>
      <c r="B52" s="53" t="s">
        <v>15</v>
      </c>
      <c r="C52" s="53" t="s">
        <v>15</v>
      </c>
      <c r="D52" s="53" t="s">
        <v>15</v>
      </c>
      <c r="E52" s="53" t="s">
        <v>15</v>
      </c>
      <c r="F52" s="53" t="s">
        <v>15</v>
      </c>
      <c r="G52" s="53" t="s">
        <v>15</v>
      </c>
      <c r="H52" s="53" t="s">
        <v>15</v>
      </c>
      <c r="I52" s="53" t="s">
        <v>15</v>
      </c>
      <c r="J52" s="90"/>
      <c r="K52" s="53" t="s">
        <v>15</v>
      </c>
      <c r="L52" s="53" t="s">
        <v>15</v>
      </c>
      <c r="M52" s="53" t="s">
        <v>15</v>
      </c>
      <c r="N52" s="53" t="s">
        <v>15</v>
      </c>
      <c r="O52" s="53" t="s">
        <v>15</v>
      </c>
      <c r="P52" s="53" t="s">
        <v>15</v>
      </c>
      <c r="Q52" s="53" t="s">
        <v>15</v>
      </c>
      <c r="R52" s="53" t="s">
        <v>15</v>
      </c>
      <c r="U52" s="53"/>
      <c r="V52" s="53"/>
      <c r="W52" s="53"/>
      <c r="X52" s="53"/>
      <c r="Y52" s="53"/>
      <c r="Z52" s="53"/>
      <c r="AA52" s="53"/>
      <c r="AB52" s="362"/>
      <c r="AE52" s="370" t="s">
        <v>15</v>
      </c>
      <c r="AF52" s="370" t="s">
        <v>15</v>
      </c>
      <c r="AG52" s="370" t="s">
        <v>15</v>
      </c>
      <c r="AH52" s="370" t="s">
        <v>15</v>
      </c>
      <c r="AI52" s="370" t="s">
        <v>15</v>
      </c>
      <c r="AJ52" s="370" t="s">
        <v>15</v>
      </c>
      <c r="AK52" s="370" t="s">
        <v>15</v>
      </c>
      <c r="AL52" s="371" t="s">
        <v>15</v>
      </c>
    </row>
    <row r="53" spans="1:38" ht="11.4">
      <c r="A53" s="372">
        <v>2024</v>
      </c>
      <c r="B53" s="46" t="s">
        <v>15</v>
      </c>
      <c r="C53" s="46" t="s">
        <v>15</v>
      </c>
      <c r="D53" s="46" t="s">
        <v>15</v>
      </c>
      <c r="E53" s="46" t="s">
        <v>15</v>
      </c>
      <c r="F53" s="46" t="s">
        <v>15</v>
      </c>
      <c r="G53" s="46" t="s">
        <v>15</v>
      </c>
      <c r="H53" s="46" t="s">
        <v>15</v>
      </c>
      <c r="I53" s="46" t="s">
        <v>15</v>
      </c>
      <c r="J53" s="52"/>
      <c r="K53" s="46" t="s">
        <v>15</v>
      </c>
      <c r="L53" s="46" t="s">
        <v>15</v>
      </c>
      <c r="M53" s="46" t="s">
        <v>15</v>
      </c>
      <c r="N53" s="46" t="s">
        <v>15</v>
      </c>
      <c r="O53" s="46" t="s">
        <v>15</v>
      </c>
      <c r="P53" s="46" t="s">
        <v>15</v>
      </c>
      <c r="Q53" s="46" t="s">
        <v>15</v>
      </c>
      <c r="R53" s="46" t="s">
        <v>15</v>
      </c>
      <c r="U53" s="46"/>
      <c r="V53" s="46"/>
      <c r="W53" s="46"/>
      <c r="X53" s="46"/>
      <c r="Y53" s="46"/>
      <c r="Z53" s="46"/>
      <c r="AA53" s="46"/>
      <c r="AB53" s="362"/>
      <c r="AE53" s="370" t="s">
        <v>15</v>
      </c>
      <c r="AF53" s="370" t="s">
        <v>15</v>
      </c>
      <c r="AG53" s="370" t="s">
        <v>15</v>
      </c>
      <c r="AH53" s="370" t="s">
        <v>15</v>
      </c>
      <c r="AI53" s="370" t="s">
        <v>15</v>
      </c>
      <c r="AJ53" s="370" t="s">
        <v>15</v>
      </c>
      <c r="AK53" s="370" t="s">
        <v>15</v>
      </c>
      <c r="AL53" s="371" t="s">
        <v>15</v>
      </c>
    </row>
    <row r="54" spans="1:38">
      <c r="B54" s="46"/>
      <c r="C54" s="46"/>
      <c r="D54" s="46"/>
      <c r="E54" s="46"/>
      <c r="F54" s="46"/>
      <c r="G54" s="46"/>
      <c r="H54" s="46"/>
      <c r="I54" s="46"/>
      <c r="J54" s="46"/>
      <c r="K54" s="46"/>
      <c r="L54" s="46"/>
      <c r="M54" s="46"/>
      <c r="N54" s="46"/>
      <c r="O54" s="46"/>
      <c r="P54" s="46"/>
      <c r="Q54" s="46"/>
      <c r="R54" s="46"/>
    </row>
    <row r="55" spans="1:38">
      <c r="A55" s="369" t="s">
        <v>3</v>
      </c>
      <c r="B55" s="46"/>
      <c r="C55" s="46"/>
      <c r="D55" s="46"/>
      <c r="E55" s="46"/>
      <c r="F55" s="46"/>
      <c r="G55" s="46"/>
      <c r="H55" s="46"/>
      <c r="I55" s="46"/>
      <c r="J55" s="46"/>
      <c r="K55" s="46"/>
      <c r="L55" s="46"/>
      <c r="M55" s="46"/>
      <c r="N55" s="46"/>
      <c r="O55" s="46"/>
      <c r="P55" s="46"/>
      <c r="Q55" s="46"/>
      <c r="R55" s="46"/>
    </row>
    <row r="56" spans="1:38">
      <c r="A56" s="352">
        <v>1976</v>
      </c>
      <c r="B56" s="46">
        <v>2608</v>
      </c>
      <c r="C56" s="46">
        <v>53950</v>
      </c>
      <c r="D56" s="46">
        <v>40957</v>
      </c>
      <c r="E56" s="46">
        <v>65896</v>
      </c>
      <c r="F56" s="46">
        <v>1040</v>
      </c>
      <c r="G56" s="46">
        <v>968</v>
      </c>
      <c r="H56" s="46" t="s">
        <v>15</v>
      </c>
      <c r="I56" s="46">
        <f t="shared" ref="I56:I64" si="8">SUM(B56:H56)</f>
        <v>165419</v>
      </c>
      <c r="J56" s="46"/>
      <c r="K56" s="46" t="s">
        <v>15</v>
      </c>
      <c r="L56" s="46">
        <v>105217</v>
      </c>
      <c r="M56" s="46">
        <v>83447</v>
      </c>
      <c r="N56" s="46">
        <v>9164</v>
      </c>
      <c r="O56" s="46">
        <v>7007</v>
      </c>
      <c r="P56" s="46">
        <v>0</v>
      </c>
      <c r="Q56" s="46" t="s">
        <v>15</v>
      </c>
      <c r="R56" s="46">
        <f t="shared" ref="R56:R64" si="9">SUM(K56:Q56)</f>
        <v>204835</v>
      </c>
    </row>
    <row r="57" spans="1:38">
      <c r="A57" s="352">
        <v>1977</v>
      </c>
      <c r="B57" s="46">
        <v>22112</v>
      </c>
      <c r="C57" s="46">
        <v>56224</v>
      </c>
      <c r="D57" s="46">
        <v>32448</v>
      </c>
      <c r="E57" s="46">
        <v>40810</v>
      </c>
      <c r="F57" s="46">
        <v>9029</v>
      </c>
      <c r="G57" s="46">
        <v>552</v>
      </c>
      <c r="H57" s="46" t="s">
        <v>15</v>
      </c>
      <c r="I57" s="46">
        <f t="shared" si="8"/>
        <v>161175</v>
      </c>
      <c r="J57" s="46"/>
      <c r="K57" s="46" t="s">
        <v>15</v>
      </c>
      <c r="L57" s="46">
        <v>7929</v>
      </c>
      <c r="M57" s="46">
        <v>576</v>
      </c>
      <c r="N57" s="46">
        <v>4849</v>
      </c>
      <c r="O57" s="46">
        <v>5807</v>
      </c>
      <c r="P57" s="46">
        <v>97</v>
      </c>
      <c r="Q57" s="46" t="s">
        <v>15</v>
      </c>
      <c r="R57" s="46">
        <f t="shared" si="9"/>
        <v>19258</v>
      </c>
    </row>
    <row r="58" spans="1:38">
      <c r="A58" s="352">
        <v>1978</v>
      </c>
      <c r="B58" s="46">
        <v>7734</v>
      </c>
      <c r="C58" s="46">
        <v>88448</v>
      </c>
      <c r="D58" s="46">
        <v>46945</v>
      </c>
      <c r="E58" s="46">
        <v>10305</v>
      </c>
      <c r="F58" s="46">
        <v>1279</v>
      </c>
      <c r="G58" s="46">
        <v>457</v>
      </c>
      <c r="H58" s="46" t="s">
        <v>15</v>
      </c>
      <c r="I58" s="46">
        <f t="shared" si="8"/>
        <v>155168</v>
      </c>
      <c r="J58" s="46"/>
      <c r="K58" s="46">
        <v>12</v>
      </c>
      <c r="L58" s="46">
        <v>34454</v>
      </c>
      <c r="M58" s="46">
        <v>84863</v>
      </c>
      <c r="N58" s="46">
        <v>18829</v>
      </c>
      <c r="O58" s="46">
        <v>1736</v>
      </c>
      <c r="P58" s="46">
        <v>387</v>
      </c>
      <c r="Q58" s="46" t="s">
        <v>15</v>
      </c>
      <c r="R58" s="46">
        <f t="shared" si="9"/>
        <v>140281</v>
      </c>
    </row>
    <row r="59" spans="1:38">
      <c r="A59" s="352">
        <v>1979</v>
      </c>
      <c r="B59" s="46">
        <v>0</v>
      </c>
      <c r="C59" s="46">
        <v>101380</v>
      </c>
      <c r="D59" s="46">
        <v>22598</v>
      </c>
      <c r="E59" s="46">
        <v>35614</v>
      </c>
      <c r="F59" s="46">
        <v>42898</v>
      </c>
      <c r="G59" s="46">
        <v>15873</v>
      </c>
      <c r="H59" s="46" t="s">
        <v>15</v>
      </c>
      <c r="I59" s="46">
        <f t="shared" si="8"/>
        <v>218363</v>
      </c>
      <c r="J59" s="46"/>
      <c r="K59" s="46" t="s">
        <v>15</v>
      </c>
      <c r="L59" s="46">
        <v>6691</v>
      </c>
      <c r="M59" s="46">
        <v>29666</v>
      </c>
      <c r="N59" s="46">
        <v>23507</v>
      </c>
      <c r="O59" s="46">
        <v>5951</v>
      </c>
      <c r="P59" s="46">
        <v>138</v>
      </c>
      <c r="Q59" s="46" t="s">
        <v>15</v>
      </c>
      <c r="R59" s="46">
        <f t="shared" si="9"/>
        <v>65953</v>
      </c>
    </row>
    <row r="60" spans="1:38">
      <c r="A60" s="352">
        <v>1980</v>
      </c>
      <c r="B60" s="46" t="s">
        <v>15</v>
      </c>
      <c r="C60" s="46">
        <v>89492</v>
      </c>
      <c r="D60" s="46" t="s">
        <v>15</v>
      </c>
      <c r="E60" s="46">
        <v>20264</v>
      </c>
      <c r="F60" s="46">
        <v>10846</v>
      </c>
      <c r="G60" s="46">
        <v>10681</v>
      </c>
      <c r="H60" s="46" t="s">
        <v>15</v>
      </c>
      <c r="I60" s="46">
        <f t="shared" si="8"/>
        <v>131283</v>
      </c>
      <c r="J60" s="46"/>
      <c r="K60" s="46" t="s">
        <v>15</v>
      </c>
      <c r="L60" s="46">
        <v>189</v>
      </c>
      <c r="M60" s="46" t="s">
        <v>15</v>
      </c>
      <c r="N60" s="46">
        <v>12070</v>
      </c>
      <c r="O60" s="46">
        <v>5140</v>
      </c>
      <c r="P60" s="46">
        <v>2392</v>
      </c>
      <c r="Q60" s="46" t="s">
        <v>15</v>
      </c>
      <c r="R60" s="46">
        <f t="shared" si="9"/>
        <v>19791</v>
      </c>
    </row>
    <row r="61" spans="1:38">
      <c r="A61" s="352">
        <v>1981</v>
      </c>
      <c r="B61" s="46" t="s">
        <v>15</v>
      </c>
      <c r="C61" s="46">
        <v>49196</v>
      </c>
      <c r="D61" s="46">
        <v>4149</v>
      </c>
      <c r="E61" s="46">
        <v>10845</v>
      </c>
      <c r="F61" s="46">
        <v>28315</v>
      </c>
      <c r="G61" s="46">
        <v>7204</v>
      </c>
      <c r="H61" s="46" t="s">
        <v>15</v>
      </c>
      <c r="I61" s="46">
        <f t="shared" si="8"/>
        <v>99709</v>
      </c>
      <c r="J61" s="46"/>
      <c r="K61" s="46" t="s">
        <v>15</v>
      </c>
      <c r="L61" s="46">
        <v>6261</v>
      </c>
      <c r="M61" s="46">
        <v>2435</v>
      </c>
      <c r="N61" s="46">
        <v>12313</v>
      </c>
      <c r="O61" s="46">
        <v>13863</v>
      </c>
      <c r="P61" s="46">
        <v>986</v>
      </c>
      <c r="Q61" s="46" t="s">
        <v>15</v>
      </c>
      <c r="R61" s="46">
        <f t="shared" si="9"/>
        <v>35858</v>
      </c>
    </row>
    <row r="62" spans="1:38">
      <c r="A62" s="352">
        <v>1982</v>
      </c>
      <c r="B62" s="46" t="s">
        <v>15</v>
      </c>
      <c r="C62" s="46">
        <v>39618</v>
      </c>
      <c r="D62" s="46">
        <v>9364</v>
      </c>
      <c r="E62" s="46">
        <v>24348</v>
      </c>
      <c r="F62" s="46">
        <v>15952</v>
      </c>
      <c r="G62" s="46">
        <v>6372</v>
      </c>
      <c r="H62" s="46" t="s">
        <v>15</v>
      </c>
      <c r="I62" s="46">
        <f t="shared" si="8"/>
        <v>95654</v>
      </c>
      <c r="J62" s="46"/>
      <c r="K62" s="46" t="s">
        <v>15</v>
      </c>
      <c r="L62" s="46">
        <v>475</v>
      </c>
      <c r="M62" s="46">
        <v>4295</v>
      </c>
      <c r="N62" s="46">
        <v>19027</v>
      </c>
      <c r="O62" s="46">
        <v>4460</v>
      </c>
      <c r="P62" s="46">
        <v>315</v>
      </c>
      <c r="Q62" s="46" t="s">
        <v>15</v>
      </c>
      <c r="R62" s="46">
        <f t="shared" si="9"/>
        <v>28572</v>
      </c>
    </row>
    <row r="63" spans="1:38">
      <c r="A63" s="352">
        <v>1983</v>
      </c>
      <c r="B63" s="46" t="s">
        <v>15</v>
      </c>
      <c r="C63" s="46">
        <v>9292</v>
      </c>
      <c r="D63" s="46">
        <v>16381</v>
      </c>
      <c r="E63" s="46">
        <v>5841</v>
      </c>
      <c r="F63" s="46">
        <v>3663</v>
      </c>
      <c r="G63" s="46" t="s">
        <v>15</v>
      </c>
      <c r="H63" s="46" t="s">
        <v>15</v>
      </c>
      <c r="I63" s="46">
        <f t="shared" si="8"/>
        <v>35177</v>
      </c>
      <c r="J63" s="46"/>
      <c r="K63" s="46" t="s">
        <v>15</v>
      </c>
      <c r="L63" s="46">
        <v>1</v>
      </c>
      <c r="M63" s="46">
        <v>13544</v>
      </c>
      <c r="N63" s="46">
        <v>8044</v>
      </c>
      <c r="O63" s="46">
        <v>5008</v>
      </c>
      <c r="P63" s="46" t="s">
        <v>15</v>
      </c>
      <c r="Q63" s="46" t="s">
        <v>15</v>
      </c>
      <c r="R63" s="46">
        <f t="shared" si="9"/>
        <v>26597</v>
      </c>
    </row>
    <row r="64" spans="1:38">
      <c r="A64" s="352">
        <v>1984</v>
      </c>
      <c r="B64" s="46" t="s">
        <v>15</v>
      </c>
      <c r="C64" s="46">
        <v>6203</v>
      </c>
      <c r="D64" s="46">
        <v>296</v>
      </c>
      <c r="E64" s="46">
        <v>4703</v>
      </c>
      <c r="F64" s="46">
        <v>2777</v>
      </c>
      <c r="G64" s="46" t="s">
        <v>15</v>
      </c>
      <c r="H64" s="46" t="s">
        <v>15</v>
      </c>
      <c r="I64" s="46">
        <f t="shared" si="8"/>
        <v>13979</v>
      </c>
      <c r="J64" s="46"/>
      <c r="K64" s="46" t="s">
        <v>15</v>
      </c>
      <c r="L64" s="46" t="s">
        <v>15</v>
      </c>
      <c r="M64" s="46" t="s">
        <v>15</v>
      </c>
      <c r="N64" s="46">
        <v>699</v>
      </c>
      <c r="O64" s="46">
        <v>2972</v>
      </c>
      <c r="P64" s="46" t="s">
        <v>15</v>
      </c>
      <c r="Q64" s="46" t="s">
        <v>15</v>
      </c>
      <c r="R64" s="46">
        <f t="shared" si="9"/>
        <v>3671</v>
      </c>
    </row>
    <row r="65" spans="1:18">
      <c r="A65" s="352">
        <v>1985</v>
      </c>
      <c r="B65" s="46" t="s">
        <v>15</v>
      </c>
      <c r="C65" s="46" t="s">
        <v>15</v>
      </c>
      <c r="D65" s="46" t="s">
        <v>15</v>
      </c>
      <c r="E65" s="46" t="s">
        <v>15</v>
      </c>
      <c r="F65" s="46" t="s">
        <v>15</v>
      </c>
      <c r="G65" s="46" t="s">
        <v>15</v>
      </c>
      <c r="H65" s="46" t="s">
        <v>15</v>
      </c>
      <c r="I65" s="46" t="s">
        <v>15</v>
      </c>
      <c r="J65" s="46"/>
      <c r="K65" s="46" t="s">
        <v>15</v>
      </c>
      <c r="L65" s="46" t="s">
        <v>15</v>
      </c>
      <c r="M65" s="46" t="s">
        <v>15</v>
      </c>
      <c r="N65" s="46" t="s">
        <v>15</v>
      </c>
      <c r="O65" s="46" t="s">
        <v>15</v>
      </c>
      <c r="P65" s="46" t="s">
        <v>15</v>
      </c>
      <c r="Q65" s="46" t="s">
        <v>15</v>
      </c>
      <c r="R65" s="46" t="s">
        <v>15</v>
      </c>
    </row>
    <row r="66" spans="1:18">
      <c r="A66" s="352">
        <v>1986</v>
      </c>
      <c r="B66" s="46" t="s">
        <v>15</v>
      </c>
      <c r="C66" s="46" t="s">
        <v>15</v>
      </c>
      <c r="D66" s="46">
        <v>15813.345976770221</v>
      </c>
      <c r="E66" s="46">
        <v>4315.7720730018882</v>
      </c>
      <c r="F66" s="46">
        <v>13802.504714984736</v>
      </c>
      <c r="G66" s="46">
        <v>2806</v>
      </c>
      <c r="H66" s="46" t="s">
        <v>15</v>
      </c>
      <c r="I66" s="46">
        <f t="shared" ref="I66:I71" si="10">SUM(B66:H66)</f>
        <v>36737.622764756845</v>
      </c>
      <c r="J66" s="46"/>
      <c r="K66" s="46" t="s">
        <v>15</v>
      </c>
      <c r="L66" s="46" t="s">
        <v>15</v>
      </c>
      <c r="M66" s="46">
        <v>3211.2267716204869</v>
      </c>
      <c r="N66" s="46">
        <v>823.07874638137184</v>
      </c>
      <c r="O66" s="46">
        <v>235.12255447283678</v>
      </c>
      <c r="P66" s="46">
        <v>48</v>
      </c>
      <c r="Q66" s="46" t="s">
        <v>15</v>
      </c>
      <c r="R66" s="46">
        <f t="shared" ref="R66:R71" si="11">SUM(K66:Q66)</f>
        <v>4317.428072474695</v>
      </c>
    </row>
    <row r="67" spans="1:18">
      <c r="A67" s="352">
        <v>1987</v>
      </c>
      <c r="B67" s="46" t="s">
        <v>15</v>
      </c>
      <c r="C67" s="46" t="s">
        <v>15</v>
      </c>
      <c r="D67" s="46">
        <v>50278.875924284555</v>
      </c>
      <c r="E67" s="46" t="s">
        <v>15</v>
      </c>
      <c r="F67" s="46" t="s">
        <v>15</v>
      </c>
      <c r="G67" s="46">
        <v>4458.3667214012039</v>
      </c>
      <c r="H67" s="46" t="s">
        <v>15</v>
      </c>
      <c r="I67" s="46">
        <f t="shared" si="10"/>
        <v>54737.242645685757</v>
      </c>
      <c r="J67" s="46"/>
      <c r="K67" s="46" t="s">
        <v>15</v>
      </c>
      <c r="L67" s="46" t="s">
        <v>15</v>
      </c>
      <c r="M67" s="46">
        <v>9555.1567368050419</v>
      </c>
      <c r="N67" s="46">
        <v>193</v>
      </c>
      <c r="O67" s="46" t="s">
        <v>15</v>
      </c>
      <c r="P67" s="46">
        <v>1199.0738916256157</v>
      </c>
      <c r="Q67" s="46" t="s">
        <v>15</v>
      </c>
      <c r="R67" s="46">
        <f t="shared" si="11"/>
        <v>10947.230628430658</v>
      </c>
    </row>
    <row r="68" spans="1:18">
      <c r="A68" s="352">
        <v>1988</v>
      </c>
      <c r="B68" s="46" t="s">
        <v>15</v>
      </c>
      <c r="C68" s="46" t="s">
        <v>15</v>
      </c>
      <c r="D68" s="46">
        <v>28794.685107555451</v>
      </c>
      <c r="E68" s="46" t="s">
        <v>15</v>
      </c>
      <c r="F68" s="46" t="s">
        <v>15</v>
      </c>
      <c r="G68" s="46">
        <v>17619.474224412872</v>
      </c>
      <c r="H68" s="46" t="s">
        <v>15</v>
      </c>
      <c r="I68" s="46">
        <f t="shared" si="10"/>
        <v>46414.159331968323</v>
      </c>
      <c r="J68" s="46"/>
      <c r="K68" s="46" t="s">
        <v>15</v>
      </c>
      <c r="L68" s="46" t="s">
        <v>15</v>
      </c>
      <c r="M68" s="46">
        <v>8588.2265651138532</v>
      </c>
      <c r="N68" s="46" t="s">
        <v>15</v>
      </c>
      <c r="O68" s="46" t="s">
        <v>15</v>
      </c>
      <c r="P68" s="46">
        <v>1502</v>
      </c>
      <c r="Q68" s="46" t="s">
        <v>15</v>
      </c>
      <c r="R68" s="46">
        <f t="shared" si="11"/>
        <v>10090.226565113853</v>
      </c>
    </row>
    <row r="69" spans="1:18">
      <c r="A69" s="352">
        <v>1989</v>
      </c>
      <c r="B69" s="46" t="s">
        <v>15</v>
      </c>
      <c r="C69" s="46" t="s">
        <v>15</v>
      </c>
      <c r="D69" s="46">
        <v>9831.4281974080386</v>
      </c>
      <c r="E69" s="46" t="s">
        <v>15</v>
      </c>
      <c r="F69" s="46">
        <v>2027.9318369367884</v>
      </c>
      <c r="G69" s="46">
        <v>4702</v>
      </c>
      <c r="H69" s="46">
        <v>906</v>
      </c>
      <c r="I69" s="46">
        <f t="shared" si="10"/>
        <v>17467.360034344827</v>
      </c>
      <c r="J69" s="46"/>
      <c r="K69" s="46" t="s">
        <v>15</v>
      </c>
      <c r="L69" s="46" t="s">
        <v>15</v>
      </c>
      <c r="M69" s="46">
        <v>2436.3624820002619</v>
      </c>
      <c r="N69" s="46" t="s">
        <v>15</v>
      </c>
      <c r="O69" s="46">
        <v>337.91549760686581</v>
      </c>
      <c r="P69" s="46">
        <v>371</v>
      </c>
      <c r="Q69" s="46">
        <v>245</v>
      </c>
      <c r="R69" s="46">
        <f t="shared" si="11"/>
        <v>3390.2779796071277</v>
      </c>
    </row>
    <row r="70" spans="1:18">
      <c r="A70" s="352">
        <v>1990</v>
      </c>
      <c r="B70" s="46" t="s">
        <v>15</v>
      </c>
      <c r="C70" s="46" t="s">
        <v>15</v>
      </c>
      <c r="D70" s="46" t="s">
        <v>15</v>
      </c>
      <c r="E70" s="46" t="s">
        <v>15</v>
      </c>
      <c r="F70" s="46">
        <v>4349</v>
      </c>
      <c r="G70" s="46">
        <v>1887</v>
      </c>
      <c r="H70" s="46">
        <v>53</v>
      </c>
      <c r="I70" s="46">
        <f t="shared" si="10"/>
        <v>6289</v>
      </c>
      <c r="J70" s="46"/>
      <c r="K70" s="46" t="s">
        <v>15</v>
      </c>
      <c r="L70" s="46" t="s">
        <v>15</v>
      </c>
      <c r="M70" s="46" t="s">
        <v>15</v>
      </c>
      <c r="N70" s="46" t="s">
        <v>15</v>
      </c>
      <c r="O70" s="46">
        <v>59</v>
      </c>
      <c r="P70" s="46">
        <v>1181</v>
      </c>
      <c r="Q70" s="46">
        <v>5</v>
      </c>
      <c r="R70" s="46">
        <f t="shared" si="11"/>
        <v>1245</v>
      </c>
    </row>
    <row r="71" spans="1:18">
      <c r="A71" s="352">
        <v>1991</v>
      </c>
      <c r="B71" s="46" t="s">
        <v>15</v>
      </c>
      <c r="C71" s="46" t="s">
        <v>15</v>
      </c>
      <c r="D71" s="46" t="s">
        <v>15</v>
      </c>
      <c r="E71" s="46" t="s">
        <v>15</v>
      </c>
      <c r="F71" s="46" t="s">
        <v>15</v>
      </c>
      <c r="G71" s="46">
        <v>4300</v>
      </c>
      <c r="H71" s="46">
        <v>400</v>
      </c>
      <c r="I71" s="46">
        <f t="shared" si="10"/>
        <v>4700</v>
      </c>
      <c r="J71" s="46"/>
      <c r="K71" s="46" t="s">
        <v>15</v>
      </c>
      <c r="L71" s="46" t="s">
        <v>15</v>
      </c>
      <c r="M71" s="46" t="s">
        <v>15</v>
      </c>
      <c r="N71" s="46" t="s">
        <v>15</v>
      </c>
      <c r="O71" s="46" t="s">
        <v>15</v>
      </c>
      <c r="P71" s="46">
        <v>3000</v>
      </c>
      <c r="Q71" s="46">
        <v>100</v>
      </c>
      <c r="R71" s="46">
        <f t="shared" si="11"/>
        <v>3100</v>
      </c>
    </row>
    <row r="72" spans="1:18">
      <c r="A72" s="352">
        <v>1992</v>
      </c>
      <c r="B72" s="46" t="s">
        <v>15</v>
      </c>
      <c r="C72" s="46" t="s">
        <v>15</v>
      </c>
      <c r="D72" s="46" t="s">
        <v>15</v>
      </c>
      <c r="E72" s="46" t="s">
        <v>15</v>
      </c>
      <c r="F72" s="46" t="s">
        <v>15</v>
      </c>
      <c r="G72" s="46" t="s">
        <v>15</v>
      </c>
      <c r="H72" s="46" t="s">
        <v>15</v>
      </c>
      <c r="I72" s="46" t="s">
        <v>15</v>
      </c>
      <c r="J72" s="46"/>
      <c r="K72" s="46" t="s">
        <v>15</v>
      </c>
      <c r="L72" s="46" t="s">
        <v>15</v>
      </c>
      <c r="M72" s="46" t="s">
        <v>15</v>
      </c>
      <c r="N72" s="46" t="s">
        <v>15</v>
      </c>
      <c r="O72" s="46" t="s">
        <v>15</v>
      </c>
      <c r="P72" s="46" t="s">
        <v>15</v>
      </c>
      <c r="Q72" s="46" t="s">
        <v>15</v>
      </c>
      <c r="R72" s="46" t="s">
        <v>15</v>
      </c>
    </row>
    <row r="73" spans="1:18">
      <c r="A73" s="352">
        <v>1993</v>
      </c>
      <c r="B73" s="46" t="s">
        <v>15</v>
      </c>
      <c r="C73" s="46" t="s">
        <v>15</v>
      </c>
      <c r="D73" s="46" t="s">
        <v>15</v>
      </c>
      <c r="E73" s="46" t="s">
        <v>15</v>
      </c>
      <c r="F73" s="46" t="s">
        <v>15</v>
      </c>
      <c r="G73" s="46" t="s">
        <v>15</v>
      </c>
      <c r="H73" s="46" t="s">
        <v>15</v>
      </c>
      <c r="I73" s="46" t="s">
        <v>15</v>
      </c>
      <c r="J73" s="46"/>
      <c r="K73" s="46" t="s">
        <v>15</v>
      </c>
      <c r="L73" s="46" t="s">
        <v>15</v>
      </c>
      <c r="M73" s="46" t="s">
        <v>15</v>
      </c>
      <c r="N73" s="46" t="s">
        <v>15</v>
      </c>
      <c r="O73" s="46" t="s">
        <v>15</v>
      </c>
      <c r="P73" s="46" t="s">
        <v>15</v>
      </c>
      <c r="Q73" s="46" t="s">
        <v>15</v>
      </c>
      <c r="R73" s="46" t="s">
        <v>15</v>
      </c>
    </row>
    <row r="74" spans="1:18">
      <c r="A74" s="352">
        <v>1994</v>
      </c>
      <c r="B74" s="46" t="s">
        <v>15</v>
      </c>
      <c r="C74" s="46" t="s">
        <v>15</v>
      </c>
      <c r="D74" s="46" t="s">
        <v>15</v>
      </c>
      <c r="E74" s="46" t="s">
        <v>15</v>
      </c>
      <c r="F74" s="46" t="s">
        <v>15</v>
      </c>
      <c r="G74" s="46" t="s">
        <v>15</v>
      </c>
      <c r="H74" s="46" t="s">
        <v>15</v>
      </c>
      <c r="I74" s="46" t="s">
        <v>15</v>
      </c>
      <c r="J74" s="46"/>
      <c r="K74" s="46" t="s">
        <v>15</v>
      </c>
      <c r="L74" s="46" t="s">
        <v>15</v>
      </c>
      <c r="M74" s="46" t="s">
        <v>15</v>
      </c>
      <c r="N74" s="46" t="s">
        <v>15</v>
      </c>
      <c r="O74" s="46" t="s">
        <v>15</v>
      </c>
      <c r="P74" s="46" t="s">
        <v>15</v>
      </c>
      <c r="Q74" s="46" t="s">
        <v>15</v>
      </c>
      <c r="R74" s="46" t="s">
        <v>15</v>
      </c>
    </row>
    <row r="75" spans="1:18">
      <c r="A75" s="352">
        <v>1995</v>
      </c>
      <c r="B75" s="46" t="s">
        <v>15</v>
      </c>
      <c r="C75" s="46" t="s">
        <v>15</v>
      </c>
      <c r="D75" s="46" t="s">
        <v>15</v>
      </c>
      <c r="E75" s="46" t="s">
        <v>15</v>
      </c>
      <c r="F75" s="46" t="s">
        <v>15</v>
      </c>
      <c r="G75" s="46" t="s">
        <v>15</v>
      </c>
      <c r="H75" s="46" t="s">
        <v>15</v>
      </c>
      <c r="I75" s="46" t="s">
        <v>15</v>
      </c>
      <c r="J75" s="46"/>
      <c r="K75" s="46" t="s">
        <v>15</v>
      </c>
      <c r="L75" s="46" t="s">
        <v>15</v>
      </c>
      <c r="M75" s="46" t="s">
        <v>15</v>
      </c>
      <c r="N75" s="46" t="s">
        <v>15</v>
      </c>
      <c r="O75" s="46" t="s">
        <v>15</v>
      </c>
      <c r="P75" s="46" t="s">
        <v>15</v>
      </c>
      <c r="Q75" s="46" t="s">
        <v>15</v>
      </c>
      <c r="R75" s="46" t="s">
        <v>15</v>
      </c>
    </row>
    <row r="76" spans="1:18">
      <c r="A76" s="352">
        <v>1996</v>
      </c>
      <c r="B76" s="46" t="s">
        <v>15</v>
      </c>
      <c r="C76" s="46" t="s">
        <v>15</v>
      </c>
      <c r="D76" s="46" t="s">
        <v>15</v>
      </c>
      <c r="E76" s="46" t="s">
        <v>15</v>
      </c>
      <c r="F76" s="46">
        <v>2599</v>
      </c>
      <c r="G76" s="46">
        <v>6222</v>
      </c>
      <c r="H76" s="46" t="s">
        <v>15</v>
      </c>
      <c r="I76" s="46">
        <f t="shared" ref="I76:I85" si="12">SUM(B76:H76)</f>
        <v>8821</v>
      </c>
      <c r="J76" s="46"/>
      <c r="K76" s="46" t="s">
        <v>15</v>
      </c>
      <c r="L76" s="46" t="s">
        <v>15</v>
      </c>
      <c r="M76" s="46" t="s">
        <v>15</v>
      </c>
      <c r="N76" s="46" t="s">
        <v>15</v>
      </c>
      <c r="O76" s="46" t="s">
        <v>15</v>
      </c>
      <c r="P76" s="46" t="s">
        <v>15</v>
      </c>
      <c r="Q76" s="46" t="s">
        <v>15</v>
      </c>
      <c r="R76" s="46" t="s">
        <v>15</v>
      </c>
    </row>
    <row r="77" spans="1:18">
      <c r="A77" s="352">
        <v>1997</v>
      </c>
      <c r="B77" s="46" t="s">
        <v>15</v>
      </c>
      <c r="C77" s="46" t="s">
        <v>15</v>
      </c>
      <c r="D77" s="46" t="s">
        <v>15</v>
      </c>
      <c r="E77" s="46" t="s">
        <v>15</v>
      </c>
      <c r="F77" s="46" t="s">
        <v>15</v>
      </c>
      <c r="G77" s="46">
        <v>1424</v>
      </c>
      <c r="H77" s="46" t="s">
        <v>15</v>
      </c>
      <c r="I77" s="46">
        <f t="shared" si="12"/>
        <v>1424</v>
      </c>
      <c r="J77" s="46"/>
      <c r="K77" s="46" t="s">
        <v>15</v>
      </c>
      <c r="L77" s="46" t="s">
        <v>15</v>
      </c>
      <c r="M77" s="46" t="s">
        <v>15</v>
      </c>
      <c r="N77" s="46" t="s">
        <v>15</v>
      </c>
      <c r="O77" s="46" t="s">
        <v>15</v>
      </c>
      <c r="P77" s="46" t="s">
        <v>15</v>
      </c>
      <c r="Q77" s="46" t="s">
        <v>15</v>
      </c>
      <c r="R77" s="46" t="s">
        <v>15</v>
      </c>
    </row>
    <row r="78" spans="1:18">
      <c r="A78" s="352">
        <v>1998</v>
      </c>
      <c r="B78" s="46" t="s">
        <v>15</v>
      </c>
      <c r="C78" s="46" t="s">
        <v>15</v>
      </c>
      <c r="D78" s="46" t="s">
        <v>15</v>
      </c>
      <c r="E78" s="46" t="s">
        <v>15</v>
      </c>
      <c r="F78" s="46" t="s">
        <v>15</v>
      </c>
      <c r="G78" s="46">
        <v>2501</v>
      </c>
      <c r="H78" s="46" t="s">
        <v>15</v>
      </c>
      <c r="I78" s="46">
        <f t="shared" si="12"/>
        <v>2501</v>
      </c>
      <c r="J78" s="46"/>
      <c r="K78" s="46" t="s">
        <v>15</v>
      </c>
      <c r="L78" s="46" t="s">
        <v>15</v>
      </c>
      <c r="M78" s="46" t="s">
        <v>15</v>
      </c>
      <c r="N78" s="46" t="s">
        <v>15</v>
      </c>
      <c r="O78" s="46" t="s">
        <v>15</v>
      </c>
      <c r="P78" s="46" t="s">
        <v>15</v>
      </c>
      <c r="Q78" s="46" t="s">
        <v>15</v>
      </c>
      <c r="R78" s="46" t="s">
        <v>15</v>
      </c>
    </row>
    <row r="79" spans="1:18">
      <c r="A79" s="352">
        <v>1999</v>
      </c>
      <c r="B79" s="46" t="s">
        <v>15</v>
      </c>
      <c r="C79" s="46" t="s">
        <v>15</v>
      </c>
      <c r="D79" s="46" t="s">
        <v>15</v>
      </c>
      <c r="E79" s="46" t="s">
        <v>15</v>
      </c>
      <c r="F79" s="46" t="s">
        <v>15</v>
      </c>
      <c r="G79" s="46">
        <v>2375</v>
      </c>
      <c r="H79" s="46" t="s">
        <v>15</v>
      </c>
      <c r="I79" s="46">
        <f t="shared" si="12"/>
        <v>2375</v>
      </c>
      <c r="J79" s="46"/>
      <c r="K79" s="46" t="s">
        <v>15</v>
      </c>
      <c r="L79" s="46" t="s">
        <v>15</v>
      </c>
      <c r="M79" s="46" t="s">
        <v>15</v>
      </c>
      <c r="N79" s="46" t="s">
        <v>15</v>
      </c>
      <c r="O79" s="46" t="s">
        <v>15</v>
      </c>
      <c r="P79" s="46" t="s">
        <v>15</v>
      </c>
      <c r="Q79" s="46" t="s">
        <v>15</v>
      </c>
      <c r="R79" s="46" t="s">
        <v>15</v>
      </c>
    </row>
    <row r="80" spans="1:18">
      <c r="A80" s="352">
        <v>2000</v>
      </c>
      <c r="B80" s="46" t="s">
        <v>15</v>
      </c>
      <c r="C80" s="46" t="s">
        <v>15</v>
      </c>
      <c r="D80" s="46" t="s">
        <v>15</v>
      </c>
      <c r="E80" s="46" t="s">
        <v>15</v>
      </c>
      <c r="F80" s="46" t="s">
        <v>15</v>
      </c>
      <c r="G80" s="46">
        <v>1776</v>
      </c>
      <c r="H80" s="46" t="s">
        <v>15</v>
      </c>
      <c r="I80" s="46">
        <f t="shared" si="12"/>
        <v>1776</v>
      </c>
      <c r="J80" s="46"/>
      <c r="K80" s="46" t="s">
        <v>15</v>
      </c>
      <c r="L80" s="46" t="s">
        <v>15</v>
      </c>
      <c r="M80" s="46" t="s">
        <v>15</v>
      </c>
      <c r="N80" s="46" t="s">
        <v>15</v>
      </c>
      <c r="O80" s="46" t="s">
        <v>15</v>
      </c>
      <c r="P80" s="46" t="s">
        <v>15</v>
      </c>
      <c r="Q80" s="46" t="s">
        <v>15</v>
      </c>
      <c r="R80" s="46" t="s">
        <v>15</v>
      </c>
    </row>
    <row r="81" spans="1:18">
      <c r="A81" s="352">
        <v>2001</v>
      </c>
      <c r="B81" s="46" t="s">
        <v>15</v>
      </c>
      <c r="C81" s="46" t="s">
        <v>15</v>
      </c>
      <c r="D81" s="46" t="s">
        <v>15</v>
      </c>
      <c r="E81" s="46" t="s">
        <v>15</v>
      </c>
      <c r="F81" s="46" t="s">
        <v>15</v>
      </c>
      <c r="G81" s="46">
        <v>5300</v>
      </c>
      <c r="H81" s="46" t="s">
        <v>15</v>
      </c>
      <c r="I81" s="46">
        <f t="shared" si="12"/>
        <v>5300</v>
      </c>
      <c r="J81" s="46"/>
      <c r="K81" s="46" t="s">
        <v>15</v>
      </c>
      <c r="L81" s="46" t="s">
        <v>15</v>
      </c>
      <c r="M81" s="46" t="s">
        <v>15</v>
      </c>
      <c r="N81" s="46" t="s">
        <v>15</v>
      </c>
      <c r="O81" s="46" t="s">
        <v>15</v>
      </c>
      <c r="P81" s="46" t="s">
        <v>15</v>
      </c>
      <c r="Q81" s="46" t="s">
        <v>15</v>
      </c>
      <c r="R81" s="46" t="s">
        <v>15</v>
      </c>
    </row>
    <row r="82" spans="1:18">
      <c r="A82" s="352">
        <v>2002</v>
      </c>
      <c r="B82" s="46" t="s">
        <v>15</v>
      </c>
      <c r="C82" s="46" t="s">
        <v>15</v>
      </c>
      <c r="D82" s="46" t="s">
        <v>15</v>
      </c>
      <c r="E82" s="46" t="s">
        <v>15</v>
      </c>
      <c r="F82" s="46">
        <v>1392</v>
      </c>
      <c r="G82" s="46">
        <v>7616</v>
      </c>
      <c r="H82" s="46" t="s">
        <v>15</v>
      </c>
      <c r="I82" s="46">
        <f t="shared" si="12"/>
        <v>9008</v>
      </c>
      <c r="J82" s="46"/>
      <c r="K82" s="46" t="s">
        <v>15</v>
      </c>
      <c r="L82" s="46" t="s">
        <v>15</v>
      </c>
      <c r="M82" s="46" t="s">
        <v>15</v>
      </c>
      <c r="N82" s="46" t="s">
        <v>15</v>
      </c>
      <c r="O82" s="46" t="s">
        <v>15</v>
      </c>
      <c r="P82" s="46" t="s">
        <v>15</v>
      </c>
      <c r="Q82" s="46" t="s">
        <v>15</v>
      </c>
      <c r="R82" s="46" t="s">
        <v>15</v>
      </c>
    </row>
    <row r="83" spans="1:18">
      <c r="A83" s="352">
        <v>2003</v>
      </c>
      <c r="B83" s="46" t="s">
        <v>15</v>
      </c>
      <c r="C83" s="46" t="s">
        <v>15</v>
      </c>
      <c r="D83" s="46" t="s">
        <v>15</v>
      </c>
      <c r="E83" s="46" t="s">
        <v>15</v>
      </c>
      <c r="F83" s="46" t="s">
        <v>15</v>
      </c>
      <c r="G83" s="46">
        <v>688</v>
      </c>
      <c r="H83" s="46" t="s">
        <v>15</v>
      </c>
      <c r="I83" s="46">
        <f t="shared" si="12"/>
        <v>688</v>
      </c>
      <c r="J83" s="46"/>
      <c r="K83" s="46" t="s">
        <v>15</v>
      </c>
      <c r="L83" s="46" t="s">
        <v>15</v>
      </c>
      <c r="M83" s="46" t="s">
        <v>15</v>
      </c>
      <c r="N83" s="46" t="s">
        <v>15</v>
      </c>
      <c r="O83" s="46" t="s">
        <v>15</v>
      </c>
      <c r="P83" s="46" t="s">
        <v>15</v>
      </c>
      <c r="Q83" s="46" t="s">
        <v>15</v>
      </c>
      <c r="R83" s="46" t="s">
        <v>15</v>
      </c>
    </row>
    <row r="84" spans="1:18">
      <c r="A84" s="352">
        <v>2004</v>
      </c>
      <c r="B84" s="46" t="s">
        <v>15</v>
      </c>
      <c r="C84" s="46" t="s">
        <v>15</v>
      </c>
      <c r="D84" s="46" t="s">
        <v>15</v>
      </c>
      <c r="E84" s="46" t="s">
        <v>15</v>
      </c>
      <c r="F84" s="46" t="s">
        <v>15</v>
      </c>
      <c r="G84" s="46">
        <v>5695</v>
      </c>
      <c r="H84" s="46" t="s">
        <v>15</v>
      </c>
      <c r="I84" s="46">
        <f t="shared" si="12"/>
        <v>5695</v>
      </c>
      <c r="J84" s="46"/>
      <c r="K84" s="46" t="s">
        <v>15</v>
      </c>
      <c r="L84" s="46" t="s">
        <v>15</v>
      </c>
      <c r="M84" s="46" t="s">
        <v>15</v>
      </c>
      <c r="N84" s="46" t="s">
        <v>15</v>
      </c>
      <c r="O84" s="46" t="s">
        <v>15</v>
      </c>
      <c r="P84" s="46" t="s">
        <v>15</v>
      </c>
      <c r="Q84" s="46" t="s">
        <v>15</v>
      </c>
      <c r="R84" s="46" t="s">
        <v>15</v>
      </c>
    </row>
    <row r="85" spans="1:18">
      <c r="A85" s="352">
        <v>2005</v>
      </c>
      <c r="B85" s="46" t="s">
        <v>15</v>
      </c>
      <c r="C85" s="46" t="s">
        <v>15</v>
      </c>
      <c r="D85" s="46" t="s">
        <v>15</v>
      </c>
      <c r="E85" s="46" t="s">
        <v>15</v>
      </c>
      <c r="F85" s="46" t="s">
        <v>15</v>
      </c>
      <c r="G85" s="46">
        <v>5799</v>
      </c>
      <c r="H85" s="46" t="s">
        <v>15</v>
      </c>
      <c r="I85" s="46">
        <f t="shared" si="12"/>
        <v>5799</v>
      </c>
      <c r="J85" s="46"/>
      <c r="K85" s="46" t="s">
        <v>15</v>
      </c>
      <c r="L85" s="46" t="s">
        <v>15</v>
      </c>
      <c r="M85" s="46" t="s">
        <v>15</v>
      </c>
      <c r="N85" s="46" t="s">
        <v>15</v>
      </c>
      <c r="O85" s="46" t="s">
        <v>15</v>
      </c>
      <c r="P85" s="46" t="s">
        <v>15</v>
      </c>
      <c r="Q85" s="46" t="s">
        <v>15</v>
      </c>
      <c r="R85" s="46" t="s">
        <v>15</v>
      </c>
    </row>
    <row r="86" spans="1:18">
      <c r="A86" s="352">
        <v>2006</v>
      </c>
      <c r="B86" s="46" t="s">
        <v>15</v>
      </c>
      <c r="C86" s="46" t="s">
        <v>15</v>
      </c>
      <c r="D86" s="46" t="s">
        <v>15</v>
      </c>
      <c r="E86" s="46" t="s">
        <v>15</v>
      </c>
      <c r="F86" s="46" t="s">
        <v>15</v>
      </c>
      <c r="G86" s="46" t="s">
        <v>15</v>
      </c>
      <c r="H86" s="46" t="s">
        <v>15</v>
      </c>
      <c r="I86" s="46" t="s">
        <v>15</v>
      </c>
      <c r="J86" s="46"/>
      <c r="K86" s="46" t="s">
        <v>15</v>
      </c>
      <c r="L86" s="46" t="s">
        <v>15</v>
      </c>
      <c r="M86" s="46" t="s">
        <v>15</v>
      </c>
      <c r="N86" s="46" t="s">
        <v>15</v>
      </c>
      <c r="O86" s="46" t="s">
        <v>15</v>
      </c>
      <c r="P86" s="46" t="s">
        <v>15</v>
      </c>
      <c r="Q86" s="46" t="s">
        <v>15</v>
      </c>
      <c r="R86" s="46" t="s">
        <v>15</v>
      </c>
    </row>
    <row r="87" spans="1:18">
      <c r="A87" s="352">
        <v>2007</v>
      </c>
      <c r="B87" s="53" t="s">
        <v>15</v>
      </c>
      <c r="C87" s="53" t="s">
        <v>15</v>
      </c>
      <c r="D87" s="53" t="s">
        <v>15</v>
      </c>
      <c r="E87" s="53" t="s">
        <v>15</v>
      </c>
      <c r="F87" s="53" t="s">
        <v>15</v>
      </c>
      <c r="G87" s="53">
        <v>6395</v>
      </c>
      <c r="H87" s="53" t="s">
        <v>15</v>
      </c>
      <c r="I87" s="53">
        <f>SUM(B87:H87)</f>
        <v>6395</v>
      </c>
      <c r="J87" s="53"/>
      <c r="K87" s="53" t="s">
        <v>15</v>
      </c>
      <c r="L87" s="53" t="s">
        <v>15</v>
      </c>
      <c r="M87" s="53" t="s">
        <v>15</v>
      </c>
      <c r="N87" s="53" t="s">
        <v>15</v>
      </c>
      <c r="O87" s="53" t="s">
        <v>15</v>
      </c>
      <c r="P87" s="53" t="s">
        <v>15</v>
      </c>
      <c r="Q87" s="53" t="s">
        <v>15</v>
      </c>
      <c r="R87" s="53" t="s">
        <v>15</v>
      </c>
    </row>
    <row r="88" spans="1:18">
      <c r="A88" s="352">
        <v>2008</v>
      </c>
      <c r="B88" s="53" t="s">
        <v>15</v>
      </c>
      <c r="C88" s="53" t="s">
        <v>15</v>
      </c>
      <c r="D88" s="53" t="s">
        <v>15</v>
      </c>
      <c r="E88" s="53" t="s">
        <v>15</v>
      </c>
      <c r="F88" s="53" t="s">
        <v>15</v>
      </c>
      <c r="G88" s="53" t="s">
        <v>15</v>
      </c>
      <c r="H88" s="53" t="s">
        <v>15</v>
      </c>
      <c r="I88" s="53" t="s">
        <v>15</v>
      </c>
      <c r="J88" s="53"/>
      <c r="K88" s="53" t="s">
        <v>15</v>
      </c>
      <c r="L88" s="53" t="s">
        <v>15</v>
      </c>
      <c r="M88" s="53" t="s">
        <v>15</v>
      </c>
      <c r="N88" s="53" t="s">
        <v>15</v>
      </c>
      <c r="O88" s="53" t="s">
        <v>15</v>
      </c>
      <c r="P88" s="53" t="s">
        <v>15</v>
      </c>
      <c r="Q88" s="53" t="s">
        <v>15</v>
      </c>
      <c r="R88" s="53" t="s">
        <v>15</v>
      </c>
    </row>
    <row r="89" spans="1:18">
      <c r="A89" s="352">
        <v>2009</v>
      </c>
      <c r="B89" s="53" t="s">
        <v>15</v>
      </c>
      <c r="C89" s="53" t="s">
        <v>15</v>
      </c>
      <c r="D89" s="53" t="s">
        <v>15</v>
      </c>
      <c r="E89" s="53" t="s">
        <v>15</v>
      </c>
      <c r="F89" s="53" t="s">
        <v>15</v>
      </c>
      <c r="G89" s="53" t="s">
        <v>15</v>
      </c>
      <c r="H89" s="53" t="s">
        <v>15</v>
      </c>
      <c r="I89" s="53" t="s">
        <v>15</v>
      </c>
      <c r="J89" s="53"/>
      <c r="K89" s="53" t="s">
        <v>15</v>
      </c>
      <c r="L89" s="53" t="s">
        <v>15</v>
      </c>
      <c r="M89" s="53" t="s">
        <v>15</v>
      </c>
      <c r="N89" s="53" t="s">
        <v>15</v>
      </c>
      <c r="O89" s="53" t="s">
        <v>15</v>
      </c>
      <c r="P89" s="53" t="s">
        <v>15</v>
      </c>
      <c r="Q89" s="53" t="s">
        <v>15</v>
      </c>
      <c r="R89" s="53" t="s">
        <v>15</v>
      </c>
    </row>
    <row r="90" spans="1:18">
      <c r="A90" s="352">
        <v>2010</v>
      </c>
      <c r="B90" s="53" t="s">
        <v>15</v>
      </c>
      <c r="C90" s="53" t="s">
        <v>15</v>
      </c>
      <c r="D90" s="53" t="s">
        <v>15</v>
      </c>
      <c r="E90" s="53" t="s">
        <v>15</v>
      </c>
      <c r="F90" s="53" t="s">
        <v>15</v>
      </c>
      <c r="G90" s="53" t="s">
        <v>15</v>
      </c>
      <c r="H90" s="53" t="s">
        <v>15</v>
      </c>
      <c r="I90" s="53" t="s">
        <v>15</v>
      </c>
      <c r="J90" s="53"/>
      <c r="K90" s="53" t="s">
        <v>15</v>
      </c>
      <c r="L90" s="53" t="s">
        <v>15</v>
      </c>
      <c r="M90" s="53" t="s">
        <v>15</v>
      </c>
      <c r="N90" s="53" t="s">
        <v>15</v>
      </c>
      <c r="O90" s="53" t="s">
        <v>15</v>
      </c>
      <c r="P90" s="53" t="s">
        <v>15</v>
      </c>
      <c r="Q90" s="53" t="s">
        <v>15</v>
      </c>
      <c r="R90" s="53" t="s">
        <v>15</v>
      </c>
    </row>
    <row r="91" spans="1:18">
      <c r="A91" s="352">
        <v>2011</v>
      </c>
      <c r="B91" s="53" t="s">
        <v>15</v>
      </c>
      <c r="C91" s="53" t="s">
        <v>15</v>
      </c>
      <c r="D91" s="53" t="s">
        <v>15</v>
      </c>
      <c r="E91" s="53">
        <v>1573</v>
      </c>
      <c r="F91" s="53">
        <v>401</v>
      </c>
      <c r="G91" s="53" t="s">
        <v>15</v>
      </c>
      <c r="H91" s="53" t="s">
        <v>15</v>
      </c>
      <c r="I91" s="53">
        <f t="shared" ref="I91:I98" si="13">SUM(B91:H91)</f>
        <v>1974</v>
      </c>
      <c r="J91" s="53"/>
      <c r="K91" s="53" t="s">
        <v>15</v>
      </c>
      <c r="L91" s="53" t="s">
        <v>15</v>
      </c>
      <c r="M91" s="53" t="s">
        <v>15</v>
      </c>
      <c r="N91" s="53" t="s">
        <v>15</v>
      </c>
      <c r="O91" s="53" t="s">
        <v>15</v>
      </c>
      <c r="P91" s="53" t="s">
        <v>15</v>
      </c>
      <c r="Q91" s="53" t="s">
        <v>15</v>
      </c>
      <c r="R91" s="53" t="s">
        <v>15</v>
      </c>
    </row>
    <row r="92" spans="1:18">
      <c r="A92" s="352">
        <v>2012</v>
      </c>
      <c r="B92" s="53" t="s">
        <v>15</v>
      </c>
      <c r="C92" s="53" t="s">
        <v>15</v>
      </c>
      <c r="D92" s="53" t="s">
        <v>15</v>
      </c>
      <c r="E92" s="53" t="s">
        <v>15</v>
      </c>
      <c r="F92" s="53" t="s">
        <v>15</v>
      </c>
      <c r="G92" s="53">
        <v>4831</v>
      </c>
      <c r="H92" s="53" t="s">
        <v>15</v>
      </c>
      <c r="I92" s="53">
        <f t="shared" si="13"/>
        <v>4831</v>
      </c>
      <c r="J92" s="53"/>
      <c r="K92" s="53" t="s">
        <v>15</v>
      </c>
      <c r="L92" s="53" t="s">
        <v>15</v>
      </c>
      <c r="M92" s="53" t="s">
        <v>15</v>
      </c>
      <c r="N92" s="53" t="s">
        <v>15</v>
      </c>
      <c r="O92" s="53" t="s">
        <v>15</v>
      </c>
      <c r="P92" s="53" t="s">
        <v>15</v>
      </c>
      <c r="Q92" s="53" t="s">
        <v>15</v>
      </c>
      <c r="R92" s="53" t="s">
        <v>15</v>
      </c>
    </row>
    <row r="93" spans="1:18">
      <c r="A93" s="352">
        <v>2013</v>
      </c>
      <c r="B93" s="53" t="s">
        <v>15</v>
      </c>
      <c r="C93" s="53">
        <v>2603</v>
      </c>
      <c r="D93" s="53">
        <v>2400</v>
      </c>
      <c r="E93" s="53">
        <v>1887</v>
      </c>
      <c r="F93" s="53">
        <v>1892</v>
      </c>
      <c r="G93" s="53">
        <v>171</v>
      </c>
      <c r="H93" s="53" t="s">
        <v>15</v>
      </c>
      <c r="I93" s="53">
        <f t="shared" si="13"/>
        <v>8953</v>
      </c>
      <c r="J93" s="53"/>
      <c r="K93" s="53" t="s">
        <v>15</v>
      </c>
      <c r="L93" s="53" t="s">
        <v>15</v>
      </c>
      <c r="M93" s="53" t="s">
        <v>15</v>
      </c>
      <c r="N93" s="53" t="s">
        <v>15</v>
      </c>
      <c r="O93" s="53" t="s">
        <v>15</v>
      </c>
      <c r="P93" s="53" t="s">
        <v>15</v>
      </c>
      <c r="Q93" s="53" t="s">
        <v>15</v>
      </c>
      <c r="R93" s="53" t="s">
        <v>15</v>
      </c>
    </row>
    <row r="94" spans="1:18">
      <c r="A94" s="352">
        <v>2014</v>
      </c>
      <c r="B94" s="53" t="s">
        <v>15</v>
      </c>
      <c r="C94" s="53" t="s">
        <v>15</v>
      </c>
      <c r="D94" s="53" t="s">
        <v>15</v>
      </c>
      <c r="E94" s="53" t="s">
        <v>15</v>
      </c>
      <c r="F94" s="53" t="s">
        <v>15</v>
      </c>
      <c r="G94" s="53">
        <v>599</v>
      </c>
      <c r="H94" s="53" t="s">
        <v>15</v>
      </c>
      <c r="I94" s="53">
        <f t="shared" si="13"/>
        <v>599</v>
      </c>
      <c r="J94" s="53"/>
      <c r="K94" s="53" t="s">
        <v>15</v>
      </c>
      <c r="L94" s="53" t="s">
        <v>15</v>
      </c>
      <c r="M94" s="53" t="s">
        <v>15</v>
      </c>
      <c r="N94" s="53" t="s">
        <v>15</v>
      </c>
      <c r="O94" s="53" t="s">
        <v>15</v>
      </c>
      <c r="P94" s="53" t="s">
        <v>15</v>
      </c>
      <c r="Q94" s="53" t="s">
        <v>15</v>
      </c>
      <c r="R94" s="53" t="s">
        <v>15</v>
      </c>
    </row>
    <row r="95" spans="1:18">
      <c r="A95" s="352">
        <v>2015</v>
      </c>
      <c r="B95" s="53" t="s">
        <v>15</v>
      </c>
      <c r="C95" s="53" t="s">
        <v>15</v>
      </c>
      <c r="D95" s="53" t="s">
        <v>15</v>
      </c>
      <c r="E95" s="53" t="s">
        <v>15</v>
      </c>
      <c r="F95" s="53" t="s">
        <v>15</v>
      </c>
      <c r="G95" s="53">
        <v>10</v>
      </c>
      <c r="H95" s="53" t="s">
        <v>15</v>
      </c>
      <c r="I95" s="53">
        <f t="shared" si="13"/>
        <v>10</v>
      </c>
      <c r="J95" s="53"/>
      <c r="K95" s="53" t="s">
        <v>15</v>
      </c>
      <c r="L95" s="53" t="s">
        <v>15</v>
      </c>
      <c r="M95" s="53" t="s">
        <v>15</v>
      </c>
      <c r="N95" s="53" t="s">
        <v>15</v>
      </c>
      <c r="O95" s="53" t="s">
        <v>15</v>
      </c>
      <c r="P95" s="53" t="s">
        <v>15</v>
      </c>
      <c r="Q95" s="53" t="s">
        <v>15</v>
      </c>
      <c r="R95" s="53" t="s">
        <v>15</v>
      </c>
    </row>
    <row r="96" spans="1:18">
      <c r="A96" s="352">
        <v>2016</v>
      </c>
      <c r="B96" s="53" t="s">
        <v>15</v>
      </c>
      <c r="C96" s="53" t="s">
        <v>15</v>
      </c>
      <c r="D96" s="53" t="s">
        <v>15</v>
      </c>
      <c r="E96" s="53" t="s">
        <v>15</v>
      </c>
      <c r="F96" s="53" t="s">
        <v>15</v>
      </c>
      <c r="G96" s="53">
        <v>190</v>
      </c>
      <c r="H96" s="53" t="s">
        <v>15</v>
      </c>
      <c r="I96" s="53">
        <f t="shared" si="13"/>
        <v>190</v>
      </c>
      <c r="J96" s="53"/>
      <c r="K96" s="53" t="s">
        <v>15</v>
      </c>
      <c r="L96" s="53" t="s">
        <v>15</v>
      </c>
      <c r="M96" s="53" t="s">
        <v>15</v>
      </c>
      <c r="N96" s="53" t="s">
        <v>15</v>
      </c>
      <c r="O96" s="53" t="s">
        <v>15</v>
      </c>
      <c r="P96" s="53" t="s">
        <v>15</v>
      </c>
      <c r="Q96" s="53" t="s">
        <v>15</v>
      </c>
      <c r="R96" s="53" t="s">
        <v>15</v>
      </c>
    </row>
    <row r="97" spans="1:18">
      <c r="A97" s="352">
        <v>2017</v>
      </c>
      <c r="B97" s="53" t="s">
        <v>15</v>
      </c>
      <c r="C97" s="53" t="s">
        <v>15</v>
      </c>
      <c r="D97" s="53" t="s">
        <v>15</v>
      </c>
      <c r="E97" s="53" t="s">
        <v>15</v>
      </c>
      <c r="F97" s="53" t="s">
        <v>15</v>
      </c>
      <c r="G97" s="53" t="s">
        <v>15</v>
      </c>
      <c r="H97" s="53" t="s">
        <v>15</v>
      </c>
      <c r="I97" s="53" t="s">
        <v>15</v>
      </c>
      <c r="J97" s="53"/>
      <c r="K97" s="53" t="s">
        <v>15</v>
      </c>
      <c r="L97" s="53" t="s">
        <v>15</v>
      </c>
      <c r="M97" s="53" t="s">
        <v>15</v>
      </c>
      <c r="N97" s="53" t="s">
        <v>15</v>
      </c>
      <c r="O97" s="53" t="s">
        <v>15</v>
      </c>
      <c r="P97" s="53" t="s">
        <v>15</v>
      </c>
      <c r="Q97" s="53" t="s">
        <v>15</v>
      </c>
      <c r="R97" s="53" t="s">
        <v>15</v>
      </c>
    </row>
    <row r="98" spans="1:18">
      <c r="A98" s="352">
        <v>2018</v>
      </c>
      <c r="B98" s="53" t="s">
        <v>15</v>
      </c>
      <c r="C98" s="53">
        <v>696</v>
      </c>
      <c r="D98" s="53">
        <v>980</v>
      </c>
      <c r="E98" s="53">
        <v>1045</v>
      </c>
      <c r="F98" s="53">
        <v>1878</v>
      </c>
      <c r="G98" s="53" t="s">
        <v>15</v>
      </c>
      <c r="H98" s="53" t="s">
        <v>15</v>
      </c>
      <c r="I98" s="53">
        <f t="shared" si="13"/>
        <v>4599</v>
      </c>
      <c r="J98" s="53"/>
      <c r="K98" s="53" t="s">
        <v>15</v>
      </c>
      <c r="L98" s="53" t="s">
        <v>15</v>
      </c>
      <c r="M98" s="53" t="s">
        <v>15</v>
      </c>
      <c r="N98" s="53" t="s">
        <v>15</v>
      </c>
      <c r="O98" s="53" t="s">
        <v>15</v>
      </c>
      <c r="P98" s="53" t="s">
        <v>15</v>
      </c>
      <c r="Q98" s="53" t="s">
        <v>15</v>
      </c>
      <c r="R98" s="53" t="s">
        <v>15</v>
      </c>
    </row>
    <row r="99" spans="1:18">
      <c r="A99" s="352">
        <v>2019</v>
      </c>
      <c r="B99" s="53" t="s">
        <v>15</v>
      </c>
      <c r="C99" s="53" t="s">
        <v>15</v>
      </c>
      <c r="D99" s="53">
        <v>623</v>
      </c>
      <c r="E99" s="53">
        <v>164</v>
      </c>
      <c r="F99" s="53">
        <v>835</v>
      </c>
      <c r="G99" s="53" t="s">
        <v>15</v>
      </c>
      <c r="H99" s="53" t="s">
        <v>15</v>
      </c>
      <c r="I99" s="53">
        <f t="shared" ref="I99" si="14">SUM(B99:H99)</f>
        <v>1622</v>
      </c>
      <c r="J99" s="53"/>
      <c r="K99" s="53" t="s">
        <v>15</v>
      </c>
      <c r="L99" s="53" t="s">
        <v>15</v>
      </c>
      <c r="M99" s="53" t="s">
        <v>15</v>
      </c>
      <c r="N99" s="53" t="s">
        <v>15</v>
      </c>
      <c r="O99" s="53" t="s">
        <v>15</v>
      </c>
      <c r="P99" s="53" t="s">
        <v>15</v>
      </c>
      <c r="Q99" s="53" t="s">
        <v>15</v>
      </c>
      <c r="R99" s="53" t="s">
        <v>15</v>
      </c>
    </row>
    <row r="100" spans="1:18">
      <c r="A100" s="352">
        <v>2020</v>
      </c>
      <c r="B100" s="53" t="s">
        <v>15</v>
      </c>
      <c r="C100" s="53" t="s">
        <v>15</v>
      </c>
      <c r="D100" s="53" t="s">
        <v>15</v>
      </c>
      <c r="E100" s="53" t="s">
        <v>15</v>
      </c>
      <c r="F100" s="53" t="s">
        <v>15</v>
      </c>
      <c r="G100" s="53" t="s">
        <v>15</v>
      </c>
      <c r="H100" s="53" t="s">
        <v>15</v>
      </c>
      <c r="I100" s="53" t="s">
        <v>15</v>
      </c>
      <c r="J100" s="53"/>
      <c r="K100" s="53" t="s">
        <v>15</v>
      </c>
      <c r="L100" s="53" t="s">
        <v>15</v>
      </c>
      <c r="M100" s="53" t="s">
        <v>15</v>
      </c>
      <c r="N100" s="53" t="s">
        <v>15</v>
      </c>
      <c r="O100" s="53" t="s">
        <v>15</v>
      </c>
      <c r="P100" s="53" t="s">
        <v>15</v>
      </c>
      <c r="Q100" s="53" t="s">
        <v>15</v>
      </c>
      <c r="R100" s="53" t="s">
        <v>15</v>
      </c>
    </row>
    <row r="101" spans="1:18">
      <c r="A101" s="352">
        <v>2021</v>
      </c>
      <c r="B101" s="53" t="s">
        <v>15</v>
      </c>
      <c r="C101" s="53" t="s">
        <v>15</v>
      </c>
      <c r="D101" s="53" t="s">
        <v>15</v>
      </c>
      <c r="E101" s="53" t="s">
        <v>15</v>
      </c>
      <c r="F101" s="53" t="s">
        <v>15</v>
      </c>
      <c r="G101" s="53" t="s">
        <v>15</v>
      </c>
      <c r="H101" s="53" t="s">
        <v>15</v>
      </c>
      <c r="I101" s="53" t="s">
        <v>15</v>
      </c>
      <c r="J101" s="53"/>
      <c r="K101" s="53" t="s">
        <v>15</v>
      </c>
      <c r="L101" s="53" t="s">
        <v>15</v>
      </c>
      <c r="M101" s="53" t="s">
        <v>15</v>
      </c>
      <c r="N101" s="53" t="s">
        <v>15</v>
      </c>
      <c r="O101" s="53" t="s">
        <v>15</v>
      </c>
      <c r="P101" s="53" t="s">
        <v>15</v>
      </c>
      <c r="Q101" s="53" t="s">
        <v>15</v>
      </c>
      <c r="R101" s="53" t="s">
        <v>15</v>
      </c>
    </row>
    <row r="102" spans="1:18">
      <c r="A102" s="352">
        <v>2022</v>
      </c>
      <c r="B102" s="53" t="s">
        <v>15</v>
      </c>
      <c r="C102" s="53" t="s">
        <v>15</v>
      </c>
      <c r="D102" s="53" t="s">
        <v>15</v>
      </c>
      <c r="E102" s="53" t="s">
        <v>15</v>
      </c>
      <c r="F102" s="53" t="s">
        <v>15</v>
      </c>
      <c r="G102" s="53" t="s">
        <v>15</v>
      </c>
      <c r="H102" s="53" t="s">
        <v>15</v>
      </c>
      <c r="I102" s="53" t="s">
        <v>15</v>
      </c>
      <c r="J102" s="53"/>
      <c r="K102" s="53" t="s">
        <v>15</v>
      </c>
      <c r="L102" s="53" t="s">
        <v>15</v>
      </c>
      <c r="M102" s="53" t="s">
        <v>15</v>
      </c>
      <c r="N102" s="53" t="s">
        <v>15</v>
      </c>
      <c r="O102" s="53" t="s">
        <v>15</v>
      </c>
      <c r="P102" s="53" t="s">
        <v>15</v>
      </c>
      <c r="Q102" s="53" t="s">
        <v>15</v>
      </c>
      <c r="R102" s="53" t="s">
        <v>15</v>
      </c>
    </row>
    <row r="103" spans="1:18">
      <c r="A103" s="352">
        <v>2023</v>
      </c>
      <c r="B103" s="53" t="s">
        <v>15</v>
      </c>
      <c r="C103" s="53" t="s">
        <v>15</v>
      </c>
      <c r="D103" s="53" t="s">
        <v>15</v>
      </c>
      <c r="E103" s="53" t="s">
        <v>15</v>
      </c>
      <c r="F103" s="53" t="s">
        <v>15</v>
      </c>
      <c r="G103" s="53" t="s">
        <v>15</v>
      </c>
      <c r="H103" s="53" t="s">
        <v>15</v>
      </c>
      <c r="I103" s="53" t="s">
        <v>15</v>
      </c>
      <c r="J103" s="53"/>
      <c r="K103" s="53" t="s">
        <v>15</v>
      </c>
      <c r="L103" s="53" t="s">
        <v>15</v>
      </c>
      <c r="M103" s="53" t="s">
        <v>15</v>
      </c>
      <c r="N103" s="53" t="s">
        <v>15</v>
      </c>
      <c r="O103" s="53" t="s">
        <v>15</v>
      </c>
      <c r="P103" s="53" t="s">
        <v>15</v>
      </c>
      <c r="Q103" s="53" t="s">
        <v>15</v>
      </c>
      <c r="R103" s="53" t="s">
        <v>15</v>
      </c>
    </row>
    <row r="104" spans="1:18">
      <c r="A104" s="372">
        <v>2024</v>
      </c>
      <c r="B104" s="46" t="s">
        <v>15</v>
      </c>
      <c r="C104" s="46" t="s">
        <v>15</v>
      </c>
      <c r="D104" s="46" t="s">
        <v>15</v>
      </c>
      <c r="E104" s="46" t="s">
        <v>15</v>
      </c>
      <c r="F104" s="46" t="s">
        <v>15</v>
      </c>
      <c r="G104" s="46" t="s">
        <v>15</v>
      </c>
      <c r="H104" s="46" t="s">
        <v>15</v>
      </c>
      <c r="I104" s="46" t="s">
        <v>15</v>
      </c>
      <c r="J104" s="46"/>
      <c r="K104" s="46" t="s">
        <v>15</v>
      </c>
      <c r="L104" s="46" t="s">
        <v>15</v>
      </c>
      <c r="M104" s="46" t="s">
        <v>15</v>
      </c>
      <c r="N104" s="46" t="s">
        <v>15</v>
      </c>
      <c r="O104" s="46" t="s">
        <v>15</v>
      </c>
      <c r="P104" s="46" t="s">
        <v>15</v>
      </c>
      <c r="Q104" s="46" t="s">
        <v>15</v>
      </c>
      <c r="R104" s="46" t="s">
        <v>15</v>
      </c>
    </row>
    <row r="105" spans="1:18">
      <c r="B105" s="46"/>
      <c r="C105" s="46"/>
      <c r="D105" s="46"/>
      <c r="E105" s="46"/>
      <c r="F105" s="46"/>
      <c r="G105" s="46"/>
      <c r="H105" s="46"/>
      <c r="I105" s="46"/>
      <c r="J105" s="46"/>
      <c r="K105" s="46"/>
      <c r="L105" s="46"/>
      <c r="M105" s="46"/>
      <c r="N105" s="46"/>
      <c r="O105" s="46"/>
      <c r="P105" s="46"/>
      <c r="Q105" s="46"/>
      <c r="R105" s="46"/>
    </row>
    <row r="106" spans="1:18">
      <c r="A106" s="369" t="s">
        <v>4</v>
      </c>
      <c r="B106" s="46"/>
      <c r="C106" s="46"/>
      <c r="D106" s="46"/>
      <c r="E106" s="46"/>
      <c r="F106" s="46"/>
      <c r="G106" s="46"/>
      <c r="H106" s="46"/>
      <c r="I106" s="46"/>
      <c r="J106" s="46"/>
      <c r="K106" s="46"/>
      <c r="L106" s="46"/>
      <c r="M106" s="46"/>
      <c r="N106" s="46"/>
      <c r="O106" s="46"/>
      <c r="P106" s="46"/>
      <c r="Q106" s="46"/>
      <c r="R106" s="46"/>
    </row>
    <row r="107" spans="1:18">
      <c r="A107" s="352">
        <v>1976</v>
      </c>
      <c r="B107" s="46">
        <v>1844</v>
      </c>
      <c r="C107" s="46">
        <v>13928</v>
      </c>
      <c r="D107" s="46">
        <v>31835</v>
      </c>
      <c r="E107" s="46">
        <v>53992</v>
      </c>
      <c r="F107" s="46">
        <v>9906</v>
      </c>
      <c r="G107" s="46">
        <v>4178</v>
      </c>
      <c r="H107" s="46" t="s">
        <v>15</v>
      </c>
      <c r="I107" s="46">
        <f t="shared" ref="I107:I122" si="15">SUM(B107:H107)</f>
        <v>115683</v>
      </c>
      <c r="J107" s="46"/>
      <c r="K107" s="46" t="s">
        <v>15</v>
      </c>
      <c r="L107" s="46">
        <v>21399</v>
      </c>
      <c r="M107" s="46">
        <v>101420</v>
      </c>
      <c r="N107" s="46">
        <v>29613</v>
      </c>
      <c r="O107" s="46">
        <v>6827</v>
      </c>
      <c r="P107" s="46">
        <v>0</v>
      </c>
      <c r="Q107" s="46" t="s">
        <v>15</v>
      </c>
      <c r="R107" s="46"/>
    </row>
    <row r="108" spans="1:18">
      <c r="A108" s="352">
        <v>1977</v>
      </c>
      <c r="B108" s="46">
        <v>2943</v>
      </c>
      <c r="C108" s="46">
        <v>28357</v>
      </c>
      <c r="D108" s="46">
        <v>19284</v>
      </c>
      <c r="E108" s="46">
        <v>33689</v>
      </c>
      <c r="F108" s="46">
        <v>40283</v>
      </c>
      <c r="G108" s="46">
        <v>14330</v>
      </c>
      <c r="H108" s="46" t="s">
        <v>15</v>
      </c>
      <c r="I108" s="46">
        <f t="shared" si="15"/>
        <v>138886</v>
      </c>
      <c r="J108" s="46"/>
      <c r="K108" s="46" t="s">
        <v>15</v>
      </c>
      <c r="L108" s="46">
        <v>943</v>
      </c>
      <c r="M108" s="46">
        <v>3505</v>
      </c>
      <c r="N108" s="46">
        <v>841</v>
      </c>
      <c r="O108" s="46">
        <v>822</v>
      </c>
      <c r="P108" s="46">
        <v>22</v>
      </c>
      <c r="Q108" s="46" t="s">
        <v>15</v>
      </c>
      <c r="R108" s="46"/>
    </row>
    <row r="109" spans="1:18">
      <c r="A109" s="352">
        <v>1978</v>
      </c>
      <c r="B109" s="46">
        <v>1916</v>
      </c>
      <c r="C109" s="46">
        <v>30980</v>
      </c>
      <c r="D109" s="46">
        <v>45602</v>
      </c>
      <c r="E109" s="46">
        <v>34587</v>
      </c>
      <c r="F109" s="46">
        <v>12330</v>
      </c>
      <c r="G109" s="46">
        <v>6439</v>
      </c>
      <c r="H109" s="46" t="s">
        <v>15</v>
      </c>
      <c r="I109" s="46">
        <f t="shared" si="15"/>
        <v>131854</v>
      </c>
      <c r="J109" s="46"/>
      <c r="K109" s="46">
        <v>8</v>
      </c>
      <c r="L109" s="46">
        <v>2700</v>
      </c>
      <c r="M109" s="46">
        <v>31839</v>
      </c>
      <c r="N109" s="46">
        <v>13015</v>
      </c>
      <c r="O109" s="46">
        <v>1419</v>
      </c>
      <c r="P109" s="46">
        <v>165</v>
      </c>
      <c r="Q109" s="46" t="s">
        <v>15</v>
      </c>
      <c r="R109" s="46">
        <f t="shared" ref="R109:R116" si="16">SUM(K109:Q109)</f>
        <v>49146</v>
      </c>
    </row>
    <row r="110" spans="1:18">
      <c r="A110" s="352">
        <v>1979</v>
      </c>
      <c r="B110" s="46">
        <v>2</v>
      </c>
      <c r="C110" s="46">
        <v>30367</v>
      </c>
      <c r="D110" s="46">
        <v>7789</v>
      </c>
      <c r="E110" s="46">
        <v>80180</v>
      </c>
      <c r="F110" s="46">
        <v>57586</v>
      </c>
      <c r="G110" s="46">
        <v>26543</v>
      </c>
      <c r="H110" s="46" t="s">
        <v>15</v>
      </c>
      <c r="I110" s="46">
        <f t="shared" si="15"/>
        <v>202467</v>
      </c>
      <c r="J110" s="46"/>
      <c r="K110" s="46">
        <v>3</v>
      </c>
      <c r="L110" s="46">
        <v>793</v>
      </c>
      <c r="M110" s="46">
        <v>3399</v>
      </c>
      <c r="N110" s="46">
        <v>20822</v>
      </c>
      <c r="O110" s="46">
        <v>4067</v>
      </c>
      <c r="P110" s="46">
        <v>182</v>
      </c>
      <c r="Q110" s="46" t="s">
        <v>15</v>
      </c>
      <c r="R110" s="46">
        <f t="shared" si="16"/>
        <v>29266</v>
      </c>
    </row>
    <row r="111" spans="1:18">
      <c r="A111" s="352">
        <v>1980</v>
      </c>
      <c r="B111" s="46" t="s">
        <v>15</v>
      </c>
      <c r="C111" s="46">
        <v>20268</v>
      </c>
      <c r="D111" s="46" t="s">
        <v>15</v>
      </c>
      <c r="E111" s="46">
        <v>82602</v>
      </c>
      <c r="F111" s="46">
        <v>14102</v>
      </c>
      <c r="G111" s="46">
        <v>13471</v>
      </c>
      <c r="H111" s="46" t="s">
        <v>15</v>
      </c>
      <c r="I111" s="46">
        <f t="shared" si="15"/>
        <v>130443</v>
      </c>
      <c r="J111" s="46"/>
      <c r="K111" s="46" t="s">
        <v>15</v>
      </c>
      <c r="L111" s="46">
        <v>216</v>
      </c>
      <c r="M111" s="46" t="s">
        <v>15</v>
      </c>
      <c r="N111" s="46">
        <v>8211</v>
      </c>
      <c r="O111" s="46">
        <v>2331</v>
      </c>
      <c r="P111" s="46">
        <v>584</v>
      </c>
      <c r="Q111" s="46" t="s">
        <v>15</v>
      </c>
      <c r="R111" s="46">
        <f t="shared" si="16"/>
        <v>11342</v>
      </c>
    </row>
    <row r="112" spans="1:18">
      <c r="A112" s="352">
        <v>1981</v>
      </c>
      <c r="B112" s="46" t="s">
        <v>15</v>
      </c>
      <c r="C112" s="46">
        <v>22485</v>
      </c>
      <c r="D112" s="46">
        <v>31675</v>
      </c>
      <c r="E112" s="46">
        <v>36661</v>
      </c>
      <c r="F112" s="46">
        <v>19081</v>
      </c>
      <c r="G112" s="46">
        <v>6722</v>
      </c>
      <c r="H112" s="46" t="s">
        <v>15</v>
      </c>
      <c r="I112" s="46">
        <f t="shared" si="15"/>
        <v>116624</v>
      </c>
      <c r="J112" s="46"/>
      <c r="K112" s="46" t="s">
        <v>15</v>
      </c>
      <c r="L112" s="46">
        <v>692</v>
      </c>
      <c r="M112" s="46">
        <v>2412</v>
      </c>
      <c r="N112" s="46">
        <v>5674</v>
      </c>
      <c r="O112" s="46">
        <v>1814</v>
      </c>
      <c r="P112" s="46">
        <v>236</v>
      </c>
      <c r="Q112" s="46" t="s">
        <v>15</v>
      </c>
      <c r="R112" s="46">
        <f t="shared" si="16"/>
        <v>10828</v>
      </c>
    </row>
    <row r="113" spans="1:18">
      <c r="A113" s="352">
        <v>1982</v>
      </c>
      <c r="B113" s="46" t="s">
        <v>15</v>
      </c>
      <c r="C113" s="46">
        <v>25005</v>
      </c>
      <c r="D113" s="46">
        <v>19140</v>
      </c>
      <c r="E113" s="46">
        <v>100081</v>
      </c>
      <c r="F113" s="46">
        <v>17822</v>
      </c>
      <c r="G113" s="46">
        <v>8001</v>
      </c>
      <c r="H113" s="46" t="s">
        <v>15</v>
      </c>
      <c r="I113" s="46">
        <f t="shared" si="15"/>
        <v>170049</v>
      </c>
      <c r="J113" s="46"/>
      <c r="K113" s="46" t="s">
        <v>15</v>
      </c>
      <c r="L113" s="46">
        <v>117</v>
      </c>
      <c r="M113" s="46">
        <v>2529</v>
      </c>
      <c r="N113" s="46">
        <v>22198</v>
      </c>
      <c r="O113" s="46">
        <v>2358</v>
      </c>
      <c r="P113" s="46">
        <v>335</v>
      </c>
      <c r="Q113" s="46" t="s">
        <v>15</v>
      </c>
      <c r="R113" s="46">
        <f t="shared" si="16"/>
        <v>27537</v>
      </c>
    </row>
    <row r="114" spans="1:18">
      <c r="A114" s="352">
        <v>1983</v>
      </c>
      <c r="B114" s="46" t="s">
        <v>15</v>
      </c>
      <c r="C114" s="46">
        <v>8238</v>
      </c>
      <c r="D114" s="46">
        <v>21764</v>
      </c>
      <c r="E114" s="46">
        <v>18124</v>
      </c>
      <c r="F114" s="46">
        <v>7620</v>
      </c>
      <c r="G114" s="46">
        <v>140</v>
      </c>
      <c r="H114" s="46" t="s">
        <v>15</v>
      </c>
      <c r="I114" s="46">
        <f t="shared" si="15"/>
        <v>55886</v>
      </c>
      <c r="J114" s="46"/>
      <c r="K114" s="46" t="s">
        <v>15</v>
      </c>
      <c r="L114" s="46">
        <v>2</v>
      </c>
      <c r="M114" s="46">
        <v>6111</v>
      </c>
      <c r="N114" s="46">
        <v>4578</v>
      </c>
      <c r="O114" s="46">
        <v>2355</v>
      </c>
      <c r="P114" s="46">
        <v>31</v>
      </c>
      <c r="Q114" s="46" t="s">
        <v>15</v>
      </c>
      <c r="R114" s="46">
        <f t="shared" si="16"/>
        <v>13077</v>
      </c>
    </row>
    <row r="115" spans="1:18">
      <c r="A115" s="352">
        <v>1984</v>
      </c>
      <c r="B115" s="46" t="s">
        <v>15</v>
      </c>
      <c r="C115" s="46">
        <v>4438</v>
      </c>
      <c r="D115" s="46">
        <v>3579</v>
      </c>
      <c r="E115" s="46">
        <v>24292</v>
      </c>
      <c r="F115" s="46">
        <v>4118</v>
      </c>
      <c r="G115" s="46">
        <v>13324</v>
      </c>
      <c r="H115" s="46" t="s">
        <v>15</v>
      </c>
      <c r="I115" s="46">
        <f t="shared" si="15"/>
        <v>49751</v>
      </c>
      <c r="J115" s="46"/>
      <c r="K115" s="46" t="s">
        <v>15</v>
      </c>
      <c r="L115" s="46" t="s">
        <v>15</v>
      </c>
      <c r="M115" s="46">
        <v>279</v>
      </c>
      <c r="N115" s="46">
        <v>10926</v>
      </c>
      <c r="O115" s="46">
        <v>556</v>
      </c>
      <c r="P115" s="46">
        <v>314</v>
      </c>
      <c r="Q115" s="46" t="s">
        <v>15</v>
      </c>
      <c r="R115" s="46">
        <f t="shared" si="16"/>
        <v>12075</v>
      </c>
    </row>
    <row r="116" spans="1:18">
      <c r="A116" s="352">
        <v>1985</v>
      </c>
      <c r="B116" s="46" t="s">
        <v>15</v>
      </c>
      <c r="C116" s="46">
        <v>17269</v>
      </c>
      <c r="D116" s="46">
        <v>29524</v>
      </c>
      <c r="E116" s="46">
        <v>65724</v>
      </c>
      <c r="F116" s="46">
        <v>35816</v>
      </c>
      <c r="G116" s="46">
        <v>5647</v>
      </c>
      <c r="H116" s="46" t="s">
        <v>15</v>
      </c>
      <c r="I116" s="46">
        <f t="shared" si="15"/>
        <v>153980</v>
      </c>
      <c r="J116" s="46"/>
      <c r="K116" s="46" t="s">
        <v>15</v>
      </c>
      <c r="L116" s="46">
        <v>9</v>
      </c>
      <c r="M116" s="46">
        <v>2143</v>
      </c>
      <c r="N116" s="46">
        <v>6203</v>
      </c>
      <c r="O116" s="46">
        <v>1213</v>
      </c>
      <c r="P116" s="46">
        <v>53</v>
      </c>
      <c r="Q116" s="46" t="s">
        <v>15</v>
      </c>
      <c r="R116" s="46">
        <f t="shared" si="16"/>
        <v>9621</v>
      </c>
    </row>
    <row r="117" spans="1:18">
      <c r="A117" s="352">
        <v>1986</v>
      </c>
      <c r="B117" s="46" t="s">
        <v>15</v>
      </c>
      <c r="C117" s="46">
        <v>57019</v>
      </c>
      <c r="D117" s="46">
        <v>96524.68</v>
      </c>
      <c r="E117" s="46">
        <v>90196.96</v>
      </c>
      <c r="F117" s="46">
        <v>28103.74</v>
      </c>
      <c r="G117" s="46">
        <v>574</v>
      </c>
      <c r="H117" s="46" t="s">
        <v>15</v>
      </c>
      <c r="I117" s="46">
        <f t="shared" si="15"/>
        <v>272418.38</v>
      </c>
      <c r="J117" s="46"/>
      <c r="K117" s="46" t="s">
        <v>15</v>
      </c>
      <c r="L117" s="46" t="s">
        <v>15</v>
      </c>
      <c r="M117" s="46">
        <v>6892.353226980129</v>
      </c>
      <c r="N117" s="46">
        <v>12355.44784896161</v>
      </c>
      <c r="O117" s="46">
        <v>1581.8774455271632</v>
      </c>
      <c r="P117" s="46">
        <v>8</v>
      </c>
      <c r="Q117" s="46" t="s">
        <v>15</v>
      </c>
      <c r="R117" s="46">
        <v>20800</v>
      </c>
    </row>
    <row r="118" spans="1:18">
      <c r="A118" s="352">
        <v>1987</v>
      </c>
      <c r="B118" s="46" t="s">
        <v>15</v>
      </c>
      <c r="C118" s="46">
        <v>71544</v>
      </c>
      <c r="D118" s="46">
        <v>89448</v>
      </c>
      <c r="E118" s="46">
        <v>127588</v>
      </c>
      <c r="F118" s="46">
        <v>49204</v>
      </c>
      <c r="G118" s="46">
        <v>3432</v>
      </c>
      <c r="H118" s="46" t="s">
        <v>15</v>
      </c>
      <c r="I118" s="46">
        <f t="shared" si="15"/>
        <v>341216</v>
      </c>
      <c r="J118" s="46"/>
      <c r="K118" s="46" t="s">
        <v>15</v>
      </c>
      <c r="L118" s="46" t="s">
        <v>15</v>
      </c>
      <c r="M118" s="46">
        <v>9094.3236726120376</v>
      </c>
      <c r="N118" s="46">
        <v>16599.473434253487</v>
      </c>
      <c r="O118" s="46" t="s">
        <v>15</v>
      </c>
      <c r="P118" s="46">
        <v>176.69293924466345</v>
      </c>
      <c r="Q118" s="46" t="s">
        <v>15</v>
      </c>
      <c r="R118" s="46">
        <v>25900</v>
      </c>
    </row>
    <row r="119" spans="1:18">
      <c r="A119" s="352">
        <v>1988</v>
      </c>
      <c r="B119" s="46" t="s">
        <v>15</v>
      </c>
      <c r="C119" s="46">
        <v>91548</v>
      </c>
      <c r="D119" s="46">
        <v>110116</v>
      </c>
      <c r="E119" s="46">
        <v>157350</v>
      </c>
      <c r="F119" s="46">
        <v>52196</v>
      </c>
      <c r="G119" s="46">
        <v>13453</v>
      </c>
      <c r="H119" s="46" t="s">
        <v>15</v>
      </c>
      <c r="I119" s="46">
        <f t="shared" si="15"/>
        <v>424663</v>
      </c>
      <c r="J119" s="46"/>
      <c r="K119" s="46" t="s">
        <v>15</v>
      </c>
      <c r="L119" s="46" t="s">
        <v>15</v>
      </c>
      <c r="M119" s="46">
        <v>8980.5948515085311</v>
      </c>
      <c r="N119" s="46">
        <v>20132</v>
      </c>
      <c r="O119" s="46">
        <v>1779</v>
      </c>
      <c r="P119" s="46">
        <v>54.785503044360688</v>
      </c>
      <c r="Q119" s="46" t="s">
        <v>15</v>
      </c>
      <c r="R119" s="46">
        <v>30900</v>
      </c>
    </row>
    <row r="120" spans="1:18">
      <c r="A120" s="352">
        <v>1989</v>
      </c>
      <c r="B120" s="46" t="s">
        <v>15</v>
      </c>
      <c r="C120" s="46">
        <v>7445</v>
      </c>
      <c r="D120" s="46">
        <v>20453</v>
      </c>
      <c r="E120" s="46">
        <v>64369</v>
      </c>
      <c r="F120" s="46">
        <v>46334</v>
      </c>
      <c r="G120" s="46">
        <v>5628</v>
      </c>
      <c r="H120" s="46" t="s">
        <v>15</v>
      </c>
      <c r="I120" s="46">
        <f t="shared" si="15"/>
        <v>144229</v>
      </c>
      <c r="J120" s="46"/>
      <c r="K120" s="46" t="s">
        <v>15</v>
      </c>
      <c r="L120" s="46" t="s">
        <v>15</v>
      </c>
      <c r="M120" s="46">
        <v>3929.3661474014921</v>
      </c>
      <c r="N120" s="46">
        <v>13643</v>
      </c>
      <c r="O120" s="46">
        <v>7865.2571381416074</v>
      </c>
      <c r="P120" s="46">
        <v>321</v>
      </c>
      <c r="Q120" s="46" t="s">
        <v>15</v>
      </c>
      <c r="R120" s="46">
        <v>25800</v>
      </c>
    </row>
    <row r="121" spans="1:18">
      <c r="A121" s="352">
        <v>1990</v>
      </c>
      <c r="B121" s="46" t="s">
        <v>15</v>
      </c>
      <c r="C121" s="46">
        <v>6782</v>
      </c>
      <c r="D121" s="46">
        <v>45549</v>
      </c>
      <c r="E121" s="46">
        <v>19802</v>
      </c>
      <c r="F121" s="46">
        <v>5030</v>
      </c>
      <c r="G121" s="46">
        <v>2390</v>
      </c>
      <c r="H121" s="46" t="s">
        <v>15</v>
      </c>
      <c r="I121" s="46">
        <f t="shared" si="15"/>
        <v>79553</v>
      </c>
      <c r="J121" s="46"/>
      <c r="K121" s="46" t="s">
        <v>15</v>
      </c>
      <c r="L121" s="46" t="s">
        <v>15</v>
      </c>
      <c r="M121" s="46">
        <v>16633</v>
      </c>
      <c r="N121" s="46">
        <v>7339</v>
      </c>
      <c r="O121" s="46">
        <v>2277</v>
      </c>
      <c r="P121" s="46">
        <v>389</v>
      </c>
      <c r="Q121" s="46" t="s">
        <v>15</v>
      </c>
      <c r="R121" s="46">
        <v>26600</v>
      </c>
    </row>
    <row r="122" spans="1:18">
      <c r="A122" s="352">
        <v>1991</v>
      </c>
      <c r="B122" s="46" t="s">
        <v>15</v>
      </c>
      <c r="C122" s="46" t="s">
        <v>15</v>
      </c>
      <c r="D122" s="46" t="s">
        <v>15</v>
      </c>
      <c r="E122" s="46" t="s">
        <v>15</v>
      </c>
      <c r="F122" s="46">
        <v>34300</v>
      </c>
      <c r="G122" s="46">
        <v>1300</v>
      </c>
      <c r="H122" s="46" t="s">
        <v>15</v>
      </c>
      <c r="I122" s="46">
        <f t="shared" si="15"/>
        <v>35600</v>
      </c>
      <c r="J122" s="46"/>
      <c r="K122" s="46" t="s">
        <v>15</v>
      </c>
      <c r="L122" s="46" t="s">
        <v>15</v>
      </c>
      <c r="M122" s="46" t="s">
        <v>15</v>
      </c>
      <c r="N122" s="46" t="s">
        <v>15</v>
      </c>
      <c r="O122" s="46">
        <v>4500</v>
      </c>
      <c r="P122" s="46" t="s">
        <v>15</v>
      </c>
      <c r="Q122" s="46" t="s">
        <v>15</v>
      </c>
      <c r="R122" s="46">
        <v>4500</v>
      </c>
    </row>
    <row r="123" spans="1:18">
      <c r="A123" s="352">
        <v>1992</v>
      </c>
      <c r="B123" s="46" t="s">
        <v>15</v>
      </c>
      <c r="C123" s="46" t="s">
        <v>15</v>
      </c>
      <c r="D123" s="46" t="s">
        <v>15</v>
      </c>
      <c r="E123" s="46" t="s">
        <v>15</v>
      </c>
      <c r="F123" s="46" t="s">
        <v>15</v>
      </c>
      <c r="G123" s="46" t="s">
        <v>15</v>
      </c>
      <c r="H123" s="46" t="s">
        <v>15</v>
      </c>
      <c r="I123" s="46" t="s">
        <v>15</v>
      </c>
      <c r="J123" s="46"/>
      <c r="K123" s="46" t="s">
        <v>15</v>
      </c>
      <c r="L123" s="46" t="s">
        <v>15</v>
      </c>
      <c r="M123" s="46" t="s">
        <v>15</v>
      </c>
      <c r="N123" s="46" t="s">
        <v>15</v>
      </c>
      <c r="O123" s="46" t="s">
        <v>15</v>
      </c>
      <c r="P123" s="46" t="s">
        <v>15</v>
      </c>
      <c r="Q123" s="46" t="s">
        <v>15</v>
      </c>
      <c r="R123" s="46" t="s">
        <v>15</v>
      </c>
    </row>
    <row r="124" spans="1:18">
      <c r="A124" s="352">
        <v>1993</v>
      </c>
      <c r="B124" s="46" t="s">
        <v>15</v>
      </c>
      <c r="C124" s="46">
        <v>388</v>
      </c>
      <c r="D124" s="46" t="s">
        <v>15</v>
      </c>
      <c r="E124" s="46" t="s">
        <v>15</v>
      </c>
      <c r="F124" s="46" t="s">
        <v>15</v>
      </c>
      <c r="G124" s="46">
        <v>19503</v>
      </c>
      <c r="H124" s="46" t="s">
        <v>15</v>
      </c>
      <c r="I124" s="46">
        <f t="shared" ref="I124:I138" si="17">SUM(B124:H124)</f>
        <v>19891</v>
      </c>
      <c r="J124" s="46"/>
      <c r="K124" s="46" t="s">
        <v>15</v>
      </c>
      <c r="L124" s="46" t="s">
        <v>15</v>
      </c>
      <c r="M124" s="46" t="s">
        <v>15</v>
      </c>
      <c r="N124" s="46" t="s">
        <v>15</v>
      </c>
      <c r="O124" s="46" t="s">
        <v>15</v>
      </c>
      <c r="P124" s="46" t="s">
        <v>15</v>
      </c>
      <c r="Q124" s="46" t="s">
        <v>15</v>
      </c>
      <c r="R124" s="46" t="s">
        <v>15</v>
      </c>
    </row>
    <row r="125" spans="1:18">
      <c r="A125" s="352">
        <v>1994</v>
      </c>
      <c r="B125" s="46" t="s">
        <v>15</v>
      </c>
      <c r="C125" s="46" t="s">
        <v>15</v>
      </c>
      <c r="D125" s="46" t="s">
        <v>15</v>
      </c>
      <c r="E125" s="46" t="s">
        <v>15</v>
      </c>
      <c r="F125" s="46" t="s">
        <v>15</v>
      </c>
      <c r="G125" s="46">
        <v>5210</v>
      </c>
      <c r="H125" s="46" t="s">
        <v>15</v>
      </c>
      <c r="I125" s="46">
        <f t="shared" si="17"/>
        <v>5210</v>
      </c>
      <c r="J125" s="46"/>
      <c r="K125" s="46" t="s">
        <v>15</v>
      </c>
      <c r="L125" s="46" t="s">
        <v>15</v>
      </c>
      <c r="M125" s="46" t="s">
        <v>15</v>
      </c>
      <c r="N125" s="46" t="s">
        <v>15</v>
      </c>
      <c r="O125" s="46" t="s">
        <v>15</v>
      </c>
      <c r="P125" s="46" t="s">
        <v>15</v>
      </c>
      <c r="Q125" s="46" t="s">
        <v>15</v>
      </c>
      <c r="R125" s="46" t="s">
        <v>15</v>
      </c>
    </row>
    <row r="126" spans="1:18">
      <c r="A126" s="352">
        <v>1995</v>
      </c>
      <c r="B126" s="46" t="s">
        <v>15</v>
      </c>
      <c r="C126" s="46" t="s">
        <v>15</v>
      </c>
      <c r="D126" s="46" t="s">
        <v>15</v>
      </c>
      <c r="E126" s="46" t="s">
        <v>15</v>
      </c>
      <c r="F126" s="46" t="s">
        <v>15</v>
      </c>
      <c r="G126" s="46">
        <v>8714</v>
      </c>
      <c r="H126" s="46" t="s">
        <v>15</v>
      </c>
      <c r="I126" s="46">
        <f t="shared" si="17"/>
        <v>8714</v>
      </c>
      <c r="J126" s="46"/>
      <c r="K126" s="46" t="s">
        <v>15</v>
      </c>
      <c r="L126" s="46" t="s">
        <v>15</v>
      </c>
      <c r="M126" s="46" t="s">
        <v>15</v>
      </c>
      <c r="N126" s="46" t="s">
        <v>15</v>
      </c>
      <c r="O126" s="46" t="s">
        <v>15</v>
      </c>
      <c r="P126" s="46" t="s">
        <v>15</v>
      </c>
      <c r="Q126" s="46" t="s">
        <v>15</v>
      </c>
      <c r="R126" s="46" t="s">
        <v>15</v>
      </c>
    </row>
    <row r="127" spans="1:18">
      <c r="A127" s="352">
        <v>1996</v>
      </c>
      <c r="B127" s="46" t="s">
        <v>15</v>
      </c>
      <c r="C127" s="46" t="s">
        <v>15</v>
      </c>
      <c r="D127" s="46" t="s">
        <v>15</v>
      </c>
      <c r="E127" s="46" t="s">
        <v>15</v>
      </c>
      <c r="F127" s="46">
        <v>14443</v>
      </c>
      <c r="G127" s="46">
        <v>8487</v>
      </c>
      <c r="H127" s="46" t="s">
        <v>15</v>
      </c>
      <c r="I127" s="46">
        <f t="shared" si="17"/>
        <v>22930</v>
      </c>
      <c r="J127" s="46"/>
      <c r="K127" s="46" t="s">
        <v>15</v>
      </c>
      <c r="L127" s="46" t="s">
        <v>15</v>
      </c>
      <c r="M127" s="46" t="s">
        <v>15</v>
      </c>
      <c r="N127" s="46" t="s">
        <v>15</v>
      </c>
      <c r="O127" s="46" t="s">
        <v>15</v>
      </c>
      <c r="P127" s="46" t="s">
        <v>15</v>
      </c>
      <c r="Q127" s="46" t="s">
        <v>15</v>
      </c>
      <c r="R127" s="46" t="s">
        <v>15</v>
      </c>
    </row>
    <row r="128" spans="1:18">
      <c r="A128" s="352">
        <v>1997</v>
      </c>
      <c r="B128" s="46" t="s">
        <v>15</v>
      </c>
      <c r="C128" s="46" t="s">
        <v>15</v>
      </c>
      <c r="D128" s="46" t="s">
        <v>15</v>
      </c>
      <c r="E128" s="46" t="s">
        <v>15</v>
      </c>
      <c r="F128" s="46" t="s">
        <v>15</v>
      </c>
      <c r="G128" s="46">
        <v>3776</v>
      </c>
      <c r="H128" s="46" t="s">
        <v>15</v>
      </c>
      <c r="I128" s="46">
        <f t="shared" si="17"/>
        <v>3776</v>
      </c>
      <c r="J128" s="46"/>
      <c r="K128" s="46" t="s">
        <v>15</v>
      </c>
      <c r="L128" s="46" t="s">
        <v>15</v>
      </c>
      <c r="M128" s="46" t="s">
        <v>15</v>
      </c>
      <c r="N128" s="46" t="s">
        <v>15</v>
      </c>
      <c r="O128" s="46" t="s">
        <v>15</v>
      </c>
      <c r="P128" s="46" t="s">
        <v>15</v>
      </c>
      <c r="Q128" s="46" t="s">
        <v>15</v>
      </c>
      <c r="R128" s="46" t="s">
        <v>15</v>
      </c>
    </row>
    <row r="129" spans="1:18">
      <c r="A129" s="352">
        <v>1998</v>
      </c>
      <c r="B129" s="46" t="s">
        <v>15</v>
      </c>
      <c r="C129" s="46" t="s">
        <v>15</v>
      </c>
      <c r="D129" s="46" t="s">
        <v>15</v>
      </c>
      <c r="E129" s="46" t="s">
        <v>15</v>
      </c>
      <c r="F129" s="46" t="s">
        <v>15</v>
      </c>
      <c r="G129" s="46">
        <v>2882</v>
      </c>
      <c r="H129" s="46" t="s">
        <v>15</v>
      </c>
      <c r="I129" s="46">
        <f t="shared" si="17"/>
        <v>2882</v>
      </c>
      <c r="J129" s="46"/>
      <c r="K129" s="46" t="s">
        <v>15</v>
      </c>
      <c r="L129" s="46" t="s">
        <v>15</v>
      </c>
      <c r="M129" s="46" t="s">
        <v>15</v>
      </c>
      <c r="N129" s="46" t="s">
        <v>15</v>
      </c>
      <c r="O129" s="46" t="s">
        <v>15</v>
      </c>
      <c r="P129" s="46" t="s">
        <v>15</v>
      </c>
      <c r="Q129" s="46" t="s">
        <v>15</v>
      </c>
      <c r="R129" s="46" t="s">
        <v>15</v>
      </c>
    </row>
    <row r="130" spans="1:18">
      <c r="A130" s="352">
        <v>1999</v>
      </c>
      <c r="B130" s="46" t="s">
        <v>15</v>
      </c>
      <c r="C130" s="46" t="s">
        <v>15</v>
      </c>
      <c r="D130" s="46" t="s">
        <v>15</v>
      </c>
      <c r="E130" s="46" t="s">
        <v>15</v>
      </c>
      <c r="F130" s="46" t="s">
        <v>15</v>
      </c>
      <c r="G130" s="46">
        <v>2283</v>
      </c>
      <c r="H130" s="46" t="s">
        <v>15</v>
      </c>
      <c r="I130" s="46">
        <f t="shared" si="17"/>
        <v>2283</v>
      </c>
      <c r="J130" s="46"/>
      <c r="K130" s="46" t="s">
        <v>15</v>
      </c>
      <c r="L130" s="46" t="s">
        <v>15</v>
      </c>
      <c r="M130" s="46" t="s">
        <v>15</v>
      </c>
      <c r="N130" s="46" t="s">
        <v>15</v>
      </c>
      <c r="O130" s="46" t="s">
        <v>15</v>
      </c>
      <c r="P130" s="46" t="s">
        <v>15</v>
      </c>
      <c r="Q130" s="46" t="s">
        <v>15</v>
      </c>
      <c r="R130" s="46" t="s">
        <v>15</v>
      </c>
    </row>
    <row r="131" spans="1:18">
      <c r="A131" s="352">
        <v>2000</v>
      </c>
      <c r="B131" s="46" t="s">
        <v>15</v>
      </c>
      <c r="C131" s="46" t="s">
        <v>15</v>
      </c>
      <c r="D131" s="46" t="s">
        <v>15</v>
      </c>
      <c r="E131" s="46" t="s">
        <v>15</v>
      </c>
      <c r="F131" s="46" t="s">
        <v>15</v>
      </c>
      <c r="G131" s="46">
        <v>30773</v>
      </c>
      <c r="H131" s="46" t="s">
        <v>15</v>
      </c>
      <c r="I131" s="46">
        <f t="shared" si="17"/>
        <v>30773</v>
      </c>
      <c r="J131" s="46"/>
      <c r="K131" s="46" t="s">
        <v>15</v>
      </c>
      <c r="L131" s="46" t="s">
        <v>15</v>
      </c>
      <c r="M131" s="46" t="s">
        <v>15</v>
      </c>
      <c r="N131" s="46" t="s">
        <v>15</v>
      </c>
      <c r="O131" s="46" t="s">
        <v>15</v>
      </c>
      <c r="P131" s="46" t="s">
        <v>15</v>
      </c>
      <c r="Q131" s="46" t="s">
        <v>15</v>
      </c>
      <c r="R131" s="46" t="s">
        <v>15</v>
      </c>
    </row>
    <row r="132" spans="1:18">
      <c r="A132" s="352">
        <v>2001</v>
      </c>
      <c r="B132" s="46" t="s">
        <v>15</v>
      </c>
      <c r="C132" s="46">
        <v>4297</v>
      </c>
      <c r="D132" s="46" t="s">
        <v>15</v>
      </c>
      <c r="E132" s="46" t="s">
        <v>15</v>
      </c>
      <c r="F132" s="46" t="s">
        <v>15</v>
      </c>
      <c r="G132" s="46">
        <v>10696</v>
      </c>
      <c r="H132" s="46" t="s">
        <v>15</v>
      </c>
      <c r="I132" s="46">
        <f t="shared" si="17"/>
        <v>14993</v>
      </c>
      <c r="J132" s="46"/>
      <c r="K132" s="46" t="s">
        <v>15</v>
      </c>
      <c r="L132" s="46" t="s">
        <v>15</v>
      </c>
      <c r="M132" s="46" t="s">
        <v>15</v>
      </c>
      <c r="N132" s="46" t="s">
        <v>15</v>
      </c>
      <c r="O132" s="46" t="s">
        <v>15</v>
      </c>
      <c r="P132" s="46" t="s">
        <v>15</v>
      </c>
      <c r="Q132" s="46" t="s">
        <v>15</v>
      </c>
      <c r="R132" s="46" t="s">
        <v>15</v>
      </c>
    </row>
    <row r="133" spans="1:18">
      <c r="A133" s="352">
        <v>2002</v>
      </c>
      <c r="B133" s="46" t="s">
        <v>15</v>
      </c>
      <c r="C133" s="46" t="s">
        <v>15</v>
      </c>
      <c r="D133" s="46" t="s">
        <v>15</v>
      </c>
      <c r="E133" s="46">
        <v>18627</v>
      </c>
      <c r="F133" s="46">
        <v>40788</v>
      </c>
      <c r="G133" s="46">
        <v>5921</v>
      </c>
      <c r="H133" s="46" t="s">
        <v>15</v>
      </c>
      <c r="I133" s="46">
        <f t="shared" si="17"/>
        <v>65336</v>
      </c>
      <c r="J133" s="46"/>
      <c r="K133" s="46" t="s">
        <v>15</v>
      </c>
      <c r="L133" s="46" t="s">
        <v>15</v>
      </c>
      <c r="M133" s="46" t="s">
        <v>15</v>
      </c>
      <c r="N133" s="46" t="s">
        <v>15</v>
      </c>
      <c r="O133" s="46" t="s">
        <v>15</v>
      </c>
      <c r="P133" s="46" t="s">
        <v>15</v>
      </c>
      <c r="Q133" s="46" t="s">
        <v>15</v>
      </c>
      <c r="R133" s="46" t="s">
        <v>15</v>
      </c>
    </row>
    <row r="134" spans="1:18">
      <c r="A134" s="352">
        <v>2003</v>
      </c>
      <c r="B134" s="46" t="s">
        <v>15</v>
      </c>
      <c r="C134" s="46">
        <v>31132</v>
      </c>
      <c r="D134" s="46" t="s">
        <v>15</v>
      </c>
      <c r="E134" s="46">
        <v>70542</v>
      </c>
      <c r="F134" s="46">
        <v>84285</v>
      </c>
      <c r="G134" s="46">
        <v>62916</v>
      </c>
      <c r="H134" s="46" t="s">
        <v>15</v>
      </c>
      <c r="I134" s="46">
        <f t="shared" si="17"/>
        <v>248875</v>
      </c>
      <c r="J134" s="46"/>
      <c r="K134" s="46" t="s">
        <v>15</v>
      </c>
      <c r="L134" s="46" t="s">
        <v>15</v>
      </c>
      <c r="M134" s="46" t="s">
        <v>15</v>
      </c>
      <c r="N134" s="46" t="s">
        <v>15</v>
      </c>
      <c r="O134" s="46" t="s">
        <v>15</v>
      </c>
      <c r="P134" s="46" t="s">
        <v>15</v>
      </c>
      <c r="Q134" s="46" t="s">
        <v>15</v>
      </c>
      <c r="R134" s="46" t="s">
        <v>15</v>
      </c>
    </row>
    <row r="135" spans="1:18">
      <c r="A135" s="352">
        <v>2004</v>
      </c>
      <c r="B135" s="46" t="s">
        <v>15</v>
      </c>
      <c r="C135" s="46" t="s">
        <v>15</v>
      </c>
      <c r="D135" s="46" t="s">
        <v>15</v>
      </c>
      <c r="E135" s="46">
        <v>65937</v>
      </c>
      <c r="F135" s="46">
        <v>30487</v>
      </c>
      <c r="G135" s="46">
        <v>10835</v>
      </c>
      <c r="H135" s="46" t="s">
        <v>15</v>
      </c>
      <c r="I135" s="46">
        <f t="shared" si="17"/>
        <v>107259</v>
      </c>
      <c r="J135" s="46"/>
      <c r="K135" s="46" t="s">
        <v>15</v>
      </c>
      <c r="L135" s="46" t="s">
        <v>15</v>
      </c>
      <c r="M135" s="46" t="s">
        <v>15</v>
      </c>
      <c r="N135" s="46" t="s">
        <v>15</v>
      </c>
      <c r="O135" s="46" t="s">
        <v>15</v>
      </c>
      <c r="P135" s="46" t="s">
        <v>15</v>
      </c>
      <c r="Q135" s="46" t="s">
        <v>15</v>
      </c>
      <c r="R135" s="46" t="s">
        <v>15</v>
      </c>
    </row>
    <row r="136" spans="1:18">
      <c r="A136" s="352">
        <v>2005</v>
      </c>
      <c r="B136" s="46" t="s">
        <v>15</v>
      </c>
      <c r="C136" s="46" t="s">
        <v>15</v>
      </c>
      <c r="D136" s="46" t="s">
        <v>15</v>
      </c>
      <c r="E136" s="46" t="s">
        <v>15</v>
      </c>
      <c r="F136" s="46" t="s">
        <v>15</v>
      </c>
      <c r="G136" s="46">
        <v>45869</v>
      </c>
      <c r="H136" s="46" t="s">
        <v>15</v>
      </c>
      <c r="I136" s="46">
        <f t="shared" si="17"/>
        <v>45869</v>
      </c>
      <c r="J136" s="46"/>
      <c r="K136" s="46" t="s">
        <v>15</v>
      </c>
      <c r="L136" s="46" t="s">
        <v>15</v>
      </c>
      <c r="M136" s="46" t="s">
        <v>15</v>
      </c>
      <c r="N136" s="46" t="s">
        <v>15</v>
      </c>
      <c r="O136" s="46" t="s">
        <v>15</v>
      </c>
      <c r="P136" s="46" t="s">
        <v>15</v>
      </c>
      <c r="Q136" s="46" t="s">
        <v>15</v>
      </c>
      <c r="R136" s="46" t="s">
        <v>15</v>
      </c>
    </row>
    <row r="137" spans="1:18">
      <c r="A137" s="352">
        <v>2006</v>
      </c>
      <c r="B137" s="46" t="s">
        <v>15</v>
      </c>
      <c r="C137" s="46" t="s">
        <v>15</v>
      </c>
      <c r="D137" s="46" t="s">
        <v>15</v>
      </c>
      <c r="E137" s="46" t="s">
        <v>15</v>
      </c>
      <c r="F137" s="46" t="s">
        <v>15</v>
      </c>
      <c r="G137" s="46">
        <v>10835</v>
      </c>
      <c r="H137" s="46" t="s">
        <v>15</v>
      </c>
      <c r="I137" s="46">
        <f t="shared" si="17"/>
        <v>10835</v>
      </c>
      <c r="J137" s="46"/>
      <c r="K137" s="46" t="s">
        <v>15</v>
      </c>
      <c r="L137" s="46" t="s">
        <v>15</v>
      </c>
      <c r="M137" s="46" t="s">
        <v>15</v>
      </c>
      <c r="N137" s="46" t="s">
        <v>15</v>
      </c>
      <c r="O137" s="46" t="s">
        <v>15</v>
      </c>
      <c r="P137" s="46" t="s">
        <v>15</v>
      </c>
      <c r="Q137" s="46" t="s">
        <v>15</v>
      </c>
      <c r="R137" s="46" t="s">
        <v>15</v>
      </c>
    </row>
    <row r="138" spans="1:18">
      <c r="A138" s="352">
        <v>2007</v>
      </c>
      <c r="B138" s="53">
        <v>748</v>
      </c>
      <c r="C138" s="53" t="s">
        <v>15</v>
      </c>
      <c r="D138" s="53" t="s">
        <v>15</v>
      </c>
      <c r="E138" s="53" t="s">
        <v>15</v>
      </c>
      <c r="F138" s="53">
        <v>15173</v>
      </c>
      <c r="G138" s="53">
        <v>195</v>
      </c>
      <c r="H138" s="53" t="s">
        <v>15</v>
      </c>
      <c r="I138" s="53">
        <f t="shared" si="17"/>
        <v>16116</v>
      </c>
      <c r="J138" s="53"/>
      <c r="K138" s="53" t="s">
        <v>15</v>
      </c>
      <c r="L138" s="53" t="s">
        <v>15</v>
      </c>
      <c r="M138" s="53" t="s">
        <v>15</v>
      </c>
      <c r="N138" s="53" t="s">
        <v>15</v>
      </c>
      <c r="O138" s="53" t="s">
        <v>15</v>
      </c>
      <c r="P138" s="53" t="s">
        <v>15</v>
      </c>
      <c r="Q138" s="53" t="s">
        <v>15</v>
      </c>
      <c r="R138" s="53" t="s">
        <v>15</v>
      </c>
    </row>
    <row r="139" spans="1:18">
      <c r="A139" s="352">
        <v>2008</v>
      </c>
      <c r="B139" s="53" t="s">
        <v>15</v>
      </c>
      <c r="C139" s="53" t="s">
        <v>15</v>
      </c>
      <c r="D139" s="53" t="s">
        <v>15</v>
      </c>
      <c r="E139" s="53" t="s">
        <v>15</v>
      </c>
      <c r="F139" s="53" t="s">
        <v>15</v>
      </c>
      <c r="G139" s="53" t="s">
        <v>15</v>
      </c>
      <c r="H139" s="53" t="s">
        <v>15</v>
      </c>
      <c r="I139" s="53" t="s">
        <v>15</v>
      </c>
      <c r="J139" s="53"/>
      <c r="K139" s="53" t="s">
        <v>15</v>
      </c>
      <c r="L139" s="53" t="s">
        <v>15</v>
      </c>
      <c r="M139" s="53" t="s">
        <v>15</v>
      </c>
      <c r="N139" s="53" t="s">
        <v>15</v>
      </c>
      <c r="O139" s="53" t="s">
        <v>15</v>
      </c>
      <c r="P139" s="53" t="s">
        <v>15</v>
      </c>
      <c r="Q139" s="53" t="s">
        <v>15</v>
      </c>
      <c r="R139" s="53" t="s">
        <v>15</v>
      </c>
    </row>
    <row r="140" spans="1:18">
      <c r="A140" s="352">
        <v>2009</v>
      </c>
      <c r="B140" s="53" t="s">
        <v>15</v>
      </c>
      <c r="C140" s="53" t="s">
        <v>15</v>
      </c>
      <c r="D140" s="53" t="s">
        <v>15</v>
      </c>
      <c r="E140" s="53" t="s">
        <v>15</v>
      </c>
      <c r="F140" s="53" t="s">
        <v>15</v>
      </c>
      <c r="G140" s="53" t="s">
        <v>15</v>
      </c>
      <c r="H140" s="53" t="s">
        <v>15</v>
      </c>
      <c r="I140" s="53" t="s">
        <v>15</v>
      </c>
      <c r="J140" s="53"/>
      <c r="K140" s="53" t="s">
        <v>15</v>
      </c>
      <c r="L140" s="53" t="s">
        <v>15</v>
      </c>
      <c r="M140" s="53" t="s">
        <v>15</v>
      </c>
      <c r="N140" s="53" t="s">
        <v>15</v>
      </c>
      <c r="O140" s="53" t="s">
        <v>15</v>
      </c>
      <c r="P140" s="53" t="s">
        <v>15</v>
      </c>
      <c r="Q140" s="53" t="s">
        <v>15</v>
      </c>
      <c r="R140" s="53" t="s">
        <v>15</v>
      </c>
    </row>
    <row r="141" spans="1:18">
      <c r="A141" s="352">
        <v>2010</v>
      </c>
      <c r="B141" s="53" t="s">
        <v>15</v>
      </c>
      <c r="C141" s="53" t="s">
        <v>15</v>
      </c>
      <c r="D141" s="53" t="s">
        <v>15</v>
      </c>
      <c r="E141" s="53">
        <v>6371</v>
      </c>
      <c r="F141" s="53">
        <v>6182</v>
      </c>
      <c r="G141" s="53" t="s">
        <v>15</v>
      </c>
      <c r="H141" s="53" t="s">
        <v>15</v>
      </c>
      <c r="I141" s="53">
        <f t="shared" ref="I141:I145" si="18">SUM(B141:H141)</f>
        <v>12553</v>
      </c>
      <c r="J141" s="53"/>
      <c r="K141" s="53" t="s">
        <v>15</v>
      </c>
      <c r="L141" s="53" t="s">
        <v>15</v>
      </c>
      <c r="M141" s="53" t="s">
        <v>15</v>
      </c>
      <c r="N141" s="53" t="s">
        <v>15</v>
      </c>
      <c r="O141" s="53" t="s">
        <v>15</v>
      </c>
      <c r="P141" s="53" t="s">
        <v>15</v>
      </c>
      <c r="Q141" s="53" t="s">
        <v>15</v>
      </c>
      <c r="R141" s="53" t="s">
        <v>15</v>
      </c>
    </row>
    <row r="142" spans="1:18">
      <c r="A142" s="352">
        <v>2011</v>
      </c>
      <c r="B142" s="53" t="s">
        <v>15</v>
      </c>
      <c r="C142" s="53" t="s">
        <v>15</v>
      </c>
      <c r="D142" s="53" t="s">
        <v>15</v>
      </c>
      <c r="E142" s="53">
        <v>21085</v>
      </c>
      <c r="F142" s="53">
        <v>17766</v>
      </c>
      <c r="G142" s="53">
        <v>460</v>
      </c>
      <c r="H142" s="53" t="s">
        <v>15</v>
      </c>
      <c r="I142" s="53">
        <f t="shared" si="18"/>
        <v>39311</v>
      </c>
      <c r="J142" s="53"/>
      <c r="K142" s="53" t="s">
        <v>15</v>
      </c>
      <c r="L142" s="53" t="s">
        <v>15</v>
      </c>
      <c r="M142" s="53" t="s">
        <v>15</v>
      </c>
      <c r="N142" s="53" t="s">
        <v>15</v>
      </c>
      <c r="O142" s="53" t="s">
        <v>15</v>
      </c>
      <c r="P142" s="53" t="s">
        <v>15</v>
      </c>
      <c r="Q142" s="53" t="s">
        <v>15</v>
      </c>
      <c r="R142" s="53" t="s">
        <v>15</v>
      </c>
    </row>
    <row r="143" spans="1:18">
      <c r="A143" s="352">
        <v>2012</v>
      </c>
      <c r="B143" s="53" t="s">
        <v>15</v>
      </c>
      <c r="C143" s="53" t="s">
        <v>15</v>
      </c>
      <c r="D143" s="53" t="s">
        <v>15</v>
      </c>
      <c r="E143" s="53">
        <v>24324</v>
      </c>
      <c r="F143" s="53">
        <v>12304</v>
      </c>
      <c r="G143" s="53">
        <v>1654</v>
      </c>
      <c r="H143" s="53" t="s">
        <v>15</v>
      </c>
      <c r="I143" s="53">
        <f t="shared" si="18"/>
        <v>38282</v>
      </c>
      <c r="J143" s="53"/>
      <c r="K143" s="53" t="s">
        <v>15</v>
      </c>
      <c r="L143" s="53" t="s">
        <v>15</v>
      </c>
      <c r="M143" s="53" t="s">
        <v>15</v>
      </c>
      <c r="N143" s="53" t="s">
        <v>15</v>
      </c>
      <c r="O143" s="53" t="s">
        <v>15</v>
      </c>
      <c r="P143" s="53" t="s">
        <v>15</v>
      </c>
      <c r="Q143" s="53" t="s">
        <v>15</v>
      </c>
      <c r="R143" s="53" t="s">
        <v>15</v>
      </c>
    </row>
    <row r="144" spans="1:18">
      <c r="A144" s="352">
        <v>2013</v>
      </c>
      <c r="B144" s="53" t="s">
        <v>15</v>
      </c>
      <c r="C144" s="53">
        <v>4352</v>
      </c>
      <c r="D144" s="53">
        <v>23785</v>
      </c>
      <c r="E144" s="53">
        <v>68781</v>
      </c>
      <c r="F144" s="53">
        <v>14916</v>
      </c>
      <c r="G144" s="53">
        <v>4324</v>
      </c>
      <c r="H144" s="53" t="s">
        <v>15</v>
      </c>
      <c r="I144" s="53">
        <f t="shared" si="18"/>
        <v>116158</v>
      </c>
      <c r="J144" s="53"/>
      <c r="K144" s="53" t="s">
        <v>15</v>
      </c>
      <c r="L144" s="53" t="s">
        <v>15</v>
      </c>
      <c r="M144" s="53" t="s">
        <v>15</v>
      </c>
      <c r="N144" s="53" t="s">
        <v>15</v>
      </c>
      <c r="O144" s="53" t="s">
        <v>15</v>
      </c>
      <c r="P144" s="53" t="s">
        <v>15</v>
      </c>
      <c r="Q144" s="53" t="s">
        <v>15</v>
      </c>
      <c r="R144" s="53" t="s">
        <v>15</v>
      </c>
    </row>
    <row r="145" spans="1:18">
      <c r="A145" s="352">
        <v>2014</v>
      </c>
      <c r="B145" s="53" t="s">
        <v>15</v>
      </c>
      <c r="C145" s="53" t="s">
        <v>15</v>
      </c>
      <c r="D145" s="53">
        <v>23126</v>
      </c>
      <c r="E145" s="53">
        <v>45563</v>
      </c>
      <c r="F145" s="53">
        <v>7788</v>
      </c>
      <c r="G145" s="53">
        <v>454</v>
      </c>
      <c r="H145" s="53" t="s">
        <v>15</v>
      </c>
      <c r="I145" s="53">
        <f t="shared" si="18"/>
        <v>76931</v>
      </c>
      <c r="J145" s="53"/>
      <c r="K145" s="53" t="s">
        <v>15</v>
      </c>
      <c r="L145" s="53" t="s">
        <v>15</v>
      </c>
      <c r="M145" s="53" t="s">
        <v>15</v>
      </c>
      <c r="N145" s="53" t="s">
        <v>15</v>
      </c>
      <c r="O145" s="53" t="s">
        <v>15</v>
      </c>
      <c r="P145" s="53" t="s">
        <v>15</v>
      </c>
      <c r="Q145" s="53" t="s">
        <v>15</v>
      </c>
      <c r="R145" s="53" t="s">
        <v>15</v>
      </c>
    </row>
    <row r="146" spans="1:18">
      <c r="A146" s="352">
        <v>2015</v>
      </c>
      <c r="B146" s="53" t="s">
        <v>15</v>
      </c>
      <c r="C146" s="53">
        <v>38546</v>
      </c>
      <c r="D146" s="53">
        <v>11317</v>
      </c>
      <c r="E146" s="53">
        <v>5333</v>
      </c>
      <c r="F146" s="53">
        <v>3848</v>
      </c>
      <c r="G146" s="53">
        <v>1008</v>
      </c>
      <c r="H146" s="53" t="s">
        <v>15</v>
      </c>
      <c r="I146" s="53">
        <f>SUM(B146:H146)</f>
        <v>60052</v>
      </c>
      <c r="J146" s="53"/>
      <c r="K146" s="53" t="s">
        <v>15</v>
      </c>
      <c r="L146" s="53" t="s">
        <v>15</v>
      </c>
      <c r="M146" s="53" t="s">
        <v>15</v>
      </c>
      <c r="N146" s="53" t="s">
        <v>15</v>
      </c>
      <c r="O146" s="53" t="s">
        <v>15</v>
      </c>
      <c r="P146" s="53" t="s">
        <v>15</v>
      </c>
      <c r="Q146" s="53" t="s">
        <v>15</v>
      </c>
      <c r="R146" s="53" t="s">
        <v>15</v>
      </c>
    </row>
    <row r="147" spans="1:18">
      <c r="A147" s="352">
        <v>2016</v>
      </c>
      <c r="B147" s="53" t="s">
        <v>15</v>
      </c>
      <c r="C147" s="53" t="s">
        <v>15</v>
      </c>
      <c r="D147" s="53">
        <v>9956</v>
      </c>
      <c r="E147" s="53" t="s">
        <v>15</v>
      </c>
      <c r="F147" s="53">
        <v>4515</v>
      </c>
      <c r="G147" s="53">
        <v>909</v>
      </c>
      <c r="H147" s="53" t="s">
        <v>15</v>
      </c>
      <c r="I147" s="53">
        <f t="shared" ref="I147:I153" si="19">SUM(B147:H147)</f>
        <v>15380</v>
      </c>
      <c r="J147" s="53"/>
      <c r="K147" s="53" t="s">
        <v>15</v>
      </c>
      <c r="L147" s="53" t="s">
        <v>15</v>
      </c>
      <c r="M147" s="53" t="s">
        <v>15</v>
      </c>
      <c r="N147" s="53" t="s">
        <v>15</v>
      </c>
      <c r="O147" s="53" t="s">
        <v>15</v>
      </c>
      <c r="P147" s="53" t="s">
        <v>15</v>
      </c>
      <c r="Q147" s="53" t="s">
        <v>15</v>
      </c>
      <c r="R147" s="53" t="s">
        <v>15</v>
      </c>
    </row>
    <row r="148" spans="1:18">
      <c r="A148" s="352">
        <v>2017</v>
      </c>
      <c r="B148" s="53" t="s">
        <v>15</v>
      </c>
      <c r="C148" s="53" t="s">
        <v>15</v>
      </c>
      <c r="D148" s="53" t="s">
        <v>15</v>
      </c>
      <c r="E148" s="53" t="s">
        <v>15</v>
      </c>
      <c r="F148" s="53" t="s">
        <v>15</v>
      </c>
      <c r="G148" s="53">
        <v>1935</v>
      </c>
      <c r="H148" s="53" t="s">
        <v>15</v>
      </c>
      <c r="I148" s="53">
        <f t="shared" si="19"/>
        <v>1935</v>
      </c>
      <c r="J148" s="53"/>
      <c r="K148" s="53" t="s">
        <v>15</v>
      </c>
      <c r="L148" s="53" t="s">
        <v>15</v>
      </c>
      <c r="M148" s="53" t="s">
        <v>15</v>
      </c>
      <c r="N148" s="53" t="s">
        <v>15</v>
      </c>
      <c r="O148" s="53" t="s">
        <v>15</v>
      </c>
      <c r="P148" s="53" t="s">
        <v>15</v>
      </c>
      <c r="Q148" s="53" t="s">
        <v>15</v>
      </c>
      <c r="R148" s="53" t="s">
        <v>15</v>
      </c>
    </row>
    <row r="149" spans="1:18">
      <c r="A149" s="352">
        <v>2018</v>
      </c>
      <c r="B149" s="53" t="s">
        <v>15</v>
      </c>
      <c r="C149" s="53" t="s">
        <v>15</v>
      </c>
      <c r="D149" s="53" t="s">
        <v>15</v>
      </c>
      <c r="E149" s="53">
        <v>6081</v>
      </c>
      <c r="F149" s="53">
        <v>4137</v>
      </c>
      <c r="G149" s="53">
        <v>333</v>
      </c>
      <c r="H149" s="53" t="s">
        <v>15</v>
      </c>
      <c r="I149" s="53">
        <f t="shared" si="19"/>
        <v>10551</v>
      </c>
      <c r="J149" s="53"/>
      <c r="K149" s="53" t="s">
        <v>15</v>
      </c>
      <c r="L149" s="53" t="s">
        <v>15</v>
      </c>
      <c r="M149" s="53" t="s">
        <v>15</v>
      </c>
      <c r="N149" s="53" t="s">
        <v>15</v>
      </c>
      <c r="O149" s="53" t="s">
        <v>15</v>
      </c>
      <c r="P149" s="53" t="s">
        <v>15</v>
      </c>
      <c r="Q149" s="53" t="s">
        <v>15</v>
      </c>
      <c r="R149" s="53" t="s">
        <v>15</v>
      </c>
    </row>
    <row r="150" spans="1:18">
      <c r="A150" s="372">
        <v>2019</v>
      </c>
      <c r="B150" s="53" t="s">
        <v>15</v>
      </c>
      <c r="C150" s="53" t="s">
        <v>15</v>
      </c>
      <c r="D150" s="53">
        <v>3581</v>
      </c>
      <c r="E150" s="53">
        <v>2894</v>
      </c>
      <c r="F150" s="53">
        <v>2806</v>
      </c>
      <c r="G150" s="53" t="s">
        <v>15</v>
      </c>
      <c r="H150" s="53" t="s">
        <v>15</v>
      </c>
      <c r="I150" s="53">
        <f t="shared" si="19"/>
        <v>9281</v>
      </c>
      <c r="J150" s="53"/>
      <c r="K150" s="53" t="s">
        <v>15</v>
      </c>
      <c r="L150" s="53" t="s">
        <v>15</v>
      </c>
      <c r="M150" s="53" t="s">
        <v>15</v>
      </c>
      <c r="N150" s="53" t="s">
        <v>15</v>
      </c>
      <c r="O150" s="53" t="s">
        <v>15</v>
      </c>
      <c r="P150" s="53" t="s">
        <v>15</v>
      </c>
      <c r="Q150" s="53" t="s">
        <v>15</v>
      </c>
      <c r="R150" s="53" t="s">
        <v>15</v>
      </c>
    </row>
    <row r="151" spans="1:18">
      <c r="A151" s="372">
        <v>2020</v>
      </c>
      <c r="B151" s="53" t="s">
        <v>15</v>
      </c>
      <c r="C151" s="53" t="s">
        <v>15</v>
      </c>
      <c r="D151" s="53" t="s">
        <v>15</v>
      </c>
      <c r="E151" s="53" t="s">
        <v>15</v>
      </c>
      <c r="F151" s="53">
        <v>1617</v>
      </c>
      <c r="G151" s="53">
        <v>232</v>
      </c>
      <c r="H151" s="53" t="s">
        <v>15</v>
      </c>
      <c r="I151" s="53">
        <f t="shared" si="19"/>
        <v>1849</v>
      </c>
      <c r="J151" s="53"/>
      <c r="K151" s="53" t="s">
        <v>15</v>
      </c>
      <c r="L151" s="53" t="s">
        <v>15</v>
      </c>
      <c r="M151" s="53" t="s">
        <v>15</v>
      </c>
      <c r="N151" s="53" t="s">
        <v>15</v>
      </c>
      <c r="O151" s="53" t="s">
        <v>15</v>
      </c>
      <c r="P151" s="53" t="s">
        <v>15</v>
      </c>
      <c r="Q151" s="53" t="s">
        <v>15</v>
      </c>
      <c r="R151" s="53" t="s">
        <v>15</v>
      </c>
    </row>
    <row r="152" spans="1:18">
      <c r="A152" s="372">
        <v>2021</v>
      </c>
      <c r="B152" s="53" t="s">
        <v>15</v>
      </c>
      <c r="C152" s="53" t="s">
        <v>15</v>
      </c>
      <c r="D152" s="53" t="s">
        <v>15</v>
      </c>
      <c r="E152" s="53" t="s">
        <v>15</v>
      </c>
      <c r="F152" s="53">
        <v>42817</v>
      </c>
      <c r="G152" s="53">
        <v>1908</v>
      </c>
      <c r="H152" s="53" t="s">
        <v>15</v>
      </c>
      <c r="I152" s="53">
        <f t="shared" si="19"/>
        <v>44725</v>
      </c>
      <c r="J152" s="53"/>
      <c r="K152" s="53" t="s">
        <v>15</v>
      </c>
      <c r="L152" s="53" t="s">
        <v>15</v>
      </c>
      <c r="M152" s="53" t="s">
        <v>15</v>
      </c>
      <c r="N152" s="53" t="s">
        <v>15</v>
      </c>
      <c r="O152" s="53" t="s">
        <v>15</v>
      </c>
      <c r="P152" s="53" t="s">
        <v>15</v>
      </c>
      <c r="Q152" s="53" t="s">
        <v>15</v>
      </c>
      <c r="R152" s="53" t="s">
        <v>15</v>
      </c>
    </row>
    <row r="153" spans="1:18">
      <c r="A153" s="372">
        <v>2022</v>
      </c>
      <c r="B153" s="53" t="s">
        <v>15</v>
      </c>
      <c r="C153" s="53" t="s">
        <v>15</v>
      </c>
      <c r="D153" s="53" t="s">
        <v>15</v>
      </c>
      <c r="E153" s="53">
        <v>10501</v>
      </c>
      <c r="F153" s="53">
        <v>11168</v>
      </c>
      <c r="G153" s="53" t="s">
        <v>15</v>
      </c>
      <c r="H153" s="53" t="s">
        <v>15</v>
      </c>
      <c r="I153" s="53">
        <f t="shared" si="19"/>
        <v>21669</v>
      </c>
      <c r="J153" s="53"/>
      <c r="K153" s="53" t="s">
        <v>15</v>
      </c>
      <c r="L153" s="53" t="s">
        <v>15</v>
      </c>
      <c r="M153" s="53" t="s">
        <v>15</v>
      </c>
      <c r="N153" s="53" t="s">
        <v>15</v>
      </c>
      <c r="O153" s="53" t="s">
        <v>15</v>
      </c>
      <c r="P153" s="53" t="s">
        <v>15</v>
      </c>
      <c r="Q153" s="53" t="s">
        <v>15</v>
      </c>
      <c r="R153" s="53" t="s">
        <v>15</v>
      </c>
    </row>
    <row r="154" spans="1:18">
      <c r="A154" s="372">
        <v>2023</v>
      </c>
      <c r="B154" s="53" t="s">
        <v>15</v>
      </c>
      <c r="C154" s="53" t="s">
        <v>15</v>
      </c>
      <c r="D154" s="53" t="s">
        <v>15</v>
      </c>
      <c r="E154" s="53" t="s">
        <v>15</v>
      </c>
      <c r="F154" s="53" t="s">
        <v>15</v>
      </c>
      <c r="G154" s="53" t="s">
        <v>15</v>
      </c>
      <c r="H154" s="53" t="s">
        <v>15</v>
      </c>
      <c r="I154" s="53" t="s">
        <v>15</v>
      </c>
      <c r="J154" s="53"/>
      <c r="K154" s="53" t="s">
        <v>15</v>
      </c>
      <c r="L154" s="53" t="s">
        <v>15</v>
      </c>
      <c r="M154" s="53" t="s">
        <v>15</v>
      </c>
      <c r="N154" s="53" t="s">
        <v>15</v>
      </c>
      <c r="O154" s="53" t="s">
        <v>15</v>
      </c>
      <c r="P154" s="53" t="s">
        <v>15</v>
      </c>
      <c r="Q154" s="53" t="s">
        <v>15</v>
      </c>
      <c r="R154" s="53" t="s">
        <v>15</v>
      </c>
    </row>
    <row r="155" spans="1:18">
      <c r="A155" s="372">
        <v>2024</v>
      </c>
      <c r="B155" s="46" t="s">
        <v>15</v>
      </c>
      <c r="C155" s="46" t="s">
        <v>15</v>
      </c>
      <c r="D155" s="46" t="s">
        <v>15</v>
      </c>
      <c r="E155" s="46" t="s">
        <v>15</v>
      </c>
      <c r="F155" s="46" t="s">
        <v>15</v>
      </c>
      <c r="G155" s="46" t="s">
        <v>15</v>
      </c>
      <c r="H155" s="46" t="s">
        <v>15</v>
      </c>
      <c r="I155" s="46" t="s">
        <v>15</v>
      </c>
      <c r="J155" s="46"/>
      <c r="K155" s="46" t="s">
        <v>15</v>
      </c>
      <c r="L155" s="46" t="s">
        <v>15</v>
      </c>
      <c r="M155" s="46" t="s">
        <v>15</v>
      </c>
      <c r="N155" s="46" t="s">
        <v>15</v>
      </c>
      <c r="O155" s="46" t="s">
        <v>15</v>
      </c>
      <c r="P155" s="46" t="s">
        <v>15</v>
      </c>
      <c r="Q155" s="46" t="s">
        <v>15</v>
      </c>
      <c r="R155" s="46" t="s">
        <v>15</v>
      </c>
    </row>
    <row r="156" spans="1:18">
      <c r="B156" s="46"/>
      <c r="C156" s="46"/>
      <c r="D156" s="46"/>
      <c r="E156" s="46"/>
      <c r="F156" s="46"/>
      <c r="G156" s="46"/>
      <c r="H156" s="46"/>
      <c r="I156" s="46"/>
      <c r="J156" s="46"/>
      <c r="K156" s="46"/>
      <c r="L156" s="46"/>
      <c r="M156" s="46"/>
      <c r="N156" s="46"/>
      <c r="O156" s="46"/>
      <c r="P156" s="46"/>
      <c r="Q156" s="46"/>
      <c r="R156" s="46"/>
    </row>
    <row r="157" spans="1:18">
      <c r="A157" s="369" t="s">
        <v>5</v>
      </c>
      <c r="B157" s="46"/>
      <c r="C157" s="46"/>
      <c r="D157" s="46"/>
      <c r="E157" s="46"/>
      <c r="F157" s="46"/>
      <c r="G157" s="46"/>
      <c r="H157" s="46"/>
      <c r="I157" s="46"/>
      <c r="J157" s="46"/>
      <c r="K157" s="46"/>
      <c r="L157" s="46"/>
      <c r="M157" s="46"/>
      <c r="N157" s="46"/>
      <c r="O157" s="46"/>
      <c r="P157" s="46"/>
      <c r="Q157" s="46"/>
      <c r="R157" s="46"/>
    </row>
    <row r="158" spans="1:18">
      <c r="A158" s="352">
        <v>1976</v>
      </c>
      <c r="B158" s="46">
        <v>28918</v>
      </c>
      <c r="C158" s="46">
        <v>42226</v>
      </c>
      <c r="D158" s="46">
        <v>31434</v>
      </c>
      <c r="E158" s="46">
        <v>17022</v>
      </c>
      <c r="F158" s="46">
        <v>8195</v>
      </c>
      <c r="G158" s="46">
        <v>10436</v>
      </c>
      <c r="H158" s="46" t="s">
        <v>15</v>
      </c>
      <c r="I158" s="46">
        <f t="shared" ref="I158:I189" si="20">SUM(B158:H158)</f>
        <v>138231</v>
      </c>
      <c r="J158" s="46"/>
      <c r="K158" s="46" t="s">
        <v>15</v>
      </c>
      <c r="L158" s="46">
        <v>24802</v>
      </c>
      <c r="M158" s="46">
        <v>44596</v>
      </c>
      <c r="N158" s="46">
        <v>9727</v>
      </c>
      <c r="O158" s="46">
        <v>2980</v>
      </c>
      <c r="P158" s="46">
        <v>1141</v>
      </c>
      <c r="Q158" s="46" t="s">
        <v>15</v>
      </c>
      <c r="R158" s="46">
        <f t="shared" ref="R158:R174" si="21">SUM(K158:Q158)</f>
        <v>83246</v>
      </c>
    </row>
    <row r="159" spans="1:18">
      <c r="A159" s="352">
        <v>1977</v>
      </c>
      <c r="B159" s="46">
        <v>41645</v>
      </c>
      <c r="C159" s="46">
        <v>47678</v>
      </c>
      <c r="D159" s="46">
        <v>28007</v>
      </c>
      <c r="E159" s="46">
        <v>45951</v>
      </c>
      <c r="F159" s="46">
        <v>13501</v>
      </c>
      <c r="G159" s="46">
        <v>8382</v>
      </c>
      <c r="H159" s="46" t="s">
        <v>15</v>
      </c>
      <c r="I159" s="46">
        <f t="shared" si="20"/>
        <v>185164</v>
      </c>
      <c r="J159" s="46"/>
      <c r="K159" s="46" t="s">
        <v>15</v>
      </c>
      <c r="L159" s="46">
        <v>75</v>
      </c>
      <c r="M159" s="46">
        <v>334</v>
      </c>
      <c r="N159" s="46">
        <v>347</v>
      </c>
      <c r="O159" s="46">
        <v>49</v>
      </c>
      <c r="P159" s="46">
        <v>37</v>
      </c>
      <c r="Q159" s="46" t="s">
        <v>15</v>
      </c>
      <c r="R159" s="46">
        <f t="shared" si="21"/>
        <v>842</v>
      </c>
    </row>
    <row r="160" spans="1:18">
      <c r="A160" s="352">
        <v>1978</v>
      </c>
      <c r="B160" s="46">
        <v>10219</v>
      </c>
      <c r="C160" s="46">
        <v>50900</v>
      </c>
      <c r="D160" s="46">
        <v>46294</v>
      </c>
      <c r="E160" s="46">
        <v>31019</v>
      </c>
      <c r="F160" s="46">
        <v>11493</v>
      </c>
      <c r="G160" s="46">
        <v>8233</v>
      </c>
      <c r="H160" s="46" t="s">
        <v>15</v>
      </c>
      <c r="I160" s="46">
        <f t="shared" si="20"/>
        <v>158158</v>
      </c>
      <c r="J160" s="46"/>
      <c r="K160" s="46">
        <v>6</v>
      </c>
      <c r="L160" s="46">
        <v>850</v>
      </c>
      <c r="M160" s="46">
        <v>3898</v>
      </c>
      <c r="N160" s="46">
        <v>1732</v>
      </c>
      <c r="O160" s="46">
        <v>212</v>
      </c>
      <c r="P160" s="46">
        <v>72</v>
      </c>
      <c r="Q160" s="46" t="s">
        <v>15</v>
      </c>
      <c r="R160" s="46">
        <f t="shared" si="21"/>
        <v>6770</v>
      </c>
    </row>
    <row r="161" spans="1:18">
      <c r="A161" s="352">
        <v>1979</v>
      </c>
      <c r="B161" s="46">
        <v>36</v>
      </c>
      <c r="C161" s="46">
        <v>52402</v>
      </c>
      <c r="D161" s="46">
        <v>42723</v>
      </c>
      <c r="E161" s="46">
        <v>57344</v>
      </c>
      <c r="F161" s="46">
        <v>15096</v>
      </c>
      <c r="G161" s="46">
        <v>12486</v>
      </c>
      <c r="H161" s="46" t="s">
        <v>15</v>
      </c>
      <c r="I161" s="46">
        <f t="shared" si="20"/>
        <v>180087</v>
      </c>
      <c r="J161" s="46"/>
      <c r="K161" s="46">
        <v>9</v>
      </c>
      <c r="L161" s="46">
        <v>315</v>
      </c>
      <c r="M161" s="46">
        <v>3634</v>
      </c>
      <c r="N161" s="46">
        <v>4616</v>
      </c>
      <c r="O161" s="46">
        <v>2289</v>
      </c>
      <c r="P161" s="46">
        <v>221</v>
      </c>
      <c r="Q161" s="46" t="s">
        <v>15</v>
      </c>
      <c r="R161" s="46">
        <f t="shared" si="21"/>
        <v>11084</v>
      </c>
    </row>
    <row r="162" spans="1:18">
      <c r="A162" s="352">
        <v>1980</v>
      </c>
      <c r="B162" s="46" t="s">
        <v>15</v>
      </c>
      <c r="C162" s="46">
        <v>75287</v>
      </c>
      <c r="D162" s="46" t="s">
        <v>15</v>
      </c>
      <c r="E162" s="46">
        <v>115499</v>
      </c>
      <c r="F162" s="46">
        <v>12343</v>
      </c>
      <c r="G162" s="46">
        <v>8649</v>
      </c>
      <c r="H162" s="46" t="s">
        <v>15</v>
      </c>
      <c r="I162" s="46">
        <f t="shared" si="20"/>
        <v>211778</v>
      </c>
      <c r="J162" s="46"/>
      <c r="K162" s="46" t="s">
        <v>15</v>
      </c>
      <c r="L162" s="46">
        <v>153</v>
      </c>
      <c r="M162" s="46" t="s">
        <v>15</v>
      </c>
      <c r="N162" s="46">
        <v>1509</v>
      </c>
      <c r="O162" s="46">
        <v>179</v>
      </c>
      <c r="P162" s="46">
        <v>105</v>
      </c>
      <c r="Q162" s="46" t="s">
        <v>15</v>
      </c>
      <c r="R162" s="46">
        <f t="shared" si="21"/>
        <v>1946</v>
      </c>
    </row>
    <row r="163" spans="1:18">
      <c r="A163" s="352">
        <v>1981</v>
      </c>
      <c r="B163" s="46" t="s">
        <v>15</v>
      </c>
      <c r="C163" s="46">
        <v>49499</v>
      </c>
      <c r="D163" s="46">
        <v>15908</v>
      </c>
      <c r="E163" s="46">
        <v>96108</v>
      </c>
      <c r="F163" s="46">
        <v>26918</v>
      </c>
      <c r="G163" s="46">
        <v>11477</v>
      </c>
      <c r="H163" s="46" t="s">
        <v>15</v>
      </c>
      <c r="I163" s="46">
        <f t="shared" si="20"/>
        <v>199910</v>
      </c>
      <c r="J163" s="46"/>
      <c r="K163" s="46" t="s">
        <v>15</v>
      </c>
      <c r="L163" s="46">
        <v>181</v>
      </c>
      <c r="M163" s="46">
        <v>133</v>
      </c>
      <c r="N163" s="46">
        <v>793</v>
      </c>
      <c r="O163" s="46">
        <v>470</v>
      </c>
      <c r="P163" s="46">
        <v>47</v>
      </c>
      <c r="Q163" s="46" t="s">
        <v>15</v>
      </c>
      <c r="R163" s="46">
        <f t="shared" si="21"/>
        <v>1624</v>
      </c>
    </row>
    <row r="164" spans="1:18">
      <c r="A164" s="352">
        <v>1982</v>
      </c>
      <c r="B164" s="46">
        <f>22944+7701</f>
        <v>30645</v>
      </c>
      <c r="C164" s="46">
        <v>86013</v>
      </c>
      <c r="D164" s="46">
        <v>27919</v>
      </c>
      <c r="E164" s="46">
        <v>74276</v>
      </c>
      <c r="F164" s="46">
        <v>58215</v>
      </c>
      <c r="G164" s="46">
        <v>12394</v>
      </c>
      <c r="H164" s="46" t="s">
        <v>15</v>
      </c>
      <c r="I164" s="46">
        <f t="shared" si="20"/>
        <v>289462</v>
      </c>
      <c r="J164" s="46"/>
      <c r="K164" s="46">
        <v>11</v>
      </c>
      <c r="L164" s="46">
        <v>876</v>
      </c>
      <c r="M164" s="46">
        <v>2152</v>
      </c>
      <c r="N164" s="46">
        <v>3949</v>
      </c>
      <c r="O164" s="46">
        <v>1380</v>
      </c>
      <c r="P164" s="46">
        <v>203</v>
      </c>
      <c r="Q164" s="46" t="s">
        <v>15</v>
      </c>
      <c r="R164" s="46">
        <f t="shared" si="21"/>
        <v>8571</v>
      </c>
    </row>
    <row r="165" spans="1:18">
      <c r="A165" s="352">
        <v>1983</v>
      </c>
      <c r="B165" s="46">
        <v>763</v>
      </c>
      <c r="C165" s="46">
        <v>30087</v>
      </c>
      <c r="D165" s="46">
        <v>5394</v>
      </c>
      <c r="E165" s="46">
        <v>25274</v>
      </c>
      <c r="F165" s="46">
        <v>10025</v>
      </c>
      <c r="G165" s="46">
        <v>3476</v>
      </c>
      <c r="H165" s="46" t="s">
        <v>15</v>
      </c>
      <c r="I165" s="46">
        <f t="shared" si="20"/>
        <v>75019</v>
      </c>
      <c r="J165" s="46"/>
      <c r="K165" s="46">
        <v>5</v>
      </c>
      <c r="L165" s="46">
        <v>183</v>
      </c>
      <c r="M165" s="46">
        <v>397</v>
      </c>
      <c r="N165" s="46">
        <v>1935</v>
      </c>
      <c r="O165" s="46">
        <v>327</v>
      </c>
      <c r="P165" s="46">
        <v>75</v>
      </c>
      <c r="Q165" s="46" t="s">
        <v>15</v>
      </c>
      <c r="R165" s="46">
        <f t="shared" si="21"/>
        <v>2922</v>
      </c>
    </row>
    <row r="166" spans="1:18">
      <c r="A166" s="352">
        <v>1984</v>
      </c>
      <c r="B166" s="46" t="s">
        <v>15</v>
      </c>
      <c r="C166" s="46">
        <v>2642</v>
      </c>
      <c r="D166" s="46">
        <v>26439</v>
      </c>
      <c r="E166" s="46">
        <v>71452</v>
      </c>
      <c r="F166" s="46">
        <v>58590</v>
      </c>
      <c r="G166" s="46">
        <v>8545</v>
      </c>
      <c r="H166" s="46" t="s">
        <v>15</v>
      </c>
      <c r="I166" s="46">
        <f t="shared" si="20"/>
        <v>167668</v>
      </c>
      <c r="J166" s="46"/>
      <c r="K166" s="46" t="s">
        <v>15</v>
      </c>
      <c r="L166" s="46" t="s">
        <v>15</v>
      </c>
      <c r="M166" s="46">
        <v>7450</v>
      </c>
      <c r="N166" s="46">
        <v>16690</v>
      </c>
      <c r="O166" s="46">
        <v>231</v>
      </c>
      <c r="P166" s="46">
        <v>19</v>
      </c>
      <c r="Q166" s="46" t="s">
        <v>15</v>
      </c>
      <c r="R166" s="46">
        <f t="shared" si="21"/>
        <v>24390</v>
      </c>
    </row>
    <row r="167" spans="1:18">
      <c r="A167" s="352">
        <v>1985</v>
      </c>
      <c r="B167" s="46" t="s">
        <v>15</v>
      </c>
      <c r="C167" s="46">
        <v>54983</v>
      </c>
      <c r="D167" s="46">
        <v>50384</v>
      </c>
      <c r="E167" s="46">
        <v>35644</v>
      </c>
      <c r="F167" s="46">
        <v>22455</v>
      </c>
      <c r="G167" s="46">
        <v>12215</v>
      </c>
      <c r="H167" s="46" t="s">
        <v>15</v>
      </c>
      <c r="I167" s="46">
        <f t="shared" si="20"/>
        <v>175681</v>
      </c>
      <c r="J167" s="46"/>
      <c r="K167" s="46" t="s">
        <v>15</v>
      </c>
      <c r="L167" s="46">
        <v>6</v>
      </c>
      <c r="M167" s="46">
        <v>739</v>
      </c>
      <c r="N167" s="46">
        <v>317</v>
      </c>
      <c r="O167" s="46">
        <v>65</v>
      </c>
      <c r="P167" s="46">
        <v>7</v>
      </c>
      <c r="Q167" s="46" t="s">
        <v>15</v>
      </c>
      <c r="R167" s="46">
        <f t="shared" si="21"/>
        <v>1134</v>
      </c>
    </row>
    <row r="168" spans="1:18">
      <c r="A168" s="352">
        <v>1986</v>
      </c>
      <c r="B168" s="46" t="s">
        <v>15</v>
      </c>
      <c r="C168" s="46">
        <v>72877</v>
      </c>
      <c r="D168" s="46">
        <v>119597</v>
      </c>
      <c r="E168" s="46">
        <v>79771</v>
      </c>
      <c r="F168" s="46">
        <v>26983</v>
      </c>
      <c r="G168" s="46">
        <v>3074</v>
      </c>
      <c r="H168" s="46" t="s">
        <v>15</v>
      </c>
      <c r="I168" s="46">
        <f t="shared" si="20"/>
        <v>302302</v>
      </c>
      <c r="J168" s="46"/>
      <c r="K168" s="46" t="s">
        <v>15</v>
      </c>
      <c r="L168" s="46" t="s">
        <v>15</v>
      </c>
      <c r="M168" s="46">
        <v>1729</v>
      </c>
      <c r="N168" s="46">
        <v>3164</v>
      </c>
      <c r="O168" s="46">
        <v>138</v>
      </c>
      <c r="P168" s="46">
        <v>72</v>
      </c>
      <c r="Q168" s="46" t="s">
        <v>15</v>
      </c>
      <c r="R168" s="46">
        <f t="shared" si="21"/>
        <v>5103</v>
      </c>
    </row>
    <row r="169" spans="1:18">
      <c r="A169" s="352">
        <v>1987</v>
      </c>
      <c r="B169" s="46" t="s">
        <v>15</v>
      </c>
      <c r="C169" s="46">
        <v>157648</v>
      </c>
      <c r="D169" s="46">
        <v>110099</v>
      </c>
      <c r="E169" s="46">
        <v>49824</v>
      </c>
      <c r="F169" s="46">
        <v>28544</v>
      </c>
      <c r="G169" s="46">
        <v>9500</v>
      </c>
      <c r="H169" s="46" t="s">
        <v>15</v>
      </c>
      <c r="I169" s="46">
        <f t="shared" si="20"/>
        <v>355615</v>
      </c>
      <c r="J169" s="46"/>
      <c r="K169" s="46" t="s">
        <v>15</v>
      </c>
      <c r="L169" s="46" t="s">
        <v>15</v>
      </c>
      <c r="M169" s="46">
        <v>700</v>
      </c>
      <c r="N169" s="46">
        <v>465</v>
      </c>
      <c r="O169" s="46" t="s">
        <v>15</v>
      </c>
      <c r="P169" s="46" t="s">
        <v>15</v>
      </c>
      <c r="Q169" s="46" t="s">
        <v>15</v>
      </c>
      <c r="R169" s="46">
        <f t="shared" si="21"/>
        <v>1165</v>
      </c>
    </row>
    <row r="170" spans="1:18">
      <c r="A170" s="352">
        <v>1988</v>
      </c>
      <c r="B170" s="46" t="s">
        <v>15</v>
      </c>
      <c r="C170" s="46">
        <v>220664</v>
      </c>
      <c r="D170" s="46">
        <v>173728</v>
      </c>
      <c r="E170" s="46">
        <v>175382</v>
      </c>
      <c r="F170" s="46">
        <v>47103</v>
      </c>
      <c r="G170" s="46">
        <v>25816</v>
      </c>
      <c r="H170" s="46" t="s">
        <v>15</v>
      </c>
      <c r="I170" s="46">
        <f t="shared" si="20"/>
        <v>642693</v>
      </c>
      <c r="J170" s="46"/>
      <c r="K170" s="46" t="s">
        <v>15</v>
      </c>
      <c r="L170" s="46" t="s">
        <v>15</v>
      </c>
      <c r="M170" s="46">
        <v>2772</v>
      </c>
      <c r="N170" s="46">
        <v>3446</v>
      </c>
      <c r="O170" s="46">
        <v>480</v>
      </c>
      <c r="P170" s="46">
        <v>35</v>
      </c>
      <c r="Q170" s="46" t="s">
        <v>15</v>
      </c>
      <c r="R170" s="46">
        <f t="shared" si="21"/>
        <v>6733</v>
      </c>
    </row>
    <row r="171" spans="1:18">
      <c r="A171" s="352">
        <v>1989</v>
      </c>
      <c r="B171" s="46" t="s">
        <v>15</v>
      </c>
      <c r="C171" s="46">
        <v>121304</v>
      </c>
      <c r="D171" s="46">
        <v>77751</v>
      </c>
      <c r="E171" s="46">
        <v>25550</v>
      </c>
      <c r="F171" s="46">
        <v>20889</v>
      </c>
      <c r="G171" s="46">
        <v>10323</v>
      </c>
      <c r="H171" s="46" t="s">
        <v>15</v>
      </c>
      <c r="I171" s="46">
        <f t="shared" si="20"/>
        <v>255817</v>
      </c>
      <c r="J171" s="46"/>
      <c r="K171" s="46" t="s">
        <v>15</v>
      </c>
      <c r="L171" s="46" t="s">
        <v>15</v>
      </c>
      <c r="M171" s="46">
        <v>3635</v>
      </c>
      <c r="N171" s="46">
        <v>2101</v>
      </c>
      <c r="O171" s="46">
        <v>588</v>
      </c>
      <c r="P171" s="46">
        <v>126</v>
      </c>
      <c r="Q171" s="46" t="s">
        <v>15</v>
      </c>
      <c r="R171" s="46">
        <f t="shared" si="21"/>
        <v>6450</v>
      </c>
    </row>
    <row r="172" spans="1:18">
      <c r="A172" s="352">
        <v>1990</v>
      </c>
      <c r="B172" s="46" t="s">
        <v>15</v>
      </c>
      <c r="C172" s="46">
        <v>84317</v>
      </c>
      <c r="D172" s="46">
        <v>78515</v>
      </c>
      <c r="E172" s="46">
        <v>25545</v>
      </c>
      <c r="F172" s="46">
        <v>9233</v>
      </c>
      <c r="G172" s="46">
        <v>1537</v>
      </c>
      <c r="H172" s="46" t="s">
        <v>15</v>
      </c>
      <c r="I172" s="46">
        <f t="shared" si="20"/>
        <v>199147</v>
      </c>
      <c r="J172" s="46"/>
      <c r="K172" s="46" t="s">
        <v>15</v>
      </c>
      <c r="L172" s="46" t="s">
        <v>15</v>
      </c>
      <c r="M172" s="46">
        <v>18040</v>
      </c>
      <c r="N172" s="46">
        <v>7225</v>
      </c>
      <c r="O172" s="46">
        <v>2072</v>
      </c>
      <c r="P172" s="46">
        <v>96</v>
      </c>
      <c r="Q172" s="46" t="s">
        <v>15</v>
      </c>
      <c r="R172" s="46">
        <f t="shared" si="21"/>
        <v>27433</v>
      </c>
    </row>
    <row r="173" spans="1:18">
      <c r="A173" s="352">
        <v>1991</v>
      </c>
      <c r="B173" s="46" t="s">
        <v>15</v>
      </c>
      <c r="C173" s="46">
        <v>58300</v>
      </c>
      <c r="D173" s="46">
        <v>52200</v>
      </c>
      <c r="E173" s="46">
        <v>30500</v>
      </c>
      <c r="F173" s="46">
        <v>28300</v>
      </c>
      <c r="G173" s="46">
        <v>5500</v>
      </c>
      <c r="H173" s="46" t="s">
        <v>15</v>
      </c>
      <c r="I173" s="46">
        <f t="shared" si="20"/>
        <v>174800</v>
      </c>
      <c r="J173" s="46"/>
      <c r="K173" s="46" t="s">
        <v>15</v>
      </c>
      <c r="L173" s="46" t="s">
        <v>15</v>
      </c>
      <c r="M173" s="46">
        <v>33100</v>
      </c>
      <c r="N173" s="46">
        <v>19700</v>
      </c>
      <c r="O173" s="46">
        <v>600</v>
      </c>
      <c r="P173" s="46" t="s">
        <v>15</v>
      </c>
      <c r="Q173" s="46" t="s">
        <v>15</v>
      </c>
      <c r="R173" s="46">
        <f t="shared" si="21"/>
        <v>53400</v>
      </c>
    </row>
    <row r="174" spans="1:18">
      <c r="A174" s="352">
        <v>1992</v>
      </c>
      <c r="B174" s="46" t="s">
        <v>15</v>
      </c>
      <c r="C174" s="46">
        <v>16800</v>
      </c>
      <c r="D174" s="46">
        <v>4500</v>
      </c>
      <c r="E174" s="46">
        <v>10300</v>
      </c>
      <c r="F174" s="46">
        <v>37700</v>
      </c>
      <c r="G174" s="46">
        <v>26500</v>
      </c>
      <c r="H174" s="46" t="s">
        <v>15</v>
      </c>
      <c r="I174" s="46">
        <f t="shared" si="20"/>
        <v>95800</v>
      </c>
      <c r="J174" s="46"/>
      <c r="K174" s="46" t="s">
        <v>15</v>
      </c>
      <c r="L174" s="46" t="s">
        <v>15</v>
      </c>
      <c r="M174" s="46" t="s">
        <v>15</v>
      </c>
      <c r="N174" s="46" t="s">
        <v>15</v>
      </c>
      <c r="O174" s="46">
        <v>400</v>
      </c>
      <c r="P174" s="46" t="s">
        <v>15</v>
      </c>
      <c r="Q174" s="46" t="s">
        <v>15</v>
      </c>
      <c r="R174" s="46">
        <f t="shared" si="21"/>
        <v>400</v>
      </c>
    </row>
    <row r="175" spans="1:18">
      <c r="A175" s="352">
        <v>1993</v>
      </c>
      <c r="B175" s="46" t="s">
        <v>15</v>
      </c>
      <c r="C175" s="46">
        <v>60823</v>
      </c>
      <c r="D175" s="46">
        <v>14827</v>
      </c>
      <c r="E175" s="46">
        <v>35500</v>
      </c>
      <c r="F175" s="46">
        <v>40253</v>
      </c>
      <c r="G175" s="46">
        <v>3596</v>
      </c>
      <c r="H175" s="46" t="s">
        <v>15</v>
      </c>
      <c r="I175" s="46">
        <f t="shared" si="20"/>
        <v>154999</v>
      </c>
      <c r="J175" s="46"/>
      <c r="K175" s="46" t="s">
        <v>15</v>
      </c>
      <c r="L175" s="46" t="s">
        <v>15</v>
      </c>
      <c r="M175" s="46" t="s">
        <v>15</v>
      </c>
      <c r="N175" s="46" t="s">
        <v>15</v>
      </c>
      <c r="O175" s="46" t="s">
        <v>15</v>
      </c>
      <c r="P175" s="46" t="s">
        <v>15</v>
      </c>
      <c r="Q175" s="46" t="s">
        <v>15</v>
      </c>
      <c r="R175" s="46" t="s">
        <v>15</v>
      </c>
    </row>
    <row r="176" spans="1:18">
      <c r="A176" s="352">
        <v>1994</v>
      </c>
      <c r="B176" s="46" t="s">
        <v>15</v>
      </c>
      <c r="C176" s="46">
        <v>54498</v>
      </c>
      <c r="D176" s="46">
        <v>69505</v>
      </c>
      <c r="E176" s="46">
        <v>56963</v>
      </c>
      <c r="F176" s="46">
        <v>26272</v>
      </c>
      <c r="G176" s="46">
        <v>12618</v>
      </c>
      <c r="H176" s="46" t="s">
        <v>15</v>
      </c>
      <c r="I176" s="46">
        <f t="shared" si="20"/>
        <v>219856</v>
      </c>
      <c r="J176" s="46"/>
      <c r="K176" s="46" t="s">
        <v>15</v>
      </c>
      <c r="L176" s="46" t="s">
        <v>15</v>
      </c>
      <c r="M176" s="46" t="s">
        <v>15</v>
      </c>
      <c r="N176" s="46" t="s">
        <v>15</v>
      </c>
      <c r="O176" s="46" t="s">
        <v>15</v>
      </c>
      <c r="P176" s="46" t="s">
        <v>15</v>
      </c>
      <c r="Q176" s="46" t="s">
        <v>15</v>
      </c>
      <c r="R176" s="46" t="s">
        <v>15</v>
      </c>
    </row>
    <row r="177" spans="1:18">
      <c r="A177" s="352">
        <v>1995</v>
      </c>
      <c r="B177" s="46" t="s">
        <v>15</v>
      </c>
      <c r="C177" s="46">
        <v>157026</v>
      </c>
      <c r="D177" s="46">
        <v>78024</v>
      </c>
      <c r="E177" s="46">
        <v>84257</v>
      </c>
      <c r="F177" s="46">
        <v>17030</v>
      </c>
      <c r="G177" s="46">
        <v>21149</v>
      </c>
      <c r="H177" s="46" t="s">
        <v>15</v>
      </c>
      <c r="I177" s="46">
        <f t="shared" si="20"/>
        <v>357486</v>
      </c>
      <c r="J177" s="46"/>
      <c r="K177" s="46" t="s">
        <v>15</v>
      </c>
      <c r="L177" s="46" t="s">
        <v>15</v>
      </c>
      <c r="M177" s="46" t="s">
        <v>15</v>
      </c>
      <c r="N177" s="46" t="s">
        <v>15</v>
      </c>
      <c r="O177" s="46" t="s">
        <v>15</v>
      </c>
      <c r="P177" s="46" t="s">
        <v>15</v>
      </c>
      <c r="Q177" s="46" t="s">
        <v>15</v>
      </c>
      <c r="R177" s="46" t="s">
        <v>15</v>
      </c>
    </row>
    <row r="178" spans="1:18">
      <c r="A178" s="352">
        <v>1996</v>
      </c>
      <c r="B178" s="46" t="s">
        <v>15</v>
      </c>
      <c r="C178" s="46">
        <v>21978</v>
      </c>
      <c r="D178" s="46">
        <v>77988</v>
      </c>
      <c r="E178" s="46">
        <v>43546</v>
      </c>
      <c r="F178" s="46">
        <v>11979</v>
      </c>
      <c r="G178" s="46">
        <v>11888</v>
      </c>
      <c r="H178" s="46" t="s">
        <v>15</v>
      </c>
      <c r="I178" s="46">
        <f t="shared" si="20"/>
        <v>167379</v>
      </c>
      <c r="J178" s="46"/>
      <c r="K178" s="46" t="s">
        <v>15</v>
      </c>
      <c r="L178" s="46" t="s">
        <v>15</v>
      </c>
      <c r="M178" s="46" t="s">
        <v>15</v>
      </c>
      <c r="N178" s="46" t="s">
        <v>15</v>
      </c>
      <c r="O178" s="46" t="s">
        <v>15</v>
      </c>
      <c r="P178" s="46" t="s">
        <v>15</v>
      </c>
      <c r="Q178" s="46" t="s">
        <v>15</v>
      </c>
      <c r="R178" s="46" t="s">
        <v>15</v>
      </c>
    </row>
    <row r="179" spans="1:18">
      <c r="A179" s="352">
        <v>1997</v>
      </c>
      <c r="B179" s="46" t="s">
        <v>15</v>
      </c>
      <c r="C179" s="46">
        <v>112347</v>
      </c>
      <c r="D179" s="46">
        <v>14225</v>
      </c>
      <c r="E179" s="46">
        <v>84230</v>
      </c>
      <c r="F179" s="46">
        <v>24737</v>
      </c>
      <c r="G179" s="46">
        <v>17945</v>
      </c>
      <c r="H179" s="46" t="s">
        <v>15</v>
      </c>
      <c r="I179" s="46">
        <f t="shared" si="20"/>
        <v>253484</v>
      </c>
      <c r="J179" s="46"/>
      <c r="K179" s="46" t="s">
        <v>15</v>
      </c>
      <c r="L179" s="46" t="s">
        <v>15</v>
      </c>
      <c r="M179" s="46" t="s">
        <v>15</v>
      </c>
      <c r="N179" s="46" t="s">
        <v>15</v>
      </c>
      <c r="O179" s="46" t="s">
        <v>15</v>
      </c>
      <c r="P179" s="46" t="s">
        <v>15</v>
      </c>
      <c r="Q179" s="46" t="s">
        <v>15</v>
      </c>
      <c r="R179" s="46" t="s">
        <v>15</v>
      </c>
    </row>
    <row r="180" spans="1:18">
      <c r="A180" s="352">
        <v>1998</v>
      </c>
      <c r="B180" s="46" t="s">
        <v>15</v>
      </c>
      <c r="C180" s="46">
        <v>15215</v>
      </c>
      <c r="D180" s="46">
        <v>18849</v>
      </c>
      <c r="E180" s="46">
        <v>62242</v>
      </c>
      <c r="F180" s="46">
        <v>15307</v>
      </c>
      <c r="G180" s="46">
        <v>14507</v>
      </c>
      <c r="H180" s="46" t="s">
        <v>15</v>
      </c>
      <c r="I180" s="46">
        <f t="shared" si="20"/>
        <v>126120</v>
      </c>
      <c r="J180" s="46"/>
      <c r="K180" s="46" t="s">
        <v>15</v>
      </c>
      <c r="L180" s="46" t="s">
        <v>15</v>
      </c>
      <c r="M180" s="46" t="s">
        <v>15</v>
      </c>
      <c r="N180" s="46" t="s">
        <v>15</v>
      </c>
      <c r="O180" s="46" t="s">
        <v>15</v>
      </c>
      <c r="P180" s="46" t="s">
        <v>15</v>
      </c>
      <c r="Q180" s="46" t="s">
        <v>15</v>
      </c>
      <c r="R180" s="46" t="s">
        <v>15</v>
      </c>
    </row>
    <row r="181" spans="1:18">
      <c r="A181" s="352">
        <v>1999</v>
      </c>
      <c r="B181" s="46">
        <v>3266</v>
      </c>
      <c r="C181" s="46">
        <v>16766</v>
      </c>
      <c r="D181" s="46">
        <v>71091</v>
      </c>
      <c r="E181" s="46">
        <v>62629</v>
      </c>
      <c r="F181" s="46">
        <v>23555</v>
      </c>
      <c r="G181" s="46">
        <v>3653</v>
      </c>
      <c r="H181" s="46" t="s">
        <v>15</v>
      </c>
      <c r="I181" s="46">
        <f t="shared" si="20"/>
        <v>180960</v>
      </c>
      <c r="J181" s="46"/>
      <c r="K181" s="46" t="s">
        <v>15</v>
      </c>
      <c r="L181" s="46" t="s">
        <v>15</v>
      </c>
      <c r="M181" s="46" t="s">
        <v>15</v>
      </c>
      <c r="N181" s="46" t="s">
        <v>15</v>
      </c>
      <c r="O181" s="46" t="s">
        <v>15</v>
      </c>
      <c r="P181" s="46" t="s">
        <v>15</v>
      </c>
      <c r="Q181" s="46" t="s">
        <v>15</v>
      </c>
      <c r="R181" s="46" t="s">
        <v>15</v>
      </c>
    </row>
    <row r="182" spans="1:18">
      <c r="A182" s="352">
        <v>2000</v>
      </c>
      <c r="B182" s="46" t="s">
        <v>15</v>
      </c>
      <c r="C182" s="46">
        <v>83347</v>
      </c>
      <c r="D182" s="46">
        <v>76141</v>
      </c>
      <c r="E182" s="46">
        <v>36125</v>
      </c>
      <c r="F182" s="46">
        <v>25743</v>
      </c>
      <c r="G182" s="46">
        <v>29012</v>
      </c>
      <c r="H182" s="46" t="s">
        <v>15</v>
      </c>
      <c r="I182" s="46">
        <f t="shared" si="20"/>
        <v>250368</v>
      </c>
      <c r="J182" s="46"/>
      <c r="K182" s="46" t="s">
        <v>15</v>
      </c>
      <c r="L182" s="46" t="s">
        <v>15</v>
      </c>
      <c r="M182" s="46" t="s">
        <v>15</v>
      </c>
      <c r="N182" s="46" t="s">
        <v>15</v>
      </c>
      <c r="O182" s="46" t="s">
        <v>15</v>
      </c>
      <c r="P182" s="46" t="s">
        <v>15</v>
      </c>
      <c r="Q182" s="46" t="s">
        <v>15</v>
      </c>
      <c r="R182" s="46" t="s">
        <v>15</v>
      </c>
    </row>
    <row r="183" spans="1:18">
      <c r="A183" s="352">
        <v>2001</v>
      </c>
      <c r="B183" s="46" t="s">
        <v>15</v>
      </c>
      <c r="C183" s="46">
        <v>38710</v>
      </c>
      <c r="D183" s="46">
        <v>8122</v>
      </c>
      <c r="E183" s="46">
        <v>60701</v>
      </c>
      <c r="F183" s="46">
        <v>14056</v>
      </c>
      <c r="G183" s="46">
        <v>11386</v>
      </c>
      <c r="H183" s="46">
        <v>3655</v>
      </c>
      <c r="I183" s="46">
        <f t="shared" si="20"/>
        <v>136630</v>
      </c>
      <c r="J183" s="46"/>
      <c r="K183" s="46" t="s">
        <v>15</v>
      </c>
      <c r="L183" s="46" t="s">
        <v>15</v>
      </c>
      <c r="M183" s="46" t="s">
        <v>15</v>
      </c>
      <c r="N183" s="46" t="s">
        <v>15</v>
      </c>
      <c r="O183" s="46" t="s">
        <v>15</v>
      </c>
      <c r="P183" s="46" t="s">
        <v>15</v>
      </c>
      <c r="Q183" s="46" t="s">
        <v>15</v>
      </c>
      <c r="R183" s="46" t="s">
        <v>15</v>
      </c>
    </row>
    <row r="184" spans="1:18">
      <c r="A184" s="352">
        <v>2002</v>
      </c>
      <c r="B184" s="46" t="s">
        <v>15</v>
      </c>
      <c r="C184" s="46">
        <v>64569</v>
      </c>
      <c r="D184" s="46">
        <v>68773</v>
      </c>
      <c r="E184" s="46">
        <v>88077</v>
      </c>
      <c r="F184" s="46">
        <v>13584</v>
      </c>
      <c r="G184" s="46">
        <v>7399</v>
      </c>
      <c r="H184" s="46">
        <v>470</v>
      </c>
      <c r="I184" s="46">
        <f t="shared" si="20"/>
        <v>242872</v>
      </c>
      <c r="J184" s="46"/>
      <c r="K184" s="46" t="s">
        <v>15</v>
      </c>
      <c r="L184" s="46" t="s">
        <v>15</v>
      </c>
      <c r="M184" s="46" t="s">
        <v>15</v>
      </c>
      <c r="N184" s="46" t="s">
        <v>15</v>
      </c>
      <c r="O184" s="46" t="s">
        <v>15</v>
      </c>
      <c r="P184" s="46" t="s">
        <v>15</v>
      </c>
      <c r="Q184" s="46" t="s">
        <v>15</v>
      </c>
      <c r="R184" s="46" t="s">
        <v>15</v>
      </c>
    </row>
    <row r="185" spans="1:18">
      <c r="A185" s="352">
        <v>2003</v>
      </c>
      <c r="B185" s="46" t="s">
        <v>15</v>
      </c>
      <c r="C185" s="46">
        <v>31148</v>
      </c>
      <c r="D185" s="46">
        <v>94684</v>
      </c>
      <c r="E185" s="46">
        <v>39442</v>
      </c>
      <c r="F185" s="46">
        <v>25978</v>
      </c>
      <c r="G185" s="46">
        <v>9742</v>
      </c>
      <c r="H185" s="46">
        <v>1882</v>
      </c>
      <c r="I185" s="46">
        <f t="shared" si="20"/>
        <v>202876</v>
      </c>
      <c r="J185" s="46"/>
      <c r="K185" s="46" t="s">
        <v>15</v>
      </c>
      <c r="L185" s="46" t="s">
        <v>15</v>
      </c>
      <c r="M185" s="46" t="s">
        <v>15</v>
      </c>
      <c r="N185" s="46" t="s">
        <v>15</v>
      </c>
      <c r="O185" s="46" t="s">
        <v>15</v>
      </c>
      <c r="P185" s="46" t="s">
        <v>15</v>
      </c>
      <c r="Q185" s="46" t="s">
        <v>15</v>
      </c>
      <c r="R185" s="46" t="s">
        <v>15</v>
      </c>
    </row>
    <row r="186" spans="1:18">
      <c r="A186" s="352">
        <v>2004</v>
      </c>
      <c r="B186" s="46" t="s">
        <v>15</v>
      </c>
      <c r="C186" s="46">
        <v>75176</v>
      </c>
      <c r="D186" s="46">
        <v>127403</v>
      </c>
      <c r="E186" s="46">
        <v>77267</v>
      </c>
      <c r="F186" s="46">
        <v>12843</v>
      </c>
      <c r="G186" s="46">
        <v>4329</v>
      </c>
      <c r="H186" s="46">
        <v>1211</v>
      </c>
      <c r="I186" s="46">
        <f t="shared" si="20"/>
        <v>298229</v>
      </c>
      <c r="J186" s="46"/>
      <c r="K186" s="46" t="s">
        <v>15</v>
      </c>
      <c r="L186" s="46" t="s">
        <v>15</v>
      </c>
      <c r="M186" s="46" t="s">
        <v>15</v>
      </c>
      <c r="N186" s="46" t="s">
        <v>15</v>
      </c>
      <c r="O186" s="46" t="s">
        <v>15</v>
      </c>
      <c r="P186" s="46" t="s">
        <v>15</v>
      </c>
      <c r="Q186" s="46" t="s">
        <v>15</v>
      </c>
      <c r="R186" s="46" t="s">
        <v>15</v>
      </c>
    </row>
    <row r="187" spans="1:18">
      <c r="A187" s="352">
        <v>2005</v>
      </c>
      <c r="B187" s="46" t="s">
        <v>15</v>
      </c>
      <c r="C187" s="46" t="s">
        <v>15</v>
      </c>
      <c r="D187" s="46" t="s">
        <v>15</v>
      </c>
      <c r="E187" s="46">
        <v>110823</v>
      </c>
      <c r="F187" s="46">
        <v>29468</v>
      </c>
      <c r="G187" s="46">
        <v>27935</v>
      </c>
      <c r="H187" s="46">
        <v>2305</v>
      </c>
      <c r="I187" s="46">
        <f t="shared" si="20"/>
        <v>170531</v>
      </c>
      <c r="J187" s="46"/>
      <c r="K187" s="46" t="s">
        <v>15</v>
      </c>
      <c r="L187" s="46" t="s">
        <v>15</v>
      </c>
      <c r="M187" s="46" t="s">
        <v>15</v>
      </c>
      <c r="N187" s="46" t="s">
        <v>15</v>
      </c>
      <c r="O187" s="46" t="s">
        <v>15</v>
      </c>
      <c r="P187" s="46" t="s">
        <v>15</v>
      </c>
      <c r="Q187" s="46" t="s">
        <v>15</v>
      </c>
      <c r="R187" s="46" t="s">
        <v>15</v>
      </c>
    </row>
    <row r="188" spans="1:18">
      <c r="A188" s="352">
        <v>2006</v>
      </c>
      <c r="B188" s="46" t="s">
        <v>15</v>
      </c>
      <c r="C188" s="46" t="s">
        <v>15</v>
      </c>
      <c r="D188" s="46" t="s">
        <v>15</v>
      </c>
      <c r="E188" s="46">
        <v>16437</v>
      </c>
      <c r="F188" s="46">
        <v>18341</v>
      </c>
      <c r="G188" s="46">
        <v>11839</v>
      </c>
      <c r="H188" s="46">
        <v>1072</v>
      </c>
      <c r="I188" s="46">
        <f t="shared" si="20"/>
        <v>47689</v>
      </c>
      <c r="J188" s="46"/>
      <c r="K188" s="46" t="s">
        <v>15</v>
      </c>
      <c r="L188" s="46" t="s">
        <v>15</v>
      </c>
      <c r="M188" s="46" t="s">
        <v>15</v>
      </c>
      <c r="N188" s="46" t="s">
        <v>15</v>
      </c>
      <c r="O188" s="46" t="s">
        <v>15</v>
      </c>
      <c r="P188" s="46" t="s">
        <v>15</v>
      </c>
      <c r="Q188" s="46" t="s">
        <v>15</v>
      </c>
      <c r="R188" s="46" t="s">
        <v>15</v>
      </c>
    </row>
    <row r="189" spans="1:18">
      <c r="A189" s="352">
        <v>2007</v>
      </c>
      <c r="B189" s="53" t="s">
        <v>15</v>
      </c>
      <c r="C189" s="53">
        <v>25396</v>
      </c>
      <c r="D189" s="53" t="s">
        <v>15</v>
      </c>
      <c r="E189" s="53">
        <v>39878</v>
      </c>
      <c r="F189" s="53">
        <v>7434</v>
      </c>
      <c r="G189" s="53">
        <v>2194</v>
      </c>
      <c r="H189" s="53">
        <v>352</v>
      </c>
      <c r="I189" s="53">
        <f t="shared" si="20"/>
        <v>75254</v>
      </c>
      <c r="J189" s="53"/>
      <c r="K189" s="53" t="s">
        <v>15</v>
      </c>
      <c r="L189" s="53" t="s">
        <v>15</v>
      </c>
      <c r="M189" s="53" t="s">
        <v>15</v>
      </c>
      <c r="N189" s="53" t="s">
        <v>15</v>
      </c>
      <c r="O189" s="53" t="s">
        <v>15</v>
      </c>
      <c r="P189" s="53" t="s">
        <v>15</v>
      </c>
      <c r="Q189" s="53" t="s">
        <v>15</v>
      </c>
      <c r="R189" s="53" t="s">
        <v>15</v>
      </c>
    </row>
    <row r="190" spans="1:18">
      <c r="A190" s="352">
        <v>2008</v>
      </c>
      <c r="B190" s="53" t="s">
        <v>15</v>
      </c>
      <c r="C190" s="53" t="s">
        <v>15</v>
      </c>
      <c r="D190" s="53" t="s">
        <v>15</v>
      </c>
      <c r="E190" s="53" t="s">
        <v>15</v>
      </c>
      <c r="F190" s="53" t="s">
        <v>15</v>
      </c>
      <c r="G190" s="53" t="s">
        <v>15</v>
      </c>
      <c r="H190" s="53" t="s">
        <v>15</v>
      </c>
      <c r="I190" s="53" t="s">
        <v>15</v>
      </c>
      <c r="J190" s="53"/>
      <c r="K190" s="53" t="s">
        <v>15</v>
      </c>
      <c r="L190" s="53" t="s">
        <v>15</v>
      </c>
      <c r="M190" s="53" t="s">
        <v>15</v>
      </c>
      <c r="N190" s="53" t="s">
        <v>15</v>
      </c>
      <c r="O190" s="53" t="s">
        <v>15</v>
      </c>
      <c r="P190" s="53" t="s">
        <v>15</v>
      </c>
      <c r="Q190" s="53" t="s">
        <v>15</v>
      </c>
      <c r="R190" s="53" t="s">
        <v>15</v>
      </c>
    </row>
    <row r="191" spans="1:18">
      <c r="A191" s="352">
        <v>2009</v>
      </c>
      <c r="B191" s="53" t="s">
        <v>15</v>
      </c>
      <c r="C191" s="53" t="s">
        <v>15</v>
      </c>
      <c r="D191" s="53" t="s">
        <v>15</v>
      </c>
      <c r="E191" s="53" t="s">
        <v>15</v>
      </c>
      <c r="F191" s="53" t="s">
        <v>15</v>
      </c>
      <c r="G191" s="53" t="s">
        <v>15</v>
      </c>
      <c r="H191" s="53" t="s">
        <v>15</v>
      </c>
      <c r="I191" s="53" t="s">
        <v>15</v>
      </c>
      <c r="J191" s="53"/>
      <c r="K191" s="53" t="s">
        <v>15</v>
      </c>
      <c r="L191" s="53" t="s">
        <v>15</v>
      </c>
      <c r="M191" s="53" t="s">
        <v>15</v>
      </c>
      <c r="N191" s="53" t="s">
        <v>15</v>
      </c>
      <c r="O191" s="53" t="s">
        <v>15</v>
      </c>
      <c r="P191" s="53" t="s">
        <v>15</v>
      </c>
      <c r="Q191" s="53" t="s">
        <v>15</v>
      </c>
      <c r="R191" s="53" t="s">
        <v>15</v>
      </c>
    </row>
    <row r="192" spans="1:18">
      <c r="A192" s="352">
        <v>2010</v>
      </c>
      <c r="B192" s="53" t="s">
        <v>15</v>
      </c>
      <c r="C192" s="53" t="s">
        <v>15</v>
      </c>
      <c r="D192" s="53" t="s">
        <v>15</v>
      </c>
      <c r="E192" s="53">
        <v>1105</v>
      </c>
      <c r="F192" s="53" t="s">
        <v>15</v>
      </c>
      <c r="G192" s="53" t="s">
        <v>15</v>
      </c>
      <c r="H192" s="53" t="s">
        <v>15</v>
      </c>
      <c r="I192" s="53">
        <f t="shared" ref="I192:I196" si="22">SUM(B192:H192)</f>
        <v>1105</v>
      </c>
      <c r="J192" s="53"/>
      <c r="K192" s="53" t="s">
        <v>15</v>
      </c>
      <c r="L192" s="53" t="s">
        <v>15</v>
      </c>
      <c r="M192" s="53" t="s">
        <v>15</v>
      </c>
      <c r="N192" s="53" t="s">
        <v>15</v>
      </c>
      <c r="O192" s="53" t="s">
        <v>15</v>
      </c>
      <c r="P192" s="53" t="s">
        <v>15</v>
      </c>
      <c r="Q192" s="53" t="s">
        <v>15</v>
      </c>
      <c r="R192" s="53" t="s">
        <v>15</v>
      </c>
    </row>
    <row r="193" spans="1:18">
      <c r="A193" s="352">
        <v>2011</v>
      </c>
      <c r="B193" s="53" t="s">
        <v>15</v>
      </c>
      <c r="C193" s="53">
        <v>7753</v>
      </c>
      <c r="D193" s="53">
        <v>2830</v>
      </c>
      <c r="E193" s="53">
        <v>8305</v>
      </c>
      <c r="F193" s="53">
        <v>1395</v>
      </c>
      <c r="G193" s="53">
        <v>1312</v>
      </c>
      <c r="H193" s="53">
        <v>317</v>
      </c>
      <c r="I193" s="53">
        <f t="shared" si="22"/>
        <v>21912</v>
      </c>
      <c r="J193" s="53"/>
      <c r="K193" s="53" t="s">
        <v>15</v>
      </c>
      <c r="L193" s="53" t="s">
        <v>15</v>
      </c>
      <c r="M193" s="53" t="s">
        <v>15</v>
      </c>
      <c r="N193" s="53" t="s">
        <v>15</v>
      </c>
      <c r="O193" s="53" t="s">
        <v>15</v>
      </c>
      <c r="P193" s="53" t="s">
        <v>15</v>
      </c>
      <c r="Q193" s="53" t="s">
        <v>15</v>
      </c>
      <c r="R193" s="53" t="s">
        <v>15</v>
      </c>
    </row>
    <row r="194" spans="1:18">
      <c r="A194" s="352">
        <v>2012</v>
      </c>
      <c r="B194" s="53" t="s">
        <v>15</v>
      </c>
      <c r="C194" s="53">
        <v>34005</v>
      </c>
      <c r="D194" s="53">
        <v>10090</v>
      </c>
      <c r="E194" s="53">
        <v>51592</v>
      </c>
      <c r="F194" s="53">
        <v>14292</v>
      </c>
      <c r="G194" s="53">
        <v>5808</v>
      </c>
      <c r="H194" s="53">
        <v>3313</v>
      </c>
      <c r="I194" s="53">
        <f t="shared" si="22"/>
        <v>119100</v>
      </c>
      <c r="J194" s="53"/>
      <c r="K194" s="53" t="s">
        <v>15</v>
      </c>
      <c r="L194" s="53" t="s">
        <v>15</v>
      </c>
      <c r="M194" s="53" t="s">
        <v>15</v>
      </c>
      <c r="N194" s="53" t="s">
        <v>15</v>
      </c>
      <c r="O194" s="53" t="s">
        <v>15</v>
      </c>
      <c r="P194" s="53" t="s">
        <v>15</v>
      </c>
      <c r="Q194" s="53" t="s">
        <v>15</v>
      </c>
      <c r="R194" s="53" t="s">
        <v>15</v>
      </c>
    </row>
    <row r="195" spans="1:18">
      <c r="A195" s="352">
        <v>2013</v>
      </c>
      <c r="B195" s="53" t="s">
        <v>15</v>
      </c>
      <c r="C195" s="53">
        <v>56365</v>
      </c>
      <c r="D195" s="53">
        <v>47837</v>
      </c>
      <c r="E195" s="53">
        <v>24215</v>
      </c>
      <c r="F195" s="53">
        <v>7819</v>
      </c>
      <c r="G195" s="53">
        <v>6477</v>
      </c>
      <c r="H195" s="53">
        <v>941</v>
      </c>
      <c r="I195" s="53">
        <f t="shared" si="22"/>
        <v>143654</v>
      </c>
      <c r="J195" s="53"/>
      <c r="K195" s="53" t="s">
        <v>15</v>
      </c>
      <c r="L195" s="53" t="s">
        <v>15</v>
      </c>
      <c r="M195" s="53" t="s">
        <v>15</v>
      </c>
      <c r="N195" s="53" t="s">
        <v>15</v>
      </c>
      <c r="O195" s="53" t="s">
        <v>15</v>
      </c>
      <c r="P195" s="53" t="s">
        <v>15</v>
      </c>
      <c r="Q195" s="53" t="s">
        <v>15</v>
      </c>
      <c r="R195" s="53" t="s">
        <v>15</v>
      </c>
    </row>
    <row r="196" spans="1:18">
      <c r="A196" s="352">
        <v>2014</v>
      </c>
      <c r="B196" s="53" t="s">
        <v>15</v>
      </c>
      <c r="C196" s="53">
        <v>30605</v>
      </c>
      <c r="D196" s="53">
        <v>14917</v>
      </c>
      <c r="E196" s="53">
        <v>6994</v>
      </c>
      <c r="F196" s="53">
        <v>15879</v>
      </c>
      <c r="G196" s="53">
        <v>11044</v>
      </c>
      <c r="H196" s="53">
        <v>2985</v>
      </c>
      <c r="I196" s="53">
        <f t="shared" si="22"/>
        <v>82424</v>
      </c>
      <c r="J196" s="53"/>
      <c r="K196" s="53" t="s">
        <v>15</v>
      </c>
      <c r="L196" s="53" t="s">
        <v>15</v>
      </c>
      <c r="M196" s="53" t="s">
        <v>15</v>
      </c>
      <c r="N196" s="53" t="s">
        <v>15</v>
      </c>
      <c r="O196" s="53" t="s">
        <v>15</v>
      </c>
      <c r="P196" s="53" t="s">
        <v>15</v>
      </c>
      <c r="Q196" s="53" t="s">
        <v>15</v>
      </c>
      <c r="R196" s="53" t="s">
        <v>15</v>
      </c>
    </row>
    <row r="197" spans="1:18">
      <c r="A197" s="352">
        <v>2015</v>
      </c>
      <c r="B197" s="53" t="s">
        <v>15</v>
      </c>
      <c r="C197" s="53">
        <v>7407</v>
      </c>
      <c r="D197" s="53">
        <v>4762</v>
      </c>
      <c r="E197" s="53">
        <v>4456</v>
      </c>
      <c r="F197" s="53">
        <v>7055</v>
      </c>
      <c r="G197" s="53">
        <v>9399</v>
      </c>
      <c r="H197" s="53">
        <v>2617</v>
      </c>
      <c r="I197" s="53">
        <f>SUM(B197:H197)</f>
        <v>35696</v>
      </c>
      <c r="J197" s="53"/>
      <c r="K197" s="53" t="s">
        <v>15</v>
      </c>
      <c r="L197" s="53" t="s">
        <v>15</v>
      </c>
      <c r="M197" s="53" t="s">
        <v>15</v>
      </c>
      <c r="N197" s="53" t="s">
        <v>15</v>
      </c>
      <c r="O197" s="53" t="s">
        <v>15</v>
      </c>
      <c r="P197" s="53" t="s">
        <v>15</v>
      </c>
      <c r="Q197" s="53" t="s">
        <v>15</v>
      </c>
      <c r="R197" s="53" t="s">
        <v>15</v>
      </c>
    </row>
    <row r="198" spans="1:18">
      <c r="A198" s="352">
        <v>2016</v>
      </c>
      <c r="B198" s="53" t="s">
        <v>15</v>
      </c>
      <c r="C198" s="53">
        <v>3147</v>
      </c>
      <c r="D198" s="53">
        <v>446</v>
      </c>
      <c r="E198" s="53" t="s">
        <v>15</v>
      </c>
      <c r="F198" s="53">
        <v>13819</v>
      </c>
      <c r="G198" s="53">
        <v>8362</v>
      </c>
      <c r="H198" s="53">
        <v>589</v>
      </c>
      <c r="I198" s="53">
        <f>SUM(B198:H198)</f>
        <v>26363</v>
      </c>
      <c r="J198" s="53"/>
      <c r="K198" s="53" t="s">
        <v>15</v>
      </c>
      <c r="L198" s="53" t="s">
        <v>15</v>
      </c>
      <c r="M198" s="53" t="s">
        <v>15</v>
      </c>
      <c r="N198" s="53" t="s">
        <v>15</v>
      </c>
      <c r="O198" s="53" t="s">
        <v>15</v>
      </c>
      <c r="P198" s="53" t="s">
        <v>15</v>
      </c>
      <c r="Q198" s="53" t="s">
        <v>15</v>
      </c>
      <c r="R198" s="53" t="s">
        <v>15</v>
      </c>
    </row>
    <row r="199" spans="1:18">
      <c r="A199" s="352">
        <v>2017</v>
      </c>
      <c r="B199" s="53" t="s">
        <v>15</v>
      </c>
      <c r="C199" s="53" t="s">
        <v>15</v>
      </c>
      <c r="D199" s="53" t="s">
        <v>15</v>
      </c>
      <c r="E199" s="53" t="s">
        <v>15</v>
      </c>
      <c r="F199" s="53">
        <v>18336</v>
      </c>
      <c r="G199" s="53">
        <v>8297</v>
      </c>
      <c r="H199" s="53">
        <v>1279</v>
      </c>
      <c r="I199" s="53">
        <f>SUM(B199:H199)</f>
        <v>27912</v>
      </c>
      <c r="J199" s="53"/>
      <c r="K199" s="53" t="s">
        <v>15</v>
      </c>
      <c r="L199" s="53" t="s">
        <v>15</v>
      </c>
      <c r="M199" s="53" t="s">
        <v>15</v>
      </c>
      <c r="N199" s="53" t="s">
        <v>15</v>
      </c>
      <c r="O199" s="53" t="s">
        <v>15</v>
      </c>
      <c r="P199" s="53" t="s">
        <v>15</v>
      </c>
      <c r="Q199" s="53" t="s">
        <v>15</v>
      </c>
      <c r="R199" s="53" t="s">
        <v>15</v>
      </c>
    </row>
    <row r="200" spans="1:18">
      <c r="A200" s="352">
        <v>2018</v>
      </c>
      <c r="B200" s="53" t="s">
        <v>15</v>
      </c>
      <c r="C200" s="53" t="s">
        <v>15</v>
      </c>
      <c r="D200" s="53" t="s">
        <v>15</v>
      </c>
      <c r="E200" s="53">
        <v>7015</v>
      </c>
      <c r="F200" s="53">
        <v>19790</v>
      </c>
      <c r="G200" s="53">
        <v>10593</v>
      </c>
      <c r="H200" s="53">
        <v>2031</v>
      </c>
      <c r="I200" s="53">
        <f>SUM(B200:H200)</f>
        <v>39429</v>
      </c>
      <c r="J200" s="53"/>
      <c r="K200" s="53" t="s">
        <v>15</v>
      </c>
      <c r="L200" s="53" t="s">
        <v>15</v>
      </c>
      <c r="M200" s="53" t="s">
        <v>15</v>
      </c>
      <c r="N200" s="53" t="s">
        <v>15</v>
      </c>
      <c r="O200" s="53" t="s">
        <v>15</v>
      </c>
      <c r="P200" s="53" t="s">
        <v>15</v>
      </c>
      <c r="Q200" s="53" t="s">
        <v>15</v>
      </c>
      <c r="R200" s="53" t="s">
        <v>15</v>
      </c>
    </row>
    <row r="201" spans="1:18">
      <c r="A201" s="372">
        <v>2019</v>
      </c>
      <c r="B201" s="53" t="s">
        <v>15</v>
      </c>
      <c r="C201" s="53">
        <v>16076</v>
      </c>
      <c r="D201" s="53">
        <v>59859</v>
      </c>
      <c r="E201" s="53">
        <v>25141</v>
      </c>
      <c r="F201" s="53">
        <v>50416</v>
      </c>
      <c r="G201" s="53">
        <v>6099</v>
      </c>
      <c r="H201" s="53">
        <v>801</v>
      </c>
      <c r="I201" s="53">
        <f t="shared" ref="I201:I204" si="23">SUM(B201:H201)</f>
        <v>158392</v>
      </c>
      <c r="J201" s="53"/>
      <c r="K201" s="53" t="s">
        <v>15</v>
      </c>
      <c r="L201" s="53" t="s">
        <v>15</v>
      </c>
      <c r="M201" s="53" t="s">
        <v>15</v>
      </c>
      <c r="N201" s="53" t="s">
        <v>15</v>
      </c>
      <c r="O201" s="53" t="s">
        <v>15</v>
      </c>
      <c r="P201" s="53" t="s">
        <v>15</v>
      </c>
      <c r="Q201" s="53" t="s">
        <v>15</v>
      </c>
      <c r="R201" s="53" t="s">
        <v>15</v>
      </c>
    </row>
    <row r="202" spans="1:18">
      <c r="A202" s="372">
        <v>2020</v>
      </c>
      <c r="B202" s="53" t="s">
        <v>15</v>
      </c>
      <c r="C202" s="53">
        <v>12572</v>
      </c>
      <c r="D202" s="53">
        <v>41698</v>
      </c>
      <c r="E202" s="53">
        <v>63138</v>
      </c>
      <c r="F202" s="53">
        <v>17658</v>
      </c>
      <c r="G202" s="53">
        <v>8240</v>
      </c>
      <c r="H202" s="53">
        <v>2435</v>
      </c>
      <c r="I202" s="53">
        <f t="shared" si="23"/>
        <v>145741</v>
      </c>
      <c r="J202" s="53"/>
      <c r="K202" s="53" t="s">
        <v>15</v>
      </c>
      <c r="L202" s="53" t="s">
        <v>15</v>
      </c>
      <c r="M202" s="53" t="s">
        <v>15</v>
      </c>
      <c r="N202" s="53" t="s">
        <v>15</v>
      </c>
      <c r="O202" s="53" t="s">
        <v>15</v>
      </c>
      <c r="P202" s="53" t="s">
        <v>15</v>
      </c>
      <c r="Q202" s="53" t="s">
        <v>15</v>
      </c>
      <c r="R202" s="53" t="s">
        <v>15</v>
      </c>
    </row>
    <row r="203" spans="1:18">
      <c r="A203" s="372">
        <v>2021</v>
      </c>
      <c r="B203" s="53" t="s">
        <v>15</v>
      </c>
      <c r="C203" s="53" t="s">
        <v>15</v>
      </c>
      <c r="D203" s="53">
        <v>72832</v>
      </c>
      <c r="E203" s="53">
        <v>10988</v>
      </c>
      <c r="F203" s="53">
        <v>14384</v>
      </c>
      <c r="G203" s="53">
        <v>5649</v>
      </c>
      <c r="H203" s="53">
        <v>1040</v>
      </c>
      <c r="I203" s="53">
        <f t="shared" si="23"/>
        <v>104893</v>
      </c>
      <c r="J203" s="53"/>
      <c r="K203" s="53" t="s">
        <v>15</v>
      </c>
      <c r="L203" s="53" t="s">
        <v>15</v>
      </c>
      <c r="M203" s="53" t="s">
        <v>15</v>
      </c>
      <c r="N203" s="53" t="s">
        <v>15</v>
      </c>
      <c r="O203" s="53" t="s">
        <v>15</v>
      </c>
      <c r="P203" s="53" t="s">
        <v>15</v>
      </c>
      <c r="Q203" s="53" t="s">
        <v>15</v>
      </c>
      <c r="R203" s="53" t="s">
        <v>15</v>
      </c>
    </row>
    <row r="204" spans="1:18">
      <c r="A204" s="372">
        <v>2022</v>
      </c>
      <c r="B204" s="53" t="s">
        <v>15</v>
      </c>
      <c r="C204" s="53" t="s">
        <v>15</v>
      </c>
      <c r="D204" s="53" t="s">
        <v>15</v>
      </c>
      <c r="E204" s="53">
        <v>66884</v>
      </c>
      <c r="F204" s="53">
        <v>21609</v>
      </c>
      <c r="G204" s="53">
        <v>8054</v>
      </c>
      <c r="H204" s="53">
        <v>1030</v>
      </c>
      <c r="I204" s="53">
        <f t="shared" si="23"/>
        <v>97577</v>
      </c>
      <c r="J204" s="53"/>
      <c r="K204" s="53" t="s">
        <v>15</v>
      </c>
      <c r="L204" s="53" t="s">
        <v>15</v>
      </c>
      <c r="M204" s="53" t="s">
        <v>15</v>
      </c>
      <c r="N204" s="53" t="s">
        <v>15</v>
      </c>
      <c r="O204" s="53" t="s">
        <v>15</v>
      </c>
      <c r="P204" s="53" t="s">
        <v>15</v>
      </c>
      <c r="Q204" s="53" t="s">
        <v>15</v>
      </c>
      <c r="R204" s="53" t="s">
        <v>15</v>
      </c>
    </row>
    <row r="205" spans="1:18">
      <c r="A205" s="372">
        <v>2023</v>
      </c>
      <c r="B205" s="53" t="s">
        <v>15</v>
      </c>
      <c r="C205" s="53" t="s">
        <v>15</v>
      </c>
      <c r="D205" s="53" t="s">
        <v>15</v>
      </c>
      <c r="E205" s="53" t="s">
        <v>15</v>
      </c>
      <c r="F205" s="53" t="s">
        <v>15</v>
      </c>
      <c r="G205" s="53" t="s">
        <v>15</v>
      </c>
      <c r="H205" s="53" t="s">
        <v>15</v>
      </c>
      <c r="I205" s="53" t="s">
        <v>15</v>
      </c>
      <c r="J205" s="53"/>
      <c r="K205" s="53" t="s">
        <v>15</v>
      </c>
      <c r="L205" s="53" t="s">
        <v>15</v>
      </c>
      <c r="M205" s="53" t="s">
        <v>15</v>
      </c>
      <c r="N205" s="53" t="s">
        <v>15</v>
      </c>
      <c r="O205" s="53" t="s">
        <v>15</v>
      </c>
      <c r="P205" s="53" t="s">
        <v>15</v>
      </c>
      <c r="Q205" s="53" t="s">
        <v>15</v>
      </c>
      <c r="R205" s="53" t="s">
        <v>15</v>
      </c>
    </row>
    <row r="206" spans="1:18">
      <c r="A206" s="372">
        <v>2024</v>
      </c>
      <c r="B206" s="46" t="s">
        <v>15</v>
      </c>
      <c r="C206" s="46" t="s">
        <v>15</v>
      </c>
      <c r="D206" s="46" t="s">
        <v>15</v>
      </c>
      <c r="E206" s="46" t="s">
        <v>15</v>
      </c>
      <c r="F206" s="46" t="s">
        <v>15</v>
      </c>
      <c r="G206" s="46" t="s">
        <v>15</v>
      </c>
      <c r="H206" s="46" t="s">
        <v>15</v>
      </c>
      <c r="I206" s="46" t="s">
        <v>15</v>
      </c>
      <c r="J206" s="46"/>
      <c r="K206" s="46" t="s">
        <v>15</v>
      </c>
      <c r="L206" s="46" t="s">
        <v>15</v>
      </c>
      <c r="M206" s="46" t="s">
        <v>15</v>
      </c>
      <c r="N206" s="46" t="s">
        <v>15</v>
      </c>
      <c r="O206" s="46" t="s">
        <v>15</v>
      </c>
      <c r="P206" s="46" t="s">
        <v>15</v>
      </c>
      <c r="Q206" s="46" t="s">
        <v>15</v>
      </c>
      <c r="R206" s="46" t="s">
        <v>15</v>
      </c>
    </row>
    <row r="207" spans="1:18">
      <c r="B207" s="46"/>
      <c r="C207" s="46"/>
      <c r="D207" s="46"/>
      <c r="E207" s="46"/>
      <c r="F207" s="46"/>
      <c r="G207" s="46"/>
      <c r="H207" s="46"/>
      <c r="I207" s="46"/>
      <c r="J207" s="46"/>
      <c r="K207" s="46"/>
      <c r="L207" s="46"/>
      <c r="M207" s="46"/>
      <c r="N207" s="46"/>
      <c r="O207" s="46"/>
      <c r="P207" s="46"/>
      <c r="Q207" s="46"/>
      <c r="R207" s="46"/>
    </row>
    <row r="208" spans="1:18">
      <c r="A208" s="369" t="s">
        <v>6</v>
      </c>
      <c r="B208" s="46"/>
      <c r="C208" s="46"/>
      <c r="D208" s="46"/>
      <c r="E208" s="46"/>
      <c r="F208" s="46"/>
      <c r="G208" s="46"/>
      <c r="H208" s="46"/>
      <c r="I208" s="46"/>
      <c r="J208" s="46"/>
      <c r="K208" s="46"/>
      <c r="L208" s="46"/>
      <c r="M208" s="46"/>
      <c r="N208" s="46"/>
      <c r="O208" s="46"/>
      <c r="P208" s="46"/>
      <c r="Q208" s="46"/>
      <c r="R208" s="46"/>
    </row>
    <row r="209" spans="1:18">
      <c r="A209" s="352">
        <v>1976</v>
      </c>
      <c r="B209" s="46">
        <v>23269</v>
      </c>
      <c r="C209" s="46">
        <v>30053</v>
      </c>
      <c r="D209" s="46">
        <v>18239</v>
      </c>
      <c r="E209" s="46">
        <v>9500</v>
      </c>
      <c r="F209" s="46">
        <v>14271</v>
      </c>
      <c r="G209" s="46">
        <v>4294</v>
      </c>
      <c r="H209" s="46" t="s">
        <v>15</v>
      </c>
      <c r="I209" s="46">
        <f t="shared" ref="I209:I240" si="24">SUM(B209:H209)</f>
        <v>99626</v>
      </c>
      <c r="J209" s="46"/>
      <c r="K209" s="46" t="s">
        <v>15</v>
      </c>
      <c r="L209" s="46">
        <v>16775</v>
      </c>
      <c r="M209" s="46">
        <v>16852</v>
      </c>
      <c r="N209" s="46">
        <v>7734</v>
      </c>
      <c r="O209" s="46">
        <v>23</v>
      </c>
      <c r="P209" s="46">
        <v>0</v>
      </c>
      <c r="Q209" s="46" t="s">
        <v>15</v>
      </c>
      <c r="R209" s="46">
        <f t="shared" ref="R209:R225" si="25">SUM(K209:Q209)</f>
        <v>41384</v>
      </c>
    </row>
    <row r="210" spans="1:18">
      <c r="A210" s="352">
        <v>1977</v>
      </c>
      <c r="B210" s="46">
        <v>15385</v>
      </c>
      <c r="C210" s="46">
        <v>24660</v>
      </c>
      <c r="D210" s="46">
        <v>15958</v>
      </c>
      <c r="E210" s="46">
        <v>11148</v>
      </c>
      <c r="F210" s="46">
        <v>8278</v>
      </c>
      <c r="G210" s="46">
        <v>3246</v>
      </c>
      <c r="H210" s="46" t="s">
        <v>15</v>
      </c>
      <c r="I210" s="46">
        <f t="shared" si="24"/>
        <v>78675</v>
      </c>
      <c r="J210" s="46"/>
      <c r="K210" s="46" t="s">
        <v>15</v>
      </c>
      <c r="L210" s="46">
        <v>14</v>
      </c>
      <c r="M210" s="46">
        <v>110</v>
      </c>
      <c r="N210" s="46">
        <v>58</v>
      </c>
      <c r="O210" s="46">
        <v>10</v>
      </c>
      <c r="P210" s="46">
        <v>0</v>
      </c>
      <c r="Q210" s="46" t="s">
        <v>15</v>
      </c>
      <c r="R210" s="46">
        <f t="shared" si="25"/>
        <v>192</v>
      </c>
    </row>
    <row r="211" spans="1:18">
      <c r="A211" s="352">
        <v>1978</v>
      </c>
      <c r="B211" s="46">
        <v>10600</v>
      </c>
      <c r="C211" s="46">
        <v>36146</v>
      </c>
      <c r="D211" s="46">
        <v>51010</v>
      </c>
      <c r="E211" s="46">
        <v>23440</v>
      </c>
      <c r="F211" s="46">
        <v>7189</v>
      </c>
      <c r="G211" s="46">
        <v>4457</v>
      </c>
      <c r="H211" s="46" t="s">
        <v>15</v>
      </c>
      <c r="I211" s="46">
        <f t="shared" si="24"/>
        <v>132842</v>
      </c>
      <c r="J211" s="46"/>
      <c r="K211" s="46">
        <v>37</v>
      </c>
      <c r="L211" s="46">
        <v>465</v>
      </c>
      <c r="M211" s="46">
        <v>2002</v>
      </c>
      <c r="N211" s="46">
        <v>555</v>
      </c>
      <c r="O211" s="46">
        <v>50</v>
      </c>
      <c r="P211" s="46">
        <v>133</v>
      </c>
      <c r="Q211" s="46" t="s">
        <v>15</v>
      </c>
      <c r="R211" s="46">
        <f t="shared" si="25"/>
        <v>3242</v>
      </c>
    </row>
    <row r="212" spans="1:18">
      <c r="A212" s="352">
        <v>1979</v>
      </c>
      <c r="B212" s="46">
        <v>0</v>
      </c>
      <c r="C212" s="46">
        <v>24517</v>
      </c>
      <c r="D212" s="46">
        <v>10535</v>
      </c>
      <c r="E212" s="46">
        <v>12325</v>
      </c>
      <c r="F212" s="46">
        <v>4773</v>
      </c>
      <c r="G212" s="46">
        <v>1910</v>
      </c>
      <c r="H212" s="46" t="s">
        <v>15</v>
      </c>
      <c r="I212" s="46">
        <f t="shared" si="24"/>
        <v>54060</v>
      </c>
      <c r="J212" s="46"/>
      <c r="K212" s="46" t="s">
        <v>15</v>
      </c>
      <c r="L212" s="46">
        <v>395</v>
      </c>
      <c r="M212" s="46">
        <v>980</v>
      </c>
      <c r="N212" s="46">
        <v>427</v>
      </c>
      <c r="O212" s="46">
        <v>76</v>
      </c>
      <c r="P212" s="46">
        <v>8</v>
      </c>
      <c r="Q212" s="46" t="s">
        <v>15</v>
      </c>
      <c r="R212" s="46">
        <f t="shared" si="25"/>
        <v>1886</v>
      </c>
    </row>
    <row r="213" spans="1:18">
      <c r="A213" s="352">
        <v>1980</v>
      </c>
      <c r="B213" s="46" t="s">
        <v>15</v>
      </c>
      <c r="C213" s="46">
        <v>32317</v>
      </c>
      <c r="D213" s="46" t="s">
        <v>15</v>
      </c>
      <c r="E213" s="46">
        <v>34172</v>
      </c>
      <c r="F213" s="46">
        <v>12395</v>
      </c>
      <c r="G213" s="46">
        <v>3640</v>
      </c>
      <c r="H213" s="46" t="s">
        <v>15</v>
      </c>
      <c r="I213" s="46">
        <f t="shared" si="24"/>
        <v>82524</v>
      </c>
      <c r="J213" s="46"/>
      <c r="K213" s="46" t="s">
        <v>15</v>
      </c>
      <c r="L213" s="46">
        <v>44</v>
      </c>
      <c r="M213" s="46" t="s">
        <v>15</v>
      </c>
      <c r="N213" s="46">
        <v>115</v>
      </c>
      <c r="O213" s="46">
        <v>199</v>
      </c>
      <c r="P213" s="46">
        <v>29</v>
      </c>
      <c r="Q213" s="46" t="s">
        <v>15</v>
      </c>
      <c r="R213" s="46">
        <f t="shared" si="25"/>
        <v>387</v>
      </c>
    </row>
    <row r="214" spans="1:18">
      <c r="A214" s="352">
        <v>1981</v>
      </c>
      <c r="B214" s="46" t="s">
        <v>15</v>
      </c>
      <c r="C214" s="46">
        <v>53891</v>
      </c>
      <c r="D214" s="46">
        <v>4654</v>
      </c>
      <c r="E214" s="46">
        <v>25010</v>
      </c>
      <c r="F214" s="46">
        <v>5647</v>
      </c>
      <c r="G214" s="46">
        <v>793</v>
      </c>
      <c r="H214" s="46" t="s">
        <v>15</v>
      </c>
      <c r="I214" s="46">
        <f t="shared" si="24"/>
        <v>89995</v>
      </c>
      <c r="J214" s="46"/>
      <c r="K214" s="46" t="s">
        <v>15</v>
      </c>
      <c r="L214" s="46">
        <v>2</v>
      </c>
      <c r="M214" s="46">
        <v>1</v>
      </c>
      <c r="N214" s="46">
        <v>24</v>
      </c>
      <c r="O214" s="46">
        <v>148</v>
      </c>
      <c r="P214" s="46">
        <v>2</v>
      </c>
      <c r="Q214" s="46" t="s">
        <v>15</v>
      </c>
      <c r="R214" s="46">
        <f t="shared" si="25"/>
        <v>177</v>
      </c>
    </row>
    <row r="215" spans="1:18">
      <c r="A215" s="352">
        <v>1982</v>
      </c>
      <c r="B215" s="46">
        <v>29199</v>
      </c>
      <c r="C215" s="46">
        <v>40888</v>
      </c>
      <c r="D215" s="46">
        <v>19686</v>
      </c>
      <c r="E215" s="46">
        <v>29902</v>
      </c>
      <c r="F215" s="46">
        <v>14340</v>
      </c>
      <c r="G215" s="46">
        <v>2663</v>
      </c>
      <c r="H215" s="46" t="s">
        <v>15</v>
      </c>
      <c r="I215" s="46">
        <f t="shared" si="24"/>
        <v>136678</v>
      </c>
      <c r="J215" s="46"/>
      <c r="K215" s="46">
        <v>104</v>
      </c>
      <c r="L215" s="46">
        <v>267</v>
      </c>
      <c r="M215" s="46">
        <v>99</v>
      </c>
      <c r="N215" s="46">
        <v>122</v>
      </c>
      <c r="O215" s="46">
        <v>99</v>
      </c>
      <c r="P215" s="46">
        <v>24</v>
      </c>
      <c r="Q215" s="46" t="s">
        <v>15</v>
      </c>
      <c r="R215" s="46">
        <f t="shared" si="25"/>
        <v>715</v>
      </c>
    </row>
    <row r="216" spans="1:18">
      <c r="A216" s="352">
        <v>1983</v>
      </c>
      <c r="B216" s="46">
        <v>1424</v>
      </c>
      <c r="C216" s="46">
        <v>43216</v>
      </c>
      <c r="D216" s="46">
        <v>24628</v>
      </c>
      <c r="E216" s="46">
        <v>30282</v>
      </c>
      <c r="F216" s="46">
        <v>3469</v>
      </c>
      <c r="G216" s="46">
        <v>196</v>
      </c>
      <c r="H216" s="46" t="s">
        <v>15</v>
      </c>
      <c r="I216" s="46">
        <f t="shared" si="24"/>
        <v>103215</v>
      </c>
      <c r="J216" s="46"/>
      <c r="K216" s="46">
        <v>63</v>
      </c>
      <c r="L216" s="46">
        <v>179</v>
      </c>
      <c r="M216" s="46">
        <v>802</v>
      </c>
      <c r="N216" s="46">
        <v>188</v>
      </c>
      <c r="O216" s="46">
        <v>7</v>
      </c>
      <c r="P216" s="46">
        <v>30</v>
      </c>
      <c r="Q216" s="46" t="s">
        <v>15</v>
      </c>
      <c r="R216" s="46">
        <f t="shared" si="25"/>
        <v>1269</v>
      </c>
    </row>
    <row r="217" spans="1:18">
      <c r="A217" s="352">
        <v>1984</v>
      </c>
      <c r="B217" s="46" t="s">
        <v>15</v>
      </c>
      <c r="C217" s="46">
        <v>16699</v>
      </c>
      <c r="D217" s="46">
        <v>26434</v>
      </c>
      <c r="E217" s="46">
        <v>6941</v>
      </c>
      <c r="F217" s="46">
        <v>3743</v>
      </c>
      <c r="G217" s="46">
        <v>175</v>
      </c>
      <c r="H217" s="46" t="s">
        <v>15</v>
      </c>
      <c r="I217" s="46">
        <f t="shared" si="24"/>
        <v>53992</v>
      </c>
      <c r="J217" s="46"/>
      <c r="K217" s="46" t="s">
        <v>15</v>
      </c>
      <c r="L217" s="46" t="s">
        <v>15</v>
      </c>
      <c r="M217" s="46">
        <v>3503</v>
      </c>
      <c r="N217" s="46">
        <v>856</v>
      </c>
      <c r="O217" s="46">
        <v>62</v>
      </c>
      <c r="P217" s="46">
        <v>0</v>
      </c>
      <c r="Q217" s="46" t="s">
        <v>15</v>
      </c>
      <c r="R217" s="46">
        <f t="shared" si="25"/>
        <v>4421</v>
      </c>
    </row>
    <row r="218" spans="1:18">
      <c r="A218" s="352">
        <v>1985</v>
      </c>
      <c r="B218" s="46" t="s">
        <v>15</v>
      </c>
      <c r="C218" s="46">
        <v>20197</v>
      </c>
      <c r="D218" s="46">
        <v>8858</v>
      </c>
      <c r="E218" s="46">
        <v>4776</v>
      </c>
      <c r="F218" s="46">
        <v>895</v>
      </c>
      <c r="G218" s="46">
        <v>1911</v>
      </c>
      <c r="H218" s="46" t="s">
        <v>15</v>
      </c>
      <c r="I218" s="46">
        <f t="shared" si="24"/>
        <v>36637</v>
      </c>
      <c r="J218" s="46"/>
      <c r="K218" s="46" t="s">
        <v>15</v>
      </c>
      <c r="L218" s="46" t="s">
        <v>15</v>
      </c>
      <c r="M218" s="46">
        <v>75</v>
      </c>
      <c r="N218" s="46">
        <v>110</v>
      </c>
      <c r="O218" s="46">
        <v>8</v>
      </c>
      <c r="P218" s="46">
        <v>6</v>
      </c>
      <c r="Q218" s="46" t="s">
        <v>15</v>
      </c>
      <c r="R218" s="46">
        <f t="shared" si="25"/>
        <v>199</v>
      </c>
    </row>
    <row r="219" spans="1:18">
      <c r="A219" s="352">
        <v>1986</v>
      </c>
      <c r="B219" s="46" t="s">
        <v>15</v>
      </c>
      <c r="C219" s="46">
        <v>93517</v>
      </c>
      <c r="D219" s="46">
        <v>56667</v>
      </c>
      <c r="E219" s="46">
        <v>38026</v>
      </c>
      <c r="F219" s="46">
        <v>10060</v>
      </c>
      <c r="G219" s="46">
        <v>1884</v>
      </c>
      <c r="H219" s="46" t="s">
        <v>15</v>
      </c>
      <c r="I219" s="46">
        <f t="shared" si="24"/>
        <v>200154</v>
      </c>
      <c r="J219" s="46"/>
      <c r="K219" s="46" t="s">
        <v>15</v>
      </c>
      <c r="L219" s="46" t="s">
        <v>15</v>
      </c>
      <c r="M219" s="46">
        <v>587</v>
      </c>
      <c r="N219" s="46">
        <v>589</v>
      </c>
      <c r="O219" s="46">
        <v>122</v>
      </c>
      <c r="P219" s="46">
        <v>1</v>
      </c>
      <c r="Q219" s="46" t="s">
        <v>15</v>
      </c>
      <c r="R219" s="46">
        <f t="shared" si="25"/>
        <v>1299</v>
      </c>
    </row>
    <row r="220" spans="1:18">
      <c r="A220" s="352">
        <v>1987</v>
      </c>
      <c r="B220" s="46" t="s">
        <v>15</v>
      </c>
      <c r="C220" s="46">
        <v>34950</v>
      </c>
      <c r="D220" s="46">
        <v>22643</v>
      </c>
      <c r="E220" s="46">
        <v>24782</v>
      </c>
      <c r="F220" s="46">
        <v>6394</v>
      </c>
      <c r="G220" s="46">
        <v>2462</v>
      </c>
      <c r="H220" s="46" t="s">
        <v>15</v>
      </c>
      <c r="I220" s="46">
        <f t="shared" si="24"/>
        <v>91231</v>
      </c>
      <c r="J220" s="46"/>
      <c r="K220" s="46" t="s">
        <v>15</v>
      </c>
      <c r="L220" s="46" t="s">
        <v>15</v>
      </c>
      <c r="M220" s="46">
        <v>59</v>
      </c>
      <c r="N220" s="46">
        <v>51</v>
      </c>
      <c r="O220" s="46" t="s">
        <v>15</v>
      </c>
      <c r="P220" s="46">
        <v>8</v>
      </c>
      <c r="Q220" s="46" t="s">
        <v>15</v>
      </c>
      <c r="R220" s="46">
        <f t="shared" si="25"/>
        <v>118</v>
      </c>
    </row>
    <row r="221" spans="1:18">
      <c r="A221" s="352">
        <v>1988</v>
      </c>
      <c r="B221" s="46" t="s">
        <v>15</v>
      </c>
      <c r="C221" s="46">
        <v>77845</v>
      </c>
      <c r="D221" s="46">
        <v>56377</v>
      </c>
      <c r="E221" s="46">
        <v>38210</v>
      </c>
      <c r="F221" s="46">
        <v>12582</v>
      </c>
      <c r="G221" s="46">
        <v>2804</v>
      </c>
      <c r="H221" s="46" t="s">
        <v>15</v>
      </c>
      <c r="I221" s="46">
        <f t="shared" si="24"/>
        <v>187818</v>
      </c>
      <c r="J221" s="46"/>
      <c r="K221" s="46" t="s">
        <v>15</v>
      </c>
      <c r="L221" s="46" t="s">
        <v>15</v>
      </c>
      <c r="M221" s="46">
        <v>331</v>
      </c>
      <c r="N221" s="46">
        <v>34</v>
      </c>
      <c r="O221" s="46">
        <v>35</v>
      </c>
      <c r="P221" s="46" t="s">
        <v>15</v>
      </c>
      <c r="Q221" s="46" t="s">
        <v>15</v>
      </c>
      <c r="R221" s="46">
        <f t="shared" si="25"/>
        <v>400</v>
      </c>
    </row>
    <row r="222" spans="1:18">
      <c r="A222" s="352">
        <v>1989</v>
      </c>
      <c r="B222" s="46" t="s">
        <v>15</v>
      </c>
      <c r="C222" s="46">
        <v>47011</v>
      </c>
      <c r="D222" s="46">
        <v>25101</v>
      </c>
      <c r="E222" s="46">
        <v>22547</v>
      </c>
      <c r="F222" s="46">
        <v>10632</v>
      </c>
      <c r="G222" s="46">
        <v>2664</v>
      </c>
      <c r="H222" s="46" t="s">
        <v>15</v>
      </c>
      <c r="I222" s="46">
        <f t="shared" si="24"/>
        <v>107955</v>
      </c>
      <c r="J222" s="46"/>
      <c r="K222" s="46" t="s">
        <v>15</v>
      </c>
      <c r="L222" s="46" t="s">
        <v>15</v>
      </c>
      <c r="M222" s="46">
        <v>228</v>
      </c>
      <c r="N222" s="46">
        <v>169</v>
      </c>
      <c r="O222" s="46">
        <v>130</v>
      </c>
      <c r="P222" s="46">
        <v>11</v>
      </c>
      <c r="Q222" s="46" t="s">
        <v>15</v>
      </c>
      <c r="R222" s="46">
        <f t="shared" si="25"/>
        <v>538</v>
      </c>
    </row>
    <row r="223" spans="1:18">
      <c r="A223" s="352">
        <v>1990</v>
      </c>
      <c r="B223" s="46" t="s">
        <v>15</v>
      </c>
      <c r="C223" s="46">
        <v>54098</v>
      </c>
      <c r="D223" s="46">
        <v>49907</v>
      </c>
      <c r="E223" s="46">
        <v>26396</v>
      </c>
      <c r="F223" s="46">
        <v>5386</v>
      </c>
      <c r="G223" s="46">
        <v>1285</v>
      </c>
      <c r="H223" s="46" t="s">
        <v>15</v>
      </c>
      <c r="I223" s="46">
        <f t="shared" si="24"/>
        <v>137072</v>
      </c>
      <c r="J223" s="46"/>
      <c r="K223" s="46" t="s">
        <v>15</v>
      </c>
      <c r="L223" s="46" t="s">
        <v>15</v>
      </c>
      <c r="M223" s="46">
        <v>3915</v>
      </c>
      <c r="N223" s="46">
        <v>1696</v>
      </c>
      <c r="O223" s="46">
        <v>69</v>
      </c>
      <c r="P223" s="46">
        <v>18</v>
      </c>
      <c r="Q223" s="46" t="s">
        <v>15</v>
      </c>
      <c r="R223" s="46">
        <f t="shared" si="25"/>
        <v>5698</v>
      </c>
    </row>
    <row r="224" spans="1:18">
      <c r="A224" s="352">
        <v>1991</v>
      </c>
      <c r="B224" s="46" t="s">
        <v>15</v>
      </c>
      <c r="C224" s="46">
        <v>21800</v>
      </c>
      <c r="D224" s="46">
        <v>34900</v>
      </c>
      <c r="E224" s="46">
        <v>19100</v>
      </c>
      <c r="F224" s="46">
        <v>3000</v>
      </c>
      <c r="G224" s="46">
        <v>1000</v>
      </c>
      <c r="H224" s="46" t="s">
        <v>15</v>
      </c>
      <c r="I224" s="46">
        <f t="shared" si="24"/>
        <v>79800</v>
      </c>
      <c r="J224" s="46"/>
      <c r="K224" s="46" t="s">
        <v>15</v>
      </c>
      <c r="L224" s="46" t="s">
        <v>15</v>
      </c>
      <c r="M224" s="46">
        <v>17100</v>
      </c>
      <c r="N224" s="46">
        <v>4300</v>
      </c>
      <c r="O224" s="46">
        <v>100</v>
      </c>
      <c r="P224" s="46" t="s">
        <v>15</v>
      </c>
      <c r="Q224" s="46" t="s">
        <v>15</v>
      </c>
      <c r="R224" s="46">
        <f t="shared" si="25"/>
        <v>21500</v>
      </c>
    </row>
    <row r="225" spans="1:18">
      <c r="A225" s="352">
        <v>1992</v>
      </c>
      <c r="B225" s="46" t="s">
        <v>15</v>
      </c>
      <c r="C225" s="46">
        <v>34600</v>
      </c>
      <c r="D225" s="46">
        <v>14400</v>
      </c>
      <c r="E225" s="46">
        <v>10300</v>
      </c>
      <c r="F225" s="46">
        <v>3600</v>
      </c>
      <c r="G225" s="46">
        <v>1600</v>
      </c>
      <c r="H225" s="46" t="s">
        <v>15</v>
      </c>
      <c r="I225" s="46">
        <f t="shared" si="24"/>
        <v>64500</v>
      </c>
      <c r="J225" s="46"/>
      <c r="K225" s="46" t="s">
        <v>15</v>
      </c>
      <c r="L225" s="46" t="s">
        <v>15</v>
      </c>
      <c r="M225" s="46">
        <v>1500</v>
      </c>
      <c r="N225" s="46">
        <v>500</v>
      </c>
      <c r="O225" s="46">
        <v>50</v>
      </c>
      <c r="P225" s="46" t="s">
        <v>15</v>
      </c>
      <c r="Q225" s="46" t="s">
        <v>15</v>
      </c>
      <c r="R225" s="46">
        <f t="shared" si="25"/>
        <v>2050</v>
      </c>
    </row>
    <row r="226" spans="1:18">
      <c r="A226" s="352">
        <v>1993</v>
      </c>
      <c r="B226" s="46" t="s">
        <v>15</v>
      </c>
      <c r="C226" s="46">
        <v>49867</v>
      </c>
      <c r="D226" s="46">
        <v>25526</v>
      </c>
      <c r="E226" s="46">
        <v>20255</v>
      </c>
      <c r="F226" s="46">
        <v>8124</v>
      </c>
      <c r="G226" s="46">
        <v>891</v>
      </c>
      <c r="H226" s="46" t="s">
        <v>15</v>
      </c>
      <c r="I226" s="46">
        <f t="shared" si="24"/>
        <v>104663</v>
      </c>
      <c r="J226" s="46"/>
      <c r="K226" s="46" t="s">
        <v>15</v>
      </c>
      <c r="L226" s="46" t="s">
        <v>15</v>
      </c>
      <c r="M226" s="46" t="s">
        <v>15</v>
      </c>
      <c r="N226" s="46" t="s">
        <v>15</v>
      </c>
      <c r="O226" s="46" t="s">
        <v>15</v>
      </c>
      <c r="P226" s="46" t="s">
        <v>15</v>
      </c>
      <c r="Q226" s="46" t="s">
        <v>15</v>
      </c>
      <c r="R226" s="46" t="s">
        <v>15</v>
      </c>
    </row>
    <row r="227" spans="1:18">
      <c r="A227" s="352">
        <v>1994</v>
      </c>
      <c r="B227" s="46" t="s">
        <v>15</v>
      </c>
      <c r="C227" s="46">
        <v>24331</v>
      </c>
      <c r="D227" s="46">
        <v>11614</v>
      </c>
      <c r="E227" s="46">
        <v>32212</v>
      </c>
      <c r="F227" s="46">
        <v>1107</v>
      </c>
      <c r="G227" s="46">
        <v>1244</v>
      </c>
      <c r="H227" s="46" t="s">
        <v>15</v>
      </c>
      <c r="I227" s="46">
        <f t="shared" si="24"/>
        <v>70508</v>
      </c>
      <c r="J227" s="46"/>
      <c r="K227" s="46" t="s">
        <v>15</v>
      </c>
      <c r="L227" s="46" t="s">
        <v>15</v>
      </c>
      <c r="M227" s="46" t="s">
        <v>15</v>
      </c>
      <c r="N227" s="46" t="s">
        <v>15</v>
      </c>
      <c r="O227" s="46" t="s">
        <v>15</v>
      </c>
      <c r="P227" s="46" t="s">
        <v>15</v>
      </c>
      <c r="Q227" s="46" t="s">
        <v>15</v>
      </c>
      <c r="R227" s="46" t="s">
        <v>15</v>
      </c>
    </row>
    <row r="228" spans="1:18">
      <c r="A228" s="352">
        <v>1995</v>
      </c>
      <c r="B228" s="46" t="s">
        <v>15</v>
      </c>
      <c r="C228" s="46">
        <v>128431</v>
      </c>
      <c r="D228" s="46">
        <v>64203</v>
      </c>
      <c r="E228" s="46">
        <v>105365</v>
      </c>
      <c r="F228" s="46">
        <v>13850</v>
      </c>
      <c r="G228" s="46">
        <v>1263</v>
      </c>
      <c r="H228" s="46" t="s">
        <v>15</v>
      </c>
      <c r="I228" s="46">
        <f t="shared" si="24"/>
        <v>313112</v>
      </c>
      <c r="J228" s="46"/>
      <c r="K228" s="46" t="s">
        <v>15</v>
      </c>
      <c r="L228" s="46" t="s">
        <v>15</v>
      </c>
      <c r="M228" s="46" t="s">
        <v>15</v>
      </c>
      <c r="N228" s="46" t="s">
        <v>15</v>
      </c>
      <c r="O228" s="46" t="s">
        <v>15</v>
      </c>
      <c r="P228" s="46" t="s">
        <v>15</v>
      </c>
      <c r="Q228" s="46" t="s">
        <v>15</v>
      </c>
      <c r="R228" s="46" t="s">
        <v>15</v>
      </c>
    </row>
    <row r="229" spans="1:18">
      <c r="A229" s="352">
        <v>1996</v>
      </c>
      <c r="B229" s="46" t="s">
        <v>15</v>
      </c>
      <c r="C229" s="46">
        <v>75097</v>
      </c>
      <c r="D229" s="46">
        <v>52296</v>
      </c>
      <c r="E229" s="46">
        <v>51871</v>
      </c>
      <c r="F229" s="46">
        <v>2159</v>
      </c>
      <c r="G229" s="46">
        <v>44</v>
      </c>
      <c r="H229" s="46" t="s">
        <v>15</v>
      </c>
      <c r="I229" s="46">
        <f t="shared" si="24"/>
        <v>181467</v>
      </c>
      <c r="J229" s="46"/>
      <c r="K229" s="46" t="s">
        <v>15</v>
      </c>
      <c r="L229" s="46" t="s">
        <v>15</v>
      </c>
      <c r="M229" s="46" t="s">
        <v>15</v>
      </c>
      <c r="N229" s="46" t="s">
        <v>15</v>
      </c>
      <c r="O229" s="46" t="s">
        <v>15</v>
      </c>
      <c r="P229" s="46" t="s">
        <v>15</v>
      </c>
      <c r="Q229" s="46" t="s">
        <v>15</v>
      </c>
      <c r="R229" s="46" t="s">
        <v>15</v>
      </c>
    </row>
    <row r="230" spans="1:18">
      <c r="A230" s="352">
        <v>1997</v>
      </c>
      <c r="B230" s="46">
        <v>11891</v>
      </c>
      <c r="C230" s="46">
        <v>86710</v>
      </c>
      <c r="D230" s="46">
        <v>60351</v>
      </c>
      <c r="E230" s="46">
        <v>69710</v>
      </c>
      <c r="F230" s="46" t="s">
        <v>15</v>
      </c>
      <c r="G230" s="46">
        <v>69</v>
      </c>
      <c r="H230" s="46" t="s">
        <v>15</v>
      </c>
      <c r="I230" s="46">
        <f t="shared" si="24"/>
        <v>228731</v>
      </c>
      <c r="J230" s="46"/>
      <c r="K230" s="46" t="s">
        <v>15</v>
      </c>
      <c r="L230" s="46" t="s">
        <v>15</v>
      </c>
      <c r="M230" s="46" t="s">
        <v>15</v>
      </c>
      <c r="N230" s="46" t="s">
        <v>15</v>
      </c>
      <c r="O230" s="46" t="s">
        <v>15</v>
      </c>
      <c r="P230" s="46" t="s">
        <v>15</v>
      </c>
      <c r="Q230" s="46" t="s">
        <v>15</v>
      </c>
      <c r="R230" s="46" t="s">
        <v>15</v>
      </c>
    </row>
    <row r="231" spans="1:18">
      <c r="A231" s="352">
        <v>1998</v>
      </c>
      <c r="B231" s="46" t="s">
        <v>15</v>
      </c>
      <c r="C231" s="46">
        <v>61051</v>
      </c>
      <c r="D231" s="46">
        <v>20589</v>
      </c>
      <c r="E231" s="46">
        <v>12689</v>
      </c>
      <c r="F231" s="46">
        <v>593</v>
      </c>
      <c r="G231" s="46">
        <v>511</v>
      </c>
      <c r="H231" s="46" t="s">
        <v>15</v>
      </c>
      <c r="I231" s="46">
        <f t="shared" si="24"/>
        <v>95433</v>
      </c>
      <c r="J231" s="46"/>
      <c r="K231" s="46" t="s">
        <v>15</v>
      </c>
      <c r="L231" s="46" t="s">
        <v>15</v>
      </c>
      <c r="M231" s="46" t="s">
        <v>15</v>
      </c>
      <c r="N231" s="46" t="s">
        <v>15</v>
      </c>
      <c r="O231" s="46" t="s">
        <v>15</v>
      </c>
      <c r="P231" s="46" t="s">
        <v>15</v>
      </c>
      <c r="Q231" s="46" t="s">
        <v>15</v>
      </c>
      <c r="R231" s="46" t="s">
        <v>15</v>
      </c>
    </row>
    <row r="232" spans="1:18">
      <c r="A232" s="352">
        <v>1999</v>
      </c>
      <c r="B232" s="46">
        <v>2</v>
      </c>
      <c r="C232" s="46">
        <v>13788</v>
      </c>
      <c r="D232" s="46">
        <v>54538</v>
      </c>
      <c r="E232" s="46">
        <v>8840</v>
      </c>
      <c r="F232" s="46">
        <v>480</v>
      </c>
      <c r="G232" s="46">
        <v>1061</v>
      </c>
      <c r="H232" s="46" t="s">
        <v>15</v>
      </c>
      <c r="I232" s="46">
        <f t="shared" si="24"/>
        <v>78709</v>
      </c>
      <c r="J232" s="46"/>
      <c r="K232" s="46" t="s">
        <v>15</v>
      </c>
      <c r="L232" s="46" t="s">
        <v>15</v>
      </c>
      <c r="M232" s="46" t="s">
        <v>15</v>
      </c>
      <c r="N232" s="46" t="s">
        <v>15</v>
      </c>
      <c r="O232" s="46" t="s">
        <v>15</v>
      </c>
      <c r="P232" s="46" t="s">
        <v>15</v>
      </c>
      <c r="Q232" s="46" t="s">
        <v>15</v>
      </c>
      <c r="R232" s="46" t="s">
        <v>15</v>
      </c>
    </row>
    <row r="233" spans="1:18">
      <c r="A233" s="352">
        <v>2000</v>
      </c>
      <c r="B233" s="46" t="s">
        <v>15</v>
      </c>
      <c r="C233" s="46">
        <v>122287</v>
      </c>
      <c r="D233" s="46">
        <v>62329</v>
      </c>
      <c r="E233" s="46">
        <v>11278</v>
      </c>
      <c r="F233" s="46">
        <v>1290</v>
      </c>
      <c r="G233" s="46" t="s">
        <v>15</v>
      </c>
      <c r="H233" s="46" t="s">
        <v>15</v>
      </c>
      <c r="I233" s="46">
        <f t="shared" si="24"/>
        <v>197184</v>
      </c>
      <c r="J233" s="46"/>
      <c r="K233" s="46" t="s">
        <v>15</v>
      </c>
      <c r="L233" s="46" t="s">
        <v>15</v>
      </c>
      <c r="M233" s="46" t="s">
        <v>15</v>
      </c>
      <c r="N233" s="46" t="s">
        <v>15</v>
      </c>
      <c r="O233" s="46" t="s">
        <v>15</v>
      </c>
      <c r="P233" s="46" t="s">
        <v>15</v>
      </c>
      <c r="Q233" s="46" t="s">
        <v>15</v>
      </c>
      <c r="R233" s="46" t="s">
        <v>15</v>
      </c>
    </row>
    <row r="234" spans="1:18">
      <c r="A234" s="352">
        <v>2001</v>
      </c>
      <c r="B234" s="46" t="s">
        <v>15</v>
      </c>
      <c r="C234" s="46">
        <v>30037</v>
      </c>
      <c r="D234" s="46">
        <v>3375</v>
      </c>
      <c r="E234" s="46">
        <v>2383</v>
      </c>
      <c r="F234" s="46">
        <v>116</v>
      </c>
      <c r="G234" s="46">
        <v>29</v>
      </c>
      <c r="H234" s="46" t="s">
        <v>15</v>
      </c>
      <c r="I234" s="46">
        <f t="shared" si="24"/>
        <v>35940</v>
      </c>
      <c r="J234" s="46"/>
      <c r="K234" s="46" t="s">
        <v>15</v>
      </c>
      <c r="L234" s="46" t="s">
        <v>15</v>
      </c>
      <c r="M234" s="46" t="s">
        <v>15</v>
      </c>
      <c r="N234" s="46" t="s">
        <v>15</v>
      </c>
      <c r="O234" s="46" t="s">
        <v>15</v>
      </c>
      <c r="P234" s="46" t="s">
        <v>15</v>
      </c>
      <c r="Q234" s="46" t="s">
        <v>15</v>
      </c>
      <c r="R234" s="46" t="s">
        <v>15</v>
      </c>
    </row>
    <row r="235" spans="1:18">
      <c r="A235" s="352">
        <v>2002</v>
      </c>
      <c r="B235" s="46" t="s">
        <v>15</v>
      </c>
      <c r="C235" s="46">
        <v>21551</v>
      </c>
      <c r="D235" s="46">
        <v>24441</v>
      </c>
      <c r="E235" s="46">
        <v>21328</v>
      </c>
      <c r="F235" s="46">
        <v>2524</v>
      </c>
      <c r="G235" s="46">
        <v>136</v>
      </c>
      <c r="H235" s="46" t="s">
        <v>15</v>
      </c>
      <c r="I235" s="46">
        <f t="shared" si="24"/>
        <v>69980</v>
      </c>
      <c r="J235" s="46"/>
      <c r="K235" s="46" t="s">
        <v>15</v>
      </c>
      <c r="L235" s="46" t="s">
        <v>15</v>
      </c>
      <c r="M235" s="46" t="s">
        <v>15</v>
      </c>
      <c r="N235" s="46" t="s">
        <v>15</v>
      </c>
      <c r="O235" s="46" t="s">
        <v>15</v>
      </c>
      <c r="P235" s="46" t="s">
        <v>15</v>
      </c>
      <c r="Q235" s="46" t="s">
        <v>15</v>
      </c>
      <c r="R235" s="46" t="s">
        <v>15</v>
      </c>
    </row>
    <row r="236" spans="1:18">
      <c r="A236" s="352">
        <v>2003</v>
      </c>
      <c r="B236" s="46" t="s">
        <v>15</v>
      </c>
      <c r="C236" s="46">
        <v>10954</v>
      </c>
      <c r="D236" s="46">
        <v>9517</v>
      </c>
      <c r="E236" s="46">
        <v>13728</v>
      </c>
      <c r="F236" s="46">
        <v>823</v>
      </c>
      <c r="G236" s="46">
        <v>1077</v>
      </c>
      <c r="H236" s="46" t="s">
        <v>15</v>
      </c>
      <c r="I236" s="46">
        <f t="shared" si="24"/>
        <v>36099</v>
      </c>
      <c r="J236" s="46"/>
      <c r="K236" s="46" t="s">
        <v>15</v>
      </c>
      <c r="L236" s="46" t="s">
        <v>15</v>
      </c>
      <c r="M236" s="46" t="s">
        <v>15</v>
      </c>
      <c r="N236" s="46" t="s">
        <v>15</v>
      </c>
      <c r="O236" s="46" t="s">
        <v>15</v>
      </c>
      <c r="P236" s="46" t="s">
        <v>15</v>
      </c>
      <c r="Q236" s="46" t="s">
        <v>15</v>
      </c>
      <c r="R236" s="46" t="s">
        <v>15</v>
      </c>
    </row>
    <row r="237" spans="1:18">
      <c r="A237" s="352">
        <v>2004</v>
      </c>
      <c r="B237" s="46" t="s">
        <v>15</v>
      </c>
      <c r="C237" s="46">
        <v>22420</v>
      </c>
      <c r="D237" s="46">
        <v>26772</v>
      </c>
      <c r="E237" s="46">
        <v>14033</v>
      </c>
      <c r="F237" s="46">
        <v>1195</v>
      </c>
      <c r="G237" s="46">
        <v>287</v>
      </c>
      <c r="H237" s="46" t="s">
        <v>15</v>
      </c>
      <c r="I237" s="46">
        <f t="shared" si="24"/>
        <v>64707</v>
      </c>
      <c r="J237" s="46"/>
      <c r="K237" s="46" t="s">
        <v>15</v>
      </c>
      <c r="L237" s="46" t="s">
        <v>15</v>
      </c>
      <c r="M237" s="46" t="s">
        <v>15</v>
      </c>
      <c r="N237" s="46" t="s">
        <v>15</v>
      </c>
      <c r="O237" s="46" t="s">
        <v>15</v>
      </c>
      <c r="P237" s="46" t="s">
        <v>15</v>
      </c>
      <c r="Q237" s="46" t="s">
        <v>15</v>
      </c>
      <c r="R237" s="46" t="s">
        <v>15</v>
      </c>
    </row>
    <row r="238" spans="1:18">
      <c r="A238" s="352">
        <v>2005</v>
      </c>
      <c r="B238" s="46" t="s">
        <v>15</v>
      </c>
      <c r="C238" s="46">
        <v>76855</v>
      </c>
      <c r="D238" s="46">
        <v>5001</v>
      </c>
      <c r="E238" s="46">
        <v>29105</v>
      </c>
      <c r="F238" s="46">
        <v>5578</v>
      </c>
      <c r="G238" s="46">
        <v>869</v>
      </c>
      <c r="H238" s="46" t="s">
        <v>15</v>
      </c>
      <c r="I238" s="46">
        <f t="shared" si="24"/>
        <v>117408</v>
      </c>
      <c r="J238" s="46"/>
      <c r="K238" s="46" t="s">
        <v>15</v>
      </c>
      <c r="L238" s="46" t="s">
        <v>15</v>
      </c>
      <c r="M238" s="46" t="s">
        <v>15</v>
      </c>
      <c r="N238" s="46" t="s">
        <v>15</v>
      </c>
      <c r="O238" s="46" t="s">
        <v>15</v>
      </c>
      <c r="P238" s="46" t="s">
        <v>15</v>
      </c>
      <c r="Q238" s="46" t="s">
        <v>15</v>
      </c>
      <c r="R238" s="46" t="s">
        <v>15</v>
      </c>
    </row>
    <row r="239" spans="1:18">
      <c r="A239" s="352">
        <v>2006</v>
      </c>
      <c r="B239" s="46" t="s">
        <v>15</v>
      </c>
      <c r="C239" s="46">
        <v>9911</v>
      </c>
      <c r="D239" s="46">
        <v>391</v>
      </c>
      <c r="E239" s="46">
        <v>346</v>
      </c>
      <c r="F239" s="46">
        <v>248</v>
      </c>
      <c r="G239" s="46">
        <v>308</v>
      </c>
      <c r="H239" s="46" t="s">
        <v>15</v>
      </c>
      <c r="I239" s="46">
        <f t="shared" si="24"/>
        <v>11204</v>
      </c>
      <c r="J239" s="46"/>
      <c r="K239" s="46" t="s">
        <v>15</v>
      </c>
      <c r="L239" s="46" t="s">
        <v>15</v>
      </c>
      <c r="M239" s="46" t="s">
        <v>15</v>
      </c>
      <c r="N239" s="46" t="s">
        <v>15</v>
      </c>
      <c r="O239" s="46" t="s">
        <v>15</v>
      </c>
      <c r="P239" s="46" t="s">
        <v>15</v>
      </c>
      <c r="Q239" s="46" t="s">
        <v>15</v>
      </c>
      <c r="R239" s="46" t="s">
        <v>15</v>
      </c>
    </row>
    <row r="240" spans="1:18">
      <c r="A240" s="352">
        <v>2007</v>
      </c>
      <c r="B240" s="53" t="s">
        <v>15</v>
      </c>
      <c r="C240" s="53">
        <v>11202</v>
      </c>
      <c r="D240" s="53">
        <v>156</v>
      </c>
      <c r="E240" s="53">
        <v>1930</v>
      </c>
      <c r="F240" s="53">
        <v>605</v>
      </c>
      <c r="G240" s="53">
        <v>116</v>
      </c>
      <c r="H240" s="53" t="s">
        <v>15</v>
      </c>
      <c r="I240" s="53">
        <f t="shared" si="24"/>
        <v>14009</v>
      </c>
      <c r="J240" s="53"/>
      <c r="K240" s="53" t="s">
        <v>15</v>
      </c>
      <c r="L240" s="53" t="s">
        <v>15</v>
      </c>
      <c r="M240" s="53" t="s">
        <v>15</v>
      </c>
      <c r="N240" s="53" t="s">
        <v>15</v>
      </c>
      <c r="O240" s="53" t="s">
        <v>15</v>
      </c>
      <c r="P240" s="53" t="s">
        <v>15</v>
      </c>
      <c r="Q240" s="53" t="s">
        <v>15</v>
      </c>
      <c r="R240" s="53" t="s">
        <v>15</v>
      </c>
    </row>
    <row r="241" spans="1:18">
      <c r="A241" s="352">
        <v>2008</v>
      </c>
      <c r="B241" s="53" t="s">
        <v>15</v>
      </c>
      <c r="C241" s="53" t="s">
        <v>15</v>
      </c>
      <c r="D241" s="53" t="s">
        <v>15</v>
      </c>
      <c r="E241" s="53" t="s">
        <v>15</v>
      </c>
      <c r="F241" s="53" t="s">
        <v>15</v>
      </c>
      <c r="G241" s="53" t="s">
        <v>15</v>
      </c>
      <c r="H241" s="53" t="s">
        <v>15</v>
      </c>
      <c r="I241" s="53" t="s">
        <v>15</v>
      </c>
      <c r="J241" s="53"/>
      <c r="K241" s="53" t="s">
        <v>15</v>
      </c>
      <c r="L241" s="53" t="s">
        <v>15</v>
      </c>
      <c r="M241" s="53" t="s">
        <v>15</v>
      </c>
      <c r="N241" s="53" t="s">
        <v>15</v>
      </c>
      <c r="O241" s="53" t="s">
        <v>15</v>
      </c>
      <c r="P241" s="53" t="s">
        <v>15</v>
      </c>
      <c r="Q241" s="53" t="s">
        <v>15</v>
      </c>
      <c r="R241" s="53" t="s">
        <v>15</v>
      </c>
    </row>
    <row r="242" spans="1:18">
      <c r="A242" s="352">
        <v>2009</v>
      </c>
      <c r="B242" s="53" t="s">
        <v>15</v>
      </c>
      <c r="C242" s="53" t="s">
        <v>15</v>
      </c>
      <c r="D242" s="53" t="s">
        <v>15</v>
      </c>
      <c r="E242" s="53" t="s">
        <v>15</v>
      </c>
      <c r="F242" s="53" t="s">
        <v>15</v>
      </c>
      <c r="G242" s="53" t="s">
        <v>15</v>
      </c>
      <c r="H242" s="53" t="s">
        <v>15</v>
      </c>
      <c r="I242" s="53" t="s">
        <v>15</v>
      </c>
      <c r="J242" s="53"/>
      <c r="K242" s="53" t="s">
        <v>15</v>
      </c>
      <c r="L242" s="53" t="s">
        <v>15</v>
      </c>
      <c r="M242" s="53" t="s">
        <v>15</v>
      </c>
      <c r="N242" s="53" t="s">
        <v>15</v>
      </c>
      <c r="O242" s="53" t="s">
        <v>15</v>
      </c>
      <c r="P242" s="53" t="s">
        <v>15</v>
      </c>
      <c r="Q242" s="53" t="s">
        <v>15</v>
      </c>
      <c r="R242" s="53" t="s">
        <v>15</v>
      </c>
    </row>
    <row r="243" spans="1:18">
      <c r="A243" s="352">
        <v>2010</v>
      </c>
      <c r="B243" s="53" t="s">
        <v>15</v>
      </c>
      <c r="C243" s="53" t="s">
        <v>15</v>
      </c>
      <c r="D243" s="53" t="s">
        <v>15</v>
      </c>
      <c r="E243" s="53">
        <v>1430</v>
      </c>
      <c r="F243" s="53" t="s">
        <v>15</v>
      </c>
      <c r="G243" s="53" t="s">
        <v>15</v>
      </c>
      <c r="H243" s="53" t="s">
        <v>15</v>
      </c>
      <c r="I243" s="53">
        <f t="shared" ref="I243:I247" si="26">SUM(B243:H243)</f>
        <v>1430</v>
      </c>
      <c r="J243" s="53"/>
      <c r="K243" s="53" t="s">
        <v>15</v>
      </c>
      <c r="L243" s="53" t="s">
        <v>15</v>
      </c>
      <c r="M243" s="53" t="s">
        <v>15</v>
      </c>
      <c r="N243" s="53" t="s">
        <v>15</v>
      </c>
      <c r="O243" s="53" t="s">
        <v>15</v>
      </c>
      <c r="P243" s="53" t="s">
        <v>15</v>
      </c>
      <c r="Q243" s="53" t="s">
        <v>15</v>
      </c>
      <c r="R243" s="53" t="s">
        <v>15</v>
      </c>
    </row>
    <row r="244" spans="1:18">
      <c r="A244" s="352">
        <v>2011</v>
      </c>
      <c r="B244" s="53" t="s">
        <v>15</v>
      </c>
      <c r="C244" s="53">
        <v>3979</v>
      </c>
      <c r="D244" s="53">
        <v>1359</v>
      </c>
      <c r="E244" s="53">
        <v>695</v>
      </c>
      <c r="F244" s="53">
        <v>333</v>
      </c>
      <c r="G244" s="53">
        <v>48</v>
      </c>
      <c r="H244" s="53" t="s">
        <v>15</v>
      </c>
      <c r="I244" s="53">
        <f t="shared" si="26"/>
        <v>6414</v>
      </c>
      <c r="J244" s="53"/>
      <c r="K244" s="53" t="s">
        <v>15</v>
      </c>
      <c r="L244" s="53" t="s">
        <v>15</v>
      </c>
      <c r="M244" s="53" t="s">
        <v>15</v>
      </c>
      <c r="N244" s="53" t="s">
        <v>15</v>
      </c>
      <c r="O244" s="53" t="s">
        <v>15</v>
      </c>
      <c r="P244" s="53" t="s">
        <v>15</v>
      </c>
      <c r="Q244" s="53" t="s">
        <v>15</v>
      </c>
      <c r="R244" s="53" t="s">
        <v>15</v>
      </c>
    </row>
    <row r="245" spans="1:18">
      <c r="A245" s="352">
        <v>2012</v>
      </c>
      <c r="B245" s="53" t="s">
        <v>15</v>
      </c>
      <c r="C245" s="53">
        <v>24852</v>
      </c>
      <c r="D245" s="53">
        <v>9295</v>
      </c>
      <c r="E245" s="53">
        <v>16926</v>
      </c>
      <c r="F245" s="53">
        <v>1670</v>
      </c>
      <c r="G245" s="53">
        <v>229</v>
      </c>
      <c r="H245" s="53" t="s">
        <v>15</v>
      </c>
      <c r="I245" s="53">
        <f t="shared" si="26"/>
        <v>52972</v>
      </c>
      <c r="J245" s="53"/>
      <c r="K245" s="53" t="s">
        <v>15</v>
      </c>
      <c r="L245" s="53" t="s">
        <v>15</v>
      </c>
      <c r="M245" s="53" t="s">
        <v>15</v>
      </c>
      <c r="N245" s="53" t="s">
        <v>15</v>
      </c>
      <c r="O245" s="53" t="s">
        <v>15</v>
      </c>
      <c r="P245" s="53" t="s">
        <v>15</v>
      </c>
      <c r="Q245" s="53" t="s">
        <v>15</v>
      </c>
      <c r="R245" s="53" t="s">
        <v>15</v>
      </c>
    </row>
    <row r="246" spans="1:18">
      <c r="A246" s="352">
        <v>2013</v>
      </c>
      <c r="B246" s="53" t="s">
        <v>15</v>
      </c>
      <c r="C246" s="53">
        <v>14111</v>
      </c>
      <c r="D246" s="53">
        <v>10003</v>
      </c>
      <c r="E246" s="53">
        <v>2900</v>
      </c>
      <c r="F246" s="53">
        <v>514</v>
      </c>
      <c r="G246" s="53">
        <v>109</v>
      </c>
      <c r="H246" s="53" t="s">
        <v>15</v>
      </c>
      <c r="I246" s="53">
        <f t="shared" si="26"/>
        <v>27637</v>
      </c>
      <c r="J246" s="53"/>
      <c r="K246" s="53" t="s">
        <v>15</v>
      </c>
      <c r="L246" s="53" t="s">
        <v>15</v>
      </c>
      <c r="M246" s="53" t="s">
        <v>15</v>
      </c>
      <c r="N246" s="53" t="s">
        <v>15</v>
      </c>
      <c r="O246" s="53" t="s">
        <v>15</v>
      </c>
      <c r="P246" s="53" t="s">
        <v>15</v>
      </c>
      <c r="Q246" s="53" t="s">
        <v>15</v>
      </c>
      <c r="R246" s="53" t="s">
        <v>15</v>
      </c>
    </row>
    <row r="247" spans="1:18">
      <c r="A247" s="352">
        <v>2014</v>
      </c>
      <c r="B247" s="53" t="s">
        <v>15</v>
      </c>
      <c r="C247" s="53">
        <v>4341</v>
      </c>
      <c r="D247" s="53">
        <v>1538</v>
      </c>
      <c r="E247" s="53">
        <v>2011</v>
      </c>
      <c r="F247" s="53">
        <v>418</v>
      </c>
      <c r="G247" s="53" t="s">
        <v>15</v>
      </c>
      <c r="H247" s="53" t="s">
        <v>15</v>
      </c>
      <c r="I247" s="53">
        <f t="shared" si="26"/>
        <v>8308</v>
      </c>
      <c r="J247" s="53"/>
      <c r="K247" s="53" t="s">
        <v>15</v>
      </c>
      <c r="L247" s="53" t="s">
        <v>15</v>
      </c>
      <c r="M247" s="53" t="s">
        <v>15</v>
      </c>
      <c r="N247" s="53" t="s">
        <v>15</v>
      </c>
      <c r="O247" s="53" t="s">
        <v>15</v>
      </c>
      <c r="P247" s="53" t="s">
        <v>15</v>
      </c>
      <c r="Q247" s="53" t="s">
        <v>15</v>
      </c>
      <c r="R247" s="53" t="s">
        <v>15</v>
      </c>
    </row>
    <row r="248" spans="1:18">
      <c r="A248" s="352">
        <v>2015</v>
      </c>
      <c r="B248" s="53" t="s">
        <v>15</v>
      </c>
      <c r="C248" s="53">
        <v>7608</v>
      </c>
      <c r="D248" s="53">
        <v>3410</v>
      </c>
      <c r="E248" s="53">
        <v>3131</v>
      </c>
      <c r="F248" s="53">
        <v>564</v>
      </c>
      <c r="G248" s="53" t="s">
        <v>15</v>
      </c>
      <c r="H248" s="53" t="s">
        <v>15</v>
      </c>
      <c r="I248" s="53">
        <f>SUM(B248:H248)</f>
        <v>14713</v>
      </c>
      <c r="J248" s="53"/>
      <c r="K248" s="53" t="s">
        <v>15</v>
      </c>
      <c r="L248" s="53" t="s">
        <v>15</v>
      </c>
      <c r="M248" s="53" t="s">
        <v>15</v>
      </c>
      <c r="N248" s="53" t="s">
        <v>15</v>
      </c>
      <c r="O248" s="53" t="s">
        <v>15</v>
      </c>
      <c r="P248" s="53" t="s">
        <v>15</v>
      </c>
      <c r="Q248" s="53" t="s">
        <v>15</v>
      </c>
      <c r="R248" s="53" t="s">
        <v>15</v>
      </c>
    </row>
    <row r="249" spans="1:18">
      <c r="A249" s="352">
        <v>2016</v>
      </c>
      <c r="B249" s="53" t="s">
        <v>15</v>
      </c>
      <c r="C249" s="53">
        <v>10220</v>
      </c>
      <c r="D249" s="53">
        <v>3026</v>
      </c>
      <c r="E249" s="53" t="s">
        <v>15</v>
      </c>
      <c r="F249" s="53" t="s">
        <v>15</v>
      </c>
      <c r="G249" s="53" t="s">
        <v>15</v>
      </c>
      <c r="H249" s="53" t="s">
        <v>15</v>
      </c>
      <c r="I249" s="53">
        <f>SUM(B249:H249)</f>
        <v>13246</v>
      </c>
      <c r="J249" s="53"/>
      <c r="K249" s="53" t="s">
        <v>15</v>
      </c>
      <c r="L249" s="53" t="s">
        <v>15</v>
      </c>
      <c r="M249" s="53" t="s">
        <v>15</v>
      </c>
      <c r="N249" s="53" t="s">
        <v>15</v>
      </c>
      <c r="O249" s="53" t="s">
        <v>15</v>
      </c>
      <c r="P249" s="53" t="s">
        <v>15</v>
      </c>
      <c r="Q249" s="53" t="s">
        <v>15</v>
      </c>
      <c r="R249" s="53" t="s">
        <v>15</v>
      </c>
    </row>
    <row r="250" spans="1:18">
      <c r="A250" s="352">
        <v>2017</v>
      </c>
      <c r="B250" s="53" t="s">
        <v>15</v>
      </c>
      <c r="C250" s="53">
        <v>5588</v>
      </c>
      <c r="D250" s="53">
        <v>6891</v>
      </c>
      <c r="E250" s="53" t="s">
        <v>15</v>
      </c>
      <c r="F250" s="53" t="s">
        <v>15</v>
      </c>
      <c r="G250" s="53" t="s">
        <v>15</v>
      </c>
      <c r="H250" s="53" t="s">
        <v>15</v>
      </c>
      <c r="I250" s="53">
        <f>SUM(B250:H250)</f>
        <v>12479</v>
      </c>
      <c r="J250" s="53"/>
      <c r="K250" s="53" t="s">
        <v>15</v>
      </c>
      <c r="L250" s="53" t="s">
        <v>15</v>
      </c>
      <c r="M250" s="53" t="s">
        <v>15</v>
      </c>
      <c r="N250" s="53" t="s">
        <v>15</v>
      </c>
      <c r="O250" s="53" t="s">
        <v>15</v>
      </c>
      <c r="P250" s="53" t="s">
        <v>15</v>
      </c>
      <c r="Q250" s="53" t="s">
        <v>15</v>
      </c>
      <c r="R250" s="53" t="s">
        <v>15</v>
      </c>
    </row>
    <row r="251" spans="1:18">
      <c r="A251" s="352">
        <v>2018</v>
      </c>
      <c r="B251" s="53" t="s">
        <v>15</v>
      </c>
      <c r="C251" s="53">
        <v>4566</v>
      </c>
      <c r="D251" s="53">
        <v>14859</v>
      </c>
      <c r="E251" s="53" t="s">
        <v>15</v>
      </c>
      <c r="F251" s="53" t="s">
        <v>15</v>
      </c>
      <c r="G251" s="53" t="s">
        <v>15</v>
      </c>
      <c r="H251" s="53" t="s">
        <v>15</v>
      </c>
      <c r="I251" s="53">
        <f>SUM(B251:H251)</f>
        <v>19425</v>
      </c>
      <c r="J251" s="53"/>
      <c r="K251" s="53" t="s">
        <v>15</v>
      </c>
      <c r="L251" s="53" t="s">
        <v>15</v>
      </c>
      <c r="M251" s="53" t="s">
        <v>15</v>
      </c>
      <c r="N251" s="53" t="s">
        <v>15</v>
      </c>
      <c r="O251" s="53" t="s">
        <v>15</v>
      </c>
      <c r="P251" s="53" t="s">
        <v>15</v>
      </c>
      <c r="Q251" s="53" t="s">
        <v>15</v>
      </c>
      <c r="R251" s="53" t="s">
        <v>15</v>
      </c>
    </row>
    <row r="252" spans="1:18">
      <c r="A252" s="372">
        <v>2019</v>
      </c>
      <c r="B252" s="53" t="s">
        <v>15</v>
      </c>
      <c r="C252" s="53">
        <v>54925</v>
      </c>
      <c r="D252" s="53">
        <v>33706</v>
      </c>
      <c r="E252" s="53">
        <v>9328</v>
      </c>
      <c r="F252" s="53" t="s">
        <v>15</v>
      </c>
      <c r="G252" s="53" t="s">
        <v>15</v>
      </c>
      <c r="H252" s="53" t="s">
        <v>15</v>
      </c>
      <c r="I252" s="53">
        <f t="shared" ref="I252:I255" si="27">SUM(B252:H252)</f>
        <v>97959</v>
      </c>
      <c r="J252" s="53"/>
      <c r="K252" s="53" t="s">
        <v>15</v>
      </c>
      <c r="L252" s="53" t="s">
        <v>15</v>
      </c>
      <c r="M252" s="53" t="s">
        <v>15</v>
      </c>
      <c r="N252" s="53" t="s">
        <v>15</v>
      </c>
      <c r="O252" s="53" t="s">
        <v>15</v>
      </c>
      <c r="P252" s="53" t="s">
        <v>15</v>
      </c>
      <c r="Q252" s="53" t="s">
        <v>15</v>
      </c>
      <c r="R252" s="53" t="s">
        <v>15</v>
      </c>
    </row>
    <row r="253" spans="1:18">
      <c r="A253" s="372">
        <v>2020</v>
      </c>
      <c r="B253" s="53" t="s">
        <v>15</v>
      </c>
      <c r="C253" s="53">
        <v>19944</v>
      </c>
      <c r="D253" s="53">
        <v>7559</v>
      </c>
      <c r="E253" s="53">
        <v>2367</v>
      </c>
      <c r="F253" s="53">
        <v>340</v>
      </c>
      <c r="G253" s="53" t="s">
        <v>15</v>
      </c>
      <c r="H253" s="53" t="s">
        <v>15</v>
      </c>
      <c r="I253" s="53">
        <f t="shared" si="27"/>
        <v>30210</v>
      </c>
      <c r="J253" s="53"/>
      <c r="K253" s="53" t="s">
        <v>15</v>
      </c>
      <c r="L253" s="53" t="s">
        <v>15</v>
      </c>
      <c r="M253" s="53" t="s">
        <v>15</v>
      </c>
      <c r="N253" s="53" t="s">
        <v>15</v>
      </c>
      <c r="O253" s="53" t="s">
        <v>15</v>
      </c>
      <c r="P253" s="53" t="s">
        <v>15</v>
      </c>
      <c r="Q253" s="53" t="s">
        <v>15</v>
      </c>
      <c r="R253" s="53" t="s">
        <v>15</v>
      </c>
    </row>
    <row r="254" spans="1:18">
      <c r="A254" s="372">
        <v>2021</v>
      </c>
      <c r="B254" s="53" t="s">
        <v>15</v>
      </c>
      <c r="C254" s="53">
        <v>46881</v>
      </c>
      <c r="D254" s="53">
        <v>3891</v>
      </c>
      <c r="E254" s="53">
        <v>1644</v>
      </c>
      <c r="F254" s="53">
        <v>421</v>
      </c>
      <c r="G254" s="53" t="s">
        <v>15</v>
      </c>
      <c r="H254" s="53" t="s">
        <v>15</v>
      </c>
      <c r="I254" s="53">
        <f t="shared" si="27"/>
        <v>52837</v>
      </c>
      <c r="J254" s="53"/>
      <c r="K254" s="53" t="s">
        <v>15</v>
      </c>
      <c r="L254" s="53" t="s">
        <v>15</v>
      </c>
      <c r="M254" s="53" t="s">
        <v>15</v>
      </c>
      <c r="N254" s="53" t="s">
        <v>15</v>
      </c>
      <c r="O254" s="53" t="s">
        <v>15</v>
      </c>
      <c r="P254" s="53" t="s">
        <v>15</v>
      </c>
      <c r="Q254" s="53" t="s">
        <v>15</v>
      </c>
      <c r="R254" s="53" t="s">
        <v>15</v>
      </c>
    </row>
    <row r="255" spans="1:18">
      <c r="A255" s="372">
        <v>2022</v>
      </c>
      <c r="B255" s="53" t="s">
        <v>15</v>
      </c>
      <c r="C255" s="53">
        <v>52946</v>
      </c>
      <c r="D255" s="53">
        <v>34217</v>
      </c>
      <c r="E255" s="53">
        <v>3689</v>
      </c>
      <c r="F255" s="53">
        <v>1107</v>
      </c>
      <c r="G255" s="53" t="s">
        <v>15</v>
      </c>
      <c r="H255" s="53" t="s">
        <v>15</v>
      </c>
      <c r="I255" s="53">
        <f t="shared" si="27"/>
        <v>91959</v>
      </c>
      <c r="J255" s="53"/>
      <c r="K255" s="53" t="s">
        <v>15</v>
      </c>
      <c r="L255" s="53" t="s">
        <v>15</v>
      </c>
      <c r="M255" s="53" t="s">
        <v>15</v>
      </c>
      <c r="N255" s="53" t="s">
        <v>15</v>
      </c>
      <c r="O255" s="53" t="s">
        <v>15</v>
      </c>
      <c r="P255" s="53" t="s">
        <v>15</v>
      </c>
      <c r="Q255" s="53" t="s">
        <v>15</v>
      </c>
      <c r="R255" s="53" t="s">
        <v>15</v>
      </c>
    </row>
    <row r="256" spans="1:18">
      <c r="A256" s="372">
        <v>2023</v>
      </c>
      <c r="B256" s="53" t="s">
        <v>15</v>
      </c>
      <c r="C256" s="53" t="s">
        <v>15</v>
      </c>
      <c r="D256" s="53" t="s">
        <v>15</v>
      </c>
      <c r="E256" s="53" t="s">
        <v>15</v>
      </c>
      <c r="F256" s="53" t="s">
        <v>15</v>
      </c>
      <c r="G256" s="53" t="s">
        <v>15</v>
      </c>
      <c r="H256" s="53" t="s">
        <v>15</v>
      </c>
      <c r="I256" s="53" t="s">
        <v>15</v>
      </c>
      <c r="J256" s="53"/>
      <c r="K256" s="53" t="s">
        <v>15</v>
      </c>
      <c r="L256" s="53" t="s">
        <v>15</v>
      </c>
      <c r="M256" s="53" t="s">
        <v>15</v>
      </c>
      <c r="N256" s="53" t="s">
        <v>15</v>
      </c>
      <c r="O256" s="53" t="s">
        <v>15</v>
      </c>
      <c r="P256" s="53" t="s">
        <v>15</v>
      </c>
      <c r="Q256" s="53" t="s">
        <v>15</v>
      </c>
      <c r="R256" s="53" t="s">
        <v>15</v>
      </c>
    </row>
    <row r="257" spans="1:18">
      <c r="A257" s="372">
        <v>2024</v>
      </c>
      <c r="B257" s="46" t="s">
        <v>15</v>
      </c>
      <c r="C257" s="46" t="s">
        <v>15</v>
      </c>
      <c r="D257" s="46" t="s">
        <v>15</v>
      </c>
      <c r="E257" s="46" t="s">
        <v>15</v>
      </c>
      <c r="F257" s="46" t="s">
        <v>15</v>
      </c>
      <c r="G257" s="46" t="s">
        <v>15</v>
      </c>
      <c r="H257" s="46" t="s">
        <v>15</v>
      </c>
      <c r="I257" s="46" t="s">
        <v>15</v>
      </c>
      <c r="J257" s="46"/>
      <c r="K257" s="46" t="s">
        <v>15</v>
      </c>
      <c r="L257" s="46" t="s">
        <v>15</v>
      </c>
      <c r="M257" s="46" t="s">
        <v>15</v>
      </c>
      <c r="N257" s="46" t="s">
        <v>15</v>
      </c>
      <c r="O257" s="46" t="s">
        <v>15</v>
      </c>
      <c r="P257" s="46" t="s">
        <v>15</v>
      </c>
      <c r="Q257" s="46" t="s">
        <v>15</v>
      </c>
      <c r="R257" s="46" t="s">
        <v>15</v>
      </c>
    </row>
    <row r="258" spans="1:18">
      <c r="B258" s="46"/>
      <c r="C258" s="46"/>
      <c r="D258" s="46"/>
      <c r="E258" s="46"/>
      <c r="F258" s="46"/>
      <c r="G258" s="46"/>
      <c r="H258" s="46"/>
      <c r="I258" s="46"/>
      <c r="J258" s="46"/>
      <c r="K258" s="46"/>
      <c r="L258" s="46"/>
      <c r="M258" s="46"/>
      <c r="N258" s="46"/>
      <c r="O258" s="46"/>
      <c r="P258" s="46"/>
      <c r="Q258" s="46"/>
      <c r="R258" s="46"/>
    </row>
    <row r="259" spans="1:18" ht="11.4">
      <c r="A259" s="373" t="s">
        <v>52</v>
      </c>
      <c r="B259" s="46"/>
      <c r="C259" s="46"/>
      <c r="D259" s="46"/>
      <c r="E259" s="46"/>
      <c r="F259" s="46"/>
      <c r="G259" s="46"/>
      <c r="H259" s="46"/>
      <c r="I259" s="46"/>
      <c r="J259" s="46"/>
      <c r="K259" s="46"/>
      <c r="L259" s="46"/>
      <c r="M259" s="46"/>
      <c r="N259" s="46"/>
      <c r="O259" s="46"/>
      <c r="P259" s="46"/>
      <c r="Q259" s="46"/>
      <c r="R259" s="46"/>
    </row>
    <row r="260" spans="1:18">
      <c r="A260" s="352">
        <v>1976</v>
      </c>
      <c r="B260" s="46">
        <f t="shared" ref="B260:I269" si="28">IF(AND(B209="-",B158="-",B107="-",B56="-",B5="-"),"-",SUM(B209,B158,B107,B56,B5))</f>
        <v>56694</v>
      </c>
      <c r="C260" s="46">
        <f t="shared" si="28"/>
        <v>144286</v>
      </c>
      <c r="D260" s="46">
        <f t="shared" si="28"/>
        <v>132359</v>
      </c>
      <c r="E260" s="46">
        <f t="shared" si="28"/>
        <v>149387</v>
      </c>
      <c r="F260" s="46">
        <f t="shared" si="28"/>
        <v>36794</v>
      </c>
      <c r="G260" s="46">
        <f t="shared" si="28"/>
        <v>20410</v>
      </c>
      <c r="H260" s="46" t="str">
        <f t="shared" si="28"/>
        <v>-</v>
      </c>
      <c r="I260" s="46">
        <f t="shared" si="28"/>
        <v>539930</v>
      </c>
      <c r="J260" s="46"/>
      <c r="K260" s="46" t="str">
        <f t="shared" ref="K260:R269" si="29">IF(AND(K209="-",K158="-",K107="-",K56="-",K5="-"),"-",SUM(K209,K158,K107,K56,K5))</f>
        <v>-</v>
      </c>
      <c r="L260" s="46">
        <f t="shared" si="29"/>
        <v>193157</v>
      </c>
      <c r="M260" s="46">
        <f t="shared" si="29"/>
        <v>323608</v>
      </c>
      <c r="N260" s="46">
        <f t="shared" si="29"/>
        <v>82698</v>
      </c>
      <c r="O260" s="46">
        <f t="shared" si="29"/>
        <v>20566</v>
      </c>
      <c r="P260" s="46">
        <f t="shared" si="29"/>
        <v>1749</v>
      </c>
      <c r="Q260" s="46" t="str">
        <f t="shared" si="29"/>
        <v>-</v>
      </c>
      <c r="R260" s="46">
        <f t="shared" si="29"/>
        <v>462519</v>
      </c>
    </row>
    <row r="261" spans="1:18">
      <c r="A261" s="352">
        <v>1977</v>
      </c>
      <c r="B261" s="46">
        <f t="shared" si="28"/>
        <v>82641</v>
      </c>
      <c r="C261" s="46">
        <f t="shared" si="28"/>
        <v>169527</v>
      </c>
      <c r="D261" s="46">
        <f t="shared" si="28"/>
        <v>101533</v>
      </c>
      <c r="E261" s="46">
        <f t="shared" si="28"/>
        <v>140548</v>
      </c>
      <c r="F261" s="46">
        <f t="shared" si="28"/>
        <v>78189</v>
      </c>
      <c r="G261" s="46">
        <f t="shared" si="28"/>
        <v>27747</v>
      </c>
      <c r="H261" s="46" t="str">
        <f t="shared" si="28"/>
        <v>-</v>
      </c>
      <c r="I261" s="46">
        <f t="shared" si="28"/>
        <v>600185</v>
      </c>
      <c r="J261" s="46"/>
      <c r="K261" s="46" t="str">
        <f t="shared" si="29"/>
        <v>-</v>
      </c>
      <c r="L261" s="46">
        <f t="shared" si="29"/>
        <v>11690</v>
      </c>
      <c r="M261" s="46">
        <f t="shared" si="29"/>
        <v>9132</v>
      </c>
      <c r="N261" s="46">
        <f t="shared" si="29"/>
        <v>14614</v>
      </c>
      <c r="O261" s="46">
        <f t="shared" si="29"/>
        <v>9511</v>
      </c>
      <c r="P261" s="46">
        <f t="shared" si="29"/>
        <v>203</v>
      </c>
      <c r="Q261" s="46" t="str">
        <f t="shared" si="29"/>
        <v>-</v>
      </c>
      <c r="R261" s="46">
        <f t="shared" si="29"/>
        <v>39017</v>
      </c>
    </row>
    <row r="262" spans="1:18">
      <c r="A262" s="352">
        <v>1978</v>
      </c>
      <c r="B262" s="46">
        <f t="shared" si="28"/>
        <v>31522</v>
      </c>
      <c r="C262" s="46">
        <f t="shared" si="28"/>
        <v>231946</v>
      </c>
      <c r="D262" s="46">
        <f t="shared" si="28"/>
        <v>218193</v>
      </c>
      <c r="E262" s="46">
        <f t="shared" si="28"/>
        <v>101789</v>
      </c>
      <c r="F262" s="46">
        <f t="shared" si="28"/>
        <v>33940</v>
      </c>
      <c r="G262" s="46">
        <f t="shared" si="28"/>
        <v>20268</v>
      </c>
      <c r="H262" s="46" t="str">
        <f t="shared" si="28"/>
        <v>-</v>
      </c>
      <c r="I262" s="46">
        <f t="shared" si="28"/>
        <v>637658</v>
      </c>
      <c r="J262" s="46"/>
      <c r="K262" s="46">
        <f t="shared" si="29"/>
        <v>63</v>
      </c>
      <c r="L262" s="46">
        <f t="shared" si="29"/>
        <v>52488</v>
      </c>
      <c r="M262" s="46">
        <f t="shared" si="29"/>
        <v>209662</v>
      </c>
      <c r="N262" s="46">
        <f t="shared" si="29"/>
        <v>46294</v>
      </c>
      <c r="O262" s="46">
        <f t="shared" si="29"/>
        <v>6009</v>
      </c>
      <c r="P262" s="46">
        <f t="shared" si="29"/>
        <v>1247</v>
      </c>
      <c r="Q262" s="46" t="str">
        <f t="shared" si="29"/>
        <v>-</v>
      </c>
      <c r="R262" s="46">
        <f t="shared" si="29"/>
        <v>315763</v>
      </c>
    </row>
    <row r="263" spans="1:18">
      <c r="A263" s="352">
        <v>1979</v>
      </c>
      <c r="B263" s="46">
        <f t="shared" si="28"/>
        <v>38</v>
      </c>
      <c r="C263" s="46">
        <f t="shared" si="28"/>
        <v>220130</v>
      </c>
      <c r="D263" s="46">
        <f t="shared" si="28"/>
        <v>94688</v>
      </c>
      <c r="E263" s="46">
        <f t="shared" si="28"/>
        <v>217652</v>
      </c>
      <c r="F263" s="46">
        <f t="shared" si="28"/>
        <v>135674</v>
      </c>
      <c r="G263" s="46">
        <f t="shared" si="28"/>
        <v>58578</v>
      </c>
      <c r="H263" s="46" t="str">
        <f t="shared" si="28"/>
        <v>-</v>
      </c>
      <c r="I263" s="46">
        <f t="shared" si="28"/>
        <v>726760</v>
      </c>
      <c r="J263" s="46"/>
      <c r="K263" s="46">
        <f t="shared" si="29"/>
        <v>12</v>
      </c>
      <c r="L263" s="46">
        <f t="shared" si="29"/>
        <v>15804</v>
      </c>
      <c r="M263" s="46">
        <f t="shared" si="29"/>
        <v>55228</v>
      </c>
      <c r="N263" s="46">
        <f t="shared" si="29"/>
        <v>95400</v>
      </c>
      <c r="O263" s="46">
        <f t="shared" si="29"/>
        <v>17167</v>
      </c>
      <c r="P263" s="46">
        <f t="shared" si="29"/>
        <v>794</v>
      </c>
      <c r="Q263" s="46" t="str">
        <f t="shared" si="29"/>
        <v>-</v>
      </c>
      <c r="R263" s="46">
        <f t="shared" si="29"/>
        <v>184405</v>
      </c>
    </row>
    <row r="264" spans="1:18">
      <c r="A264" s="352">
        <v>1980</v>
      </c>
      <c r="B264" s="46" t="str">
        <f t="shared" si="28"/>
        <v>-</v>
      </c>
      <c r="C264" s="46">
        <f t="shared" si="28"/>
        <v>234283</v>
      </c>
      <c r="D264" s="46" t="str">
        <f t="shared" si="28"/>
        <v>-</v>
      </c>
      <c r="E264" s="46">
        <f t="shared" si="28"/>
        <v>257386</v>
      </c>
      <c r="F264" s="46">
        <f t="shared" si="28"/>
        <v>54963</v>
      </c>
      <c r="G264" s="46">
        <f t="shared" si="28"/>
        <v>42018</v>
      </c>
      <c r="H264" s="46" t="str">
        <f t="shared" si="28"/>
        <v>-</v>
      </c>
      <c r="I264" s="46">
        <f t="shared" si="28"/>
        <v>588650</v>
      </c>
      <c r="J264" s="46"/>
      <c r="K264" s="46" t="str">
        <f t="shared" si="29"/>
        <v>-</v>
      </c>
      <c r="L264" s="46">
        <f t="shared" si="29"/>
        <v>1347</v>
      </c>
      <c r="M264" s="46" t="str">
        <f t="shared" si="29"/>
        <v>-</v>
      </c>
      <c r="N264" s="46">
        <f t="shared" si="29"/>
        <v>30930</v>
      </c>
      <c r="O264" s="46">
        <f t="shared" si="29"/>
        <v>11353</v>
      </c>
      <c r="P264" s="46">
        <f t="shared" si="29"/>
        <v>6181</v>
      </c>
      <c r="Q264" s="46" t="str">
        <f t="shared" si="29"/>
        <v>-</v>
      </c>
      <c r="R264" s="46">
        <f t="shared" si="29"/>
        <v>49811</v>
      </c>
    </row>
    <row r="265" spans="1:18">
      <c r="A265" s="352">
        <v>1981</v>
      </c>
      <c r="B265" s="46" t="str">
        <f t="shared" si="28"/>
        <v>-</v>
      </c>
      <c r="C265" s="46">
        <f t="shared" si="28"/>
        <v>202939</v>
      </c>
      <c r="D265" s="46">
        <f t="shared" si="28"/>
        <v>59062</v>
      </c>
      <c r="E265" s="46">
        <f t="shared" si="28"/>
        <v>175247</v>
      </c>
      <c r="F265" s="46">
        <f t="shared" si="28"/>
        <v>111191</v>
      </c>
      <c r="G265" s="46">
        <f t="shared" si="28"/>
        <v>39620</v>
      </c>
      <c r="H265" s="46" t="str">
        <f t="shared" si="28"/>
        <v>-</v>
      </c>
      <c r="I265" s="46">
        <f t="shared" si="28"/>
        <v>588059</v>
      </c>
      <c r="J265" s="46"/>
      <c r="K265" s="46" t="str">
        <f t="shared" si="29"/>
        <v>-</v>
      </c>
      <c r="L265" s="46">
        <f t="shared" si="29"/>
        <v>17963</v>
      </c>
      <c r="M265" s="46">
        <f t="shared" si="29"/>
        <v>8060</v>
      </c>
      <c r="N265" s="46">
        <f t="shared" si="29"/>
        <v>24375</v>
      </c>
      <c r="O265" s="46">
        <f t="shared" si="29"/>
        <v>30418</v>
      </c>
      <c r="P265" s="46">
        <f t="shared" si="29"/>
        <v>3061</v>
      </c>
      <c r="Q265" s="46" t="str">
        <f t="shared" si="29"/>
        <v>-</v>
      </c>
      <c r="R265" s="46">
        <f t="shared" si="29"/>
        <v>83877</v>
      </c>
    </row>
    <row r="266" spans="1:18">
      <c r="A266" s="352">
        <v>1982</v>
      </c>
      <c r="B266" s="46">
        <f t="shared" si="28"/>
        <v>59844</v>
      </c>
      <c r="C266" s="46">
        <f t="shared" si="28"/>
        <v>201249</v>
      </c>
      <c r="D266" s="46">
        <f t="shared" si="28"/>
        <v>84193</v>
      </c>
      <c r="E266" s="46">
        <f t="shared" si="28"/>
        <v>247387</v>
      </c>
      <c r="F266" s="46">
        <f t="shared" si="28"/>
        <v>139373</v>
      </c>
      <c r="G266" s="46">
        <f t="shared" si="28"/>
        <v>33114</v>
      </c>
      <c r="H266" s="46" t="str">
        <f t="shared" si="28"/>
        <v>-</v>
      </c>
      <c r="I266" s="46">
        <f t="shared" si="28"/>
        <v>765160</v>
      </c>
      <c r="J266" s="46"/>
      <c r="K266" s="46">
        <f t="shared" si="29"/>
        <v>115</v>
      </c>
      <c r="L266" s="46">
        <f t="shared" si="29"/>
        <v>1804</v>
      </c>
      <c r="M266" s="46">
        <f t="shared" si="29"/>
        <v>12897</v>
      </c>
      <c r="N266" s="46">
        <f t="shared" si="29"/>
        <v>60254</v>
      </c>
      <c r="O266" s="46">
        <f t="shared" si="29"/>
        <v>15015</v>
      </c>
      <c r="P266" s="46">
        <f t="shared" si="29"/>
        <v>1800</v>
      </c>
      <c r="Q266" s="46" t="str">
        <f t="shared" si="29"/>
        <v>-</v>
      </c>
      <c r="R266" s="46">
        <f t="shared" si="29"/>
        <v>91885</v>
      </c>
    </row>
    <row r="267" spans="1:18">
      <c r="A267" s="352">
        <v>1983</v>
      </c>
      <c r="B267" s="46">
        <f t="shared" si="28"/>
        <v>2187</v>
      </c>
      <c r="C267" s="46">
        <f t="shared" si="28"/>
        <v>93452</v>
      </c>
      <c r="D267" s="46">
        <f t="shared" si="28"/>
        <v>84076</v>
      </c>
      <c r="E267" s="46">
        <f t="shared" si="28"/>
        <v>83615</v>
      </c>
      <c r="F267" s="46">
        <f t="shared" si="28"/>
        <v>26841</v>
      </c>
      <c r="G267" s="46">
        <f t="shared" si="28"/>
        <v>3812</v>
      </c>
      <c r="H267" s="46" t="str">
        <f t="shared" si="28"/>
        <v>-</v>
      </c>
      <c r="I267" s="46">
        <f t="shared" si="28"/>
        <v>293983</v>
      </c>
      <c r="J267" s="46"/>
      <c r="K267" s="46">
        <f t="shared" si="29"/>
        <v>68</v>
      </c>
      <c r="L267" s="46">
        <f t="shared" si="29"/>
        <v>365</v>
      </c>
      <c r="M267" s="46">
        <f t="shared" si="29"/>
        <v>29593</v>
      </c>
      <c r="N267" s="46">
        <f t="shared" si="29"/>
        <v>20390</v>
      </c>
      <c r="O267" s="46">
        <f t="shared" si="29"/>
        <v>9342</v>
      </c>
      <c r="P267" s="46">
        <f t="shared" si="29"/>
        <v>136</v>
      </c>
      <c r="Q267" s="46" t="str">
        <f t="shared" si="29"/>
        <v>-</v>
      </c>
      <c r="R267" s="46">
        <f t="shared" si="29"/>
        <v>59894</v>
      </c>
    </row>
    <row r="268" spans="1:18">
      <c r="A268" s="352">
        <v>1984</v>
      </c>
      <c r="B268" s="46" t="str">
        <f t="shared" si="28"/>
        <v>-</v>
      </c>
      <c r="C268" s="46">
        <f t="shared" si="28"/>
        <v>32854</v>
      </c>
      <c r="D268" s="46">
        <f t="shared" si="28"/>
        <v>57516</v>
      </c>
      <c r="E268" s="46">
        <f t="shared" si="28"/>
        <v>113257</v>
      </c>
      <c r="F268" s="46">
        <f t="shared" si="28"/>
        <v>74088</v>
      </c>
      <c r="G268" s="46">
        <f t="shared" si="28"/>
        <v>22044</v>
      </c>
      <c r="H268" s="46" t="str">
        <f t="shared" si="28"/>
        <v>-</v>
      </c>
      <c r="I268" s="46">
        <f t="shared" si="28"/>
        <v>299759</v>
      </c>
      <c r="J268" s="46"/>
      <c r="K268" s="46" t="str">
        <f t="shared" si="29"/>
        <v>-</v>
      </c>
      <c r="L268" s="46" t="str">
        <f t="shared" si="29"/>
        <v>-</v>
      </c>
      <c r="M268" s="46">
        <f t="shared" si="29"/>
        <v>11232</v>
      </c>
      <c r="N268" s="46">
        <f t="shared" si="29"/>
        <v>29171</v>
      </c>
      <c r="O268" s="46">
        <f t="shared" si="29"/>
        <v>6286</v>
      </c>
      <c r="P268" s="46">
        <f t="shared" si="29"/>
        <v>333</v>
      </c>
      <c r="Q268" s="46" t="str">
        <f t="shared" si="29"/>
        <v>-</v>
      </c>
      <c r="R268" s="46">
        <f t="shared" si="29"/>
        <v>47022</v>
      </c>
    </row>
    <row r="269" spans="1:18">
      <c r="A269" s="352">
        <v>1985</v>
      </c>
      <c r="B269" s="46" t="str">
        <f t="shared" si="28"/>
        <v>-</v>
      </c>
      <c r="C269" s="46">
        <f t="shared" si="28"/>
        <v>92449</v>
      </c>
      <c r="D269" s="46">
        <f t="shared" si="28"/>
        <v>88766</v>
      </c>
      <c r="E269" s="46">
        <f t="shared" si="28"/>
        <v>106144</v>
      </c>
      <c r="F269" s="46">
        <f t="shared" si="28"/>
        <v>59166</v>
      </c>
      <c r="G269" s="46">
        <f t="shared" si="28"/>
        <v>19773</v>
      </c>
      <c r="H269" s="46" t="str">
        <f t="shared" si="28"/>
        <v>-</v>
      </c>
      <c r="I269" s="46">
        <f t="shared" si="28"/>
        <v>366298</v>
      </c>
      <c r="J269" s="46"/>
      <c r="K269" s="46" t="str">
        <f t="shared" si="29"/>
        <v>-</v>
      </c>
      <c r="L269" s="46">
        <f t="shared" si="29"/>
        <v>15</v>
      </c>
      <c r="M269" s="46">
        <f t="shared" si="29"/>
        <v>2957</v>
      </c>
      <c r="N269" s="46">
        <f t="shared" si="29"/>
        <v>6630</v>
      </c>
      <c r="O269" s="46">
        <f t="shared" si="29"/>
        <v>1286</v>
      </c>
      <c r="P269" s="46">
        <f t="shared" si="29"/>
        <v>66</v>
      </c>
      <c r="Q269" s="46" t="str">
        <f t="shared" si="29"/>
        <v>-</v>
      </c>
      <c r="R269" s="46">
        <f t="shared" si="29"/>
        <v>10954</v>
      </c>
    </row>
    <row r="270" spans="1:18">
      <c r="A270" s="352">
        <v>1986</v>
      </c>
      <c r="B270" s="46" t="str">
        <f t="shared" ref="B270:I279" si="30">IF(AND(B219="-",B168="-",B117="-",B66="-",B15="-"),"-",SUM(B219,B168,B117,B66,B15))</f>
        <v>-</v>
      </c>
      <c r="C270" s="46">
        <f t="shared" si="30"/>
        <v>223621</v>
      </c>
      <c r="D270" s="46">
        <f t="shared" si="30"/>
        <v>293200</v>
      </c>
      <c r="E270" s="46">
        <f t="shared" si="30"/>
        <v>215133.00000000003</v>
      </c>
      <c r="F270" s="46">
        <f t="shared" si="30"/>
        <v>84533.000000000015</v>
      </c>
      <c r="G270" s="46">
        <f t="shared" si="30"/>
        <v>9101</v>
      </c>
      <c r="H270" s="46" t="str">
        <f t="shared" si="30"/>
        <v>-</v>
      </c>
      <c r="I270" s="46">
        <f t="shared" si="30"/>
        <v>825588</v>
      </c>
      <c r="J270" s="46"/>
      <c r="K270" s="46" t="str">
        <f t="shared" ref="K270:R279" si="31">IF(AND(K219="-",K168="-",K117="-",K66="-",K15="-"),"-",SUM(K219,K168,K117,K66,K15))</f>
        <v>-</v>
      </c>
      <c r="L270" s="46" t="str">
        <f t="shared" si="31"/>
        <v>-</v>
      </c>
      <c r="M270" s="46">
        <f t="shared" si="31"/>
        <v>15955</v>
      </c>
      <c r="N270" s="46">
        <f t="shared" si="31"/>
        <v>18193.999999999996</v>
      </c>
      <c r="O270" s="46">
        <f t="shared" si="31"/>
        <v>2077</v>
      </c>
      <c r="P270" s="46">
        <f t="shared" si="31"/>
        <v>129</v>
      </c>
      <c r="Q270" s="46" t="str">
        <f t="shared" si="31"/>
        <v>-</v>
      </c>
      <c r="R270" s="46">
        <f t="shared" si="31"/>
        <v>36317.321478531092</v>
      </c>
    </row>
    <row r="271" spans="1:18">
      <c r="A271" s="352">
        <v>1987</v>
      </c>
      <c r="B271" s="46" t="str">
        <f t="shared" si="30"/>
        <v>-</v>
      </c>
      <c r="C271" s="46">
        <f t="shared" si="30"/>
        <v>264923</v>
      </c>
      <c r="D271" s="46">
        <f t="shared" si="30"/>
        <v>301634</v>
      </c>
      <c r="E271" s="46">
        <f t="shared" si="30"/>
        <v>205405</v>
      </c>
      <c r="F271" s="46">
        <f t="shared" si="30"/>
        <v>84142</v>
      </c>
      <c r="G271" s="46">
        <f t="shared" si="30"/>
        <v>20229.999999999996</v>
      </c>
      <c r="H271" s="46" t="str">
        <f t="shared" si="30"/>
        <v>-</v>
      </c>
      <c r="I271" s="46">
        <f t="shared" si="30"/>
        <v>876334</v>
      </c>
      <c r="J271" s="46"/>
      <c r="K271" s="46" t="str">
        <f t="shared" si="31"/>
        <v>-</v>
      </c>
      <c r="L271" s="46" t="str">
        <f t="shared" si="31"/>
        <v>-</v>
      </c>
      <c r="M271" s="46">
        <f t="shared" si="31"/>
        <v>24923</v>
      </c>
      <c r="N271" s="46">
        <f t="shared" si="31"/>
        <v>17308.473434253487</v>
      </c>
      <c r="O271" s="46" t="str">
        <f t="shared" si="31"/>
        <v>-</v>
      </c>
      <c r="P271" s="46">
        <f t="shared" si="31"/>
        <v>1442</v>
      </c>
      <c r="Q271" s="46" t="str">
        <f t="shared" si="31"/>
        <v>-</v>
      </c>
      <c r="R271" s="46">
        <f t="shared" si="31"/>
        <v>43702.983388143293</v>
      </c>
    </row>
    <row r="272" spans="1:18">
      <c r="A272" s="352">
        <v>1988</v>
      </c>
      <c r="B272" s="46" t="str">
        <f t="shared" si="30"/>
        <v>-</v>
      </c>
      <c r="C272" s="46">
        <f t="shared" si="30"/>
        <v>390784</v>
      </c>
      <c r="D272" s="46">
        <f t="shared" si="30"/>
        <v>382786</v>
      </c>
      <c r="E272" s="46">
        <f t="shared" si="30"/>
        <v>370942</v>
      </c>
      <c r="F272" s="46">
        <f t="shared" si="30"/>
        <v>111881</v>
      </c>
      <c r="G272" s="46">
        <f t="shared" si="30"/>
        <v>60814</v>
      </c>
      <c r="H272" s="46" t="str">
        <f t="shared" si="30"/>
        <v>-</v>
      </c>
      <c r="I272" s="46">
        <f t="shared" si="30"/>
        <v>1317207</v>
      </c>
      <c r="J272" s="46"/>
      <c r="K272" s="46" t="str">
        <f t="shared" si="31"/>
        <v>-</v>
      </c>
      <c r="L272" s="46" t="str">
        <f t="shared" si="31"/>
        <v>-</v>
      </c>
      <c r="M272" s="46">
        <f t="shared" si="31"/>
        <v>23448</v>
      </c>
      <c r="N272" s="46">
        <f t="shared" si="31"/>
        <v>23612</v>
      </c>
      <c r="O272" s="46">
        <f t="shared" si="31"/>
        <v>2294</v>
      </c>
      <c r="P272" s="46">
        <f t="shared" si="31"/>
        <v>1607</v>
      </c>
      <c r="Q272" s="46" t="str">
        <f t="shared" si="31"/>
        <v>-</v>
      </c>
      <c r="R272" s="46">
        <f t="shared" si="31"/>
        <v>50914.619645447106</v>
      </c>
    </row>
    <row r="273" spans="1:18">
      <c r="A273" s="352">
        <v>1989</v>
      </c>
      <c r="B273" s="46" t="str">
        <f t="shared" si="30"/>
        <v>-</v>
      </c>
      <c r="C273" s="46">
        <f t="shared" si="30"/>
        <v>176152</v>
      </c>
      <c r="D273" s="46">
        <f t="shared" si="30"/>
        <v>137583</v>
      </c>
      <c r="E273" s="46">
        <f t="shared" si="30"/>
        <v>112466</v>
      </c>
      <c r="F273" s="46">
        <f t="shared" si="30"/>
        <v>80514</v>
      </c>
      <c r="G273" s="46">
        <f t="shared" si="30"/>
        <v>23317</v>
      </c>
      <c r="H273" s="46">
        <f t="shared" si="30"/>
        <v>906</v>
      </c>
      <c r="I273" s="46">
        <f t="shared" si="30"/>
        <v>530938</v>
      </c>
      <c r="J273" s="46"/>
      <c r="K273" s="46" t="str">
        <f t="shared" si="31"/>
        <v>-</v>
      </c>
      <c r="L273" s="46" t="str">
        <f t="shared" si="31"/>
        <v>-</v>
      </c>
      <c r="M273" s="46">
        <f t="shared" si="31"/>
        <v>16036</v>
      </c>
      <c r="N273" s="46">
        <f t="shared" si="31"/>
        <v>15913</v>
      </c>
      <c r="O273" s="46">
        <f t="shared" si="31"/>
        <v>8926</v>
      </c>
      <c r="P273" s="46">
        <f t="shared" si="31"/>
        <v>829</v>
      </c>
      <c r="Q273" s="46">
        <f t="shared" si="31"/>
        <v>245</v>
      </c>
      <c r="R273" s="46">
        <f t="shared" si="31"/>
        <v>41990.376714456899</v>
      </c>
    </row>
    <row r="274" spans="1:18">
      <c r="A274" s="352">
        <v>1990</v>
      </c>
      <c r="B274" s="46" t="str">
        <f t="shared" si="30"/>
        <v>-</v>
      </c>
      <c r="C274" s="46">
        <f t="shared" si="30"/>
        <v>145197</v>
      </c>
      <c r="D274" s="46">
        <f t="shared" si="30"/>
        <v>173971</v>
      </c>
      <c r="E274" s="46">
        <f t="shared" si="30"/>
        <v>71743</v>
      </c>
      <c r="F274" s="46">
        <f t="shared" si="30"/>
        <v>25384</v>
      </c>
      <c r="G274" s="46">
        <f t="shared" si="30"/>
        <v>7099</v>
      </c>
      <c r="H274" s="46">
        <f t="shared" si="30"/>
        <v>53</v>
      </c>
      <c r="I274" s="46">
        <f t="shared" si="30"/>
        <v>423447</v>
      </c>
      <c r="J274" s="46"/>
      <c r="K274" s="46" t="str">
        <f t="shared" si="31"/>
        <v>-</v>
      </c>
      <c r="L274" s="46" t="str">
        <f t="shared" si="31"/>
        <v>-</v>
      </c>
      <c r="M274" s="46">
        <f t="shared" si="31"/>
        <v>38588</v>
      </c>
      <c r="N274" s="46">
        <f t="shared" si="31"/>
        <v>16260</v>
      </c>
      <c r="O274" s="46">
        <f t="shared" si="31"/>
        <v>4477</v>
      </c>
      <c r="P274" s="46">
        <f t="shared" si="31"/>
        <v>1684</v>
      </c>
      <c r="Q274" s="46">
        <f t="shared" si="31"/>
        <v>5</v>
      </c>
      <c r="R274" s="46">
        <f t="shared" si="31"/>
        <v>60976</v>
      </c>
    </row>
    <row r="275" spans="1:18">
      <c r="A275" s="352">
        <v>1991</v>
      </c>
      <c r="B275" s="46" t="str">
        <f t="shared" si="30"/>
        <v>-</v>
      </c>
      <c r="C275" s="46">
        <f t="shared" si="30"/>
        <v>80100</v>
      </c>
      <c r="D275" s="46">
        <f t="shared" si="30"/>
        <v>87100</v>
      </c>
      <c r="E275" s="46">
        <f t="shared" si="30"/>
        <v>49600</v>
      </c>
      <c r="F275" s="46">
        <f t="shared" si="30"/>
        <v>65600</v>
      </c>
      <c r="G275" s="46">
        <f t="shared" si="30"/>
        <v>12100</v>
      </c>
      <c r="H275" s="46">
        <f t="shared" si="30"/>
        <v>400</v>
      </c>
      <c r="I275" s="46">
        <f t="shared" si="30"/>
        <v>294900</v>
      </c>
      <c r="J275" s="46"/>
      <c r="K275" s="46" t="str">
        <f t="shared" si="31"/>
        <v>-</v>
      </c>
      <c r="L275" s="46" t="str">
        <f t="shared" si="31"/>
        <v>-</v>
      </c>
      <c r="M275" s="46">
        <f t="shared" si="31"/>
        <v>50200</v>
      </c>
      <c r="N275" s="46">
        <f t="shared" si="31"/>
        <v>24000</v>
      </c>
      <c r="O275" s="46">
        <f t="shared" si="31"/>
        <v>5200</v>
      </c>
      <c r="P275" s="46">
        <f t="shared" si="31"/>
        <v>3000</v>
      </c>
      <c r="Q275" s="46">
        <f t="shared" si="31"/>
        <v>100</v>
      </c>
      <c r="R275" s="46">
        <f t="shared" si="31"/>
        <v>82500</v>
      </c>
    </row>
    <row r="276" spans="1:18">
      <c r="A276" s="352">
        <v>1992</v>
      </c>
      <c r="B276" s="46" t="str">
        <f t="shared" si="30"/>
        <v>-</v>
      </c>
      <c r="C276" s="46">
        <f t="shared" si="30"/>
        <v>51400</v>
      </c>
      <c r="D276" s="46">
        <f t="shared" si="30"/>
        <v>18900</v>
      </c>
      <c r="E276" s="46">
        <f t="shared" si="30"/>
        <v>20600</v>
      </c>
      <c r="F276" s="46">
        <f t="shared" si="30"/>
        <v>41300</v>
      </c>
      <c r="G276" s="46">
        <f t="shared" si="30"/>
        <v>28100</v>
      </c>
      <c r="H276" s="46" t="str">
        <f t="shared" si="30"/>
        <v>-</v>
      </c>
      <c r="I276" s="46">
        <f t="shared" si="30"/>
        <v>160300</v>
      </c>
      <c r="J276" s="46"/>
      <c r="K276" s="46" t="str">
        <f t="shared" si="31"/>
        <v>-</v>
      </c>
      <c r="L276" s="46" t="str">
        <f t="shared" si="31"/>
        <v>-</v>
      </c>
      <c r="M276" s="46">
        <f t="shared" si="31"/>
        <v>1500</v>
      </c>
      <c r="N276" s="46">
        <f t="shared" si="31"/>
        <v>500</v>
      </c>
      <c r="O276" s="46">
        <f t="shared" si="31"/>
        <v>450</v>
      </c>
      <c r="P276" s="46" t="str">
        <f t="shared" si="31"/>
        <v>-</v>
      </c>
      <c r="Q276" s="46" t="str">
        <f t="shared" si="31"/>
        <v>-</v>
      </c>
      <c r="R276" s="46">
        <f t="shared" si="31"/>
        <v>2450</v>
      </c>
    </row>
    <row r="277" spans="1:18">
      <c r="A277" s="352">
        <v>1993</v>
      </c>
      <c r="B277" s="46" t="str">
        <f t="shared" si="30"/>
        <v>-</v>
      </c>
      <c r="C277" s="46">
        <f t="shared" si="30"/>
        <v>111078</v>
      </c>
      <c r="D277" s="46">
        <f t="shared" si="30"/>
        <v>40353</v>
      </c>
      <c r="E277" s="46">
        <f t="shared" si="30"/>
        <v>55755</v>
      </c>
      <c r="F277" s="46">
        <f t="shared" si="30"/>
        <v>48377</v>
      </c>
      <c r="G277" s="46">
        <f t="shared" si="30"/>
        <v>23990</v>
      </c>
      <c r="H277" s="46" t="str">
        <f t="shared" si="30"/>
        <v>-</v>
      </c>
      <c r="I277" s="46">
        <f t="shared" si="30"/>
        <v>279553</v>
      </c>
      <c r="J277" s="46"/>
      <c r="K277" s="46" t="str">
        <f t="shared" si="31"/>
        <v>-</v>
      </c>
      <c r="L277" s="46" t="str">
        <f t="shared" si="31"/>
        <v>-</v>
      </c>
      <c r="M277" s="46" t="str">
        <f t="shared" si="31"/>
        <v>-</v>
      </c>
      <c r="N277" s="46" t="str">
        <f t="shared" si="31"/>
        <v>-</v>
      </c>
      <c r="O277" s="46" t="str">
        <f t="shared" si="31"/>
        <v>-</v>
      </c>
      <c r="P277" s="46" t="str">
        <f t="shared" si="31"/>
        <v>-</v>
      </c>
      <c r="Q277" s="46" t="str">
        <f t="shared" si="31"/>
        <v>-</v>
      </c>
      <c r="R277" s="46" t="str">
        <f t="shared" si="31"/>
        <v>-</v>
      </c>
    </row>
    <row r="278" spans="1:18">
      <c r="A278" s="352">
        <v>1994</v>
      </c>
      <c r="B278" s="46" t="str">
        <f t="shared" si="30"/>
        <v>-</v>
      </c>
      <c r="C278" s="46">
        <f t="shared" si="30"/>
        <v>78829</v>
      </c>
      <c r="D278" s="46">
        <f t="shared" si="30"/>
        <v>81119</v>
      </c>
      <c r="E278" s="46">
        <f t="shared" si="30"/>
        <v>89175</v>
      </c>
      <c r="F278" s="46">
        <f t="shared" si="30"/>
        <v>27379</v>
      </c>
      <c r="G278" s="46">
        <f t="shared" si="30"/>
        <v>19072</v>
      </c>
      <c r="H278" s="46" t="str">
        <f t="shared" si="30"/>
        <v>-</v>
      </c>
      <c r="I278" s="46">
        <f t="shared" si="30"/>
        <v>295574</v>
      </c>
      <c r="J278" s="46"/>
      <c r="K278" s="46" t="str">
        <f t="shared" si="31"/>
        <v>-</v>
      </c>
      <c r="L278" s="46" t="str">
        <f t="shared" si="31"/>
        <v>-</v>
      </c>
      <c r="M278" s="46" t="str">
        <f t="shared" si="31"/>
        <v>-</v>
      </c>
      <c r="N278" s="46" t="str">
        <f t="shared" si="31"/>
        <v>-</v>
      </c>
      <c r="O278" s="46" t="str">
        <f t="shared" si="31"/>
        <v>-</v>
      </c>
      <c r="P278" s="46" t="str">
        <f t="shared" si="31"/>
        <v>-</v>
      </c>
      <c r="Q278" s="46" t="str">
        <f t="shared" si="31"/>
        <v>-</v>
      </c>
      <c r="R278" s="46" t="str">
        <f t="shared" si="31"/>
        <v>-</v>
      </c>
    </row>
    <row r="279" spans="1:18">
      <c r="A279" s="352">
        <v>1995</v>
      </c>
      <c r="B279" s="46" t="str">
        <f t="shared" si="30"/>
        <v>-</v>
      </c>
      <c r="C279" s="46">
        <f t="shared" si="30"/>
        <v>285457</v>
      </c>
      <c r="D279" s="46">
        <f t="shared" si="30"/>
        <v>142227</v>
      </c>
      <c r="E279" s="46">
        <f t="shared" si="30"/>
        <v>189622</v>
      </c>
      <c r="F279" s="46">
        <f t="shared" si="30"/>
        <v>30880</v>
      </c>
      <c r="G279" s="46">
        <f t="shared" si="30"/>
        <v>31126</v>
      </c>
      <c r="H279" s="46" t="str">
        <f t="shared" si="30"/>
        <v>-</v>
      </c>
      <c r="I279" s="46">
        <f t="shared" si="30"/>
        <v>679312</v>
      </c>
      <c r="J279" s="46"/>
      <c r="K279" s="46" t="str">
        <f t="shared" si="31"/>
        <v>-</v>
      </c>
      <c r="L279" s="46" t="str">
        <f t="shared" si="31"/>
        <v>-</v>
      </c>
      <c r="M279" s="46" t="str">
        <f t="shared" si="31"/>
        <v>-</v>
      </c>
      <c r="N279" s="46" t="str">
        <f t="shared" si="31"/>
        <v>-</v>
      </c>
      <c r="O279" s="46" t="str">
        <f t="shared" si="31"/>
        <v>-</v>
      </c>
      <c r="P279" s="46" t="str">
        <f t="shared" si="31"/>
        <v>-</v>
      </c>
      <c r="Q279" s="46" t="str">
        <f t="shared" si="31"/>
        <v>-</v>
      </c>
      <c r="R279" s="46" t="str">
        <f t="shared" si="31"/>
        <v>-</v>
      </c>
    </row>
    <row r="280" spans="1:18">
      <c r="A280" s="352">
        <v>1996</v>
      </c>
      <c r="B280" s="46" t="str">
        <f t="shared" ref="B280:I289" si="32">IF(AND(B229="-",B178="-",B127="-",B76="-",B25="-"),"-",SUM(B229,B178,B127,B76,B25))</f>
        <v>-</v>
      </c>
      <c r="C280" s="46">
        <f t="shared" si="32"/>
        <v>97075</v>
      </c>
      <c r="D280" s="46">
        <f t="shared" si="32"/>
        <v>130284</v>
      </c>
      <c r="E280" s="46">
        <f t="shared" si="32"/>
        <v>95417</v>
      </c>
      <c r="F280" s="46">
        <f t="shared" si="32"/>
        <v>31278</v>
      </c>
      <c r="G280" s="46">
        <f t="shared" si="32"/>
        <v>26797</v>
      </c>
      <c r="H280" s="46" t="str">
        <f t="shared" si="32"/>
        <v>-</v>
      </c>
      <c r="I280" s="46">
        <f t="shared" si="32"/>
        <v>380851</v>
      </c>
      <c r="J280" s="46"/>
      <c r="K280" s="46" t="str">
        <f t="shared" ref="K280:R289" si="33">IF(AND(K229="-",K178="-",K127="-",K76="-",K25="-"),"-",SUM(K229,K178,K127,K76,K25))</f>
        <v>-</v>
      </c>
      <c r="L280" s="46" t="str">
        <f t="shared" si="33"/>
        <v>-</v>
      </c>
      <c r="M280" s="46" t="str">
        <f t="shared" si="33"/>
        <v>-</v>
      </c>
      <c r="N280" s="46" t="str">
        <f t="shared" si="33"/>
        <v>-</v>
      </c>
      <c r="O280" s="46" t="str">
        <f t="shared" si="33"/>
        <v>-</v>
      </c>
      <c r="P280" s="46" t="str">
        <f t="shared" si="33"/>
        <v>-</v>
      </c>
      <c r="Q280" s="46" t="str">
        <f t="shared" si="33"/>
        <v>-</v>
      </c>
      <c r="R280" s="46" t="str">
        <f t="shared" si="33"/>
        <v>-</v>
      </c>
    </row>
    <row r="281" spans="1:18">
      <c r="A281" s="352">
        <v>1997</v>
      </c>
      <c r="B281" s="46">
        <f t="shared" si="32"/>
        <v>11891</v>
      </c>
      <c r="C281" s="46">
        <f t="shared" si="32"/>
        <v>199057</v>
      </c>
      <c r="D281" s="46">
        <f t="shared" si="32"/>
        <v>74576</v>
      </c>
      <c r="E281" s="46">
        <f t="shared" si="32"/>
        <v>153940</v>
      </c>
      <c r="F281" s="46">
        <f t="shared" si="32"/>
        <v>24737</v>
      </c>
      <c r="G281" s="46">
        <f t="shared" si="32"/>
        <v>23214</v>
      </c>
      <c r="H281" s="46" t="str">
        <f t="shared" si="32"/>
        <v>-</v>
      </c>
      <c r="I281" s="46">
        <f t="shared" si="32"/>
        <v>487415</v>
      </c>
      <c r="J281" s="46"/>
      <c r="K281" s="46" t="str">
        <f t="shared" si="33"/>
        <v>-</v>
      </c>
      <c r="L281" s="46" t="str">
        <f t="shared" si="33"/>
        <v>-</v>
      </c>
      <c r="M281" s="46" t="str">
        <f t="shared" si="33"/>
        <v>-</v>
      </c>
      <c r="N281" s="46" t="str">
        <f t="shared" si="33"/>
        <v>-</v>
      </c>
      <c r="O281" s="46" t="str">
        <f t="shared" si="33"/>
        <v>-</v>
      </c>
      <c r="P281" s="46" t="str">
        <f t="shared" si="33"/>
        <v>-</v>
      </c>
      <c r="Q281" s="46" t="str">
        <f t="shared" si="33"/>
        <v>-</v>
      </c>
      <c r="R281" s="46" t="str">
        <f t="shared" si="33"/>
        <v>-</v>
      </c>
    </row>
    <row r="282" spans="1:18">
      <c r="A282" s="352">
        <v>1998</v>
      </c>
      <c r="B282" s="46" t="str">
        <f t="shared" si="32"/>
        <v>-</v>
      </c>
      <c r="C282" s="46">
        <f t="shared" si="32"/>
        <v>76266</v>
      </c>
      <c r="D282" s="46">
        <f t="shared" si="32"/>
        <v>39438</v>
      </c>
      <c r="E282" s="46">
        <f t="shared" si="32"/>
        <v>74931</v>
      </c>
      <c r="F282" s="46">
        <f t="shared" si="32"/>
        <v>15900</v>
      </c>
      <c r="G282" s="46">
        <f t="shared" si="32"/>
        <v>20401</v>
      </c>
      <c r="H282" s="46" t="str">
        <f t="shared" si="32"/>
        <v>-</v>
      </c>
      <c r="I282" s="46">
        <f t="shared" si="32"/>
        <v>226936</v>
      </c>
      <c r="J282" s="46"/>
      <c r="K282" s="46" t="str">
        <f t="shared" si="33"/>
        <v>-</v>
      </c>
      <c r="L282" s="46" t="str">
        <f t="shared" si="33"/>
        <v>-</v>
      </c>
      <c r="M282" s="46" t="str">
        <f t="shared" si="33"/>
        <v>-</v>
      </c>
      <c r="N282" s="46" t="str">
        <f t="shared" si="33"/>
        <v>-</v>
      </c>
      <c r="O282" s="46" t="str">
        <f t="shared" si="33"/>
        <v>-</v>
      </c>
      <c r="P282" s="46" t="str">
        <f t="shared" si="33"/>
        <v>-</v>
      </c>
      <c r="Q282" s="46" t="str">
        <f t="shared" si="33"/>
        <v>-</v>
      </c>
      <c r="R282" s="46" t="str">
        <f t="shared" si="33"/>
        <v>-</v>
      </c>
    </row>
    <row r="283" spans="1:18">
      <c r="A283" s="352">
        <v>1999</v>
      </c>
      <c r="B283" s="46">
        <f t="shared" si="32"/>
        <v>3268</v>
      </c>
      <c r="C283" s="46">
        <f t="shared" si="32"/>
        <v>30554</v>
      </c>
      <c r="D283" s="46">
        <f t="shared" si="32"/>
        <v>125629</v>
      </c>
      <c r="E283" s="46">
        <f t="shared" si="32"/>
        <v>71469</v>
      </c>
      <c r="F283" s="46">
        <f t="shared" si="32"/>
        <v>24035</v>
      </c>
      <c r="G283" s="46">
        <f t="shared" si="32"/>
        <v>9497</v>
      </c>
      <c r="H283" s="46" t="str">
        <f t="shared" si="32"/>
        <v>-</v>
      </c>
      <c r="I283" s="46">
        <f t="shared" si="32"/>
        <v>264452</v>
      </c>
      <c r="J283" s="46"/>
      <c r="K283" s="46" t="str">
        <f t="shared" si="33"/>
        <v>-</v>
      </c>
      <c r="L283" s="46" t="str">
        <f t="shared" si="33"/>
        <v>-</v>
      </c>
      <c r="M283" s="46" t="str">
        <f t="shared" si="33"/>
        <v>-</v>
      </c>
      <c r="N283" s="46" t="str">
        <f t="shared" si="33"/>
        <v>-</v>
      </c>
      <c r="O283" s="46" t="str">
        <f t="shared" si="33"/>
        <v>-</v>
      </c>
      <c r="P283" s="46" t="str">
        <f t="shared" si="33"/>
        <v>-</v>
      </c>
      <c r="Q283" s="46" t="str">
        <f t="shared" si="33"/>
        <v>-</v>
      </c>
      <c r="R283" s="46" t="str">
        <f t="shared" si="33"/>
        <v>-</v>
      </c>
    </row>
    <row r="284" spans="1:18">
      <c r="A284" s="352">
        <v>2000</v>
      </c>
      <c r="B284" s="46" t="str">
        <f t="shared" si="32"/>
        <v>-</v>
      </c>
      <c r="C284" s="46">
        <f t="shared" si="32"/>
        <v>205634</v>
      </c>
      <c r="D284" s="46">
        <f t="shared" si="32"/>
        <v>138470</v>
      </c>
      <c r="E284" s="46">
        <f t="shared" si="32"/>
        <v>47403</v>
      </c>
      <c r="F284" s="46">
        <f t="shared" si="32"/>
        <v>27033</v>
      </c>
      <c r="G284" s="46">
        <f t="shared" si="32"/>
        <v>61812</v>
      </c>
      <c r="H284" s="46" t="str">
        <f t="shared" si="32"/>
        <v>-</v>
      </c>
      <c r="I284" s="46">
        <f t="shared" si="32"/>
        <v>480352</v>
      </c>
      <c r="J284" s="46"/>
      <c r="K284" s="46" t="str">
        <f t="shared" si="33"/>
        <v>-</v>
      </c>
      <c r="L284" s="46" t="str">
        <f t="shared" si="33"/>
        <v>-</v>
      </c>
      <c r="M284" s="46" t="str">
        <f t="shared" si="33"/>
        <v>-</v>
      </c>
      <c r="N284" s="46" t="str">
        <f t="shared" si="33"/>
        <v>-</v>
      </c>
      <c r="O284" s="46" t="str">
        <f t="shared" si="33"/>
        <v>-</v>
      </c>
      <c r="P284" s="46" t="str">
        <f t="shared" si="33"/>
        <v>-</v>
      </c>
      <c r="Q284" s="46" t="str">
        <f t="shared" si="33"/>
        <v>-</v>
      </c>
      <c r="R284" s="46" t="str">
        <f t="shared" si="33"/>
        <v>-</v>
      </c>
    </row>
    <row r="285" spans="1:18">
      <c r="A285" s="352">
        <v>2001</v>
      </c>
      <c r="B285" s="46" t="str">
        <f t="shared" si="32"/>
        <v>-</v>
      </c>
      <c r="C285" s="46">
        <f t="shared" si="32"/>
        <v>73044</v>
      </c>
      <c r="D285" s="46">
        <f t="shared" si="32"/>
        <v>11497</v>
      </c>
      <c r="E285" s="46">
        <f t="shared" si="32"/>
        <v>63084</v>
      </c>
      <c r="F285" s="46">
        <f t="shared" si="32"/>
        <v>14172</v>
      </c>
      <c r="G285" s="46">
        <f t="shared" si="32"/>
        <v>27634</v>
      </c>
      <c r="H285" s="46">
        <f t="shared" si="32"/>
        <v>3655</v>
      </c>
      <c r="I285" s="46">
        <f t="shared" si="32"/>
        <v>193086</v>
      </c>
      <c r="K285" s="46" t="str">
        <f t="shared" si="33"/>
        <v>-</v>
      </c>
      <c r="L285" s="46" t="str">
        <f t="shared" si="33"/>
        <v>-</v>
      </c>
      <c r="M285" s="46" t="str">
        <f t="shared" si="33"/>
        <v>-</v>
      </c>
      <c r="N285" s="46" t="str">
        <f t="shared" si="33"/>
        <v>-</v>
      </c>
      <c r="O285" s="46" t="str">
        <f t="shared" si="33"/>
        <v>-</v>
      </c>
      <c r="P285" s="46" t="str">
        <f t="shared" si="33"/>
        <v>-</v>
      </c>
      <c r="Q285" s="46" t="str">
        <f t="shared" si="33"/>
        <v>-</v>
      </c>
      <c r="R285" s="46" t="str">
        <f t="shared" si="33"/>
        <v>-</v>
      </c>
    </row>
    <row r="286" spans="1:18">
      <c r="A286" s="352">
        <v>2002</v>
      </c>
      <c r="B286" s="46" t="str">
        <f t="shared" si="32"/>
        <v>-</v>
      </c>
      <c r="C286" s="46">
        <f t="shared" si="32"/>
        <v>86120</v>
      </c>
      <c r="D286" s="46">
        <f t="shared" si="32"/>
        <v>93214</v>
      </c>
      <c r="E286" s="46">
        <f t="shared" si="32"/>
        <v>128032</v>
      </c>
      <c r="F286" s="46">
        <f t="shared" si="32"/>
        <v>58969</v>
      </c>
      <c r="G286" s="46">
        <f t="shared" si="32"/>
        <v>24426</v>
      </c>
      <c r="H286" s="46">
        <f t="shared" si="32"/>
        <v>894</v>
      </c>
      <c r="I286" s="46">
        <f t="shared" si="32"/>
        <v>391655</v>
      </c>
      <c r="K286" s="46" t="str">
        <f t="shared" si="33"/>
        <v>-</v>
      </c>
      <c r="L286" s="46" t="str">
        <f t="shared" si="33"/>
        <v>-</v>
      </c>
      <c r="M286" s="46" t="str">
        <f t="shared" si="33"/>
        <v>-</v>
      </c>
      <c r="N286" s="46" t="str">
        <f t="shared" si="33"/>
        <v>-</v>
      </c>
      <c r="O286" s="46" t="str">
        <f t="shared" si="33"/>
        <v>-</v>
      </c>
      <c r="P286" s="46" t="str">
        <f t="shared" si="33"/>
        <v>-</v>
      </c>
      <c r="Q286" s="46" t="str">
        <f t="shared" si="33"/>
        <v>-</v>
      </c>
      <c r="R286" s="46" t="str">
        <f t="shared" si="33"/>
        <v>-</v>
      </c>
    </row>
    <row r="287" spans="1:18">
      <c r="A287" s="352">
        <v>2003</v>
      </c>
      <c r="B287" s="46">
        <f t="shared" si="32"/>
        <v>1654</v>
      </c>
      <c r="C287" s="46">
        <f t="shared" si="32"/>
        <v>73318</v>
      </c>
      <c r="D287" s="46">
        <f t="shared" si="32"/>
        <v>104301</v>
      </c>
      <c r="E287" s="46">
        <f t="shared" si="32"/>
        <v>123712</v>
      </c>
      <c r="F287" s="46">
        <f t="shared" si="32"/>
        <v>111086</v>
      </c>
      <c r="G287" s="46">
        <f t="shared" si="32"/>
        <v>75779</v>
      </c>
      <c r="H287" s="46">
        <f t="shared" si="32"/>
        <v>2044</v>
      </c>
      <c r="I287" s="46">
        <f t="shared" si="32"/>
        <v>491894</v>
      </c>
      <c r="K287" s="46" t="str">
        <f t="shared" si="33"/>
        <v>-</v>
      </c>
      <c r="L287" s="46" t="str">
        <f t="shared" si="33"/>
        <v>-</v>
      </c>
      <c r="M287" s="46" t="str">
        <f t="shared" si="33"/>
        <v>-</v>
      </c>
      <c r="N287" s="46" t="str">
        <f t="shared" si="33"/>
        <v>-</v>
      </c>
      <c r="O287" s="46" t="str">
        <f t="shared" si="33"/>
        <v>-</v>
      </c>
      <c r="P287" s="46" t="str">
        <f t="shared" si="33"/>
        <v>-</v>
      </c>
      <c r="Q287" s="46" t="str">
        <f t="shared" si="33"/>
        <v>-</v>
      </c>
      <c r="R287" s="46" t="str">
        <f t="shared" si="33"/>
        <v>-</v>
      </c>
    </row>
    <row r="288" spans="1:18">
      <c r="A288" s="352">
        <v>2004</v>
      </c>
      <c r="B288" s="46">
        <f t="shared" si="32"/>
        <v>718</v>
      </c>
      <c r="C288" s="46">
        <f t="shared" si="32"/>
        <v>97596</v>
      </c>
      <c r="D288" s="46">
        <f t="shared" si="32"/>
        <v>154181</v>
      </c>
      <c r="E288" s="46">
        <f t="shared" si="32"/>
        <v>162482</v>
      </c>
      <c r="F288" s="46">
        <f t="shared" si="32"/>
        <v>64211</v>
      </c>
      <c r="G288" s="46">
        <f t="shared" si="32"/>
        <v>21711</v>
      </c>
      <c r="H288" s="46">
        <f t="shared" si="32"/>
        <v>1211</v>
      </c>
      <c r="I288" s="46">
        <f t="shared" si="32"/>
        <v>502110</v>
      </c>
      <c r="J288" s="53"/>
      <c r="K288" s="46" t="str">
        <f t="shared" si="33"/>
        <v>-</v>
      </c>
      <c r="L288" s="46" t="str">
        <f t="shared" si="33"/>
        <v>-</v>
      </c>
      <c r="M288" s="46" t="str">
        <f t="shared" si="33"/>
        <v>-</v>
      </c>
      <c r="N288" s="46" t="str">
        <f t="shared" si="33"/>
        <v>-</v>
      </c>
      <c r="O288" s="46" t="str">
        <f t="shared" si="33"/>
        <v>-</v>
      </c>
      <c r="P288" s="46" t="str">
        <f t="shared" si="33"/>
        <v>-</v>
      </c>
      <c r="Q288" s="46" t="str">
        <f t="shared" si="33"/>
        <v>-</v>
      </c>
      <c r="R288" s="46" t="str">
        <f t="shared" si="33"/>
        <v>-</v>
      </c>
    </row>
    <row r="289" spans="1:18">
      <c r="A289" s="352">
        <v>2005</v>
      </c>
      <c r="B289" s="46" t="str">
        <f t="shared" si="32"/>
        <v>-</v>
      </c>
      <c r="C289" s="46">
        <f t="shared" si="32"/>
        <v>76855</v>
      </c>
      <c r="D289" s="46">
        <f t="shared" si="32"/>
        <v>5001</v>
      </c>
      <c r="E289" s="46">
        <f t="shared" si="32"/>
        <v>139928</v>
      </c>
      <c r="F289" s="46">
        <f t="shared" si="32"/>
        <v>35046</v>
      </c>
      <c r="G289" s="46">
        <f t="shared" si="32"/>
        <v>81727</v>
      </c>
      <c r="H289" s="46">
        <f t="shared" si="32"/>
        <v>2305</v>
      </c>
      <c r="I289" s="46">
        <f t="shared" si="32"/>
        <v>340862</v>
      </c>
      <c r="J289" s="53"/>
      <c r="K289" s="46" t="str">
        <f t="shared" si="33"/>
        <v>-</v>
      </c>
      <c r="L289" s="46" t="str">
        <f t="shared" si="33"/>
        <v>-</v>
      </c>
      <c r="M289" s="46" t="str">
        <f t="shared" si="33"/>
        <v>-</v>
      </c>
      <c r="N289" s="46" t="str">
        <f t="shared" si="33"/>
        <v>-</v>
      </c>
      <c r="O289" s="46" t="str">
        <f t="shared" si="33"/>
        <v>-</v>
      </c>
      <c r="P289" s="46" t="str">
        <f t="shared" si="33"/>
        <v>-</v>
      </c>
      <c r="Q289" s="46" t="str">
        <f t="shared" si="33"/>
        <v>-</v>
      </c>
      <c r="R289" s="46" t="str">
        <f t="shared" si="33"/>
        <v>-</v>
      </c>
    </row>
    <row r="290" spans="1:18">
      <c r="A290" s="352">
        <v>2006</v>
      </c>
      <c r="B290" s="46" t="str">
        <f t="shared" ref="B290:I299" si="34">IF(AND(B239="-",B188="-",B137="-",B86="-",B35="-"),"-",SUM(B239,B188,B137,B86,B35))</f>
        <v>-</v>
      </c>
      <c r="C290" s="46">
        <f t="shared" si="34"/>
        <v>9911</v>
      </c>
      <c r="D290" s="46">
        <f t="shared" si="34"/>
        <v>391</v>
      </c>
      <c r="E290" s="46">
        <f t="shared" si="34"/>
        <v>16783</v>
      </c>
      <c r="F290" s="46">
        <f t="shared" si="34"/>
        <v>18589</v>
      </c>
      <c r="G290" s="46">
        <f t="shared" si="34"/>
        <v>22982</v>
      </c>
      <c r="H290" s="46">
        <f t="shared" si="34"/>
        <v>1072</v>
      </c>
      <c r="I290" s="46">
        <f t="shared" si="34"/>
        <v>69728</v>
      </c>
      <c r="J290" s="53"/>
      <c r="K290" s="46" t="str">
        <f t="shared" ref="K290:R299" si="35">IF(AND(K239="-",K188="-",K137="-",K86="-",K35="-"),"-",SUM(K239,K188,K137,K86,K35))</f>
        <v>-</v>
      </c>
      <c r="L290" s="46" t="str">
        <f t="shared" si="35"/>
        <v>-</v>
      </c>
      <c r="M290" s="46" t="str">
        <f t="shared" si="35"/>
        <v>-</v>
      </c>
      <c r="N290" s="46" t="str">
        <f t="shared" si="35"/>
        <v>-</v>
      </c>
      <c r="O290" s="46" t="str">
        <f t="shared" si="35"/>
        <v>-</v>
      </c>
      <c r="P290" s="46" t="str">
        <f t="shared" si="35"/>
        <v>-</v>
      </c>
      <c r="Q290" s="46" t="str">
        <f t="shared" si="35"/>
        <v>-</v>
      </c>
      <c r="R290" s="46" t="str">
        <f t="shared" si="35"/>
        <v>-</v>
      </c>
    </row>
    <row r="291" spans="1:18">
      <c r="A291" s="352">
        <v>2007</v>
      </c>
      <c r="B291" s="53">
        <f t="shared" si="34"/>
        <v>748</v>
      </c>
      <c r="C291" s="53">
        <f t="shared" si="34"/>
        <v>36598</v>
      </c>
      <c r="D291" s="53">
        <f t="shared" si="34"/>
        <v>156</v>
      </c>
      <c r="E291" s="53">
        <f t="shared" si="34"/>
        <v>41808</v>
      </c>
      <c r="F291" s="53">
        <f t="shared" si="34"/>
        <v>23212</v>
      </c>
      <c r="G291" s="53">
        <f t="shared" si="34"/>
        <v>11267</v>
      </c>
      <c r="H291" s="53">
        <f t="shared" si="34"/>
        <v>352</v>
      </c>
      <c r="I291" s="53">
        <f t="shared" si="34"/>
        <v>114141</v>
      </c>
      <c r="J291" s="53"/>
      <c r="K291" s="53" t="str">
        <f t="shared" si="35"/>
        <v>-</v>
      </c>
      <c r="L291" s="53" t="str">
        <f t="shared" si="35"/>
        <v>-</v>
      </c>
      <c r="M291" s="53" t="str">
        <f t="shared" si="35"/>
        <v>-</v>
      </c>
      <c r="N291" s="53" t="str">
        <f t="shared" si="35"/>
        <v>-</v>
      </c>
      <c r="O291" s="53" t="str">
        <f t="shared" si="35"/>
        <v>-</v>
      </c>
      <c r="P291" s="53" t="str">
        <f t="shared" si="35"/>
        <v>-</v>
      </c>
      <c r="Q291" s="53" t="str">
        <f t="shared" si="35"/>
        <v>-</v>
      </c>
      <c r="R291" s="53" t="str">
        <f t="shared" si="35"/>
        <v>-</v>
      </c>
    </row>
    <row r="292" spans="1:18">
      <c r="A292" s="352">
        <v>2008</v>
      </c>
      <c r="B292" s="53" t="str">
        <f t="shared" si="34"/>
        <v>-</v>
      </c>
      <c r="C292" s="53" t="str">
        <f t="shared" si="34"/>
        <v>-</v>
      </c>
      <c r="D292" s="53" t="str">
        <f t="shared" si="34"/>
        <v>-</v>
      </c>
      <c r="E292" s="53" t="str">
        <f t="shared" si="34"/>
        <v>-</v>
      </c>
      <c r="F292" s="53" t="str">
        <f t="shared" si="34"/>
        <v>-</v>
      </c>
      <c r="G292" s="53" t="str">
        <f t="shared" si="34"/>
        <v>-</v>
      </c>
      <c r="H292" s="53" t="str">
        <f t="shared" si="34"/>
        <v>-</v>
      </c>
      <c r="I292" s="53" t="str">
        <f t="shared" si="34"/>
        <v>-</v>
      </c>
      <c r="J292" s="53"/>
      <c r="K292" s="53" t="str">
        <f t="shared" si="35"/>
        <v>-</v>
      </c>
      <c r="L292" s="53" t="str">
        <f t="shared" si="35"/>
        <v>-</v>
      </c>
      <c r="M292" s="53" t="str">
        <f t="shared" si="35"/>
        <v>-</v>
      </c>
      <c r="N292" s="53" t="str">
        <f t="shared" si="35"/>
        <v>-</v>
      </c>
      <c r="O292" s="53" t="str">
        <f t="shared" si="35"/>
        <v>-</v>
      </c>
      <c r="P292" s="53" t="str">
        <f t="shared" si="35"/>
        <v>-</v>
      </c>
      <c r="Q292" s="53" t="str">
        <f t="shared" si="35"/>
        <v>-</v>
      </c>
      <c r="R292" s="53" t="str">
        <f t="shared" si="35"/>
        <v>-</v>
      </c>
    </row>
    <row r="293" spans="1:18">
      <c r="A293" s="352">
        <v>2009</v>
      </c>
      <c r="B293" s="53" t="str">
        <f t="shared" si="34"/>
        <v>-</v>
      </c>
      <c r="C293" s="53" t="str">
        <f t="shared" si="34"/>
        <v>-</v>
      </c>
      <c r="D293" s="53" t="str">
        <f t="shared" si="34"/>
        <v>-</v>
      </c>
      <c r="E293" s="53" t="str">
        <f t="shared" si="34"/>
        <v>-</v>
      </c>
      <c r="F293" s="53" t="str">
        <f t="shared" si="34"/>
        <v>-</v>
      </c>
      <c r="G293" s="53" t="str">
        <f t="shared" si="34"/>
        <v>-</v>
      </c>
      <c r="H293" s="53" t="str">
        <f t="shared" si="34"/>
        <v>-</v>
      </c>
      <c r="I293" s="53" t="str">
        <f t="shared" si="34"/>
        <v>-</v>
      </c>
      <c r="J293" s="53"/>
      <c r="K293" s="53" t="str">
        <f t="shared" si="35"/>
        <v>-</v>
      </c>
      <c r="L293" s="53" t="str">
        <f t="shared" si="35"/>
        <v>-</v>
      </c>
      <c r="M293" s="53" t="str">
        <f t="shared" si="35"/>
        <v>-</v>
      </c>
      <c r="N293" s="53" t="str">
        <f t="shared" si="35"/>
        <v>-</v>
      </c>
      <c r="O293" s="53" t="str">
        <f t="shared" si="35"/>
        <v>-</v>
      </c>
      <c r="P293" s="53" t="str">
        <f t="shared" si="35"/>
        <v>-</v>
      </c>
      <c r="Q293" s="53" t="str">
        <f t="shared" si="35"/>
        <v>-</v>
      </c>
      <c r="R293" s="53" t="str">
        <f t="shared" si="35"/>
        <v>-</v>
      </c>
    </row>
    <row r="294" spans="1:18">
      <c r="A294" s="352">
        <v>2010</v>
      </c>
      <c r="B294" s="53" t="str">
        <f t="shared" si="34"/>
        <v>-</v>
      </c>
      <c r="C294" s="53" t="str">
        <f t="shared" si="34"/>
        <v>-</v>
      </c>
      <c r="D294" s="53" t="str">
        <f t="shared" si="34"/>
        <v>-</v>
      </c>
      <c r="E294" s="53">
        <f t="shared" si="34"/>
        <v>8906</v>
      </c>
      <c r="F294" s="53">
        <f t="shared" si="34"/>
        <v>6182</v>
      </c>
      <c r="G294" s="53" t="str">
        <f t="shared" si="34"/>
        <v>-</v>
      </c>
      <c r="H294" s="53" t="str">
        <f t="shared" si="34"/>
        <v>-</v>
      </c>
      <c r="I294" s="53">
        <f t="shared" si="34"/>
        <v>15088</v>
      </c>
      <c r="J294" s="53"/>
      <c r="K294" s="53" t="str">
        <f t="shared" si="35"/>
        <v>-</v>
      </c>
      <c r="L294" s="53" t="str">
        <f t="shared" si="35"/>
        <v>-</v>
      </c>
      <c r="M294" s="53" t="str">
        <f t="shared" si="35"/>
        <v>-</v>
      </c>
      <c r="N294" s="53" t="str">
        <f t="shared" si="35"/>
        <v>-</v>
      </c>
      <c r="O294" s="53" t="str">
        <f t="shared" si="35"/>
        <v>-</v>
      </c>
      <c r="P294" s="53" t="str">
        <f t="shared" si="35"/>
        <v>-</v>
      </c>
      <c r="Q294" s="53" t="str">
        <f t="shared" si="35"/>
        <v>-</v>
      </c>
      <c r="R294" s="53" t="str">
        <f t="shared" si="35"/>
        <v>-</v>
      </c>
    </row>
    <row r="295" spans="1:18">
      <c r="A295" s="352">
        <v>2011</v>
      </c>
      <c r="B295" s="53" t="str">
        <f t="shared" si="34"/>
        <v>-</v>
      </c>
      <c r="C295" s="53">
        <f t="shared" si="34"/>
        <v>11732</v>
      </c>
      <c r="D295" s="53">
        <f t="shared" si="34"/>
        <v>4189</v>
      </c>
      <c r="E295" s="53">
        <f t="shared" si="34"/>
        <v>31669</v>
      </c>
      <c r="F295" s="53">
        <f t="shared" si="34"/>
        <v>20301</v>
      </c>
      <c r="G295" s="53">
        <f t="shared" si="34"/>
        <v>1820</v>
      </c>
      <c r="H295" s="53">
        <f t="shared" si="34"/>
        <v>317</v>
      </c>
      <c r="I295" s="53">
        <f t="shared" si="34"/>
        <v>70028</v>
      </c>
      <c r="J295" s="53"/>
      <c r="K295" s="53" t="str">
        <f t="shared" si="35"/>
        <v>-</v>
      </c>
      <c r="L295" s="53" t="str">
        <f t="shared" si="35"/>
        <v>-</v>
      </c>
      <c r="M295" s="53" t="str">
        <f t="shared" si="35"/>
        <v>-</v>
      </c>
      <c r="N295" s="53" t="str">
        <f t="shared" si="35"/>
        <v>-</v>
      </c>
      <c r="O295" s="53" t="str">
        <f t="shared" si="35"/>
        <v>-</v>
      </c>
      <c r="P295" s="53" t="str">
        <f t="shared" si="35"/>
        <v>-</v>
      </c>
      <c r="Q295" s="53" t="str">
        <f t="shared" si="35"/>
        <v>-</v>
      </c>
      <c r="R295" s="53" t="str">
        <f t="shared" si="35"/>
        <v>-</v>
      </c>
    </row>
    <row r="296" spans="1:18">
      <c r="A296" s="352">
        <v>2012</v>
      </c>
      <c r="B296" s="53" t="str">
        <f t="shared" si="34"/>
        <v>-</v>
      </c>
      <c r="C296" s="53">
        <f t="shared" si="34"/>
        <v>58857</v>
      </c>
      <c r="D296" s="53">
        <f t="shared" si="34"/>
        <v>19385</v>
      </c>
      <c r="E296" s="53">
        <f t="shared" si="34"/>
        <v>92842</v>
      </c>
      <c r="F296" s="53">
        <f t="shared" si="34"/>
        <v>28266</v>
      </c>
      <c r="G296" s="53">
        <f t="shared" si="34"/>
        <v>12922</v>
      </c>
      <c r="H296" s="53">
        <f t="shared" si="34"/>
        <v>3313</v>
      </c>
      <c r="I296" s="53">
        <f t="shared" si="34"/>
        <v>215585</v>
      </c>
      <c r="J296" s="53"/>
      <c r="K296" s="53" t="str">
        <f t="shared" si="35"/>
        <v>-</v>
      </c>
      <c r="L296" s="53" t="str">
        <f t="shared" si="35"/>
        <v>-</v>
      </c>
      <c r="M296" s="53" t="str">
        <f t="shared" si="35"/>
        <v>-</v>
      </c>
      <c r="N296" s="53" t="str">
        <f t="shared" si="35"/>
        <v>-</v>
      </c>
      <c r="O296" s="53" t="str">
        <f t="shared" si="35"/>
        <v>-</v>
      </c>
      <c r="P296" s="53" t="str">
        <f t="shared" si="35"/>
        <v>-</v>
      </c>
      <c r="Q296" s="53" t="str">
        <f t="shared" si="35"/>
        <v>-</v>
      </c>
      <c r="R296" s="53" t="str">
        <f t="shared" si="35"/>
        <v>-</v>
      </c>
    </row>
    <row r="297" spans="1:18">
      <c r="A297" s="352">
        <v>2013</v>
      </c>
      <c r="B297" s="53" t="str">
        <f t="shared" si="34"/>
        <v>-</v>
      </c>
      <c r="C297" s="53">
        <f t="shared" si="34"/>
        <v>77516</v>
      </c>
      <c r="D297" s="53">
        <f t="shared" si="34"/>
        <v>84549</v>
      </c>
      <c r="E297" s="53">
        <f t="shared" si="34"/>
        <v>98270</v>
      </c>
      <c r="F297" s="53">
        <f t="shared" si="34"/>
        <v>25257</v>
      </c>
      <c r="G297" s="53">
        <f t="shared" si="34"/>
        <v>11094</v>
      </c>
      <c r="H297" s="53">
        <f t="shared" si="34"/>
        <v>941</v>
      </c>
      <c r="I297" s="53">
        <f t="shared" si="34"/>
        <v>297627</v>
      </c>
      <c r="J297" s="53"/>
      <c r="K297" s="53" t="str">
        <f t="shared" si="35"/>
        <v>-</v>
      </c>
      <c r="L297" s="53" t="str">
        <f t="shared" si="35"/>
        <v>-</v>
      </c>
      <c r="M297" s="53" t="str">
        <f t="shared" si="35"/>
        <v>-</v>
      </c>
      <c r="N297" s="53" t="str">
        <f t="shared" si="35"/>
        <v>-</v>
      </c>
      <c r="O297" s="53" t="str">
        <f t="shared" si="35"/>
        <v>-</v>
      </c>
      <c r="P297" s="53" t="str">
        <f t="shared" si="35"/>
        <v>-</v>
      </c>
      <c r="Q297" s="53" t="str">
        <f t="shared" si="35"/>
        <v>-</v>
      </c>
      <c r="R297" s="53" t="str">
        <f t="shared" si="35"/>
        <v>-</v>
      </c>
    </row>
    <row r="298" spans="1:18">
      <c r="A298" s="352">
        <v>2014</v>
      </c>
      <c r="B298" s="53" t="str">
        <f t="shared" si="34"/>
        <v>-</v>
      </c>
      <c r="C298" s="53">
        <f t="shared" si="34"/>
        <v>34946</v>
      </c>
      <c r="D298" s="53">
        <f t="shared" si="34"/>
        <v>39581</v>
      </c>
      <c r="E298" s="53">
        <f t="shared" si="34"/>
        <v>54568</v>
      </c>
      <c r="F298" s="53">
        <f t="shared" si="34"/>
        <v>24085</v>
      </c>
      <c r="G298" s="53">
        <f t="shared" si="34"/>
        <v>12118</v>
      </c>
      <c r="H298" s="53">
        <f t="shared" si="34"/>
        <v>2985</v>
      </c>
      <c r="I298" s="53">
        <f t="shared" si="34"/>
        <v>168283</v>
      </c>
      <c r="J298" s="53"/>
      <c r="K298" s="53" t="str">
        <f t="shared" si="35"/>
        <v>-</v>
      </c>
      <c r="L298" s="53" t="str">
        <f t="shared" si="35"/>
        <v>-</v>
      </c>
      <c r="M298" s="53" t="str">
        <f t="shared" si="35"/>
        <v>-</v>
      </c>
      <c r="N298" s="53" t="str">
        <f t="shared" si="35"/>
        <v>-</v>
      </c>
      <c r="O298" s="53" t="str">
        <f t="shared" si="35"/>
        <v>-</v>
      </c>
      <c r="P298" s="53" t="str">
        <f t="shared" si="35"/>
        <v>-</v>
      </c>
      <c r="Q298" s="53" t="str">
        <f t="shared" si="35"/>
        <v>-</v>
      </c>
      <c r="R298" s="53" t="str">
        <f t="shared" si="35"/>
        <v>-</v>
      </c>
    </row>
    <row r="299" spans="1:18">
      <c r="A299" s="352">
        <v>2015</v>
      </c>
      <c r="B299" s="53" t="str">
        <f t="shared" si="34"/>
        <v>-</v>
      </c>
      <c r="C299" s="53">
        <f t="shared" si="34"/>
        <v>53561</v>
      </c>
      <c r="D299" s="53">
        <f t="shared" si="34"/>
        <v>19489</v>
      </c>
      <c r="E299" s="53">
        <f t="shared" si="34"/>
        <v>12920</v>
      </c>
      <c r="F299" s="53">
        <f t="shared" si="34"/>
        <v>11467</v>
      </c>
      <c r="G299" s="53">
        <f t="shared" si="34"/>
        <v>10453</v>
      </c>
      <c r="H299" s="53">
        <f t="shared" si="34"/>
        <v>2617</v>
      </c>
      <c r="I299" s="53">
        <f t="shared" si="34"/>
        <v>110507</v>
      </c>
      <c r="J299" s="53"/>
      <c r="K299" s="53" t="str">
        <f t="shared" si="35"/>
        <v>-</v>
      </c>
      <c r="L299" s="53" t="str">
        <f t="shared" si="35"/>
        <v>-</v>
      </c>
      <c r="M299" s="53" t="str">
        <f t="shared" si="35"/>
        <v>-</v>
      </c>
      <c r="N299" s="53" t="str">
        <f t="shared" si="35"/>
        <v>-</v>
      </c>
      <c r="O299" s="53" t="str">
        <f t="shared" si="35"/>
        <v>-</v>
      </c>
      <c r="P299" s="53" t="str">
        <f t="shared" si="35"/>
        <v>-</v>
      </c>
      <c r="Q299" s="53" t="str">
        <f t="shared" si="35"/>
        <v>-</v>
      </c>
      <c r="R299" s="53" t="str">
        <f t="shared" si="35"/>
        <v>-</v>
      </c>
    </row>
    <row r="300" spans="1:18">
      <c r="A300" s="352">
        <v>2016</v>
      </c>
      <c r="B300" s="53" t="str">
        <f t="shared" ref="B300:I300" si="36">IF(AND(B249="-",B198="-",B147="-",B96="-",B45="-"),"-",SUM(B249,B198,B147,B96,B45))</f>
        <v>-</v>
      </c>
      <c r="C300" s="53">
        <f t="shared" si="36"/>
        <v>13367</v>
      </c>
      <c r="D300" s="53">
        <f t="shared" si="36"/>
        <v>13428</v>
      </c>
      <c r="E300" s="53" t="str">
        <f t="shared" si="36"/>
        <v>-</v>
      </c>
      <c r="F300" s="53">
        <f t="shared" si="36"/>
        <v>18334</v>
      </c>
      <c r="G300" s="53">
        <f t="shared" si="36"/>
        <v>9467</v>
      </c>
      <c r="H300" s="53">
        <f t="shared" si="36"/>
        <v>589</v>
      </c>
      <c r="I300" s="53">
        <f t="shared" si="36"/>
        <v>55185</v>
      </c>
      <c r="J300" s="53"/>
      <c r="K300" s="53" t="str">
        <f t="shared" ref="K300:R300" si="37">IF(AND(K249="-",K198="-",K147="-",K96="-",K45="-"),"-",SUM(K249,K198,K147,K96,K45))</f>
        <v>-</v>
      </c>
      <c r="L300" s="53" t="str">
        <f t="shared" si="37"/>
        <v>-</v>
      </c>
      <c r="M300" s="53" t="str">
        <f t="shared" si="37"/>
        <v>-</v>
      </c>
      <c r="N300" s="53" t="str">
        <f t="shared" si="37"/>
        <v>-</v>
      </c>
      <c r="O300" s="53" t="str">
        <f t="shared" si="37"/>
        <v>-</v>
      </c>
      <c r="P300" s="53" t="str">
        <f t="shared" si="37"/>
        <v>-</v>
      </c>
      <c r="Q300" s="53" t="str">
        <f t="shared" si="37"/>
        <v>-</v>
      </c>
      <c r="R300" s="53" t="str">
        <f t="shared" si="37"/>
        <v>-</v>
      </c>
    </row>
    <row r="301" spans="1:18">
      <c r="A301" s="352">
        <v>2017</v>
      </c>
      <c r="B301" s="53" t="str">
        <f t="shared" ref="B301:I301" si="38">IF(AND(B250="-",B199="-",B148="-",B97="-",B46="-"),"-",SUM(B250,B199,B148,B97,B46))</f>
        <v>-</v>
      </c>
      <c r="C301" s="53">
        <f t="shared" si="38"/>
        <v>5588</v>
      </c>
      <c r="D301" s="53">
        <f t="shared" si="38"/>
        <v>6891</v>
      </c>
      <c r="E301" s="53" t="str">
        <f t="shared" si="38"/>
        <v>-</v>
      </c>
      <c r="F301" s="53">
        <f t="shared" si="38"/>
        <v>18336</v>
      </c>
      <c r="G301" s="53">
        <f t="shared" si="38"/>
        <v>10232</v>
      </c>
      <c r="H301" s="53">
        <f t="shared" si="38"/>
        <v>1279</v>
      </c>
      <c r="I301" s="53">
        <f t="shared" si="38"/>
        <v>42326</v>
      </c>
      <c r="J301" s="53"/>
      <c r="K301" s="53" t="str">
        <f t="shared" ref="K301:R301" si="39">IF(AND(K250="-",K199="-",K148="-",K97="-",K46="-"),"-",SUM(K250,K199,K148,K97,K46))</f>
        <v>-</v>
      </c>
      <c r="L301" s="53" t="str">
        <f t="shared" si="39"/>
        <v>-</v>
      </c>
      <c r="M301" s="53" t="str">
        <f t="shared" si="39"/>
        <v>-</v>
      </c>
      <c r="N301" s="53" t="str">
        <f t="shared" si="39"/>
        <v>-</v>
      </c>
      <c r="O301" s="53" t="str">
        <f t="shared" si="39"/>
        <v>-</v>
      </c>
      <c r="P301" s="53" t="str">
        <f t="shared" si="39"/>
        <v>-</v>
      </c>
      <c r="Q301" s="53" t="str">
        <f t="shared" si="39"/>
        <v>-</v>
      </c>
      <c r="R301" s="53" t="str">
        <f t="shared" si="39"/>
        <v>-</v>
      </c>
    </row>
    <row r="302" spans="1:18">
      <c r="A302" s="352">
        <v>2018</v>
      </c>
      <c r="B302" s="53" t="str">
        <f t="shared" ref="B302:I302" si="40">IF(AND(B251="-",B200="-",B149="-",B98="-",B47="-"),"-",SUM(B251,B200,B149,B98,B47))</f>
        <v>-</v>
      </c>
      <c r="C302" s="53">
        <f t="shared" si="40"/>
        <v>5503</v>
      </c>
      <c r="D302" s="53">
        <f t="shared" si="40"/>
        <v>17336</v>
      </c>
      <c r="E302" s="53">
        <f t="shared" si="40"/>
        <v>14916</v>
      </c>
      <c r="F302" s="53">
        <f t="shared" si="40"/>
        <v>27704</v>
      </c>
      <c r="G302" s="53">
        <f t="shared" si="40"/>
        <v>10926</v>
      </c>
      <c r="H302" s="53">
        <f t="shared" si="40"/>
        <v>2031</v>
      </c>
      <c r="I302" s="53">
        <f t="shared" si="40"/>
        <v>78416</v>
      </c>
      <c r="J302" s="53"/>
      <c r="K302" s="53" t="str">
        <f t="shared" ref="K302:R302" si="41">IF(AND(K251="-",K200="-",K149="-",K98="-",K47="-"),"-",SUM(K251,K200,K149,K98,K47))</f>
        <v>-</v>
      </c>
      <c r="L302" s="53" t="str">
        <f t="shared" si="41"/>
        <v>-</v>
      </c>
      <c r="M302" s="53" t="str">
        <f t="shared" si="41"/>
        <v>-</v>
      </c>
      <c r="N302" s="53" t="str">
        <f t="shared" si="41"/>
        <v>-</v>
      </c>
      <c r="O302" s="53" t="str">
        <f t="shared" si="41"/>
        <v>-</v>
      </c>
      <c r="P302" s="53" t="str">
        <f t="shared" si="41"/>
        <v>-</v>
      </c>
      <c r="Q302" s="53" t="str">
        <f t="shared" si="41"/>
        <v>-</v>
      </c>
      <c r="R302" s="53" t="str">
        <f t="shared" si="41"/>
        <v>-</v>
      </c>
    </row>
    <row r="303" spans="1:18">
      <c r="A303" s="372">
        <v>2019</v>
      </c>
      <c r="B303" s="53" t="str">
        <f t="shared" ref="B303:I303" si="42">IF(AND(B252="-",B201="-",B150="-",B99="-",B48="-"),"-",SUM(B252,B201,B150,B99,B48))</f>
        <v>-</v>
      </c>
      <c r="C303" s="53">
        <f t="shared" si="42"/>
        <v>71001</v>
      </c>
      <c r="D303" s="53">
        <f t="shared" si="42"/>
        <v>97883</v>
      </c>
      <c r="E303" s="53">
        <f t="shared" si="42"/>
        <v>38838</v>
      </c>
      <c r="F303" s="53">
        <f t="shared" si="42"/>
        <v>56867</v>
      </c>
      <c r="G303" s="53">
        <f t="shared" si="42"/>
        <v>6099</v>
      </c>
      <c r="H303" s="53">
        <f t="shared" si="42"/>
        <v>801</v>
      </c>
      <c r="I303" s="53">
        <f t="shared" si="42"/>
        <v>271489</v>
      </c>
      <c r="J303" s="53"/>
      <c r="K303" s="53" t="str">
        <f t="shared" ref="K303:R303" si="43">IF(AND(K252="-",K201="-",K150="-",K99="-",K48="-"),"-",SUM(K252,K201,K150,K99,K48))</f>
        <v>-</v>
      </c>
      <c r="L303" s="53" t="str">
        <f t="shared" si="43"/>
        <v>-</v>
      </c>
      <c r="M303" s="53" t="str">
        <f t="shared" si="43"/>
        <v>-</v>
      </c>
      <c r="N303" s="53" t="str">
        <f t="shared" si="43"/>
        <v>-</v>
      </c>
      <c r="O303" s="53" t="str">
        <f t="shared" si="43"/>
        <v>-</v>
      </c>
      <c r="P303" s="53" t="str">
        <f t="shared" si="43"/>
        <v>-</v>
      </c>
      <c r="Q303" s="53" t="str">
        <f t="shared" si="43"/>
        <v>-</v>
      </c>
      <c r="R303" s="53" t="str">
        <f t="shared" si="43"/>
        <v>-</v>
      </c>
    </row>
    <row r="304" spans="1:18">
      <c r="A304" s="372">
        <v>2020</v>
      </c>
      <c r="B304" s="53" t="str">
        <f t="shared" ref="B304:I304" si="44">IF(AND(B253="-",B202="-",B151="-",B100="-",B49="-"),"-",SUM(B253,B202,B151,B100,B49))</f>
        <v>-</v>
      </c>
      <c r="C304" s="53">
        <f t="shared" si="44"/>
        <v>32516</v>
      </c>
      <c r="D304" s="53">
        <f t="shared" si="44"/>
        <v>49257</v>
      </c>
      <c r="E304" s="53">
        <f t="shared" si="44"/>
        <v>65505</v>
      </c>
      <c r="F304" s="53">
        <f t="shared" si="44"/>
        <v>19615</v>
      </c>
      <c r="G304" s="53">
        <f t="shared" si="44"/>
        <v>8472</v>
      </c>
      <c r="H304" s="53">
        <f t="shared" si="44"/>
        <v>2435</v>
      </c>
      <c r="I304" s="53">
        <f t="shared" si="44"/>
        <v>177800</v>
      </c>
      <c r="J304" s="53"/>
      <c r="K304" s="53" t="str">
        <f t="shared" ref="K304:R304" si="45">IF(AND(K253="-",K202="-",K151="-",K100="-",K49="-"),"-",SUM(K253,K202,K151,K100,K49))</f>
        <v>-</v>
      </c>
      <c r="L304" s="53" t="str">
        <f t="shared" si="45"/>
        <v>-</v>
      </c>
      <c r="M304" s="53" t="str">
        <f t="shared" si="45"/>
        <v>-</v>
      </c>
      <c r="N304" s="53" t="str">
        <f t="shared" si="45"/>
        <v>-</v>
      </c>
      <c r="O304" s="53" t="str">
        <f t="shared" si="45"/>
        <v>-</v>
      </c>
      <c r="P304" s="53" t="str">
        <f t="shared" si="45"/>
        <v>-</v>
      </c>
      <c r="Q304" s="53" t="str">
        <f t="shared" si="45"/>
        <v>-</v>
      </c>
      <c r="R304" s="53" t="str">
        <f t="shared" si="45"/>
        <v>-</v>
      </c>
    </row>
    <row r="305" spans="1:18">
      <c r="A305" s="372">
        <v>2021</v>
      </c>
      <c r="B305" s="53" t="str">
        <f t="shared" ref="B305:I305" si="46">IF(AND(B254="-",B203="-",B152="-",B101="-",B50="-"),"-",SUM(B254,B203,B152,B101,B50))</f>
        <v>-</v>
      </c>
      <c r="C305" s="53">
        <f t="shared" si="46"/>
        <v>46881</v>
      </c>
      <c r="D305" s="53">
        <f t="shared" si="46"/>
        <v>76723</v>
      </c>
      <c r="E305" s="53">
        <f t="shared" si="46"/>
        <v>12632</v>
      </c>
      <c r="F305" s="53">
        <f t="shared" si="46"/>
        <v>57622</v>
      </c>
      <c r="G305" s="53">
        <f t="shared" si="46"/>
        <v>7557</v>
      </c>
      <c r="H305" s="53">
        <f t="shared" si="46"/>
        <v>1040</v>
      </c>
      <c r="I305" s="53">
        <f t="shared" si="46"/>
        <v>202455</v>
      </c>
      <c r="J305" s="53"/>
      <c r="K305" s="53" t="str">
        <f t="shared" ref="K305:R305" si="47">IF(AND(K254="-",K203="-",K152="-",K101="-",K50="-"),"-",SUM(K254,K203,K152,K101,K50))</f>
        <v>-</v>
      </c>
      <c r="L305" s="53" t="str">
        <f t="shared" si="47"/>
        <v>-</v>
      </c>
      <c r="M305" s="53" t="str">
        <f t="shared" si="47"/>
        <v>-</v>
      </c>
      <c r="N305" s="53" t="str">
        <f t="shared" si="47"/>
        <v>-</v>
      </c>
      <c r="O305" s="53" t="str">
        <f t="shared" si="47"/>
        <v>-</v>
      </c>
      <c r="P305" s="53" t="str">
        <f t="shared" si="47"/>
        <v>-</v>
      </c>
      <c r="Q305" s="53" t="str">
        <f t="shared" si="47"/>
        <v>-</v>
      </c>
      <c r="R305" s="53" t="str">
        <f t="shared" si="47"/>
        <v>-</v>
      </c>
    </row>
    <row r="306" spans="1:18">
      <c r="A306" s="372">
        <v>2022</v>
      </c>
      <c r="B306" s="53" t="str">
        <f t="shared" ref="B306:I306" si="48">IF(AND(B255="-",B204="-",B153="-",B102="-",B51="-"),"-",SUM(B255,B204,B153,B102,B51))</f>
        <v>-</v>
      </c>
      <c r="C306" s="53">
        <f t="shared" si="48"/>
        <v>52946</v>
      </c>
      <c r="D306" s="53">
        <f t="shared" si="48"/>
        <v>34217</v>
      </c>
      <c r="E306" s="53">
        <f t="shared" si="48"/>
        <v>81074</v>
      </c>
      <c r="F306" s="53">
        <f t="shared" si="48"/>
        <v>33884</v>
      </c>
      <c r="G306" s="53">
        <f t="shared" si="48"/>
        <v>8054</v>
      </c>
      <c r="H306" s="53">
        <f t="shared" si="48"/>
        <v>1030</v>
      </c>
      <c r="I306" s="53">
        <f t="shared" si="48"/>
        <v>211205</v>
      </c>
      <c r="J306" s="53"/>
      <c r="K306" s="53" t="str">
        <f t="shared" ref="K306:R306" si="49">IF(AND(K255="-",K204="-",K153="-",K102="-",K51="-"),"-",SUM(K255,K204,K153,K102,K51))</f>
        <v>-</v>
      </c>
      <c r="L306" s="53" t="str">
        <f t="shared" si="49"/>
        <v>-</v>
      </c>
      <c r="M306" s="53" t="str">
        <f t="shared" si="49"/>
        <v>-</v>
      </c>
      <c r="N306" s="53" t="str">
        <f t="shared" si="49"/>
        <v>-</v>
      </c>
      <c r="O306" s="53" t="str">
        <f t="shared" si="49"/>
        <v>-</v>
      </c>
      <c r="P306" s="53" t="str">
        <f t="shared" si="49"/>
        <v>-</v>
      </c>
      <c r="Q306" s="53" t="str">
        <f t="shared" si="49"/>
        <v>-</v>
      </c>
      <c r="R306" s="53" t="str">
        <f t="shared" si="49"/>
        <v>-</v>
      </c>
    </row>
    <row r="307" spans="1:18">
      <c r="A307" s="372">
        <v>2023</v>
      </c>
      <c r="B307" s="53" t="str">
        <f t="shared" ref="B307:I308" si="50">IF(AND(B256="-",B205="-",B154="-",B103="-",B52="-"),"-",SUM(B256,B205,B154,B103,B52))</f>
        <v>-</v>
      </c>
      <c r="C307" s="53" t="str">
        <f t="shared" si="50"/>
        <v>-</v>
      </c>
      <c r="D307" s="53" t="str">
        <f t="shared" si="50"/>
        <v>-</v>
      </c>
      <c r="E307" s="53" t="str">
        <f t="shared" si="50"/>
        <v>-</v>
      </c>
      <c r="F307" s="53" t="str">
        <f t="shared" si="50"/>
        <v>-</v>
      </c>
      <c r="G307" s="53" t="str">
        <f t="shared" si="50"/>
        <v>-</v>
      </c>
      <c r="H307" s="53" t="str">
        <f t="shared" si="50"/>
        <v>-</v>
      </c>
      <c r="I307" s="53" t="str">
        <f t="shared" si="50"/>
        <v>-</v>
      </c>
      <c r="J307" s="53"/>
      <c r="K307" s="53" t="str">
        <f t="shared" ref="K307:R308" si="51">IF(AND(K256="-",K205="-",K154="-",K103="-",K52="-"),"-",SUM(K256,K205,K154,K103,K52))</f>
        <v>-</v>
      </c>
      <c r="L307" s="53" t="str">
        <f t="shared" si="51"/>
        <v>-</v>
      </c>
      <c r="M307" s="53" t="str">
        <f t="shared" si="51"/>
        <v>-</v>
      </c>
      <c r="N307" s="53" t="str">
        <f t="shared" si="51"/>
        <v>-</v>
      </c>
      <c r="O307" s="53" t="str">
        <f t="shared" si="51"/>
        <v>-</v>
      </c>
      <c r="P307" s="53" t="str">
        <f t="shared" si="51"/>
        <v>-</v>
      </c>
      <c r="Q307" s="53" t="str">
        <f t="shared" si="51"/>
        <v>-</v>
      </c>
      <c r="R307" s="53" t="str">
        <f t="shared" si="51"/>
        <v>-</v>
      </c>
    </row>
    <row r="308" spans="1:18">
      <c r="A308" s="372">
        <v>2024</v>
      </c>
      <c r="B308" s="46" t="str">
        <f t="shared" si="50"/>
        <v>-</v>
      </c>
      <c r="C308" s="46" t="str">
        <f t="shared" si="50"/>
        <v>-</v>
      </c>
      <c r="D308" s="46" t="str">
        <f t="shared" si="50"/>
        <v>-</v>
      </c>
      <c r="E308" s="46" t="str">
        <f t="shared" si="50"/>
        <v>-</v>
      </c>
      <c r="F308" s="46" t="str">
        <f t="shared" si="50"/>
        <v>-</v>
      </c>
      <c r="G308" s="46" t="str">
        <f t="shared" si="50"/>
        <v>-</v>
      </c>
      <c r="H308" s="46" t="str">
        <f t="shared" si="50"/>
        <v>-</v>
      </c>
      <c r="I308" s="46" t="str">
        <f t="shared" si="50"/>
        <v>-</v>
      </c>
      <c r="J308" s="53"/>
      <c r="K308" s="46" t="str">
        <f t="shared" si="51"/>
        <v>-</v>
      </c>
      <c r="L308" s="46" t="str">
        <f t="shared" si="51"/>
        <v>-</v>
      </c>
      <c r="M308" s="46" t="str">
        <f t="shared" si="51"/>
        <v>-</v>
      </c>
      <c r="N308" s="46" t="str">
        <f t="shared" si="51"/>
        <v>-</v>
      </c>
      <c r="O308" s="46" t="str">
        <f t="shared" si="51"/>
        <v>-</v>
      </c>
      <c r="P308" s="46" t="str">
        <f t="shared" si="51"/>
        <v>-</v>
      </c>
      <c r="Q308" s="46" t="str">
        <f t="shared" si="51"/>
        <v>-</v>
      </c>
      <c r="R308" s="46" t="str">
        <f t="shared" si="51"/>
        <v>-</v>
      </c>
    </row>
    <row r="309" spans="1:18">
      <c r="A309" s="374" t="s">
        <v>53</v>
      </c>
      <c r="B309" s="374"/>
      <c r="C309" s="374"/>
      <c r="D309" s="374"/>
      <c r="E309" s="374"/>
      <c r="F309" s="374"/>
      <c r="G309" s="374"/>
      <c r="H309" s="374"/>
      <c r="I309" s="374"/>
      <c r="J309" s="374"/>
      <c r="K309" s="374"/>
      <c r="L309" s="374"/>
      <c r="M309" s="374"/>
      <c r="N309" s="374"/>
      <c r="O309" s="374"/>
      <c r="P309" s="374"/>
      <c r="Q309" s="374"/>
      <c r="R309" s="374"/>
    </row>
    <row r="310" spans="1:18">
      <c r="A310" s="375" t="s">
        <v>54</v>
      </c>
      <c r="B310" s="375"/>
      <c r="C310" s="375"/>
      <c r="D310" s="375"/>
      <c r="E310" s="375"/>
      <c r="F310" s="375"/>
      <c r="G310" s="375"/>
      <c r="H310" s="375"/>
      <c r="I310" s="375"/>
      <c r="J310" s="375"/>
      <c r="K310" s="375"/>
      <c r="L310" s="375"/>
      <c r="M310" s="375"/>
      <c r="N310" s="375"/>
      <c r="O310" s="375"/>
      <c r="P310" s="375"/>
      <c r="Q310" s="375"/>
      <c r="R310" s="375"/>
    </row>
    <row r="311" spans="1:18">
      <c r="A311" s="375"/>
      <c r="B311" s="375"/>
      <c r="C311" s="375"/>
      <c r="D311" s="375"/>
      <c r="E311" s="375"/>
      <c r="F311" s="375"/>
      <c r="G311" s="375"/>
      <c r="H311" s="375"/>
      <c r="I311" s="375"/>
      <c r="J311" s="375"/>
      <c r="K311" s="375"/>
      <c r="L311" s="375"/>
      <c r="M311" s="375"/>
      <c r="N311" s="375"/>
      <c r="O311" s="375"/>
      <c r="P311" s="375"/>
      <c r="Q311" s="375"/>
      <c r="R311" s="375"/>
    </row>
    <row r="329" spans="1:18">
      <c r="A329" s="376" t="s">
        <v>55</v>
      </c>
      <c r="B329" s="376"/>
      <c r="C329" s="376"/>
      <c r="D329" s="376"/>
      <c r="E329" s="376"/>
      <c r="F329" s="376"/>
      <c r="G329" s="376"/>
      <c r="H329" s="376"/>
      <c r="I329" s="376"/>
      <c r="J329" s="376"/>
      <c r="K329" s="376"/>
      <c r="L329" s="376"/>
      <c r="M329" s="376"/>
      <c r="N329" s="376"/>
      <c r="O329" s="376"/>
      <c r="P329" s="376"/>
      <c r="Q329" s="376"/>
      <c r="R329" s="376"/>
    </row>
    <row r="330" spans="1:18">
      <c r="A330" s="377" t="s">
        <v>1</v>
      </c>
      <c r="B330" s="364" t="s">
        <v>20</v>
      </c>
      <c r="C330" s="364" t="s">
        <v>21</v>
      </c>
      <c r="D330" s="364" t="s">
        <v>22</v>
      </c>
      <c r="E330" s="364" t="s">
        <v>23</v>
      </c>
      <c r="F330" s="364" t="s">
        <v>24</v>
      </c>
      <c r="G330" s="364" t="s">
        <v>25</v>
      </c>
      <c r="H330" s="364" t="s">
        <v>26</v>
      </c>
      <c r="I330" s="365" t="s">
        <v>8</v>
      </c>
      <c r="J330" s="365"/>
      <c r="K330" s="364" t="s">
        <v>20</v>
      </c>
      <c r="L330" s="364" t="s">
        <v>21</v>
      </c>
      <c r="M330" s="364" t="s">
        <v>22</v>
      </c>
      <c r="N330" s="364" t="s">
        <v>23</v>
      </c>
      <c r="O330" s="364" t="s">
        <v>24</v>
      </c>
      <c r="P330" s="364" t="s">
        <v>25</v>
      </c>
      <c r="Q330" s="364" t="s">
        <v>26</v>
      </c>
      <c r="R330" s="364" t="s">
        <v>8</v>
      </c>
    </row>
    <row r="331" spans="1:18">
      <c r="B331" s="378" t="s">
        <v>50</v>
      </c>
      <c r="C331" s="378"/>
      <c r="D331" s="378"/>
      <c r="E331" s="378"/>
      <c r="F331" s="378"/>
      <c r="G331" s="378"/>
      <c r="H331" s="378"/>
      <c r="I331" s="378"/>
      <c r="J331" s="367"/>
      <c r="K331" s="378" t="s">
        <v>51</v>
      </c>
      <c r="L331" s="378"/>
      <c r="M331" s="378"/>
      <c r="N331" s="378"/>
      <c r="O331" s="378"/>
      <c r="P331" s="378"/>
      <c r="Q331" s="378"/>
      <c r="R331" s="378"/>
    </row>
    <row r="332" spans="1:18" ht="13.5" customHeight="1">
      <c r="A332" s="379" t="s">
        <v>43</v>
      </c>
    </row>
    <row r="333" spans="1:18">
      <c r="A333" s="352" t="s">
        <v>10</v>
      </c>
      <c r="B333" s="53" t="s">
        <v>15</v>
      </c>
      <c r="C333" s="355">
        <f>AVERAGE(C15:C19)</f>
        <v>527</v>
      </c>
      <c r="D333" s="355">
        <f>AVERAGE(D15:D19)</f>
        <v>12994.996198495435</v>
      </c>
      <c r="E333" s="355">
        <f>AVERAGE(E15:E19)</f>
        <v>3017.1339634990559</v>
      </c>
      <c r="F333" s="355">
        <f>AVERAGE(F15:F19)</f>
        <v>2533.6078160261591</v>
      </c>
      <c r="G333" s="355">
        <f>AVERAGE(G15:G19)</f>
        <v>452.43181083718446</v>
      </c>
      <c r="H333" s="53" t="s">
        <v>15</v>
      </c>
      <c r="I333" s="355">
        <f>AVERAGE(I15:I19)</f>
        <v>13997.047044648851</v>
      </c>
      <c r="K333" s="53" t="s">
        <v>15</v>
      </c>
      <c r="L333" s="53" t="s">
        <v>15</v>
      </c>
      <c r="M333" s="355">
        <f>AVERAGE(M15:M19)</f>
        <v>4408.3473864895423</v>
      </c>
      <c r="N333" s="355">
        <f>AVERAGE(N15:N19)</f>
        <v>1262.473404657017</v>
      </c>
      <c r="O333" s="355">
        <f>AVERAGE(O15:O19)</f>
        <v>4.8273642515266548</v>
      </c>
      <c r="P333" s="355">
        <f>AVERAGE(P15:P19)</f>
        <v>18.361916521340042</v>
      </c>
      <c r="Q333" s="53" t="s">
        <v>15</v>
      </c>
      <c r="R333" s="355">
        <f>AVERAGE(R15:R19)</f>
        <v>3794.8275961904137</v>
      </c>
    </row>
    <row r="334" spans="1:18">
      <c r="A334" s="352" t="s">
        <v>11</v>
      </c>
      <c r="B334" s="53" t="s">
        <v>15</v>
      </c>
      <c r="C334" s="53" t="s">
        <v>15</v>
      </c>
      <c r="D334" s="53" t="s">
        <v>15</v>
      </c>
      <c r="E334" s="53" t="s">
        <v>15</v>
      </c>
      <c r="F334" s="53" t="s">
        <v>15</v>
      </c>
      <c r="G334" s="53" t="s">
        <v>15</v>
      </c>
      <c r="H334" s="53" t="s">
        <v>15</v>
      </c>
      <c r="I334" s="53" t="s">
        <v>15</v>
      </c>
      <c r="K334" s="53" t="s">
        <v>15</v>
      </c>
      <c r="L334" s="53" t="s">
        <v>15</v>
      </c>
      <c r="M334" s="53" t="s">
        <v>15</v>
      </c>
      <c r="N334" s="53" t="s">
        <v>15</v>
      </c>
      <c r="O334" s="53" t="s">
        <v>15</v>
      </c>
      <c r="P334" s="53" t="s">
        <v>15</v>
      </c>
      <c r="Q334" s="53" t="s">
        <v>15</v>
      </c>
      <c r="R334" s="53" t="s">
        <v>15</v>
      </c>
    </row>
    <row r="335" spans="1:18">
      <c r="A335" s="352" t="s">
        <v>12</v>
      </c>
      <c r="B335" s="53" t="s">
        <v>15</v>
      </c>
      <c r="C335" s="53" t="s">
        <v>15</v>
      </c>
      <c r="D335" s="53" t="s">
        <v>15</v>
      </c>
      <c r="E335" s="53" t="s">
        <v>15</v>
      </c>
      <c r="F335" s="355">
        <f>AVERAGE(F25:F29)</f>
        <v>98</v>
      </c>
      <c r="G335" s="355">
        <f>AVERAGE(G25:G29)</f>
        <v>106.4</v>
      </c>
      <c r="H335" s="53" t="s">
        <v>15</v>
      </c>
      <c r="I335" s="355">
        <f>AVERAGE(I25:I29)</f>
        <v>126</v>
      </c>
      <c r="K335" s="53" t="s">
        <v>15</v>
      </c>
      <c r="L335" s="53" t="s">
        <v>15</v>
      </c>
      <c r="M335" s="53" t="s">
        <v>15</v>
      </c>
      <c r="N335" s="53" t="s">
        <v>15</v>
      </c>
      <c r="O335" s="53" t="s">
        <v>15</v>
      </c>
      <c r="P335" s="53" t="s">
        <v>15</v>
      </c>
      <c r="Q335" s="53" t="s">
        <v>15</v>
      </c>
      <c r="R335" s="53" t="s">
        <v>15</v>
      </c>
    </row>
    <row r="336" spans="1:18" ht="11.4">
      <c r="A336" s="352" t="s">
        <v>44</v>
      </c>
      <c r="B336" s="355">
        <f t="shared" ref="B336:I336" si="52">AVERAGE(B30:B34)</f>
        <v>1186</v>
      </c>
      <c r="C336" s="355">
        <f t="shared" si="52"/>
        <v>84</v>
      </c>
      <c r="D336" s="355">
        <f t="shared" si="52"/>
        <v>53</v>
      </c>
      <c r="E336" s="355">
        <f t="shared" si="52"/>
        <v>5245</v>
      </c>
      <c r="F336" s="355">
        <f t="shared" si="52"/>
        <v>10183.5</v>
      </c>
      <c r="G336" s="355">
        <f t="shared" si="52"/>
        <v>1350.6</v>
      </c>
      <c r="H336" s="355">
        <f t="shared" si="52"/>
        <v>293</v>
      </c>
      <c r="I336" s="355">
        <f t="shared" si="52"/>
        <v>7102.6</v>
      </c>
      <c r="K336" s="355" t="str">
        <f t="shared" ref="K336:R336" si="53">K30</f>
        <v>-</v>
      </c>
      <c r="L336" s="355" t="str">
        <f t="shared" si="53"/>
        <v>-</v>
      </c>
      <c r="M336" s="355" t="str">
        <f t="shared" si="53"/>
        <v>-</v>
      </c>
      <c r="N336" s="355" t="str">
        <f t="shared" si="53"/>
        <v>-</v>
      </c>
      <c r="O336" s="355" t="str">
        <f t="shared" si="53"/>
        <v>-</v>
      </c>
      <c r="P336" s="355" t="str">
        <f t="shared" si="53"/>
        <v>-</v>
      </c>
      <c r="Q336" s="355" t="str">
        <f t="shared" si="53"/>
        <v>-</v>
      </c>
      <c r="R336" s="355" t="str">
        <f t="shared" si="53"/>
        <v>-</v>
      </c>
    </row>
    <row r="337" spans="1:18">
      <c r="A337" s="352" t="s">
        <v>14</v>
      </c>
      <c r="B337" s="355" t="str">
        <f>B35</f>
        <v>-</v>
      </c>
      <c r="C337" s="355" t="str">
        <f t="shared" ref="C337:R337" si="54">C35</f>
        <v>-</v>
      </c>
      <c r="D337" s="355" t="str">
        <f t="shared" si="54"/>
        <v>-</v>
      </c>
      <c r="E337" s="355" t="str">
        <f t="shared" si="54"/>
        <v>-</v>
      </c>
      <c r="F337" s="355" t="str">
        <f t="shared" si="54"/>
        <v>-</v>
      </c>
      <c r="G337" s="355">
        <f>AVERAGE(G35:G39)</f>
        <v>2367</v>
      </c>
      <c r="H337" s="355" t="str">
        <f>H35</f>
        <v>-</v>
      </c>
      <c r="I337" s="355">
        <f t="shared" ref="I337" si="55">AVERAGE(I35:I39)</f>
        <v>2367</v>
      </c>
      <c r="K337" s="355" t="str">
        <f t="shared" si="54"/>
        <v>-</v>
      </c>
      <c r="L337" s="355" t="str">
        <f t="shared" si="54"/>
        <v>-</v>
      </c>
      <c r="M337" s="355" t="str">
        <f t="shared" si="54"/>
        <v>-</v>
      </c>
      <c r="N337" s="355" t="str">
        <f t="shared" si="54"/>
        <v>-</v>
      </c>
      <c r="O337" s="355" t="str">
        <f t="shared" si="54"/>
        <v>-</v>
      </c>
      <c r="P337" s="355" t="str">
        <f t="shared" si="54"/>
        <v>-</v>
      </c>
      <c r="Q337" s="355" t="str">
        <f t="shared" si="54"/>
        <v>-</v>
      </c>
      <c r="R337" s="355" t="str">
        <f t="shared" si="54"/>
        <v>-</v>
      </c>
    </row>
    <row r="338" spans="1:18" ht="11.4">
      <c r="A338" s="352">
        <v>2011</v>
      </c>
      <c r="B338" s="355" t="str">
        <f t="shared" ref="B338:I349" si="56">B40</f>
        <v>-</v>
      </c>
      <c r="C338" s="355" t="str">
        <f t="shared" si="56"/>
        <v>-</v>
      </c>
      <c r="D338" s="355" t="str">
        <f t="shared" si="56"/>
        <v>-</v>
      </c>
      <c r="E338" s="355">
        <f t="shared" si="56"/>
        <v>11</v>
      </c>
      <c r="F338" s="355">
        <f t="shared" si="56"/>
        <v>406</v>
      </c>
      <c r="G338" s="355" t="str">
        <f t="shared" si="56"/>
        <v>-</v>
      </c>
      <c r="H338" s="355" t="str">
        <f t="shared" si="56"/>
        <v>-</v>
      </c>
      <c r="I338" s="355">
        <f t="shared" si="56"/>
        <v>417</v>
      </c>
      <c r="J338" s="380"/>
      <c r="K338" s="355" t="str">
        <f t="shared" ref="K338:R349" si="57">K40</f>
        <v>-</v>
      </c>
      <c r="L338" s="355" t="str">
        <f t="shared" si="57"/>
        <v>-</v>
      </c>
      <c r="M338" s="355" t="str">
        <f t="shared" si="57"/>
        <v>-</v>
      </c>
      <c r="N338" s="355" t="str">
        <f t="shared" si="57"/>
        <v>-</v>
      </c>
      <c r="O338" s="355" t="str">
        <f t="shared" si="57"/>
        <v>-</v>
      </c>
      <c r="P338" s="355" t="str">
        <f t="shared" si="57"/>
        <v>-</v>
      </c>
      <c r="Q338" s="355" t="str">
        <f t="shared" si="57"/>
        <v>-</v>
      </c>
      <c r="R338" s="355" t="str">
        <f t="shared" si="57"/>
        <v>-</v>
      </c>
    </row>
    <row r="339" spans="1:18" ht="11.4">
      <c r="A339" s="352">
        <v>2012</v>
      </c>
      <c r="B339" s="355" t="str">
        <f t="shared" si="56"/>
        <v>-</v>
      </c>
      <c r="C339" s="355" t="str">
        <f t="shared" si="56"/>
        <v>-</v>
      </c>
      <c r="D339" s="355" t="str">
        <f t="shared" si="56"/>
        <v>-</v>
      </c>
      <c r="E339" s="355" t="str">
        <f t="shared" si="56"/>
        <v>-</v>
      </c>
      <c r="F339" s="355" t="str">
        <f t="shared" si="56"/>
        <v>-</v>
      </c>
      <c r="G339" s="355">
        <f t="shared" si="56"/>
        <v>400</v>
      </c>
      <c r="H339" s="355" t="str">
        <f t="shared" si="56"/>
        <v>-</v>
      </c>
      <c r="I339" s="355">
        <f t="shared" si="56"/>
        <v>400</v>
      </c>
      <c r="J339" s="380"/>
      <c r="K339" s="355" t="str">
        <f t="shared" si="57"/>
        <v>-</v>
      </c>
      <c r="L339" s="355" t="str">
        <f t="shared" si="57"/>
        <v>-</v>
      </c>
      <c r="M339" s="355" t="str">
        <f t="shared" si="57"/>
        <v>-</v>
      </c>
      <c r="N339" s="355" t="str">
        <f t="shared" si="57"/>
        <v>-</v>
      </c>
      <c r="O339" s="355" t="str">
        <f t="shared" si="57"/>
        <v>-</v>
      </c>
      <c r="P339" s="355" t="str">
        <f t="shared" si="57"/>
        <v>-</v>
      </c>
      <c r="Q339" s="355" t="str">
        <f t="shared" si="57"/>
        <v>-</v>
      </c>
      <c r="R339" s="355" t="str">
        <f t="shared" si="57"/>
        <v>-</v>
      </c>
    </row>
    <row r="340" spans="1:18" ht="11.4">
      <c r="A340" s="352">
        <v>2013</v>
      </c>
      <c r="B340" s="355" t="str">
        <f t="shared" si="56"/>
        <v>-</v>
      </c>
      <c r="C340" s="355">
        <f t="shared" si="56"/>
        <v>85</v>
      </c>
      <c r="D340" s="355">
        <f t="shared" si="56"/>
        <v>524</v>
      </c>
      <c r="E340" s="355">
        <f t="shared" si="56"/>
        <v>487</v>
      </c>
      <c r="F340" s="355">
        <f t="shared" si="56"/>
        <v>116</v>
      </c>
      <c r="G340" s="355">
        <f t="shared" si="56"/>
        <v>13</v>
      </c>
      <c r="H340" s="355" t="str">
        <f t="shared" si="56"/>
        <v>-</v>
      </c>
      <c r="I340" s="355">
        <f t="shared" si="56"/>
        <v>1225</v>
      </c>
      <c r="J340" s="380"/>
      <c r="K340" s="355" t="str">
        <f t="shared" si="57"/>
        <v>-</v>
      </c>
      <c r="L340" s="355" t="str">
        <f t="shared" si="57"/>
        <v>-</v>
      </c>
      <c r="M340" s="355" t="str">
        <f t="shared" si="57"/>
        <v>-</v>
      </c>
      <c r="N340" s="355" t="str">
        <f t="shared" si="57"/>
        <v>-</v>
      </c>
      <c r="O340" s="355" t="str">
        <f t="shared" si="57"/>
        <v>-</v>
      </c>
      <c r="P340" s="355" t="str">
        <f t="shared" si="57"/>
        <v>-</v>
      </c>
      <c r="Q340" s="355" t="str">
        <f t="shared" si="57"/>
        <v>-</v>
      </c>
      <c r="R340" s="355" t="str">
        <f t="shared" si="57"/>
        <v>-</v>
      </c>
    </row>
    <row r="341" spans="1:18" ht="11.4">
      <c r="A341" s="352">
        <v>2014</v>
      </c>
      <c r="B341" s="355" t="str">
        <f t="shared" si="56"/>
        <v>-</v>
      </c>
      <c r="C341" s="355" t="str">
        <f t="shared" si="56"/>
        <v>-</v>
      </c>
      <c r="D341" s="355" t="str">
        <f t="shared" si="56"/>
        <v>-</v>
      </c>
      <c r="E341" s="355" t="str">
        <f t="shared" si="56"/>
        <v>-</v>
      </c>
      <c r="F341" s="355" t="str">
        <f t="shared" si="56"/>
        <v>-</v>
      </c>
      <c r="G341" s="355">
        <f t="shared" si="56"/>
        <v>21</v>
      </c>
      <c r="H341" s="355" t="str">
        <f t="shared" si="56"/>
        <v>-</v>
      </c>
      <c r="I341" s="355">
        <f t="shared" si="56"/>
        <v>21</v>
      </c>
      <c r="J341" s="380"/>
      <c r="K341" s="355" t="str">
        <f t="shared" si="57"/>
        <v>-</v>
      </c>
      <c r="L341" s="355" t="str">
        <f t="shared" si="57"/>
        <v>-</v>
      </c>
      <c r="M341" s="355" t="str">
        <f t="shared" si="57"/>
        <v>-</v>
      </c>
      <c r="N341" s="355" t="str">
        <f t="shared" si="57"/>
        <v>-</v>
      </c>
      <c r="O341" s="355" t="str">
        <f t="shared" si="57"/>
        <v>-</v>
      </c>
      <c r="P341" s="355" t="str">
        <f t="shared" si="57"/>
        <v>-</v>
      </c>
      <c r="Q341" s="355" t="str">
        <f t="shared" si="57"/>
        <v>-</v>
      </c>
      <c r="R341" s="355" t="str">
        <f t="shared" si="57"/>
        <v>-</v>
      </c>
    </row>
    <row r="342" spans="1:18" ht="11.4">
      <c r="A342" s="352">
        <v>2015</v>
      </c>
      <c r="B342" s="355" t="str">
        <f t="shared" si="56"/>
        <v>-</v>
      </c>
      <c r="C342" s="355" t="str">
        <f t="shared" si="56"/>
        <v>-</v>
      </c>
      <c r="D342" s="355" t="str">
        <f t="shared" si="56"/>
        <v>-</v>
      </c>
      <c r="E342" s="355" t="str">
        <f t="shared" si="56"/>
        <v>-</v>
      </c>
      <c r="F342" s="355" t="str">
        <f t="shared" si="56"/>
        <v>-</v>
      </c>
      <c r="G342" s="355">
        <f t="shared" si="56"/>
        <v>36</v>
      </c>
      <c r="H342" s="355" t="str">
        <f t="shared" si="56"/>
        <v>-</v>
      </c>
      <c r="I342" s="355">
        <f t="shared" si="56"/>
        <v>36</v>
      </c>
      <c r="J342" s="380"/>
      <c r="K342" s="355" t="str">
        <f t="shared" si="57"/>
        <v>-</v>
      </c>
      <c r="L342" s="355" t="str">
        <f t="shared" si="57"/>
        <v>-</v>
      </c>
      <c r="M342" s="355" t="str">
        <f t="shared" si="57"/>
        <v>-</v>
      </c>
      <c r="N342" s="355" t="str">
        <f t="shared" si="57"/>
        <v>-</v>
      </c>
      <c r="O342" s="355" t="str">
        <f t="shared" si="57"/>
        <v>-</v>
      </c>
      <c r="P342" s="355" t="str">
        <f t="shared" si="57"/>
        <v>-</v>
      </c>
      <c r="Q342" s="355" t="str">
        <f t="shared" si="57"/>
        <v>-</v>
      </c>
      <c r="R342" s="355" t="str">
        <f t="shared" si="57"/>
        <v>-</v>
      </c>
    </row>
    <row r="343" spans="1:18" ht="11.4">
      <c r="A343" s="352">
        <v>2016</v>
      </c>
      <c r="B343" s="355" t="str">
        <f t="shared" si="56"/>
        <v>-</v>
      </c>
      <c r="C343" s="355" t="str">
        <f t="shared" si="56"/>
        <v>-</v>
      </c>
      <c r="D343" s="355" t="str">
        <f t="shared" si="56"/>
        <v>-</v>
      </c>
      <c r="E343" s="355" t="str">
        <f t="shared" si="56"/>
        <v>-</v>
      </c>
      <c r="F343" s="355" t="str">
        <f t="shared" si="56"/>
        <v>-</v>
      </c>
      <c r="G343" s="355">
        <f t="shared" si="56"/>
        <v>6</v>
      </c>
      <c r="H343" s="355" t="str">
        <f t="shared" si="56"/>
        <v>-</v>
      </c>
      <c r="I343" s="355">
        <f t="shared" si="56"/>
        <v>6</v>
      </c>
      <c r="J343" s="380"/>
      <c r="K343" s="355" t="str">
        <f t="shared" si="57"/>
        <v>-</v>
      </c>
      <c r="L343" s="355" t="str">
        <f t="shared" si="57"/>
        <v>-</v>
      </c>
      <c r="M343" s="355" t="str">
        <f t="shared" si="57"/>
        <v>-</v>
      </c>
      <c r="N343" s="355" t="str">
        <f t="shared" si="57"/>
        <v>-</v>
      </c>
      <c r="O343" s="355" t="str">
        <f t="shared" si="57"/>
        <v>-</v>
      </c>
      <c r="P343" s="355" t="str">
        <f t="shared" si="57"/>
        <v>-</v>
      </c>
      <c r="Q343" s="355" t="str">
        <f t="shared" si="57"/>
        <v>-</v>
      </c>
      <c r="R343" s="355" t="str">
        <f t="shared" si="57"/>
        <v>-</v>
      </c>
    </row>
    <row r="344" spans="1:18" ht="11.4">
      <c r="A344" s="352">
        <v>2017</v>
      </c>
      <c r="B344" s="355" t="str">
        <f t="shared" si="56"/>
        <v>-</v>
      </c>
      <c r="C344" s="355" t="str">
        <f t="shared" si="56"/>
        <v>-</v>
      </c>
      <c r="D344" s="355" t="str">
        <f t="shared" si="56"/>
        <v>-</v>
      </c>
      <c r="E344" s="355" t="str">
        <f t="shared" si="56"/>
        <v>-</v>
      </c>
      <c r="F344" s="355" t="str">
        <f t="shared" si="56"/>
        <v>-</v>
      </c>
      <c r="G344" s="355" t="str">
        <f t="shared" si="56"/>
        <v>-</v>
      </c>
      <c r="H344" s="355" t="str">
        <f t="shared" si="56"/>
        <v>-</v>
      </c>
      <c r="I344" s="355" t="str">
        <f t="shared" si="56"/>
        <v>-</v>
      </c>
      <c r="J344" s="380"/>
      <c r="K344" s="355" t="str">
        <f t="shared" si="57"/>
        <v>-</v>
      </c>
      <c r="L344" s="355" t="str">
        <f t="shared" si="57"/>
        <v>-</v>
      </c>
      <c r="M344" s="355" t="str">
        <f t="shared" si="57"/>
        <v>-</v>
      </c>
      <c r="N344" s="355" t="str">
        <f t="shared" si="57"/>
        <v>-</v>
      </c>
      <c r="O344" s="355" t="str">
        <f t="shared" si="57"/>
        <v>-</v>
      </c>
      <c r="P344" s="355" t="str">
        <f t="shared" si="57"/>
        <v>-</v>
      </c>
      <c r="Q344" s="355" t="str">
        <f t="shared" si="57"/>
        <v>-</v>
      </c>
      <c r="R344" s="355" t="str">
        <f t="shared" si="57"/>
        <v>-</v>
      </c>
    </row>
    <row r="345" spans="1:18" ht="11.4">
      <c r="A345" s="352">
        <v>2018</v>
      </c>
      <c r="B345" s="355" t="str">
        <f t="shared" si="56"/>
        <v>-</v>
      </c>
      <c r="C345" s="355">
        <f t="shared" si="56"/>
        <v>241</v>
      </c>
      <c r="D345" s="355">
        <f t="shared" si="56"/>
        <v>1497</v>
      </c>
      <c r="E345" s="355">
        <f t="shared" si="56"/>
        <v>775</v>
      </c>
      <c r="F345" s="355">
        <f t="shared" si="56"/>
        <v>1899</v>
      </c>
      <c r="G345" s="355" t="str">
        <f t="shared" si="56"/>
        <v>-</v>
      </c>
      <c r="H345" s="355" t="str">
        <f t="shared" si="56"/>
        <v>-</v>
      </c>
      <c r="I345" s="355">
        <f t="shared" si="56"/>
        <v>4412</v>
      </c>
      <c r="J345" s="380"/>
      <c r="K345" s="355" t="str">
        <f t="shared" si="57"/>
        <v>-</v>
      </c>
      <c r="L345" s="355" t="str">
        <f t="shared" si="57"/>
        <v>-</v>
      </c>
      <c r="M345" s="355" t="str">
        <f t="shared" si="57"/>
        <v>-</v>
      </c>
      <c r="N345" s="355" t="str">
        <f t="shared" si="57"/>
        <v>-</v>
      </c>
      <c r="O345" s="355" t="str">
        <f t="shared" si="57"/>
        <v>-</v>
      </c>
      <c r="P345" s="355" t="str">
        <f t="shared" si="57"/>
        <v>-</v>
      </c>
      <c r="Q345" s="355" t="str">
        <f t="shared" si="57"/>
        <v>-</v>
      </c>
      <c r="R345" s="355" t="str">
        <f t="shared" si="57"/>
        <v>-</v>
      </c>
    </row>
    <row r="346" spans="1:18" ht="11.4">
      <c r="A346" s="352">
        <v>2019</v>
      </c>
      <c r="B346" s="355" t="str">
        <f t="shared" si="56"/>
        <v>-</v>
      </c>
      <c r="C346" s="355" t="str">
        <f t="shared" si="56"/>
        <v>-</v>
      </c>
      <c r="D346" s="355">
        <f t="shared" si="56"/>
        <v>114</v>
      </c>
      <c r="E346" s="355">
        <f t="shared" si="56"/>
        <v>1311</v>
      </c>
      <c r="F346" s="355">
        <f t="shared" si="56"/>
        <v>2810</v>
      </c>
      <c r="G346" s="355" t="str">
        <f t="shared" si="56"/>
        <v>-</v>
      </c>
      <c r="H346" s="355" t="str">
        <f t="shared" si="56"/>
        <v>-</v>
      </c>
      <c r="I346" s="355">
        <f t="shared" si="56"/>
        <v>4235</v>
      </c>
      <c r="J346" s="380"/>
      <c r="K346" s="355" t="str">
        <f t="shared" si="57"/>
        <v>-</v>
      </c>
      <c r="L346" s="355" t="str">
        <f t="shared" si="57"/>
        <v>-</v>
      </c>
      <c r="M346" s="355" t="str">
        <f t="shared" si="57"/>
        <v>-</v>
      </c>
      <c r="N346" s="355" t="str">
        <f t="shared" si="57"/>
        <v>-</v>
      </c>
      <c r="O346" s="355" t="str">
        <f t="shared" si="57"/>
        <v>-</v>
      </c>
      <c r="P346" s="355" t="str">
        <f t="shared" si="57"/>
        <v>-</v>
      </c>
      <c r="Q346" s="355" t="str">
        <f t="shared" si="57"/>
        <v>-</v>
      </c>
      <c r="R346" s="355" t="str">
        <f t="shared" si="57"/>
        <v>-</v>
      </c>
    </row>
    <row r="347" spans="1:18" ht="11.4">
      <c r="A347" s="352">
        <v>2020</v>
      </c>
      <c r="B347" s="355" t="str">
        <f t="shared" si="56"/>
        <v>-</v>
      </c>
      <c r="C347" s="355" t="str">
        <f t="shared" si="56"/>
        <v>-</v>
      </c>
      <c r="D347" s="355" t="str">
        <f t="shared" si="56"/>
        <v>-</v>
      </c>
      <c r="E347" s="355" t="str">
        <f t="shared" si="56"/>
        <v>-</v>
      </c>
      <c r="F347" s="355" t="str">
        <f t="shared" si="56"/>
        <v>-</v>
      </c>
      <c r="G347" s="355" t="str">
        <f t="shared" si="56"/>
        <v>-</v>
      </c>
      <c r="H347" s="355" t="str">
        <f t="shared" si="56"/>
        <v>-</v>
      </c>
      <c r="I347" s="355" t="str">
        <f t="shared" si="56"/>
        <v>-</v>
      </c>
      <c r="J347" s="380"/>
      <c r="K347" s="355" t="str">
        <f t="shared" si="57"/>
        <v>-</v>
      </c>
      <c r="L347" s="355" t="str">
        <f t="shared" si="57"/>
        <v>-</v>
      </c>
      <c r="M347" s="355" t="str">
        <f t="shared" si="57"/>
        <v>-</v>
      </c>
      <c r="N347" s="355" t="str">
        <f t="shared" si="57"/>
        <v>-</v>
      </c>
      <c r="O347" s="355" t="str">
        <f t="shared" si="57"/>
        <v>-</v>
      </c>
      <c r="P347" s="355" t="str">
        <f t="shared" si="57"/>
        <v>-</v>
      </c>
      <c r="Q347" s="355" t="str">
        <f t="shared" si="57"/>
        <v>-</v>
      </c>
      <c r="R347" s="355" t="str">
        <f t="shared" si="57"/>
        <v>-</v>
      </c>
    </row>
    <row r="348" spans="1:18" ht="11.4">
      <c r="A348" s="352">
        <v>2021</v>
      </c>
      <c r="B348" s="355" t="str">
        <f t="shared" si="56"/>
        <v>-</v>
      </c>
      <c r="C348" s="355" t="str">
        <f t="shared" si="56"/>
        <v>-</v>
      </c>
      <c r="D348" s="355" t="str">
        <f t="shared" si="56"/>
        <v>-</v>
      </c>
      <c r="E348" s="355" t="str">
        <f t="shared" si="56"/>
        <v>-</v>
      </c>
      <c r="F348" s="355" t="str">
        <f t="shared" si="56"/>
        <v>-</v>
      </c>
      <c r="G348" s="355" t="str">
        <f t="shared" si="56"/>
        <v>-</v>
      </c>
      <c r="H348" s="355" t="str">
        <f t="shared" si="56"/>
        <v>-</v>
      </c>
      <c r="I348" s="355" t="str">
        <f t="shared" si="56"/>
        <v>-</v>
      </c>
      <c r="J348" s="380"/>
      <c r="K348" s="355" t="str">
        <f t="shared" si="57"/>
        <v>-</v>
      </c>
      <c r="L348" s="355" t="str">
        <f t="shared" si="57"/>
        <v>-</v>
      </c>
      <c r="M348" s="355" t="str">
        <f t="shared" si="57"/>
        <v>-</v>
      </c>
      <c r="N348" s="355" t="str">
        <f t="shared" si="57"/>
        <v>-</v>
      </c>
      <c r="O348" s="355" t="str">
        <f t="shared" si="57"/>
        <v>-</v>
      </c>
      <c r="P348" s="355" t="str">
        <f t="shared" si="57"/>
        <v>-</v>
      </c>
      <c r="Q348" s="355" t="str">
        <f t="shared" si="57"/>
        <v>-</v>
      </c>
      <c r="R348" s="355" t="str">
        <f t="shared" si="57"/>
        <v>-</v>
      </c>
    </row>
    <row r="349" spans="1:18" ht="11.4">
      <c r="A349" s="352">
        <v>2022</v>
      </c>
      <c r="B349" s="355" t="str">
        <f t="shared" si="56"/>
        <v>-</v>
      </c>
      <c r="C349" s="355" t="str">
        <f t="shared" si="56"/>
        <v>-</v>
      </c>
      <c r="D349" s="355" t="str">
        <f t="shared" si="56"/>
        <v>-</v>
      </c>
      <c r="E349" s="355" t="str">
        <f t="shared" si="56"/>
        <v>-</v>
      </c>
      <c r="F349" s="355" t="str">
        <f t="shared" si="56"/>
        <v>-</v>
      </c>
      <c r="G349" s="355" t="str">
        <f t="shared" si="56"/>
        <v>-</v>
      </c>
      <c r="H349" s="355" t="str">
        <f t="shared" si="56"/>
        <v>-</v>
      </c>
      <c r="I349" s="355" t="str">
        <f t="shared" si="56"/>
        <v>-</v>
      </c>
      <c r="J349" s="380"/>
      <c r="K349" s="355" t="str">
        <f t="shared" si="57"/>
        <v>-</v>
      </c>
      <c r="L349" s="355" t="str">
        <f t="shared" si="57"/>
        <v>-</v>
      </c>
      <c r="M349" s="355" t="str">
        <f t="shared" si="57"/>
        <v>-</v>
      </c>
      <c r="N349" s="355" t="str">
        <f t="shared" si="57"/>
        <v>-</v>
      </c>
      <c r="O349" s="355" t="str">
        <f t="shared" si="57"/>
        <v>-</v>
      </c>
      <c r="P349" s="355" t="str">
        <f t="shared" si="57"/>
        <v>-</v>
      </c>
      <c r="Q349" s="355" t="str">
        <f t="shared" si="57"/>
        <v>-</v>
      </c>
      <c r="R349" s="355" t="str">
        <f t="shared" si="57"/>
        <v>-</v>
      </c>
    </row>
    <row r="350" spans="1:18" ht="11.4">
      <c r="A350" s="352">
        <v>2023</v>
      </c>
      <c r="B350" s="355" t="str">
        <f t="shared" ref="B350:I351" si="58">B52</f>
        <v>-</v>
      </c>
      <c r="C350" s="355" t="str">
        <f t="shared" si="58"/>
        <v>-</v>
      </c>
      <c r="D350" s="355" t="str">
        <f t="shared" si="58"/>
        <v>-</v>
      </c>
      <c r="E350" s="355" t="str">
        <f t="shared" si="58"/>
        <v>-</v>
      </c>
      <c r="F350" s="355" t="str">
        <f t="shared" si="58"/>
        <v>-</v>
      </c>
      <c r="G350" s="355" t="str">
        <f t="shared" si="58"/>
        <v>-</v>
      </c>
      <c r="H350" s="355" t="str">
        <f t="shared" si="58"/>
        <v>-</v>
      </c>
      <c r="I350" s="355" t="str">
        <f t="shared" si="58"/>
        <v>-</v>
      </c>
      <c r="J350" s="380"/>
      <c r="K350" s="355" t="str">
        <f t="shared" ref="K350:R351" si="59">K52</f>
        <v>-</v>
      </c>
      <c r="L350" s="355" t="str">
        <f t="shared" si="59"/>
        <v>-</v>
      </c>
      <c r="M350" s="355" t="str">
        <f t="shared" si="59"/>
        <v>-</v>
      </c>
      <c r="N350" s="355" t="str">
        <f t="shared" si="59"/>
        <v>-</v>
      </c>
      <c r="O350" s="355" t="str">
        <f t="shared" si="59"/>
        <v>-</v>
      </c>
      <c r="P350" s="355" t="str">
        <f t="shared" si="59"/>
        <v>-</v>
      </c>
      <c r="Q350" s="355" t="str">
        <f t="shared" si="59"/>
        <v>-</v>
      </c>
      <c r="R350" s="355" t="str">
        <f t="shared" si="59"/>
        <v>-</v>
      </c>
    </row>
    <row r="351" spans="1:18" ht="11.4">
      <c r="A351" s="372">
        <v>2024</v>
      </c>
      <c r="B351" s="355" t="str">
        <f t="shared" si="58"/>
        <v>-</v>
      </c>
      <c r="C351" s="355" t="str">
        <f t="shared" si="58"/>
        <v>-</v>
      </c>
      <c r="D351" s="355" t="str">
        <f t="shared" si="58"/>
        <v>-</v>
      </c>
      <c r="E351" s="355" t="str">
        <f t="shared" si="58"/>
        <v>-</v>
      </c>
      <c r="F351" s="355" t="str">
        <f t="shared" si="58"/>
        <v>-</v>
      </c>
      <c r="G351" s="355" t="str">
        <f t="shared" si="58"/>
        <v>-</v>
      </c>
      <c r="H351" s="355" t="str">
        <f t="shared" si="58"/>
        <v>-</v>
      </c>
      <c r="I351" s="355" t="str">
        <f t="shared" si="58"/>
        <v>-</v>
      </c>
      <c r="J351" s="380"/>
      <c r="K351" s="355" t="str">
        <f t="shared" si="59"/>
        <v>-</v>
      </c>
      <c r="L351" s="355" t="str">
        <f t="shared" si="59"/>
        <v>-</v>
      </c>
      <c r="M351" s="355" t="str">
        <f t="shared" si="59"/>
        <v>-</v>
      </c>
      <c r="N351" s="355" t="str">
        <f t="shared" si="59"/>
        <v>-</v>
      </c>
      <c r="O351" s="355" t="str">
        <f t="shared" si="59"/>
        <v>-</v>
      </c>
      <c r="P351" s="355" t="str">
        <f t="shared" si="59"/>
        <v>-</v>
      </c>
      <c r="Q351" s="355" t="str">
        <f t="shared" si="59"/>
        <v>-</v>
      </c>
      <c r="R351" s="355" t="str">
        <f t="shared" si="59"/>
        <v>-</v>
      </c>
    </row>
    <row r="352" spans="1:18" ht="8.1" customHeight="1"/>
    <row r="353" spans="1:18">
      <c r="A353" s="369" t="str">
        <f>A55</f>
        <v>Eureka</v>
      </c>
    </row>
    <row r="354" spans="1:18">
      <c r="A354" s="352" t="s">
        <v>10</v>
      </c>
      <c r="B354" s="53" t="s">
        <v>15</v>
      </c>
      <c r="C354" s="53" t="s">
        <v>15</v>
      </c>
      <c r="D354" s="355">
        <f t="shared" ref="D354:I354" si="60">AVERAGE(D66:D70)</f>
        <v>26179.583801504567</v>
      </c>
      <c r="E354" s="355">
        <f t="shared" si="60"/>
        <v>4315.7720730018882</v>
      </c>
      <c r="F354" s="355">
        <f t="shared" si="60"/>
        <v>6726.4788506405084</v>
      </c>
      <c r="G354" s="355">
        <f t="shared" si="60"/>
        <v>6294.5681891628146</v>
      </c>
      <c r="H354" s="355">
        <f t="shared" si="60"/>
        <v>479.5</v>
      </c>
      <c r="I354" s="355">
        <f t="shared" si="60"/>
        <v>32329.076955351153</v>
      </c>
      <c r="K354" s="53" t="s">
        <v>15</v>
      </c>
      <c r="L354" s="53" t="s">
        <v>15</v>
      </c>
      <c r="M354" s="355">
        <f t="shared" ref="M354:R354" si="61">AVERAGE(M66:M70)</f>
        <v>5947.7431388849118</v>
      </c>
      <c r="N354" s="355">
        <f t="shared" si="61"/>
        <v>508.03937319068592</v>
      </c>
      <c r="O354" s="355">
        <f t="shared" si="61"/>
        <v>210.67935069323417</v>
      </c>
      <c r="P354" s="355">
        <f t="shared" si="61"/>
        <v>860.21477832512323</v>
      </c>
      <c r="Q354" s="355">
        <f t="shared" si="61"/>
        <v>125</v>
      </c>
      <c r="R354" s="355">
        <f t="shared" si="61"/>
        <v>5998.0326491252663</v>
      </c>
    </row>
    <row r="355" spans="1:18">
      <c r="A355" s="352" t="s">
        <v>11</v>
      </c>
      <c r="B355" s="53" t="s">
        <v>15</v>
      </c>
      <c r="C355" s="53" t="s">
        <v>15</v>
      </c>
      <c r="D355" s="53" t="s">
        <v>15</v>
      </c>
      <c r="E355" s="53" t="s">
        <v>15</v>
      </c>
      <c r="F355" s="53" t="s">
        <v>15</v>
      </c>
      <c r="G355" s="355">
        <f>AVERAGE(G71:G75)</f>
        <v>4300</v>
      </c>
      <c r="H355" s="355">
        <f>AVERAGE(H71:H75)</f>
        <v>400</v>
      </c>
      <c r="I355" s="355">
        <f>AVERAGE(I71:I75)</f>
        <v>4700</v>
      </c>
      <c r="K355" s="53" t="s">
        <v>15</v>
      </c>
      <c r="L355" s="53" t="s">
        <v>15</v>
      </c>
      <c r="M355" s="53" t="s">
        <v>15</v>
      </c>
      <c r="N355" s="53" t="s">
        <v>15</v>
      </c>
      <c r="O355" s="53" t="s">
        <v>15</v>
      </c>
      <c r="P355" s="355">
        <f>AVERAGE(P71:P75)</f>
        <v>3000</v>
      </c>
      <c r="Q355" s="355">
        <f>AVERAGE(Q71:Q75)</f>
        <v>100</v>
      </c>
      <c r="R355" s="355">
        <f>AVERAGE(R71:R75)</f>
        <v>3100</v>
      </c>
    </row>
    <row r="356" spans="1:18">
      <c r="A356" s="352" t="s">
        <v>12</v>
      </c>
      <c r="B356" s="53" t="s">
        <v>15</v>
      </c>
      <c r="C356" s="53" t="s">
        <v>15</v>
      </c>
      <c r="D356" s="53" t="s">
        <v>15</v>
      </c>
      <c r="E356" s="53" t="s">
        <v>15</v>
      </c>
      <c r="F356" s="53" t="s">
        <v>15</v>
      </c>
      <c r="G356" s="355">
        <f>AVERAGE(G76:G80)</f>
        <v>2859.6</v>
      </c>
      <c r="H356" s="355" t="s">
        <v>15</v>
      </c>
      <c r="I356" s="355">
        <f>AVERAGE(I76:I80)</f>
        <v>3379.4</v>
      </c>
      <c r="K356" s="53" t="s">
        <v>15</v>
      </c>
      <c r="L356" s="53" t="s">
        <v>15</v>
      </c>
      <c r="M356" s="53" t="s">
        <v>15</v>
      </c>
      <c r="N356" s="53" t="s">
        <v>15</v>
      </c>
      <c r="O356" s="53" t="s">
        <v>15</v>
      </c>
      <c r="P356" s="355" t="s">
        <v>15</v>
      </c>
      <c r="Q356" s="355" t="s">
        <v>15</v>
      </c>
      <c r="R356" s="355" t="s">
        <v>15</v>
      </c>
    </row>
    <row r="357" spans="1:18">
      <c r="A357" s="352" t="s">
        <v>13</v>
      </c>
      <c r="B357" s="355" t="str">
        <f>B81</f>
        <v>-</v>
      </c>
      <c r="C357" s="355" t="str">
        <f>C81</f>
        <v>-</v>
      </c>
      <c r="D357" s="355" t="str">
        <f>D81</f>
        <v>-</v>
      </c>
      <c r="E357" s="355" t="str">
        <f>E81</f>
        <v>-</v>
      </c>
      <c r="F357" s="355">
        <f>AVERAGE(F81:F85)</f>
        <v>1392</v>
      </c>
      <c r="G357" s="355">
        <f>AVERAGE(G81:G85)</f>
        <v>5019.6000000000004</v>
      </c>
      <c r="H357" s="355" t="str">
        <f>H81</f>
        <v>-</v>
      </c>
      <c r="I357" s="355">
        <f>AVERAGE(I81:I85)</f>
        <v>5298</v>
      </c>
      <c r="K357" s="355" t="str">
        <f t="shared" ref="K357:R357" si="62">K81</f>
        <v>-</v>
      </c>
      <c r="L357" s="355" t="str">
        <f t="shared" si="62"/>
        <v>-</v>
      </c>
      <c r="M357" s="355" t="str">
        <f t="shared" si="62"/>
        <v>-</v>
      </c>
      <c r="N357" s="355" t="str">
        <f t="shared" si="62"/>
        <v>-</v>
      </c>
      <c r="O357" s="355" t="str">
        <f t="shared" si="62"/>
        <v>-</v>
      </c>
      <c r="P357" s="355" t="str">
        <f t="shared" si="62"/>
        <v>-</v>
      </c>
      <c r="Q357" s="355" t="str">
        <f t="shared" si="62"/>
        <v>-</v>
      </c>
      <c r="R357" s="355" t="str">
        <f t="shared" si="62"/>
        <v>-</v>
      </c>
    </row>
    <row r="358" spans="1:18">
      <c r="A358" s="352" t="s">
        <v>14</v>
      </c>
      <c r="B358" s="355" t="str">
        <f>B86</f>
        <v>-</v>
      </c>
      <c r="C358" s="355" t="str">
        <f t="shared" ref="C358:F358" si="63">C86</f>
        <v>-</v>
      </c>
      <c r="D358" s="355" t="str">
        <f t="shared" si="63"/>
        <v>-</v>
      </c>
      <c r="E358" s="355" t="str">
        <f t="shared" si="63"/>
        <v>-</v>
      </c>
      <c r="F358" s="355" t="str">
        <f t="shared" si="63"/>
        <v>-</v>
      </c>
      <c r="G358" s="355">
        <f>AVERAGE(G86:G90)</f>
        <v>6395</v>
      </c>
      <c r="H358" s="355" t="str">
        <f>H86</f>
        <v>-</v>
      </c>
      <c r="I358" s="355">
        <f>AVERAGE(I86:I90)</f>
        <v>6395</v>
      </c>
      <c r="K358" s="355" t="str">
        <f>K86</f>
        <v>-</v>
      </c>
      <c r="L358" s="355" t="str">
        <f t="shared" ref="L358:R358" si="64">L86</f>
        <v>-</v>
      </c>
      <c r="M358" s="355" t="str">
        <f t="shared" si="64"/>
        <v>-</v>
      </c>
      <c r="N358" s="355" t="str">
        <f t="shared" si="64"/>
        <v>-</v>
      </c>
      <c r="O358" s="355" t="str">
        <f t="shared" si="64"/>
        <v>-</v>
      </c>
      <c r="P358" s="355" t="str">
        <f t="shared" si="64"/>
        <v>-</v>
      </c>
      <c r="Q358" s="355" t="str">
        <f t="shared" si="64"/>
        <v>-</v>
      </c>
      <c r="R358" s="355" t="str">
        <f t="shared" si="64"/>
        <v>-</v>
      </c>
    </row>
    <row r="359" spans="1:18">
      <c r="A359" s="352">
        <v>2011</v>
      </c>
      <c r="B359" s="355" t="str">
        <f t="shared" ref="B359:I370" si="65">B91</f>
        <v>-</v>
      </c>
      <c r="C359" s="355" t="str">
        <f t="shared" si="65"/>
        <v>-</v>
      </c>
      <c r="D359" s="355" t="str">
        <f t="shared" si="65"/>
        <v>-</v>
      </c>
      <c r="E359" s="355">
        <f t="shared" si="65"/>
        <v>1573</v>
      </c>
      <c r="F359" s="355">
        <f t="shared" si="65"/>
        <v>401</v>
      </c>
      <c r="G359" s="355" t="str">
        <f t="shared" si="65"/>
        <v>-</v>
      </c>
      <c r="H359" s="355" t="str">
        <f t="shared" si="65"/>
        <v>-</v>
      </c>
      <c r="I359" s="355">
        <f t="shared" si="65"/>
        <v>1974</v>
      </c>
      <c r="K359" s="355" t="str">
        <f t="shared" ref="K359:R370" si="66">K91</f>
        <v>-</v>
      </c>
      <c r="L359" s="355" t="str">
        <f t="shared" si="66"/>
        <v>-</v>
      </c>
      <c r="M359" s="355" t="str">
        <f t="shared" si="66"/>
        <v>-</v>
      </c>
      <c r="N359" s="355" t="str">
        <f t="shared" si="66"/>
        <v>-</v>
      </c>
      <c r="O359" s="355" t="str">
        <f t="shared" si="66"/>
        <v>-</v>
      </c>
      <c r="P359" s="355" t="str">
        <f t="shared" si="66"/>
        <v>-</v>
      </c>
      <c r="Q359" s="355" t="str">
        <f t="shared" si="66"/>
        <v>-</v>
      </c>
      <c r="R359" s="355" t="str">
        <f t="shared" si="66"/>
        <v>-</v>
      </c>
    </row>
    <row r="360" spans="1:18">
      <c r="A360" s="352">
        <v>2012</v>
      </c>
      <c r="B360" s="355" t="str">
        <f t="shared" si="65"/>
        <v>-</v>
      </c>
      <c r="C360" s="355" t="str">
        <f t="shared" si="65"/>
        <v>-</v>
      </c>
      <c r="D360" s="355" t="str">
        <f t="shared" si="65"/>
        <v>-</v>
      </c>
      <c r="E360" s="355" t="str">
        <f t="shared" si="65"/>
        <v>-</v>
      </c>
      <c r="F360" s="355" t="str">
        <f t="shared" si="65"/>
        <v>-</v>
      </c>
      <c r="G360" s="355">
        <f t="shared" si="65"/>
        <v>4831</v>
      </c>
      <c r="H360" s="355" t="str">
        <f t="shared" si="65"/>
        <v>-</v>
      </c>
      <c r="I360" s="355">
        <f t="shared" si="65"/>
        <v>4831</v>
      </c>
      <c r="K360" s="355" t="str">
        <f t="shared" si="66"/>
        <v>-</v>
      </c>
      <c r="L360" s="355" t="str">
        <f t="shared" si="66"/>
        <v>-</v>
      </c>
      <c r="M360" s="355" t="str">
        <f t="shared" si="66"/>
        <v>-</v>
      </c>
      <c r="N360" s="355" t="str">
        <f t="shared" si="66"/>
        <v>-</v>
      </c>
      <c r="O360" s="355" t="str">
        <f t="shared" si="66"/>
        <v>-</v>
      </c>
      <c r="P360" s="355" t="str">
        <f t="shared" si="66"/>
        <v>-</v>
      </c>
      <c r="Q360" s="355" t="str">
        <f t="shared" si="66"/>
        <v>-</v>
      </c>
      <c r="R360" s="355" t="str">
        <f t="shared" si="66"/>
        <v>-</v>
      </c>
    </row>
    <row r="361" spans="1:18">
      <c r="A361" s="352">
        <v>2013</v>
      </c>
      <c r="B361" s="355" t="str">
        <f t="shared" si="65"/>
        <v>-</v>
      </c>
      <c r="C361" s="355">
        <f t="shared" si="65"/>
        <v>2603</v>
      </c>
      <c r="D361" s="355">
        <f t="shared" si="65"/>
        <v>2400</v>
      </c>
      <c r="E361" s="355">
        <f t="shared" si="65"/>
        <v>1887</v>
      </c>
      <c r="F361" s="355">
        <f t="shared" si="65"/>
        <v>1892</v>
      </c>
      <c r="G361" s="355">
        <f t="shared" si="65"/>
        <v>171</v>
      </c>
      <c r="H361" s="355" t="str">
        <f t="shared" si="65"/>
        <v>-</v>
      </c>
      <c r="I361" s="355">
        <f t="shared" si="65"/>
        <v>8953</v>
      </c>
      <c r="K361" s="355" t="str">
        <f t="shared" si="66"/>
        <v>-</v>
      </c>
      <c r="L361" s="355" t="str">
        <f t="shared" si="66"/>
        <v>-</v>
      </c>
      <c r="M361" s="355" t="str">
        <f t="shared" si="66"/>
        <v>-</v>
      </c>
      <c r="N361" s="355" t="str">
        <f t="shared" si="66"/>
        <v>-</v>
      </c>
      <c r="O361" s="355" t="str">
        <f t="shared" si="66"/>
        <v>-</v>
      </c>
      <c r="P361" s="355" t="str">
        <f t="shared" si="66"/>
        <v>-</v>
      </c>
      <c r="Q361" s="355" t="str">
        <f t="shared" si="66"/>
        <v>-</v>
      </c>
      <c r="R361" s="355" t="str">
        <f t="shared" si="66"/>
        <v>-</v>
      </c>
    </row>
    <row r="362" spans="1:18">
      <c r="A362" s="352">
        <v>2014</v>
      </c>
      <c r="B362" s="355" t="str">
        <f t="shared" si="65"/>
        <v>-</v>
      </c>
      <c r="C362" s="355" t="str">
        <f t="shared" si="65"/>
        <v>-</v>
      </c>
      <c r="D362" s="355" t="str">
        <f t="shared" si="65"/>
        <v>-</v>
      </c>
      <c r="E362" s="355" t="str">
        <f t="shared" si="65"/>
        <v>-</v>
      </c>
      <c r="F362" s="355" t="str">
        <f t="shared" si="65"/>
        <v>-</v>
      </c>
      <c r="G362" s="355">
        <f t="shared" si="65"/>
        <v>599</v>
      </c>
      <c r="H362" s="355" t="str">
        <f t="shared" si="65"/>
        <v>-</v>
      </c>
      <c r="I362" s="355">
        <f t="shared" si="65"/>
        <v>599</v>
      </c>
      <c r="K362" s="355" t="str">
        <f t="shared" si="66"/>
        <v>-</v>
      </c>
      <c r="L362" s="355" t="str">
        <f t="shared" si="66"/>
        <v>-</v>
      </c>
      <c r="M362" s="355" t="str">
        <f t="shared" si="66"/>
        <v>-</v>
      </c>
      <c r="N362" s="355" t="str">
        <f t="shared" si="66"/>
        <v>-</v>
      </c>
      <c r="O362" s="355" t="str">
        <f t="shared" si="66"/>
        <v>-</v>
      </c>
      <c r="P362" s="355" t="str">
        <f t="shared" si="66"/>
        <v>-</v>
      </c>
      <c r="Q362" s="355" t="str">
        <f t="shared" si="66"/>
        <v>-</v>
      </c>
      <c r="R362" s="355" t="str">
        <f t="shared" si="66"/>
        <v>-</v>
      </c>
    </row>
    <row r="363" spans="1:18">
      <c r="A363" s="352">
        <v>2015</v>
      </c>
      <c r="B363" s="355" t="str">
        <f t="shared" si="65"/>
        <v>-</v>
      </c>
      <c r="C363" s="355" t="str">
        <f t="shared" si="65"/>
        <v>-</v>
      </c>
      <c r="D363" s="355" t="str">
        <f t="shared" si="65"/>
        <v>-</v>
      </c>
      <c r="E363" s="355" t="str">
        <f t="shared" si="65"/>
        <v>-</v>
      </c>
      <c r="F363" s="355" t="str">
        <f t="shared" si="65"/>
        <v>-</v>
      </c>
      <c r="G363" s="355">
        <f t="shared" si="65"/>
        <v>10</v>
      </c>
      <c r="H363" s="355" t="str">
        <f t="shared" si="65"/>
        <v>-</v>
      </c>
      <c r="I363" s="355">
        <f t="shared" si="65"/>
        <v>10</v>
      </c>
      <c r="K363" s="355" t="str">
        <f t="shared" si="66"/>
        <v>-</v>
      </c>
      <c r="L363" s="355" t="str">
        <f t="shared" si="66"/>
        <v>-</v>
      </c>
      <c r="M363" s="355" t="str">
        <f t="shared" si="66"/>
        <v>-</v>
      </c>
      <c r="N363" s="355" t="str">
        <f t="shared" si="66"/>
        <v>-</v>
      </c>
      <c r="O363" s="355" t="str">
        <f t="shared" si="66"/>
        <v>-</v>
      </c>
      <c r="P363" s="355" t="str">
        <f t="shared" si="66"/>
        <v>-</v>
      </c>
      <c r="Q363" s="355" t="str">
        <f t="shared" si="66"/>
        <v>-</v>
      </c>
      <c r="R363" s="355" t="str">
        <f t="shared" si="66"/>
        <v>-</v>
      </c>
    </row>
    <row r="364" spans="1:18">
      <c r="A364" s="352">
        <v>2016</v>
      </c>
      <c r="B364" s="355" t="str">
        <f t="shared" si="65"/>
        <v>-</v>
      </c>
      <c r="C364" s="355" t="str">
        <f t="shared" si="65"/>
        <v>-</v>
      </c>
      <c r="D364" s="355" t="str">
        <f t="shared" si="65"/>
        <v>-</v>
      </c>
      <c r="E364" s="355" t="str">
        <f t="shared" si="65"/>
        <v>-</v>
      </c>
      <c r="F364" s="355" t="str">
        <f t="shared" si="65"/>
        <v>-</v>
      </c>
      <c r="G364" s="355">
        <f t="shared" si="65"/>
        <v>190</v>
      </c>
      <c r="H364" s="355" t="str">
        <f t="shared" si="65"/>
        <v>-</v>
      </c>
      <c r="I364" s="355">
        <f t="shared" si="65"/>
        <v>190</v>
      </c>
      <c r="K364" s="355" t="str">
        <f t="shared" si="66"/>
        <v>-</v>
      </c>
      <c r="L364" s="355" t="str">
        <f t="shared" si="66"/>
        <v>-</v>
      </c>
      <c r="M364" s="355" t="str">
        <f t="shared" si="66"/>
        <v>-</v>
      </c>
      <c r="N364" s="355" t="str">
        <f t="shared" si="66"/>
        <v>-</v>
      </c>
      <c r="O364" s="355" t="str">
        <f t="shared" si="66"/>
        <v>-</v>
      </c>
      <c r="P364" s="355" t="str">
        <f t="shared" si="66"/>
        <v>-</v>
      </c>
      <c r="Q364" s="355" t="str">
        <f t="shared" si="66"/>
        <v>-</v>
      </c>
      <c r="R364" s="355" t="str">
        <f t="shared" si="66"/>
        <v>-</v>
      </c>
    </row>
    <row r="365" spans="1:18">
      <c r="A365" s="352">
        <v>2017</v>
      </c>
      <c r="B365" s="355" t="str">
        <f t="shared" si="65"/>
        <v>-</v>
      </c>
      <c r="C365" s="355" t="str">
        <f t="shared" si="65"/>
        <v>-</v>
      </c>
      <c r="D365" s="355" t="str">
        <f t="shared" si="65"/>
        <v>-</v>
      </c>
      <c r="E365" s="355" t="str">
        <f t="shared" si="65"/>
        <v>-</v>
      </c>
      <c r="F365" s="355" t="str">
        <f t="shared" si="65"/>
        <v>-</v>
      </c>
      <c r="G365" s="355" t="str">
        <f t="shared" si="65"/>
        <v>-</v>
      </c>
      <c r="H365" s="355" t="str">
        <f t="shared" si="65"/>
        <v>-</v>
      </c>
      <c r="I365" s="355" t="str">
        <f t="shared" si="65"/>
        <v>-</v>
      </c>
      <c r="K365" s="355" t="str">
        <f t="shared" si="66"/>
        <v>-</v>
      </c>
      <c r="L365" s="355" t="str">
        <f t="shared" si="66"/>
        <v>-</v>
      </c>
      <c r="M365" s="355" t="str">
        <f t="shared" si="66"/>
        <v>-</v>
      </c>
      <c r="N365" s="355" t="str">
        <f t="shared" si="66"/>
        <v>-</v>
      </c>
      <c r="O365" s="355" t="str">
        <f t="shared" si="66"/>
        <v>-</v>
      </c>
      <c r="P365" s="355" t="str">
        <f t="shared" si="66"/>
        <v>-</v>
      </c>
      <c r="Q365" s="355" t="str">
        <f t="shared" si="66"/>
        <v>-</v>
      </c>
      <c r="R365" s="355" t="str">
        <f t="shared" si="66"/>
        <v>-</v>
      </c>
    </row>
    <row r="366" spans="1:18">
      <c r="A366" s="352">
        <v>2018</v>
      </c>
      <c r="B366" s="355" t="str">
        <f t="shared" si="65"/>
        <v>-</v>
      </c>
      <c r="C366" s="355">
        <f t="shared" si="65"/>
        <v>696</v>
      </c>
      <c r="D366" s="355">
        <f t="shared" si="65"/>
        <v>980</v>
      </c>
      <c r="E366" s="355">
        <f t="shared" si="65"/>
        <v>1045</v>
      </c>
      <c r="F366" s="355">
        <f t="shared" si="65"/>
        <v>1878</v>
      </c>
      <c r="G366" s="355" t="str">
        <f t="shared" si="65"/>
        <v>-</v>
      </c>
      <c r="H366" s="355" t="str">
        <f t="shared" si="65"/>
        <v>-</v>
      </c>
      <c r="I366" s="355">
        <f t="shared" si="65"/>
        <v>4599</v>
      </c>
      <c r="K366" s="355" t="str">
        <f t="shared" si="66"/>
        <v>-</v>
      </c>
      <c r="L366" s="355" t="str">
        <f t="shared" si="66"/>
        <v>-</v>
      </c>
      <c r="M366" s="355" t="str">
        <f t="shared" si="66"/>
        <v>-</v>
      </c>
      <c r="N366" s="355" t="str">
        <f t="shared" si="66"/>
        <v>-</v>
      </c>
      <c r="O366" s="355" t="str">
        <f t="shared" si="66"/>
        <v>-</v>
      </c>
      <c r="P366" s="355" t="str">
        <f t="shared" si="66"/>
        <v>-</v>
      </c>
      <c r="Q366" s="355" t="str">
        <f t="shared" si="66"/>
        <v>-</v>
      </c>
      <c r="R366" s="355" t="str">
        <f t="shared" si="66"/>
        <v>-</v>
      </c>
    </row>
    <row r="367" spans="1:18">
      <c r="A367" s="352">
        <v>2019</v>
      </c>
      <c r="B367" s="355" t="str">
        <f t="shared" si="65"/>
        <v>-</v>
      </c>
      <c r="C367" s="355" t="str">
        <f t="shared" si="65"/>
        <v>-</v>
      </c>
      <c r="D367" s="355">
        <f t="shared" si="65"/>
        <v>623</v>
      </c>
      <c r="E367" s="355">
        <f t="shared" si="65"/>
        <v>164</v>
      </c>
      <c r="F367" s="355">
        <f t="shared" si="65"/>
        <v>835</v>
      </c>
      <c r="G367" s="355" t="str">
        <f t="shared" si="65"/>
        <v>-</v>
      </c>
      <c r="H367" s="355" t="str">
        <f t="shared" si="65"/>
        <v>-</v>
      </c>
      <c r="I367" s="355">
        <f t="shared" si="65"/>
        <v>1622</v>
      </c>
      <c r="K367" s="355" t="str">
        <f t="shared" si="66"/>
        <v>-</v>
      </c>
      <c r="L367" s="355" t="str">
        <f t="shared" si="66"/>
        <v>-</v>
      </c>
      <c r="M367" s="355" t="str">
        <f t="shared" si="66"/>
        <v>-</v>
      </c>
      <c r="N367" s="355" t="str">
        <f t="shared" si="66"/>
        <v>-</v>
      </c>
      <c r="O367" s="355" t="str">
        <f t="shared" si="66"/>
        <v>-</v>
      </c>
      <c r="P367" s="355" t="str">
        <f t="shared" si="66"/>
        <v>-</v>
      </c>
      <c r="Q367" s="355" t="str">
        <f t="shared" si="66"/>
        <v>-</v>
      </c>
      <c r="R367" s="355" t="str">
        <f t="shared" si="66"/>
        <v>-</v>
      </c>
    </row>
    <row r="368" spans="1:18">
      <c r="A368" s="352">
        <v>2020</v>
      </c>
      <c r="B368" s="355" t="str">
        <f t="shared" si="65"/>
        <v>-</v>
      </c>
      <c r="C368" s="355" t="str">
        <f t="shared" si="65"/>
        <v>-</v>
      </c>
      <c r="D368" s="355" t="str">
        <f t="shared" si="65"/>
        <v>-</v>
      </c>
      <c r="E368" s="355" t="str">
        <f t="shared" si="65"/>
        <v>-</v>
      </c>
      <c r="F368" s="355" t="str">
        <f t="shared" si="65"/>
        <v>-</v>
      </c>
      <c r="G368" s="355" t="str">
        <f t="shared" si="65"/>
        <v>-</v>
      </c>
      <c r="H368" s="355" t="str">
        <f t="shared" si="65"/>
        <v>-</v>
      </c>
      <c r="I368" s="355" t="str">
        <f t="shared" si="65"/>
        <v>-</v>
      </c>
      <c r="K368" s="355" t="str">
        <f t="shared" si="66"/>
        <v>-</v>
      </c>
      <c r="L368" s="355" t="str">
        <f t="shared" si="66"/>
        <v>-</v>
      </c>
      <c r="M368" s="355" t="str">
        <f t="shared" si="66"/>
        <v>-</v>
      </c>
      <c r="N368" s="355" t="str">
        <f t="shared" si="66"/>
        <v>-</v>
      </c>
      <c r="O368" s="355" t="str">
        <f t="shared" si="66"/>
        <v>-</v>
      </c>
      <c r="P368" s="355" t="str">
        <f t="shared" si="66"/>
        <v>-</v>
      </c>
      <c r="Q368" s="355" t="str">
        <f t="shared" si="66"/>
        <v>-</v>
      </c>
      <c r="R368" s="355" t="str">
        <f t="shared" si="66"/>
        <v>-</v>
      </c>
    </row>
    <row r="369" spans="1:18">
      <c r="A369" s="352">
        <v>2021</v>
      </c>
      <c r="B369" s="355" t="str">
        <f t="shared" si="65"/>
        <v>-</v>
      </c>
      <c r="C369" s="355" t="str">
        <f t="shared" si="65"/>
        <v>-</v>
      </c>
      <c r="D369" s="355" t="str">
        <f t="shared" si="65"/>
        <v>-</v>
      </c>
      <c r="E369" s="355" t="str">
        <f t="shared" si="65"/>
        <v>-</v>
      </c>
      <c r="F369" s="355" t="str">
        <f t="shared" si="65"/>
        <v>-</v>
      </c>
      <c r="G369" s="355" t="str">
        <f t="shared" si="65"/>
        <v>-</v>
      </c>
      <c r="H369" s="355" t="str">
        <f t="shared" si="65"/>
        <v>-</v>
      </c>
      <c r="I369" s="355" t="str">
        <f t="shared" si="65"/>
        <v>-</v>
      </c>
      <c r="K369" s="355" t="str">
        <f t="shared" si="66"/>
        <v>-</v>
      </c>
      <c r="L369" s="355" t="str">
        <f t="shared" si="66"/>
        <v>-</v>
      </c>
      <c r="M369" s="355" t="str">
        <f t="shared" si="66"/>
        <v>-</v>
      </c>
      <c r="N369" s="355" t="str">
        <f t="shared" si="66"/>
        <v>-</v>
      </c>
      <c r="O369" s="355" t="str">
        <f t="shared" si="66"/>
        <v>-</v>
      </c>
      <c r="P369" s="355" t="str">
        <f t="shared" si="66"/>
        <v>-</v>
      </c>
      <c r="Q369" s="355" t="str">
        <f t="shared" si="66"/>
        <v>-</v>
      </c>
      <c r="R369" s="355" t="str">
        <f t="shared" si="66"/>
        <v>-</v>
      </c>
    </row>
    <row r="370" spans="1:18">
      <c r="A370" s="352">
        <v>2022</v>
      </c>
      <c r="B370" s="355" t="str">
        <f t="shared" si="65"/>
        <v>-</v>
      </c>
      <c r="C370" s="355" t="str">
        <f t="shared" si="65"/>
        <v>-</v>
      </c>
      <c r="D370" s="355" t="str">
        <f t="shared" si="65"/>
        <v>-</v>
      </c>
      <c r="E370" s="355" t="str">
        <f t="shared" si="65"/>
        <v>-</v>
      </c>
      <c r="F370" s="355" t="str">
        <f t="shared" si="65"/>
        <v>-</v>
      </c>
      <c r="G370" s="355" t="str">
        <f t="shared" si="65"/>
        <v>-</v>
      </c>
      <c r="H370" s="355" t="str">
        <f t="shared" si="65"/>
        <v>-</v>
      </c>
      <c r="I370" s="355" t="str">
        <f t="shared" si="65"/>
        <v>-</v>
      </c>
      <c r="K370" s="355" t="str">
        <f t="shared" si="66"/>
        <v>-</v>
      </c>
      <c r="L370" s="355" t="str">
        <f t="shared" si="66"/>
        <v>-</v>
      </c>
      <c r="M370" s="355" t="str">
        <f t="shared" si="66"/>
        <v>-</v>
      </c>
      <c r="N370" s="355" t="str">
        <f t="shared" si="66"/>
        <v>-</v>
      </c>
      <c r="O370" s="355" t="str">
        <f t="shared" si="66"/>
        <v>-</v>
      </c>
      <c r="P370" s="355" t="str">
        <f t="shared" si="66"/>
        <v>-</v>
      </c>
      <c r="Q370" s="355" t="str">
        <f t="shared" si="66"/>
        <v>-</v>
      </c>
      <c r="R370" s="355" t="str">
        <f t="shared" si="66"/>
        <v>-</v>
      </c>
    </row>
    <row r="371" spans="1:18">
      <c r="A371" s="352">
        <v>2023</v>
      </c>
      <c r="B371" s="355" t="str">
        <f t="shared" ref="B371:I372" si="67">B103</f>
        <v>-</v>
      </c>
      <c r="C371" s="355" t="str">
        <f t="shared" si="67"/>
        <v>-</v>
      </c>
      <c r="D371" s="355" t="str">
        <f t="shared" si="67"/>
        <v>-</v>
      </c>
      <c r="E371" s="355" t="str">
        <f t="shared" si="67"/>
        <v>-</v>
      </c>
      <c r="F371" s="355" t="str">
        <f t="shared" si="67"/>
        <v>-</v>
      </c>
      <c r="G371" s="355" t="str">
        <f t="shared" si="67"/>
        <v>-</v>
      </c>
      <c r="H371" s="355" t="str">
        <f t="shared" si="67"/>
        <v>-</v>
      </c>
      <c r="I371" s="355" t="str">
        <f t="shared" si="67"/>
        <v>-</v>
      </c>
      <c r="K371" s="355" t="str">
        <f t="shared" ref="K371:R372" si="68">K103</f>
        <v>-</v>
      </c>
      <c r="L371" s="355" t="str">
        <f t="shared" si="68"/>
        <v>-</v>
      </c>
      <c r="M371" s="355" t="str">
        <f t="shared" si="68"/>
        <v>-</v>
      </c>
      <c r="N371" s="355" t="str">
        <f t="shared" si="68"/>
        <v>-</v>
      </c>
      <c r="O371" s="355" t="str">
        <f t="shared" si="68"/>
        <v>-</v>
      </c>
      <c r="P371" s="355" t="str">
        <f t="shared" si="68"/>
        <v>-</v>
      </c>
      <c r="Q371" s="355" t="str">
        <f t="shared" si="68"/>
        <v>-</v>
      </c>
      <c r="R371" s="355" t="str">
        <f t="shared" si="68"/>
        <v>-</v>
      </c>
    </row>
    <row r="372" spans="1:18">
      <c r="A372" s="372">
        <v>2024</v>
      </c>
      <c r="B372" s="355" t="str">
        <f t="shared" si="67"/>
        <v>-</v>
      </c>
      <c r="C372" s="355" t="str">
        <f t="shared" si="67"/>
        <v>-</v>
      </c>
      <c r="D372" s="355" t="str">
        <f t="shared" si="67"/>
        <v>-</v>
      </c>
      <c r="E372" s="355" t="str">
        <f t="shared" si="67"/>
        <v>-</v>
      </c>
      <c r="F372" s="355" t="str">
        <f t="shared" si="67"/>
        <v>-</v>
      </c>
      <c r="G372" s="355" t="str">
        <f t="shared" si="67"/>
        <v>-</v>
      </c>
      <c r="H372" s="355" t="str">
        <f t="shared" si="67"/>
        <v>-</v>
      </c>
      <c r="I372" s="355" t="str">
        <f t="shared" si="67"/>
        <v>-</v>
      </c>
      <c r="K372" s="355" t="str">
        <f t="shared" si="68"/>
        <v>-</v>
      </c>
      <c r="L372" s="355" t="str">
        <f t="shared" si="68"/>
        <v>-</v>
      </c>
      <c r="M372" s="355" t="str">
        <f t="shared" si="68"/>
        <v>-</v>
      </c>
      <c r="N372" s="355" t="str">
        <f t="shared" si="68"/>
        <v>-</v>
      </c>
      <c r="O372" s="355" t="str">
        <f t="shared" si="68"/>
        <v>-</v>
      </c>
      <c r="P372" s="355" t="str">
        <f t="shared" si="68"/>
        <v>-</v>
      </c>
      <c r="Q372" s="355" t="str">
        <f t="shared" si="68"/>
        <v>-</v>
      </c>
      <c r="R372" s="355" t="str">
        <f t="shared" si="68"/>
        <v>-</v>
      </c>
    </row>
    <row r="374" spans="1:18">
      <c r="A374" s="381" t="s">
        <v>56</v>
      </c>
      <c r="B374" s="381"/>
      <c r="C374" s="381"/>
      <c r="D374" s="381"/>
      <c r="E374" s="381"/>
      <c r="F374" s="381"/>
      <c r="G374" s="381"/>
      <c r="H374" s="381"/>
      <c r="I374" s="381"/>
      <c r="J374" s="381"/>
      <c r="K374" s="381"/>
      <c r="L374" s="381"/>
      <c r="M374" s="381"/>
      <c r="N374" s="381"/>
      <c r="O374" s="381"/>
      <c r="P374" s="381"/>
      <c r="Q374" s="381"/>
      <c r="R374" s="381"/>
    </row>
    <row r="375" spans="1:18">
      <c r="A375" s="377" t="s">
        <v>1</v>
      </c>
      <c r="B375" s="364" t="s">
        <v>20</v>
      </c>
      <c r="C375" s="364" t="s">
        <v>21</v>
      </c>
      <c r="D375" s="364" t="s">
        <v>22</v>
      </c>
      <c r="E375" s="364" t="s">
        <v>23</v>
      </c>
      <c r="F375" s="364" t="s">
        <v>24</v>
      </c>
      <c r="G375" s="364" t="s">
        <v>25</v>
      </c>
      <c r="H375" s="364" t="s">
        <v>26</v>
      </c>
      <c r="I375" s="365" t="s">
        <v>8</v>
      </c>
      <c r="J375" s="365"/>
      <c r="K375" s="364" t="s">
        <v>20</v>
      </c>
      <c r="L375" s="364" t="s">
        <v>21</v>
      </c>
      <c r="M375" s="364" t="s">
        <v>22</v>
      </c>
      <c r="N375" s="364" t="s">
        <v>23</v>
      </c>
      <c r="O375" s="364" t="s">
        <v>24</v>
      </c>
      <c r="P375" s="364" t="s">
        <v>25</v>
      </c>
      <c r="Q375" s="364" t="s">
        <v>26</v>
      </c>
      <c r="R375" s="364" t="s">
        <v>8</v>
      </c>
    </row>
    <row r="376" spans="1:18">
      <c r="B376" s="378" t="s">
        <v>50</v>
      </c>
      <c r="C376" s="378"/>
      <c r="D376" s="378"/>
      <c r="E376" s="378"/>
      <c r="F376" s="378"/>
      <c r="G376" s="378"/>
      <c r="H376" s="378"/>
      <c r="I376" s="378"/>
      <c r="J376" s="367"/>
      <c r="K376" s="378" t="s">
        <v>51</v>
      </c>
      <c r="L376" s="378"/>
      <c r="M376" s="378"/>
      <c r="N376" s="378"/>
      <c r="O376" s="378"/>
      <c r="P376" s="378"/>
      <c r="Q376" s="378"/>
      <c r="R376" s="378"/>
    </row>
    <row r="377" spans="1:18">
      <c r="A377" s="382" t="str">
        <f>A106</f>
        <v>Fort Bragg</v>
      </c>
    </row>
    <row r="378" spans="1:18">
      <c r="A378" s="352" t="s">
        <v>10</v>
      </c>
      <c r="B378" s="46" t="s">
        <v>15</v>
      </c>
      <c r="C378" s="355">
        <f>AVERAGE(C117:C121)</f>
        <v>46867.6</v>
      </c>
      <c r="D378" s="355">
        <f>AVERAGE(D117:D121)</f>
        <v>72418.135999999999</v>
      </c>
      <c r="E378" s="355">
        <f>AVERAGE(E117:E121)</f>
        <v>91861.19200000001</v>
      </c>
      <c r="F378" s="355">
        <f>AVERAGE(F117:F121)</f>
        <v>36173.547999999995</v>
      </c>
      <c r="G378" s="355">
        <f>AVERAGE(G117:G121)</f>
        <v>5095.3999999999996</v>
      </c>
      <c r="H378" s="46" t="s">
        <v>15</v>
      </c>
      <c r="I378" s="355">
        <f>AVERAGE(I117:I121)</f>
        <v>252415.87599999999</v>
      </c>
      <c r="K378" s="46" t="s">
        <v>15</v>
      </c>
      <c r="L378" s="46" t="s">
        <v>15</v>
      </c>
      <c r="M378" s="355">
        <f>AVERAGE(M117:M121)</f>
        <v>9105.9275797004375</v>
      </c>
      <c r="N378" s="355">
        <f>AVERAGE(N117:N121)</f>
        <v>14013.784256643019</v>
      </c>
      <c r="O378" s="355">
        <f>AVERAGE(O117:O121)</f>
        <v>3375.7836459171926</v>
      </c>
      <c r="P378" s="355">
        <f>AVERAGE(P117:P121)</f>
        <v>189.89568845780482</v>
      </c>
      <c r="Q378" s="46" t="s">
        <v>15</v>
      </c>
      <c r="R378" s="355">
        <f>AVERAGE(R117:R121)</f>
        <v>26000</v>
      </c>
    </row>
    <row r="379" spans="1:18">
      <c r="A379" s="352" t="s">
        <v>11</v>
      </c>
      <c r="B379" s="46" t="s">
        <v>15</v>
      </c>
      <c r="C379" s="355">
        <f>AVERAGE(C122:C126)</f>
        <v>388</v>
      </c>
      <c r="D379" s="46" t="s">
        <v>15</v>
      </c>
      <c r="E379" s="46" t="s">
        <v>15</v>
      </c>
      <c r="F379" s="355">
        <f>AVERAGE(F122:F126)</f>
        <v>34300</v>
      </c>
      <c r="G379" s="355">
        <f>AVERAGE(G122:G126)</f>
        <v>8681.75</v>
      </c>
      <c r="H379" s="46" t="s">
        <v>15</v>
      </c>
      <c r="I379" s="355">
        <f>AVERAGE(I122:I126)</f>
        <v>17353.75</v>
      </c>
      <c r="K379" s="46" t="s">
        <v>15</v>
      </c>
      <c r="L379" s="46" t="s">
        <v>15</v>
      </c>
      <c r="M379" s="46" t="s">
        <v>15</v>
      </c>
      <c r="N379" s="46" t="s">
        <v>15</v>
      </c>
      <c r="O379" s="355">
        <f>AVERAGE(O122:O126)</f>
        <v>4500</v>
      </c>
      <c r="P379" s="46" t="s">
        <v>15</v>
      </c>
      <c r="Q379" s="46" t="s">
        <v>15</v>
      </c>
      <c r="R379" s="355">
        <f>AVERAGE(R122:R126)</f>
        <v>4500</v>
      </c>
    </row>
    <row r="380" spans="1:18">
      <c r="A380" s="352" t="s">
        <v>12</v>
      </c>
      <c r="B380" s="46" t="s">
        <v>15</v>
      </c>
      <c r="C380" s="355" t="s">
        <v>15</v>
      </c>
      <c r="D380" s="46" t="s">
        <v>15</v>
      </c>
      <c r="E380" s="46" t="s">
        <v>15</v>
      </c>
      <c r="F380" s="355">
        <f>AVERAGE(F127:F131)</f>
        <v>14443</v>
      </c>
      <c r="G380" s="355">
        <f>AVERAGE(G127:G131)</f>
        <v>9640.2000000000007</v>
      </c>
      <c r="H380" s="46" t="s">
        <v>15</v>
      </c>
      <c r="I380" s="355">
        <f>AVERAGE(I127:I131)</f>
        <v>12528.8</v>
      </c>
      <c r="K380" s="46" t="s">
        <v>15</v>
      </c>
      <c r="L380" s="46" t="s">
        <v>15</v>
      </c>
      <c r="M380" s="46" t="s">
        <v>15</v>
      </c>
      <c r="N380" s="46" t="s">
        <v>15</v>
      </c>
      <c r="O380" s="355" t="s">
        <v>15</v>
      </c>
      <c r="P380" s="46" t="s">
        <v>15</v>
      </c>
      <c r="Q380" s="46" t="s">
        <v>15</v>
      </c>
      <c r="R380" s="355" t="s">
        <v>15</v>
      </c>
    </row>
    <row r="381" spans="1:18">
      <c r="A381" s="352" t="s">
        <v>13</v>
      </c>
      <c r="B381" s="355" t="str">
        <f>B132</f>
        <v>-</v>
      </c>
      <c r="C381" s="355">
        <f>AVERAGE(C132:C136)</f>
        <v>17714.5</v>
      </c>
      <c r="D381" s="355" t="str">
        <f>D132</f>
        <v>-</v>
      </c>
      <c r="E381" s="355">
        <f>AVERAGE(E132:E136)</f>
        <v>51702</v>
      </c>
      <c r="F381" s="355">
        <f>AVERAGE(F132:F136)</f>
        <v>51853.333333333336</v>
      </c>
      <c r="G381" s="355">
        <f>AVERAGE(G132:G136)</f>
        <v>27247.4</v>
      </c>
      <c r="H381" s="355" t="str">
        <f>H132</f>
        <v>-</v>
      </c>
      <c r="I381" s="355">
        <f>AVERAGE(I132:I136)</f>
        <v>96466.4</v>
      </c>
      <c r="K381" s="355" t="str">
        <f t="shared" ref="K381:R381" si="69">K132</f>
        <v>-</v>
      </c>
      <c r="L381" s="355" t="str">
        <f t="shared" si="69"/>
        <v>-</v>
      </c>
      <c r="M381" s="355" t="str">
        <f t="shared" si="69"/>
        <v>-</v>
      </c>
      <c r="N381" s="355" t="str">
        <f t="shared" si="69"/>
        <v>-</v>
      </c>
      <c r="O381" s="355" t="str">
        <f t="shared" si="69"/>
        <v>-</v>
      </c>
      <c r="P381" s="355" t="str">
        <f t="shared" si="69"/>
        <v>-</v>
      </c>
      <c r="Q381" s="355" t="str">
        <f t="shared" si="69"/>
        <v>-</v>
      </c>
      <c r="R381" s="355" t="str">
        <f t="shared" si="69"/>
        <v>-</v>
      </c>
    </row>
    <row r="382" spans="1:18">
      <c r="A382" s="352" t="s">
        <v>14</v>
      </c>
      <c r="B382" s="355">
        <f>AVERAGE(B137:B141)</f>
        <v>748</v>
      </c>
      <c r="C382" s="355" t="str">
        <f>C137</f>
        <v>-</v>
      </c>
      <c r="D382" s="355" t="str">
        <f>D137</f>
        <v>-</v>
      </c>
      <c r="E382" s="355">
        <f t="shared" ref="E382:I382" si="70">AVERAGE(E137:E141)</f>
        <v>6371</v>
      </c>
      <c r="F382" s="355">
        <f t="shared" si="70"/>
        <v>10677.5</v>
      </c>
      <c r="G382" s="355">
        <f t="shared" si="70"/>
        <v>5515</v>
      </c>
      <c r="H382" s="355" t="str">
        <f>H137</f>
        <v>-</v>
      </c>
      <c r="I382" s="355">
        <f t="shared" si="70"/>
        <v>13168</v>
      </c>
      <c r="K382" s="355" t="str">
        <f>K137</f>
        <v>-</v>
      </c>
      <c r="L382" s="355" t="str">
        <f t="shared" ref="L382:R382" si="71">L137</f>
        <v>-</v>
      </c>
      <c r="M382" s="355" t="str">
        <f t="shared" si="71"/>
        <v>-</v>
      </c>
      <c r="N382" s="355" t="str">
        <f t="shared" si="71"/>
        <v>-</v>
      </c>
      <c r="O382" s="355" t="str">
        <f t="shared" si="71"/>
        <v>-</v>
      </c>
      <c r="P382" s="355" t="str">
        <f t="shared" si="71"/>
        <v>-</v>
      </c>
      <c r="Q382" s="355" t="str">
        <f t="shared" si="71"/>
        <v>-</v>
      </c>
      <c r="R382" s="355" t="str">
        <f t="shared" si="71"/>
        <v>-</v>
      </c>
    </row>
    <row r="383" spans="1:18">
      <c r="A383" s="352">
        <v>2011</v>
      </c>
      <c r="B383" s="355" t="str">
        <f t="shared" ref="B383:I394" si="72">B142</f>
        <v>-</v>
      </c>
      <c r="C383" s="355" t="str">
        <f t="shared" si="72"/>
        <v>-</v>
      </c>
      <c r="D383" s="355" t="str">
        <f t="shared" si="72"/>
        <v>-</v>
      </c>
      <c r="E383" s="355">
        <f t="shared" si="72"/>
        <v>21085</v>
      </c>
      <c r="F383" s="355">
        <f t="shared" si="72"/>
        <v>17766</v>
      </c>
      <c r="G383" s="355">
        <f t="shared" si="72"/>
        <v>460</v>
      </c>
      <c r="H383" s="355" t="str">
        <f t="shared" si="72"/>
        <v>-</v>
      </c>
      <c r="I383" s="355">
        <f t="shared" si="72"/>
        <v>39311</v>
      </c>
      <c r="K383" s="355" t="str">
        <f t="shared" ref="K383:R394" si="73">K142</f>
        <v>-</v>
      </c>
      <c r="L383" s="355" t="str">
        <f t="shared" si="73"/>
        <v>-</v>
      </c>
      <c r="M383" s="355" t="str">
        <f t="shared" si="73"/>
        <v>-</v>
      </c>
      <c r="N383" s="355" t="str">
        <f t="shared" si="73"/>
        <v>-</v>
      </c>
      <c r="O383" s="355" t="str">
        <f t="shared" si="73"/>
        <v>-</v>
      </c>
      <c r="P383" s="355" t="str">
        <f t="shared" si="73"/>
        <v>-</v>
      </c>
      <c r="Q383" s="355" t="str">
        <f t="shared" si="73"/>
        <v>-</v>
      </c>
      <c r="R383" s="355" t="str">
        <f t="shared" si="73"/>
        <v>-</v>
      </c>
    </row>
    <row r="384" spans="1:18">
      <c r="A384" s="352">
        <v>2012</v>
      </c>
      <c r="B384" s="355" t="str">
        <f t="shared" si="72"/>
        <v>-</v>
      </c>
      <c r="C384" s="355" t="str">
        <f t="shared" si="72"/>
        <v>-</v>
      </c>
      <c r="D384" s="355" t="str">
        <f t="shared" si="72"/>
        <v>-</v>
      </c>
      <c r="E384" s="355">
        <f t="shared" si="72"/>
        <v>24324</v>
      </c>
      <c r="F384" s="355">
        <f t="shared" si="72"/>
        <v>12304</v>
      </c>
      <c r="G384" s="355">
        <f t="shared" si="72"/>
        <v>1654</v>
      </c>
      <c r="H384" s="355" t="str">
        <f t="shared" si="72"/>
        <v>-</v>
      </c>
      <c r="I384" s="355">
        <f t="shared" si="72"/>
        <v>38282</v>
      </c>
      <c r="K384" s="355" t="str">
        <f t="shared" si="73"/>
        <v>-</v>
      </c>
      <c r="L384" s="355" t="str">
        <f t="shared" si="73"/>
        <v>-</v>
      </c>
      <c r="M384" s="355" t="str">
        <f t="shared" si="73"/>
        <v>-</v>
      </c>
      <c r="N384" s="355" t="str">
        <f t="shared" si="73"/>
        <v>-</v>
      </c>
      <c r="O384" s="355" t="str">
        <f t="shared" si="73"/>
        <v>-</v>
      </c>
      <c r="P384" s="355" t="str">
        <f t="shared" si="73"/>
        <v>-</v>
      </c>
      <c r="Q384" s="355" t="str">
        <f t="shared" si="73"/>
        <v>-</v>
      </c>
      <c r="R384" s="355" t="str">
        <f t="shared" si="73"/>
        <v>-</v>
      </c>
    </row>
    <row r="385" spans="1:18">
      <c r="A385" s="352">
        <v>2013</v>
      </c>
      <c r="B385" s="355" t="str">
        <f t="shared" si="72"/>
        <v>-</v>
      </c>
      <c r="C385" s="355">
        <f t="shared" si="72"/>
        <v>4352</v>
      </c>
      <c r="D385" s="355">
        <f t="shared" si="72"/>
        <v>23785</v>
      </c>
      <c r="E385" s="355">
        <f t="shared" si="72"/>
        <v>68781</v>
      </c>
      <c r="F385" s="355">
        <f t="shared" si="72"/>
        <v>14916</v>
      </c>
      <c r="G385" s="355">
        <f t="shared" si="72"/>
        <v>4324</v>
      </c>
      <c r="H385" s="355" t="str">
        <f t="shared" si="72"/>
        <v>-</v>
      </c>
      <c r="I385" s="355">
        <f t="shared" si="72"/>
        <v>116158</v>
      </c>
      <c r="K385" s="355" t="str">
        <f t="shared" si="73"/>
        <v>-</v>
      </c>
      <c r="L385" s="355" t="str">
        <f t="shared" si="73"/>
        <v>-</v>
      </c>
      <c r="M385" s="355" t="str">
        <f t="shared" si="73"/>
        <v>-</v>
      </c>
      <c r="N385" s="355" t="str">
        <f t="shared" si="73"/>
        <v>-</v>
      </c>
      <c r="O385" s="355" t="str">
        <f t="shared" si="73"/>
        <v>-</v>
      </c>
      <c r="P385" s="355" t="str">
        <f t="shared" si="73"/>
        <v>-</v>
      </c>
      <c r="Q385" s="355" t="str">
        <f t="shared" si="73"/>
        <v>-</v>
      </c>
      <c r="R385" s="355" t="str">
        <f t="shared" si="73"/>
        <v>-</v>
      </c>
    </row>
    <row r="386" spans="1:18">
      <c r="A386" s="352">
        <v>2014</v>
      </c>
      <c r="B386" s="355" t="str">
        <f t="shared" si="72"/>
        <v>-</v>
      </c>
      <c r="C386" s="355" t="str">
        <f t="shared" si="72"/>
        <v>-</v>
      </c>
      <c r="D386" s="355">
        <f t="shared" si="72"/>
        <v>23126</v>
      </c>
      <c r="E386" s="355">
        <f t="shared" si="72"/>
        <v>45563</v>
      </c>
      <c r="F386" s="355">
        <f t="shared" si="72"/>
        <v>7788</v>
      </c>
      <c r="G386" s="355">
        <f t="shared" si="72"/>
        <v>454</v>
      </c>
      <c r="H386" s="355" t="str">
        <f t="shared" si="72"/>
        <v>-</v>
      </c>
      <c r="I386" s="355">
        <f t="shared" si="72"/>
        <v>76931</v>
      </c>
      <c r="K386" s="355" t="str">
        <f t="shared" si="73"/>
        <v>-</v>
      </c>
      <c r="L386" s="355" t="str">
        <f t="shared" si="73"/>
        <v>-</v>
      </c>
      <c r="M386" s="355" t="str">
        <f t="shared" si="73"/>
        <v>-</v>
      </c>
      <c r="N386" s="355" t="str">
        <f t="shared" si="73"/>
        <v>-</v>
      </c>
      <c r="O386" s="355" t="str">
        <f t="shared" si="73"/>
        <v>-</v>
      </c>
      <c r="P386" s="355" t="str">
        <f t="shared" si="73"/>
        <v>-</v>
      </c>
      <c r="Q386" s="355" t="str">
        <f t="shared" si="73"/>
        <v>-</v>
      </c>
      <c r="R386" s="355" t="str">
        <f t="shared" si="73"/>
        <v>-</v>
      </c>
    </row>
    <row r="387" spans="1:18">
      <c r="A387" s="352">
        <v>2015</v>
      </c>
      <c r="B387" s="355" t="str">
        <f t="shared" si="72"/>
        <v>-</v>
      </c>
      <c r="C387" s="355">
        <f t="shared" si="72"/>
        <v>38546</v>
      </c>
      <c r="D387" s="355">
        <f t="shared" si="72"/>
        <v>11317</v>
      </c>
      <c r="E387" s="355">
        <f t="shared" si="72"/>
        <v>5333</v>
      </c>
      <c r="F387" s="355">
        <f t="shared" si="72"/>
        <v>3848</v>
      </c>
      <c r="G387" s="355">
        <f t="shared" si="72"/>
        <v>1008</v>
      </c>
      <c r="H387" s="355" t="str">
        <f t="shared" si="72"/>
        <v>-</v>
      </c>
      <c r="I387" s="355">
        <f t="shared" si="72"/>
        <v>60052</v>
      </c>
      <c r="K387" s="355" t="str">
        <f t="shared" si="73"/>
        <v>-</v>
      </c>
      <c r="L387" s="355" t="str">
        <f t="shared" si="73"/>
        <v>-</v>
      </c>
      <c r="M387" s="355" t="str">
        <f t="shared" si="73"/>
        <v>-</v>
      </c>
      <c r="N387" s="355" t="str">
        <f t="shared" si="73"/>
        <v>-</v>
      </c>
      <c r="O387" s="355" t="str">
        <f t="shared" si="73"/>
        <v>-</v>
      </c>
      <c r="P387" s="355" t="str">
        <f t="shared" si="73"/>
        <v>-</v>
      </c>
      <c r="Q387" s="355" t="str">
        <f t="shared" si="73"/>
        <v>-</v>
      </c>
      <c r="R387" s="355" t="str">
        <f t="shared" si="73"/>
        <v>-</v>
      </c>
    </row>
    <row r="388" spans="1:18">
      <c r="A388" s="352">
        <v>2016</v>
      </c>
      <c r="B388" s="355" t="str">
        <f t="shared" si="72"/>
        <v>-</v>
      </c>
      <c r="C388" s="355" t="str">
        <f t="shared" si="72"/>
        <v>-</v>
      </c>
      <c r="D388" s="355">
        <f t="shared" si="72"/>
        <v>9956</v>
      </c>
      <c r="E388" s="355" t="str">
        <f t="shared" si="72"/>
        <v>-</v>
      </c>
      <c r="F388" s="355">
        <f t="shared" si="72"/>
        <v>4515</v>
      </c>
      <c r="G388" s="355">
        <f t="shared" si="72"/>
        <v>909</v>
      </c>
      <c r="H388" s="355" t="str">
        <f t="shared" si="72"/>
        <v>-</v>
      </c>
      <c r="I388" s="355">
        <f t="shared" si="72"/>
        <v>15380</v>
      </c>
      <c r="K388" s="355" t="str">
        <f t="shared" si="73"/>
        <v>-</v>
      </c>
      <c r="L388" s="355" t="str">
        <f t="shared" si="73"/>
        <v>-</v>
      </c>
      <c r="M388" s="355" t="str">
        <f t="shared" si="73"/>
        <v>-</v>
      </c>
      <c r="N388" s="355" t="str">
        <f t="shared" si="73"/>
        <v>-</v>
      </c>
      <c r="O388" s="355" t="str">
        <f t="shared" si="73"/>
        <v>-</v>
      </c>
      <c r="P388" s="355" t="str">
        <f t="shared" si="73"/>
        <v>-</v>
      </c>
      <c r="Q388" s="355" t="str">
        <f t="shared" si="73"/>
        <v>-</v>
      </c>
      <c r="R388" s="355" t="str">
        <f t="shared" si="73"/>
        <v>-</v>
      </c>
    </row>
    <row r="389" spans="1:18">
      <c r="A389" s="352">
        <v>2017</v>
      </c>
      <c r="B389" s="355" t="str">
        <f t="shared" si="72"/>
        <v>-</v>
      </c>
      <c r="C389" s="355" t="str">
        <f t="shared" si="72"/>
        <v>-</v>
      </c>
      <c r="D389" s="355" t="str">
        <f t="shared" si="72"/>
        <v>-</v>
      </c>
      <c r="E389" s="355" t="str">
        <f t="shared" si="72"/>
        <v>-</v>
      </c>
      <c r="F389" s="355" t="str">
        <f t="shared" si="72"/>
        <v>-</v>
      </c>
      <c r="G389" s="355">
        <f t="shared" si="72"/>
        <v>1935</v>
      </c>
      <c r="H389" s="355" t="str">
        <f t="shared" si="72"/>
        <v>-</v>
      </c>
      <c r="I389" s="355">
        <f t="shared" si="72"/>
        <v>1935</v>
      </c>
      <c r="K389" s="355" t="str">
        <f t="shared" si="73"/>
        <v>-</v>
      </c>
      <c r="L389" s="355" t="str">
        <f t="shared" si="73"/>
        <v>-</v>
      </c>
      <c r="M389" s="355" t="str">
        <f t="shared" si="73"/>
        <v>-</v>
      </c>
      <c r="N389" s="355" t="str">
        <f t="shared" si="73"/>
        <v>-</v>
      </c>
      <c r="O389" s="355" t="str">
        <f t="shared" si="73"/>
        <v>-</v>
      </c>
      <c r="P389" s="355" t="str">
        <f t="shared" si="73"/>
        <v>-</v>
      </c>
      <c r="Q389" s="355" t="str">
        <f t="shared" si="73"/>
        <v>-</v>
      </c>
      <c r="R389" s="355" t="str">
        <f t="shared" si="73"/>
        <v>-</v>
      </c>
    </row>
    <row r="390" spans="1:18">
      <c r="A390" s="352">
        <v>2018</v>
      </c>
      <c r="B390" s="355" t="str">
        <f t="shared" si="72"/>
        <v>-</v>
      </c>
      <c r="C390" s="355" t="str">
        <f t="shared" si="72"/>
        <v>-</v>
      </c>
      <c r="D390" s="355" t="str">
        <f t="shared" si="72"/>
        <v>-</v>
      </c>
      <c r="E390" s="355">
        <f t="shared" si="72"/>
        <v>6081</v>
      </c>
      <c r="F390" s="355">
        <f t="shared" si="72"/>
        <v>4137</v>
      </c>
      <c r="G390" s="355">
        <f t="shared" si="72"/>
        <v>333</v>
      </c>
      <c r="H390" s="355" t="str">
        <f t="shared" si="72"/>
        <v>-</v>
      </c>
      <c r="I390" s="355">
        <f t="shared" si="72"/>
        <v>10551</v>
      </c>
      <c r="K390" s="355" t="str">
        <f t="shared" si="73"/>
        <v>-</v>
      </c>
      <c r="L390" s="355" t="str">
        <f t="shared" si="73"/>
        <v>-</v>
      </c>
      <c r="M390" s="355" t="str">
        <f t="shared" si="73"/>
        <v>-</v>
      </c>
      <c r="N390" s="355" t="str">
        <f t="shared" si="73"/>
        <v>-</v>
      </c>
      <c r="O390" s="355" t="str">
        <f t="shared" si="73"/>
        <v>-</v>
      </c>
      <c r="P390" s="355" t="str">
        <f t="shared" si="73"/>
        <v>-</v>
      </c>
      <c r="Q390" s="355" t="str">
        <f t="shared" si="73"/>
        <v>-</v>
      </c>
      <c r="R390" s="355" t="str">
        <f t="shared" si="73"/>
        <v>-</v>
      </c>
    </row>
    <row r="391" spans="1:18">
      <c r="A391" s="372">
        <v>2019</v>
      </c>
      <c r="B391" s="355" t="str">
        <f t="shared" si="72"/>
        <v>-</v>
      </c>
      <c r="C391" s="355" t="str">
        <f t="shared" si="72"/>
        <v>-</v>
      </c>
      <c r="D391" s="355">
        <f t="shared" si="72"/>
        <v>3581</v>
      </c>
      <c r="E391" s="355">
        <f t="shared" si="72"/>
        <v>2894</v>
      </c>
      <c r="F391" s="355">
        <f t="shared" si="72"/>
        <v>2806</v>
      </c>
      <c r="G391" s="355" t="str">
        <f t="shared" si="72"/>
        <v>-</v>
      </c>
      <c r="H391" s="355" t="str">
        <f t="shared" si="72"/>
        <v>-</v>
      </c>
      <c r="I391" s="355">
        <f t="shared" si="72"/>
        <v>9281</v>
      </c>
      <c r="K391" s="355" t="str">
        <f t="shared" si="73"/>
        <v>-</v>
      </c>
      <c r="L391" s="355" t="str">
        <f t="shared" si="73"/>
        <v>-</v>
      </c>
      <c r="M391" s="355" t="str">
        <f t="shared" si="73"/>
        <v>-</v>
      </c>
      <c r="N391" s="355" t="str">
        <f t="shared" si="73"/>
        <v>-</v>
      </c>
      <c r="O391" s="355" t="str">
        <f t="shared" si="73"/>
        <v>-</v>
      </c>
      <c r="P391" s="355" t="str">
        <f t="shared" si="73"/>
        <v>-</v>
      </c>
      <c r="Q391" s="355" t="str">
        <f t="shared" si="73"/>
        <v>-</v>
      </c>
      <c r="R391" s="355" t="str">
        <f t="shared" si="73"/>
        <v>-</v>
      </c>
    </row>
    <row r="392" spans="1:18">
      <c r="A392" s="372">
        <v>2020</v>
      </c>
      <c r="B392" s="355" t="str">
        <f t="shared" si="72"/>
        <v>-</v>
      </c>
      <c r="C392" s="355" t="str">
        <f t="shared" si="72"/>
        <v>-</v>
      </c>
      <c r="D392" s="355" t="str">
        <f t="shared" si="72"/>
        <v>-</v>
      </c>
      <c r="E392" s="355" t="str">
        <f t="shared" si="72"/>
        <v>-</v>
      </c>
      <c r="F392" s="355">
        <f t="shared" si="72"/>
        <v>1617</v>
      </c>
      <c r="G392" s="355">
        <f t="shared" si="72"/>
        <v>232</v>
      </c>
      <c r="H392" s="355" t="str">
        <f t="shared" si="72"/>
        <v>-</v>
      </c>
      <c r="I392" s="355">
        <f t="shared" si="72"/>
        <v>1849</v>
      </c>
      <c r="K392" s="355" t="str">
        <f t="shared" si="73"/>
        <v>-</v>
      </c>
      <c r="L392" s="355" t="str">
        <f t="shared" si="73"/>
        <v>-</v>
      </c>
      <c r="M392" s="355" t="str">
        <f t="shared" si="73"/>
        <v>-</v>
      </c>
      <c r="N392" s="355" t="str">
        <f t="shared" si="73"/>
        <v>-</v>
      </c>
      <c r="O392" s="355" t="str">
        <f t="shared" si="73"/>
        <v>-</v>
      </c>
      <c r="P392" s="355" t="str">
        <f t="shared" si="73"/>
        <v>-</v>
      </c>
      <c r="Q392" s="355" t="str">
        <f t="shared" si="73"/>
        <v>-</v>
      </c>
      <c r="R392" s="355" t="str">
        <f t="shared" si="73"/>
        <v>-</v>
      </c>
    </row>
    <row r="393" spans="1:18">
      <c r="A393" s="372">
        <v>2021</v>
      </c>
      <c r="B393" s="355" t="str">
        <f t="shared" si="72"/>
        <v>-</v>
      </c>
      <c r="C393" s="355" t="str">
        <f t="shared" si="72"/>
        <v>-</v>
      </c>
      <c r="D393" s="355" t="str">
        <f t="shared" si="72"/>
        <v>-</v>
      </c>
      <c r="E393" s="355" t="str">
        <f t="shared" si="72"/>
        <v>-</v>
      </c>
      <c r="F393" s="355">
        <f t="shared" si="72"/>
        <v>42817</v>
      </c>
      <c r="G393" s="355">
        <f t="shared" si="72"/>
        <v>1908</v>
      </c>
      <c r="H393" s="355" t="str">
        <f t="shared" si="72"/>
        <v>-</v>
      </c>
      <c r="I393" s="355">
        <f t="shared" si="72"/>
        <v>44725</v>
      </c>
      <c r="K393" s="355" t="str">
        <f t="shared" si="73"/>
        <v>-</v>
      </c>
      <c r="L393" s="355" t="str">
        <f t="shared" si="73"/>
        <v>-</v>
      </c>
      <c r="M393" s="355" t="str">
        <f t="shared" si="73"/>
        <v>-</v>
      </c>
      <c r="N393" s="355" t="str">
        <f t="shared" si="73"/>
        <v>-</v>
      </c>
      <c r="O393" s="355" t="str">
        <f t="shared" si="73"/>
        <v>-</v>
      </c>
      <c r="P393" s="355" t="str">
        <f t="shared" si="73"/>
        <v>-</v>
      </c>
      <c r="Q393" s="355" t="str">
        <f t="shared" si="73"/>
        <v>-</v>
      </c>
      <c r="R393" s="355" t="str">
        <f t="shared" si="73"/>
        <v>-</v>
      </c>
    </row>
    <row r="394" spans="1:18">
      <c r="A394" s="372">
        <v>2022</v>
      </c>
      <c r="B394" s="355" t="str">
        <f t="shared" si="72"/>
        <v>-</v>
      </c>
      <c r="C394" s="355" t="str">
        <f t="shared" si="72"/>
        <v>-</v>
      </c>
      <c r="D394" s="355" t="str">
        <f t="shared" si="72"/>
        <v>-</v>
      </c>
      <c r="E394" s="355">
        <f t="shared" si="72"/>
        <v>10501</v>
      </c>
      <c r="F394" s="355">
        <f t="shared" si="72"/>
        <v>11168</v>
      </c>
      <c r="G394" s="355" t="str">
        <f t="shared" si="72"/>
        <v>-</v>
      </c>
      <c r="H394" s="355" t="str">
        <f t="shared" si="72"/>
        <v>-</v>
      </c>
      <c r="I394" s="355">
        <f t="shared" si="72"/>
        <v>21669</v>
      </c>
      <c r="K394" s="355" t="str">
        <f t="shared" si="73"/>
        <v>-</v>
      </c>
      <c r="L394" s="355" t="str">
        <f t="shared" si="73"/>
        <v>-</v>
      </c>
      <c r="M394" s="355" t="str">
        <f t="shared" si="73"/>
        <v>-</v>
      </c>
      <c r="N394" s="355" t="str">
        <f t="shared" si="73"/>
        <v>-</v>
      </c>
      <c r="O394" s="355" t="str">
        <f t="shared" si="73"/>
        <v>-</v>
      </c>
      <c r="P394" s="355" t="str">
        <f t="shared" si="73"/>
        <v>-</v>
      </c>
      <c r="Q394" s="355" t="str">
        <f t="shared" si="73"/>
        <v>-</v>
      </c>
      <c r="R394" s="355" t="str">
        <f t="shared" si="73"/>
        <v>-</v>
      </c>
    </row>
    <row r="395" spans="1:18">
      <c r="A395" s="372">
        <v>2023</v>
      </c>
      <c r="B395" s="355" t="str">
        <f t="shared" ref="B395:I396" si="74">B154</f>
        <v>-</v>
      </c>
      <c r="C395" s="355" t="str">
        <f t="shared" si="74"/>
        <v>-</v>
      </c>
      <c r="D395" s="355" t="str">
        <f t="shared" si="74"/>
        <v>-</v>
      </c>
      <c r="E395" s="355" t="str">
        <f t="shared" si="74"/>
        <v>-</v>
      </c>
      <c r="F395" s="355" t="str">
        <f t="shared" si="74"/>
        <v>-</v>
      </c>
      <c r="G395" s="355" t="str">
        <f t="shared" si="74"/>
        <v>-</v>
      </c>
      <c r="H395" s="355" t="str">
        <f t="shared" si="74"/>
        <v>-</v>
      </c>
      <c r="I395" s="355" t="str">
        <f t="shared" si="74"/>
        <v>-</v>
      </c>
      <c r="K395" s="355" t="str">
        <f t="shared" ref="K395:R396" si="75">K154</f>
        <v>-</v>
      </c>
      <c r="L395" s="355" t="str">
        <f t="shared" si="75"/>
        <v>-</v>
      </c>
      <c r="M395" s="355" t="str">
        <f t="shared" si="75"/>
        <v>-</v>
      </c>
      <c r="N395" s="355" t="str">
        <f t="shared" si="75"/>
        <v>-</v>
      </c>
      <c r="O395" s="355" t="str">
        <f t="shared" si="75"/>
        <v>-</v>
      </c>
      <c r="P395" s="355" t="str">
        <f t="shared" si="75"/>
        <v>-</v>
      </c>
      <c r="Q395" s="355" t="str">
        <f t="shared" si="75"/>
        <v>-</v>
      </c>
      <c r="R395" s="355" t="str">
        <f t="shared" si="75"/>
        <v>-</v>
      </c>
    </row>
    <row r="396" spans="1:18">
      <c r="A396" s="372">
        <v>2024</v>
      </c>
      <c r="B396" s="355" t="str">
        <f t="shared" si="74"/>
        <v>-</v>
      </c>
      <c r="C396" s="355" t="str">
        <f t="shared" si="74"/>
        <v>-</v>
      </c>
      <c r="D396" s="355" t="str">
        <f t="shared" si="74"/>
        <v>-</v>
      </c>
      <c r="E396" s="355" t="str">
        <f t="shared" si="74"/>
        <v>-</v>
      </c>
      <c r="F396" s="355" t="str">
        <f t="shared" si="74"/>
        <v>-</v>
      </c>
      <c r="G396" s="355" t="str">
        <f t="shared" si="74"/>
        <v>-</v>
      </c>
      <c r="H396" s="355" t="str">
        <f t="shared" si="74"/>
        <v>-</v>
      </c>
      <c r="I396" s="355" t="str">
        <f t="shared" si="74"/>
        <v>-</v>
      </c>
      <c r="K396" s="355" t="str">
        <f t="shared" si="75"/>
        <v>-</v>
      </c>
      <c r="L396" s="355" t="str">
        <f t="shared" si="75"/>
        <v>-</v>
      </c>
      <c r="M396" s="355" t="str">
        <f t="shared" si="75"/>
        <v>-</v>
      </c>
      <c r="N396" s="355" t="str">
        <f t="shared" si="75"/>
        <v>-</v>
      </c>
      <c r="O396" s="355" t="str">
        <f t="shared" si="75"/>
        <v>-</v>
      </c>
      <c r="P396" s="355" t="str">
        <f t="shared" si="75"/>
        <v>-</v>
      </c>
      <c r="Q396" s="355" t="str">
        <f t="shared" si="75"/>
        <v>-</v>
      </c>
      <c r="R396" s="355" t="str">
        <f t="shared" si="75"/>
        <v>-</v>
      </c>
    </row>
    <row r="397" spans="1:18" ht="8.1" customHeight="1"/>
    <row r="398" spans="1:18">
      <c r="A398" s="382" t="str">
        <f>A157</f>
        <v>San Francisco</v>
      </c>
    </row>
    <row r="399" spans="1:18">
      <c r="A399" s="352" t="s">
        <v>10</v>
      </c>
      <c r="B399" s="46" t="s">
        <v>15</v>
      </c>
      <c r="C399" s="355">
        <f>AVERAGE(C168:C172)</f>
        <v>131362</v>
      </c>
      <c r="D399" s="355">
        <f>AVERAGE(D168:D172)</f>
        <v>111938</v>
      </c>
      <c r="E399" s="355">
        <f>AVERAGE(E168:E172)</f>
        <v>71214.399999999994</v>
      </c>
      <c r="F399" s="355">
        <f>AVERAGE(F168:F172)</f>
        <v>26550.400000000001</v>
      </c>
      <c r="G399" s="355">
        <f>AVERAGE(G168:G172)</f>
        <v>10050</v>
      </c>
      <c r="H399" s="46" t="s">
        <v>15</v>
      </c>
      <c r="I399" s="355">
        <f>AVERAGE(I168:I172)</f>
        <v>351114.8</v>
      </c>
      <c r="K399" s="46" t="s">
        <v>15</v>
      </c>
      <c r="L399" s="46" t="s">
        <v>15</v>
      </c>
      <c r="M399" s="355">
        <f>AVERAGE(M168:M172)</f>
        <v>5375.2</v>
      </c>
      <c r="N399" s="355">
        <f>AVERAGE(N168:N172)</f>
        <v>3280.2</v>
      </c>
      <c r="O399" s="355">
        <f>AVERAGE(O168:O172)</f>
        <v>819.5</v>
      </c>
      <c r="P399" s="355">
        <f>AVERAGE(P168:P172)</f>
        <v>82.25</v>
      </c>
      <c r="Q399" s="46" t="s">
        <v>15</v>
      </c>
      <c r="R399" s="355">
        <f>AVERAGE(R168:R172)</f>
        <v>9376.7999999999993</v>
      </c>
    </row>
    <row r="400" spans="1:18">
      <c r="A400" s="352" t="s">
        <v>11</v>
      </c>
      <c r="B400" s="46" t="s">
        <v>15</v>
      </c>
      <c r="C400" s="355">
        <f>AVERAGE(C173:C177)</f>
        <v>69489.399999999994</v>
      </c>
      <c r="D400" s="355">
        <f>AVERAGE(D173:D177)</f>
        <v>43811.199999999997</v>
      </c>
      <c r="E400" s="355">
        <f>AVERAGE(E173:E177)</f>
        <v>43504</v>
      </c>
      <c r="F400" s="355">
        <f>AVERAGE(F173:F177)</f>
        <v>29911</v>
      </c>
      <c r="G400" s="355">
        <f>AVERAGE(G173:G177)</f>
        <v>13872.6</v>
      </c>
      <c r="H400" s="46" t="s">
        <v>15</v>
      </c>
      <c r="I400" s="355">
        <f>AVERAGE(I173:I177)</f>
        <v>200588.2</v>
      </c>
      <c r="K400" s="46" t="s">
        <v>15</v>
      </c>
      <c r="L400" s="46" t="s">
        <v>15</v>
      </c>
      <c r="M400" s="355">
        <f>AVERAGE(M173:M177)</f>
        <v>33100</v>
      </c>
      <c r="N400" s="355">
        <f>AVERAGE(N173:N177)</f>
        <v>19700</v>
      </c>
      <c r="O400" s="355">
        <f>AVERAGE(O173:O177)</f>
        <v>500</v>
      </c>
      <c r="P400" s="46" t="s">
        <v>15</v>
      </c>
      <c r="Q400" s="46" t="s">
        <v>15</v>
      </c>
      <c r="R400" s="355">
        <f>AVERAGE(R173:R177)</f>
        <v>26900</v>
      </c>
    </row>
    <row r="401" spans="1:18">
      <c r="A401" s="352" t="s">
        <v>12</v>
      </c>
      <c r="B401" s="355">
        <f t="shared" ref="B401:G401" si="76">AVERAGE(B178:B182)</f>
        <v>3266</v>
      </c>
      <c r="C401" s="355">
        <f t="shared" si="76"/>
        <v>49930.6</v>
      </c>
      <c r="D401" s="355">
        <f t="shared" si="76"/>
        <v>51658.8</v>
      </c>
      <c r="E401" s="355">
        <f t="shared" si="76"/>
        <v>57754.400000000001</v>
      </c>
      <c r="F401" s="355">
        <f t="shared" si="76"/>
        <v>20264.2</v>
      </c>
      <c r="G401" s="355">
        <f t="shared" si="76"/>
        <v>15401</v>
      </c>
      <c r="H401" s="46" t="s">
        <v>15</v>
      </c>
      <c r="I401" s="355">
        <f>AVERAGE(I178:I182)</f>
        <v>195662.2</v>
      </c>
      <c r="K401" s="46" t="s">
        <v>15</v>
      </c>
      <c r="L401" s="46" t="s">
        <v>15</v>
      </c>
      <c r="M401" s="46" t="s">
        <v>15</v>
      </c>
      <c r="N401" s="46" t="s">
        <v>15</v>
      </c>
      <c r="O401" s="46" t="s">
        <v>15</v>
      </c>
      <c r="P401" s="46" t="s">
        <v>15</v>
      </c>
      <c r="Q401" s="46" t="s">
        <v>15</v>
      </c>
      <c r="R401" s="46" t="s">
        <v>15</v>
      </c>
    </row>
    <row r="402" spans="1:18">
      <c r="A402" s="352" t="s">
        <v>13</v>
      </c>
      <c r="B402" s="355" t="str">
        <f>B183</f>
        <v>-</v>
      </c>
      <c r="C402" s="355">
        <f t="shared" ref="C402:I402" si="77">AVERAGE(C183:C187)</f>
        <v>52400.75</v>
      </c>
      <c r="D402" s="355">
        <f t="shared" si="77"/>
        <v>74745.5</v>
      </c>
      <c r="E402" s="355">
        <f t="shared" si="77"/>
        <v>75262</v>
      </c>
      <c r="F402" s="355">
        <f t="shared" si="77"/>
        <v>19185.8</v>
      </c>
      <c r="G402" s="355">
        <f t="shared" si="77"/>
        <v>12158.2</v>
      </c>
      <c r="H402" s="355">
        <f t="shared" si="77"/>
        <v>1904.6</v>
      </c>
      <c r="I402" s="355">
        <f t="shared" si="77"/>
        <v>210227.6</v>
      </c>
      <c r="K402" s="355" t="str">
        <f t="shared" ref="K402:R402" si="78">K183</f>
        <v>-</v>
      </c>
      <c r="L402" s="355" t="str">
        <f t="shared" si="78"/>
        <v>-</v>
      </c>
      <c r="M402" s="355" t="str">
        <f t="shared" si="78"/>
        <v>-</v>
      </c>
      <c r="N402" s="355" t="str">
        <f t="shared" si="78"/>
        <v>-</v>
      </c>
      <c r="O402" s="355" t="str">
        <f t="shared" si="78"/>
        <v>-</v>
      </c>
      <c r="P402" s="355" t="str">
        <f t="shared" si="78"/>
        <v>-</v>
      </c>
      <c r="Q402" s="355" t="str">
        <f t="shared" si="78"/>
        <v>-</v>
      </c>
      <c r="R402" s="355" t="str">
        <f t="shared" si="78"/>
        <v>-</v>
      </c>
    </row>
    <row r="403" spans="1:18">
      <c r="A403" s="352" t="s">
        <v>14</v>
      </c>
      <c r="B403" s="355" t="str">
        <f>B188</f>
        <v>-</v>
      </c>
      <c r="C403" s="355">
        <f>AVERAGE(C188:C192)</f>
        <v>25396</v>
      </c>
      <c r="D403" s="355" t="str">
        <f>D188</f>
        <v>-</v>
      </c>
      <c r="E403" s="355">
        <f>AVERAGE(E188:E192)</f>
        <v>19140</v>
      </c>
      <c r="F403" s="355">
        <f t="shared" ref="F403:I403" si="79">AVERAGE(F188:F192)</f>
        <v>12887.5</v>
      </c>
      <c r="G403" s="355">
        <f t="shared" si="79"/>
        <v>7016.5</v>
      </c>
      <c r="H403" s="355">
        <f t="shared" si="79"/>
        <v>712</v>
      </c>
      <c r="I403" s="355">
        <f t="shared" si="79"/>
        <v>41349.333333333336</v>
      </c>
      <c r="K403" s="355" t="str">
        <f>K188</f>
        <v>-</v>
      </c>
      <c r="L403" s="355" t="str">
        <f t="shared" ref="L403:R403" si="80">L188</f>
        <v>-</v>
      </c>
      <c r="M403" s="355" t="str">
        <f t="shared" si="80"/>
        <v>-</v>
      </c>
      <c r="N403" s="355" t="str">
        <f t="shared" si="80"/>
        <v>-</v>
      </c>
      <c r="O403" s="355" t="str">
        <f t="shared" si="80"/>
        <v>-</v>
      </c>
      <c r="P403" s="355" t="str">
        <f t="shared" si="80"/>
        <v>-</v>
      </c>
      <c r="Q403" s="355" t="str">
        <f t="shared" si="80"/>
        <v>-</v>
      </c>
      <c r="R403" s="355" t="str">
        <f t="shared" si="80"/>
        <v>-</v>
      </c>
    </row>
    <row r="404" spans="1:18">
      <c r="A404" s="352">
        <v>2011</v>
      </c>
      <c r="B404" s="355" t="str">
        <f t="shared" ref="B404:I415" si="81">B193</f>
        <v>-</v>
      </c>
      <c r="C404" s="355">
        <f t="shared" si="81"/>
        <v>7753</v>
      </c>
      <c r="D404" s="355">
        <f t="shared" si="81"/>
        <v>2830</v>
      </c>
      <c r="E404" s="355">
        <f t="shared" si="81"/>
        <v>8305</v>
      </c>
      <c r="F404" s="355">
        <f t="shared" si="81"/>
        <v>1395</v>
      </c>
      <c r="G404" s="355">
        <f t="shared" si="81"/>
        <v>1312</v>
      </c>
      <c r="H404" s="355">
        <f t="shared" si="81"/>
        <v>317</v>
      </c>
      <c r="I404" s="355">
        <f t="shared" si="81"/>
        <v>21912</v>
      </c>
      <c r="K404" s="355" t="str">
        <f t="shared" ref="K404:R415" si="82">K193</f>
        <v>-</v>
      </c>
      <c r="L404" s="355" t="str">
        <f t="shared" si="82"/>
        <v>-</v>
      </c>
      <c r="M404" s="355" t="str">
        <f t="shared" si="82"/>
        <v>-</v>
      </c>
      <c r="N404" s="355" t="str">
        <f t="shared" si="82"/>
        <v>-</v>
      </c>
      <c r="O404" s="355" t="str">
        <f t="shared" si="82"/>
        <v>-</v>
      </c>
      <c r="P404" s="355" t="str">
        <f t="shared" si="82"/>
        <v>-</v>
      </c>
      <c r="Q404" s="355" t="str">
        <f t="shared" si="82"/>
        <v>-</v>
      </c>
      <c r="R404" s="355" t="str">
        <f t="shared" si="82"/>
        <v>-</v>
      </c>
    </row>
    <row r="405" spans="1:18">
      <c r="A405" s="352">
        <v>2012</v>
      </c>
      <c r="B405" s="355" t="str">
        <f t="shared" si="81"/>
        <v>-</v>
      </c>
      <c r="C405" s="355">
        <f t="shared" si="81"/>
        <v>34005</v>
      </c>
      <c r="D405" s="355">
        <f t="shared" si="81"/>
        <v>10090</v>
      </c>
      <c r="E405" s="355">
        <f t="shared" si="81"/>
        <v>51592</v>
      </c>
      <c r="F405" s="355">
        <f t="shared" si="81"/>
        <v>14292</v>
      </c>
      <c r="G405" s="355">
        <f t="shared" si="81"/>
        <v>5808</v>
      </c>
      <c r="H405" s="355">
        <f t="shared" si="81"/>
        <v>3313</v>
      </c>
      <c r="I405" s="355">
        <f t="shared" si="81"/>
        <v>119100</v>
      </c>
      <c r="K405" s="355" t="str">
        <f t="shared" si="82"/>
        <v>-</v>
      </c>
      <c r="L405" s="355" t="str">
        <f t="shared" si="82"/>
        <v>-</v>
      </c>
      <c r="M405" s="355" t="str">
        <f t="shared" si="82"/>
        <v>-</v>
      </c>
      <c r="N405" s="355" t="str">
        <f t="shared" si="82"/>
        <v>-</v>
      </c>
      <c r="O405" s="355" t="str">
        <f t="shared" si="82"/>
        <v>-</v>
      </c>
      <c r="P405" s="355" t="str">
        <f t="shared" si="82"/>
        <v>-</v>
      </c>
      <c r="Q405" s="355" t="str">
        <f t="shared" si="82"/>
        <v>-</v>
      </c>
      <c r="R405" s="355" t="str">
        <f t="shared" si="82"/>
        <v>-</v>
      </c>
    </row>
    <row r="406" spans="1:18">
      <c r="A406" s="352">
        <v>2013</v>
      </c>
      <c r="B406" s="355" t="str">
        <f t="shared" si="81"/>
        <v>-</v>
      </c>
      <c r="C406" s="355">
        <f t="shared" si="81"/>
        <v>56365</v>
      </c>
      <c r="D406" s="355">
        <f t="shared" si="81"/>
        <v>47837</v>
      </c>
      <c r="E406" s="355">
        <f t="shared" si="81"/>
        <v>24215</v>
      </c>
      <c r="F406" s="355">
        <f t="shared" si="81"/>
        <v>7819</v>
      </c>
      <c r="G406" s="355">
        <f t="shared" si="81"/>
        <v>6477</v>
      </c>
      <c r="H406" s="355">
        <f t="shared" si="81"/>
        <v>941</v>
      </c>
      <c r="I406" s="355">
        <f t="shared" si="81"/>
        <v>143654</v>
      </c>
      <c r="K406" s="355" t="str">
        <f t="shared" si="82"/>
        <v>-</v>
      </c>
      <c r="L406" s="355" t="str">
        <f t="shared" si="82"/>
        <v>-</v>
      </c>
      <c r="M406" s="355" t="str">
        <f t="shared" si="82"/>
        <v>-</v>
      </c>
      <c r="N406" s="355" t="str">
        <f t="shared" si="82"/>
        <v>-</v>
      </c>
      <c r="O406" s="355" t="str">
        <f t="shared" si="82"/>
        <v>-</v>
      </c>
      <c r="P406" s="355" t="str">
        <f t="shared" si="82"/>
        <v>-</v>
      </c>
      <c r="Q406" s="355" t="str">
        <f t="shared" si="82"/>
        <v>-</v>
      </c>
      <c r="R406" s="355" t="str">
        <f t="shared" si="82"/>
        <v>-</v>
      </c>
    </row>
    <row r="407" spans="1:18">
      <c r="A407" s="352">
        <v>2014</v>
      </c>
      <c r="B407" s="355" t="str">
        <f t="shared" si="81"/>
        <v>-</v>
      </c>
      <c r="C407" s="355">
        <f t="shared" si="81"/>
        <v>30605</v>
      </c>
      <c r="D407" s="355">
        <f t="shared" si="81"/>
        <v>14917</v>
      </c>
      <c r="E407" s="355">
        <f t="shared" si="81"/>
        <v>6994</v>
      </c>
      <c r="F407" s="355">
        <f t="shared" si="81"/>
        <v>15879</v>
      </c>
      <c r="G407" s="355">
        <f t="shared" si="81"/>
        <v>11044</v>
      </c>
      <c r="H407" s="355">
        <f t="shared" si="81"/>
        <v>2985</v>
      </c>
      <c r="I407" s="355">
        <f t="shared" si="81"/>
        <v>82424</v>
      </c>
      <c r="K407" s="355" t="str">
        <f t="shared" si="82"/>
        <v>-</v>
      </c>
      <c r="L407" s="355" t="str">
        <f t="shared" si="82"/>
        <v>-</v>
      </c>
      <c r="M407" s="355" t="str">
        <f t="shared" si="82"/>
        <v>-</v>
      </c>
      <c r="N407" s="355" t="str">
        <f t="shared" si="82"/>
        <v>-</v>
      </c>
      <c r="O407" s="355" t="str">
        <f t="shared" si="82"/>
        <v>-</v>
      </c>
      <c r="P407" s="355" t="str">
        <f t="shared" si="82"/>
        <v>-</v>
      </c>
      <c r="Q407" s="355" t="str">
        <f t="shared" si="82"/>
        <v>-</v>
      </c>
      <c r="R407" s="355" t="str">
        <f t="shared" si="82"/>
        <v>-</v>
      </c>
    </row>
    <row r="408" spans="1:18">
      <c r="A408" s="352">
        <v>2015</v>
      </c>
      <c r="B408" s="355" t="str">
        <f t="shared" si="81"/>
        <v>-</v>
      </c>
      <c r="C408" s="355">
        <f t="shared" si="81"/>
        <v>7407</v>
      </c>
      <c r="D408" s="355">
        <f t="shared" si="81"/>
        <v>4762</v>
      </c>
      <c r="E408" s="355">
        <f t="shared" si="81"/>
        <v>4456</v>
      </c>
      <c r="F408" s="355">
        <f t="shared" si="81"/>
        <v>7055</v>
      </c>
      <c r="G408" s="355">
        <f t="shared" si="81"/>
        <v>9399</v>
      </c>
      <c r="H408" s="355">
        <f t="shared" si="81"/>
        <v>2617</v>
      </c>
      <c r="I408" s="355">
        <f t="shared" si="81"/>
        <v>35696</v>
      </c>
      <c r="K408" s="355" t="str">
        <f t="shared" si="82"/>
        <v>-</v>
      </c>
      <c r="L408" s="355" t="str">
        <f t="shared" si="82"/>
        <v>-</v>
      </c>
      <c r="M408" s="355" t="str">
        <f t="shared" si="82"/>
        <v>-</v>
      </c>
      <c r="N408" s="355" t="str">
        <f t="shared" si="82"/>
        <v>-</v>
      </c>
      <c r="O408" s="355" t="str">
        <f t="shared" si="82"/>
        <v>-</v>
      </c>
      <c r="P408" s="355" t="str">
        <f t="shared" si="82"/>
        <v>-</v>
      </c>
      <c r="Q408" s="355" t="str">
        <f t="shared" si="82"/>
        <v>-</v>
      </c>
      <c r="R408" s="355" t="str">
        <f t="shared" si="82"/>
        <v>-</v>
      </c>
    </row>
    <row r="409" spans="1:18">
      <c r="A409" s="352">
        <v>2016</v>
      </c>
      <c r="B409" s="355" t="str">
        <f t="shared" si="81"/>
        <v>-</v>
      </c>
      <c r="C409" s="355">
        <f t="shared" si="81"/>
        <v>3147</v>
      </c>
      <c r="D409" s="355">
        <f t="shared" si="81"/>
        <v>446</v>
      </c>
      <c r="E409" s="355" t="str">
        <f t="shared" si="81"/>
        <v>-</v>
      </c>
      <c r="F409" s="355">
        <f t="shared" si="81"/>
        <v>13819</v>
      </c>
      <c r="G409" s="355">
        <f t="shared" si="81"/>
        <v>8362</v>
      </c>
      <c r="H409" s="355">
        <f t="shared" si="81"/>
        <v>589</v>
      </c>
      <c r="I409" s="355">
        <f t="shared" si="81"/>
        <v>26363</v>
      </c>
      <c r="K409" s="355" t="str">
        <f t="shared" si="82"/>
        <v>-</v>
      </c>
      <c r="L409" s="355" t="str">
        <f t="shared" si="82"/>
        <v>-</v>
      </c>
      <c r="M409" s="355" t="str">
        <f t="shared" si="82"/>
        <v>-</v>
      </c>
      <c r="N409" s="355" t="str">
        <f t="shared" si="82"/>
        <v>-</v>
      </c>
      <c r="O409" s="355" t="str">
        <f t="shared" si="82"/>
        <v>-</v>
      </c>
      <c r="P409" s="355" t="str">
        <f t="shared" si="82"/>
        <v>-</v>
      </c>
      <c r="Q409" s="355" t="str">
        <f t="shared" si="82"/>
        <v>-</v>
      </c>
      <c r="R409" s="355" t="str">
        <f t="shared" si="82"/>
        <v>-</v>
      </c>
    </row>
    <row r="410" spans="1:18">
      <c r="A410" s="352">
        <v>2017</v>
      </c>
      <c r="B410" s="355" t="str">
        <f t="shared" si="81"/>
        <v>-</v>
      </c>
      <c r="C410" s="355" t="str">
        <f t="shared" si="81"/>
        <v>-</v>
      </c>
      <c r="D410" s="355" t="str">
        <f t="shared" si="81"/>
        <v>-</v>
      </c>
      <c r="E410" s="355" t="str">
        <f t="shared" si="81"/>
        <v>-</v>
      </c>
      <c r="F410" s="355">
        <f t="shared" si="81"/>
        <v>18336</v>
      </c>
      <c r="G410" s="355">
        <f t="shared" si="81"/>
        <v>8297</v>
      </c>
      <c r="H410" s="355">
        <f t="shared" si="81"/>
        <v>1279</v>
      </c>
      <c r="I410" s="355">
        <f t="shared" si="81"/>
        <v>27912</v>
      </c>
      <c r="K410" s="355" t="str">
        <f t="shared" si="82"/>
        <v>-</v>
      </c>
      <c r="L410" s="355" t="str">
        <f t="shared" si="82"/>
        <v>-</v>
      </c>
      <c r="M410" s="355" t="str">
        <f t="shared" si="82"/>
        <v>-</v>
      </c>
      <c r="N410" s="355" t="str">
        <f t="shared" si="82"/>
        <v>-</v>
      </c>
      <c r="O410" s="355" t="str">
        <f t="shared" si="82"/>
        <v>-</v>
      </c>
      <c r="P410" s="355" t="str">
        <f t="shared" si="82"/>
        <v>-</v>
      </c>
      <c r="Q410" s="355" t="str">
        <f t="shared" si="82"/>
        <v>-</v>
      </c>
      <c r="R410" s="355" t="str">
        <f t="shared" si="82"/>
        <v>-</v>
      </c>
    </row>
    <row r="411" spans="1:18">
      <c r="A411" s="352">
        <v>2018</v>
      </c>
      <c r="B411" s="355" t="str">
        <f t="shared" si="81"/>
        <v>-</v>
      </c>
      <c r="C411" s="355" t="str">
        <f t="shared" si="81"/>
        <v>-</v>
      </c>
      <c r="D411" s="355" t="str">
        <f t="shared" si="81"/>
        <v>-</v>
      </c>
      <c r="E411" s="355">
        <f t="shared" si="81"/>
        <v>7015</v>
      </c>
      <c r="F411" s="355">
        <f t="shared" si="81"/>
        <v>19790</v>
      </c>
      <c r="G411" s="355">
        <f t="shared" si="81"/>
        <v>10593</v>
      </c>
      <c r="H411" s="355">
        <f t="shared" si="81"/>
        <v>2031</v>
      </c>
      <c r="I411" s="355">
        <f t="shared" si="81"/>
        <v>39429</v>
      </c>
      <c r="K411" s="355" t="str">
        <f t="shared" si="82"/>
        <v>-</v>
      </c>
      <c r="L411" s="355" t="str">
        <f t="shared" si="82"/>
        <v>-</v>
      </c>
      <c r="M411" s="355" t="str">
        <f t="shared" si="82"/>
        <v>-</v>
      </c>
      <c r="N411" s="355" t="str">
        <f t="shared" si="82"/>
        <v>-</v>
      </c>
      <c r="O411" s="355" t="str">
        <f t="shared" si="82"/>
        <v>-</v>
      </c>
      <c r="P411" s="355" t="str">
        <f t="shared" si="82"/>
        <v>-</v>
      </c>
      <c r="Q411" s="355" t="str">
        <f t="shared" si="82"/>
        <v>-</v>
      </c>
      <c r="R411" s="355" t="str">
        <f t="shared" si="82"/>
        <v>-</v>
      </c>
    </row>
    <row r="412" spans="1:18">
      <c r="A412" s="372">
        <v>2019</v>
      </c>
      <c r="B412" s="355" t="str">
        <f t="shared" si="81"/>
        <v>-</v>
      </c>
      <c r="C412" s="355">
        <f t="shared" si="81"/>
        <v>16076</v>
      </c>
      <c r="D412" s="355">
        <f t="shared" si="81"/>
        <v>59859</v>
      </c>
      <c r="E412" s="355">
        <f t="shared" si="81"/>
        <v>25141</v>
      </c>
      <c r="F412" s="355">
        <f t="shared" si="81"/>
        <v>50416</v>
      </c>
      <c r="G412" s="355">
        <f t="shared" si="81"/>
        <v>6099</v>
      </c>
      <c r="H412" s="355">
        <f t="shared" si="81"/>
        <v>801</v>
      </c>
      <c r="I412" s="355">
        <f t="shared" si="81"/>
        <v>158392</v>
      </c>
      <c r="K412" s="355" t="str">
        <f t="shared" si="82"/>
        <v>-</v>
      </c>
      <c r="L412" s="355" t="str">
        <f t="shared" si="82"/>
        <v>-</v>
      </c>
      <c r="M412" s="355" t="str">
        <f t="shared" si="82"/>
        <v>-</v>
      </c>
      <c r="N412" s="355" t="str">
        <f t="shared" si="82"/>
        <v>-</v>
      </c>
      <c r="O412" s="355" t="str">
        <f t="shared" si="82"/>
        <v>-</v>
      </c>
      <c r="P412" s="355" t="str">
        <f t="shared" si="82"/>
        <v>-</v>
      </c>
      <c r="Q412" s="355" t="str">
        <f t="shared" si="82"/>
        <v>-</v>
      </c>
      <c r="R412" s="355" t="str">
        <f t="shared" si="82"/>
        <v>-</v>
      </c>
    </row>
    <row r="413" spans="1:18">
      <c r="A413" s="372">
        <v>2020</v>
      </c>
      <c r="B413" s="355" t="str">
        <f t="shared" si="81"/>
        <v>-</v>
      </c>
      <c r="C413" s="355">
        <f t="shared" si="81"/>
        <v>12572</v>
      </c>
      <c r="D413" s="355">
        <f t="shared" si="81"/>
        <v>41698</v>
      </c>
      <c r="E413" s="355">
        <f t="shared" si="81"/>
        <v>63138</v>
      </c>
      <c r="F413" s="355">
        <f t="shared" si="81"/>
        <v>17658</v>
      </c>
      <c r="G413" s="355">
        <f t="shared" si="81"/>
        <v>8240</v>
      </c>
      <c r="H413" s="355">
        <f t="shared" si="81"/>
        <v>2435</v>
      </c>
      <c r="I413" s="355">
        <f t="shared" si="81"/>
        <v>145741</v>
      </c>
      <c r="K413" s="355" t="str">
        <f t="shared" si="82"/>
        <v>-</v>
      </c>
      <c r="L413" s="355" t="str">
        <f t="shared" si="82"/>
        <v>-</v>
      </c>
      <c r="M413" s="355" t="str">
        <f t="shared" si="82"/>
        <v>-</v>
      </c>
      <c r="N413" s="355" t="str">
        <f t="shared" si="82"/>
        <v>-</v>
      </c>
      <c r="O413" s="355" t="str">
        <f t="shared" si="82"/>
        <v>-</v>
      </c>
      <c r="P413" s="355" t="str">
        <f t="shared" si="82"/>
        <v>-</v>
      </c>
      <c r="Q413" s="355" t="str">
        <f t="shared" si="82"/>
        <v>-</v>
      </c>
      <c r="R413" s="355" t="str">
        <f t="shared" si="82"/>
        <v>-</v>
      </c>
    </row>
    <row r="414" spans="1:18">
      <c r="A414" s="372">
        <v>2021</v>
      </c>
      <c r="B414" s="355" t="str">
        <f t="shared" si="81"/>
        <v>-</v>
      </c>
      <c r="C414" s="355" t="str">
        <f t="shared" si="81"/>
        <v>-</v>
      </c>
      <c r="D414" s="355">
        <f t="shared" si="81"/>
        <v>72832</v>
      </c>
      <c r="E414" s="355">
        <f t="shared" si="81"/>
        <v>10988</v>
      </c>
      <c r="F414" s="355">
        <f t="shared" si="81"/>
        <v>14384</v>
      </c>
      <c r="G414" s="355">
        <f t="shared" si="81"/>
        <v>5649</v>
      </c>
      <c r="H414" s="355">
        <f t="shared" si="81"/>
        <v>1040</v>
      </c>
      <c r="I414" s="355">
        <f t="shared" si="81"/>
        <v>104893</v>
      </c>
      <c r="K414" s="355" t="str">
        <f t="shared" si="82"/>
        <v>-</v>
      </c>
      <c r="L414" s="355" t="str">
        <f t="shared" si="82"/>
        <v>-</v>
      </c>
      <c r="M414" s="355" t="str">
        <f t="shared" si="82"/>
        <v>-</v>
      </c>
      <c r="N414" s="355" t="str">
        <f t="shared" si="82"/>
        <v>-</v>
      </c>
      <c r="O414" s="355" t="str">
        <f t="shared" si="82"/>
        <v>-</v>
      </c>
      <c r="P414" s="355" t="str">
        <f t="shared" si="82"/>
        <v>-</v>
      </c>
      <c r="Q414" s="355" t="str">
        <f t="shared" si="82"/>
        <v>-</v>
      </c>
      <c r="R414" s="355" t="str">
        <f t="shared" si="82"/>
        <v>-</v>
      </c>
    </row>
    <row r="415" spans="1:18">
      <c r="A415" s="372">
        <v>2022</v>
      </c>
      <c r="B415" s="355" t="str">
        <f t="shared" si="81"/>
        <v>-</v>
      </c>
      <c r="C415" s="355" t="str">
        <f t="shared" si="81"/>
        <v>-</v>
      </c>
      <c r="D415" s="355" t="str">
        <f t="shared" si="81"/>
        <v>-</v>
      </c>
      <c r="E415" s="355">
        <f t="shared" si="81"/>
        <v>66884</v>
      </c>
      <c r="F415" s="355">
        <f t="shared" si="81"/>
        <v>21609</v>
      </c>
      <c r="G415" s="355">
        <f t="shared" si="81"/>
        <v>8054</v>
      </c>
      <c r="H415" s="355">
        <f t="shared" si="81"/>
        <v>1030</v>
      </c>
      <c r="I415" s="355">
        <f t="shared" si="81"/>
        <v>97577</v>
      </c>
      <c r="K415" s="355" t="str">
        <f t="shared" si="82"/>
        <v>-</v>
      </c>
      <c r="L415" s="355" t="str">
        <f t="shared" si="82"/>
        <v>-</v>
      </c>
      <c r="M415" s="355" t="str">
        <f t="shared" si="82"/>
        <v>-</v>
      </c>
      <c r="N415" s="355" t="str">
        <f t="shared" si="82"/>
        <v>-</v>
      </c>
      <c r="O415" s="355" t="str">
        <f t="shared" si="82"/>
        <v>-</v>
      </c>
      <c r="P415" s="355" t="str">
        <f t="shared" si="82"/>
        <v>-</v>
      </c>
      <c r="Q415" s="355" t="str">
        <f t="shared" si="82"/>
        <v>-</v>
      </c>
      <c r="R415" s="355" t="str">
        <f t="shared" si="82"/>
        <v>-</v>
      </c>
    </row>
    <row r="416" spans="1:18">
      <c r="A416" s="372">
        <v>2023</v>
      </c>
      <c r="B416" s="355" t="str">
        <f t="shared" ref="B416:I417" si="83">B205</f>
        <v>-</v>
      </c>
      <c r="C416" s="355" t="str">
        <f t="shared" si="83"/>
        <v>-</v>
      </c>
      <c r="D416" s="355" t="str">
        <f t="shared" si="83"/>
        <v>-</v>
      </c>
      <c r="E416" s="355" t="str">
        <f t="shared" si="83"/>
        <v>-</v>
      </c>
      <c r="F416" s="355" t="str">
        <f t="shared" si="83"/>
        <v>-</v>
      </c>
      <c r="G416" s="355" t="str">
        <f t="shared" si="83"/>
        <v>-</v>
      </c>
      <c r="H416" s="355" t="str">
        <f t="shared" si="83"/>
        <v>-</v>
      </c>
      <c r="I416" s="355" t="str">
        <f t="shared" si="83"/>
        <v>-</v>
      </c>
      <c r="K416" s="355" t="str">
        <f t="shared" ref="K416:R417" si="84">K205</f>
        <v>-</v>
      </c>
      <c r="L416" s="355" t="str">
        <f t="shared" si="84"/>
        <v>-</v>
      </c>
      <c r="M416" s="355" t="str">
        <f t="shared" si="84"/>
        <v>-</v>
      </c>
      <c r="N416" s="355" t="str">
        <f t="shared" si="84"/>
        <v>-</v>
      </c>
      <c r="O416" s="355" t="str">
        <f t="shared" si="84"/>
        <v>-</v>
      </c>
      <c r="P416" s="355" t="str">
        <f t="shared" si="84"/>
        <v>-</v>
      </c>
      <c r="Q416" s="355" t="str">
        <f t="shared" si="84"/>
        <v>-</v>
      </c>
      <c r="R416" s="355" t="str">
        <f t="shared" si="84"/>
        <v>-</v>
      </c>
    </row>
    <row r="417" spans="1:18">
      <c r="A417" s="372">
        <v>2024</v>
      </c>
      <c r="B417" s="355" t="str">
        <f t="shared" si="83"/>
        <v>-</v>
      </c>
      <c r="C417" s="355" t="str">
        <f t="shared" si="83"/>
        <v>-</v>
      </c>
      <c r="D417" s="355" t="str">
        <f t="shared" si="83"/>
        <v>-</v>
      </c>
      <c r="E417" s="355" t="str">
        <f t="shared" si="83"/>
        <v>-</v>
      </c>
      <c r="F417" s="355" t="str">
        <f t="shared" si="83"/>
        <v>-</v>
      </c>
      <c r="G417" s="355" t="str">
        <f t="shared" si="83"/>
        <v>-</v>
      </c>
      <c r="H417" s="355" t="str">
        <f t="shared" si="83"/>
        <v>-</v>
      </c>
      <c r="I417" s="355" t="str">
        <f t="shared" si="83"/>
        <v>-</v>
      </c>
      <c r="K417" s="355" t="str">
        <f t="shared" si="84"/>
        <v>-</v>
      </c>
      <c r="L417" s="355" t="str">
        <f t="shared" si="84"/>
        <v>-</v>
      </c>
      <c r="M417" s="355" t="str">
        <f t="shared" si="84"/>
        <v>-</v>
      </c>
      <c r="N417" s="355" t="str">
        <f t="shared" si="84"/>
        <v>-</v>
      </c>
      <c r="O417" s="355" t="str">
        <f t="shared" si="84"/>
        <v>-</v>
      </c>
      <c r="P417" s="355" t="str">
        <f t="shared" si="84"/>
        <v>-</v>
      </c>
      <c r="Q417" s="355" t="str">
        <f t="shared" si="84"/>
        <v>-</v>
      </c>
      <c r="R417" s="355" t="str">
        <f t="shared" si="84"/>
        <v>-</v>
      </c>
    </row>
    <row r="419" spans="1:18">
      <c r="A419" s="381" t="s">
        <v>57</v>
      </c>
      <c r="B419" s="381"/>
      <c r="C419" s="381"/>
      <c r="D419" s="381"/>
      <c r="E419" s="381"/>
      <c r="F419" s="381"/>
      <c r="G419" s="381"/>
      <c r="H419" s="381"/>
      <c r="I419" s="381"/>
      <c r="J419" s="381"/>
      <c r="K419" s="381"/>
      <c r="L419" s="381"/>
      <c r="M419" s="381"/>
      <c r="N419" s="381"/>
      <c r="O419" s="381"/>
      <c r="P419" s="381"/>
      <c r="Q419" s="381"/>
      <c r="R419" s="381"/>
    </row>
    <row r="420" spans="1:18">
      <c r="A420" s="377" t="s">
        <v>1</v>
      </c>
      <c r="B420" s="364" t="s">
        <v>20</v>
      </c>
      <c r="C420" s="364" t="s">
        <v>21</v>
      </c>
      <c r="D420" s="364" t="s">
        <v>22</v>
      </c>
      <c r="E420" s="364" t="s">
        <v>23</v>
      </c>
      <c r="F420" s="364" t="s">
        <v>24</v>
      </c>
      <c r="G420" s="364" t="s">
        <v>25</v>
      </c>
      <c r="H420" s="364" t="s">
        <v>26</v>
      </c>
      <c r="I420" s="365" t="s">
        <v>8</v>
      </c>
      <c r="J420" s="365"/>
      <c r="K420" s="364" t="s">
        <v>20</v>
      </c>
      <c r="L420" s="364" t="s">
        <v>21</v>
      </c>
      <c r="M420" s="364" t="s">
        <v>22</v>
      </c>
      <c r="N420" s="364" t="s">
        <v>23</v>
      </c>
      <c r="O420" s="364" t="s">
        <v>24</v>
      </c>
      <c r="P420" s="364" t="s">
        <v>25</v>
      </c>
      <c r="Q420" s="364" t="s">
        <v>26</v>
      </c>
      <c r="R420" s="364" t="s">
        <v>8</v>
      </c>
    </row>
    <row r="421" spans="1:18">
      <c r="B421" s="378" t="s">
        <v>50</v>
      </c>
      <c r="C421" s="378"/>
      <c r="D421" s="378"/>
      <c r="E421" s="378"/>
      <c r="F421" s="378"/>
      <c r="G421" s="378"/>
      <c r="H421" s="378"/>
      <c r="I421" s="378"/>
      <c r="J421" s="367"/>
      <c r="K421" s="378" t="s">
        <v>51</v>
      </c>
      <c r="L421" s="378"/>
      <c r="M421" s="378"/>
      <c r="N421" s="378"/>
      <c r="O421" s="378"/>
      <c r="P421" s="378"/>
      <c r="Q421" s="378"/>
      <c r="R421" s="378"/>
    </row>
    <row r="422" spans="1:18">
      <c r="A422" s="382" t="str">
        <f>A208</f>
        <v>Monterey</v>
      </c>
    </row>
    <row r="423" spans="1:18">
      <c r="A423" s="352" t="s">
        <v>10</v>
      </c>
      <c r="B423" s="46" t="s">
        <v>15</v>
      </c>
      <c r="C423" s="355">
        <f>AVERAGE(C219:C223)</f>
        <v>61484.2</v>
      </c>
      <c r="D423" s="355">
        <f>AVERAGE(D219:D223)</f>
        <v>42139</v>
      </c>
      <c r="E423" s="355">
        <f>AVERAGE(E219:E223)</f>
        <v>29992.2</v>
      </c>
      <c r="F423" s="355">
        <f>AVERAGE(F219:F223)</f>
        <v>9010.7999999999993</v>
      </c>
      <c r="G423" s="355">
        <f>AVERAGE(G219:G223)</f>
        <v>2219.8000000000002</v>
      </c>
      <c r="H423" s="46" t="s">
        <v>15</v>
      </c>
      <c r="I423" s="355">
        <f>AVERAGE(I219:I223)</f>
        <v>144846</v>
      </c>
      <c r="K423" s="46" t="s">
        <v>15</v>
      </c>
      <c r="L423" s="46" t="s">
        <v>15</v>
      </c>
      <c r="M423" s="355">
        <f>AVERAGE(M219:M223)</f>
        <v>1024</v>
      </c>
      <c r="N423" s="355">
        <f>AVERAGE(N219:N223)</f>
        <v>507.8</v>
      </c>
      <c r="O423" s="355">
        <f>AVERAGE(O219:O223)</f>
        <v>89</v>
      </c>
      <c r="P423" s="355">
        <f>AVERAGE(P219:P223)</f>
        <v>9.5</v>
      </c>
      <c r="Q423" s="46" t="s">
        <v>15</v>
      </c>
      <c r="R423" s="355">
        <f>AVERAGE(R219:R223)</f>
        <v>1610.6</v>
      </c>
    </row>
    <row r="424" spans="1:18">
      <c r="A424" s="352" t="s">
        <v>11</v>
      </c>
      <c r="B424" s="46" t="s">
        <v>15</v>
      </c>
      <c r="C424" s="355">
        <f>AVERAGE(C224:C228)</f>
        <v>51805.8</v>
      </c>
      <c r="D424" s="355">
        <f>AVERAGE(D224:D228)</f>
        <v>30128.6</v>
      </c>
      <c r="E424" s="355">
        <f>AVERAGE(E224:E228)</f>
        <v>37446.400000000001</v>
      </c>
      <c r="F424" s="355">
        <f>AVERAGE(F224:F228)</f>
        <v>5936.2</v>
      </c>
      <c r="G424" s="355">
        <f>AVERAGE(G224:G228)</f>
        <v>1199.5999999999999</v>
      </c>
      <c r="H424" s="46" t="s">
        <v>15</v>
      </c>
      <c r="I424" s="355">
        <f>AVERAGE(I224:I228)</f>
        <v>126516.6</v>
      </c>
      <c r="K424" s="46" t="s">
        <v>15</v>
      </c>
      <c r="L424" s="46" t="s">
        <v>15</v>
      </c>
      <c r="M424" s="355">
        <f>AVERAGE(M224:M228)</f>
        <v>9300</v>
      </c>
      <c r="N424" s="355">
        <f>AVERAGE(N224:N228)</f>
        <v>2400</v>
      </c>
      <c r="O424" s="355">
        <f>AVERAGE(O224:O228)</f>
        <v>75</v>
      </c>
      <c r="P424" s="46" t="s">
        <v>15</v>
      </c>
      <c r="Q424" s="46" t="s">
        <v>15</v>
      </c>
      <c r="R424" s="355">
        <f>AVERAGE(R224:R228)</f>
        <v>11775</v>
      </c>
    </row>
    <row r="425" spans="1:18">
      <c r="A425" s="352" t="s">
        <v>12</v>
      </c>
      <c r="B425" s="355">
        <f t="shared" ref="B425:G425" si="85">AVERAGE(B229:B233)</f>
        <v>5946.5</v>
      </c>
      <c r="C425" s="355">
        <f t="shared" si="85"/>
        <v>71786.600000000006</v>
      </c>
      <c r="D425" s="355">
        <f t="shared" si="85"/>
        <v>50020.6</v>
      </c>
      <c r="E425" s="355">
        <f t="shared" si="85"/>
        <v>30877.599999999999</v>
      </c>
      <c r="F425" s="355">
        <f t="shared" si="85"/>
        <v>1130.5</v>
      </c>
      <c r="G425" s="355">
        <f t="shared" si="85"/>
        <v>421.25</v>
      </c>
      <c r="H425" s="46" t="s">
        <v>15</v>
      </c>
      <c r="I425" s="355">
        <f>AVERAGE(I229:I233)</f>
        <v>156304.79999999999</v>
      </c>
      <c r="K425" s="46" t="s">
        <v>15</v>
      </c>
      <c r="L425" s="46" t="s">
        <v>15</v>
      </c>
      <c r="M425" s="355" t="s">
        <v>15</v>
      </c>
      <c r="N425" s="355" t="s">
        <v>15</v>
      </c>
      <c r="O425" s="355" t="s">
        <v>15</v>
      </c>
      <c r="P425" s="46" t="s">
        <v>15</v>
      </c>
      <c r="Q425" s="46" t="s">
        <v>15</v>
      </c>
      <c r="R425" s="355" t="s">
        <v>15</v>
      </c>
    </row>
    <row r="426" spans="1:18">
      <c r="A426" s="352" t="s">
        <v>13</v>
      </c>
      <c r="B426" s="355" t="str">
        <f>B234</f>
        <v>-</v>
      </c>
      <c r="C426" s="355">
        <f>AVERAGE(C234:C238)</f>
        <v>32363.4</v>
      </c>
      <c r="D426" s="355">
        <f>AVERAGE(D234:D238)</f>
        <v>13821.2</v>
      </c>
      <c r="E426" s="355">
        <f>AVERAGE(E234:E238)</f>
        <v>16115.4</v>
      </c>
      <c r="F426" s="355">
        <f>AVERAGE(F234:F238)</f>
        <v>2047.2</v>
      </c>
      <c r="G426" s="355">
        <f>AVERAGE(G234:G238)</f>
        <v>479.6</v>
      </c>
      <c r="H426" s="355" t="str">
        <f>H234</f>
        <v>-</v>
      </c>
      <c r="I426" s="355">
        <f>AVERAGE(I234:I238)</f>
        <v>64826.8</v>
      </c>
      <c r="K426" s="355" t="str">
        <f t="shared" ref="K426:R426" si="86">K234</f>
        <v>-</v>
      </c>
      <c r="L426" s="355" t="str">
        <f t="shared" si="86"/>
        <v>-</v>
      </c>
      <c r="M426" s="355" t="str">
        <f t="shared" si="86"/>
        <v>-</v>
      </c>
      <c r="N426" s="355" t="str">
        <f t="shared" si="86"/>
        <v>-</v>
      </c>
      <c r="O426" s="355" t="str">
        <f t="shared" si="86"/>
        <v>-</v>
      </c>
      <c r="P426" s="355" t="str">
        <f t="shared" si="86"/>
        <v>-</v>
      </c>
      <c r="Q426" s="355" t="str">
        <f t="shared" si="86"/>
        <v>-</v>
      </c>
      <c r="R426" s="355" t="str">
        <f t="shared" si="86"/>
        <v>-</v>
      </c>
    </row>
    <row r="427" spans="1:18">
      <c r="A427" s="352" t="s">
        <v>14</v>
      </c>
      <c r="B427" s="355" t="str">
        <f>B239</f>
        <v>-</v>
      </c>
      <c r="C427" s="355">
        <f>AVERAGE(C239:C243)</f>
        <v>10556.5</v>
      </c>
      <c r="D427" s="355">
        <f t="shared" ref="D427:I427" si="87">AVERAGE(D239:D243)</f>
        <v>273.5</v>
      </c>
      <c r="E427" s="355">
        <f t="shared" si="87"/>
        <v>1235.3333333333333</v>
      </c>
      <c r="F427" s="355">
        <f t="shared" si="87"/>
        <v>426.5</v>
      </c>
      <c r="G427" s="355">
        <f t="shared" si="87"/>
        <v>212</v>
      </c>
      <c r="H427" s="355" t="str">
        <f>H239</f>
        <v>-</v>
      </c>
      <c r="I427" s="355">
        <f t="shared" si="87"/>
        <v>8881</v>
      </c>
      <c r="K427" s="355" t="str">
        <f>K239</f>
        <v>-</v>
      </c>
      <c r="L427" s="355" t="str">
        <f t="shared" ref="L427:R427" si="88">L239</f>
        <v>-</v>
      </c>
      <c r="M427" s="355" t="str">
        <f t="shared" si="88"/>
        <v>-</v>
      </c>
      <c r="N427" s="355" t="str">
        <f t="shared" si="88"/>
        <v>-</v>
      </c>
      <c r="O427" s="355" t="str">
        <f t="shared" si="88"/>
        <v>-</v>
      </c>
      <c r="P427" s="355" t="str">
        <f t="shared" si="88"/>
        <v>-</v>
      </c>
      <c r="Q427" s="355" t="str">
        <f t="shared" si="88"/>
        <v>-</v>
      </c>
      <c r="R427" s="355" t="str">
        <f t="shared" si="88"/>
        <v>-</v>
      </c>
    </row>
    <row r="428" spans="1:18">
      <c r="A428" s="352">
        <v>2011</v>
      </c>
      <c r="B428" s="355" t="str">
        <f t="shared" ref="B428:I439" si="89">B244</f>
        <v>-</v>
      </c>
      <c r="C428" s="355">
        <f t="shared" si="89"/>
        <v>3979</v>
      </c>
      <c r="D428" s="355">
        <f t="shared" si="89"/>
        <v>1359</v>
      </c>
      <c r="E428" s="355">
        <f t="shared" si="89"/>
        <v>695</v>
      </c>
      <c r="F428" s="355">
        <f t="shared" si="89"/>
        <v>333</v>
      </c>
      <c r="G428" s="355">
        <f t="shared" si="89"/>
        <v>48</v>
      </c>
      <c r="H428" s="355" t="str">
        <f t="shared" si="89"/>
        <v>-</v>
      </c>
      <c r="I428" s="355">
        <f t="shared" si="89"/>
        <v>6414</v>
      </c>
      <c r="K428" s="355" t="str">
        <f t="shared" ref="K428:R439" si="90">K244</f>
        <v>-</v>
      </c>
      <c r="L428" s="355" t="str">
        <f t="shared" si="90"/>
        <v>-</v>
      </c>
      <c r="M428" s="355" t="str">
        <f t="shared" si="90"/>
        <v>-</v>
      </c>
      <c r="N428" s="355" t="str">
        <f t="shared" si="90"/>
        <v>-</v>
      </c>
      <c r="O428" s="355" t="str">
        <f t="shared" si="90"/>
        <v>-</v>
      </c>
      <c r="P428" s="355" t="str">
        <f t="shared" si="90"/>
        <v>-</v>
      </c>
      <c r="Q428" s="355" t="str">
        <f t="shared" si="90"/>
        <v>-</v>
      </c>
      <c r="R428" s="355" t="str">
        <f t="shared" si="90"/>
        <v>-</v>
      </c>
    </row>
    <row r="429" spans="1:18">
      <c r="A429" s="352">
        <v>2012</v>
      </c>
      <c r="B429" s="355" t="str">
        <f t="shared" si="89"/>
        <v>-</v>
      </c>
      <c r="C429" s="355">
        <f t="shared" si="89"/>
        <v>24852</v>
      </c>
      <c r="D429" s="355">
        <f t="shared" si="89"/>
        <v>9295</v>
      </c>
      <c r="E429" s="355">
        <f t="shared" si="89"/>
        <v>16926</v>
      </c>
      <c r="F429" s="355">
        <f t="shared" si="89"/>
        <v>1670</v>
      </c>
      <c r="G429" s="355">
        <f t="shared" si="89"/>
        <v>229</v>
      </c>
      <c r="H429" s="355" t="str">
        <f t="shared" si="89"/>
        <v>-</v>
      </c>
      <c r="I429" s="355">
        <f t="shared" si="89"/>
        <v>52972</v>
      </c>
      <c r="K429" s="355" t="str">
        <f t="shared" si="90"/>
        <v>-</v>
      </c>
      <c r="L429" s="355" t="str">
        <f t="shared" si="90"/>
        <v>-</v>
      </c>
      <c r="M429" s="355" t="str">
        <f t="shared" si="90"/>
        <v>-</v>
      </c>
      <c r="N429" s="355" t="str">
        <f t="shared" si="90"/>
        <v>-</v>
      </c>
      <c r="O429" s="355" t="str">
        <f t="shared" si="90"/>
        <v>-</v>
      </c>
      <c r="P429" s="355" t="str">
        <f t="shared" si="90"/>
        <v>-</v>
      </c>
      <c r="Q429" s="355" t="str">
        <f t="shared" si="90"/>
        <v>-</v>
      </c>
      <c r="R429" s="355" t="str">
        <f t="shared" si="90"/>
        <v>-</v>
      </c>
    </row>
    <row r="430" spans="1:18">
      <c r="A430" s="352">
        <v>2013</v>
      </c>
      <c r="B430" s="355" t="str">
        <f t="shared" si="89"/>
        <v>-</v>
      </c>
      <c r="C430" s="355">
        <f t="shared" si="89"/>
        <v>14111</v>
      </c>
      <c r="D430" s="355">
        <f t="shared" si="89"/>
        <v>10003</v>
      </c>
      <c r="E430" s="355">
        <f t="shared" si="89"/>
        <v>2900</v>
      </c>
      <c r="F430" s="355">
        <f t="shared" si="89"/>
        <v>514</v>
      </c>
      <c r="G430" s="355">
        <f t="shared" si="89"/>
        <v>109</v>
      </c>
      <c r="H430" s="355" t="str">
        <f t="shared" si="89"/>
        <v>-</v>
      </c>
      <c r="I430" s="355">
        <f t="shared" si="89"/>
        <v>27637</v>
      </c>
      <c r="K430" s="355" t="str">
        <f t="shared" si="90"/>
        <v>-</v>
      </c>
      <c r="L430" s="355" t="str">
        <f t="shared" si="90"/>
        <v>-</v>
      </c>
      <c r="M430" s="355" t="str">
        <f t="shared" si="90"/>
        <v>-</v>
      </c>
      <c r="N430" s="355" t="str">
        <f t="shared" si="90"/>
        <v>-</v>
      </c>
      <c r="O430" s="355" t="str">
        <f t="shared" si="90"/>
        <v>-</v>
      </c>
      <c r="P430" s="355" t="str">
        <f t="shared" si="90"/>
        <v>-</v>
      </c>
      <c r="Q430" s="355" t="str">
        <f t="shared" si="90"/>
        <v>-</v>
      </c>
      <c r="R430" s="355" t="str">
        <f t="shared" si="90"/>
        <v>-</v>
      </c>
    </row>
    <row r="431" spans="1:18">
      <c r="A431" s="352">
        <v>2014</v>
      </c>
      <c r="B431" s="355" t="str">
        <f t="shared" si="89"/>
        <v>-</v>
      </c>
      <c r="C431" s="355">
        <f t="shared" si="89"/>
        <v>4341</v>
      </c>
      <c r="D431" s="355">
        <f t="shared" si="89"/>
        <v>1538</v>
      </c>
      <c r="E431" s="355">
        <f t="shared" si="89"/>
        <v>2011</v>
      </c>
      <c r="F431" s="355">
        <f t="shared" si="89"/>
        <v>418</v>
      </c>
      <c r="G431" s="355" t="str">
        <f t="shared" si="89"/>
        <v>-</v>
      </c>
      <c r="H431" s="355" t="str">
        <f t="shared" si="89"/>
        <v>-</v>
      </c>
      <c r="I431" s="355">
        <f t="shared" si="89"/>
        <v>8308</v>
      </c>
      <c r="K431" s="355" t="str">
        <f t="shared" si="90"/>
        <v>-</v>
      </c>
      <c r="L431" s="355" t="str">
        <f t="shared" si="90"/>
        <v>-</v>
      </c>
      <c r="M431" s="355" t="str">
        <f t="shared" si="90"/>
        <v>-</v>
      </c>
      <c r="N431" s="355" t="str">
        <f t="shared" si="90"/>
        <v>-</v>
      </c>
      <c r="O431" s="355" t="str">
        <f t="shared" si="90"/>
        <v>-</v>
      </c>
      <c r="P431" s="355" t="str">
        <f t="shared" si="90"/>
        <v>-</v>
      </c>
      <c r="Q431" s="355" t="str">
        <f t="shared" si="90"/>
        <v>-</v>
      </c>
      <c r="R431" s="355" t="str">
        <f t="shared" si="90"/>
        <v>-</v>
      </c>
    </row>
    <row r="432" spans="1:18">
      <c r="A432" s="352">
        <v>2015</v>
      </c>
      <c r="B432" s="355" t="str">
        <f t="shared" si="89"/>
        <v>-</v>
      </c>
      <c r="C432" s="355">
        <f t="shared" si="89"/>
        <v>7608</v>
      </c>
      <c r="D432" s="355">
        <f t="shared" si="89"/>
        <v>3410</v>
      </c>
      <c r="E432" s="355">
        <f t="shared" si="89"/>
        <v>3131</v>
      </c>
      <c r="F432" s="355">
        <f t="shared" si="89"/>
        <v>564</v>
      </c>
      <c r="G432" s="355" t="str">
        <f t="shared" si="89"/>
        <v>-</v>
      </c>
      <c r="H432" s="355" t="str">
        <f t="shared" si="89"/>
        <v>-</v>
      </c>
      <c r="I432" s="355">
        <f t="shared" si="89"/>
        <v>14713</v>
      </c>
      <c r="K432" s="355" t="str">
        <f t="shared" si="90"/>
        <v>-</v>
      </c>
      <c r="L432" s="355" t="str">
        <f t="shared" si="90"/>
        <v>-</v>
      </c>
      <c r="M432" s="355" t="str">
        <f t="shared" si="90"/>
        <v>-</v>
      </c>
      <c r="N432" s="355" t="str">
        <f t="shared" si="90"/>
        <v>-</v>
      </c>
      <c r="O432" s="355" t="str">
        <f t="shared" si="90"/>
        <v>-</v>
      </c>
      <c r="P432" s="355" t="str">
        <f t="shared" si="90"/>
        <v>-</v>
      </c>
      <c r="Q432" s="355" t="str">
        <f t="shared" si="90"/>
        <v>-</v>
      </c>
      <c r="R432" s="355" t="str">
        <f t="shared" si="90"/>
        <v>-</v>
      </c>
    </row>
    <row r="433" spans="1:18">
      <c r="A433" s="352">
        <v>2016</v>
      </c>
      <c r="B433" s="355" t="str">
        <f t="shared" si="89"/>
        <v>-</v>
      </c>
      <c r="C433" s="355">
        <f t="shared" si="89"/>
        <v>10220</v>
      </c>
      <c r="D433" s="355">
        <f t="shared" si="89"/>
        <v>3026</v>
      </c>
      <c r="E433" s="355" t="str">
        <f t="shared" si="89"/>
        <v>-</v>
      </c>
      <c r="F433" s="355" t="str">
        <f t="shared" si="89"/>
        <v>-</v>
      </c>
      <c r="G433" s="355" t="str">
        <f t="shared" si="89"/>
        <v>-</v>
      </c>
      <c r="H433" s="355" t="str">
        <f t="shared" si="89"/>
        <v>-</v>
      </c>
      <c r="I433" s="355">
        <f t="shared" si="89"/>
        <v>13246</v>
      </c>
      <c r="K433" s="355" t="str">
        <f t="shared" si="90"/>
        <v>-</v>
      </c>
      <c r="L433" s="355" t="str">
        <f t="shared" si="90"/>
        <v>-</v>
      </c>
      <c r="M433" s="355" t="str">
        <f t="shared" si="90"/>
        <v>-</v>
      </c>
      <c r="N433" s="355" t="str">
        <f t="shared" si="90"/>
        <v>-</v>
      </c>
      <c r="O433" s="355" t="str">
        <f t="shared" si="90"/>
        <v>-</v>
      </c>
      <c r="P433" s="355" t="str">
        <f t="shared" si="90"/>
        <v>-</v>
      </c>
      <c r="Q433" s="355" t="str">
        <f t="shared" si="90"/>
        <v>-</v>
      </c>
      <c r="R433" s="355" t="str">
        <f t="shared" si="90"/>
        <v>-</v>
      </c>
    </row>
    <row r="434" spans="1:18">
      <c r="A434" s="352">
        <v>2017</v>
      </c>
      <c r="B434" s="355" t="str">
        <f t="shared" si="89"/>
        <v>-</v>
      </c>
      <c r="C434" s="355">
        <f t="shared" si="89"/>
        <v>5588</v>
      </c>
      <c r="D434" s="355">
        <f t="shared" si="89"/>
        <v>6891</v>
      </c>
      <c r="E434" s="355" t="str">
        <f t="shared" si="89"/>
        <v>-</v>
      </c>
      <c r="F434" s="355" t="str">
        <f t="shared" si="89"/>
        <v>-</v>
      </c>
      <c r="G434" s="355" t="str">
        <f t="shared" si="89"/>
        <v>-</v>
      </c>
      <c r="H434" s="355" t="str">
        <f t="shared" si="89"/>
        <v>-</v>
      </c>
      <c r="I434" s="355">
        <f t="shared" si="89"/>
        <v>12479</v>
      </c>
      <c r="K434" s="355" t="str">
        <f t="shared" si="90"/>
        <v>-</v>
      </c>
      <c r="L434" s="355" t="str">
        <f t="shared" si="90"/>
        <v>-</v>
      </c>
      <c r="M434" s="355" t="str">
        <f t="shared" si="90"/>
        <v>-</v>
      </c>
      <c r="N434" s="355" t="str">
        <f t="shared" si="90"/>
        <v>-</v>
      </c>
      <c r="O434" s="355" t="str">
        <f t="shared" si="90"/>
        <v>-</v>
      </c>
      <c r="P434" s="355" t="str">
        <f t="shared" si="90"/>
        <v>-</v>
      </c>
      <c r="Q434" s="355" t="str">
        <f t="shared" si="90"/>
        <v>-</v>
      </c>
      <c r="R434" s="355" t="str">
        <f t="shared" si="90"/>
        <v>-</v>
      </c>
    </row>
    <row r="435" spans="1:18">
      <c r="A435" s="352">
        <v>2018</v>
      </c>
      <c r="B435" s="355" t="str">
        <f t="shared" si="89"/>
        <v>-</v>
      </c>
      <c r="C435" s="355">
        <f t="shared" si="89"/>
        <v>4566</v>
      </c>
      <c r="D435" s="355">
        <f t="shared" si="89"/>
        <v>14859</v>
      </c>
      <c r="E435" s="355" t="str">
        <f t="shared" si="89"/>
        <v>-</v>
      </c>
      <c r="F435" s="355" t="str">
        <f t="shared" si="89"/>
        <v>-</v>
      </c>
      <c r="G435" s="355" t="str">
        <f t="shared" si="89"/>
        <v>-</v>
      </c>
      <c r="H435" s="355" t="str">
        <f t="shared" si="89"/>
        <v>-</v>
      </c>
      <c r="I435" s="355">
        <f t="shared" si="89"/>
        <v>19425</v>
      </c>
      <c r="K435" s="355" t="str">
        <f t="shared" si="90"/>
        <v>-</v>
      </c>
      <c r="L435" s="355" t="str">
        <f t="shared" si="90"/>
        <v>-</v>
      </c>
      <c r="M435" s="355" t="str">
        <f t="shared" si="90"/>
        <v>-</v>
      </c>
      <c r="N435" s="355" t="str">
        <f t="shared" si="90"/>
        <v>-</v>
      </c>
      <c r="O435" s="355" t="str">
        <f t="shared" si="90"/>
        <v>-</v>
      </c>
      <c r="P435" s="355" t="str">
        <f t="shared" si="90"/>
        <v>-</v>
      </c>
      <c r="Q435" s="355" t="str">
        <f t="shared" si="90"/>
        <v>-</v>
      </c>
      <c r="R435" s="355" t="str">
        <f t="shared" si="90"/>
        <v>-</v>
      </c>
    </row>
    <row r="436" spans="1:18">
      <c r="A436" s="372">
        <v>2019</v>
      </c>
      <c r="B436" s="355" t="str">
        <f t="shared" si="89"/>
        <v>-</v>
      </c>
      <c r="C436" s="355">
        <f t="shared" si="89"/>
        <v>54925</v>
      </c>
      <c r="D436" s="355">
        <f t="shared" si="89"/>
        <v>33706</v>
      </c>
      <c r="E436" s="355">
        <f t="shared" si="89"/>
        <v>9328</v>
      </c>
      <c r="F436" s="355" t="str">
        <f t="shared" si="89"/>
        <v>-</v>
      </c>
      <c r="G436" s="355" t="str">
        <f t="shared" si="89"/>
        <v>-</v>
      </c>
      <c r="H436" s="355" t="str">
        <f t="shared" si="89"/>
        <v>-</v>
      </c>
      <c r="I436" s="355">
        <f t="shared" si="89"/>
        <v>97959</v>
      </c>
      <c r="K436" s="355" t="str">
        <f t="shared" si="90"/>
        <v>-</v>
      </c>
      <c r="L436" s="355" t="str">
        <f t="shared" si="90"/>
        <v>-</v>
      </c>
      <c r="M436" s="355" t="str">
        <f t="shared" si="90"/>
        <v>-</v>
      </c>
      <c r="N436" s="355" t="str">
        <f t="shared" si="90"/>
        <v>-</v>
      </c>
      <c r="O436" s="355" t="str">
        <f t="shared" si="90"/>
        <v>-</v>
      </c>
      <c r="P436" s="355" t="str">
        <f t="shared" si="90"/>
        <v>-</v>
      </c>
      <c r="Q436" s="355" t="str">
        <f t="shared" si="90"/>
        <v>-</v>
      </c>
      <c r="R436" s="355" t="str">
        <f t="shared" si="90"/>
        <v>-</v>
      </c>
    </row>
    <row r="437" spans="1:18">
      <c r="A437" s="372">
        <v>2020</v>
      </c>
      <c r="B437" s="355" t="str">
        <f t="shared" si="89"/>
        <v>-</v>
      </c>
      <c r="C437" s="355">
        <f t="shared" si="89"/>
        <v>19944</v>
      </c>
      <c r="D437" s="355">
        <f t="shared" si="89"/>
        <v>7559</v>
      </c>
      <c r="E437" s="355">
        <f t="shared" si="89"/>
        <v>2367</v>
      </c>
      <c r="F437" s="355">
        <f t="shared" si="89"/>
        <v>340</v>
      </c>
      <c r="G437" s="355" t="str">
        <f t="shared" si="89"/>
        <v>-</v>
      </c>
      <c r="H437" s="355" t="str">
        <f t="shared" si="89"/>
        <v>-</v>
      </c>
      <c r="I437" s="355">
        <f t="shared" si="89"/>
        <v>30210</v>
      </c>
      <c r="K437" s="355" t="str">
        <f t="shared" si="90"/>
        <v>-</v>
      </c>
      <c r="L437" s="355" t="str">
        <f t="shared" si="90"/>
        <v>-</v>
      </c>
      <c r="M437" s="355" t="str">
        <f t="shared" si="90"/>
        <v>-</v>
      </c>
      <c r="N437" s="355" t="str">
        <f t="shared" si="90"/>
        <v>-</v>
      </c>
      <c r="O437" s="355" t="str">
        <f t="shared" si="90"/>
        <v>-</v>
      </c>
      <c r="P437" s="355" t="str">
        <f t="shared" si="90"/>
        <v>-</v>
      </c>
      <c r="Q437" s="355" t="str">
        <f t="shared" si="90"/>
        <v>-</v>
      </c>
      <c r="R437" s="355" t="str">
        <f t="shared" si="90"/>
        <v>-</v>
      </c>
    </row>
    <row r="438" spans="1:18">
      <c r="A438" s="372">
        <v>2021</v>
      </c>
      <c r="B438" s="355" t="str">
        <f t="shared" si="89"/>
        <v>-</v>
      </c>
      <c r="C438" s="355">
        <f t="shared" si="89"/>
        <v>46881</v>
      </c>
      <c r="D438" s="355">
        <f t="shared" si="89"/>
        <v>3891</v>
      </c>
      <c r="E438" s="355">
        <f t="shared" si="89"/>
        <v>1644</v>
      </c>
      <c r="F438" s="355">
        <f t="shared" si="89"/>
        <v>421</v>
      </c>
      <c r="G438" s="355" t="str">
        <f t="shared" si="89"/>
        <v>-</v>
      </c>
      <c r="H438" s="355" t="str">
        <f t="shared" si="89"/>
        <v>-</v>
      </c>
      <c r="I438" s="355">
        <f t="shared" si="89"/>
        <v>52837</v>
      </c>
      <c r="K438" s="355" t="str">
        <f t="shared" si="90"/>
        <v>-</v>
      </c>
      <c r="L438" s="355" t="str">
        <f t="shared" si="90"/>
        <v>-</v>
      </c>
      <c r="M438" s="355" t="str">
        <f t="shared" si="90"/>
        <v>-</v>
      </c>
      <c r="N438" s="355" t="str">
        <f t="shared" si="90"/>
        <v>-</v>
      </c>
      <c r="O438" s="355" t="str">
        <f t="shared" si="90"/>
        <v>-</v>
      </c>
      <c r="P438" s="355" t="str">
        <f t="shared" si="90"/>
        <v>-</v>
      </c>
      <c r="Q438" s="355" t="str">
        <f t="shared" si="90"/>
        <v>-</v>
      </c>
      <c r="R438" s="355" t="str">
        <f t="shared" si="90"/>
        <v>-</v>
      </c>
    </row>
    <row r="439" spans="1:18">
      <c r="A439" s="372">
        <v>2022</v>
      </c>
      <c r="B439" s="355" t="str">
        <f t="shared" si="89"/>
        <v>-</v>
      </c>
      <c r="C439" s="355">
        <f t="shared" si="89"/>
        <v>52946</v>
      </c>
      <c r="D439" s="355">
        <f t="shared" si="89"/>
        <v>34217</v>
      </c>
      <c r="E439" s="355">
        <f t="shared" si="89"/>
        <v>3689</v>
      </c>
      <c r="F439" s="355">
        <f t="shared" si="89"/>
        <v>1107</v>
      </c>
      <c r="G439" s="355" t="str">
        <f t="shared" si="89"/>
        <v>-</v>
      </c>
      <c r="H439" s="355" t="str">
        <f t="shared" si="89"/>
        <v>-</v>
      </c>
      <c r="I439" s="355">
        <f t="shared" si="89"/>
        <v>91959</v>
      </c>
      <c r="K439" s="355" t="str">
        <f t="shared" si="90"/>
        <v>-</v>
      </c>
      <c r="L439" s="355" t="str">
        <f t="shared" si="90"/>
        <v>-</v>
      </c>
      <c r="M439" s="355" t="str">
        <f t="shared" si="90"/>
        <v>-</v>
      </c>
      <c r="N439" s="355" t="str">
        <f t="shared" si="90"/>
        <v>-</v>
      </c>
      <c r="O439" s="355" t="str">
        <f t="shared" si="90"/>
        <v>-</v>
      </c>
      <c r="P439" s="355" t="str">
        <f t="shared" si="90"/>
        <v>-</v>
      </c>
      <c r="Q439" s="355" t="str">
        <f t="shared" si="90"/>
        <v>-</v>
      </c>
      <c r="R439" s="355" t="str">
        <f t="shared" si="90"/>
        <v>-</v>
      </c>
    </row>
    <row r="440" spans="1:18">
      <c r="A440" s="372">
        <v>2023</v>
      </c>
      <c r="B440" s="355" t="str">
        <f t="shared" ref="B440:I441" si="91">B256</f>
        <v>-</v>
      </c>
      <c r="C440" s="355" t="str">
        <f t="shared" si="91"/>
        <v>-</v>
      </c>
      <c r="D440" s="355" t="str">
        <f t="shared" si="91"/>
        <v>-</v>
      </c>
      <c r="E440" s="355" t="str">
        <f t="shared" si="91"/>
        <v>-</v>
      </c>
      <c r="F440" s="355" t="str">
        <f t="shared" si="91"/>
        <v>-</v>
      </c>
      <c r="G440" s="355" t="str">
        <f t="shared" si="91"/>
        <v>-</v>
      </c>
      <c r="H440" s="355" t="str">
        <f t="shared" si="91"/>
        <v>-</v>
      </c>
      <c r="I440" s="355" t="str">
        <f t="shared" si="91"/>
        <v>-</v>
      </c>
      <c r="K440" s="355" t="str">
        <f t="shared" ref="K440:R441" si="92">K256</f>
        <v>-</v>
      </c>
      <c r="L440" s="355" t="str">
        <f t="shared" si="92"/>
        <v>-</v>
      </c>
      <c r="M440" s="355" t="str">
        <f t="shared" si="92"/>
        <v>-</v>
      </c>
      <c r="N440" s="355" t="str">
        <f t="shared" si="92"/>
        <v>-</v>
      </c>
      <c r="O440" s="355" t="str">
        <f t="shared" si="92"/>
        <v>-</v>
      </c>
      <c r="P440" s="355" t="str">
        <f t="shared" si="92"/>
        <v>-</v>
      </c>
      <c r="Q440" s="355" t="str">
        <f t="shared" si="92"/>
        <v>-</v>
      </c>
      <c r="R440" s="355" t="str">
        <f t="shared" si="92"/>
        <v>-</v>
      </c>
    </row>
    <row r="441" spans="1:18">
      <c r="A441" s="372">
        <v>2024</v>
      </c>
      <c r="B441" s="355" t="str">
        <f t="shared" si="91"/>
        <v>-</v>
      </c>
      <c r="C441" s="355" t="str">
        <f t="shared" si="91"/>
        <v>-</v>
      </c>
      <c r="D441" s="355" t="str">
        <f t="shared" si="91"/>
        <v>-</v>
      </c>
      <c r="E441" s="355" t="str">
        <f t="shared" si="91"/>
        <v>-</v>
      </c>
      <c r="F441" s="355" t="str">
        <f t="shared" si="91"/>
        <v>-</v>
      </c>
      <c r="G441" s="355" t="str">
        <f t="shared" si="91"/>
        <v>-</v>
      </c>
      <c r="H441" s="355" t="str">
        <f t="shared" si="91"/>
        <v>-</v>
      </c>
      <c r="I441" s="355" t="str">
        <f t="shared" si="91"/>
        <v>-</v>
      </c>
      <c r="K441" s="355" t="str">
        <f t="shared" si="92"/>
        <v>-</v>
      </c>
      <c r="L441" s="355" t="str">
        <f t="shared" si="92"/>
        <v>-</v>
      </c>
      <c r="M441" s="355" t="str">
        <f t="shared" si="92"/>
        <v>-</v>
      </c>
      <c r="N441" s="355" t="str">
        <f t="shared" si="92"/>
        <v>-</v>
      </c>
      <c r="O441" s="355" t="str">
        <f t="shared" si="92"/>
        <v>-</v>
      </c>
      <c r="P441" s="355" t="str">
        <f t="shared" si="92"/>
        <v>-</v>
      </c>
      <c r="Q441" s="355" t="str">
        <f t="shared" si="92"/>
        <v>-</v>
      </c>
      <c r="R441" s="355" t="str">
        <f t="shared" si="92"/>
        <v>-</v>
      </c>
    </row>
    <row r="442" spans="1:18" ht="8.1" customHeight="1"/>
    <row r="443" spans="1:18" ht="11.4">
      <c r="A443" s="373" t="s">
        <v>52</v>
      </c>
    </row>
    <row r="444" spans="1:18">
      <c r="A444" s="352" t="s">
        <v>10</v>
      </c>
      <c r="B444" s="46" t="s">
        <v>15</v>
      </c>
      <c r="C444" s="355">
        <f t="shared" ref="C444:I444" si="93">AVERAGE(C270:C274)</f>
        <v>240135.4</v>
      </c>
      <c r="D444" s="355">
        <f t="shared" si="93"/>
        <v>257834.8</v>
      </c>
      <c r="E444" s="355">
        <f t="shared" si="93"/>
        <v>195137.8</v>
      </c>
      <c r="F444" s="355">
        <f t="shared" si="93"/>
        <v>77290.8</v>
      </c>
      <c r="G444" s="355">
        <f t="shared" si="93"/>
        <v>24112.2</v>
      </c>
      <c r="H444" s="355">
        <f t="shared" si="93"/>
        <v>479.5</v>
      </c>
      <c r="I444" s="355">
        <f t="shared" si="93"/>
        <v>794702.8</v>
      </c>
      <c r="K444" s="46" t="s">
        <v>15</v>
      </c>
      <c r="L444" s="46" t="s">
        <v>15</v>
      </c>
      <c r="M444" s="355">
        <f t="shared" ref="M444:R444" si="94">AVERAGE(M270:M274)</f>
        <v>23790</v>
      </c>
      <c r="N444" s="355">
        <f t="shared" si="94"/>
        <v>18257.494686850696</v>
      </c>
      <c r="O444" s="355">
        <f t="shared" si="94"/>
        <v>4443.5</v>
      </c>
      <c r="P444" s="355">
        <f t="shared" si="94"/>
        <v>1138.2</v>
      </c>
      <c r="Q444" s="355">
        <f t="shared" si="94"/>
        <v>125</v>
      </c>
      <c r="R444" s="355">
        <f t="shared" si="94"/>
        <v>46780.26024531568</v>
      </c>
    </row>
    <row r="445" spans="1:18">
      <c r="A445" s="352" t="s">
        <v>58</v>
      </c>
      <c r="B445" s="46" t="s">
        <v>15</v>
      </c>
      <c r="C445" s="355">
        <f t="shared" ref="C445:I445" si="95">AVERAGE(C275:C279)</f>
        <v>121372.8</v>
      </c>
      <c r="D445" s="355">
        <f t="shared" si="95"/>
        <v>73939.8</v>
      </c>
      <c r="E445" s="355">
        <f t="shared" si="95"/>
        <v>80950.399999999994</v>
      </c>
      <c r="F445" s="355">
        <f t="shared" si="95"/>
        <v>42707.199999999997</v>
      </c>
      <c r="G445" s="355">
        <f t="shared" si="95"/>
        <v>22877.599999999999</v>
      </c>
      <c r="H445" s="355">
        <f t="shared" si="95"/>
        <v>400</v>
      </c>
      <c r="I445" s="355">
        <f t="shared" si="95"/>
        <v>341927.8</v>
      </c>
      <c r="K445" s="46" t="s">
        <v>15</v>
      </c>
      <c r="L445" s="46" t="s">
        <v>15</v>
      </c>
      <c r="M445" s="355">
        <f t="shared" ref="M445:R445" si="96">AVERAGE(M275:M279)</f>
        <v>25850</v>
      </c>
      <c r="N445" s="355">
        <f t="shared" si="96"/>
        <v>12250</v>
      </c>
      <c r="O445" s="355">
        <f t="shared" si="96"/>
        <v>2825</v>
      </c>
      <c r="P445" s="355">
        <f t="shared" si="96"/>
        <v>3000</v>
      </c>
      <c r="Q445" s="355">
        <f t="shared" si="96"/>
        <v>100</v>
      </c>
      <c r="R445" s="355">
        <f t="shared" si="96"/>
        <v>42475</v>
      </c>
    </row>
    <row r="446" spans="1:18">
      <c r="A446" s="352" t="s">
        <v>12</v>
      </c>
      <c r="B446" s="355">
        <f t="shared" ref="B446:G446" si="97">AVERAGE(B280:B284)</f>
        <v>7579.5</v>
      </c>
      <c r="C446" s="355">
        <f t="shared" si="97"/>
        <v>121717.2</v>
      </c>
      <c r="D446" s="355">
        <f t="shared" si="97"/>
        <v>101679.4</v>
      </c>
      <c r="E446" s="355">
        <f t="shared" si="97"/>
        <v>88632</v>
      </c>
      <c r="F446" s="355">
        <f t="shared" si="97"/>
        <v>24596.6</v>
      </c>
      <c r="G446" s="355">
        <f t="shared" si="97"/>
        <v>28344.2</v>
      </c>
      <c r="H446" s="355" t="s">
        <v>15</v>
      </c>
      <c r="I446" s="355">
        <f>AVERAGE(I280:I284)</f>
        <v>368001.2</v>
      </c>
      <c r="K446" s="46" t="s">
        <v>15</v>
      </c>
      <c r="L446" s="46" t="s">
        <v>15</v>
      </c>
      <c r="M446" s="46" t="s">
        <v>15</v>
      </c>
      <c r="N446" s="46" t="s">
        <v>15</v>
      </c>
      <c r="O446" s="46" t="s">
        <v>15</v>
      </c>
      <c r="P446" s="46" t="s">
        <v>15</v>
      </c>
      <c r="Q446" s="46" t="s">
        <v>15</v>
      </c>
      <c r="R446" s="46" t="s">
        <v>15</v>
      </c>
    </row>
    <row r="447" spans="1:18">
      <c r="A447" s="352" t="s">
        <v>13</v>
      </c>
      <c r="B447" s="355">
        <f t="shared" ref="B447:I447" si="98">AVERAGE(B285:B289)</f>
        <v>1186</v>
      </c>
      <c r="C447" s="355">
        <f t="shared" si="98"/>
        <v>81386.600000000006</v>
      </c>
      <c r="D447" s="355">
        <f t="shared" si="98"/>
        <v>73638.8</v>
      </c>
      <c r="E447" s="355">
        <f t="shared" si="98"/>
        <v>123447.6</v>
      </c>
      <c r="F447" s="355">
        <f t="shared" si="98"/>
        <v>56696.800000000003</v>
      </c>
      <c r="G447" s="355">
        <f t="shared" si="98"/>
        <v>46255.4</v>
      </c>
      <c r="H447" s="355">
        <f t="shared" si="98"/>
        <v>2021.8</v>
      </c>
      <c r="I447" s="355">
        <f t="shared" si="98"/>
        <v>383921.4</v>
      </c>
      <c r="K447" s="355" t="str">
        <f t="shared" ref="K447:Q447" si="99">K285</f>
        <v>-</v>
      </c>
      <c r="L447" s="355" t="str">
        <f t="shared" si="99"/>
        <v>-</v>
      </c>
      <c r="M447" s="355" t="str">
        <f t="shared" si="99"/>
        <v>-</v>
      </c>
      <c r="N447" s="355" t="str">
        <f t="shared" si="99"/>
        <v>-</v>
      </c>
      <c r="O447" s="355" t="str">
        <f t="shared" si="99"/>
        <v>-</v>
      </c>
      <c r="P447" s="355" t="str">
        <f t="shared" si="99"/>
        <v>-</v>
      </c>
      <c r="Q447" s="355" t="str">
        <f t="shared" si="99"/>
        <v>-</v>
      </c>
      <c r="R447" s="355" t="str">
        <f>R285</f>
        <v>-</v>
      </c>
    </row>
    <row r="448" spans="1:18">
      <c r="A448" s="352" t="s">
        <v>14</v>
      </c>
      <c r="B448" s="355">
        <f>AVERAGE(B290:B294)</f>
        <v>748</v>
      </c>
      <c r="C448" s="355">
        <f t="shared" ref="C448:I448" si="100">AVERAGE(C290:C294)</f>
        <v>23254.5</v>
      </c>
      <c r="D448" s="355">
        <f t="shared" si="100"/>
        <v>273.5</v>
      </c>
      <c r="E448" s="355">
        <f t="shared" si="100"/>
        <v>22499</v>
      </c>
      <c r="F448" s="355">
        <f t="shared" si="100"/>
        <v>15994.333333333334</v>
      </c>
      <c r="G448" s="355">
        <f t="shared" si="100"/>
        <v>17124.5</v>
      </c>
      <c r="H448" s="355">
        <f t="shared" si="100"/>
        <v>712</v>
      </c>
      <c r="I448" s="355">
        <f t="shared" si="100"/>
        <v>66319</v>
      </c>
      <c r="K448" s="355" t="str">
        <f>K290</f>
        <v>-</v>
      </c>
      <c r="L448" s="355" t="str">
        <f t="shared" ref="L448:R448" si="101">L290</f>
        <v>-</v>
      </c>
      <c r="M448" s="355" t="str">
        <f t="shared" si="101"/>
        <v>-</v>
      </c>
      <c r="N448" s="355" t="str">
        <f t="shared" si="101"/>
        <v>-</v>
      </c>
      <c r="O448" s="355" t="str">
        <f t="shared" si="101"/>
        <v>-</v>
      </c>
      <c r="P448" s="355" t="str">
        <f t="shared" si="101"/>
        <v>-</v>
      </c>
      <c r="Q448" s="355" t="str">
        <f t="shared" si="101"/>
        <v>-</v>
      </c>
      <c r="R448" s="355" t="str">
        <f t="shared" si="101"/>
        <v>-</v>
      </c>
    </row>
    <row r="449" spans="1:18">
      <c r="A449" s="352">
        <v>2011</v>
      </c>
      <c r="B449" s="355" t="str">
        <f t="shared" ref="B449:I460" si="102">B295</f>
        <v>-</v>
      </c>
      <c r="C449" s="355">
        <f t="shared" si="102"/>
        <v>11732</v>
      </c>
      <c r="D449" s="355">
        <f t="shared" si="102"/>
        <v>4189</v>
      </c>
      <c r="E449" s="355">
        <f t="shared" si="102"/>
        <v>31669</v>
      </c>
      <c r="F449" s="355">
        <f t="shared" si="102"/>
        <v>20301</v>
      </c>
      <c r="G449" s="355">
        <f t="shared" si="102"/>
        <v>1820</v>
      </c>
      <c r="H449" s="355">
        <f t="shared" si="102"/>
        <v>317</v>
      </c>
      <c r="I449" s="355">
        <f t="shared" si="102"/>
        <v>70028</v>
      </c>
      <c r="K449" s="355" t="str">
        <f t="shared" ref="K449:R460" si="103">K295</f>
        <v>-</v>
      </c>
      <c r="L449" s="355" t="str">
        <f t="shared" si="103"/>
        <v>-</v>
      </c>
      <c r="M449" s="355" t="str">
        <f t="shared" si="103"/>
        <v>-</v>
      </c>
      <c r="N449" s="355" t="str">
        <f t="shared" si="103"/>
        <v>-</v>
      </c>
      <c r="O449" s="355" t="str">
        <f t="shared" si="103"/>
        <v>-</v>
      </c>
      <c r="P449" s="355" t="str">
        <f t="shared" si="103"/>
        <v>-</v>
      </c>
      <c r="Q449" s="355" t="str">
        <f t="shared" si="103"/>
        <v>-</v>
      </c>
      <c r="R449" s="355" t="str">
        <f t="shared" si="103"/>
        <v>-</v>
      </c>
    </row>
    <row r="450" spans="1:18">
      <c r="A450" s="352">
        <v>2012</v>
      </c>
      <c r="B450" s="355" t="str">
        <f t="shared" si="102"/>
        <v>-</v>
      </c>
      <c r="C450" s="355">
        <f t="shared" si="102"/>
        <v>58857</v>
      </c>
      <c r="D450" s="355">
        <f t="shared" si="102"/>
        <v>19385</v>
      </c>
      <c r="E450" s="355">
        <f t="shared" si="102"/>
        <v>92842</v>
      </c>
      <c r="F450" s="355">
        <f t="shared" si="102"/>
        <v>28266</v>
      </c>
      <c r="G450" s="355">
        <f t="shared" si="102"/>
        <v>12922</v>
      </c>
      <c r="H450" s="355">
        <f t="shared" si="102"/>
        <v>3313</v>
      </c>
      <c r="I450" s="355">
        <f t="shared" si="102"/>
        <v>215585</v>
      </c>
      <c r="K450" s="355" t="str">
        <f t="shared" si="103"/>
        <v>-</v>
      </c>
      <c r="L450" s="355" t="str">
        <f t="shared" si="103"/>
        <v>-</v>
      </c>
      <c r="M450" s="355" t="str">
        <f t="shared" si="103"/>
        <v>-</v>
      </c>
      <c r="N450" s="355" t="str">
        <f t="shared" si="103"/>
        <v>-</v>
      </c>
      <c r="O450" s="355" t="str">
        <f t="shared" si="103"/>
        <v>-</v>
      </c>
      <c r="P450" s="355" t="str">
        <f t="shared" si="103"/>
        <v>-</v>
      </c>
      <c r="Q450" s="355" t="str">
        <f t="shared" si="103"/>
        <v>-</v>
      </c>
      <c r="R450" s="355" t="str">
        <f t="shared" si="103"/>
        <v>-</v>
      </c>
    </row>
    <row r="451" spans="1:18">
      <c r="A451" s="352">
        <v>2013</v>
      </c>
      <c r="B451" s="355" t="str">
        <f t="shared" si="102"/>
        <v>-</v>
      </c>
      <c r="C451" s="355">
        <f t="shared" si="102"/>
        <v>77516</v>
      </c>
      <c r="D451" s="355">
        <f t="shared" si="102"/>
        <v>84549</v>
      </c>
      <c r="E451" s="355">
        <f t="shared" si="102"/>
        <v>98270</v>
      </c>
      <c r="F451" s="355">
        <f t="shared" si="102"/>
        <v>25257</v>
      </c>
      <c r="G451" s="355">
        <f t="shared" si="102"/>
        <v>11094</v>
      </c>
      <c r="H451" s="355">
        <f t="shared" si="102"/>
        <v>941</v>
      </c>
      <c r="I451" s="355">
        <f t="shared" si="102"/>
        <v>297627</v>
      </c>
      <c r="K451" s="355" t="str">
        <f t="shared" si="103"/>
        <v>-</v>
      </c>
      <c r="L451" s="355" t="str">
        <f t="shared" si="103"/>
        <v>-</v>
      </c>
      <c r="M451" s="355" t="str">
        <f t="shared" si="103"/>
        <v>-</v>
      </c>
      <c r="N451" s="355" t="str">
        <f t="shared" si="103"/>
        <v>-</v>
      </c>
      <c r="O451" s="355" t="str">
        <f t="shared" si="103"/>
        <v>-</v>
      </c>
      <c r="P451" s="355" t="str">
        <f t="shared" si="103"/>
        <v>-</v>
      </c>
      <c r="Q451" s="355" t="str">
        <f t="shared" si="103"/>
        <v>-</v>
      </c>
      <c r="R451" s="355" t="str">
        <f t="shared" si="103"/>
        <v>-</v>
      </c>
    </row>
    <row r="452" spans="1:18">
      <c r="A452" s="352">
        <v>2014</v>
      </c>
      <c r="B452" s="355" t="str">
        <f t="shared" si="102"/>
        <v>-</v>
      </c>
      <c r="C452" s="355">
        <f t="shared" si="102"/>
        <v>34946</v>
      </c>
      <c r="D452" s="355">
        <f t="shared" si="102"/>
        <v>39581</v>
      </c>
      <c r="E452" s="355">
        <f t="shared" si="102"/>
        <v>54568</v>
      </c>
      <c r="F452" s="355">
        <f t="shared" si="102"/>
        <v>24085</v>
      </c>
      <c r="G452" s="355">
        <f t="shared" si="102"/>
        <v>12118</v>
      </c>
      <c r="H452" s="355">
        <f t="shared" si="102"/>
        <v>2985</v>
      </c>
      <c r="I452" s="355">
        <f t="shared" si="102"/>
        <v>168283</v>
      </c>
      <c r="K452" s="355" t="str">
        <f t="shared" si="103"/>
        <v>-</v>
      </c>
      <c r="L452" s="355" t="str">
        <f t="shared" si="103"/>
        <v>-</v>
      </c>
      <c r="M452" s="355" t="str">
        <f t="shared" si="103"/>
        <v>-</v>
      </c>
      <c r="N452" s="355" t="str">
        <f t="shared" si="103"/>
        <v>-</v>
      </c>
      <c r="O452" s="355" t="str">
        <f t="shared" si="103"/>
        <v>-</v>
      </c>
      <c r="P452" s="355" t="str">
        <f t="shared" si="103"/>
        <v>-</v>
      </c>
      <c r="Q452" s="355" t="str">
        <f t="shared" si="103"/>
        <v>-</v>
      </c>
      <c r="R452" s="355" t="str">
        <f t="shared" si="103"/>
        <v>-</v>
      </c>
    </row>
    <row r="453" spans="1:18">
      <c r="A453" s="352">
        <v>2015</v>
      </c>
      <c r="B453" s="355" t="str">
        <f t="shared" si="102"/>
        <v>-</v>
      </c>
      <c r="C453" s="355">
        <f t="shared" si="102"/>
        <v>53561</v>
      </c>
      <c r="D453" s="355">
        <f t="shared" si="102"/>
        <v>19489</v>
      </c>
      <c r="E453" s="355">
        <f t="shared" si="102"/>
        <v>12920</v>
      </c>
      <c r="F453" s="355">
        <f t="shared" si="102"/>
        <v>11467</v>
      </c>
      <c r="G453" s="355">
        <f t="shared" si="102"/>
        <v>10453</v>
      </c>
      <c r="H453" s="355">
        <f t="shared" si="102"/>
        <v>2617</v>
      </c>
      <c r="I453" s="355">
        <f t="shared" si="102"/>
        <v>110507</v>
      </c>
      <c r="K453" s="355" t="str">
        <f t="shared" si="103"/>
        <v>-</v>
      </c>
      <c r="L453" s="355" t="str">
        <f t="shared" si="103"/>
        <v>-</v>
      </c>
      <c r="M453" s="355" t="str">
        <f t="shared" si="103"/>
        <v>-</v>
      </c>
      <c r="N453" s="355" t="str">
        <f t="shared" si="103"/>
        <v>-</v>
      </c>
      <c r="O453" s="355" t="str">
        <f t="shared" si="103"/>
        <v>-</v>
      </c>
      <c r="P453" s="355" t="str">
        <f t="shared" si="103"/>
        <v>-</v>
      </c>
      <c r="Q453" s="355" t="str">
        <f t="shared" si="103"/>
        <v>-</v>
      </c>
      <c r="R453" s="355" t="str">
        <f t="shared" si="103"/>
        <v>-</v>
      </c>
    </row>
    <row r="454" spans="1:18">
      <c r="A454" s="352">
        <v>2016</v>
      </c>
      <c r="B454" s="355" t="str">
        <f t="shared" si="102"/>
        <v>-</v>
      </c>
      <c r="C454" s="355">
        <f t="shared" si="102"/>
        <v>13367</v>
      </c>
      <c r="D454" s="355">
        <f t="shared" si="102"/>
        <v>13428</v>
      </c>
      <c r="E454" s="355" t="str">
        <f t="shared" si="102"/>
        <v>-</v>
      </c>
      <c r="F454" s="355">
        <f t="shared" si="102"/>
        <v>18334</v>
      </c>
      <c r="G454" s="355">
        <f t="shared" si="102"/>
        <v>9467</v>
      </c>
      <c r="H454" s="355">
        <f t="shared" si="102"/>
        <v>589</v>
      </c>
      <c r="I454" s="355">
        <f t="shared" si="102"/>
        <v>55185</v>
      </c>
      <c r="K454" s="355" t="str">
        <f t="shared" si="103"/>
        <v>-</v>
      </c>
      <c r="L454" s="355" t="str">
        <f t="shared" si="103"/>
        <v>-</v>
      </c>
      <c r="M454" s="355" t="str">
        <f t="shared" si="103"/>
        <v>-</v>
      </c>
      <c r="N454" s="355" t="str">
        <f t="shared" si="103"/>
        <v>-</v>
      </c>
      <c r="O454" s="355" t="str">
        <f t="shared" si="103"/>
        <v>-</v>
      </c>
      <c r="P454" s="355" t="str">
        <f t="shared" si="103"/>
        <v>-</v>
      </c>
      <c r="Q454" s="355" t="str">
        <f t="shared" si="103"/>
        <v>-</v>
      </c>
      <c r="R454" s="355" t="str">
        <f t="shared" si="103"/>
        <v>-</v>
      </c>
    </row>
    <row r="455" spans="1:18">
      <c r="A455" s="352">
        <v>2017</v>
      </c>
      <c r="B455" s="355" t="str">
        <f t="shared" si="102"/>
        <v>-</v>
      </c>
      <c r="C455" s="355">
        <f t="shared" si="102"/>
        <v>5588</v>
      </c>
      <c r="D455" s="355">
        <f t="shared" si="102"/>
        <v>6891</v>
      </c>
      <c r="E455" s="355" t="str">
        <f t="shared" si="102"/>
        <v>-</v>
      </c>
      <c r="F455" s="355">
        <f t="shared" si="102"/>
        <v>18336</v>
      </c>
      <c r="G455" s="355">
        <f t="shared" si="102"/>
        <v>10232</v>
      </c>
      <c r="H455" s="355">
        <f t="shared" si="102"/>
        <v>1279</v>
      </c>
      <c r="I455" s="355">
        <f t="shared" si="102"/>
        <v>42326</v>
      </c>
      <c r="K455" s="355" t="str">
        <f t="shared" si="103"/>
        <v>-</v>
      </c>
      <c r="L455" s="355" t="str">
        <f t="shared" si="103"/>
        <v>-</v>
      </c>
      <c r="M455" s="355" t="str">
        <f t="shared" si="103"/>
        <v>-</v>
      </c>
      <c r="N455" s="355" t="str">
        <f t="shared" si="103"/>
        <v>-</v>
      </c>
      <c r="O455" s="355" t="str">
        <f t="shared" si="103"/>
        <v>-</v>
      </c>
      <c r="P455" s="355" t="str">
        <f t="shared" si="103"/>
        <v>-</v>
      </c>
      <c r="Q455" s="355" t="str">
        <f t="shared" si="103"/>
        <v>-</v>
      </c>
      <c r="R455" s="355" t="str">
        <f t="shared" si="103"/>
        <v>-</v>
      </c>
    </row>
    <row r="456" spans="1:18">
      <c r="A456" s="352">
        <v>2018</v>
      </c>
      <c r="B456" s="355" t="str">
        <f t="shared" si="102"/>
        <v>-</v>
      </c>
      <c r="C456" s="355">
        <f t="shared" si="102"/>
        <v>5503</v>
      </c>
      <c r="D456" s="355">
        <f t="shared" si="102"/>
        <v>17336</v>
      </c>
      <c r="E456" s="355">
        <f t="shared" si="102"/>
        <v>14916</v>
      </c>
      <c r="F456" s="355">
        <f t="shared" si="102"/>
        <v>27704</v>
      </c>
      <c r="G456" s="355">
        <f t="shared" si="102"/>
        <v>10926</v>
      </c>
      <c r="H456" s="355">
        <f t="shared" si="102"/>
        <v>2031</v>
      </c>
      <c r="I456" s="355">
        <f t="shared" si="102"/>
        <v>78416</v>
      </c>
      <c r="K456" s="355" t="str">
        <f t="shared" si="103"/>
        <v>-</v>
      </c>
      <c r="L456" s="355" t="str">
        <f t="shared" si="103"/>
        <v>-</v>
      </c>
      <c r="M456" s="355" t="str">
        <f t="shared" si="103"/>
        <v>-</v>
      </c>
      <c r="N456" s="355" t="str">
        <f t="shared" si="103"/>
        <v>-</v>
      </c>
      <c r="O456" s="355" t="str">
        <f t="shared" si="103"/>
        <v>-</v>
      </c>
      <c r="P456" s="355" t="str">
        <f t="shared" si="103"/>
        <v>-</v>
      </c>
      <c r="Q456" s="355" t="str">
        <f t="shared" si="103"/>
        <v>-</v>
      </c>
      <c r="R456" s="355" t="str">
        <f t="shared" si="103"/>
        <v>-</v>
      </c>
    </row>
    <row r="457" spans="1:18">
      <c r="A457" s="372">
        <v>2019</v>
      </c>
      <c r="B457" s="355" t="str">
        <f t="shared" si="102"/>
        <v>-</v>
      </c>
      <c r="C457" s="355">
        <f t="shared" si="102"/>
        <v>71001</v>
      </c>
      <c r="D457" s="355">
        <f t="shared" si="102"/>
        <v>97883</v>
      </c>
      <c r="E457" s="355">
        <f t="shared" si="102"/>
        <v>38838</v>
      </c>
      <c r="F457" s="355">
        <f t="shared" si="102"/>
        <v>56867</v>
      </c>
      <c r="G457" s="355">
        <f t="shared" si="102"/>
        <v>6099</v>
      </c>
      <c r="H457" s="355">
        <f t="shared" si="102"/>
        <v>801</v>
      </c>
      <c r="I457" s="355">
        <f t="shared" si="102"/>
        <v>271489</v>
      </c>
      <c r="K457" s="355" t="str">
        <f t="shared" si="103"/>
        <v>-</v>
      </c>
      <c r="L457" s="355" t="str">
        <f t="shared" si="103"/>
        <v>-</v>
      </c>
      <c r="M457" s="355" t="str">
        <f t="shared" si="103"/>
        <v>-</v>
      </c>
      <c r="N457" s="355" t="str">
        <f t="shared" si="103"/>
        <v>-</v>
      </c>
      <c r="O457" s="355" t="str">
        <f t="shared" si="103"/>
        <v>-</v>
      </c>
      <c r="P457" s="355" t="str">
        <f t="shared" si="103"/>
        <v>-</v>
      </c>
      <c r="Q457" s="355" t="str">
        <f t="shared" si="103"/>
        <v>-</v>
      </c>
      <c r="R457" s="355" t="str">
        <f t="shared" si="103"/>
        <v>-</v>
      </c>
    </row>
    <row r="458" spans="1:18">
      <c r="A458" s="372">
        <v>2020</v>
      </c>
      <c r="B458" s="355" t="str">
        <f t="shared" si="102"/>
        <v>-</v>
      </c>
      <c r="C458" s="355">
        <f t="shared" si="102"/>
        <v>32516</v>
      </c>
      <c r="D458" s="355">
        <f t="shared" si="102"/>
        <v>49257</v>
      </c>
      <c r="E458" s="355">
        <f t="shared" si="102"/>
        <v>65505</v>
      </c>
      <c r="F458" s="355">
        <f t="shared" si="102"/>
        <v>19615</v>
      </c>
      <c r="G458" s="355">
        <f t="shared" si="102"/>
        <v>8472</v>
      </c>
      <c r="H458" s="355">
        <f t="shared" si="102"/>
        <v>2435</v>
      </c>
      <c r="I458" s="355">
        <f t="shared" si="102"/>
        <v>177800</v>
      </c>
      <c r="K458" s="355" t="str">
        <f t="shared" si="103"/>
        <v>-</v>
      </c>
      <c r="L458" s="355" t="str">
        <f t="shared" si="103"/>
        <v>-</v>
      </c>
      <c r="M458" s="355" t="str">
        <f t="shared" si="103"/>
        <v>-</v>
      </c>
      <c r="N458" s="355" t="str">
        <f t="shared" si="103"/>
        <v>-</v>
      </c>
      <c r="O458" s="355" t="str">
        <f t="shared" si="103"/>
        <v>-</v>
      </c>
      <c r="P458" s="355" t="str">
        <f t="shared" si="103"/>
        <v>-</v>
      </c>
      <c r="Q458" s="355" t="str">
        <f t="shared" si="103"/>
        <v>-</v>
      </c>
      <c r="R458" s="355" t="str">
        <f t="shared" si="103"/>
        <v>-</v>
      </c>
    </row>
    <row r="459" spans="1:18">
      <c r="A459" s="372">
        <v>2021</v>
      </c>
      <c r="B459" s="355" t="str">
        <f t="shared" si="102"/>
        <v>-</v>
      </c>
      <c r="C459" s="355">
        <f t="shared" si="102"/>
        <v>46881</v>
      </c>
      <c r="D459" s="355">
        <f t="shared" si="102"/>
        <v>76723</v>
      </c>
      <c r="E459" s="355">
        <f t="shared" si="102"/>
        <v>12632</v>
      </c>
      <c r="F459" s="355">
        <f t="shared" si="102"/>
        <v>57622</v>
      </c>
      <c r="G459" s="355">
        <f t="shared" si="102"/>
        <v>7557</v>
      </c>
      <c r="H459" s="355">
        <f t="shared" si="102"/>
        <v>1040</v>
      </c>
      <c r="I459" s="355">
        <f t="shared" si="102"/>
        <v>202455</v>
      </c>
      <c r="K459" s="355" t="str">
        <f t="shared" si="103"/>
        <v>-</v>
      </c>
      <c r="L459" s="355" t="str">
        <f t="shared" si="103"/>
        <v>-</v>
      </c>
      <c r="M459" s="355" t="str">
        <f t="shared" si="103"/>
        <v>-</v>
      </c>
      <c r="N459" s="355" t="str">
        <f t="shared" si="103"/>
        <v>-</v>
      </c>
      <c r="O459" s="355" t="str">
        <f t="shared" si="103"/>
        <v>-</v>
      </c>
      <c r="P459" s="355" t="str">
        <f t="shared" si="103"/>
        <v>-</v>
      </c>
      <c r="Q459" s="355" t="str">
        <f t="shared" si="103"/>
        <v>-</v>
      </c>
      <c r="R459" s="355" t="str">
        <f t="shared" si="103"/>
        <v>-</v>
      </c>
    </row>
    <row r="460" spans="1:18">
      <c r="A460" s="372">
        <v>2022</v>
      </c>
      <c r="B460" s="355" t="str">
        <f t="shared" si="102"/>
        <v>-</v>
      </c>
      <c r="C460" s="355">
        <f t="shared" si="102"/>
        <v>52946</v>
      </c>
      <c r="D460" s="355">
        <f t="shared" si="102"/>
        <v>34217</v>
      </c>
      <c r="E460" s="355">
        <f t="shared" si="102"/>
        <v>81074</v>
      </c>
      <c r="F460" s="355">
        <f t="shared" si="102"/>
        <v>33884</v>
      </c>
      <c r="G460" s="355">
        <f t="shared" si="102"/>
        <v>8054</v>
      </c>
      <c r="H460" s="355">
        <f t="shared" si="102"/>
        <v>1030</v>
      </c>
      <c r="I460" s="355">
        <f t="shared" si="102"/>
        <v>211205</v>
      </c>
      <c r="K460" s="355" t="str">
        <f t="shared" si="103"/>
        <v>-</v>
      </c>
      <c r="L460" s="355" t="str">
        <f t="shared" si="103"/>
        <v>-</v>
      </c>
      <c r="M460" s="355" t="str">
        <f t="shared" si="103"/>
        <v>-</v>
      </c>
      <c r="N460" s="355" t="str">
        <f t="shared" si="103"/>
        <v>-</v>
      </c>
      <c r="O460" s="355" t="str">
        <f t="shared" si="103"/>
        <v>-</v>
      </c>
      <c r="P460" s="355" t="str">
        <f t="shared" si="103"/>
        <v>-</v>
      </c>
      <c r="Q460" s="355" t="str">
        <f t="shared" si="103"/>
        <v>-</v>
      </c>
      <c r="R460" s="355" t="str">
        <f t="shared" si="103"/>
        <v>-</v>
      </c>
    </row>
    <row r="461" spans="1:18">
      <c r="A461" s="372">
        <v>2023</v>
      </c>
      <c r="B461" s="355" t="str">
        <f t="shared" ref="B461:I462" si="104">B307</f>
        <v>-</v>
      </c>
      <c r="C461" s="355" t="str">
        <f t="shared" si="104"/>
        <v>-</v>
      </c>
      <c r="D461" s="355" t="str">
        <f t="shared" si="104"/>
        <v>-</v>
      </c>
      <c r="E461" s="355" t="str">
        <f t="shared" si="104"/>
        <v>-</v>
      </c>
      <c r="F461" s="355" t="str">
        <f t="shared" si="104"/>
        <v>-</v>
      </c>
      <c r="G461" s="355" t="str">
        <f t="shared" si="104"/>
        <v>-</v>
      </c>
      <c r="H461" s="355" t="str">
        <f t="shared" si="104"/>
        <v>-</v>
      </c>
      <c r="I461" s="355" t="str">
        <f t="shared" si="104"/>
        <v>-</v>
      </c>
      <c r="K461" s="355" t="str">
        <f t="shared" ref="K461:R462" si="105">K307</f>
        <v>-</v>
      </c>
      <c r="L461" s="355" t="str">
        <f t="shared" si="105"/>
        <v>-</v>
      </c>
      <c r="M461" s="355" t="str">
        <f t="shared" si="105"/>
        <v>-</v>
      </c>
      <c r="N461" s="355" t="str">
        <f t="shared" si="105"/>
        <v>-</v>
      </c>
      <c r="O461" s="355" t="str">
        <f t="shared" si="105"/>
        <v>-</v>
      </c>
      <c r="P461" s="355" t="str">
        <f t="shared" si="105"/>
        <v>-</v>
      </c>
      <c r="Q461" s="355" t="str">
        <f t="shared" si="105"/>
        <v>-</v>
      </c>
      <c r="R461" s="355" t="str">
        <f t="shared" si="105"/>
        <v>-</v>
      </c>
    </row>
    <row r="462" spans="1:18">
      <c r="A462" s="372">
        <v>2024</v>
      </c>
      <c r="B462" s="383" t="str">
        <f t="shared" si="104"/>
        <v>-</v>
      </c>
      <c r="C462" s="383" t="str">
        <f t="shared" si="104"/>
        <v>-</v>
      </c>
      <c r="D462" s="383" t="str">
        <f t="shared" si="104"/>
        <v>-</v>
      </c>
      <c r="E462" s="383" t="str">
        <f t="shared" si="104"/>
        <v>-</v>
      </c>
      <c r="F462" s="383" t="str">
        <f t="shared" si="104"/>
        <v>-</v>
      </c>
      <c r="G462" s="383" t="str">
        <f t="shared" si="104"/>
        <v>-</v>
      </c>
      <c r="H462" s="383" t="str">
        <f t="shared" si="104"/>
        <v>-</v>
      </c>
      <c r="I462" s="383" t="str">
        <f t="shared" si="104"/>
        <v>-</v>
      </c>
      <c r="K462" s="383" t="str">
        <f t="shared" si="105"/>
        <v>-</v>
      </c>
      <c r="L462" s="383" t="str">
        <f t="shared" si="105"/>
        <v>-</v>
      </c>
      <c r="M462" s="383" t="str">
        <f t="shared" si="105"/>
        <v>-</v>
      </c>
      <c r="N462" s="383" t="str">
        <f t="shared" si="105"/>
        <v>-</v>
      </c>
      <c r="O462" s="383" t="str">
        <f t="shared" si="105"/>
        <v>-</v>
      </c>
      <c r="P462" s="383" t="str">
        <f t="shared" si="105"/>
        <v>-</v>
      </c>
      <c r="Q462" s="383" t="str">
        <f t="shared" si="105"/>
        <v>-</v>
      </c>
      <c r="R462" s="383" t="str">
        <f t="shared" si="105"/>
        <v>-</v>
      </c>
    </row>
    <row r="463" spans="1:18">
      <c r="A463" s="374" t="str">
        <f>A309</f>
        <v>a/  Includes minor catches made off Oregon and landed in California prior to 2005.</v>
      </c>
      <c r="B463" s="374"/>
      <c r="C463" s="374"/>
      <c r="D463" s="374"/>
      <c r="E463" s="374"/>
      <c r="F463" s="374"/>
      <c r="G463" s="374"/>
      <c r="H463" s="374"/>
      <c r="I463" s="374"/>
      <c r="J463" s="374"/>
      <c r="K463" s="374"/>
      <c r="L463" s="374"/>
      <c r="M463" s="374"/>
      <c r="N463" s="374"/>
      <c r="O463" s="374"/>
      <c r="P463" s="374"/>
      <c r="Q463" s="374"/>
      <c r="R463" s="374"/>
    </row>
    <row r="464" spans="1:18">
      <c r="A464" s="375" t="str">
        <f>A310</f>
        <v>b/  Commercial fishery closed all months except Aug. 2002 (681 Chinook) and Sept. 2001-2005;  all other harvest occurred in Oregon waters but was landed in Crescent City.</v>
      </c>
      <c r="B464" s="375"/>
      <c r="C464" s="375"/>
      <c r="D464" s="375"/>
      <c r="E464" s="375"/>
      <c r="F464" s="375"/>
      <c r="G464" s="375"/>
      <c r="H464" s="375"/>
      <c r="I464" s="375"/>
      <c r="J464" s="375"/>
      <c r="K464" s="375"/>
      <c r="L464" s="375"/>
      <c r="M464" s="375"/>
      <c r="N464" s="375"/>
      <c r="O464" s="375"/>
      <c r="P464" s="375"/>
      <c r="Q464" s="375"/>
      <c r="R464" s="375"/>
    </row>
    <row r="465" spans="1:18">
      <c r="A465" s="375"/>
      <c r="B465" s="375"/>
      <c r="C465" s="375"/>
      <c r="D465" s="375"/>
      <c r="E465" s="375"/>
      <c r="F465" s="375"/>
      <c r="G465" s="375"/>
      <c r="H465" s="375"/>
      <c r="I465" s="375"/>
      <c r="J465" s="375"/>
      <c r="K465" s="375"/>
      <c r="L465" s="375"/>
      <c r="M465" s="375"/>
      <c r="N465" s="375"/>
      <c r="O465" s="375"/>
      <c r="P465" s="375"/>
      <c r="Q465" s="375"/>
      <c r="R465" s="375"/>
    </row>
  </sheetData>
  <mergeCells count="22">
    <mergeCell ref="A463:R463"/>
    <mergeCell ref="A464:R464"/>
    <mergeCell ref="A465:R465"/>
    <mergeCell ref="I375:J375"/>
    <mergeCell ref="B376:I376"/>
    <mergeCell ref="K376:R376"/>
    <mergeCell ref="A419:R419"/>
    <mergeCell ref="I420:J420"/>
    <mergeCell ref="B421:I421"/>
    <mergeCell ref="K421:R421"/>
    <mergeCell ref="A374:R374"/>
    <mergeCell ref="A1:R1"/>
    <mergeCell ref="I2:J2"/>
    <mergeCell ref="B3:I3"/>
    <mergeCell ref="K3:R3"/>
    <mergeCell ref="A309:R309"/>
    <mergeCell ref="A310:R310"/>
    <mergeCell ref="A311:R311"/>
    <mergeCell ref="A329:R329"/>
    <mergeCell ref="I330:J330"/>
    <mergeCell ref="B331:I331"/>
    <mergeCell ref="K331:R331"/>
  </mergeCells>
  <pageMargins left="0.7" right="0.7" top="0.75" bottom="0.75" header="0.3" footer="0.3"/>
  <pageSetup scale="99" orientation="landscape" r:id="rId1"/>
  <rowBreaks count="2" manualBreakCount="2">
    <brk id="373" max="16383" man="1"/>
    <brk id="41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dimension ref="A2:V451"/>
  <sheetViews>
    <sheetView showGridLines="0" topLeftCell="A315" zoomScaleNormal="100" zoomScaleSheetLayoutView="90" workbookViewId="0">
      <selection activeCell="N8" sqref="N8"/>
    </sheetView>
  </sheetViews>
  <sheetFormatPr defaultColWidth="9" defaultRowHeight="10.199999999999999"/>
  <cols>
    <col min="1" max="1" width="8.8984375" style="68" customWidth="1"/>
    <col min="2" max="9" width="8.8984375" style="21" customWidth="1"/>
    <col min="10" max="10" width="8.09765625" style="21" customWidth="1"/>
    <col min="11" max="11" width="8" style="21" customWidth="1"/>
    <col min="12" max="12" width="8.8984375" style="21" customWidth="1"/>
    <col min="13" max="16384" width="9" style="1"/>
  </cols>
  <sheetData>
    <row r="2" spans="1:22" ht="11.25" customHeight="1">
      <c r="A2" s="273" t="s">
        <v>59</v>
      </c>
      <c r="B2" s="273"/>
      <c r="C2" s="273"/>
      <c r="D2" s="273"/>
      <c r="E2" s="273"/>
      <c r="F2" s="273"/>
      <c r="G2" s="273"/>
      <c r="H2" s="273"/>
      <c r="I2" s="273"/>
      <c r="J2" s="273"/>
      <c r="K2" s="273"/>
      <c r="L2" s="273"/>
    </row>
    <row r="3" spans="1:22" s="84" customFormat="1">
      <c r="A3" s="2" t="s">
        <v>1</v>
      </c>
      <c r="B3" s="151" t="s">
        <v>60</v>
      </c>
      <c r="C3" s="151" t="s">
        <v>61</v>
      </c>
      <c r="D3" s="151" t="s">
        <v>20</v>
      </c>
      <c r="E3" s="151" t="s">
        <v>21</v>
      </c>
      <c r="F3" s="151" t="s">
        <v>22</v>
      </c>
      <c r="G3" s="151" t="s">
        <v>23</v>
      </c>
      <c r="H3" s="151" t="s">
        <v>24</v>
      </c>
      <c r="I3" s="151" t="s">
        <v>25</v>
      </c>
      <c r="J3" s="151" t="s">
        <v>26</v>
      </c>
      <c r="K3" s="151" t="s">
        <v>62</v>
      </c>
      <c r="L3" s="151" t="s">
        <v>8</v>
      </c>
    </row>
    <row r="4" spans="1:22">
      <c r="A4" s="63" t="s">
        <v>2</v>
      </c>
    </row>
    <row r="5" spans="1:22">
      <c r="A5" s="68">
        <v>1976</v>
      </c>
      <c r="B5" s="96" t="s">
        <v>63</v>
      </c>
      <c r="C5" s="96" t="s">
        <v>63</v>
      </c>
      <c r="D5" s="96">
        <v>0</v>
      </c>
      <c r="E5" s="15">
        <v>32</v>
      </c>
      <c r="F5" s="15">
        <v>4682</v>
      </c>
      <c r="G5" s="15">
        <v>13016</v>
      </c>
      <c r="H5" s="15">
        <v>8248</v>
      </c>
      <c r="I5" s="15">
        <v>2768</v>
      </c>
      <c r="J5" s="96">
        <v>0</v>
      </c>
      <c r="K5" s="96">
        <v>0</v>
      </c>
      <c r="L5" s="21">
        <f t="shared" ref="L5:L34" si="0">SUM(B5:K5)</f>
        <v>28746</v>
      </c>
    </row>
    <row r="6" spans="1:22">
      <c r="A6" s="68">
        <v>1977</v>
      </c>
      <c r="B6" s="96" t="s">
        <v>63</v>
      </c>
      <c r="C6" s="96" t="s">
        <v>63</v>
      </c>
      <c r="D6" s="96">
        <v>0</v>
      </c>
      <c r="E6" s="15">
        <v>0</v>
      </c>
      <c r="F6" s="15">
        <v>2003</v>
      </c>
      <c r="G6" s="15">
        <v>11446</v>
      </c>
      <c r="H6" s="15">
        <v>8284</v>
      </c>
      <c r="I6" s="15">
        <v>1063</v>
      </c>
      <c r="J6" s="96">
        <v>0</v>
      </c>
      <c r="K6" s="96">
        <v>0</v>
      </c>
      <c r="L6" s="21">
        <f t="shared" si="0"/>
        <v>22796</v>
      </c>
    </row>
    <row r="7" spans="1:22">
      <c r="A7" s="68">
        <v>1978</v>
      </c>
      <c r="B7" s="96" t="s">
        <v>63</v>
      </c>
      <c r="C7" s="96" t="s">
        <v>63</v>
      </c>
      <c r="D7" s="15">
        <v>3</v>
      </c>
      <c r="E7" s="15">
        <v>50</v>
      </c>
      <c r="F7" s="15">
        <v>6169</v>
      </c>
      <c r="G7" s="15">
        <v>8335</v>
      </c>
      <c r="H7" s="15">
        <v>2711</v>
      </c>
      <c r="I7" s="15">
        <v>130</v>
      </c>
      <c r="J7" s="96">
        <v>0</v>
      </c>
      <c r="K7" s="96">
        <v>0</v>
      </c>
      <c r="L7" s="21">
        <f t="shared" si="0"/>
        <v>17398</v>
      </c>
    </row>
    <row r="8" spans="1:22">
      <c r="A8" s="68">
        <v>1979</v>
      </c>
      <c r="B8" s="96" t="s">
        <v>63</v>
      </c>
      <c r="C8" s="96" t="s">
        <v>63</v>
      </c>
      <c r="D8" s="96">
        <v>0</v>
      </c>
      <c r="E8" s="15">
        <v>125</v>
      </c>
      <c r="F8" s="15">
        <v>2077</v>
      </c>
      <c r="G8" s="15">
        <v>6059</v>
      </c>
      <c r="H8" s="15">
        <v>2826</v>
      </c>
      <c r="I8" s="15">
        <v>648</v>
      </c>
      <c r="J8" s="15">
        <v>0</v>
      </c>
      <c r="K8" s="15" t="s">
        <v>15</v>
      </c>
      <c r="L8" s="21">
        <f t="shared" si="0"/>
        <v>11735</v>
      </c>
    </row>
    <row r="9" spans="1:22">
      <c r="A9" s="68">
        <v>1980</v>
      </c>
      <c r="B9" s="96" t="s">
        <v>63</v>
      </c>
      <c r="C9" s="96" t="s">
        <v>63</v>
      </c>
      <c r="D9" s="96">
        <v>0</v>
      </c>
      <c r="E9" s="15">
        <v>0</v>
      </c>
      <c r="F9" s="15">
        <v>3462</v>
      </c>
      <c r="G9" s="15">
        <v>9426</v>
      </c>
      <c r="H9" s="15">
        <v>4853</v>
      </c>
      <c r="I9" s="15">
        <v>1447</v>
      </c>
      <c r="J9" s="15">
        <v>0</v>
      </c>
      <c r="K9" s="15" t="s">
        <v>15</v>
      </c>
      <c r="L9" s="21">
        <f t="shared" si="0"/>
        <v>19188</v>
      </c>
    </row>
    <row r="10" spans="1:22">
      <c r="A10" s="68">
        <v>1981</v>
      </c>
      <c r="B10" s="96" t="s">
        <v>63</v>
      </c>
      <c r="C10" s="96" t="s">
        <v>63</v>
      </c>
      <c r="D10" s="96">
        <v>0</v>
      </c>
      <c r="E10" s="15">
        <v>18</v>
      </c>
      <c r="F10" s="15">
        <v>3378</v>
      </c>
      <c r="G10" s="15">
        <v>5999</v>
      </c>
      <c r="H10" s="15">
        <v>4665</v>
      </c>
      <c r="I10" s="15">
        <v>0</v>
      </c>
      <c r="J10" s="15">
        <v>0</v>
      </c>
      <c r="K10" s="15">
        <v>0</v>
      </c>
      <c r="L10" s="21">
        <f t="shared" si="0"/>
        <v>14060</v>
      </c>
    </row>
    <row r="11" spans="1:22">
      <c r="A11" s="68">
        <v>1982</v>
      </c>
      <c r="B11" s="96" t="s">
        <v>63</v>
      </c>
      <c r="C11" s="96" t="s">
        <v>63</v>
      </c>
      <c r="D11" s="96">
        <v>0</v>
      </c>
      <c r="E11" s="15">
        <v>18</v>
      </c>
      <c r="F11" s="15">
        <v>3138</v>
      </c>
      <c r="G11" s="15">
        <v>12449</v>
      </c>
      <c r="H11" s="15">
        <v>8878</v>
      </c>
      <c r="I11" s="15">
        <v>604</v>
      </c>
      <c r="J11" s="15">
        <v>0</v>
      </c>
      <c r="K11" s="15">
        <v>0</v>
      </c>
      <c r="L11" s="21">
        <f t="shared" si="0"/>
        <v>25087</v>
      </c>
    </row>
    <row r="12" spans="1:22">
      <c r="A12" s="68">
        <v>1983</v>
      </c>
      <c r="B12" s="96" t="s">
        <v>63</v>
      </c>
      <c r="C12" s="96" t="s">
        <v>63</v>
      </c>
      <c r="D12" s="96">
        <v>0</v>
      </c>
      <c r="E12" s="15">
        <v>0</v>
      </c>
      <c r="F12" s="15">
        <v>4713</v>
      </c>
      <c r="G12" s="15">
        <v>10929</v>
      </c>
      <c r="H12" s="15">
        <v>5299</v>
      </c>
      <c r="I12" s="15">
        <v>734</v>
      </c>
      <c r="J12" s="15">
        <v>0</v>
      </c>
      <c r="K12" s="15">
        <v>0</v>
      </c>
      <c r="L12" s="21">
        <f t="shared" si="0"/>
        <v>21675</v>
      </c>
    </row>
    <row r="13" spans="1:22">
      <c r="A13" s="68">
        <v>1984</v>
      </c>
      <c r="B13" s="96" t="s">
        <v>63</v>
      </c>
      <c r="C13" s="96" t="s">
        <v>63</v>
      </c>
      <c r="D13" s="96">
        <v>0</v>
      </c>
      <c r="E13" s="15">
        <v>12</v>
      </c>
      <c r="F13" s="15">
        <v>654</v>
      </c>
      <c r="G13" s="15">
        <v>15222</v>
      </c>
      <c r="H13" s="15">
        <v>7740</v>
      </c>
      <c r="I13" s="15">
        <v>209</v>
      </c>
      <c r="J13" s="15">
        <v>0</v>
      </c>
      <c r="K13" s="15">
        <v>0</v>
      </c>
      <c r="L13" s="21">
        <f t="shared" si="0"/>
        <v>23837</v>
      </c>
    </row>
    <row r="14" spans="1:22">
      <c r="A14" s="68">
        <v>1985</v>
      </c>
      <c r="B14" s="96" t="s">
        <v>63</v>
      </c>
      <c r="C14" s="96" t="s">
        <v>63</v>
      </c>
      <c r="D14" s="96">
        <v>0</v>
      </c>
      <c r="E14" s="15">
        <v>2811</v>
      </c>
      <c r="F14" s="15">
        <v>7676</v>
      </c>
      <c r="G14" s="15">
        <v>13025</v>
      </c>
      <c r="H14" s="15">
        <v>6520</v>
      </c>
      <c r="I14" s="15">
        <v>975</v>
      </c>
      <c r="J14" s="15">
        <v>0</v>
      </c>
      <c r="K14" s="15">
        <v>0</v>
      </c>
      <c r="L14" s="21">
        <f t="shared" si="0"/>
        <v>31007</v>
      </c>
    </row>
    <row r="15" spans="1:22">
      <c r="A15" s="68">
        <v>1986</v>
      </c>
      <c r="B15" s="96" t="s">
        <v>63</v>
      </c>
      <c r="C15" s="96" t="s">
        <v>63</v>
      </c>
      <c r="D15" s="15" t="s">
        <v>15</v>
      </c>
      <c r="E15" s="15">
        <v>1104</v>
      </c>
      <c r="F15" s="15">
        <v>7257</v>
      </c>
      <c r="G15" s="15">
        <v>10636</v>
      </c>
      <c r="H15" s="15">
        <v>6382</v>
      </c>
      <c r="I15" s="15">
        <v>174</v>
      </c>
      <c r="J15" s="15" t="s">
        <v>15</v>
      </c>
      <c r="K15" s="15" t="s">
        <v>15</v>
      </c>
      <c r="L15" s="21">
        <f t="shared" si="0"/>
        <v>25553</v>
      </c>
      <c r="M15" s="7"/>
      <c r="N15" s="7"/>
      <c r="O15" s="7"/>
      <c r="U15" s="7"/>
      <c r="V15" s="7"/>
    </row>
    <row r="16" spans="1:22">
      <c r="A16" s="68">
        <v>1987</v>
      </c>
      <c r="B16" s="15" t="s">
        <v>15</v>
      </c>
      <c r="C16" s="15" t="s">
        <v>15</v>
      </c>
      <c r="D16" s="15" t="s">
        <v>15</v>
      </c>
      <c r="E16" s="15">
        <v>1980</v>
      </c>
      <c r="F16" s="15">
        <v>13756</v>
      </c>
      <c r="G16" s="15">
        <v>22618</v>
      </c>
      <c r="H16" s="15">
        <v>10745</v>
      </c>
      <c r="I16" s="15">
        <v>2975</v>
      </c>
      <c r="J16" s="15" t="s">
        <v>15</v>
      </c>
      <c r="K16" s="15" t="s">
        <v>15</v>
      </c>
      <c r="L16" s="21">
        <f t="shared" si="0"/>
        <v>52074</v>
      </c>
      <c r="M16" s="7"/>
      <c r="N16" s="7"/>
      <c r="O16" s="7"/>
      <c r="U16" s="7"/>
      <c r="V16" s="7"/>
    </row>
    <row r="17" spans="1:22">
      <c r="A17" s="68">
        <v>1988</v>
      </c>
      <c r="B17" s="15" t="s">
        <v>15</v>
      </c>
      <c r="C17" s="15" t="s">
        <v>15</v>
      </c>
      <c r="D17" s="15" t="s">
        <v>15</v>
      </c>
      <c r="E17" s="15">
        <v>2390</v>
      </c>
      <c r="F17" s="15">
        <v>13253</v>
      </c>
      <c r="G17" s="15">
        <v>20744</v>
      </c>
      <c r="H17" s="15">
        <v>6648</v>
      </c>
      <c r="I17" s="15">
        <v>832</v>
      </c>
      <c r="J17" s="15" t="s">
        <v>15</v>
      </c>
      <c r="K17" s="15" t="s">
        <v>15</v>
      </c>
      <c r="L17" s="21">
        <f t="shared" si="0"/>
        <v>43867</v>
      </c>
      <c r="M17" s="7"/>
      <c r="N17" s="7"/>
      <c r="O17" s="7"/>
      <c r="U17" s="7"/>
      <c r="V17" s="7"/>
    </row>
    <row r="18" spans="1:22">
      <c r="A18" s="68">
        <v>1989</v>
      </c>
      <c r="B18" s="15" t="s">
        <v>15</v>
      </c>
      <c r="C18" s="15" t="s">
        <v>15</v>
      </c>
      <c r="D18" s="15" t="s">
        <v>15</v>
      </c>
      <c r="E18" s="15">
        <v>1058</v>
      </c>
      <c r="F18" s="15">
        <v>7385</v>
      </c>
      <c r="G18" s="15">
        <v>18647</v>
      </c>
      <c r="H18" s="15">
        <v>6183</v>
      </c>
      <c r="I18" s="15">
        <v>332</v>
      </c>
      <c r="J18" s="15" t="s">
        <v>15</v>
      </c>
      <c r="K18" s="15" t="s">
        <v>15</v>
      </c>
      <c r="L18" s="21">
        <f t="shared" si="0"/>
        <v>33605</v>
      </c>
      <c r="M18" s="7"/>
      <c r="N18" s="7"/>
      <c r="O18" s="7"/>
      <c r="U18" s="7"/>
      <c r="V18" s="7"/>
    </row>
    <row r="19" spans="1:22">
      <c r="A19" s="68">
        <v>1990</v>
      </c>
      <c r="B19" s="15" t="s">
        <v>15</v>
      </c>
      <c r="C19" s="15" t="s">
        <v>15</v>
      </c>
      <c r="D19" s="15" t="s">
        <v>15</v>
      </c>
      <c r="E19" s="15">
        <v>554</v>
      </c>
      <c r="F19" s="15">
        <v>13783</v>
      </c>
      <c r="G19" s="15">
        <v>23936</v>
      </c>
      <c r="H19" s="15">
        <v>3832</v>
      </c>
      <c r="I19" s="15">
        <v>594</v>
      </c>
      <c r="J19" s="15" t="s">
        <v>15</v>
      </c>
      <c r="K19" s="15" t="s">
        <v>15</v>
      </c>
      <c r="L19" s="21">
        <f t="shared" si="0"/>
        <v>42699</v>
      </c>
      <c r="M19" s="7"/>
      <c r="N19" s="7"/>
      <c r="O19" s="7"/>
      <c r="U19" s="7"/>
      <c r="V19" s="7"/>
    </row>
    <row r="20" spans="1:22">
      <c r="A20" s="68">
        <v>1991</v>
      </c>
      <c r="B20" s="15" t="s">
        <v>15</v>
      </c>
      <c r="C20" s="15" t="s">
        <v>15</v>
      </c>
      <c r="D20" s="15" t="s">
        <v>15</v>
      </c>
      <c r="E20" s="15">
        <v>643</v>
      </c>
      <c r="F20" s="15">
        <v>8504</v>
      </c>
      <c r="G20" s="15">
        <v>14015</v>
      </c>
      <c r="H20" s="15">
        <v>748</v>
      </c>
      <c r="I20" s="15">
        <v>1661</v>
      </c>
      <c r="J20" s="15" t="s">
        <v>15</v>
      </c>
      <c r="K20" s="15" t="s">
        <v>15</v>
      </c>
      <c r="L20" s="21">
        <f t="shared" si="0"/>
        <v>25571</v>
      </c>
      <c r="M20" s="7"/>
      <c r="N20" s="7"/>
      <c r="O20" s="7"/>
      <c r="U20" s="7"/>
      <c r="V20" s="7"/>
    </row>
    <row r="21" spans="1:22">
      <c r="A21" s="68">
        <v>1992</v>
      </c>
      <c r="B21" s="15" t="s">
        <v>15</v>
      </c>
      <c r="C21" s="15" t="s">
        <v>15</v>
      </c>
      <c r="D21" s="15" t="s">
        <v>15</v>
      </c>
      <c r="E21" s="15" t="s">
        <v>15</v>
      </c>
      <c r="F21" s="15" t="s">
        <v>15</v>
      </c>
      <c r="G21" s="15">
        <v>7231</v>
      </c>
      <c r="H21" s="15" t="s">
        <v>15</v>
      </c>
      <c r="I21" s="15">
        <v>1833</v>
      </c>
      <c r="J21" s="15" t="s">
        <v>15</v>
      </c>
      <c r="K21" s="15" t="s">
        <v>15</v>
      </c>
      <c r="L21" s="21">
        <f t="shared" si="0"/>
        <v>9064</v>
      </c>
      <c r="M21" s="7"/>
      <c r="N21" s="7"/>
      <c r="O21" s="7"/>
      <c r="P21" s="7"/>
      <c r="Q21" s="7"/>
      <c r="S21" s="7"/>
      <c r="U21" s="7"/>
      <c r="V21" s="7"/>
    </row>
    <row r="22" spans="1:22">
      <c r="A22" s="68">
        <v>1993</v>
      </c>
      <c r="B22" s="15" t="s">
        <v>15</v>
      </c>
      <c r="C22" s="15" t="s">
        <v>15</v>
      </c>
      <c r="D22" s="15" t="s">
        <v>15</v>
      </c>
      <c r="E22" s="15">
        <v>1018</v>
      </c>
      <c r="F22" s="15">
        <v>979</v>
      </c>
      <c r="G22" s="15">
        <v>6503</v>
      </c>
      <c r="H22" s="15">
        <v>5836</v>
      </c>
      <c r="I22" s="15">
        <v>1066</v>
      </c>
      <c r="J22" s="15" t="s">
        <v>15</v>
      </c>
      <c r="K22" s="15" t="s">
        <v>15</v>
      </c>
      <c r="L22" s="21">
        <f t="shared" si="0"/>
        <v>15402</v>
      </c>
      <c r="M22" s="7"/>
      <c r="N22" s="7"/>
      <c r="O22" s="7"/>
      <c r="U22" s="7"/>
      <c r="V22" s="7"/>
    </row>
    <row r="23" spans="1:22">
      <c r="A23" s="68">
        <v>1994</v>
      </c>
      <c r="B23" s="15" t="s">
        <v>15</v>
      </c>
      <c r="C23" s="15" t="s">
        <v>15</v>
      </c>
      <c r="D23" s="15" t="s">
        <v>15</v>
      </c>
      <c r="E23" s="15">
        <v>5048</v>
      </c>
      <c r="F23" s="15">
        <v>2181</v>
      </c>
      <c r="G23" s="15" t="s">
        <v>15</v>
      </c>
      <c r="H23" s="15">
        <v>1591</v>
      </c>
      <c r="I23" s="15">
        <v>877</v>
      </c>
      <c r="J23" s="15" t="s">
        <v>15</v>
      </c>
      <c r="K23" s="15" t="s">
        <v>15</v>
      </c>
      <c r="L23" s="21">
        <f t="shared" si="0"/>
        <v>9697</v>
      </c>
      <c r="M23" s="7"/>
      <c r="N23" s="7"/>
      <c r="O23" s="7"/>
      <c r="R23" s="7"/>
      <c r="U23" s="7"/>
      <c r="V23" s="7"/>
    </row>
    <row r="24" spans="1:22">
      <c r="A24" s="68">
        <v>1995</v>
      </c>
      <c r="B24" s="15" t="s">
        <v>15</v>
      </c>
      <c r="C24" s="15" t="s">
        <v>15</v>
      </c>
      <c r="D24" s="15" t="s">
        <v>15</v>
      </c>
      <c r="E24" s="15">
        <v>2793</v>
      </c>
      <c r="F24" s="15">
        <v>5668</v>
      </c>
      <c r="G24" s="15" t="s">
        <v>15</v>
      </c>
      <c r="H24" s="15">
        <v>1099</v>
      </c>
      <c r="I24" s="15">
        <v>2376</v>
      </c>
      <c r="J24" s="15" t="s">
        <v>15</v>
      </c>
      <c r="K24" s="15" t="s">
        <v>15</v>
      </c>
      <c r="L24" s="21">
        <f t="shared" si="0"/>
        <v>11936</v>
      </c>
      <c r="M24" s="7"/>
      <c r="N24" s="7"/>
      <c r="O24" s="7"/>
      <c r="R24" s="7"/>
      <c r="U24" s="7"/>
      <c r="V24" s="7"/>
    </row>
    <row r="25" spans="1:22">
      <c r="A25" s="68">
        <v>1996</v>
      </c>
      <c r="B25" s="15" t="s">
        <v>15</v>
      </c>
      <c r="C25" s="15" t="s">
        <v>15</v>
      </c>
      <c r="D25" s="15" t="s">
        <v>15</v>
      </c>
      <c r="E25" s="15">
        <v>993</v>
      </c>
      <c r="F25" s="15">
        <v>5054</v>
      </c>
      <c r="G25" s="15">
        <v>2405</v>
      </c>
      <c r="H25" s="15">
        <v>2056</v>
      </c>
      <c r="I25" s="15">
        <v>806</v>
      </c>
      <c r="J25" s="15" t="s">
        <v>15</v>
      </c>
      <c r="K25" s="15" t="s">
        <v>15</v>
      </c>
      <c r="L25" s="21">
        <f t="shared" si="0"/>
        <v>11314</v>
      </c>
      <c r="M25" s="7"/>
      <c r="N25" s="7"/>
      <c r="O25" s="7"/>
      <c r="U25" s="7"/>
      <c r="V25" s="7"/>
    </row>
    <row r="26" spans="1:22">
      <c r="A26" s="68">
        <v>1997</v>
      </c>
      <c r="B26" s="15" t="s">
        <v>15</v>
      </c>
      <c r="C26" s="15" t="s">
        <v>15</v>
      </c>
      <c r="D26" s="15" t="s">
        <v>15</v>
      </c>
      <c r="E26" s="15">
        <v>920</v>
      </c>
      <c r="F26" s="15">
        <v>1724</v>
      </c>
      <c r="G26" s="15">
        <v>1533</v>
      </c>
      <c r="H26" s="15">
        <v>2242</v>
      </c>
      <c r="I26" s="15">
        <v>157</v>
      </c>
      <c r="J26" s="15" t="s">
        <v>15</v>
      </c>
      <c r="K26" s="15" t="s">
        <v>15</v>
      </c>
      <c r="L26" s="21">
        <f t="shared" si="0"/>
        <v>6576</v>
      </c>
      <c r="M26" s="7"/>
      <c r="N26" s="7"/>
      <c r="O26" s="7"/>
      <c r="U26" s="7"/>
      <c r="V26" s="7"/>
    </row>
    <row r="27" spans="1:22">
      <c r="A27" s="68">
        <v>1998</v>
      </c>
      <c r="B27" s="15" t="s">
        <v>15</v>
      </c>
      <c r="C27" s="15" t="s">
        <v>15</v>
      </c>
      <c r="D27" s="15" t="s">
        <v>15</v>
      </c>
      <c r="E27" s="15">
        <v>705</v>
      </c>
      <c r="F27" s="15">
        <v>1527</v>
      </c>
      <c r="G27" s="15">
        <v>455</v>
      </c>
      <c r="H27" s="15">
        <v>565</v>
      </c>
      <c r="I27" s="15">
        <v>50</v>
      </c>
      <c r="J27" s="15" t="s">
        <v>15</v>
      </c>
      <c r="K27" s="15" t="s">
        <v>15</v>
      </c>
      <c r="L27" s="21">
        <f t="shared" si="0"/>
        <v>3302</v>
      </c>
      <c r="M27" s="7"/>
      <c r="N27" s="7"/>
      <c r="O27" s="7"/>
      <c r="U27" s="7"/>
      <c r="V27" s="7"/>
    </row>
    <row r="28" spans="1:22">
      <c r="A28" s="68">
        <v>1999</v>
      </c>
      <c r="B28" s="15" t="s">
        <v>15</v>
      </c>
      <c r="C28" s="15" t="s">
        <v>15</v>
      </c>
      <c r="D28" s="15" t="s">
        <v>15</v>
      </c>
      <c r="E28" s="15">
        <v>12</v>
      </c>
      <c r="F28" s="15">
        <v>1532</v>
      </c>
      <c r="G28" s="15">
        <v>802</v>
      </c>
      <c r="H28" s="15">
        <v>3068</v>
      </c>
      <c r="I28" s="15">
        <v>428</v>
      </c>
      <c r="J28" s="15" t="s">
        <v>15</v>
      </c>
      <c r="K28" s="15" t="s">
        <v>15</v>
      </c>
      <c r="L28" s="21">
        <f t="shared" si="0"/>
        <v>5842</v>
      </c>
      <c r="M28" s="7"/>
      <c r="N28" s="7"/>
      <c r="O28" s="7"/>
      <c r="P28" s="7"/>
      <c r="U28" s="7"/>
      <c r="V28" s="7"/>
    </row>
    <row r="29" spans="1:22">
      <c r="A29" s="68">
        <v>2000</v>
      </c>
      <c r="B29" s="15" t="s">
        <v>15</v>
      </c>
      <c r="C29" s="15" t="s">
        <v>15</v>
      </c>
      <c r="D29" s="15" t="s">
        <v>15</v>
      </c>
      <c r="E29" s="15">
        <v>144</v>
      </c>
      <c r="F29" s="15">
        <v>1762</v>
      </c>
      <c r="G29" s="15">
        <v>2103</v>
      </c>
      <c r="H29" s="15">
        <v>2988</v>
      </c>
      <c r="I29" s="15">
        <v>213</v>
      </c>
      <c r="J29" s="15" t="s">
        <v>15</v>
      </c>
      <c r="K29" s="15" t="s">
        <v>15</v>
      </c>
      <c r="L29" s="21">
        <f t="shared" si="0"/>
        <v>7210</v>
      </c>
      <c r="M29" s="7"/>
      <c r="N29" s="7"/>
      <c r="O29" s="7"/>
      <c r="U29" s="7"/>
      <c r="V29" s="7"/>
    </row>
    <row r="30" spans="1:22">
      <c r="A30" s="68">
        <v>2001</v>
      </c>
      <c r="B30" s="15" t="s">
        <v>15</v>
      </c>
      <c r="C30" s="15" t="s">
        <v>15</v>
      </c>
      <c r="D30" s="15" t="s">
        <v>15</v>
      </c>
      <c r="E30" s="15">
        <v>881</v>
      </c>
      <c r="F30" s="15">
        <v>2141</v>
      </c>
      <c r="G30" s="15">
        <v>3011</v>
      </c>
      <c r="H30" s="15">
        <v>2339</v>
      </c>
      <c r="I30" s="15">
        <v>273</v>
      </c>
      <c r="J30" s="15" t="s">
        <v>15</v>
      </c>
      <c r="K30" s="15" t="s">
        <v>15</v>
      </c>
      <c r="L30" s="21">
        <f t="shared" si="0"/>
        <v>8645</v>
      </c>
      <c r="M30" s="7"/>
      <c r="N30" s="7"/>
      <c r="O30" s="7"/>
      <c r="U30" s="7"/>
      <c r="V30" s="7"/>
    </row>
    <row r="31" spans="1:22">
      <c r="A31" s="68">
        <v>2002</v>
      </c>
      <c r="B31" s="15" t="s">
        <v>15</v>
      </c>
      <c r="C31" s="15" t="s">
        <v>15</v>
      </c>
      <c r="D31" s="15" t="s">
        <v>15</v>
      </c>
      <c r="E31" s="15">
        <v>1036</v>
      </c>
      <c r="F31" s="15">
        <v>1131</v>
      </c>
      <c r="G31" s="15">
        <v>132</v>
      </c>
      <c r="H31" s="15">
        <v>1333</v>
      </c>
      <c r="I31" s="15">
        <v>237</v>
      </c>
      <c r="J31" s="15" t="s">
        <v>15</v>
      </c>
      <c r="K31" s="15" t="s">
        <v>15</v>
      </c>
      <c r="L31" s="21">
        <f t="shared" si="0"/>
        <v>3869</v>
      </c>
      <c r="M31" s="7"/>
      <c r="N31" s="7"/>
      <c r="O31" s="7"/>
      <c r="U31" s="7"/>
      <c r="V31" s="7"/>
    </row>
    <row r="32" spans="1:22">
      <c r="A32" s="68">
        <v>2003</v>
      </c>
      <c r="B32" s="15" t="s">
        <v>15</v>
      </c>
      <c r="C32" s="15" t="s">
        <v>15</v>
      </c>
      <c r="D32" s="15" t="s">
        <v>15</v>
      </c>
      <c r="E32" s="15">
        <v>319</v>
      </c>
      <c r="F32" s="15">
        <v>521</v>
      </c>
      <c r="G32" s="15">
        <v>521</v>
      </c>
      <c r="H32" s="15">
        <v>493</v>
      </c>
      <c r="I32" s="15">
        <v>340</v>
      </c>
      <c r="J32" s="15" t="s">
        <v>15</v>
      </c>
      <c r="K32" s="15" t="s">
        <v>15</v>
      </c>
      <c r="L32" s="21">
        <f t="shared" si="0"/>
        <v>2194</v>
      </c>
      <c r="M32" s="7"/>
      <c r="N32" s="7"/>
      <c r="O32" s="7"/>
      <c r="U32" s="7"/>
      <c r="V32" s="7"/>
    </row>
    <row r="33" spans="1:22">
      <c r="A33" s="68">
        <v>2004</v>
      </c>
      <c r="B33" s="15" t="s">
        <v>15</v>
      </c>
      <c r="C33" s="15" t="s">
        <v>15</v>
      </c>
      <c r="D33" s="15" t="s">
        <v>15</v>
      </c>
      <c r="E33" s="15">
        <v>603</v>
      </c>
      <c r="F33" s="15">
        <v>604</v>
      </c>
      <c r="G33" s="15">
        <v>689</v>
      </c>
      <c r="H33" s="15">
        <v>843</v>
      </c>
      <c r="I33" s="15">
        <v>413</v>
      </c>
      <c r="J33" s="96" t="s">
        <v>64</v>
      </c>
      <c r="K33" s="15" t="s">
        <v>15</v>
      </c>
      <c r="L33" s="21">
        <f t="shared" si="0"/>
        <v>3152</v>
      </c>
      <c r="M33" s="7"/>
      <c r="N33" s="7"/>
      <c r="O33" s="7"/>
      <c r="U33" s="7"/>
      <c r="V33" s="7"/>
    </row>
    <row r="34" spans="1:22">
      <c r="A34" s="68">
        <v>2005</v>
      </c>
      <c r="B34" s="15" t="s">
        <v>15</v>
      </c>
      <c r="C34" s="15" t="s">
        <v>15</v>
      </c>
      <c r="D34" s="15" t="s">
        <v>15</v>
      </c>
      <c r="E34" s="15">
        <v>131</v>
      </c>
      <c r="F34" s="15">
        <v>794</v>
      </c>
      <c r="G34" s="15">
        <v>492</v>
      </c>
      <c r="H34" s="15">
        <v>904</v>
      </c>
      <c r="I34" s="15">
        <v>181</v>
      </c>
      <c r="J34" s="15" t="s">
        <v>15</v>
      </c>
      <c r="K34" s="15" t="s">
        <v>15</v>
      </c>
      <c r="L34" s="21">
        <f t="shared" si="0"/>
        <v>2502</v>
      </c>
      <c r="M34" s="7"/>
      <c r="N34" s="7"/>
      <c r="O34" s="7"/>
      <c r="U34" s="7"/>
      <c r="V34" s="7"/>
    </row>
    <row r="35" spans="1:22">
      <c r="A35" s="68">
        <v>2006</v>
      </c>
      <c r="B35" s="15" t="s">
        <v>15</v>
      </c>
      <c r="C35" s="15" t="s">
        <v>15</v>
      </c>
      <c r="D35" s="15" t="s">
        <v>15</v>
      </c>
      <c r="E35" s="15">
        <v>325</v>
      </c>
      <c r="F35" s="15">
        <v>754</v>
      </c>
      <c r="G35" s="15">
        <v>312</v>
      </c>
      <c r="H35" s="15" t="s">
        <v>15</v>
      </c>
      <c r="I35" s="15">
        <v>87</v>
      </c>
      <c r="J35" s="15" t="s">
        <v>15</v>
      </c>
      <c r="K35" s="15" t="s">
        <v>15</v>
      </c>
      <c r="L35" s="21">
        <v>1478</v>
      </c>
      <c r="M35" s="7"/>
      <c r="N35" s="7"/>
      <c r="O35" s="7"/>
      <c r="U35" s="7"/>
      <c r="V35" s="7"/>
    </row>
    <row r="36" spans="1:22">
      <c r="A36" s="68">
        <v>2007</v>
      </c>
      <c r="B36" s="15" t="s">
        <v>15</v>
      </c>
      <c r="C36" s="15" t="s">
        <v>15</v>
      </c>
      <c r="D36" s="15" t="s">
        <v>15</v>
      </c>
      <c r="E36" s="15">
        <v>277</v>
      </c>
      <c r="F36" s="15">
        <v>484</v>
      </c>
      <c r="G36" s="15">
        <v>1027</v>
      </c>
      <c r="H36" s="15">
        <v>225</v>
      </c>
      <c r="I36" s="15">
        <v>69</v>
      </c>
      <c r="J36" s="15" t="s">
        <v>15</v>
      </c>
      <c r="K36" s="15" t="s">
        <v>15</v>
      </c>
      <c r="L36" s="21">
        <f>SUM(B36:K36)</f>
        <v>2082</v>
      </c>
      <c r="M36" s="7"/>
      <c r="N36" s="7"/>
      <c r="O36" s="7"/>
      <c r="U36" s="7"/>
      <c r="V36" s="7"/>
    </row>
    <row r="37" spans="1:22">
      <c r="A37" s="68">
        <v>2008</v>
      </c>
      <c r="B37" s="15" t="s">
        <v>15</v>
      </c>
      <c r="C37" s="15" t="s">
        <v>15</v>
      </c>
      <c r="D37" s="15" t="s">
        <v>15</v>
      </c>
      <c r="E37" s="15" t="s">
        <v>15</v>
      </c>
      <c r="F37" s="15" t="s">
        <v>15</v>
      </c>
      <c r="G37" s="15" t="s">
        <v>15</v>
      </c>
      <c r="H37" s="15" t="s">
        <v>15</v>
      </c>
      <c r="I37" s="15" t="s">
        <v>15</v>
      </c>
      <c r="J37" s="15" t="s">
        <v>15</v>
      </c>
      <c r="K37" s="15" t="s">
        <v>15</v>
      </c>
      <c r="L37" s="21" t="s">
        <v>15</v>
      </c>
      <c r="M37" s="7"/>
      <c r="N37" s="7"/>
      <c r="O37" s="7"/>
      <c r="U37" s="7"/>
      <c r="V37" s="7"/>
    </row>
    <row r="38" spans="1:22">
      <c r="A38" s="68">
        <v>2009</v>
      </c>
      <c r="B38" s="15" t="s">
        <v>15</v>
      </c>
      <c r="C38" s="15" t="s">
        <v>15</v>
      </c>
      <c r="D38" s="15" t="s">
        <v>15</v>
      </c>
      <c r="E38" s="15" t="s">
        <v>15</v>
      </c>
      <c r="F38" s="15" t="s">
        <v>15</v>
      </c>
      <c r="G38" s="15" t="s">
        <v>15</v>
      </c>
      <c r="H38" s="15">
        <v>498</v>
      </c>
      <c r="I38" s="15">
        <v>607</v>
      </c>
      <c r="J38" s="15" t="s">
        <v>15</v>
      </c>
      <c r="K38" s="15" t="s">
        <v>15</v>
      </c>
      <c r="L38" s="21">
        <f t="shared" ref="L38:L43" si="1">SUM(B38:K38)</f>
        <v>1105</v>
      </c>
      <c r="M38" s="7"/>
      <c r="N38" s="7"/>
      <c r="O38" s="7"/>
      <c r="U38" s="7"/>
      <c r="V38" s="7"/>
    </row>
    <row r="39" spans="1:22">
      <c r="A39" s="68">
        <v>2010</v>
      </c>
      <c r="B39" s="15" t="s">
        <v>15</v>
      </c>
      <c r="C39" s="15" t="s">
        <v>15</v>
      </c>
      <c r="D39" s="15" t="s">
        <v>15</v>
      </c>
      <c r="E39" s="15">
        <v>72</v>
      </c>
      <c r="F39" s="15">
        <v>38</v>
      </c>
      <c r="G39" s="15">
        <v>48</v>
      </c>
      <c r="H39" s="15">
        <v>33</v>
      </c>
      <c r="I39" s="15">
        <v>15</v>
      </c>
      <c r="J39" s="15" t="s">
        <v>15</v>
      </c>
      <c r="K39" s="15" t="s">
        <v>15</v>
      </c>
      <c r="L39" s="21">
        <f t="shared" si="1"/>
        <v>206</v>
      </c>
      <c r="M39" s="7"/>
      <c r="N39" s="7"/>
      <c r="O39" s="7"/>
      <c r="U39" s="7"/>
      <c r="V39" s="7"/>
    </row>
    <row r="40" spans="1:22">
      <c r="A40" s="68">
        <v>2011</v>
      </c>
      <c r="B40" s="15" t="s">
        <v>15</v>
      </c>
      <c r="C40" s="15" t="s">
        <v>15</v>
      </c>
      <c r="D40" s="15" t="s">
        <v>15</v>
      </c>
      <c r="E40" s="15">
        <v>187</v>
      </c>
      <c r="F40" s="15">
        <v>104</v>
      </c>
      <c r="G40" s="15">
        <v>245</v>
      </c>
      <c r="H40" s="15">
        <v>185</v>
      </c>
      <c r="I40" s="15">
        <v>45</v>
      </c>
      <c r="J40" s="15" t="s">
        <v>15</v>
      </c>
      <c r="K40" s="15" t="s">
        <v>15</v>
      </c>
      <c r="L40" s="21">
        <f t="shared" si="1"/>
        <v>766</v>
      </c>
      <c r="M40" s="7"/>
      <c r="N40" s="7"/>
      <c r="O40" s="7"/>
      <c r="U40" s="7"/>
      <c r="V40" s="7"/>
    </row>
    <row r="41" spans="1:22">
      <c r="A41" s="68">
        <v>2012</v>
      </c>
      <c r="B41" s="15" t="s">
        <v>15</v>
      </c>
      <c r="C41" s="15" t="s">
        <v>15</v>
      </c>
      <c r="D41" s="15" t="s">
        <v>15</v>
      </c>
      <c r="E41" s="15">
        <v>455</v>
      </c>
      <c r="F41" s="15">
        <v>1018</v>
      </c>
      <c r="G41" s="15">
        <v>4134</v>
      </c>
      <c r="H41" s="15">
        <v>1702</v>
      </c>
      <c r="I41" s="15">
        <v>502</v>
      </c>
      <c r="J41" s="15" t="s">
        <v>15</v>
      </c>
      <c r="K41" s="15" t="s">
        <v>15</v>
      </c>
      <c r="L41" s="21">
        <f t="shared" si="1"/>
        <v>7811</v>
      </c>
      <c r="M41" s="7"/>
      <c r="N41" s="7"/>
      <c r="O41" s="7"/>
      <c r="U41" s="7"/>
      <c r="V41" s="7"/>
    </row>
    <row r="42" spans="1:22">
      <c r="A42" s="68">
        <v>2013</v>
      </c>
      <c r="B42" s="15" t="s">
        <v>15</v>
      </c>
      <c r="C42" s="15" t="s">
        <v>15</v>
      </c>
      <c r="D42" s="15" t="s">
        <v>15</v>
      </c>
      <c r="E42" s="15">
        <v>456</v>
      </c>
      <c r="F42" s="15">
        <v>2538</v>
      </c>
      <c r="G42" s="15">
        <v>3228</v>
      </c>
      <c r="H42" s="15">
        <v>816</v>
      </c>
      <c r="I42" s="15">
        <v>0</v>
      </c>
      <c r="J42" s="15" t="s">
        <v>15</v>
      </c>
      <c r="K42" s="15" t="s">
        <v>15</v>
      </c>
      <c r="L42" s="21">
        <f t="shared" si="1"/>
        <v>7038</v>
      </c>
      <c r="O42" s="7"/>
      <c r="U42" s="7"/>
      <c r="V42" s="7"/>
    </row>
    <row r="43" spans="1:22">
      <c r="A43" s="68">
        <v>2014</v>
      </c>
      <c r="B43" s="15" t="s">
        <v>15</v>
      </c>
      <c r="C43" s="15" t="s">
        <v>15</v>
      </c>
      <c r="D43" s="15" t="s">
        <v>15</v>
      </c>
      <c r="E43" s="15">
        <v>1441</v>
      </c>
      <c r="F43" s="15">
        <v>786</v>
      </c>
      <c r="G43" s="15">
        <v>1996</v>
      </c>
      <c r="H43" s="15">
        <v>172</v>
      </c>
      <c r="I43" s="15">
        <v>10</v>
      </c>
      <c r="J43" s="15" t="s">
        <v>15</v>
      </c>
      <c r="K43" s="15" t="s">
        <v>15</v>
      </c>
      <c r="L43" s="21">
        <f t="shared" si="1"/>
        <v>4405</v>
      </c>
      <c r="O43" s="7"/>
      <c r="U43" s="7"/>
      <c r="V43" s="7"/>
    </row>
    <row r="44" spans="1:22">
      <c r="A44" s="68">
        <v>2015</v>
      </c>
      <c r="B44" s="15" t="s">
        <v>15</v>
      </c>
      <c r="C44" s="15" t="s">
        <v>15</v>
      </c>
      <c r="D44" s="15" t="s">
        <v>15</v>
      </c>
      <c r="E44" s="15">
        <v>210</v>
      </c>
      <c r="F44" s="15">
        <v>89</v>
      </c>
      <c r="G44" s="15">
        <v>161</v>
      </c>
      <c r="H44" s="15">
        <v>137</v>
      </c>
      <c r="I44" s="15">
        <v>44</v>
      </c>
      <c r="J44" s="15" t="s">
        <v>15</v>
      </c>
      <c r="K44" s="15" t="s">
        <v>15</v>
      </c>
      <c r="L44" s="21">
        <f>SUM(B44:K44)</f>
        <v>641</v>
      </c>
      <c r="O44" s="7"/>
      <c r="U44" s="7"/>
      <c r="V44" s="7"/>
    </row>
    <row r="45" spans="1:22">
      <c r="A45" s="68">
        <v>2016</v>
      </c>
      <c r="B45" s="15" t="s">
        <v>15</v>
      </c>
      <c r="C45" s="15" t="s">
        <v>15</v>
      </c>
      <c r="D45" s="15" t="s">
        <v>15</v>
      </c>
      <c r="E45" s="15">
        <v>59</v>
      </c>
      <c r="F45" s="15">
        <v>222</v>
      </c>
      <c r="G45" s="15">
        <v>176</v>
      </c>
      <c r="H45" s="15">
        <v>56</v>
      </c>
      <c r="I45" s="15">
        <v>50</v>
      </c>
      <c r="J45" s="15" t="s">
        <v>15</v>
      </c>
      <c r="K45" s="15" t="s">
        <v>15</v>
      </c>
      <c r="L45" s="21">
        <f>SUM(B45:K45)</f>
        <v>563</v>
      </c>
      <c r="O45" s="7"/>
      <c r="U45" s="7"/>
      <c r="V45" s="7"/>
    </row>
    <row r="46" spans="1:22">
      <c r="A46" s="68">
        <v>2017</v>
      </c>
      <c r="B46" s="15" t="s">
        <v>15</v>
      </c>
      <c r="C46" s="15" t="s">
        <v>15</v>
      </c>
      <c r="D46" s="15" t="s">
        <v>15</v>
      </c>
      <c r="E46" s="15" t="s">
        <v>15</v>
      </c>
      <c r="F46" s="15" t="s">
        <v>15</v>
      </c>
      <c r="G46" s="15" t="s">
        <v>15</v>
      </c>
      <c r="H46" s="15" t="s">
        <v>15</v>
      </c>
      <c r="I46" s="15" t="s">
        <v>15</v>
      </c>
      <c r="J46" s="15" t="s">
        <v>15</v>
      </c>
      <c r="K46" s="15" t="s">
        <v>15</v>
      </c>
      <c r="L46" s="15" t="s">
        <v>15</v>
      </c>
      <c r="O46" s="7"/>
      <c r="U46" s="7"/>
      <c r="V46" s="7"/>
    </row>
    <row r="47" spans="1:22">
      <c r="A47" s="68">
        <v>2018</v>
      </c>
      <c r="B47" s="15" t="s">
        <v>15</v>
      </c>
      <c r="C47" s="15" t="s">
        <v>15</v>
      </c>
      <c r="D47" s="15" t="s">
        <v>15</v>
      </c>
      <c r="E47" s="15" t="s">
        <v>15</v>
      </c>
      <c r="F47" s="15">
        <v>359</v>
      </c>
      <c r="G47" s="15">
        <v>673</v>
      </c>
      <c r="H47" s="15">
        <v>328</v>
      </c>
      <c r="I47" s="15">
        <v>3</v>
      </c>
      <c r="J47" s="15" t="s">
        <v>15</v>
      </c>
      <c r="K47" s="15" t="s">
        <v>15</v>
      </c>
      <c r="L47" s="21">
        <f t="shared" ref="L47:L51" si="2">SUM(B47:K47)</f>
        <v>1363</v>
      </c>
      <c r="O47" s="7"/>
      <c r="U47" s="7"/>
      <c r="V47" s="7"/>
    </row>
    <row r="48" spans="1:22">
      <c r="A48" s="192">
        <v>2019</v>
      </c>
      <c r="B48" s="15" t="s">
        <v>15</v>
      </c>
      <c r="C48" s="15" t="s">
        <v>15</v>
      </c>
      <c r="D48" s="15" t="s">
        <v>15</v>
      </c>
      <c r="E48" s="15">
        <v>15</v>
      </c>
      <c r="F48" s="15">
        <v>137</v>
      </c>
      <c r="G48" s="15">
        <v>279</v>
      </c>
      <c r="H48" s="15">
        <v>56</v>
      </c>
      <c r="I48" s="15">
        <v>24</v>
      </c>
      <c r="J48" s="15" t="s">
        <v>15</v>
      </c>
      <c r="K48" s="15" t="s">
        <v>15</v>
      </c>
      <c r="L48" s="21">
        <f t="shared" si="2"/>
        <v>511</v>
      </c>
      <c r="O48" s="7"/>
      <c r="U48" s="7"/>
      <c r="V48" s="7"/>
    </row>
    <row r="49" spans="1:22" ht="11.4">
      <c r="A49" s="192" t="s">
        <v>65</v>
      </c>
      <c r="B49" s="15" t="s">
        <v>15</v>
      </c>
      <c r="C49" s="15" t="s">
        <v>15</v>
      </c>
      <c r="D49" s="15" t="s">
        <v>15</v>
      </c>
      <c r="E49" s="15" t="s">
        <v>15</v>
      </c>
      <c r="F49" s="15" t="s">
        <v>63</v>
      </c>
      <c r="G49" s="15">
        <v>801</v>
      </c>
      <c r="H49" s="15">
        <v>386</v>
      </c>
      <c r="I49" s="15" t="s">
        <v>15</v>
      </c>
      <c r="J49" s="15" t="s">
        <v>15</v>
      </c>
      <c r="K49" s="15" t="s">
        <v>15</v>
      </c>
      <c r="L49" s="21">
        <f t="shared" si="2"/>
        <v>1187</v>
      </c>
      <c r="O49" s="7"/>
      <c r="U49" s="7"/>
      <c r="V49" s="7"/>
    </row>
    <row r="50" spans="1:22">
      <c r="A50" s="192">
        <v>2021</v>
      </c>
      <c r="B50" s="15" t="s">
        <v>15</v>
      </c>
      <c r="C50" s="15" t="s">
        <v>15</v>
      </c>
      <c r="D50" s="15" t="s">
        <v>15</v>
      </c>
      <c r="E50" s="15" t="s">
        <v>15</v>
      </c>
      <c r="F50" s="15">
        <v>244</v>
      </c>
      <c r="G50" s="15">
        <v>427</v>
      </c>
      <c r="H50" s="15">
        <v>4</v>
      </c>
      <c r="I50" s="15" t="s">
        <v>15</v>
      </c>
      <c r="J50" s="15" t="s">
        <v>15</v>
      </c>
      <c r="K50" s="15" t="s">
        <v>15</v>
      </c>
      <c r="L50" s="21">
        <f t="shared" si="2"/>
        <v>675</v>
      </c>
      <c r="O50" s="7"/>
      <c r="U50" s="7"/>
      <c r="V50" s="7"/>
    </row>
    <row r="51" spans="1:22">
      <c r="A51" s="192">
        <v>2022</v>
      </c>
      <c r="B51" s="15" t="s">
        <v>15</v>
      </c>
      <c r="C51" s="15" t="s">
        <v>15</v>
      </c>
      <c r="D51" s="15" t="s">
        <v>15</v>
      </c>
      <c r="E51" s="15">
        <v>1620</v>
      </c>
      <c r="F51" s="15" t="s">
        <v>15</v>
      </c>
      <c r="G51" s="15" t="s">
        <v>15</v>
      </c>
      <c r="H51" s="15">
        <v>179</v>
      </c>
      <c r="I51" s="15">
        <v>9</v>
      </c>
      <c r="J51" s="15" t="s">
        <v>15</v>
      </c>
      <c r="K51" s="15" t="s">
        <v>15</v>
      </c>
      <c r="L51" s="21">
        <f t="shared" si="2"/>
        <v>1808</v>
      </c>
      <c r="O51" s="7"/>
      <c r="U51" s="7"/>
      <c r="V51" s="7"/>
    </row>
    <row r="52" spans="1:22">
      <c r="A52" s="192">
        <v>2023</v>
      </c>
      <c r="B52" s="15" t="s">
        <v>15</v>
      </c>
      <c r="C52" s="15" t="s">
        <v>15</v>
      </c>
      <c r="D52" s="15" t="s">
        <v>15</v>
      </c>
      <c r="E52" s="15" t="s">
        <v>15</v>
      </c>
      <c r="F52" s="15" t="s">
        <v>15</v>
      </c>
      <c r="G52" s="15" t="s">
        <v>15</v>
      </c>
      <c r="H52" s="15" t="s">
        <v>15</v>
      </c>
      <c r="I52" s="15" t="s">
        <v>15</v>
      </c>
      <c r="J52" s="15" t="s">
        <v>15</v>
      </c>
      <c r="K52" s="15" t="s">
        <v>15</v>
      </c>
      <c r="L52" s="15" t="s">
        <v>15</v>
      </c>
      <c r="O52" s="7"/>
      <c r="U52" s="7"/>
      <c r="V52" s="7"/>
    </row>
    <row r="53" spans="1:22">
      <c r="A53" s="192">
        <v>2024</v>
      </c>
      <c r="B53" s="15" t="s">
        <v>15</v>
      </c>
      <c r="C53" s="15" t="s">
        <v>15</v>
      </c>
      <c r="D53" s="15" t="s">
        <v>15</v>
      </c>
      <c r="E53" s="15" t="s">
        <v>15</v>
      </c>
      <c r="F53" s="15" t="s">
        <v>15</v>
      </c>
      <c r="G53" s="15" t="s">
        <v>15</v>
      </c>
      <c r="H53" s="15" t="s">
        <v>15</v>
      </c>
      <c r="I53" s="15" t="s">
        <v>15</v>
      </c>
      <c r="J53" s="15" t="s">
        <v>15</v>
      </c>
      <c r="K53" s="15" t="s">
        <v>15</v>
      </c>
      <c r="L53" s="15" t="s">
        <v>15</v>
      </c>
      <c r="O53" s="7"/>
      <c r="U53" s="7"/>
      <c r="V53" s="7"/>
    </row>
    <row r="54" spans="1:22">
      <c r="B54" s="15"/>
      <c r="C54" s="15"/>
      <c r="D54" s="15"/>
      <c r="E54" s="15"/>
      <c r="F54" s="15"/>
      <c r="G54" s="15"/>
      <c r="H54" s="15"/>
      <c r="I54" s="15"/>
      <c r="J54" s="15"/>
      <c r="K54" s="15"/>
    </row>
    <row r="55" spans="1:22">
      <c r="A55" s="63" t="s">
        <v>3</v>
      </c>
      <c r="B55" s="15"/>
      <c r="C55" s="15"/>
      <c r="D55" s="15"/>
      <c r="E55" s="15"/>
      <c r="F55" s="15"/>
      <c r="G55" s="15"/>
      <c r="H55" s="15"/>
      <c r="I55" s="15"/>
      <c r="J55" s="15"/>
      <c r="K55" s="15"/>
    </row>
    <row r="56" spans="1:22">
      <c r="A56" s="68">
        <v>1976</v>
      </c>
      <c r="B56" s="96" t="s">
        <v>63</v>
      </c>
      <c r="C56" s="96" t="s">
        <v>63</v>
      </c>
      <c r="D56" s="15">
        <v>0</v>
      </c>
      <c r="E56" s="15">
        <v>67</v>
      </c>
      <c r="F56" s="15">
        <v>9950</v>
      </c>
      <c r="G56" s="15">
        <v>13662</v>
      </c>
      <c r="H56" s="15">
        <v>6276</v>
      </c>
      <c r="I56" s="15">
        <v>535</v>
      </c>
      <c r="J56" s="15">
        <v>0</v>
      </c>
      <c r="K56" s="15">
        <v>0</v>
      </c>
      <c r="L56" s="21">
        <f t="shared" ref="L56:L85" si="3">SUM(B56:K56)</f>
        <v>30490</v>
      </c>
    </row>
    <row r="57" spans="1:22">
      <c r="A57" s="68">
        <v>1977</v>
      </c>
      <c r="B57" s="96" t="s">
        <v>63</v>
      </c>
      <c r="C57" s="96" t="s">
        <v>63</v>
      </c>
      <c r="D57" s="15">
        <v>0</v>
      </c>
      <c r="E57" s="15">
        <v>1404</v>
      </c>
      <c r="F57" s="15">
        <v>3240</v>
      </c>
      <c r="G57" s="15">
        <v>13538</v>
      </c>
      <c r="H57" s="15">
        <v>8144</v>
      </c>
      <c r="I57" s="15">
        <v>378</v>
      </c>
      <c r="J57" s="15">
        <v>1</v>
      </c>
      <c r="K57" s="15">
        <v>0</v>
      </c>
      <c r="L57" s="21">
        <f t="shared" si="3"/>
        <v>26705</v>
      </c>
    </row>
    <row r="58" spans="1:22">
      <c r="A58" s="68">
        <v>1978</v>
      </c>
      <c r="B58" s="96" t="s">
        <v>63</v>
      </c>
      <c r="C58" s="96" t="s">
        <v>63</v>
      </c>
      <c r="D58" s="15">
        <v>0</v>
      </c>
      <c r="E58" s="15">
        <v>0</v>
      </c>
      <c r="F58" s="15">
        <v>4929</v>
      </c>
      <c r="G58" s="15">
        <v>11565</v>
      </c>
      <c r="H58" s="15">
        <v>4524</v>
      </c>
      <c r="I58" s="15">
        <v>148</v>
      </c>
      <c r="J58" s="15">
        <v>0</v>
      </c>
      <c r="K58" s="15">
        <v>0</v>
      </c>
      <c r="L58" s="21">
        <f t="shared" si="3"/>
        <v>21166</v>
      </c>
    </row>
    <row r="59" spans="1:22">
      <c r="A59" s="68">
        <v>1979</v>
      </c>
      <c r="B59" s="96" t="s">
        <v>63</v>
      </c>
      <c r="C59" s="96" t="s">
        <v>63</v>
      </c>
      <c r="D59" s="15">
        <v>15</v>
      </c>
      <c r="E59" s="15">
        <v>105</v>
      </c>
      <c r="F59" s="15">
        <v>4594</v>
      </c>
      <c r="G59" s="15">
        <v>8346</v>
      </c>
      <c r="H59" s="15">
        <v>4788</v>
      </c>
      <c r="I59" s="15">
        <v>100</v>
      </c>
      <c r="J59" s="15">
        <v>60</v>
      </c>
      <c r="K59" s="15" t="s">
        <v>15</v>
      </c>
      <c r="L59" s="21">
        <f t="shared" si="3"/>
        <v>18008</v>
      </c>
    </row>
    <row r="60" spans="1:22">
      <c r="A60" s="68">
        <v>1980</v>
      </c>
      <c r="B60" s="96" t="s">
        <v>63</v>
      </c>
      <c r="C60" s="96" t="s">
        <v>63</v>
      </c>
      <c r="D60" s="15">
        <v>0</v>
      </c>
      <c r="E60" s="15">
        <v>0</v>
      </c>
      <c r="F60" s="15">
        <v>3746</v>
      </c>
      <c r="G60" s="15">
        <v>15762</v>
      </c>
      <c r="H60" s="15">
        <v>2997</v>
      </c>
      <c r="I60" s="15">
        <v>589</v>
      </c>
      <c r="J60" s="15">
        <v>0</v>
      </c>
      <c r="K60" s="15" t="s">
        <v>15</v>
      </c>
      <c r="L60" s="21">
        <f t="shared" si="3"/>
        <v>23094</v>
      </c>
    </row>
    <row r="61" spans="1:22">
      <c r="A61" s="68">
        <v>1981</v>
      </c>
      <c r="B61" s="96" t="s">
        <v>63</v>
      </c>
      <c r="C61" s="96" t="s">
        <v>63</v>
      </c>
      <c r="D61" s="15">
        <v>0</v>
      </c>
      <c r="E61" s="15">
        <v>10</v>
      </c>
      <c r="F61" s="15">
        <v>2667</v>
      </c>
      <c r="G61" s="15">
        <v>8591</v>
      </c>
      <c r="H61" s="15">
        <v>4934</v>
      </c>
      <c r="I61" s="15">
        <v>77</v>
      </c>
      <c r="J61" s="15">
        <v>0</v>
      </c>
      <c r="K61" s="15">
        <v>0</v>
      </c>
      <c r="L61" s="21">
        <f t="shared" si="3"/>
        <v>16279</v>
      </c>
    </row>
    <row r="62" spans="1:22">
      <c r="A62" s="68">
        <v>1982</v>
      </c>
      <c r="B62" s="96" t="s">
        <v>63</v>
      </c>
      <c r="C62" s="96" t="s">
        <v>63</v>
      </c>
      <c r="D62" s="15">
        <v>0</v>
      </c>
      <c r="E62" s="15">
        <v>0</v>
      </c>
      <c r="F62" s="15">
        <v>7415</v>
      </c>
      <c r="G62" s="15">
        <v>10584</v>
      </c>
      <c r="H62" s="15">
        <v>4493</v>
      </c>
      <c r="I62" s="15">
        <v>275</v>
      </c>
      <c r="J62" s="15">
        <v>0</v>
      </c>
      <c r="K62" s="15">
        <v>0</v>
      </c>
      <c r="L62" s="21">
        <f t="shared" si="3"/>
        <v>22767</v>
      </c>
    </row>
    <row r="63" spans="1:22">
      <c r="A63" s="68">
        <v>1983</v>
      </c>
      <c r="B63" s="96" t="s">
        <v>63</v>
      </c>
      <c r="C63" s="96" t="s">
        <v>63</v>
      </c>
      <c r="D63" s="15">
        <v>0</v>
      </c>
      <c r="E63" s="15">
        <v>13</v>
      </c>
      <c r="F63" s="15">
        <v>6344</v>
      </c>
      <c r="G63" s="15">
        <v>11019</v>
      </c>
      <c r="H63" s="15">
        <v>4447</v>
      </c>
      <c r="I63" s="15">
        <v>966</v>
      </c>
      <c r="J63" s="15">
        <v>59</v>
      </c>
      <c r="K63" s="15">
        <v>0</v>
      </c>
      <c r="L63" s="21">
        <f t="shared" si="3"/>
        <v>22848</v>
      </c>
    </row>
    <row r="64" spans="1:22">
      <c r="A64" s="68">
        <v>1984</v>
      </c>
      <c r="B64" s="96" t="s">
        <v>63</v>
      </c>
      <c r="C64" s="96" t="s">
        <v>63</v>
      </c>
      <c r="D64" s="15">
        <v>0</v>
      </c>
      <c r="E64" s="15">
        <v>4</v>
      </c>
      <c r="F64" s="15">
        <v>920</v>
      </c>
      <c r="G64" s="15">
        <v>13153</v>
      </c>
      <c r="H64" s="15">
        <v>4176</v>
      </c>
      <c r="I64" s="15">
        <v>512</v>
      </c>
      <c r="J64" s="15">
        <v>10</v>
      </c>
      <c r="K64" s="15">
        <v>0</v>
      </c>
      <c r="L64" s="21">
        <f t="shared" si="3"/>
        <v>18775</v>
      </c>
    </row>
    <row r="65" spans="1:16">
      <c r="A65" s="68">
        <v>1985</v>
      </c>
      <c r="B65" s="96" t="s">
        <v>63</v>
      </c>
      <c r="C65" s="96" t="s">
        <v>63</v>
      </c>
      <c r="D65" s="15">
        <v>3</v>
      </c>
      <c r="E65" s="15">
        <v>6083</v>
      </c>
      <c r="F65" s="15">
        <v>6354</v>
      </c>
      <c r="G65" s="15">
        <v>15275</v>
      </c>
      <c r="H65" s="15">
        <v>6522</v>
      </c>
      <c r="I65" s="15">
        <v>635</v>
      </c>
      <c r="J65" s="15">
        <v>0</v>
      </c>
      <c r="K65" s="15">
        <v>0</v>
      </c>
      <c r="L65" s="21">
        <f t="shared" si="3"/>
        <v>34872</v>
      </c>
    </row>
    <row r="66" spans="1:16">
      <c r="A66" s="68">
        <v>1986</v>
      </c>
      <c r="B66" s="96" t="s">
        <v>63</v>
      </c>
      <c r="C66" s="96" t="s">
        <v>63</v>
      </c>
      <c r="D66" s="15" t="s">
        <v>15</v>
      </c>
      <c r="E66" s="15">
        <v>1115</v>
      </c>
      <c r="F66" s="15">
        <v>7529</v>
      </c>
      <c r="G66" s="15">
        <v>12689</v>
      </c>
      <c r="H66" s="15">
        <v>7227</v>
      </c>
      <c r="I66" s="15">
        <v>340</v>
      </c>
      <c r="J66" s="15" t="s">
        <v>15</v>
      </c>
      <c r="K66" s="15" t="s">
        <v>15</v>
      </c>
      <c r="L66" s="21">
        <f t="shared" si="3"/>
        <v>28900</v>
      </c>
    </row>
    <row r="67" spans="1:16">
      <c r="A67" s="68">
        <v>1987</v>
      </c>
      <c r="B67" s="15" t="s">
        <v>15</v>
      </c>
      <c r="C67" s="15" t="s">
        <v>15</v>
      </c>
      <c r="D67" s="15" t="s">
        <v>15</v>
      </c>
      <c r="E67" s="15">
        <v>1666</v>
      </c>
      <c r="F67" s="15">
        <v>9535</v>
      </c>
      <c r="G67" s="15">
        <v>23213</v>
      </c>
      <c r="H67" s="15">
        <v>9817</v>
      </c>
      <c r="I67" s="15">
        <v>1903</v>
      </c>
      <c r="J67" s="15" t="s">
        <v>15</v>
      </c>
      <c r="K67" s="15" t="s">
        <v>15</v>
      </c>
      <c r="L67" s="21">
        <f t="shared" si="3"/>
        <v>46134</v>
      </c>
    </row>
    <row r="68" spans="1:16">
      <c r="A68" s="68">
        <v>1988</v>
      </c>
      <c r="B68" s="15" t="s">
        <v>15</v>
      </c>
      <c r="C68" s="15" t="s">
        <v>15</v>
      </c>
      <c r="D68" s="15" t="s">
        <v>15</v>
      </c>
      <c r="E68" s="15">
        <v>1469</v>
      </c>
      <c r="F68" s="15">
        <v>6795</v>
      </c>
      <c r="G68" s="15">
        <v>16993</v>
      </c>
      <c r="H68" s="15">
        <v>6064</v>
      </c>
      <c r="I68" s="15">
        <v>1466</v>
      </c>
      <c r="J68" s="15" t="s">
        <v>15</v>
      </c>
      <c r="K68" s="15" t="s">
        <v>15</v>
      </c>
      <c r="L68" s="21">
        <f t="shared" si="3"/>
        <v>32787</v>
      </c>
    </row>
    <row r="69" spans="1:16">
      <c r="A69" s="68">
        <v>1989</v>
      </c>
      <c r="B69" s="15" t="s">
        <v>15</v>
      </c>
      <c r="C69" s="15" t="s">
        <v>15</v>
      </c>
      <c r="D69" s="15" t="s">
        <v>15</v>
      </c>
      <c r="E69" s="15">
        <v>2420</v>
      </c>
      <c r="F69" s="15">
        <v>11090</v>
      </c>
      <c r="G69" s="15">
        <v>21420</v>
      </c>
      <c r="H69" s="15">
        <v>7819</v>
      </c>
      <c r="I69" s="15">
        <v>270</v>
      </c>
      <c r="J69" s="15" t="s">
        <v>15</v>
      </c>
      <c r="K69" s="15" t="s">
        <v>15</v>
      </c>
      <c r="L69" s="21">
        <f t="shared" si="3"/>
        <v>43019</v>
      </c>
    </row>
    <row r="70" spans="1:16">
      <c r="A70" s="68">
        <v>1990</v>
      </c>
      <c r="B70" s="15" t="s">
        <v>15</v>
      </c>
      <c r="C70" s="15" t="s">
        <v>15</v>
      </c>
      <c r="D70" s="15" t="s">
        <v>15</v>
      </c>
      <c r="E70" s="15">
        <v>1569</v>
      </c>
      <c r="F70" s="15">
        <v>12485</v>
      </c>
      <c r="G70" s="15">
        <v>19057</v>
      </c>
      <c r="H70" s="15">
        <v>4705</v>
      </c>
      <c r="I70" s="15">
        <v>834</v>
      </c>
      <c r="J70" s="15">
        <v>0</v>
      </c>
      <c r="K70" s="15" t="s">
        <v>15</v>
      </c>
      <c r="L70" s="21">
        <f t="shared" si="3"/>
        <v>38650</v>
      </c>
    </row>
    <row r="71" spans="1:16">
      <c r="A71" s="68">
        <v>1991</v>
      </c>
      <c r="B71" s="15" t="s">
        <v>15</v>
      </c>
      <c r="C71" s="15" t="s">
        <v>15</v>
      </c>
      <c r="D71" s="15" t="s">
        <v>15</v>
      </c>
      <c r="E71" s="15">
        <v>327</v>
      </c>
      <c r="F71" s="15">
        <v>13206</v>
      </c>
      <c r="G71" s="15">
        <v>12992</v>
      </c>
      <c r="H71" s="15">
        <v>269</v>
      </c>
      <c r="I71" s="15">
        <v>632</v>
      </c>
      <c r="J71" s="15">
        <v>21</v>
      </c>
      <c r="K71" s="15" t="s">
        <v>15</v>
      </c>
      <c r="L71" s="21">
        <f t="shared" si="3"/>
        <v>27447</v>
      </c>
    </row>
    <row r="72" spans="1:16">
      <c r="A72" s="68">
        <v>1992</v>
      </c>
      <c r="B72" s="15" t="s">
        <v>15</v>
      </c>
      <c r="C72" s="15" t="s">
        <v>15</v>
      </c>
      <c r="D72" s="15" t="s">
        <v>15</v>
      </c>
      <c r="E72" s="15" t="s">
        <v>15</v>
      </c>
      <c r="F72" s="15" t="s">
        <v>15</v>
      </c>
      <c r="G72" s="15">
        <v>5783</v>
      </c>
      <c r="H72" s="15" t="s">
        <v>15</v>
      </c>
      <c r="I72" s="15">
        <v>3319</v>
      </c>
      <c r="J72" s="15" t="s">
        <v>15</v>
      </c>
      <c r="K72" s="15" t="s">
        <v>15</v>
      </c>
      <c r="L72" s="21">
        <f t="shared" si="3"/>
        <v>9102</v>
      </c>
      <c r="M72" s="7"/>
      <c r="N72" s="7"/>
      <c r="P72" s="7"/>
    </row>
    <row r="73" spans="1:16">
      <c r="A73" s="68">
        <v>1993</v>
      </c>
      <c r="B73" s="15" t="s">
        <v>15</v>
      </c>
      <c r="C73" s="15" t="s">
        <v>15</v>
      </c>
      <c r="D73" s="15" t="s">
        <v>15</v>
      </c>
      <c r="E73" s="15">
        <v>1644</v>
      </c>
      <c r="F73" s="15">
        <v>2210</v>
      </c>
      <c r="G73" s="15">
        <v>6129</v>
      </c>
      <c r="H73" s="15">
        <v>5992</v>
      </c>
      <c r="I73" s="15">
        <v>2292</v>
      </c>
      <c r="J73" s="15" t="s">
        <v>15</v>
      </c>
      <c r="K73" s="15" t="s">
        <v>15</v>
      </c>
      <c r="L73" s="21">
        <f t="shared" si="3"/>
        <v>18267</v>
      </c>
    </row>
    <row r="74" spans="1:16">
      <c r="A74" s="68">
        <v>1994</v>
      </c>
      <c r="B74" s="15" t="s">
        <v>15</v>
      </c>
      <c r="C74" s="15" t="s">
        <v>15</v>
      </c>
      <c r="D74" s="15" t="s">
        <v>15</v>
      </c>
      <c r="E74" s="15">
        <v>2553</v>
      </c>
      <c r="F74" s="15">
        <v>1773</v>
      </c>
      <c r="G74" s="15" t="s">
        <v>15</v>
      </c>
      <c r="H74" s="15">
        <v>1259</v>
      </c>
      <c r="I74" s="15">
        <v>785</v>
      </c>
      <c r="J74" s="15" t="s">
        <v>15</v>
      </c>
      <c r="K74" s="15" t="s">
        <v>15</v>
      </c>
      <c r="L74" s="21">
        <f t="shared" si="3"/>
        <v>6370</v>
      </c>
      <c r="O74" s="7"/>
    </row>
    <row r="75" spans="1:16">
      <c r="A75" s="68">
        <v>1995</v>
      </c>
      <c r="B75" s="15" t="s">
        <v>15</v>
      </c>
      <c r="C75" s="15" t="s">
        <v>15</v>
      </c>
      <c r="D75" s="15" t="s">
        <v>15</v>
      </c>
      <c r="E75" s="15">
        <v>1397</v>
      </c>
      <c r="F75" s="15">
        <v>6158</v>
      </c>
      <c r="G75" s="15" t="s">
        <v>15</v>
      </c>
      <c r="H75" s="15">
        <v>1477</v>
      </c>
      <c r="I75" s="15">
        <v>3725</v>
      </c>
      <c r="J75" s="15" t="s">
        <v>15</v>
      </c>
      <c r="K75" s="15" t="s">
        <v>15</v>
      </c>
      <c r="L75" s="21">
        <f t="shared" si="3"/>
        <v>12757</v>
      </c>
      <c r="O75" s="7"/>
    </row>
    <row r="76" spans="1:16">
      <c r="A76" s="68">
        <v>1996</v>
      </c>
      <c r="B76" s="15" t="s">
        <v>15</v>
      </c>
      <c r="C76" s="15" t="s">
        <v>15</v>
      </c>
      <c r="D76" s="15" t="s">
        <v>15</v>
      </c>
      <c r="E76" s="15">
        <v>2415</v>
      </c>
      <c r="F76" s="15">
        <v>6491</v>
      </c>
      <c r="G76" s="15">
        <v>973</v>
      </c>
      <c r="H76" s="15">
        <v>2574</v>
      </c>
      <c r="I76" s="15">
        <v>1558</v>
      </c>
      <c r="J76" s="15" t="s">
        <v>15</v>
      </c>
      <c r="K76" s="15" t="s">
        <v>15</v>
      </c>
      <c r="L76" s="21">
        <f t="shared" si="3"/>
        <v>14011</v>
      </c>
    </row>
    <row r="77" spans="1:16">
      <c r="A77" s="68">
        <v>1997</v>
      </c>
      <c r="B77" s="15" t="s">
        <v>15</v>
      </c>
      <c r="C77" s="15" t="s">
        <v>15</v>
      </c>
      <c r="D77" s="15" t="s">
        <v>15</v>
      </c>
      <c r="E77" s="15">
        <v>2452</v>
      </c>
      <c r="F77" s="15">
        <v>3445</v>
      </c>
      <c r="G77" s="15">
        <v>2113</v>
      </c>
      <c r="H77" s="15">
        <v>3990</v>
      </c>
      <c r="I77" s="15">
        <v>375</v>
      </c>
      <c r="J77" s="15" t="s">
        <v>15</v>
      </c>
      <c r="K77" s="15" t="s">
        <v>15</v>
      </c>
      <c r="L77" s="21">
        <f t="shared" si="3"/>
        <v>12375</v>
      </c>
    </row>
    <row r="78" spans="1:16">
      <c r="A78" s="68">
        <v>1998</v>
      </c>
      <c r="B78" s="15" t="s">
        <v>15</v>
      </c>
      <c r="C78" s="15" t="s">
        <v>15</v>
      </c>
      <c r="D78" s="15" t="s">
        <v>15</v>
      </c>
      <c r="E78" s="15">
        <v>1885</v>
      </c>
      <c r="F78" s="15">
        <v>1789</v>
      </c>
      <c r="G78" s="15">
        <v>570</v>
      </c>
      <c r="H78" s="15">
        <v>2041</v>
      </c>
      <c r="I78" s="15">
        <v>445</v>
      </c>
      <c r="J78" s="15" t="s">
        <v>15</v>
      </c>
      <c r="K78" s="15" t="s">
        <v>15</v>
      </c>
      <c r="L78" s="21">
        <f t="shared" si="3"/>
        <v>6730</v>
      </c>
    </row>
    <row r="79" spans="1:16">
      <c r="A79" s="68">
        <v>1999</v>
      </c>
      <c r="B79" s="15" t="s">
        <v>15</v>
      </c>
      <c r="C79" s="15" t="s">
        <v>15</v>
      </c>
      <c r="D79" s="15" t="s">
        <v>15</v>
      </c>
      <c r="E79" s="15">
        <v>105</v>
      </c>
      <c r="F79" s="15">
        <v>4136</v>
      </c>
      <c r="G79" s="15">
        <v>2126</v>
      </c>
      <c r="H79" s="15">
        <v>5242</v>
      </c>
      <c r="I79" s="15">
        <v>376</v>
      </c>
      <c r="J79" s="15" t="s">
        <v>15</v>
      </c>
      <c r="K79" s="15" t="s">
        <v>15</v>
      </c>
      <c r="L79" s="21">
        <f t="shared" si="3"/>
        <v>11985</v>
      </c>
    </row>
    <row r="80" spans="1:16">
      <c r="A80" s="68">
        <v>2000</v>
      </c>
      <c r="B80" s="15" t="s">
        <v>15</v>
      </c>
      <c r="C80" s="15" t="s">
        <v>15</v>
      </c>
      <c r="D80" s="15" t="s">
        <v>15</v>
      </c>
      <c r="E80" s="15">
        <v>840</v>
      </c>
      <c r="F80" s="15">
        <v>3179</v>
      </c>
      <c r="G80" s="15">
        <v>3007</v>
      </c>
      <c r="H80" s="15">
        <v>5226</v>
      </c>
      <c r="I80" s="15">
        <v>860</v>
      </c>
      <c r="J80" s="15" t="s">
        <v>15</v>
      </c>
      <c r="K80" s="15" t="s">
        <v>15</v>
      </c>
      <c r="L80" s="21">
        <f t="shared" si="3"/>
        <v>13112</v>
      </c>
    </row>
    <row r="81" spans="1:12">
      <c r="A81" s="68">
        <v>2001</v>
      </c>
      <c r="B81" s="15" t="s">
        <v>15</v>
      </c>
      <c r="C81" s="15" t="s">
        <v>15</v>
      </c>
      <c r="D81" s="15" t="s">
        <v>15</v>
      </c>
      <c r="E81" s="15">
        <v>1994</v>
      </c>
      <c r="F81" s="15">
        <v>5297</v>
      </c>
      <c r="G81" s="15">
        <v>3854</v>
      </c>
      <c r="H81" s="15">
        <v>3855</v>
      </c>
      <c r="I81" s="15">
        <v>1048</v>
      </c>
      <c r="J81" s="15" t="s">
        <v>15</v>
      </c>
      <c r="K81" s="15" t="s">
        <v>15</v>
      </c>
      <c r="L81" s="21">
        <f t="shared" si="3"/>
        <v>16048</v>
      </c>
    </row>
    <row r="82" spans="1:12">
      <c r="A82" s="68">
        <v>2002</v>
      </c>
      <c r="B82" s="15" t="s">
        <v>15</v>
      </c>
      <c r="C82" s="15" t="s">
        <v>15</v>
      </c>
      <c r="D82" s="15" t="s">
        <v>15</v>
      </c>
      <c r="E82" s="15">
        <v>2186</v>
      </c>
      <c r="F82" s="15">
        <v>5379</v>
      </c>
      <c r="G82" s="15">
        <v>599</v>
      </c>
      <c r="H82" s="15">
        <v>7428</v>
      </c>
      <c r="I82" s="15">
        <v>2082</v>
      </c>
      <c r="J82" s="15" t="s">
        <v>15</v>
      </c>
      <c r="K82" s="15" t="s">
        <v>15</v>
      </c>
      <c r="L82" s="21">
        <f t="shared" si="3"/>
        <v>17674</v>
      </c>
    </row>
    <row r="83" spans="1:12">
      <c r="A83" s="68">
        <v>2003</v>
      </c>
      <c r="B83" s="15" t="s">
        <v>15</v>
      </c>
      <c r="C83" s="15" t="s">
        <v>15</v>
      </c>
      <c r="D83" s="15" t="s">
        <v>15</v>
      </c>
      <c r="E83" s="15">
        <v>2226</v>
      </c>
      <c r="F83" s="15">
        <v>3102</v>
      </c>
      <c r="G83" s="15">
        <v>2915</v>
      </c>
      <c r="H83" s="15">
        <v>4176</v>
      </c>
      <c r="I83" s="15">
        <v>1164</v>
      </c>
      <c r="J83" s="15" t="s">
        <v>15</v>
      </c>
      <c r="K83" s="15" t="s">
        <v>15</v>
      </c>
      <c r="L83" s="21">
        <f t="shared" si="3"/>
        <v>13583</v>
      </c>
    </row>
    <row r="84" spans="1:12">
      <c r="A84" s="68">
        <v>2004</v>
      </c>
      <c r="B84" s="15" t="s">
        <v>15</v>
      </c>
      <c r="C84" s="15" t="s">
        <v>15</v>
      </c>
      <c r="D84" s="15" t="s">
        <v>15</v>
      </c>
      <c r="E84" s="15">
        <v>3995</v>
      </c>
      <c r="F84" s="15">
        <v>3367</v>
      </c>
      <c r="G84" s="15">
        <v>4725</v>
      </c>
      <c r="H84" s="15">
        <v>8211</v>
      </c>
      <c r="I84" s="15">
        <v>2147</v>
      </c>
      <c r="J84" s="15" t="s">
        <v>15</v>
      </c>
      <c r="K84" s="15" t="s">
        <v>15</v>
      </c>
      <c r="L84" s="21">
        <f t="shared" si="3"/>
        <v>22445</v>
      </c>
    </row>
    <row r="85" spans="1:12">
      <c r="A85" s="68">
        <v>2005</v>
      </c>
      <c r="B85" s="15" t="s">
        <v>15</v>
      </c>
      <c r="C85" s="15" t="s">
        <v>15</v>
      </c>
      <c r="D85" s="15" t="s">
        <v>15</v>
      </c>
      <c r="E85" s="15">
        <v>1143</v>
      </c>
      <c r="F85" s="15">
        <v>4795</v>
      </c>
      <c r="G85" s="15">
        <v>1160</v>
      </c>
      <c r="H85" s="15">
        <v>5075</v>
      </c>
      <c r="I85" s="15">
        <v>2654</v>
      </c>
      <c r="J85" s="15" t="s">
        <v>15</v>
      </c>
      <c r="K85" s="15" t="s">
        <v>15</v>
      </c>
      <c r="L85" s="21">
        <f t="shared" si="3"/>
        <v>14827</v>
      </c>
    </row>
    <row r="86" spans="1:12">
      <c r="A86" s="68">
        <v>2006</v>
      </c>
      <c r="B86" s="15" t="s">
        <v>15</v>
      </c>
      <c r="C86" s="15" t="s">
        <v>15</v>
      </c>
      <c r="D86" s="15" t="s">
        <v>15</v>
      </c>
      <c r="E86" s="15">
        <v>3951</v>
      </c>
      <c r="F86" s="15">
        <v>5208</v>
      </c>
      <c r="G86" s="15">
        <v>2146</v>
      </c>
      <c r="H86" s="15" t="s">
        <v>15</v>
      </c>
      <c r="I86" s="15">
        <v>3668</v>
      </c>
      <c r="J86" s="15" t="s">
        <v>15</v>
      </c>
      <c r="K86" s="15" t="s">
        <v>15</v>
      </c>
      <c r="L86" s="21">
        <v>14973</v>
      </c>
    </row>
    <row r="87" spans="1:12">
      <c r="A87" s="68">
        <v>2007</v>
      </c>
      <c r="B87" s="15" t="s">
        <v>15</v>
      </c>
      <c r="C87" s="15" t="s">
        <v>15</v>
      </c>
      <c r="D87" s="15" t="s">
        <v>15</v>
      </c>
      <c r="E87" s="15">
        <v>1737</v>
      </c>
      <c r="F87" s="15">
        <v>4987</v>
      </c>
      <c r="G87" s="15">
        <v>4914</v>
      </c>
      <c r="H87" s="15">
        <v>5212</v>
      </c>
      <c r="I87" s="15">
        <v>1511</v>
      </c>
      <c r="J87" s="15" t="s">
        <v>15</v>
      </c>
      <c r="K87" s="15" t="s">
        <v>15</v>
      </c>
      <c r="L87" s="21">
        <f>SUM(B87:K87)</f>
        <v>18361</v>
      </c>
    </row>
    <row r="88" spans="1:12">
      <c r="A88" s="68">
        <v>2008</v>
      </c>
      <c r="B88" s="15" t="s">
        <v>15</v>
      </c>
      <c r="C88" s="15" t="s">
        <v>15</v>
      </c>
      <c r="D88" s="15" t="s">
        <v>15</v>
      </c>
      <c r="E88" s="15" t="s">
        <v>15</v>
      </c>
      <c r="F88" s="15" t="s">
        <v>15</v>
      </c>
      <c r="G88" s="15" t="s">
        <v>15</v>
      </c>
      <c r="H88" s="15" t="s">
        <v>15</v>
      </c>
      <c r="I88" s="15" t="s">
        <v>15</v>
      </c>
      <c r="J88" s="15" t="s">
        <v>15</v>
      </c>
      <c r="K88" s="15" t="s">
        <v>15</v>
      </c>
      <c r="L88" s="21" t="s">
        <v>15</v>
      </c>
    </row>
    <row r="89" spans="1:12">
      <c r="A89" s="68">
        <v>2009</v>
      </c>
      <c r="B89" s="15" t="s">
        <v>15</v>
      </c>
      <c r="C89" s="15" t="s">
        <v>15</v>
      </c>
      <c r="D89" s="15" t="s">
        <v>15</v>
      </c>
      <c r="E89" s="15" t="s">
        <v>15</v>
      </c>
      <c r="F89" s="15" t="s">
        <v>15</v>
      </c>
      <c r="G89" s="15" t="s">
        <v>15</v>
      </c>
      <c r="H89" s="15">
        <v>2017</v>
      </c>
      <c r="I89" s="15">
        <v>2237</v>
      </c>
      <c r="J89" s="15" t="s">
        <v>15</v>
      </c>
      <c r="K89" s="15" t="s">
        <v>15</v>
      </c>
      <c r="L89" s="21">
        <f t="shared" ref="L89:L94" si="4">SUM(B89:K89)</f>
        <v>4254</v>
      </c>
    </row>
    <row r="90" spans="1:12">
      <c r="A90" s="68">
        <v>2010</v>
      </c>
      <c r="B90" s="15" t="s">
        <v>15</v>
      </c>
      <c r="C90" s="15" t="s">
        <v>15</v>
      </c>
      <c r="D90" s="15" t="s">
        <v>15</v>
      </c>
      <c r="E90" s="15">
        <v>464</v>
      </c>
      <c r="F90" s="15">
        <v>638</v>
      </c>
      <c r="G90" s="15">
        <v>897</v>
      </c>
      <c r="H90" s="15">
        <v>1841</v>
      </c>
      <c r="I90" s="15">
        <v>183</v>
      </c>
      <c r="J90" s="15" t="s">
        <v>15</v>
      </c>
      <c r="K90" s="15" t="s">
        <v>15</v>
      </c>
      <c r="L90" s="21">
        <f t="shared" si="4"/>
        <v>4023</v>
      </c>
    </row>
    <row r="91" spans="1:12">
      <c r="A91" s="68">
        <v>2011</v>
      </c>
      <c r="B91" s="15" t="s">
        <v>15</v>
      </c>
      <c r="C91" s="15" t="s">
        <v>15</v>
      </c>
      <c r="D91" s="15" t="s">
        <v>15</v>
      </c>
      <c r="E91" s="15">
        <v>1664</v>
      </c>
      <c r="F91" s="15">
        <v>2574</v>
      </c>
      <c r="G91" s="15">
        <v>4625</v>
      </c>
      <c r="H91" s="15">
        <v>4597</v>
      </c>
      <c r="I91" s="15">
        <v>723</v>
      </c>
      <c r="J91" s="15" t="s">
        <v>15</v>
      </c>
      <c r="K91" s="15" t="s">
        <v>15</v>
      </c>
      <c r="L91" s="21">
        <f t="shared" si="4"/>
        <v>14183</v>
      </c>
    </row>
    <row r="92" spans="1:12">
      <c r="A92" s="68">
        <v>2012</v>
      </c>
      <c r="B92" s="15" t="s">
        <v>15</v>
      </c>
      <c r="C92" s="15" t="s">
        <v>15</v>
      </c>
      <c r="D92" s="15" t="s">
        <v>15</v>
      </c>
      <c r="E92" s="15">
        <v>2680</v>
      </c>
      <c r="F92" s="15">
        <v>6514</v>
      </c>
      <c r="G92" s="15">
        <v>5833</v>
      </c>
      <c r="H92" s="15">
        <v>6671</v>
      </c>
      <c r="I92" s="15">
        <v>1873</v>
      </c>
      <c r="J92" s="15" t="s">
        <v>15</v>
      </c>
      <c r="K92" s="15" t="s">
        <v>15</v>
      </c>
      <c r="L92" s="21">
        <f t="shared" si="4"/>
        <v>23571</v>
      </c>
    </row>
    <row r="93" spans="1:12">
      <c r="A93" s="68">
        <v>2013</v>
      </c>
      <c r="B93" s="15" t="s">
        <v>15</v>
      </c>
      <c r="C93" s="15" t="s">
        <v>15</v>
      </c>
      <c r="D93" s="15" t="s">
        <v>15</v>
      </c>
      <c r="E93" s="15">
        <v>2756</v>
      </c>
      <c r="F93" s="15">
        <v>5976</v>
      </c>
      <c r="G93" s="15">
        <v>6028</v>
      </c>
      <c r="H93" s="15">
        <v>7416</v>
      </c>
      <c r="I93" s="15">
        <v>614</v>
      </c>
      <c r="J93" s="15" t="s">
        <v>15</v>
      </c>
      <c r="K93" s="15" t="s">
        <v>15</v>
      </c>
      <c r="L93" s="21">
        <f t="shared" si="4"/>
        <v>22790</v>
      </c>
    </row>
    <row r="94" spans="1:12">
      <c r="A94" s="68">
        <v>2014</v>
      </c>
      <c r="B94" s="15" t="s">
        <v>15</v>
      </c>
      <c r="C94" s="15" t="s">
        <v>15</v>
      </c>
      <c r="D94" s="15" t="s">
        <v>15</v>
      </c>
      <c r="E94" s="15">
        <v>2710</v>
      </c>
      <c r="F94" s="15">
        <v>4157</v>
      </c>
      <c r="G94" s="15">
        <v>5170</v>
      </c>
      <c r="H94" s="15">
        <v>3580</v>
      </c>
      <c r="I94" s="15">
        <v>612</v>
      </c>
      <c r="J94" s="15" t="s">
        <v>15</v>
      </c>
      <c r="K94" s="15" t="s">
        <v>15</v>
      </c>
      <c r="L94" s="21">
        <f t="shared" si="4"/>
        <v>16229</v>
      </c>
    </row>
    <row r="95" spans="1:12">
      <c r="A95" s="68">
        <v>2015</v>
      </c>
      <c r="B95" s="15" t="s">
        <v>15</v>
      </c>
      <c r="C95" s="15" t="s">
        <v>15</v>
      </c>
      <c r="D95" s="15" t="s">
        <v>15</v>
      </c>
      <c r="E95" s="15">
        <v>2431</v>
      </c>
      <c r="F95" s="15">
        <v>1166</v>
      </c>
      <c r="G95" s="15">
        <v>2321</v>
      </c>
      <c r="H95" s="15">
        <v>2216</v>
      </c>
      <c r="I95" s="15">
        <v>164</v>
      </c>
      <c r="J95" s="15" t="s">
        <v>15</v>
      </c>
      <c r="K95" s="15" t="s">
        <v>15</v>
      </c>
      <c r="L95" s="21">
        <f>SUM(B95:K95)</f>
        <v>8298</v>
      </c>
    </row>
    <row r="96" spans="1:12">
      <c r="A96" s="68">
        <v>2016</v>
      </c>
      <c r="B96" s="15" t="s">
        <v>15</v>
      </c>
      <c r="C96" s="15" t="s">
        <v>15</v>
      </c>
      <c r="D96" s="15" t="s">
        <v>15</v>
      </c>
      <c r="E96" s="15">
        <v>1579</v>
      </c>
      <c r="F96" s="15">
        <v>1933</v>
      </c>
      <c r="G96" s="15">
        <v>2380</v>
      </c>
      <c r="H96" s="15">
        <v>1888</v>
      </c>
      <c r="I96" s="15">
        <v>610</v>
      </c>
      <c r="J96" s="15" t="s">
        <v>15</v>
      </c>
      <c r="K96" s="15" t="s">
        <v>15</v>
      </c>
      <c r="L96" s="21">
        <f>SUM(B96:K96)</f>
        <v>8390</v>
      </c>
    </row>
    <row r="97" spans="1:12">
      <c r="A97" s="68">
        <v>2017</v>
      </c>
      <c r="B97" s="15" t="s">
        <v>15</v>
      </c>
      <c r="C97" s="15" t="s">
        <v>15</v>
      </c>
      <c r="D97" s="15" t="s">
        <v>15</v>
      </c>
      <c r="E97" s="15" t="s">
        <v>15</v>
      </c>
      <c r="F97" s="15" t="s">
        <v>15</v>
      </c>
      <c r="G97" s="15" t="s">
        <v>15</v>
      </c>
      <c r="H97" s="15" t="s">
        <v>15</v>
      </c>
      <c r="I97" s="15" t="s">
        <v>15</v>
      </c>
      <c r="J97" s="15" t="s">
        <v>15</v>
      </c>
      <c r="K97" s="15" t="s">
        <v>15</v>
      </c>
      <c r="L97" s="15" t="s">
        <v>15</v>
      </c>
    </row>
    <row r="98" spans="1:12">
      <c r="A98" s="68">
        <v>2018</v>
      </c>
      <c r="B98" s="15" t="s">
        <v>15</v>
      </c>
      <c r="C98" s="15" t="s">
        <v>15</v>
      </c>
      <c r="D98" s="15" t="s">
        <v>15</v>
      </c>
      <c r="E98" s="15" t="s">
        <v>15</v>
      </c>
      <c r="F98" s="15">
        <v>2298</v>
      </c>
      <c r="G98" s="15">
        <v>2067</v>
      </c>
      <c r="H98" s="15">
        <v>1593</v>
      </c>
      <c r="I98" s="15">
        <v>48</v>
      </c>
      <c r="J98" s="15" t="s">
        <v>15</v>
      </c>
      <c r="K98" s="15" t="s">
        <v>15</v>
      </c>
      <c r="L98" s="21">
        <f t="shared" ref="L98:L102" si="5">SUM(B98:K98)</f>
        <v>6006</v>
      </c>
    </row>
    <row r="99" spans="1:12">
      <c r="A99" s="192">
        <v>2019</v>
      </c>
      <c r="B99" s="15" t="s">
        <v>15</v>
      </c>
      <c r="C99" s="15" t="s">
        <v>15</v>
      </c>
      <c r="D99" s="15" t="s">
        <v>15</v>
      </c>
      <c r="E99" s="15">
        <v>349</v>
      </c>
      <c r="F99" s="15">
        <v>2601</v>
      </c>
      <c r="G99" s="15">
        <v>2535</v>
      </c>
      <c r="H99" s="15">
        <v>1617</v>
      </c>
      <c r="I99" s="15">
        <v>99</v>
      </c>
      <c r="J99" s="15" t="s">
        <v>15</v>
      </c>
      <c r="K99" s="15" t="s">
        <v>15</v>
      </c>
      <c r="L99" s="21">
        <f t="shared" si="5"/>
        <v>7201</v>
      </c>
    </row>
    <row r="100" spans="1:12" ht="11.4">
      <c r="A100" s="192" t="s">
        <v>65</v>
      </c>
      <c r="B100" s="15" t="s">
        <v>15</v>
      </c>
      <c r="C100" s="15" t="s">
        <v>15</v>
      </c>
      <c r="D100" s="15" t="s">
        <v>15</v>
      </c>
      <c r="E100" s="15" t="s">
        <v>15</v>
      </c>
      <c r="F100" s="15" t="s">
        <v>63</v>
      </c>
      <c r="G100" s="15">
        <v>2939</v>
      </c>
      <c r="H100" s="15">
        <v>847</v>
      </c>
      <c r="I100" s="15" t="s">
        <v>15</v>
      </c>
      <c r="J100" s="15" t="s">
        <v>15</v>
      </c>
      <c r="K100" s="15" t="s">
        <v>15</v>
      </c>
      <c r="L100" s="21">
        <f t="shared" si="5"/>
        <v>3786</v>
      </c>
    </row>
    <row r="101" spans="1:12">
      <c r="A101" s="192">
        <v>2021</v>
      </c>
      <c r="B101" s="15" t="s">
        <v>15</v>
      </c>
      <c r="C101" s="15" t="s">
        <v>15</v>
      </c>
      <c r="D101" s="15" t="s">
        <v>15</v>
      </c>
      <c r="E101" s="15" t="s">
        <v>15</v>
      </c>
      <c r="F101" s="15">
        <v>127</v>
      </c>
      <c r="G101" s="15">
        <v>1406</v>
      </c>
      <c r="H101" s="15">
        <v>63</v>
      </c>
      <c r="I101" s="15" t="s">
        <v>15</v>
      </c>
      <c r="J101" s="15" t="s">
        <v>15</v>
      </c>
      <c r="K101" s="15" t="s">
        <v>15</v>
      </c>
      <c r="L101" s="21">
        <f t="shared" si="5"/>
        <v>1596</v>
      </c>
    </row>
    <row r="102" spans="1:12">
      <c r="A102" s="192">
        <v>2022</v>
      </c>
      <c r="B102" s="15" t="s">
        <v>15</v>
      </c>
      <c r="C102" s="15" t="s">
        <v>15</v>
      </c>
      <c r="D102" s="15" t="s">
        <v>15</v>
      </c>
      <c r="E102" s="15">
        <v>2052</v>
      </c>
      <c r="F102" s="15" t="s">
        <v>15</v>
      </c>
      <c r="G102" s="15" t="s">
        <v>15</v>
      </c>
      <c r="H102" s="15">
        <v>796</v>
      </c>
      <c r="I102" s="15">
        <v>618</v>
      </c>
      <c r="J102" s="15" t="s">
        <v>15</v>
      </c>
      <c r="K102" s="15" t="s">
        <v>15</v>
      </c>
      <c r="L102" s="21">
        <f t="shared" si="5"/>
        <v>3466</v>
      </c>
    </row>
    <row r="103" spans="1:12">
      <c r="A103" s="192">
        <v>2023</v>
      </c>
      <c r="B103" s="15" t="s">
        <v>15</v>
      </c>
      <c r="C103" s="15" t="s">
        <v>15</v>
      </c>
      <c r="D103" s="15" t="s">
        <v>15</v>
      </c>
      <c r="E103" s="15" t="s">
        <v>15</v>
      </c>
      <c r="F103" s="15" t="s">
        <v>15</v>
      </c>
      <c r="G103" s="15" t="s">
        <v>15</v>
      </c>
      <c r="H103" s="15" t="s">
        <v>15</v>
      </c>
      <c r="I103" s="15" t="s">
        <v>15</v>
      </c>
      <c r="J103" s="15" t="s">
        <v>15</v>
      </c>
      <c r="K103" s="15" t="s">
        <v>15</v>
      </c>
      <c r="L103" s="15" t="s">
        <v>15</v>
      </c>
    </row>
    <row r="104" spans="1:12">
      <c r="A104" s="192">
        <v>2024</v>
      </c>
      <c r="B104" s="15" t="s">
        <v>15</v>
      </c>
      <c r="C104" s="15" t="s">
        <v>15</v>
      </c>
      <c r="D104" s="15" t="s">
        <v>15</v>
      </c>
      <c r="E104" s="15" t="s">
        <v>15</v>
      </c>
      <c r="F104" s="15" t="s">
        <v>15</v>
      </c>
      <c r="G104" s="15" t="s">
        <v>15</v>
      </c>
      <c r="H104" s="15" t="s">
        <v>15</v>
      </c>
      <c r="I104" s="15" t="s">
        <v>15</v>
      </c>
      <c r="J104" s="15" t="s">
        <v>15</v>
      </c>
      <c r="K104" s="15" t="s">
        <v>15</v>
      </c>
      <c r="L104" s="15" t="s">
        <v>15</v>
      </c>
    </row>
    <row r="105" spans="1:12">
      <c r="B105" s="15"/>
      <c r="C105" s="15"/>
      <c r="D105" s="15"/>
      <c r="E105" s="15"/>
      <c r="F105" s="15"/>
      <c r="G105" s="15"/>
      <c r="H105" s="15"/>
      <c r="I105" s="15"/>
      <c r="J105" s="15"/>
      <c r="K105" s="15"/>
    </row>
    <row r="106" spans="1:12">
      <c r="A106" s="63" t="s">
        <v>4</v>
      </c>
      <c r="B106" s="15"/>
      <c r="C106" s="15"/>
      <c r="D106" s="15"/>
      <c r="E106" s="15"/>
      <c r="F106" s="15"/>
      <c r="G106" s="15"/>
      <c r="H106" s="15"/>
      <c r="I106" s="15"/>
      <c r="J106" s="15"/>
      <c r="K106" s="15"/>
    </row>
    <row r="107" spans="1:12">
      <c r="A107" s="68">
        <v>1976</v>
      </c>
      <c r="B107" s="96" t="s">
        <v>63</v>
      </c>
      <c r="C107" s="96" t="s">
        <v>63</v>
      </c>
      <c r="D107" s="15">
        <v>0</v>
      </c>
      <c r="E107" s="15">
        <v>210</v>
      </c>
      <c r="F107" s="15">
        <v>2614</v>
      </c>
      <c r="G107" s="15">
        <v>9773</v>
      </c>
      <c r="H107" s="15">
        <v>4409</v>
      </c>
      <c r="I107" s="15">
        <v>22</v>
      </c>
      <c r="J107" s="15">
        <v>4</v>
      </c>
      <c r="K107" s="15">
        <v>0</v>
      </c>
      <c r="L107" s="21">
        <f t="shared" ref="L107:L136" si="6">SUM(B107:K107)</f>
        <v>17032</v>
      </c>
    </row>
    <row r="108" spans="1:12">
      <c r="A108" s="68">
        <v>1977</v>
      </c>
      <c r="B108" s="96" t="s">
        <v>63</v>
      </c>
      <c r="C108" s="96" t="s">
        <v>63</v>
      </c>
      <c r="D108" s="15">
        <v>0</v>
      </c>
      <c r="E108" s="15">
        <v>314</v>
      </c>
      <c r="F108" s="15">
        <v>812</v>
      </c>
      <c r="G108" s="15">
        <v>5304</v>
      </c>
      <c r="H108" s="15">
        <v>7452</v>
      </c>
      <c r="I108" s="15">
        <v>1788</v>
      </c>
      <c r="J108" s="15">
        <v>0</v>
      </c>
      <c r="K108" s="15">
        <v>0</v>
      </c>
      <c r="L108" s="21">
        <f t="shared" si="6"/>
        <v>15670</v>
      </c>
    </row>
    <row r="109" spans="1:12">
      <c r="A109" s="68">
        <v>1978</v>
      </c>
      <c r="B109" s="96" t="s">
        <v>63</v>
      </c>
      <c r="C109" s="96" t="s">
        <v>63</v>
      </c>
      <c r="D109" s="15">
        <v>2</v>
      </c>
      <c r="E109" s="15">
        <v>63</v>
      </c>
      <c r="F109" s="15">
        <v>1928</v>
      </c>
      <c r="G109" s="15">
        <v>5224</v>
      </c>
      <c r="H109" s="15">
        <v>2256</v>
      </c>
      <c r="I109" s="15">
        <v>0</v>
      </c>
      <c r="J109" s="15">
        <v>0</v>
      </c>
      <c r="K109" s="15">
        <v>0</v>
      </c>
      <c r="L109" s="21">
        <f t="shared" si="6"/>
        <v>9473</v>
      </c>
    </row>
    <row r="110" spans="1:12">
      <c r="A110" s="68">
        <v>1979</v>
      </c>
      <c r="B110" s="96" t="s">
        <v>63</v>
      </c>
      <c r="C110" s="96" t="s">
        <v>63</v>
      </c>
      <c r="D110" s="15">
        <v>0</v>
      </c>
      <c r="E110" s="15">
        <v>0</v>
      </c>
      <c r="F110" s="15">
        <v>1358</v>
      </c>
      <c r="G110" s="15">
        <v>4223</v>
      </c>
      <c r="H110" s="15">
        <v>3387</v>
      </c>
      <c r="I110" s="15">
        <v>852</v>
      </c>
      <c r="J110" s="15">
        <v>0</v>
      </c>
      <c r="K110" s="15" t="s">
        <v>15</v>
      </c>
      <c r="L110" s="21">
        <f t="shared" si="6"/>
        <v>9820</v>
      </c>
    </row>
    <row r="111" spans="1:12">
      <c r="A111" s="68">
        <v>1980</v>
      </c>
      <c r="B111" s="96" t="s">
        <v>63</v>
      </c>
      <c r="C111" s="96" t="s">
        <v>63</v>
      </c>
      <c r="D111" s="15">
        <v>0</v>
      </c>
      <c r="E111" s="15">
        <v>0</v>
      </c>
      <c r="F111" s="15">
        <v>1550</v>
      </c>
      <c r="G111" s="15">
        <v>3525</v>
      </c>
      <c r="H111" s="15">
        <v>1010</v>
      </c>
      <c r="I111" s="15">
        <v>316</v>
      </c>
      <c r="J111" s="15">
        <v>0</v>
      </c>
      <c r="K111" s="15" t="s">
        <v>15</v>
      </c>
      <c r="L111" s="21">
        <f t="shared" si="6"/>
        <v>6401</v>
      </c>
    </row>
    <row r="112" spans="1:12">
      <c r="A112" s="68">
        <v>1981</v>
      </c>
      <c r="B112" s="96" t="s">
        <v>63</v>
      </c>
      <c r="C112" s="96" t="s">
        <v>63</v>
      </c>
      <c r="D112" s="15">
        <v>4</v>
      </c>
      <c r="E112" s="15">
        <v>111</v>
      </c>
      <c r="F112" s="15">
        <v>1838</v>
      </c>
      <c r="G112" s="15">
        <v>3668</v>
      </c>
      <c r="H112" s="15">
        <v>2416</v>
      </c>
      <c r="I112" s="15">
        <v>48</v>
      </c>
      <c r="J112" s="15">
        <v>12</v>
      </c>
      <c r="K112" s="15">
        <v>0</v>
      </c>
      <c r="L112" s="21">
        <f t="shared" si="6"/>
        <v>8097</v>
      </c>
    </row>
    <row r="113" spans="1:22">
      <c r="A113" s="68">
        <v>1982</v>
      </c>
      <c r="B113" s="96" t="s">
        <v>63</v>
      </c>
      <c r="C113" s="96" t="s">
        <v>63</v>
      </c>
      <c r="D113" s="15">
        <v>0</v>
      </c>
      <c r="E113" s="15">
        <v>85</v>
      </c>
      <c r="F113" s="15">
        <v>2633</v>
      </c>
      <c r="G113" s="15">
        <v>4312</v>
      </c>
      <c r="H113" s="15">
        <v>3120</v>
      </c>
      <c r="I113" s="15">
        <v>205</v>
      </c>
      <c r="J113" s="15">
        <v>0</v>
      </c>
      <c r="K113" s="15">
        <v>0</v>
      </c>
      <c r="L113" s="21">
        <f t="shared" si="6"/>
        <v>10355</v>
      </c>
    </row>
    <row r="114" spans="1:22">
      <c r="A114" s="68">
        <v>1983</v>
      </c>
      <c r="B114" s="96" t="s">
        <v>63</v>
      </c>
      <c r="C114" s="96" t="s">
        <v>63</v>
      </c>
      <c r="D114" s="15">
        <v>0</v>
      </c>
      <c r="E114" s="15">
        <v>11</v>
      </c>
      <c r="F114" s="15">
        <v>1819</v>
      </c>
      <c r="G114" s="15">
        <v>4914</v>
      </c>
      <c r="H114" s="15">
        <v>1556</v>
      </c>
      <c r="I114" s="15">
        <v>61</v>
      </c>
      <c r="J114" s="15">
        <v>0</v>
      </c>
      <c r="K114" s="15">
        <v>0</v>
      </c>
      <c r="L114" s="21">
        <f t="shared" si="6"/>
        <v>8361</v>
      </c>
    </row>
    <row r="115" spans="1:22">
      <c r="A115" s="68">
        <v>1984</v>
      </c>
      <c r="B115" s="96" t="s">
        <v>63</v>
      </c>
      <c r="C115" s="96" t="s">
        <v>63</v>
      </c>
      <c r="D115" s="15">
        <v>2</v>
      </c>
      <c r="E115" s="15">
        <v>3</v>
      </c>
      <c r="F115" s="15">
        <v>1138</v>
      </c>
      <c r="G115" s="15">
        <v>3349</v>
      </c>
      <c r="H115" s="15">
        <v>1462</v>
      </c>
      <c r="I115" s="15">
        <v>61</v>
      </c>
      <c r="J115" s="15">
        <v>0</v>
      </c>
      <c r="K115" s="15">
        <v>0</v>
      </c>
      <c r="L115" s="21">
        <f t="shared" si="6"/>
        <v>6015</v>
      </c>
    </row>
    <row r="116" spans="1:22">
      <c r="A116" s="68">
        <v>1985</v>
      </c>
      <c r="B116" s="96" t="s">
        <v>63</v>
      </c>
      <c r="C116" s="96" t="s">
        <v>63</v>
      </c>
      <c r="D116" s="15">
        <v>6</v>
      </c>
      <c r="E116" s="15">
        <v>55</v>
      </c>
      <c r="F116" s="15">
        <v>3800</v>
      </c>
      <c r="G116" s="15">
        <v>8951</v>
      </c>
      <c r="H116" s="15">
        <v>1817</v>
      </c>
      <c r="I116" s="15">
        <v>317</v>
      </c>
      <c r="J116" s="15">
        <v>9</v>
      </c>
      <c r="K116" s="15">
        <v>0</v>
      </c>
      <c r="L116" s="21">
        <f t="shared" si="6"/>
        <v>14955</v>
      </c>
    </row>
    <row r="117" spans="1:22">
      <c r="A117" s="68">
        <v>1986</v>
      </c>
      <c r="B117" s="96" t="s">
        <v>63</v>
      </c>
      <c r="C117" s="96" t="s">
        <v>63</v>
      </c>
      <c r="D117" s="15">
        <v>10</v>
      </c>
      <c r="E117" s="15">
        <v>233</v>
      </c>
      <c r="F117" s="15">
        <v>3874</v>
      </c>
      <c r="G117" s="15">
        <v>6561</v>
      </c>
      <c r="H117" s="15">
        <v>2584</v>
      </c>
      <c r="I117" s="15">
        <v>12</v>
      </c>
      <c r="J117" s="15">
        <v>0</v>
      </c>
      <c r="K117" s="15">
        <v>0</v>
      </c>
      <c r="L117" s="21">
        <f t="shared" si="6"/>
        <v>13274</v>
      </c>
      <c r="M117" s="7"/>
      <c r="N117" s="7"/>
      <c r="U117" s="7"/>
      <c r="V117" s="7"/>
    </row>
    <row r="118" spans="1:22">
      <c r="A118" s="68">
        <v>1987</v>
      </c>
      <c r="B118" s="15">
        <v>0</v>
      </c>
      <c r="C118" s="15">
        <v>6</v>
      </c>
      <c r="D118" s="15">
        <v>79</v>
      </c>
      <c r="E118" s="15">
        <v>231</v>
      </c>
      <c r="F118" s="15">
        <v>2904</v>
      </c>
      <c r="G118" s="15">
        <v>7248</v>
      </c>
      <c r="H118" s="15">
        <v>2362</v>
      </c>
      <c r="I118" s="15">
        <v>1146</v>
      </c>
      <c r="J118" s="15">
        <v>0</v>
      </c>
      <c r="K118" s="15">
        <v>0</v>
      </c>
      <c r="L118" s="21">
        <f t="shared" si="6"/>
        <v>13976</v>
      </c>
      <c r="M118" s="7"/>
      <c r="U118" s="7"/>
      <c r="V118" s="7"/>
    </row>
    <row r="119" spans="1:22">
      <c r="A119" s="68">
        <v>1988</v>
      </c>
      <c r="B119" s="15">
        <v>0</v>
      </c>
      <c r="C119" s="15">
        <v>0</v>
      </c>
      <c r="D119" s="15">
        <v>205</v>
      </c>
      <c r="E119" s="15">
        <v>1505</v>
      </c>
      <c r="F119" s="15">
        <v>4543</v>
      </c>
      <c r="G119" s="15">
        <v>8010</v>
      </c>
      <c r="H119" s="15">
        <v>2714</v>
      </c>
      <c r="I119" s="15">
        <v>789</v>
      </c>
      <c r="J119" s="15">
        <v>0</v>
      </c>
      <c r="K119" s="15">
        <v>0</v>
      </c>
      <c r="L119" s="21">
        <f t="shared" si="6"/>
        <v>17766</v>
      </c>
      <c r="M119" s="7"/>
      <c r="N119" s="7"/>
      <c r="U119" s="7"/>
      <c r="V119" s="7"/>
    </row>
    <row r="120" spans="1:22">
      <c r="A120" s="68">
        <v>1989</v>
      </c>
      <c r="B120" s="15">
        <v>0</v>
      </c>
      <c r="C120" s="15">
        <v>0</v>
      </c>
      <c r="D120" s="15">
        <v>106</v>
      </c>
      <c r="E120" s="15">
        <v>1388</v>
      </c>
      <c r="F120" s="15">
        <v>5705</v>
      </c>
      <c r="G120" s="15">
        <v>6459</v>
      </c>
      <c r="H120" s="15">
        <v>2830</v>
      </c>
      <c r="I120" s="15">
        <v>1036</v>
      </c>
      <c r="J120" s="15">
        <v>21</v>
      </c>
      <c r="K120" s="15">
        <v>0</v>
      </c>
      <c r="L120" s="21">
        <f t="shared" si="6"/>
        <v>17545</v>
      </c>
      <c r="M120" s="7"/>
      <c r="N120" s="7"/>
      <c r="V120" s="7"/>
    </row>
    <row r="121" spans="1:22">
      <c r="A121" s="68">
        <v>1990</v>
      </c>
      <c r="B121" s="15">
        <v>0</v>
      </c>
      <c r="C121" s="15">
        <v>0</v>
      </c>
      <c r="D121" s="15">
        <v>1</v>
      </c>
      <c r="E121" s="15">
        <v>168</v>
      </c>
      <c r="F121" s="15">
        <v>5389</v>
      </c>
      <c r="G121" s="15">
        <v>6995</v>
      </c>
      <c r="H121" s="15">
        <v>1828</v>
      </c>
      <c r="I121" s="15">
        <v>265</v>
      </c>
      <c r="J121" s="15">
        <v>0</v>
      </c>
      <c r="K121" s="15">
        <v>0</v>
      </c>
      <c r="L121" s="21">
        <f t="shared" si="6"/>
        <v>14646</v>
      </c>
      <c r="M121" s="7"/>
      <c r="N121" s="7"/>
      <c r="U121" s="7"/>
      <c r="V121" s="7"/>
    </row>
    <row r="122" spans="1:22">
      <c r="A122" s="68">
        <v>1991</v>
      </c>
      <c r="B122" s="96" t="s">
        <v>63</v>
      </c>
      <c r="C122" s="96" t="s">
        <v>63</v>
      </c>
      <c r="D122" s="15">
        <v>21</v>
      </c>
      <c r="E122" s="15">
        <v>859</v>
      </c>
      <c r="F122" s="15">
        <v>6994</v>
      </c>
      <c r="G122" s="15">
        <v>11611</v>
      </c>
      <c r="H122" s="15">
        <v>3024</v>
      </c>
      <c r="I122" s="15">
        <v>116</v>
      </c>
      <c r="J122" s="96" t="s">
        <v>63</v>
      </c>
      <c r="K122" s="96" t="s">
        <v>63</v>
      </c>
      <c r="L122" s="21">
        <f t="shared" si="6"/>
        <v>22625</v>
      </c>
      <c r="M122" s="7"/>
      <c r="N122" s="7"/>
      <c r="U122" s="7"/>
      <c r="V122" s="7"/>
    </row>
    <row r="123" spans="1:22">
      <c r="A123" s="68">
        <v>1992</v>
      </c>
      <c r="B123" s="96" t="s">
        <v>63</v>
      </c>
      <c r="C123" s="15">
        <v>49</v>
      </c>
      <c r="D123" s="15">
        <v>291</v>
      </c>
      <c r="E123" s="15">
        <v>2191</v>
      </c>
      <c r="F123" s="15">
        <v>340</v>
      </c>
      <c r="G123" s="15">
        <v>6271</v>
      </c>
      <c r="H123" s="15" t="s">
        <v>15</v>
      </c>
      <c r="I123" s="15">
        <v>1722</v>
      </c>
      <c r="J123" s="15">
        <v>369</v>
      </c>
      <c r="K123" s="15">
        <v>12</v>
      </c>
      <c r="L123" s="21">
        <f t="shared" si="6"/>
        <v>11245</v>
      </c>
      <c r="M123" s="7"/>
      <c r="S123" s="7"/>
    </row>
    <row r="124" spans="1:22">
      <c r="A124" s="68">
        <v>1993</v>
      </c>
      <c r="B124" s="15">
        <v>47</v>
      </c>
      <c r="C124" s="15">
        <v>232</v>
      </c>
      <c r="D124" s="15">
        <v>449</v>
      </c>
      <c r="E124" s="15">
        <v>1291</v>
      </c>
      <c r="F124" s="15">
        <v>1964</v>
      </c>
      <c r="G124" s="15">
        <v>9428</v>
      </c>
      <c r="H124" s="15">
        <v>4641</v>
      </c>
      <c r="I124" s="15">
        <v>1206</v>
      </c>
      <c r="J124" s="15">
        <v>82</v>
      </c>
      <c r="K124" s="15">
        <v>0</v>
      </c>
      <c r="L124" s="21">
        <f t="shared" si="6"/>
        <v>19340</v>
      </c>
      <c r="V124" s="7"/>
    </row>
    <row r="125" spans="1:22">
      <c r="A125" s="68">
        <v>1994</v>
      </c>
      <c r="B125" s="15">
        <v>76</v>
      </c>
      <c r="C125" s="15">
        <v>443</v>
      </c>
      <c r="D125" s="15">
        <v>1324</v>
      </c>
      <c r="E125" s="15">
        <v>4173</v>
      </c>
      <c r="F125" s="15">
        <v>8401</v>
      </c>
      <c r="G125" s="15" t="s">
        <v>15</v>
      </c>
      <c r="H125" s="15">
        <v>5051</v>
      </c>
      <c r="I125" s="15">
        <v>895</v>
      </c>
      <c r="J125" s="15">
        <v>40</v>
      </c>
      <c r="K125" s="96" t="s">
        <v>63</v>
      </c>
      <c r="L125" s="21">
        <f t="shared" si="6"/>
        <v>20403</v>
      </c>
      <c r="R125" s="7"/>
      <c r="V125" s="7"/>
    </row>
    <row r="126" spans="1:22">
      <c r="A126" s="68">
        <v>1995</v>
      </c>
      <c r="B126" s="15">
        <v>360</v>
      </c>
      <c r="C126" s="15">
        <v>529</v>
      </c>
      <c r="D126" s="15">
        <v>1639</v>
      </c>
      <c r="E126" s="15">
        <v>1489</v>
      </c>
      <c r="F126" s="15">
        <v>12988</v>
      </c>
      <c r="G126" s="15" t="s">
        <v>15</v>
      </c>
      <c r="H126" s="15">
        <v>8993</v>
      </c>
      <c r="I126" s="15">
        <v>2639</v>
      </c>
      <c r="J126" s="15">
        <v>614</v>
      </c>
      <c r="K126" s="96" t="s">
        <v>63</v>
      </c>
      <c r="L126" s="21">
        <f t="shared" si="6"/>
        <v>29251</v>
      </c>
      <c r="R126" s="7"/>
      <c r="V126" s="7"/>
    </row>
    <row r="127" spans="1:22">
      <c r="A127" s="68">
        <v>1996</v>
      </c>
      <c r="B127" s="15">
        <v>49</v>
      </c>
      <c r="C127" s="15">
        <v>947</v>
      </c>
      <c r="D127" s="15">
        <v>1938</v>
      </c>
      <c r="E127" s="15">
        <v>2857</v>
      </c>
      <c r="F127" s="15">
        <v>12018</v>
      </c>
      <c r="G127" s="15">
        <v>2960</v>
      </c>
      <c r="H127" s="15">
        <v>6982</v>
      </c>
      <c r="I127" s="15">
        <v>2794</v>
      </c>
      <c r="J127" s="15">
        <v>744</v>
      </c>
      <c r="K127" s="96" t="s">
        <v>63</v>
      </c>
      <c r="L127" s="21">
        <f t="shared" si="6"/>
        <v>31289</v>
      </c>
    </row>
    <row r="128" spans="1:22">
      <c r="A128" s="68">
        <v>1997</v>
      </c>
      <c r="B128" s="96" t="s">
        <v>63</v>
      </c>
      <c r="C128" s="15">
        <v>430</v>
      </c>
      <c r="D128" s="15">
        <v>1131</v>
      </c>
      <c r="E128" s="15">
        <v>4003</v>
      </c>
      <c r="F128" s="15">
        <v>6813</v>
      </c>
      <c r="G128" s="15">
        <v>3476</v>
      </c>
      <c r="H128" s="15">
        <v>4089</v>
      </c>
      <c r="I128" s="15">
        <v>268</v>
      </c>
      <c r="J128" s="96" t="s">
        <v>63</v>
      </c>
      <c r="K128" s="96" t="s">
        <v>63</v>
      </c>
      <c r="L128" s="21">
        <f t="shared" si="6"/>
        <v>20210</v>
      </c>
      <c r="M128" s="7"/>
      <c r="U128" s="7"/>
      <c r="V128" s="7"/>
    </row>
    <row r="129" spans="1:22">
      <c r="A129" s="68">
        <v>1998</v>
      </c>
      <c r="B129" s="96" t="s">
        <v>63</v>
      </c>
      <c r="C129" s="15">
        <v>58</v>
      </c>
      <c r="D129" s="15">
        <v>0</v>
      </c>
      <c r="E129" s="15">
        <v>976</v>
      </c>
      <c r="F129" s="15">
        <v>2344</v>
      </c>
      <c r="G129" s="15">
        <v>542</v>
      </c>
      <c r="H129" s="15">
        <v>3272</v>
      </c>
      <c r="I129" s="15">
        <v>1137</v>
      </c>
      <c r="J129" s="15">
        <v>15</v>
      </c>
      <c r="K129" s="96" t="s">
        <v>63</v>
      </c>
      <c r="L129" s="21">
        <f t="shared" si="6"/>
        <v>8344</v>
      </c>
      <c r="M129" s="7"/>
      <c r="O129" s="7"/>
      <c r="V129" s="7"/>
    </row>
    <row r="130" spans="1:22">
      <c r="A130" s="68">
        <v>1999</v>
      </c>
      <c r="B130" s="15">
        <v>14</v>
      </c>
      <c r="C130" s="15">
        <v>60</v>
      </c>
      <c r="D130" s="15">
        <v>195</v>
      </c>
      <c r="E130" s="15">
        <v>382</v>
      </c>
      <c r="F130" s="15">
        <v>1726</v>
      </c>
      <c r="G130" s="15">
        <v>2985</v>
      </c>
      <c r="H130" s="15">
        <v>4336</v>
      </c>
      <c r="I130" s="15">
        <v>488</v>
      </c>
      <c r="J130" s="96" t="s">
        <v>63</v>
      </c>
      <c r="K130" s="96" t="s">
        <v>63</v>
      </c>
      <c r="L130" s="21">
        <f t="shared" si="6"/>
        <v>10186</v>
      </c>
      <c r="U130" s="7"/>
      <c r="V130" s="7"/>
    </row>
    <row r="131" spans="1:22">
      <c r="A131" s="68">
        <v>2000</v>
      </c>
      <c r="B131" s="96" t="s">
        <v>63</v>
      </c>
      <c r="C131" s="96" t="s">
        <v>63</v>
      </c>
      <c r="D131" s="15">
        <v>1288</v>
      </c>
      <c r="E131" s="15">
        <v>3125</v>
      </c>
      <c r="F131" s="15">
        <v>7154</v>
      </c>
      <c r="G131" s="15">
        <v>5635</v>
      </c>
      <c r="H131" s="15">
        <v>6618</v>
      </c>
      <c r="I131" s="15">
        <v>1698</v>
      </c>
      <c r="J131" s="15">
        <v>36</v>
      </c>
      <c r="K131" s="96" t="s">
        <v>63</v>
      </c>
      <c r="L131" s="21">
        <f t="shared" si="6"/>
        <v>25554</v>
      </c>
      <c r="M131" s="7"/>
      <c r="N131" s="7"/>
      <c r="V131" s="7"/>
    </row>
    <row r="132" spans="1:22">
      <c r="A132" s="68">
        <v>2001</v>
      </c>
      <c r="B132" s="96" t="s">
        <v>63</v>
      </c>
      <c r="C132" s="15">
        <v>690</v>
      </c>
      <c r="D132" s="15">
        <v>1269</v>
      </c>
      <c r="E132" s="15">
        <v>3402</v>
      </c>
      <c r="F132" s="15">
        <v>7228</v>
      </c>
      <c r="G132" s="15">
        <v>9454</v>
      </c>
      <c r="H132" s="15">
        <v>6879</v>
      </c>
      <c r="I132" s="15">
        <v>1754</v>
      </c>
      <c r="J132" s="15">
        <v>107</v>
      </c>
      <c r="K132" s="15">
        <v>15</v>
      </c>
      <c r="L132" s="21">
        <f t="shared" si="6"/>
        <v>30798</v>
      </c>
      <c r="M132" s="7"/>
    </row>
    <row r="133" spans="1:22">
      <c r="A133" s="68">
        <v>2002</v>
      </c>
      <c r="B133" s="15">
        <v>194</v>
      </c>
      <c r="C133" s="15">
        <v>897</v>
      </c>
      <c r="D133" s="15">
        <v>2428</v>
      </c>
      <c r="E133" s="15">
        <v>4889</v>
      </c>
      <c r="F133" s="15">
        <v>7004</v>
      </c>
      <c r="G133" s="15">
        <v>8494</v>
      </c>
      <c r="H133" s="15">
        <v>7458</v>
      </c>
      <c r="I133" s="15">
        <v>435</v>
      </c>
      <c r="J133" s="15">
        <v>3</v>
      </c>
      <c r="K133" s="15">
        <v>0</v>
      </c>
      <c r="L133" s="21">
        <f t="shared" si="6"/>
        <v>31802</v>
      </c>
      <c r="V133" s="7"/>
    </row>
    <row r="134" spans="1:22">
      <c r="A134" s="68">
        <v>2003</v>
      </c>
      <c r="B134" s="15">
        <v>607</v>
      </c>
      <c r="C134" s="15">
        <v>1282</v>
      </c>
      <c r="D134" s="15">
        <v>938</v>
      </c>
      <c r="E134" s="15">
        <v>2662</v>
      </c>
      <c r="F134" s="15">
        <v>5729</v>
      </c>
      <c r="G134" s="15">
        <v>8252</v>
      </c>
      <c r="H134" s="15">
        <v>3466</v>
      </c>
      <c r="I134" s="15">
        <v>768</v>
      </c>
      <c r="J134" s="15">
        <v>5</v>
      </c>
      <c r="K134" s="15">
        <v>0</v>
      </c>
      <c r="L134" s="21">
        <f t="shared" si="6"/>
        <v>23709</v>
      </c>
      <c r="V134" s="7"/>
    </row>
    <row r="135" spans="1:22">
      <c r="A135" s="68">
        <v>2004</v>
      </c>
      <c r="B135" s="15">
        <v>183</v>
      </c>
      <c r="C135" s="15">
        <v>999</v>
      </c>
      <c r="D135" s="15">
        <v>1069</v>
      </c>
      <c r="E135" s="15">
        <v>2408</v>
      </c>
      <c r="F135" s="15">
        <v>8760</v>
      </c>
      <c r="G135" s="15">
        <v>11560</v>
      </c>
      <c r="H135" s="15">
        <v>4266</v>
      </c>
      <c r="I135" s="15">
        <v>1061</v>
      </c>
      <c r="J135" s="15">
        <v>240</v>
      </c>
      <c r="K135" s="15">
        <v>27</v>
      </c>
      <c r="L135" s="21">
        <f t="shared" si="6"/>
        <v>30573</v>
      </c>
      <c r="U135" s="7"/>
      <c r="V135" s="7"/>
    </row>
    <row r="136" spans="1:22">
      <c r="A136" s="68">
        <v>2005</v>
      </c>
      <c r="B136" s="15">
        <v>869</v>
      </c>
      <c r="C136" s="15">
        <v>521</v>
      </c>
      <c r="D136" s="15">
        <v>841</v>
      </c>
      <c r="E136" s="15">
        <v>1910</v>
      </c>
      <c r="F136" s="15">
        <v>4525</v>
      </c>
      <c r="G136" s="15">
        <v>6666</v>
      </c>
      <c r="H136" s="15">
        <v>7994</v>
      </c>
      <c r="I136" s="15">
        <v>964</v>
      </c>
      <c r="J136" s="15">
        <v>22</v>
      </c>
      <c r="K136" s="15">
        <v>0</v>
      </c>
      <c r="L136" s="21">
        <f t="shared" si="6"/>
        <v>24312</v>
      </c>
      <c r="U136" s="7"/>
      <c r="V136" s="7"/>
    </row>
    <row r="137" spans="1:22">
      <c r="A137" s="68">
        <v>2006</v>
      </c>
      <c r="B137" s="15">
        <v>289</v>
      </c>
      <c r="C137" s="15">
        <v>298</v>
      </c>
      <c r="D137" s="15">
        <v>800</v>
      </c>
      <c r="E137" s="15">
        <v>2327</v>
      </c>
      <c r="F137" s="15">
        <v>5917</v>
      </c>
      <c r="G137" s="15">
        <v>6655</v>
      </c>
      <c r="H137" s="15">
        <v>4051</v>
      </c>
      <c r="I137" s="15">
        <v>631</v>
      </c>
      <c r="J137" s="15">
        <v>0</v>
      </c>
      <c r="K137" s="15">
        <v>0</v>
      </c>
      <c r="L137" s="21">
        <v>20968</v>
      </c>
      <c r="U137" s="7"/>
      <c r="V137" s="7"/>
    </row>
    <row r="138" spans="1:22">
      <c r="A138" s="68">
        <v>2007</v>
      </c>
      <c r="B138" s="15">
        <v>249</v>
      </c>
      <c r="C138" s="15">
        <v>855</v>
      </c>
      <c r="D138" s="15">
        <v>692</v>
      </c>
      <c r="E138" s="15">
        <v>2280</v>
      </c>
      <c r="F138" s="15">
        <v>5593</v>
      </c>
      <c r="G138" s="15">
        <v>5271</v>
      </c>
      <c r="H138" s="15">
        <v>2013</v>
      </c>
      <c r="I138" s="15">
        <v>146</v>
      </c>
      <c r="J138" s="15">
        <v>25</v>
      </c>
      <c r="K138" s="15">
        <v>0</v>
      </c>
      <c r="L138" s="21">
        <f>SUM(B138:K138)</f>
        <v>17124</v>
      </c>
      <c r="U138" s="7"/>
      <c r="V138" s="7"/>
    </row>
    <row r="139" spans="1:22">
      <c r="A139" s="68">
        <v>2008</v>
      </c>
      <c r="B139" s="15">
        <v>206</v>
      </c>
      <c r="C139" s="15">
        <v>185</v>
      </c>
      <c r="D139" s="15" t="s">
        <v>15</v>
      </c>
      <c r="E139" s="15" t="s">
        <v>15</v>
      </c>
      <c r="F139" s="15" t="s">
        <v>15</v>
      </c>
      <c r="G139" s="15" t="s">
        <v>15</v>
      </c>
      <c r="H139" s="15" t="s">
        <v>15</v>
      </c>
      <c r="I139" s="15" t="s">
        <v>15</v>
      </c>
      <c r="J139" s="15" t="s">
        <v>15</v>
      </c>
      <c r="K139" s="15" t="s">
        <v>15</v>
      </c>
      <c r="L139" s="21">
        <f>SUM(B139:K139)</f>
        <v>391</v>
      </c>
      <c r="U139" s="7"/>
      <c r="V139" s="7"/>
    </row>
    <row r="140" spans="1:22">
      <c r="A140" s="68">
        <v>2009</v>
      </c>
      <c r="B140" s="15" t="s">
        <v>15</v>
      </c>
      <c r="C140" s="15" t="s">
        <v>15</v>
      </c>
      <c r="D140" s="15" t="s">
        <v>15</v>
      </c>
      <c r="E140" s="15" t="s">
        <v>15</v>
      </c>
      <c r="F140" s="15" t="s">
        <v>15</v>
      </c>
      <c r="G140" s="15" t="s">
        <v>15</v>
      </c>
      <c r="H140" s="15" t="s">
        <v>15</v>
      </c>
      <c r="I140" s="15" t="s">
        <v>15</v>
      </c>
      <c r="J140" s="15" t="s">
        <v>15</v>
      </c>
      <c r="K140" s="15" t="s">
        <v>15</v>
      </c>
      <c r="L140" s="21" t="s">
        <v>15</v>
      </c>
      <c r="U140" s="7"/>
      <c r="V140" s="7"/>
    </row>
    <row r="141" spans="1:22">
      <c r="A141" s="68">
        <v>2010</v>
      </c>
      <c r="B141" s="15" t="s">
        <v>15</v>
      </c>
      <c r="C141" s="15" t="s">
        <v>15</v>
      </c>
      <c r="D141" s="15">
        <v>1269</v>
      </c>
      <c r="E141" s="15">
        <v>1230</v>
      </c>
      <c r="F141" s="15">
        <v>743</v>
      </c>
      <c r="G141" s="15">
        <v>1460</v>
      </c>
      <c r="H141" s="15">
        <v>1625</v>
      </c>
      <c r="I141" s="15">
        <v>232</v>
      </c>
      <c r="J141" s="15" t="s">
        <v>15</v>
      </c>
      <c r="K141" s="15" t="s">
        <v>15</v>
      </c>
      <c r="L141" s="21">
        <f t="shared" ref="L141:L149" si="7">SUM(B141:K141)</f>
        <v>6559</v>
      </c>
      <c r="U141" s="7"/>
      <c r="V141" s="7"/>
    </row>
    <row r="142" spans="1:22">
      <c r="A142" s="68">
        <v>2011</v>
      </c>
      <c r="B142" s="15" t="s">
        <v>15</v>
      </c>
      <c r="C142" s="15" t="s">
        <v>15</v>
      </c>
      <c r="D142" s="15">
        <v>1532</v>
      </c>
      <c r="E142" s="15">
        <v>1522</v>
      </c>
      <c r="F142" s="15">
        <v>2294</v>
      </c>
      <c r="G142" s="15">
        <v>6234</v>
      </c>
      <c r="H142" s="15">
        <v>1975</v>
      </c>
      <c r="I142" s="15">
        <v>650</v>
      </c>
      <c r="J142" s="15">
        <v>182</v>
      </c>
      <c r="K142" s="15" t="s">
        <v>15</v>
      </c>
      <c r="L142" s="21">
        <f t="shared" si="7"/>
        <v>14389</v>
      </c>
      <c r="U142" s="7"/>
      <c r="V142" s="7"/>
    </row>
    <row r="143" spans="1:22">
      <c r="A143" s="68">
        <v>2012</v>
      </c>
      <c r="B143" s="15" t="s">
        <v>15</v>
      </c>
      <c r="C143" s="15" t="s">
        <v>15</v>
      </c>
      <c r="D143" s="15">
        <v>1230</v>
      </c>
      <c r="E143" s="15">
        <v>2088</v>
      </c>
      <c r="F143" s="15">
        <v>2975</v>
      </c>
      <c r="G143" s="15">
        <v>4076</v>
      </c>
      <c r="H143" s="15">
        <v>2890</v>
      </c>
      <c r="I143" s="15">
        <v>1069</v>
      </c>
      <c r="J143" s="15">
        <v>334</v>
      </c>
      <c r="K143" s="15">
        <v>151</v>
      </c>
      <c r="L143" s="21">
        <f t="shared" si="7"/>
        <v>14813</v>
      </c>
      <c r="U143" s="7"/>
      <c r="V143" s="7"/>
    </row>
    <row r="144" spans="1:22">
      <c r="A144" s="68">
        <v>2013</v>
      </c>
      <c r="B144" s="15" t="s">
        <v>15</v>
      </c>
      <c r="C144" s="15" t="s">
        <v>15</v>
      </c>
      <c r="D144" s="15">
        <v>934</v>
      </c>
      <c r="E144" s="15">
        <v>1666</v>
      </c>
      <c r="F144" s="15">
        <v>3519</v>
      </c>
      <c r="G144" s="15">
        <v>7136</v>
      </c>
      <c r="H144" s="15">
        <v>3076</v>
      </c>
      <c r="I144" s="15">
        <v>667</v>
      </c>
      <c r="J144" s="15">
        <v>220</v>
      </c>
      <c r="K144" s="15">
        <v>47</v>
      </c>
      <c r="L144" s="21">
        <f t="shared" si="7"/>
        <v>17265</v>
      </c>
      <c r="U144" s="7"/>
      <c r="V144" s="7"/>
    </row>
    <row r="145" spans="1:22">
      <c r="A145" s="68">
        <v>2014</v>
      </c>
      <c r="B145" s="15" t="s">
        <v>15</v>
      </c>
      <c r="C145" s="15" t="s">
        <v>15</v>
      </c>
      <c r="D145" s="15">
        <v>1049</v>
      </c>
      <c r="E145" s="15">
        <v>1371</v>
      </c>
      <c r="F145" s="15">
        <v>2538</v>
      </c>
      <c r="G145" s="15">
        <v>9435</v>
      </c>
      <c r="H145" s="15">
        <v>2554</v>
      </c>
      <c r="I145" s="15">
        <v>373</v>
      </c>
      <c r="J145" s="15">
        <v>102</v>
      </c>
      <c r="K145" s="15">
        <v>48</v>
      </c>
      <c r="L145" s="21">
        <f t="shared" si="7"/>
        <v>17470</v>
      </c>
      <c r="U145" s="7"/>
      <c r="V145" s="7"/>
    </row>
    <row r="146" spans="1:22">
      <c r="A146" s="68">
        <v>2015</v>
      </c>
      <c r="B146" s="15" t="s">
        <v>15</v>
      </c>
      <c r="C146" s="15" t="s">
        <v>15</v>
      </c>
      <c r="D146" s="15">
        <v>1051</v>
      </c>
      <c r="E146" s="15">
        <v>1321</v>
      </c>
      <c r="F146" s="15">
        <v>1615</v>
      </c>
      <c r="G146" s="15">
        <v>5002</v>
      </c>
      <c r="H146" s="15">
        <v>2278</v>
      </c>
      <c r="I146" s="15">
        <v>423</v>
      </c>
      <c r="J146" s="15">
        <v>94</v>
      </c>
      <c r="K146" s="15">
        <v>5</v>
      </c>
      <c r="L146" s="21">
        <f t="shared" si="7"/>
        <v>11789</v>
      </c>
      <c r="U146" s="7"/>
      <c r="V146" s="7"/>
    </row>
    <row r="147" spans="1:22">
      <c r="A147" s="68">
        <v>2016</v>
      </c>
      <c r="B147" s="15" t="s">
        <v>15</v>
      </c>
      <c r="C147" s="15" t="s">
        <v>15</v>
      </c>
      <c r="D147" s="15">
        <v>706</v>
      </c>
      <c r="E147" s="15">
        <v>934</v>
      </c>
      <c r="F147" s="15">
        <v>1003</v>
      </c>
      <c r="G147" s="15">
        <v>4817</v>
      </c>
      <c r="H147" s="15">
        <v>1751</v>
      </c>
      <c r="I147" s="15">
        <v>295</v>
      </c>
      <c r="J147" s="15">
        <v>68</v>
      </c>
      <c r="K147" s="15">
        <v>0</v>
      </c>
      <c r="L147" s="21">
        <f t="shared" si="7"/>
        <v>9574</v>
      </c>
      <c r="U147" s="7"/>
      <c r="V147" s="7"/>
    </row>
    <row r="148" spans="1:22">
      <c r="A148" s="68">
        <v>2017</v>
      </c>
      <c r="B148" s="15" t="s">
        <v>15</v>
      </c>
      <c r="C148" s="15" t="s">
        <v>15</v>
      </c>
      <c r="D148" s="15">
        <v>403</v>
      </c>
      <c r="E148" s="15">
        <v>1101</v>
      </c>
      <c r="F148" s="15" t="s">
        <v>15</v>
      </c>
      <c r="G148" s="15" t="s">
        <v>15</v>
      </c>
      <c r="H148" s="15">
        <v>1869</v>
      </c>
      <c r="I148" s="15">
        <v>1286</v>
      </c>
      <c r="J148" s="15">
        <v>17</v>
      </c>
      <c r="K148" s="15">
        <v>0</v>
      </c>
      <c r="L148" s="21">
        <f t="shared" si="7"/>
        <v>4676</v>
      </c>
      <c r="U148" s="7"/>
      <c r="V148" s="7"/>
    </row>
    <row r="149" spans="1:22">
      <c r="A149" s="68">
        <v>2018</v>
      </c>
      <c r="B149" s="15" t="s">
        <v>15</v>
      </c>
      <c r="C149" s="15" t="s">
        <v>15</v>
      </c>
      <c r="D149" s="15" t="s">
        <v>15</v>
      </c>
      <c r="E149" s="15" t="s">
        <v>15</v>
      </c>
      <c r="F149" s="15">
        <v>1009</v>
      </c>
      <c r="G149" s="15">
        <v>5523</v>
      </c>
      <c r="H149" s="15">
        <v>2897</v>
      </c>
      <c r="I149" s="15">
        <v>423</v>
      </c>
      <c r="J149" s="15">
        <v>39</v>
      </c>
      <c r="K149" s="15" t="s">
        <v>15</v>
      </c>
      <c r="L149" s="21">
        <f t="shared" si="7"/>
        <v>9891</v>
      </c>
      <c r="U149" s="7"/>
      <c r="V149" s="7"/>
    </row>
    <row r="150" spans="1:22">
      <c r="A150" s="192">
        <v>2019</v>
      </c>
      <c r="B150" s="15" t="s">
        <v>15</v>
      </c>
      <c r="C150" s="15" t="s">
        <v>15</v>
      </c>
      <c r="D150" s="15">
        <v>606</v>
      </c>
      <c r="E150" s="15">
        <v>166</v>
      </c>
      <c r="F150" s="15">
        <v>1646</v>
      </c>
      <c r="G150" s="15">
        <v>3171</v>
      </c>
      <c r="H150" s="15">
        <v>1735</v>
      </c>
      <c r="I150" s="15">
        <v>228</v>
      </c>
      <c r="J150" s="15">
        <v>52</v>
      </c>
      <c r="K150" s="15" t="s">
        <v>15</v>
      </c>
      <c r="L150" s="21">
        <f t="shared" ref="L150:L153" si="8">SUM(B150:K150)</f>
        <v>7604</v>
      </c>
      <c r="U150" s="7"/>
      <c r="V150" s="7"/>
    </row>
    <row r="151" spans="1:22" ht="11.4">
      <c r="A151" s="192" t="s">
        <v>65</v>
      </c>
      <c r="B151" s="15" t="s">
        <v>15</v>
      </c>
      <c r="C151" s="15" t="s">
        <v>15</v>
      </c>
      <c r="D151" s="15" t="s">
        <v>15</v>
      </c>
      <c r="E151" s="15" t="s">
        <v>63</v>
      </c>
      <c r="F151" s="15" t="s">
        <v>63</v>
      </c>
      <c r="G151" s="15">
        <v>2637</v>
      </c>
      <c r="H151" s="15">
        <v>2062</v>
      </c>
      <c r="I151" s="15">
        <v>469</v>
      </c>
      <c r="J151" s="15">
        <v>0</v>
      </c>
      <c r="K151" s="15">
        <v>0</v>
      </c>
      <c r="L151" s="21">
        <f t="shared" si="8"/>
        <v>5168</v>
      </c>
      <c r="U151" s="7"/>
      <c r="V151" s="7"/>
    </row>
    <row r="152" spans="1:22">
      <c r="A152" s="192">
        <v>2021</v>
      </c>
      <c r="B152" s="15" t="s">
        <v>15</v>
      </c>
      <c r="C152" s="15" t="s">
        <v>15</v>
      </c>
      <c r="D152" s="15" t="s">
        <v>15</v>
      </c>
      <c r="E152" s="15" t="s">
        <v>15</v>
      </c>
      <c r="F152" s="15">
        <v>251</v>
      </c>
      <c r="G152" s="15">
        <v>4742</v>
      </c>
      <c r="H152" s="15">
        <v>2272</v>
      </c>
      <c r="I152" s="15">
        <v>1002</v>
      </c>
      <c r="J152" s="15">
        <v>445</v>
      </c>
      <c r="K152" s="15" t="s">
        <v>15</v>
      </c>
      <c r="L152" s="21">
        <f t="shared" si="8"/>
        <v>8712</v>
      </c>
      <c r="U152" s="7"/>
      <c r="V152" s="7"/>
    </row>
    <row r="153" spans="1:22">
      <c r="A153" s="192">
        <v>2022</v>
      </c>
      <c r="B153" s="15" t="s">
        <v>15</v>
      </c>
      <c r="C153" s="15" t="s">
        <v>15</v>
      </c>
      <c r="D153" s="15" t="s">
        <v>15</v>
      </c>
      <c r="E153" s="15">
        <v>1099</v>
      </c>
      <c r="F153" s="15">
        <v>1634</v>
      </c>
      <c r="G153" s="15">
        <v>1316</v>
      </c>
      <c r="H153" s="15">
        <v>1674</v>
      </c>
      <c r="I153" s="15">
        <v>635</v>
      </c>
      <c r="J153" s="15" t="s">
        <v>15</v>
      </c>
      <c r="K153" s="15" t="s">
        <v>15</v>
      </c>
      <c r="L153" s="21">
        <f t="shared" si="8"/>
        <v>6358</v>
      </c>
      <c r="U153" s="7"/>
      <c r="V153" s="7"/>
    </row>
    <row r="154" spans="1:22">
      <c r="A154" s="192">
        <v>2023</v>
      </c>
      <c r="B154" s="15" t="s">
        <v>15</v>
      </c>
      <c r="C154" s="15" t="s">
        <v>15</v>
      </c>
      <c r="D154" s="15" t="s">
        <v>15</v>
      </c>
      <c r="E154" s="15" t="s">
        <v>15</v>
      </c>
      <c r="F154" s="15" t="s">
        <v>15</v>
      </c>
      <c r="G154" s="15" t="s">
        <v>15</v>
      </c>
      <c r="H154" s="15" t="s">
        <v>15</v>
      </c>
      <c r="I154" s="15" t="s">
        <v>15</v>
      </c>
      <c r="J154" s="15" t="s">
        <v>15</v>
      </c>
      <c r="K154" s="15" t="s">
        <v>15</v>
      </c>
      <c r="L154" s="15" t="s">
        <v>15</v>
      </c>
      <c r="U154" s="7"/>
      <c r="V154" s="7"/>
    </row>
    <row r="155" spans="1:22">
      <c r="A155" s="192">
        <v>2024</v>
      </c>
      <c r="B155" s="15" t="s">
        <v>15</v>
      </c>
      <c r="C155" s="15" t="s">
        <v>15</v>
      </c>
      <c r="D155" s="15" t="s">
        <v>15</v>
      </c>
      <c r="E155" s="15" t="s">
        <v>15</v>
      </c>
      <c r="F155" s="15" t="s">
        <v>15</v>
      </c>
      <c r="G155" s="15" t="s">
        <v>15</v>
      </c>
      <c r="H155" s="15" t="s">
        <v>15</v>
      </c>
      <c r="I155" s="15" t="s">
        <v>15</v>
      </c>
      <c r="J155" s="15" t="s">
        <v>15</v>
      </c>
      <c r="K155" s="15" t="s">
        <v>15</v>
      </c>
      <c r="L155" s="15" t="s">
        <v>15</v>
      </c>
      <c r="U155" s="7"/>
      <c r="V155" s="7"/>
    </row>
    <row r="156" spans="1:22">
      <c r="B156" s="15"/>
      <c r="C156" s="15"/>
      <c r="D156" s="15"/>
      <c r="E156" s="15"/>
      <c r="F156" s="15"/>
      <c r="G156" s="15"/>
      <c r="H156" s="15"/>
      <c r="I156" s="15"/>
      <c r="J156" s="15"/>
      <c r="K156" s="15"/>
    </row>
    <row r="157" spans="1:22">
      <c r="A157" s="63" t="s">
        <v>5</v>
      </c>
      <c r="B157" s="15"/>
      <c r="C157" s="15"/>
      <c r="D157" s="15"/>
      <c r="E157" s="15"/>
      <c r="F157" s="15"/>
      <c r="G157" s="15"/>
      <c r="H157" s="15"/>
      <c r="I157" s="15"/>
      <c r="J157" s="15"/>
      <c r="K157" s="15"/>
    </row>
    <row r="158" spans="1:22">
      <c r="A158" s="68">
        <v>1976</v>
      </c>
      <c r="B158" s="15">
        <v>6202</v>
      </c>
      <c r="C158" s="15">
        <v>4466</v>
      </c>
      <c r="D158" s="15">
        <v>6547</v>
      </c>
      <c r="E158" s="15">
        <v>12895</v>
      </c>
      <c r="F158" s="15">
        <v>10924</v>
      </c>
      <c r="G158" s="15">
        <v>13092</v>
      </c>
      <c r="H158" s="15">
        <v>17084</v>
      </c>
      <c r="I158" s="15">
        <v>9870</v>
      </c>
      <c r="J158" s="15">
        <v>12384</v>
      </c>
      <c r="K158" s="15">
        <v>3286</v>
      </c>
      <c r="L158" s="21">
        <f t="shared" ref="L158:L187" si="9">SUM(B158:K158)</f>
        <v>96750</v>
      </c>
    </row>
    <row r="159" spans="1:22">
      <c r="A159" s="68">
        <v>1977</v>
      </c>
      <c r="B159" s="15">
        <v>7350</v>
      </c>
      <c r="C159" s="15">
        <v>7695</v>
      </c>
      <c r="D159" s="15">
        <v>11196</v>
      </c>
      <c r="E159" s="15">
        <v>10561</v>
      </c>
      <c r="F159" s="15">
        <v>9150</v>
      </c>
      <c r="G159" s="15">
        <v>17351</v>
      </c>
      <c r="H159" s="15">
        <v>15338</v>
      </c>
      <c r="I159" s="15">
        <v>14148</v>
      </c>
      <c r="J159" s="15">
        <v>10415</v>
      </c>
      <c r="K159" s="15">
        <v>3025</v>
      </c>
      <c r="L159" s="21">
        <f t="shared" si="9"/>
        <v>106229</v>
      </c>
    </row>
    <row r="160" spans="1:22">
      <c r="A160" s="68">
        <v>1978</v>
      </c>
      <c r="B160" s="15">
        <v>17905</v>
      </c>
      <c r="C160" s="15">
        <v>11468</v>
      </c>
      <c r="D160" s="15">
        <v>2075</v>
      </c>
      <c r="E160" s="15">
        <v>1877</v>
      </c>
      <c r="F160" s="15">
        <v>4802</v>
      </c>
      <c r="G160" s="15">
        <v>15005</v>
      </c>
      <c r="H160" s="15">
        <v>12985</v>
      </c>
      <c r="I160" s="15">
        <v>16037</v>
      </c>
      <c r="J160" s="15">
        <v>8143</v>
      </c>
      <c r="K160" s="15">
        <v>5756</v>
      </c>
      <c r="L160" s="21">
        <f t="shared" si="9"/>
        <v>96053</v>
      </c>
    </row>
    <row r="161" spans="1:22">
      <c r="A161" s="68">
        <v>1979</v>
      </c>
      <c r="B161" s="15">
        <v>6459</v>
      </c>
      <c r="C161" s="15">
        <v>12552</v>
      </c>
      <c r="D161" s="15">
        <v>7682</v>
      </c>
      <c r="E161" s="15">
        <v>8023</v>
      </c>
      <c r="F161" s="15">
        <v>15397</v>
      </c>
      <c r="G161" s="15">
        <v>16543</v>
      </c>
      <c r="H161" s="15">
        <v>18797</v>
      </c>
      <c r="I161" s="15">
        <v>13430</v>
      </c>
      <c r="J161" s="15">
        <v>5420</v>
      </c>
      <c r="K161" s="15" t="s">
        <v>15</v>
      </c>
      <c r="L161" s="21">
        <f t="shared" si="9"/>
        <v>104303</v>
      </c>
    </row>
    <row r="162" spans="1:22">
      <c r="A162" s="68">
        <v>1980</v>
      </c>
      <c r="B162" s="15">
        <v>2597</v>
      </c>
      <c r="C162" s="15">
        <v>15165</v>
      </c>
      <c r="D162" s="15">
        <v>8726</v>
      </c>
      <c r="E162" s="15">
        <v>9555</v>
      </c>
      <c r="F162" s="15">
        <v>11796</v>
      </c>
      <c r="G162" s="15">
        <v>14543</v>
      </c>
      <c r="H162" s="15">
        <v>11789</v>
      </c>
      <c r="I162" s="15">
        <v>8955</v>
      </c>
      <c r="J162" s="15">
        <v>2970</v>
      </c>
      <c r="K162" s="15" t="s">
        <v>15</v>
      </c>
      <c r="L162" s="21">
        <f t="shared" si="9"/>
        <v>86096</v>
      </c>
    </row>
    <row r="163" spans="1:22">
      <c r="A163" s="68">
        <v>1981</v>
      </c>
      <c r="B163" s="15">
        <v>4711</v>
      </c>
      <c r="C163" s="15">
        <v>4293</v>
      </c>
      <c r="D163" s="15">
        <v>7986</v>
      </c>
      <c r="E163" s="15">
        <v>4701</v>
      </c>
      <c r="F163" s="15">
        <v>10264</v>
      </c>
      <c r="G163" s="15">
        <v>15036</v>
      </c>
      <c r="H163" s="15">
        <v>12964</v>
      </c>
      <c r="I163" s="15">
        <v>8462</v>
      </c>
      <c r="J163" s="15">
        <v>5401</v>
      </c>
      <c r="K163" s="15">
        <v>1250</v>
      </c>
      <c r="L163" s="21">
        <f t="shared" si="9"/>
        <v>75068</v>
      </c>
    </row>
    <row r="164" spans="1:22">
      <c r="A164" s="68">
        <v>1982</v>
      </c>
      <c r="B164" s="15">
        <v>6360</v>
      </c>
      <c r="C164" s="15">
        <v>10532</v>
      </c>
      <c r="D164" s="15">
        <v>5400</v>
      </c>
      <c r="E164" s="15">
        <v>7624</v>
      </c>
      <c r="F164" s="15">
        <v>9991</v>
      </c>
      <c r="G164" s="15">
        <v>18117</v>
      </c>
      <c r="H164" s="15">
        <v>18523</v>
      </c>
      <c r="I164" s="15">
        <v>12179</v>
      </c>
      <c r="J164" s="15">
        <v>9527</v>
      </c>
      <c r="K164" s="15">
        <v>2675</v>
      </c>
      <c r="L164" s="21">
        <f t="shared" si="9"/>
        <v>100928</v>
      </c>
    </row>
    <row r="165" spans="1:22">
      <c r="A165" s="68">
        <v>1983</v>
      </c>
      <c r="B165" s="15">
        <v>1943</v>
      </c>
      <c r="C165" s="15">
        <v>2255</v>
      </c>
      <c r="D165" s="15">
        <v>4600</v>
      </c>
      <c r="E165" s="15">
        <v>7593</v>
      </c>
      <c r="F165" s="15">
        <v>8312</v>
      </c>
      <c r="G165" s="15">
        <v>13775</v>
      </c>
      <c r="H165" s="15">
        <v>9307</v>
      </c>
      <c r="I165" s="15">
        <v>7093</v>
      </c>
      <c r="J165" s="15">
        <v>5308</v>
      </c>
      <c r="K165" s="15">
        <v>101</v>
      </c>
      <c r="L165" s="21">
        <f t="shared" si="9"/>
        <v>60287</v>
      </c>
    </row>
    <row r="166" spans="1:22">
      <c r="A166" s="68">
        <v>1984</v>
      </c>
      <c r="B166" s="15">
        <v>1719</v>
      </c>
      <c r="C166" s="15">
        <v>1615</v>
      </c>
      <c r="D166" s="15">
        <v>3077</v>
      </c>
      <c r="E166" s="15">
        <v>6188</v>
      </c>
      <c r="F166" s="15">
        <v>10916</v>
      </c>
      <c r="G166" s="15">
        <v>14324</v>
      </c>
      <c r="H166" s="15">
        <v>14077</v>
      </c>
      <c r="I166" s="15">
        <v>8904</v>
      </c>
      <c r="J166" s="15">
        <v>3427</v>
      </c>
      <c r="K166" s="15">
        <v>763</v>
      </c>
      <c r="L166" s="21">
        <f t="shared" si="9"/>
        <v>65010</v>
      </c>
    </row>
    <row r="167" spans="1:22">
      <c r="A167" s="68">
        <v>1985</v>
      </c>
      <c r="B167" s="15">
        <v>5852</v>
      </c>
      <c r="C167" s="15">
        <v>10362</v>
      </c>
      <c r="D167" s="15">
        <v>9130</v>
      </c>
      <c r="E167" s="15">
        <v>8356</v>
      </c>
      <c r="F167" s="15">
        <v>14410</v>
      </c>
      <c r="G167" s="15">
        <v>13777</v>
      </c>
      <c r="H167" s="15">
        <v>15436</v>
      </c>
      <c r="I167" s="15">
        <v>9816</v>
      </c>
      <c r="J167" s="15">
        <v>4221</v>
      </c>
      <c r="K167" s="15">
        <v>1924</v>
      </c>
      <c r="L167" s="21">
        <f t="shared" si="9"/>
        <v>93284</v>
      </c>
    </row>
    <row r="168" spans="1:22">
      <c r="A168" s="68">
        <v>1986</v>
      </c>
      <c r="B168" s="15">
        <v>1917</v>
      </c>
      <c r="C168" s="15">
        <v>8244</v>
      </c>
      <c r="D168" s="15">
        <v>9063</v>
      </c>
      <c r="E168" s="15">
        <v>8591</v>
      </c>
      <c r="F168" s="15">
        <v>13506</v>
      </c>
      <c r="G168" s="15">
        <v>21001</v>
      </c>
      <c r="H168" s="15">
        <v>17890</v>
      </c>
      <c r="I168" s="15">
        <v>6608</v>
      </c>
      <c r="J168" s="15">
        <v>3995</v>
      </c>
      <c r="K168" s="15">
        <v>881</v>
      </c>
      <c r="L168" s="21">
        <f t="shared" si="9"/>
        <v>91696</v>
      </c>
    </row>
    <row r="169" spans="1:22">
      <c r="A169" s="68">
        <v>1987</v>
      </c>
      <c r="B169" s="15">
        <v>4311</v>
      </c>
      <c r="C169" s="15">
        <v>9624</v>
      </c>
      <c r="D169" s="15">
        <v>11293</v>
      </c>
      <c r="E169" s="15">
        <v>10066</v>
      </c>
      <c r="F169" s="15">
        <v>10207</v>
      </c>
      <c r="G169" s="15">
        <v>19517</v>
      </c>
      <c r="H169" s="15">
        <v>22227</v>
      </c>
      <c r="I169" s="15">
        <v>12341</v>
      </c>
      <c r="J169" s="15">
        <v>7183</v>
      </c>
      <c r="K169" s="15">
        <v>1633</v>
      </c>
      <c r="L169" s="21">
        <f t="shared" si="9"/>
        <v>108402</v>
      </c>
    </row>
    <row r="170" spans="1:22">
      <c r="A170" s="68">
        <v>1988</v>
      </c>
      <c r="B170" s="15">
        <v>6511</v>
      </c>
      <c r="C170" s="15">
        <v>10325</v>
      </c>
      <c r="D170" s="15">
        <v>12345</v>
      </c>
      <c r="E170" s="15">
        <v>12533</v>
      </c>
      <c r="F170" s="15">
        <v>16433</v>
      </c>
      <c r="G170" s="15">
        <v>21596</v>
      </c>
      <c r="H170" s="15">
        <v>15601</v>
      </c>
      <c r="I170" s="15">
        <v>8925</v>
      </c>
      <c r="J170" s="15">
        <v>3781</v>
      </c>
      <c r="K170" s="15">
        <v>42</v>
      </c>
      <c r="L170" s="21">
        <f t="shared" si="9"/>
        <v>108092</v>
      </c>
    </row>
    <row r="171" spans="1:22">
      <c r="A171" s="68">
        <v>1989</v>
      </c>
      <c r="B171" s="15">
        <v>5960</v>
      </c>
      <c r="C171" s="15">
        <v>9342</v>
      </c>
      <c r="D171" s="15">
        <v>14846</v>
      </c>
      <c r="E171" s="15">
        <v>7743</v>
      </c>
      <c r="F171" s="15">
        <v>11495</v>
      </c>
      <c r="G171" s="15">
        <v>15118</v>
      </c>
      <c r="H171" s="15">
        <v>14109</v>
      </c>
      <c r="I171" s="15">
        <v>10567</v>
      </c>
      <c r="J171" s="15">
        <v>4002</v>
      </c>
      <c r="K171" s="15">
        <v>1852</v>
      </c>
      <c r="L171" s="21">
        <f t="shared" si="9"/>
        <v>95034</v>
      </c>
    </row>
    <row r="172" spans="1:22">
      <c r="A172" s="68">
        <v>1990</v>
      </c>
      <c r="B172" s="15">
        <v>5426</v>
      </c>
      <c r="C172" s="15">
        <v>11627</v>
      </c>
      <c r="D172" s="15">
        <v>13743</v>
      </c>
      <c r="E172" s="15">
        <v>5995</v>
      </c>
      <c r="F172" s="15">
        <v>11220</v>
      </c>
      <c r="G172" s="15">
        <v>15570</v>
      </c>
      <c r="H172" s="15">
        <v>10099</v>
      </c>
      <c r="I172" s="15">
        <v>9590</v>
      </c>
      <c r="J172" s="15">
        <v>4816</v>
      </c>
      <c r="K172" s="15">
        <v>1584</v>
      </c>
      <c r="L172" s="21">
        <f t="shared" si="9"/>
        <v>89670</v>
      </c>
    </row>
    <row r="173" spans="1:22">
      <c r="A173" s="68">
        <v>1991</v>
      </c>
      <c r="B173" s="15">
        <v>32</v>
      </c>
      <c r="C173" s="15">
        <v>4054</v>
      </c>
      <c r="D173" s="15">
        <v>7107</v>
      </c>
      <c r="E173" s="15">
        <v>6286</v>
      </c>
      <c r="F173" s="15">
        <v>11988</v>
      </c>
      <c r="G173" s="15">
        <v>18623</v>
      </c>
      <c r="H173" s="15">
        <v>13926</v>
      </c>
      <c r="I173" s="15">
        <v>5217</v>
      </c>
      <c r="J173" s="15">
        <v>2872</v>
      </c>
      <c r="K173" s="15">
        <v>58</v>
      </c>
      <c r="L173" s="21">
        <f t="shared" si="9"/>
        <v>70163</v>
      </c>
      <c r="M173" s="7"/>
    </row>
    <row r="174" spans="1:22">
      <c r="A174" s="68">
        <v>1992</v>
      </c>
      <c r="B174" s="15">
        <v>833</v>
      </c>
      <c r="C174" s="15">
        <v>2407</v>
      </c>
      <c r="D174" s="15">
        <v>2502</v>
      </c>
      <c r="E174" s="15">
        <v>5884</v>
      </c>
      <c r="F174" s="15">
        <v>8595</v>
      </c>
      <c r="G174" s="15">
        <v>16055</v>
      </c>
      <c r="H174" s="15">
        <v>11848</v>
      </c>
      <c r="I174" s="15">
        <v>9364</v>
      </c>
      <c r="J174" s="15">
        <v>4292</v>
      </c>
      <c r="K174" s="15">
        <v>237</v>
      </c>
      <c r="L174" s="21">
        <f t="shared" si="9"/>
        <v>62017</v>
      </c>
    </row>
    <row r="175" spans="1:22">
      <c r="A175" s="68">
        <v>1993</v>
      </c>
      <c r="B175" s="15">
        <v>513</v>
      </c>
      <c r="C175" s="15">
        <v>6554</v>
      </c>
      <c r="D175" s="15">
        <v>6080</v>
      </c>
      <c r="E175" s="15">
        <v>7702</v>
      </c>
      <c r="F175" s="15">
        <v>7382</v>
      </c>
      <c r="G175" s="15">
        <v>27838</v>
      </c>
      <c r="H175" s="15">
        <v>17615</v>
      </c>
      <c r="I175" s="15">
        <v>5463</v>
      </c>
      <c r="J175" s="15">
        <v>3643</v>
      </c>
      <c r="K175" s="15" t="s">
        <v>15</v>
      </c>
      <c r="L175" s="21">
        <f t="shared" si="9"/>
        <v>82790</v>
      </c>
      <c r="V175" s="7"/>
    </row>
    <row r="176" spans="1:22">
      <c r="A176" s="68">
        <v>1994</v>
      </c>
      <c r="B176" s="15">
        <v>1284</v>
      </c>
      <c r="C176" s="15">
        <v>6849</v>
      </c>
      <c r="D176" s="15">
        <v>7884</v>
      </c>
      <c r="E176" s="15">
        <v>7930</v>
      </c>
      <c r="F176" s="15">
        <v>18765</v>
      </c>
      <c r="G176" s="15">
        <v>35423</v>
      </c>
      <c r="H176" s="15">
        <v>21043</v>
      </c>
      <c r="I176" s="15">
        <v>10802</v>
      </c>
      <c r="J176" s="15">
        <v>7494</v>
      </c>
      <c r="K176" s="15" t="s">
        <v>15</v>
      </c>
      <c r="L176" s="21">
        <f t="shared" si="9"/>
        <v>117474</v>
      </c>
      <c r="V176" s="7"/>
    </row>
    <row r="177" spans="1:22">
      <c r="A177" s="68">
        <v>1995</v>
      </c>
      <c r="B177" s="15" t="s">
        <v>15</v>
      </c>
      <c r="C177" s="15">
        <v>9592</v>
      </c>
      <c r="D177" s="15">
        <v>10487</v>
      </c>
      <c r="E177" s="15">
        <v>12296</v>
      </c>
      <c r="F177" s="15">
        <v>17307</v>
      </c>
      <c r="G177" s="15">
        <v>51018</v>
      </c>
      <c r="H177" s="15">
        <v>23677</v>
      </c>
      <c r="I177" s="15">
        <v>12786</v>
      </c>
      <c r="J177" s="15">
        <v>4297</v>
      </c>
      <c r="K177" s="15" t="s">
        <v>15</v>
      </c>
      <c r="L177" s="21">
        <f t="shared" si="9"/>
        <v>141460</v>
      </c>
      <c r="M177" s="7"/>
      <c r="V177" s="7"/>
    </row>
    <row r="178" spans="1:22">
      <c r="A178" s="68">
        <v>1996</v>
      </c>
      <c r="B178" s="15" t="s">
        <v>15</v>
      </c>
      <c r="C178" s="15">
        <v>19039</v>
      </c>
      <c r="D178" s="15">
        <v>13150</v>
      </c>
      <c r="E178" s="15">
        <v>9551</v>
      </c>
      <c r="F178" s="15">
        <v>12696</v>
      </c>
      <c r="G178" s="15">
        <v>28499</v>
      </c>
      <c r="H178" s="15">
        <v>13566</v>
      </c>
      <c r="I178" s="15">
        <v>5266</v>
      </c>
      <c r="J178" s="15">
        <v>2397</v>
      </c>
      <c r="K178" s="15" t="s">
        <v>15</v>
      </c>
      <c r="L178" s="21">
        <f t="shared" si="9"/>
        <v>104164</v>
      </c>
      <c r="M178" s="7"/>
      <c r="V178" s="7"/>
    </row>
    <row r="179" spans="1:22">
      <c r="A179" s="68">
        <v>1997</v>
      </c>
      <c r="B179" s="15" t="s">
        <v>15</v>
      </c>
      <c r="C179" s="15">
        <v>4738</v>
      </c>
      <c r="D179" s="15">
        <v>10927</v>
      </c>
      <c r="E179" s="15">
        <v>16760</v>
      </c>
      <c r="F179" s="15">
        <v>13959</v>
      </c>
      <c r="G179" s="15">
        <v>34485</v>
      </c>
      <c r="H179" s="15">
        <v>21240</v>
      </c>
      <c r="I179" s="15">
        <v>5461</v>
      </c>
      <c r="J179" s="15">
        <v>3212</v>
      </c>
      <c r="K179" s="15">
        <v>380</v>
      </c>
      <c r="L179" s="21">
        <f t="shared" si="9"/>
        <v>111162</v>
      </c>
      <c r="M179" s="7"/>
    </row>
    <row r="180" spans="1:22">
      <c r="A180" s="68">
        <v>1998</v>
      </c>
      <c r="B180" s="15" t="s">
        <v>15</v>
      </c>
      <c r="C180" s="15">
        <v>249</v>
      </c>
      <c r="D180" s="15">
        <v>6973</v>
      </c>
      <c r="E180" s="15">
        <v>5842</v>
      </c>
      <c r="F180" s="15">
        <v>13644</v>
      </c>
      <c r="G180" s="15">
        <v>23128</v>
      </c>
      <c r="H180" s="15">
        <v>20796</v>
      </c>
      <c r="I180" s="15">
        <v>6903</v>
      </c>
      <c r="J180" s="15">
        <v>3465</v>
      </c>
      <c r="K180" s="96" t="s">
        <v>63</v>
      </c>
      <c r="L180" s="21">
        <f t="shared" si="9"/>
        <v>81000</v>
      </c>
      <c r="M180" s="7"/>
      <c r="V180" s="7"/>
    </row>
    <row r="181" spans="1:22">
      <c r="A181" s="68">
        <v>1999</v>
      </c>
      <c r="B181" s="15" t="s">
        <v>15</v>
      </c>
      <c r="C181" s="15">
        <v>1430</v>
      </c>
      <c r="D181" s="15">
        <v>8005</v>
      </c>
      <c r="E181" s="15">
        <v>3688</v>
      </c>
      <c r="F181" s="15">
        <v>12982</v>
      </c>
      <c r="G181" s="15">
        <v>32018</v>
      </c>
      <c r="H181" s="15">
        <v>17424</v>
      </c>
      <c r="I181" s="15">
        <v>8835</v>
      </c>
      <c r="J181" s="15">
        <v>5421</v>
      </c>
      <c r="K181" s="15" t="s">
        <v>15</v>
      </c>
      <c r="L181" s="21">
        <f t="shared" si="9"/>
        <v>89803</v>
      </c>
      <c r="M181" s="7"/>
      <c r="V181" s="7"/>
    </row>
    <row r="182" spans="1:22">
      <c r="A182" s="68">
        <v>2000</v>
      </c>
      <c r="B182" s="15" t="s">
        <v>15</v>
      </c>
      <c r="C182" s="15" t="s">
        <v>15</v>
      </c>
      <c r="D182" s="15">
        <v>6572</v>
      </c>
      <c r="E182" s="15">
        <v>9720</v>
      </c>
      <c r="F182" s="15">
        <v>16714</v>
      </c>
      <c r="G182" s="15">
        <v>19102</v>
      </c>
      <c r="H182" s="15">
        <v>13302</v>
      </c>
      <c r="I182" s="15">
        <v>11421</v>
      </c>
      <c r="J182" s="15">
        <v>5430</v>
      </c>
      <c r="K182" s="15">
        <v>1451</v>
      </c>
      <c r="L182" s="21">
        <f t="shared" si="9"/>
        <v>83712</v>
      </c>
      <c r="M182" s="7"/>
      <c r="N182" s="7"/>
    </row>
    <row r="183" spans="1:22">
      <c r="A183" s="68">
        <v>2001</v>
      </c>
      <c r="B183" s="15" t="s">
        <v>15</v>
      </c>
      <c r="C183" s="15" t="s">
        <v>15</v>
      </c>
      <c r="D183" s="15">
        <v>5689</v>
      </c>
      <c r="E183" s="15">
        <v>8646</v>
      </c>
      <c r="F183" s="15">
        <v>4968</v>
      </c>
      <c r="G183" s="15">
        <v>17387</v>
      </c>
      <c r="H183" s="15">
        <v>15521</v>
      </c>
      <c r="I183" s="15">
        <v>10727</v>
      </c>
      <c r="J183" s="15">
        <v>5974</v>
      </c>
      <c r="K183" s="15">
        <v>2578</v>
      </c>
      <c r="L183" s="21">
        <f t="shared" si="9"/>
        <v>71490</v>
      </c>
      <c r="M183" s="7"/>
      <c r="N183" s="7"/>
    </row>
    <row r="184" spans="1:22">
      <c r="A184" s="68">
        <v>2002</v>
      </c>
      <c r="B184" s="15" t="s">
        <v>15</v>
      </c>
      <c r="C184" s="15" t="s">
        <v>15</v>
      </c>
      <c r="D184" s="15">
        <v>5322</v>
      </c>
      <c r="E184" s="15">
        <v>10758</v>
      </c>
      <c r="F184" s="15">
        <v>14016</v>
      </c>
      <c r="G184" s="15">
        <v>28354</v>
      </c>
      <c r="H184" s="15">
        <v>21029</v>
      </c>
      <c r="I184" s="15">
        <v>7104</v>
      </c>
      <c r="J184" s="15">
        <v>1820</v>
      </c>
      <c r="K184" s="15">
        <v>381</v>
      </c>
      <c r="L184" s="21">
        <f t="shared" si="9"/>
        <v>88784</v>
      </c>
      <c r="M184" s="7"/>
      <c r="N184" s="7"/>
    </row>
    <row r="185" spans="1:22">
      <c r="A185" s="68">
        <v>2003</v>
      </c>
      <c r="B185" s="15" t="s">
        <v>15</v>
      </c>
      <c r="C185" s="15" t="s">
        <v>15</v>
      </c>
      <c r="D185" s="15">
        <v>4013</v>
      </c>
      <c r="E185" s="15">
        <v>8559</v>
      </c>
      <c r="F185" s="15">
        <v>11885</v>
      </c>
      <c r="G185" s="15">
        <v>22201</v>
      </c>
      <c r="H185" s="15">
        <v>11087</v>
      </c>
      <c r="I185" s="15">
        <v>5945</v>
      </c>
      <c r="J185" s="15">
        <v>2662</v>
      </c>
      <c r="K185" s="15">
        <v>264</v>
      </c>
      <c r="L185" s="21">
        <f t="shared" si="9"/>
        <v>66616</v>
      </c>
      <c r="M185" s="7"/>
      <c r="N185" s="7"/>
    </row>
    <row r="186" spans="1:22">
      <c r="A186" s="68">
        <v>2004</v>
      </c>
      <c r="B186" s="15" t="s">
        <v>15</v>
      </c>
      <c r="C186" s="15" t="s">
        <v>15</v>
      </c>
      <c r="D186" s="15">
        <v>7232</v>
      </c>
      <c r="E186" s="15">
        <v>15145</v>
      </c>
      <c r="F186" s="15">
        <v>15864</v>
      </c>
      <c r="G186" s="15">
        <v>32723</v>
      </c>
      <c r="H186" s="15">
        <v>21167</v>
      </c>
      <c r="I186" s="15">
        <v>8372</v>
      </c>
      <c r="J186" s="15">
        <v>4063</v>
      </c>
      <c r="K186" s="15">
        <v>1512</v>
      </c>
      <c r="L186" s="21">
        <f t="shared" si="9"/>
        <v>106078</v>
      </c>
      <c r="M186" s="7"/>
      <c r="N186" s="7"/>
    </row>
    <row r="187" spans="1:22">
      <c r="A187" s="68">
        <v>2005</v>
      </c>
      <c r="B187" s="15" t="s">
        <v>15</v>
      </c>
      <c r="C187" s="15" t="s">
        <v>15</v>
      </c>
      <c r="D187" s="15">
        <v>9003</v>
      </c>
      <c r="E187" s="15">
        <v>10890</v>
      </c>
      <c r="F187" s="15">
        <v>9888</v>
      </c>
      <c r="G187" s="15">
        <v>22712</v>
      </c>
      <c r="H187" s="15">
        <v>13543</v>
      </c>
      <c r="I187" s="15">
        <v>11925</v>
      </c>
      <c r="J187" s="15">
        <v>5846</v>
      </c>
      <c r="K187" s="15">
        <v>965</v>
      </c>
      <c r="L187" s="21">
        <f t="shared" si="9"/>
        <v>84772</v>
      </c>
      <c r="M187" s="7"/>
      <c r="N187" s="7"/>
    </row>
    <row r="188" spans="1:22">
      <c r="A188" s="68">
        <v>2006</v>
      </c>
      <c r="B188" s="15" t="s">
        <v>15</v>
      </c>
      <c r="C188" s="15" t="s">
        <v>15</v>
      </c>
      <c r="D188" s="15">
        <v>3860</v>
      </c>
      <c r="E188" s="15">
        <v>11575</v>
      </c>
      <c r="F188" s="15">
        <v>13994</v>
      </c>
      <c r="G188" s="15">
        <v>20739</v>
      </c>
      <c r="H188" s="15">
        <v>5557</v>
      </c>
      <c r="I188" s="15">
        <v>3371</v>
      </c>
      <c r="J188" s="15">
        <v>1827</v>
      </c>
      <c r="K188" s="15">
        <v>448</v>
      </c>
      <c r="L188" s="21">
        <v>61371</v>
      </c>
      <c r="M188" s="7"/>
      <c r="N188" s="7"/>
    </row>
    <row r="189" spans="1:22">
      <c r="A189" s="68">
        <v>2007</v>
      </c>
      <c r="B189" s="15" t="s">
        <v>15</v>
      </c>
      <c r="C189" s="15" t="s">
        <v>15</v>
      </c>
      <c r="D189" s="15">
        <v>3505</v>
      </c>
      <c r="E189" s="15">
        <v>6915</v>
      </c>
      <c r="F189" s="15">
        <v>8340</v>
      </c>
      <c r="G189" s="15">
        <v>13775</v>
      </c>
      <c r="H189" s="15">
        <v>4908</v>
      </c>
      <c r="I189" s="15">
        <v>2511</v>
      </c>
      <c r="J189" s="15">
        <v>1766</v>
      </c>
      <c r="K189" s="15">
        <v>1394</v>
      </c>
      <c r="L189" s="21">
        <f>SUM(B189:K189)</f>
        <v>43114</v>
      </c>
      <c r="M189" s="7"/>
      <c r="N189" s="7"/>
    </row>
    <row r="190" spans="1:22">
      <c r="A190" s="68">
        <v>2008</v>
      </c>
      <c r="B190" s="15" t="s">
        <v>15</v>
      </c>
      <c r="C190" s="15" t="s">
        <v>15</v>
      </c>
      <c r="D190" s="15" t="s">
        <v>15</v>
      </c>
      <c r="E190" s="15" t="s">
        <v>15</v>
      </c>
      <c r="F190" s="15" t="s">
        <v>15</v>
      </c>
      <c r="G190" s="15" t="s">
        <v>15</v>
      </c>
      <c r="H190" s="15" t="s">
        <v>15</v>
      </c>
      <c r="I190" s="15" t="s">
        <v>15</v>
      </c>
      <c r="J190" s="15" t="s">
        <v>15</v>
      </c>
      <c r="K190" s="15" t="s">
        <v>15</v>
      </c>
      <c r="L190" s="21" t="s">
        <v>15</v>
      </c>
      <c r="M190" s="7"/>
      <c r="N190" s="7"/>
    </row>
    <row r="191" spans="1:22">
      <c r="A191" s="68">
        <v>2009</v>
      </c>
      <c r="B191" s="15" t="s">
        <v>15</v>
      </c>
      <c r="C191" s="15" t="s">
        <v>15</v>
      </c>
      <c r="D191" s="15" t="s">
        <v>15</v>
      </c>
      <c r="E191" s="15" t="s">
        <v>15</v>
      </c>
      <c r="F191" s="15" t="s">
        <v>15</v>
      </c>
      <c r="G191" s="15" t="s">
        <v>15</v>
      </c>
      <c r="H191" s="15" t="s">
        <v>15</v>
      </c>
      <c r="I191" s="15" t="s">
        <v>15</v>
      </c>
      <c r="J191" s="15" t="s">
        <v>15</v>
      </c>
      <c r="K191" s="15" t="s">
        <v>15</v>
      </c>
      <c r="L191" s="21" t="s">
        <v>15</v>
      </c>
      <c r="M191" s="7"/>
      <c r="N191" s="7"/>
    </row>
    <row r="192" spans="1:22">
      <c r="A192" s="68">
        <v>2010</v>
      </c>
      <c r="B192" s="15" t="s">
        <v>15</v>
      </c>
      <c r="C192" s="15" t="s">
        <v>15</v>
      </c>
      <c r="D192" s="15">
        <v>3889</v>
      </c>
      <c r="E192" s="15">
        <v>1521</v>
      </c>
      <c r="F192" s="15">
        <v>1693</v>
      </c>
      <c r="G192" s="15">
        <v>4846</v>
      </c>
      <c r="H192" s="15">
        <v>5730</v>
      </c>
      <c r="I192" s="15">
        <v>1673</v>
      </c>
      <c r="J192" s="15" t="s">
        <v>15</v>
      </c>
      <c r="K192" s="15" t="s">
        <v>15</v>
      </c>
      <c r="L192" s="21">
        <f t="shared" ref="L192:L196" si="10">SUM(B192:K192)</f>
        <v>19352</v>
      </c>
      <c r="M192" s="7"/>
      <c r="N192" s="7"/>
    </row>
    <row r="193" spans="1:14">
      <c r="A193" s="68">
        <v>2011</v>
      </c>
      <c r="B193" s="15" t="s">
        <v>15</v>
      </c>
      <c r="C193" s="15" t="s">
        <v>15</v>
      </c>
      <c r="D193" s="15">
        <v>2046</v>
      </c>
      <c r="E193" s="15">
        <v>2272</v>
      </c>
      <c r="F193" s="15">
        <v>1630</v>
      </c>
      <c r="G193" s="15">
        <v>8505</v>
      </c>
      <c r="H193" s="15">
        <v>9094</v>
      </c>
      <c r="I193" s="15">
        <v>7591</v>
      </c>
      <c r="J193" s="15">
        <v>3249</v>
      </c>
      <c r="K193" s="15" t="s">
        <v>15</v>
      </c>
      <c r="L193" s="21">
        <f t="shared" si="10"/>
        <v>34387</v>
      </c>
      <c r="M193" s="7"/>
      <c r="N193" s="7"/>
    </row>
    <row r="194" spans="1:14">
      <c r="A194" s="68">
        <v>2012</v>
      </c>
      <c r="B194" s="15" t="s">
        <v>15</v>
      </c>
      <c r="C194" s="15" t="s">
        <v>15</v>
      </c>
      <c r="D194" s="15">
        <v>4113</v>
      </c>
      <c r="E194" s="15">
        <v>6663</v>
      </c>
      <c r="F194" s="15">
        <v>11396</v>
      </c>
      <c r="G194" s="15">
        <v>15667</v>
      </c>
      <c r="H194" s="15">
        <v>10085</v>
      </c>
      <c r="I194" s="15">
        <v>6421</v>
      </c>
      <c r="J194" s="15">
        <v>2779</v>
      </c>
      <c r="K194" s="15">
        <v>418</v>
      </c>
      <c r="L194" s="21">
        <f t="shared" si="10"/>
        <v>57542</v>
      </c>
      <c r="M194" s="7"/>
      <c r="N194" s="7"/>
    </row>
    <row r="195" spans="1:14">
      <c r="A195" s="68">
        <v>2013</v>
      </c>
      <c r="B195" s="15" t="s">
        <v>15</v>
      </c>
      <c r="C195" s="15" t="s">
        <v>15</v>
      </c>
      <c r="D195" s="15">
        <v>6406</v>
      </c>
      <c r="E195" s="15">
        <v>7823</v>
      </c>
      <c r="F195" s="15">
        <v>11183</v>
      </c>
      <c r="G195" s="15">
        <v>22814</v>
      </c>
      <c r="H195" s="15">
        <v>14354</v>
      </c>
      <c r="I195" s="15">
        <v>4572</v>
      </c>
      <c r="J195" s="15">
        <v>2003</v>
      </c>
      <c r="K195" s="15">
        <v>379</v>
      </c>
      <c r="L195" s="21">
        <f t="shared" si="10"/>
        <v>69534</v>
      </c>
      <c r="M195" s="7"/>
      <c r="N195" s="7"/>
    </row>
    <row r="196" spans="1:14">
      <c r="A196" s="68">
        <v>2014</v>
      </c>
      <c r="B196" s="15" t="s">
        <v>15</v>
      </c>
      <c r="C196" s="15" t="s">
        <v>15</v>
      </c>
      <c r="D196" s="15">
        <v>3433</v>
      </c>
      <c r="E196" s="15">
        <v>3406</v>
      </c>
      <c r="F196" s="15">
        <v>2163</v>
      </c>
      <c r="G196" s="15">
        <v>11779</v>
      </c>
      <c r="H196" s="15">
        <v>18604</v>
      </c>
      <c r="I196" s="15">
        <v>9589</v>
      </c>
      <c r="J196" s="15">
        <v>5046</v>
      </c>
      <c r="K196" s="15">
        <v>675</v>
      </c>
      <c r="L196" s="21">
        <f t="shared" si="10"/>
        <v>54695</v>
      </c>
      <c r="M196" s="7"/>
      <c r="N196" s="7"/>
    </row>
    <row r="197" spans="1:14">
      <c r="A197" s="68">
        <v>2015</v>
      </c>
      <c r="B197" s="15" t="s">
        <v>15</v>
      </c>
      <c r="C197" s="15" t="s">
        <v>15</v>
      </c>
      <c r="D197" s="15">
        <v>2380</v>
      </c>
      <c r="E197" s="15">
        <v>2708</v>
      </c>
      <c r="F197" s="15">
        <v>5176</v>
      </c>
      <c r="G197" s="15">
        <v>9851</v>
      </c>
      <c r="H197" s="15">
        <v>12523</v>
      </c>
      <c r="I197" s="15">
        <v>9838</v>
      </c>
      <c r="J197" s="15">
        <v>3389</v>
      </c>
      <c r="K197" s="15" t="s">
        <v>15</v>
      </c>
      <c r="L197" s="21">
        <f>SUM(B197:K197)</f>
        <v>45865</v>
      </c>
      <c r="M197" s="7"/>
      <c r="N197" s="7"/>
    </row>
    <row r="198" spans="1:14">
      <c r="A198" s="68">
        <v>2016</v>
      </c>
      <c r="B198" s="15" t="s">
        <v>15</v>
      </c>
      <c r="C198" s="15" t="s">
        <v>15</v>
      </c>
      <c r="D198" s="15">
        <v>2797</v>
      </c>
      <c r="E198" s="15">
        <v>4723</v>
      </c>
      <c r="F198" s="15">
        <v>2797</v>
      </c>
      <c r="G198" s="15">
        <v>11554</v>
      </c>
      <c r="H198" s="15">
        <v>11437</v>
      </c>
      <c r="I198" s="15">
        <v>8205</v>
      </c>
      <c r="J198" s="15">
        <v>2298</v>
      </c>
      <c r="K198" s="15" t="s">
        <v>15</v>
      </c>
      <c r="L198" s="21">
        <f>SUM(B198:K198)</f>
        <v>43811</v>
      </c>
      <c r="M198" s="7"/>
      <c r="N198" s="7"/>
    </row>
    <row r="199" spans="1:14">
      <c r="A199" s="68">
        <v>2017</v>
      </c>
      <c r="B199" s="15" t="s">
        <v>15</v>
      </c>
      <c r="C199" s="15" t="s">
        <v>15</v>
      </c>
      <c r="D199" s="15">
        <v>1470</v>
      </c>
      <c r="E199" s="15">
        <v>1665</v>
      </c>
      <c r="F199" s="15">
        <v>5429</v>
      </c>
      <c r="G199" s="15">
        <v>19131</v>
      </c>
      <c r="H199" s="15">
        <v>17489</v>
      </c>
      <c r="I199" s="15">
        <v>7210</v>
      </c>
      <c r="J199" s="15">
        <v>1834</v>
      </c>
      <c r="K199" s="15" t="s">
        <v>15</v>
      </c>
      <c r="L199" s="21">
        <f>SUM(B199:K199)</f>
        <v>54228</v>
      </c>
      <c r="M199" s="7"/>
      <c r="N199" s="7"/>
    </row>
    <row r="200" spans="1:14">
      <c r="A200" s="68">
        <v>2018</v>
      </c>
      <c r="B200" s="15" t="s">
        <v>15</v>
      </c>
      <c r="C200" s="15" t="s">
        <v>15</v>
      </c>
      <c r="D200" s="15" t="s">
        <v>15</v>
      </c>
      <c r="E200" s="15" t="s">
        <v>15</v>
      </c>
      <c r="F200" s="15">
        <v>8043</v>
      </c>
      <c r="G200" s="15">
        <v>28234</v>
      </c>
      <c r="H200" s="15">
        <v>15575</v>
      </c>
      <c r="I200" s="15">
        <v>8561</v>
      </c>
      <c r="J200" s="15">
        <v>5033</v>
      </c>
      <c r="K200" s="15" t="s">
        <v>15</v>
      </c>
      <c r="L200" s="21">
        <f>SUM(B200:K200)</f>
        <v>65446</v>
      </c>
      <c r="M200" s="7"/>
      <c r="N200" s="7"/>
    </row>
    <row r="201" spans="1:14">
      <c r="A201" s="192">
        <v>2019</v>
      </c>
      <c r="B201" s="15" t="s">
        <v>15</v>
      </c>
      <c r="C201" s="15" t="s">
        <v>15</v>
      </c>
      <c r="D201" s="15">
        <v>3207</v>
      </c>
      <c r="E201" s="15">
        <v>1612</v>
      </c>
      <c r="F201" s="15">
        <v>12056</v>
      </c>
      <c r="G201" s="15">
        <v>15392</v>
      </c>
      <c r="H201" s="15">
        <v>17321</v>
      </c>
      <c r="I201" s="15">
        <v>6697</v>
      </c>
      <c r="J201" s="15">
        <v>1769</v>
      </c>
      <c r="K201" s="15" t="s">
        <v>15</v>
      </c>
      <c r="L201" s="21">
        <f t="shared" ref="L201:L204" si="11">SUM(B201:K201)</f>
        <v>58054</v>
      </c>
      <c r="M201" s="7"/>
      <c r="N201" s="7"/>
    </row>
    <row r="202" spans="1:14" ht="11.4">
      <c r="A202" s="192" t="s">
        <v>65</v>
      </c>
      <c r="B202" s="15" t="s">
        <v>15</v>
      </c>
      <c r="C202" s="15" t="s">
        <v>15</v>
      </c>
      <c r="D202" s="15" t="s">
        <v>15</v>
      </c>
      <c r="E202" s="15" t="s">
        <v>63</v>
      </c>
      <c r="F202" s="15" t="s">
        <v>63</v>
      </c>
      <c r="G202" s="15">
        <v>19892</v>
      </c>
      <c r="H202" s="15">
        <v>14050</v>
      </c>
      <c r="I202" s="15">
        <v>7132</v>
      </c>
      <c r="J202" s="15">
        <v>4252</v>
      </c>
      <c r="K202" s="15">
        <v>147</v>
      </c>
      <c r="L202" s="21">
        <f t="shared" si="11"/>
        <v>45473</v>
      </c>
      <c r="M202" s="7"/>
      <c r="N202" s="7"/>
    </row>
    <row r="203" spans="1:14">
      <c r="A203" s="192">
        <v>2021</v>
      </c>
      <c r="B203" s="15" t="s">
        <v>15</v>
      </c>
      <c r="C203" s="15" t="s">
        <v>15</v>
      </c>
      <c r="D203" s="15" t="s">
        <v>15</v>
      </c>
      <c r="E203" s="15" t="s">
        <v>15</v>
      </c>
      <c r="F203" s="15">
        <v>3016</v>
      </c>
      <c r="G203" s="15">
        <v>19902</v>
      </c>
      <c r="H203" s="15">
        <v>13620</v>
      </c>
      <c r="I203" s="15">
        <v>7030</v>
      </c>
      <c r="J203" s="15">
        <v>2120</v>
      </c>
      <c r="K203" s="15" t="s">
        <v>15</v>
      </c>
      <c r="L203" s="21">
        <f t="shared" si="11"/>
        <v>45688</v>
      </c>
      <c r="M203" s="7"/>
      <c r="N203" s="7"/>
    </row>
    <row r="204" spans="1:14">
      <c r="A204" s="192">
        <v>2022</v>
      </c>
      <c r="B204" s="15" t="s">
        <v>15</v>
      </c>
      <c r="C204" s="15" t="s">
        <v>15</v>
      </c>
      <c r="D204" s="15">
        <v>3174</v>
      </c>
      <c r="E204" s="15">
        <v>4584</v>
      </c>
      <c r="F204" s="15">
        <v>5090</v>
      </c>
      <c r="G204" s="15">
        <v>26430</v>
      </c>
      <c r="H204" s="15">
        <v>16478</v>
      </c>
      <c r="I204" s="15">
        <v>5874</v>
      </c>
      <c r="J204" s="15">
        <v>1278</v>
      </c>
      <c r="K204" s="15" t="s">
        <v>15</v>
      </c>
      <c r="L204" s="21">
        <f t="shared" si="11"/>
        <v>62908</v>
      </c>
      <c r="M204" s="7"/>
      <c r="N204" s="7"/>
    </row>
    <row r="205" spans="1:14">
      <c r="A205" s="192">
        <v>2023</v>
      </c>
      <c r="B205" s="15" t="s">
        <v>15</v>
      </c>
      <c r="C205" s="15" t="s">
        <v>15</v>
      </c>
      <c r="D205" s="15" t="s">
        <v>15</v>
      </c>
      <c r="E205" s="15" t="s">
        <v>15</v>
      </c>
      <c r="F205" s="15" t="s">
        <v>15</v>
      </c>
      <c r="G205" s="15" t="s">
        <v>15</v>
      </c>
      <c r="H205" s="15" t="s">
        <v>15</v>
      </c>
      <c r="I205" s="15" t="s">
        <v>15</v>
      </c>
      <c r="J205" s="15" t="s">
        <v>15</v>
      </c>
      <c r="K205" s="15" t="s">
        <v>15</v>
      </c>
      <c r="L205" s="15" t="s">
        <v>15</v>
      </c>
      <c r="M205" s="7"/>
      <c r="N205" s="7"/>
    </row>
    <row r="206" spans="1:14">
      <c r="A206" s="192">
        <v>2024</v>
      </c>
      <c r="B206" s="15" t="s">
        <v>15</v>
      </c>
      <c r="C206" s="15" t="s">
        <v>15</v>
      </c>
      <c r="D206" s="15" t="s">
        <v>15</v>
      </c>
      <c r="E206" s="15" t="s">
        <v>15</v>
      </c>
      <c r="F206" s="15" t="s">
        <v>15</v>
      </c>
      <c r="G206" s="15" t="s">
        <v>15</v>
      </c>
      <c r="H206" s="15" t="s">
        <v>15</v>
      </c>
      <c r="I206" s="15" t="s">
        <v>15</v>
      </c>
      <c r="J206" s="15" t="s">
        <v>15</v>
      </c>
      <c r="K206" s="15" t="s">
        <v>15</v>
      </c>
      <c r="L206" s="15" t="s">
        <v>15</v>
      </c>
      <c r="M206" s="7"/>
      <c r="N206" s="7"/>
    </row>
    <row r="207" spans="1:14">
      <c r="A207" s="68" t="s">
        <v>66</v>
      </c>
      <c r="B207" s="15"/>
      <c r="C207" s="15"/>
      <c r="D207" s="15"/>
      <c r="E207" s="15"/>
      <c r="F207" s="15"/>
      <c r="G207" s="15"/>
      <c r="H207" s="15"/>
      <c r="I207" s="15"/>
      <c r="J207" s="15"/>
      <c r="K207" s="15"/>
    </row>
    <row r="208" spans="1:14">
      <c r="A208" s="63" t="s">
        <v>6</v>
      </c>
      <c r="B208" s="15"/>
      <c r="C208" s="15"/>
      <c r="D208" s="15"/>
      <c r="E208" s="15"/>
      <c r="F208" s="15"/>
      <c r="G208" s="15"/>
      <c r="H208" s="15"/>
      <c r="I208" s="15"/>
      <c r="J208" s="15"/>
      <c r="K208" s="15"/>
    </row>
    <row r="209" spans="1:22">
      <c r="A209" s="68">
        <v>1976</v>
      </c>
      <c r="B209" s="15">
        <v>1992</v>
      </c>
      <c r="C209" s="15">
        <v>2946</v>
      </c>
      <c r="D209" s="15">
        <v>1369</v>
      </c>
      <c r="E209" s="15">
        <v>3910</v>
      </c>
      <c r="F209" s="15">
        <v>978</v>
      </c>
      <c r="G209" s="15">
        <v>2054</v>
      </c>
      <c r="H209" s="15">
        <v>452</v>
      </c>
      <c r="I209" s="15">
        <v>165</v>
      </c>
      <c r="J209" s="15">
        <v>220</v>
      </c>
      <c r="K209" s="15">
        <v>96</v>
      </c>
      <c r="L209" s="21">
        <f t="shared" ref="L209:L238" si="12">SUM(B209:K209)</f>
        <v>14182</v>
      </c>
    </row>
    <row r="210" spans="1:22">
      <c r="A210" s="68">
        <v>1977</v>
      </c>
      <c r="B210" s="15">
        <v>2482</v>
      </c>
      <c r="C210" s="15">
        <v>2034</v>
      </c>
      <c r="D210" s="15">
        <v>2436</v>
      </c>
      <c r="E210" s="15">
        <v>1072</v>
      </c>
      <c r="F210" s="15">
        <v>484</v>
      </c>
      <c r="G210" s="15">
        <v>686</v>
      </c>
      <c r="H210" s="15">
        <v>567</v>
      </c>
      <c r="I210" s="15">
        <v>167</v>
      </c>
      <c r="J210" s="15">
        <v>0</v>
      </c>
      <c r="K210" s="15">
        <v>0</v>
      </c>
      <c r="L210" s="21">
        <f t="shared" si="12"/>
        <v>9928</v>
      </c>
    </row>
    <row r="211" spans="1:22">
      <c r="A211" s="68">
        <v>1978</v>
      </c>
      <c r="B211" s="15">
        <v>1247</v>
      </c>
      <c r="C211" s="15">
        <v>1919</v>
      </c>
      <c r="D211" s="15">
        <v>834</v>
      </c>
      <c r="E211" s="15">
        <v>309</v>
      </c>
      <c r="F211" s="15">
        <v>898</v>
      </c>
      <c r="G211" s="15">
        <v>761</v>
      </c>
      <c r="H211" s="15">
        <v>175</v>
      </c>
      <c r="I211" s="15">
        <v>253</v>
      </c>
      <c r="J211" s="15">
        <v>171</v>
      </c>
      <c r="K211" s="15">
        <v>71</v>
      </c>
      <c r="L211" s="21">
        <f t="shared" si="12"/>
        <v>6638</v>
      </c>
    </row>
    <row r="212" spans="1:22">
      <c r="A212" s="68">
        <v>1979</v>
      </c>
      <c r="B212" s="15">
        <v>2226</v>
      </c>
      <c r="C212" s="15">
        <v>1844</v>
      </c>
      <c r="D212" s="15">
        <v>3959</v>
      </c>
      <c r="E212" s="15">
        <v>551</v>
      </c>
      <c r="F212" s="15">
        <v>139</v>
      </c>
      <c r="G212" s="15">
        <v>577</v>
      </c>
      <c r="H212" s="15">
        <v>403</v>
      </c>
      <c r="I212" s="15">
        <v>115</v>
      </c>
      <c r="J212" s="15">
        <v>50</v>
      </c>
      <c r="K212" s="15" t="s">
        <v>15</v>
      </c>
      <c r="L212" s="21">
        <f t="shared" si="12"/>
        <v>9864</v>
      </c>
    </row>
    <row r="213" spans="1:22">
      <c r="A213" s="68">
        <v>1980</v>
      </c>
      <c r="B213" s="15">
        <v>867</v>
      </c>
      <c r="C213" s="15">
        <v>2252</v>
      </c>
      <c r="D213" s="15">
        <v>1322</v>
      </c>
      <c r="E213" s="15">
        <v>304</v>
      </c>
      <c r="F213" s="15">
        <v>2158</v>
      </c>
      <c r="G213" s="15">
        <v>1608</v>
      </c>
      <c r="H213" s="15">
        <v>895</v>
      </c>
      <c r="I213" s="15">
        <v>107</v>
      </c>
      <c r="J213" s="15">
        <v>65</v>
      </c>
      <c r="K213" s="15" t="s">
        <v>15</v>
      </c>
      <c r="L213" s="21">
        <f t="shared" si="12"/>
        <v>9578</v>
      </c>
    </row>
    <row r="214" spans="1:22">
      <c r="A214" s="68">
        <v>1981</v>
      </c>
      <c r="B214" s="15">
        <v>448</v>
      </c>
      <c r="C214" s="15">
        <v>1661</v>
      </c>
      <c r="D214" s="15">
        <v>2619</v>
      </c>
      <c r="E214" s="15">
        <v>458</v>
      </c>
      <c r="F214" s="15">
        <v>307</v>
      </c>
      <c r="G214" s="15">
        <v>1465</v>
      </c>
      <c r="H214" s="15">
        <v>735</v>
      </c>
      <c r="I214" s="15">
        <v>82</v>
      </c>
      <c r="J214" s="15">
        <v>264</v>
      </c>
      <c r="K214" s="15">
        <v>410</v>
      </c>
      <c r="L214" s="21">
        <f t="shared" si="12"/>
        <v>8449</v>
      </c>
    </row>
    <row r="215" spans="1:22">
      <c r="A215" s="68">
        <v>1982</v>
      </c>
      <c r="B215" s="15">
        <v>995</v>
      </c>
      <c r="C215" s="15">
        <v>1839</v>
      </c>
      <c r="D215" s="15">
        <v>2857</v>
      </c>
      <c r="E215" s="15">
        <v>2140</v>
      </c>
      <c r="F215" s="15">
        <v>1162</v>
      </c>
      <c r="G215" s="15">
        <v>1458</v>
      </c>
      <c r="H215" s="15">
        <v>969</v>
      </c>
      <c r="I215" s="15">
        <v>687</v>
      </c>
      <c r="J215" s="15">
        <v>17</v>
      </c>
      <c r="K215" s="15">
        <v>0</v>
      </c>
      <c r="L215" s="21">
        <f t="shared" si="12"/>
        <v>12124</v>
      </c>
    </row>
    <row r="216" spans="1:22">
      <c r="A216" s="68">
        <v>1983</v>
      </c>
      <c r="B216" s="15">
        <v>148</v>
      </c>
      <c r="C216" s="15">
        <v>99</v>
      </c>
      <c r="D216" s="15">
        <v>1979</v>
      </c>
      <c r="E216" s="15">
        <v>2783</v>
      </c>
      <c r="F216" s="15">
        <v>2012</v>
      </c>
      <c r="G216" s="15">
        <v>1902</v>
      </c>
      <c r="H216" s="15">
        <v>542</v>
      </c>
      <c r="I216" s="15">
        <v>17</v>
      </c>
      <c r="J216" s="15">
        <v>22</v>
      </c>
      <c r="K216" s="15">
        <v>0</v>
      </c>
      <c r="L216" s="21">
        <f t="shared" si="12"/>
        <v>9504</v>
      </c>
    </row>
    <row r="217" spans="1:22">
      <c r="A217" s="68">
        <v>1984</v>
      </c>
      <c r="B217" s="15">
        <v>197</v>
      </c>
      <c r="C217" s="15">
        <v>551</v>
      </c>
      <c r="D217" s="15">
        <v>3396</v>
      </c>
      <c r="E217" s="15">
        <v>3178</v>
      </c>
      <c r="F217" s="15">
        <v>1791</v>
      </c>
      <c r="G217" s="15">
        <v>3619</v>
      </c>
      <c r="H217" s="15">
        <v>539</v>
      </c>
      <c r="I217" s="15">
        <v>13</v>
      </c>
      <c r="J217" s="15">
        <v>34</v>
      </c>
      <c r="K217" s="15">
        <v>9</v>
      </c>
      <c r="L217" s="21">
        <f t="shared" si="12"/>
        <v>13327</v>
      </c>
    </row>
    <row r="218" spans="1:22">
      <c r="A218" s="68">
        <v>1985</v>
      </c>
      <c r="B218" s="15">
        <v>3160</v>
      </c>
      <c r="C218" s="15">
        <v>6520</v>
      </c>
      <c r="D218" s="15">
        <v>2800</v>
      </c>
      <c r="E218" s="15">
        <v>1204</v>
      </c>
      <c r="F218" s="15">
        <v>1313</v>
      </c>
      <c r="G218" s="15">
        <v>1522</v>
      </c>
      <c r="H218" s="15">
        <v>1240</v>
      </c>
      <c r="I218" s="15">
        <v>20</v>
      </c>
      <c r="J218" s="15">
        <v>0</v>
      </c>
      <c r="K218" s="15">
        <v>0</v>
      </c>
      <c r="L218" s="21">
        <f t="shared" si="12"/>
        <v>17779</v>
      </c>
    </row>
    <row r="219" spans="1:22">
      <c r="A219" s="68">
        <v>1986</v>
      </c>
      <c r="B219" s="15">
        <v>212</v>
      </c>
      <c r="C219" s="15">
        <v>5695</v>
      </c>
      <c r="D219" s="15">
        <v>9281</v>
      </c>
      <c r="E219" s="15">
        <v>3940</v>
      </c>
      <c r="F219" s="15">
        <v>5118</v>
      </c>
      <c r="G219" s="15">
        <v>7298</v>
      </c>
      <c r="H219" s="15">
        <v>2762</v>
      </c>
      <c r="I219" s="15">
        <v>1054</v>
      </c>
      <c r="J219" s="15">
        <v>812</v>
      </c>
      <c r="K219" s="15">
        <v>4</v>
      </c>
      <c r="L219" s="21">
        <f t="shared" si="12"/>
        <v>36176</v>
      </c>
    </row>
    <row r="220" spans="1:22">
      <c r="A220" s="68">
        <v>1987</v>
      </c>
      <c r="B220" s="15">
        <v>4327</v>
      </c>
      <c r="C220" s="15">
        <v>9303</v>
      </c>
      <c r="D220" s="15">
        <v>6205</v>
      </c>
      <c r="E220" s="15">
        <v>3300</v>
      </c>
      <c r="F220" s="15">
        <v>4671</v>
      </c>
      <c r="G220" s="15">
        <v>11360</v>
      </c>
      <c r="H220" s="15">
        <v>7099</v>
      </c>
      <c r="I220" s="15">
        <v>1231</v>
      </c>
      <c r="J220" s="15">
        <v>159</v>
      </c>
      <c r="K220" s="15">
        <v>29</v>
      </c>
      <c r="L220" s="21">
        <f t="shared" si="12"/>
        <v>47684</v>
      </c>
    </row>
    <row r="221" spans="1:22">
      <c r="A221" s="68">
        <v>1988</v>
      </c>
      <c r="B221" s="15">
        <v>4085</v>
      </c>
      <c r="C221" s="15">
        <v>5783</v>
      </c>
      <c r="D221" s="15">
        <v>6384</v>
      </c>
      <c r="E221" s="15">
        <v>5909</v>
      </c>
      <c r="F221" s="15">
        <v>6549</v>
      </c>
      <c r="G221" s="15">
        <v>8741</v>
      </c>
      <c r="H221" s="15">
        <v>2352</v>
      </c>
      <c r="I221" s="15">
        <v>37</v>
      </c>
      <c r="J221" s="15">
        <v>45</v>
      </c>
      <c r="K221" s="15">
        <v>0</v>
      </c>
      <c r="L221" s="21">
        <f t="shared" si="12"/>
        <v>39885</v>
      </c>
    </row>
    <row r="222" spans="1:22">
      <c r="A222" s="68">
        <v>1989</v>
      </c>
      <c r="B222" s="15">
        <v>3870</v>
      </c>
      <c r="C222" s="15">
        <v>6570</v>
      </c>
      <c r="D222" s="15">
        <v>20058</v>
      </c>
      <c r="E222" s="15">
        <v>5074</v>
      </c>
      <c r="F222" s="15">
        <v>5709</v>
      </c>
      <c r="G222" s="15">
        <v>8786</v>
      </c>
      <c r="H222" s="15">
        <v>5282</v>
      </c>
      <c r="I222" s="15">
        <v>342</v>
      </c>
      <c r="J222" s="15">
        <v>23</v>
      </c>
      <c r="K222" s="15">
        <v>18</v>
      </c>
      <c r="L222" s="21">
        <f t="shared" si="12"/>
        <v>55732</v>
      </c>
    </row>
    <row r="223" spans="1:22">
      <c r="A223" s="68">
        <v>1990</v>
      </c>
      <c r="B223" s="15">
        <v>4743</v>
      </c>
      <c r="C223" s="15">
        <v>8953</v>
      </c>
      <c r="D223" s="15">
        <v>16549</v>
      </c>
      <c r="E223" s="15">
        <v>2480</v>
      </c>
      <c r="F223" s="15">
        <v>11140</v>
      </c>
      <c r="G223" s="15">
        <v>16588</v>
      </c>
      <c r="H223" s="15">
        <v>3414</v>
      </c>
      <c r="I223" s="15">
        <v>522</v>
      </c>
      <c r="J223" s="15">
        <v>307</v>
      </c>
      <c r="K223" s="15">
        <v>1771</v>
      </c>
      <c r="L223" s="21">
        <f t="shared" si="12"/>
        <v>66467</v>
      </c>
    </row>
    <row r="224" spans="1:22">
      <c r="A224" s="68">
        <v>1991</v>
      </c>
      <c r="B224" s="15">
        <v>23</v>
      </c>
      <c r="C224" s="15">
        <v>8162</v>
      </c>
      <c r="D224" s="15">
        <v>11089</v>
      </c>
      <c r="E224" s="15">
        <v>3886</v>
      </c>
      <c r="F224" s="15">
        <v>8910</v>
      </c>
      <c r="G224" s="15">
        <v>13994</v>
      </c>
      <c r="H224" s="15">
        <v>2723</v>
      </c>
      <c r="I224" s="15">
        <v>476</v>
      </c>
      <c r="J224" s="15">
        <v>1561</v>
      </c>
      <c r="K224" s="96" t="s">
        <v>63</v>
      </c>
      <c r="L224" s="21">
        <f t="shared" si="12"/>
        <v>50824</v>
      </c>
      <c r="M224" s="7"/>
      <c r="V224" s="7"/>
    </row>
    <row r="225" spans="1:22">
      <c r="A225" s="68">
        <v>1992</v>
      </c>
      <c r="B225" s="15">
        <v>1173</v>
      </c>
      <c r="C225" s="15">
        <v>7257</v>
      </c>
      <c r="D225" s="15">
        <v>7084</v>
      </c>
      <c r="E225" s="15">
        <v>3468</v>
      </c>
      <c r="F225" s="15">
        <v>4701</v>
      </c>
      <c r="G225" s="15">
        <v>6604</v>
      </c>
      <c r="H225" s="15">
        <v>3215</v>
      </c>
      <c r="I225" s="15">
        <v>1239</v>
      </c>
      <c r="J225" s="15">
        <v>1098</v>
      </c>
      <c r="K225" s="15">
        <v>600</v>
      </c>
      <c r="L225" s="21">
        <f t="shared" si="12"/>
        <v>36439</v>
      </c>
    </row>
    <row r="226" spans="1:22">
      <c r="A226" s="68">
        <v>1993</v>
      </c>
      <c r="B226" s="15">
        <v>319</v>
      </c>
      <c r="C226" s="15">
        <v>8250</v>
      </c>
      <c r="D226" s="15">
        <v>11068</v>
      </c>
      <c r="E226" s="15">
        <v>6216</v>
      </c>
      <c r="F226" s="15">
        <v>2926</v>
      </c>
      <c r="G226" s="15">
        <v>5037</v>
      </c>
      <c r="H226" s="15">
        <v>2863</v>
      </c>
      <c r="I226" s="15">
        <v>1390</v>
      </c>
      <c r="J226" s="15">
        <v>1019</v>
      </c>
      <c r="K226" s="15" t="s">
        <v>15</v>
      </c>
      <c r="L226" s="21">
        <f t="shared" si="12"/>
        <v>39088</v>
      </c>
      <c r="V226" s="7"/>
    </row>
    <row r="227" spans="1:22">
      <c r="A227" s="68">
        <v>1994</v>
      </c>
      <c r="B227" s="15">
        <v>1653</v>
      </c>
      <c r="C227" s="15">
        <v>8095</v>
      </c>
      <c r="D227" s="15">
        <v>10332</v>
      </c>
      <c r="E227" s="15">
        <v>5663</v>
      </c>
      <c r="F227" s="15">
        <v>6854</v>
      </c>
      <c r="G227" s="15">
        <v>9553</v>
      </c>
      <c r="H227" s="15">
        <v>2054</v>
      </c>
      <c r="I227" s="15">
        <v>1629</v>
      </c>
      <c r="J227" s="15">
        <v>2314</v>
      </c>
      <c r="K227" s="15" t="s">
        <v>15</v>
      </c>
      <c r="L227" s="21">
        <f t="shared" si="12"/>
        <v>48147</v>
      </c>
      <c r="V227" s="7"/>
    </row>
    <row r="228" spans="1:22">
      <c r="A228" s="68">
        <v>1995</v>
      </c>
      <c r="B228" s="15" t="s">
        <v>15</v>
      </c>
      <c r="C228" s="15">
        <v>12796</v>
      </c>
      <c r="D228" s="15">
        <v>38038</v>
      </c>
      <c r="E228" s="15">
        <v>41564</v>
      </c>
      <c r="F228" s="15">
        <v>31919</v>
      </c>
      <c r="G228" s="15">
        <v>46518</v>
      </c>
      <c r="H228" s="15">
        <v>11742</v>
      </c>
      <c r="I228" s="15">
        <v>523</v>
      </c>
      <c r="J228" s="96" t="s">
        <v>63</v>
      </c>
      <c r="K228" s="15" t="s">
        <v>15</v>
      </c>
      <c r="L228" s="21">
        <f t="shared" si="12"/>
        <v>183100</v>
      </c>
      <c r="M228" s="7"/>
      <c r="U228" s="7"/>
      <c r="V228" s="7"/>
    </row>
    <row r="229" spans="1:22">
      <c r="A229" s="68">
        <v>1996</v>
      </c>
      <c r="B229" s="15" t="s">
        <v>15</v>
      </c>
      <c r="C229" s="15">
        <v>15229</v>
      </c>
      <c r="D229" s="15">
        <v>15261</v>
      </c>
      <c r="E229" s="15">
        <v>9370</v>
      </c>
      <c r="F229" s="15">
        <v>6983</v>
      </c>
      <c r="G229" s="15">
        <v>11919</v>
      </c>
      <c r="H229" s="15">
        <v>5765</v>
      </c>
      <c r="I229" s="15" t="s">
        <v>15</v>
      </c>
      <c r="J229" s="15" t="s">
        <v>15</v>
      </c>
      <c r="K229" s="15" t="s">
        <v>15</v>
      </c>
      <c r="L229" s="21">
        <f t="shared" si="12"/>
        <v>64527</v>
      </c>
      <c r="M229" s="7"/>
      <c r="T229" s="7"/>
      <c r="U229" s="7"/>
      <c r="V229" s="7"/>
    </row>
    <row r="230" spans="1:22">
      <c r="A230" s="68">
        <v>1997</v>
      </c>
      <c r="B230" s="15" t="s">
        <v>15</v>
      </c>
      <c r="C230" s="15">
        <v>16378</v>
      </c>
      <c r="D230" s="15">
        <v>17653</v>
      </c>
      <c r="E230" s="15">
        <v>9134</v>
      </c>
      <c r="F230" s="15">
        <v>18304</v>
      </c>
      <c r="G230" s="15">
        <v>18616</v>
      </c>
      <c r="H230" s="15">
        <v>3729</v>
      </c>
      <c r="I230" s="15">
        <v>232</v>
      </c>
      <c r="J230" s="96" t="s">
        <v>63</v>
      </c>
      <c r="K230" s="15" t="s">
        <v>15</v>
      </c>
      <c r="L230" s="21">
        <f t="shared" si="12"/>
        <v>84046</v>
      </c>
      <c r="M230" s="7"/>
      <c r="U230" s="7"/>
      <c r="V230" s="7"/>
    </row>
    <row r="231" spans="1:22">
      <c r="A231" s="68">
        <v>1998</v>
      </c>
      <c r="B231" s="15" t="s">
        <v>15</v>
      </c>
      <c r="C231" s="15">
        <v>5918</v>
      </c>
      <c r="D231" s="15">
        <v>10719</v>
      </c>
      <c r="E231" s="15">
        <v>11234</v>
      </c>
      <c r="F231" s="15">
        <v>12240</v>
      </c>
      <c r="G231" s="15">
        <v>10062</v>
      </c>
      <c r="H231" s="15">
        <v>1930</v>
      </c>
      <c r="I231" s="15">
        <v>345</v>
      </c>
      <c r="J231" s="15" t="s">
        <v>15</v>
      </c>
      <c r="K231" s="15" t="s">
        <v>15</v>
      </c>
      <c r="L231" s="21">
        <f t="shared" si="12"/>
        <v>52448</v>
      </c>
      <c r="M231" s="7"/>
      <c r="U231" s="7"/>
      <c r="V231" s="7"/>
    </row>
    <row r="232" spans="1:22">
      <c r="A232" s="68">
        <v>1999</v>
      </c>
      <c r="B232" s="15" t="s">
        <v>15</v>
      </c>
      <c r="C232" s="15">
        <v>7231</v>
      </c>
      <c r="D232" s="15">
        <v>3585</v>
      </c>
      <c r="E232" s="15">
        <v>2405</v>
      </c>
      <c r="F232" s="15">
        <v>7379</v>
      </c>
      <c r="G232" s="15">
        <v>6260</v>
      </c>
      <c r="H232" s="15">
        <v>2064</v>
      </c>
      <c r="I232" s="15">
        <v>315</v>
      </c>
      <c r="J232" s="15" t="s">
        <v>15</v>
      </c>
      <c r="K232" s="15" t="s">
        <v>15</v>
      </c>
      <c r="L232" s="21">
        <f t="shared" si="12"/>
        <v>29239</v>
      </c>
      <c r="M232" s="7"/>
      <c r="U232" s="7"/>
      <c r="V232" s="7"/>
    </row>
    <row r="233" spans="1:22">
      <c r="A233" s="68">
        <v>2000</v>
      </c>
      <c r="B233" s="15" t="s">
        <v>15</v>
      </c>
      <c r="C233" s="15" t="s">
        <v>15</v>
      </c>
      <c r="D233" s="15">
        <v>28828</v>
      </c>
      <c r="E233" s="15">
        <v>19871</v>
      </c>
      <c r="F233" s="15">
        <v>14416</v>
      </c>
      <c r="G233" s="15">
        <v>14646</v>
      </c>
      <c r="H233" s="15">
        <v>4872</v>
      </c>
      <c r="I233" s="15">
        <v>2154</v>
      </c>
      <c r="J233" s="15" t="s">
        <v>15</v>
      </c>
      <c r="K233" s="15" t="s">
        <v>15</v>
      </c>
      <c r="L233" s="21">
        <f t="shared" si="12"/>
        <v>84787</v>
      </c>
      <c r="M233" s="7"/>
      <c r="N233" s="7"/>
      <c r="U233" s="7"/>
      <c r="V233" s="7"/>
    </row>
    <row r="234" spans="1:22">
      <c r="A234" s="68">
        <v>2001</v>
      </c>
      <c r="B234" s="15" t="s">
        <v>15</v>
      </c>
      <c r="C234" s="15">
        <v>883</v>
      </c>
      <c r="D234" s="15">
        <v>19395</v>
      </c>
      <c r="E234" s="15">
        <v>10966</v>
      </c>
      <c r="F234" s="15">
        <v>2071</v>
      </c>
      <c r="G234" s="15">
        <v>3934</v>
      </c>
      <c r="H234" s="15">
        <v>604</v>
      </c>
      <c r="I234" s="15">
        <v>301</v>
      </c>
      <c r="J234" s="15" t="s">
        <v>15</v>
      </c>
      <c r="K234" s="15" t="s">
        <v>15</v>
      </c>
      <c r="L234" s="21">
        <f t="shared" si="12"/>
        <v>38154</v>
      </c>
      <c r="M234" s="7"/>
      <c r="U234" s="7"/>
      <c r="V234" s="7"/>
    </row>
    <row r="235" spans="1:22">
      <c r="A235" s="68">
        <v>2002</v>
      </c>
      <c r="B235" s="15" t="s">
        <v>15</v>
      </c>
      <c r="C235" s="15">
        <v>2863</v>
      </c>
      <c r="D235" s="15">
        <v>32727</v>
      </c>
      <c r="E235" s="15">
        <v>11892</v>
      </c>
      <c r="F235" s="15">
        <v>9005</v>
      </c>
      <c r="G235" s="15">
        <v>8983</v>
      </c>
      <c r="H235" s="15">
        <v>2304</v>
      </c>
      <c r="I235" s="15">
        <v>149</v>
      </c>
      <c r="J235" s="15" t="s">
        <v>15</v>
      </c>
      <c r="K235" s="15" t="s">
        <v>15</v>
      </c>
      <c r="L235" s="21">
        <f t="shared" si="12"/>
        <v>67923</v>
      </c>
      <c r="M235" s="7"/>
      <c r="U235" s="7"/>
      <c r="V235" s="7"/>
    </row>
    <row r="236" spans="1:22">
      <c r="A236" s="68">
        <v>2003</v>
      </c>
      <c r="B236" s="15" t="s">
        <v>15</v>
      </c>
      <c r="C236" s="15">
        <v>5092</v>
      </c>
      <c r="D236" s="15">
        <v>10118</v>
      </c>
      <c r="E236" s="15">
        <v>5834</v>
      </c>
      <c r="F236" s="15">
        <v>3165</v>
      </c>
      <c r="G236" s="15">
        <v>4083</v>
      </c>
      <c r="H236" s="15">
        <v>233</v>
      </c>
      <c r="I236" s="96" t="s">
        <v>63</v>
      </c>
      <c r="J236" s="15" t="s">
        <v>15</v>
      </c>
      <c r="K236" s="15" t="s">
        <v>15</v>
      </c>
      <c r="L236" s="21">
        <f t="shared" si="12"/>
        <v>28525</v>
      </c>
      <c r="M236" s="7"/>
      <c r="T236" s="7"/>
      <c r="U236" s="7"/>
      <c r="V236" s="7"/>
    </row>
    <row r="237" spans="1:22">
      <c r="A237" s="68">
        <v>2004</v>
      </c>
      <c r="B237" s="15" t="s">
        <v>15</v>
      </c>
      <c r="C237" s="15" t="s">
        <v>15</v>
      </c>
      <c r="D237" s="15">
        <v>24564</v>
      </c>
      <c r="E237" s="15">
        <v>11320</v>
      </c>
      <c r="F237" s="15">
        <v>4443</v>
      </c>
      <c r="G237" s="15">
        <v>13358</v>
      </c>
      <c r="H237" s="15">
        <v>2335</v>
      </c>
      <c r="I237" s="15">
        <v>475</v>
      </c>
      <c r="J237" s="15" t="s">
        <v>15</v>
      </c>
      <c r="K237" s="15" t="s">
        <v>15</v>
      </c>
      <c r="L237" s="21">
        <f t="shared" si="12"/>
        <v>56495</v>
      </c>
      <c r="M237" s="7"/>
      <c r="U237" s="7"/>
      <c r="V237" s="7"/>
    </row>
    <row r="238" spans="1:22">
      <c r="A238" s="68">
        <v>2005</v>
      </c>
      <c r="B238" s="15" t="s">
        <v>15</v>
      </c>
      <c r="C238" s="15" t="s">
        <v>15</v>
      </c>
      <c r="D238" s="15">
        <v>14787</v>
      </c>
      <c r="E238" s="15">
        <v>6997</v>
      </c>
      <c r="F238" s="15">
        <v>13298</v>
      </c>
      <c r="G238" s="15">
        <v>8870</v>
      </c>
      <c r="H238" s="15">
        <v>1354</v>
      </c>
      <c r="I238" s="15">
        <v>361</v>
      </c>
      <c r="J238" s="15" t="s">
        <v>15</v>
      </c>
      <c r="K238" s="15" t="s">
        <v>15</v>
      </c>
      <c r="L238" s="21">
        <f t="shared" si="12"/>
        <v>45667</v>
      </c>
      <c r="M238" s="7"/>
      <c r="U238" s="7"/>
      <c r="V238" s="7"/>
    </row>
    <row r="239" spans="1:22">
      <c r="A239" s="68">
        <v>2006</v>
      </c>
      <c r="B239" s="15" t="s">
        <v>15</v>
      </c>
      <c r="C239" s="15" t="s">
        <v>15</v>
      </c>
      <c r="D239" s="15">
        <v>14538</v>
      </c>
      <c r="E239" s="15">
        <v>3226</v>
      </c>
      <c r="F239" s="15">
        <v>5465</v>
      </c>
      <c r="G239" s="15">
        <v>4311</v>
      </c>
      <c r="H239" s="15">
        <v>76</v>
      </c>
      <c r="I239" s="15">
        <v>100</v>
      </c>
      <c r="J239" s="15" t="s">
        <v>15</v>
      </c>
      <c r="K239" s="15" t="s">
        <v>15</v>
      </c>
      <c r="L239" s="21">
        <v>27716</v>
      </c>
      <c r="M239" s="7"/>
      <c r="U239" s="7"/>
      <c r="V239" s="7"/>
    </row>
    <row r="240" spans="1:22">
      <c r="A240" s="68">
        <v>2007</v>
      </c>
      <c r="B240" s="15" t="s">
        <v>15</v>
      </c>
      <c r="C240" s="15" t="s">
        <v>15</v>
      </c>
      <c r="D240" s="15">
        <v>10846</v>
      </c>
      <c r="E240" s="15">
        <v>4102</v>
      </c>
      <c r="F240" s="15">
        <v>5687</v>
      </c>
      <c r="G240" s="15">
        <v>2502</v>
      </c>
      <c r="H240" s="15">
        <v>1611</v>
      </c>
      <c r="I240" s="15">
        <v>434</v>
      </c>
      <c r="J240" s="15">
        <v>26</v>
      </c>
      <c r="K240" s="15" t="s">
        <v>15</v>
      </c>
      <c r="L240" s="21">
        <f>SUM(B240:K240)</f>
        <v>25208</v>
      </c>
      <c r="M240" s="7"/>
      <c r="U240" s="7"/>
      <c r="V240" s="7"/>
    </row>
    <row r="241" spans="1:22">
      <c r="A241" s="68">
        <v>2008</v>
      </c>
      <c r="B241" s="15" t="s">
        <v>15</v>
      </c>
      <c r="C241" s="15" t="s">
        <v>15</v>
      </c>
      <c r="D241" s="15" t="s">
        <v>15</v>
      </c>
      <c r="E241" s="15" t="s">
        <v>15</v>
      </c>
      <c r="F241" s="15" t="s">
        <v>15</v>
      </c>
      <c r="G241" s="15" t="s">
        <v>15</v>
      </c>
      <c r="H241" s="15" t="s">
        <v>15</v>
      </c>
      <c r="I241" s="15" t="s">
        <v>15</v>
      </c>
      <c r="J241" s="15" t="s">
        <v>15</v>
      </c>
      <c r="K241" s="15" t="s">
        <v>15</v>
      </c>
      <c r="L241" s="21" t="s">
        <v>15</v>
      </c>
      <c r="M241" s="7"/>
      <c r="U241" s="7"/>
      <c r="V241" s="7"/>
    </row>
    <row r="242" spans="1:22">
      <c r="A242" s="68">
        <v>2009</v>
      </c>
      <c r="B242" s="15" t="s">
        <v>15</v>
      </c>
      <c r="C242" s="15" t="s">
        <v>15</v>
      </c>
      <c r="D242" s="15" t="s">
        <v>15</v>
      </c>
      <c r="E242" s="15" t="s">
        <v>15</v>
      </c>
      <c r="F242" s="15" t="s">
        <v>15</v>
      </c>
      <c r="G242" s="15" t="s">
        <v>15</v>
      </c>
      <c r="H242" s="15" t="s">
        <v>15</v>
      </c>
      <c r="I242" s="15" t="s">
        <v>15</v>
      </c>
      <c r="J242" s="15" t="s">
        <v>15</v>
      </c>
      <c r="K242" s="15" t="s">
        <v>15</v>
      </c>
      <c r="L242" s="21" t="s">
        <v>15</v>
      </c>
      <c r="M242" s="7"/>
      <c r="U242" s="7"/>
      <c r="V242" s="7"/>
    </row>
    <row r="243" spans="1:22">
      <c r="A243" s="68">
        <v>2010</v>
      </c>
      <c r="B243" s="15" t="s">
        <v>15</v>
      </c>
      <c r="C243" s="15" t="s">
        <v>15</v>
      </c>
      <c r="D243" s="15">
        <v>11616</v>
      </c>
      <c r="E243" s="15">
        <v>4019</v>
      </c>
      <c r="F243" s="15">
        <v>300</v>
      </c>
      <c r="G243" s="15">
        <v>2004</v>
      </c>
      <c r="H243" s="15">
        <v>528</v>
      </c>
      <c r="I243" s="15">
        <v>60</v>
      </c>
      <c r="J243" s="15" t="s">
        <v>15</v>
      </c>
      <c r="K243" s="15" t="s">
        <v>15</v>
      </c>
      <c r="L243" s="21">
        <f t="shared" ref="L243:L247" si="13">SUM(B243:K243)</f>
        <v>18527</v>
      </c>
      <c r="M243" s="7"/>
      <c r="U243" s="7"/>
      <c r="V243" s="7"/>
    </row>
    <row r="244" spans="1:22">
      <c r="A244" s="68">
        <v>2011</v>
      </c>
      <c r="B244" s="15" t="s">
        <v>15</v>
      </c>
      <c r="C244" s="15" t="s">
        <v>15</v>
      </c>
      <c r="D244" s="15">
        <v>11987</v>
      </c>
      <c r="E244" s="15">
        <v>2149</v>
      </c>
      <c r="F244" s="15">
        <v>3013</v>
      </c>
      <c r="G244" s="15">
        <v>5561</v>
      </c>
      <c r="H244" s="15">
        <v>3318</v>
      </c>
      <c r="I244" s="15">
        <v>1923</v>
      </c>
      <c r="J244" s="15" t="s">
        <v>15</v>
      </c>
      <c r="K244" s="15" t="s">
        <v>15</v>
      </c>
      <c r="L244" s="21">
        <f t="shared" si="13"/>
        <v>27951</v>
      </c>
      <c r="M244" s="7"/>
      <c r="U244" s="7"/>
      <c r="V244" s="7"/>
    </row>
    <row r="245" spans="1:22">
      <c r="A245" s="68">
        <v>2012</v>
      </c>
      <c r="B245" s="15" t="s">
        <v>15</v>
      </c>
      <c r="C245" s="15" t="s">
        <v>15</v>
      </c>
      <c r="D245" s="15">
        <v>16123</v>
      </c>
      <c r="E245" s="15">
        <v>9326</v>
      </c>
      <c r="F245" s="15">
        <v>7603</v>
      </c>
      <c r="G245" s="15">
        <v>8674</v>
      </c>
      <c r="H245" s="15">
        <v>1645</v>
      </c>
      <c r="I245" s="15">
        <v>424</v>
      </c>
      <c r="J245" s="15">
        <v>475</v>
      </c>
      <c r="K245" s="15" t="s">
        <v>15</v>
      </c>
      <c r="L245" s="21">
        <f t="shared" si="13"/>
        <v>44270</v>
      </c>
      <c r="M245" s="7"/>
      <c r="U245" s="7"/>
      <c r="V245" s="7"/>
    </row>
    <row r="246" spans="1:22">
      <c r="A246" s="68">
        <v>2013</v>
      </c>
      <c r="B246" s="15" t="s">
        <v>15</v>
      </c>
      <c r="C246" s="15" t="s">
        <v>15</v>
      </c>
      <c r="D246" s="15">
        <v>12262</v>
      </c>
      <c r="E246" s="15">
        <v>5698</v>
      </c>
      <c r="F246" s="15">
        <v>3613</v>
      </c>
      <c r="G246" s="15">
        <v>6210</v>
      </c>
      <c r="H246" s="15">
        <v>2582</v>
      </c>
      <c r="I246" s="15">
        <v>282</v>
      </c>
      <c r="J246" s="15">
        <v>22</v>
      </c>
      <c r="K246" s="15" t="s">
        <v>15</v>
      </c>
      <c r="L246" s="21">
        <f t="shared" si="13"/>
        <v>30669</v>
      </c>
      <c r="M246" s="7"/>
      <c r="U246" s="7"/>
      <c r="V246" s="7"/>
    </row>
    <row r="247" spans="1:22">
      <c r="A247" s="68">
        <v>2014</v>
      </c>
      <c r="B247" s="15" t="s">
        <v>15</v>
      </c>
      <c r="C247" s="15" t="s">
        <v>15</v>
      </c>
      <c r="D247" s="15">
        <v>15744</v>
      </c>
      <c r="E247" s="15">
        <v>3745</v>
      </c>
      <c r="F247" s="15">
        <v>2974</v>
      </c>
      <c r="G247" s="15">
        <v>2678</v>
      </c>
      <c r="H247" s="15">
        <v>1841</v>
      </c>
      <c r="I247" s="15">
        <v>481</v>
      </c>
      <c r="J247" s="15">
        <v>45</v>
      </c>
      <c r="K247" s="15" t="s">
        <v>15</v>
      </c>
      <c r="L247" s="21">
        <f t="shared" si="13"/>
        <v>27508</v>
      </c>
      <c r="M247" s="7"/>
      <c r="U247" s="7"/>
      <c r="V247" s="7"/>
    </row>
    <row r="248" spans="1:22">
      <c r="A248" s="68">
        <v>2015</v>
      </c>
      <c r="B248" s="15" t="s">
        <v>15</v>
      </c>
      <c r="C248" s="15" t="s">
        <v>15</v>
      </c>
      <c r="D248" s="15">
        <v>7654</v>
      </c>
      <c r="E248" s="15">
        <v>3372</v>
      </c>
      <c r="F248" s="15">
        <v>2419</v>
      </c>
      <c r="G248" s="15">
        <v>1391</v>
      </c>
      <c r="H248" s="15">
        <v>317</v>
      </c>
      <c r="I248" s="15">
        <v>32</v>
      </c>
      <c r="J248" s="15" t="s">
        <v>15</v>
      </c>
      <c r="K248" s="15" t="s">
        <v>15</v>
      </c>
      <c r="L248" s="21">
        <f>SUM(B248:K248)</f>
        <v>15185</v>
      </c>
      <c r="M248" s="7"/>
      <c r="U248" s="7"/>
      <c r="V248" s="7"/>
    </row>
    <row r="249" spans="1:22">
      <c r="A249" s="68">
        <v>2016</v>
      </c>
      <c r="B249" s="15" t="s">
        <v>15</v>
      </c>
      <c r="C249" s="15" t="s">
        <v>15</v>
      </c>
      <c r="D249" s="15">
        <v>4503</v>
      </c>
      <c r="E249" s="15">
        <v>2624</v>
      </c>
      <c r="F249" s="15">
        <v>484</v>
      </c>
      <c r="G249" s="15">
        <v>150</v>
      </c>
      <c r="H249" s="15" t="s">
        <v>15</v>
      </c>
      <c r="I249" s="15" t="s">
        <v>15</v>
      </c>
      <c r="J249" s="15" t="s">
        <v>15</v>
      </c>
      <c r="K249" s="15" t="s">
        <v>15</v>
      </c>
      <c r="L249" s="21">
        <f>SUM(B249:K249)</f>
        <v>7761</v>
      </c>
      <c r="M249" s="7"/>
      <c r="U249" s="7"/>
      <c r="V249" s="7"/>
    </row>
    <row r="250" spans="1:22">
      <c r="A250" s="68">
        <v>2017</v>
      </c>
      <c r="B250" s="15" t="s">
        <v>15</v>
      </c>
      <c r="C250" s="15" t="s">
        <v>15</v>
      </c>
      <c r="D250" s="15">
        <v>8232</v>
      </c>
      <c r="E250" s="15">
        <v>2234</v>
      </c>
      <c r="F250" s="15">
        <v>1145</v>
      </c>
      <c r="G250" s="15">
        <v>3459</v>
      </c>
      <c r="H250" s="15" t="s">
        <v>15</v>
      </c>
      <c r="I250" s="15" t="s">
        <v>15</v>
      </c>
      <c r="J250" s="15" t="s">
        <v>15</v>
      </c>
      <c r="K250" s="15" t="s">
        <v>15</v>
      </c>
      <c r="L250" s="21">
        <f>SUM(B250:K250)</f>
        <v>15070</v>
      </c>
      <c r="M250" s="7"/>
      <c r="U250" s="7"/>
      <c r="V250" s="7"/>
    </row>
    <row r="251" spans="1:22">
      <c r="A251" s="68">
        <v>2018</v>
      </c>
      <c r="B251" s="15" t="s">
        <v>15</v>
      </c>
      <c r="C251" s="15" t="s">
        <v>15</v>
      </c>
      <c r="D251" s="15">
        <v>8140</v>
      </c>
      <c r="E251" s="15">
        <v>2021</v>
      </c>
      <c r="F251" s="15">
        <v>3244</v>
      </c>
      <c r="G251" s="15">
        <v>514</v>
      </c>
      <c r="H251" s="15" t="s">
        <v>15</v>
      </c>
      <c r="I251" s="15" t="s">
        <v>15</v>
      </c>
      <c r="J251" s="15" t="s">
        <v>15</v>
      </c>
      <c r="K251" s="15" t="s">
        <v>15</v>
      </c>
      <c r="L251" s="21">
        <f>SUM(B251:K251)</f>
        <v>13919</v>
      </c>
      <c r="M251" s="7"/>
      <c r="U251" s="7"/>
      <c r="V251" s="7"/>
    </row>
    <row r="252" spans="1:22">
      <c r="A252" s="192">
        <v>2019</v>
      </c>
      <c r="B252" s="15" t="s">
        <v>15</v>
      </c>
      <c r="C252" s="15" t="s">
        <v>15</v>
      </c>
      <c r="D252" s="15">
        <v>13537</v>
      </c>
      <c r="E252" s="15">
        <v>3801</v>
      </c>
      <c r="F252" s="15">
        <v>4471</v>
      </c>
      <c r="G252" s="15">
        <v>4360</v>
      </c>
      <c r="H252" s="15">
        <v>4163</v>
      </c>
      <c r="I252" s="15" t="s">
        <v>15</v>
      </c>
      <c r="J252" s="15" t="s">
        <v>15</v>
      </c>
      <c r="K252" s="15" t="s">
        <v>15</v>
      </c>
      <c r="L252" s="21">
        <f t="shared" ref="L252:L255" si="14">SUM(B252:K252)</f>
        <v>30332</v>
      </c>
      <c r="M252" s="7"/>
      <c r="U252" s="7"/>
      <c r="V252" s="7"/>
    </row>
    <row r="253" spans="1:22" ht="11.4">
      <c r="A253" s="192" t="s">
        <v>65</v>
      </c>
      <c r="B253" s="15" t="s">
        <v>15</v>
      </c>
      <c r="C253" s="15" t="s">
        <v>15</v>
      </c>
      <c r="D253" s="15" t="s">
        <v>15</v>
      </c>
      <c r="E253" s="15" t="s">
        <v>63</v>
      </c>
      <c r="F253" s="15" t="s">
        <v>63</v>
      </c>
      <c r="G253" s="15">
        <v>3438</v>
      </c>
      <c r="H253" s="15">
        <v>641</v>
      </c>
      <c r="I253" s="15">
        <v>138</v>
      </c>
      <c r="J253" s="15">
        <v>12</v>
      </c>
      <c r="K253" s="15" t="s">
        <v>15</v>
      </c>
      <c r="L253" s="21">
        <f t="shared" si="14"/>
        <v>4229</v>
      </c>
      <c r="M253" s="7"/>
      <c r="U253" s="7"/>
      <c r="V253" s="7"/>
    </row>
    <row r="254" spans="1:22">
      <c r="A254" s="192">
        <v>2021</v>
      </c>
      <c r="B254" s="15" t="s">
        <v>15</v>
      </c>
      <c r="C254" s="15" t="s">
        <v>15</v>
      </c>
      <c r="D254" s="15">
        <v>12287</v>
      </c>
      <c r="E254" s="15">
        <v>8838</v>
      </c>
      <c r="F254" s="15">
        <v>6785</v>
      </c>
      <c r="G254" s="15">
        <v>3201</v>
      </c>
      <c r="H254" s="15">
        <v>442</v>
      </c>
      <c r="I254" s="15">
        <v>329</v>
      </c>
      <c r="J254" s="15" t="s">
        <v>15</v>
      </c>
      <c r="K254" s="15" t="s">
        <v>15</v>
      </c>
      <c r="L254" s="21">
        <f t="shared" si="14"/>
        <v>31882</v>
      </c>
      <c r="M254" s="7"/>
      <c r="U254" s="7"/>
      <c r="V254" s="7"/>
    </row>
    <row r="255" spans="1:22">
      <c r="A255" s="192">
        <v>2022</v>
      </c>
      <c r="B255" s="15" t="s">
        <v>15</v>
      </c>
      <c r="C255" s="15" t="s">
        <v>15</v>
      </c>
      <c r="D255" s="15">
        <v>10491</v>
      </c>
      <c r="E255" s="15">
        <v>5844</v>
      </c>
      <c r="F255" s="15">
        <v>4877</v>
      </c>
      <c r="G255" s="15">
        <v>2800</v>
      </c>
      <c r="H255" s="15">
        <v>291</v>
      </c>
      <c r="I255" s="15">
        <v>75</v>
      </c>
      <c r="J255" s="15">
        <v>16</v>
      </c>
      <c r="K255" s="15" t="s">
        <v>15</v>
      </c>
      <c r="L255" s="21">
        <f t="shared" si="14"/>
        <v>24394</v>
      </c>
      <c r="M255" s="7"/>
      <c r="U255" s="7"/>
      <c r="V255" s="7"/>
    </row>
    <row r="256" spans="1:22">
      <c r="A256" s="192">
        <v>2023</v>
      </c>
      <c r="B256" s="15" t="s">
        <v>15</v>
      </c>
      <c r="C256" s="15" t="s">
        <v>15</v>
      </c>
      <c r="D256" s="15" t="s">
        <v>15</v>
      </c>
      <c r="E256" s="15" t="s">
        <v>15</v>
      </c>
      <c r="F256" s="15" t="s">
        <v>15</v>
      </c>
      <c r="G256" s="15" t="s">
        <v>15</v>
      </c>
      <c r="H256" s="15" t="s">
        <v>15</v>
      </c>
      <c r="I256" s="15" t="s">
        <v>15</v>
      </c>
      <c r="J256" s="15" t="s">
        <v>15</v>
      </c>
      <c r="K256" s="15" t="s">
        <v>15</v>
      </c>
      <c r="L256" s="15" t="s">
        <v>15</v>
      </c>
      <c r="M256" s="7"/>
      <c r="U256" s="7"/>
      <c r="V256" s="7"/>
    </row>
    <row r="257" spans="1:22">
      <c r="A257" s="192">
        <v>2024</v>
      </c>
      <c r="B257" s="15" t="s">
        <v>15</v>
      </c>
      <c r="C257" s="15" t="s">
        <v>15</v>
      </c>
      <c r="D257" s="15" t="s">
        <v>15</v>
      </c>
      <c r="E257" s="15" t="s">
        <v>15</v>
      </c>
      <c r="F257" s="15" t="s">
        <v>15</v>
      </c>
      <c r="G257" s="15" t="s">
        <v>15</v>
      </c>
      <c r="H257" s="15" t="s">
        <v>15</v>
      </c>
      <c r="I257" s="15" t="s">
        <v>15</v>
      </c>
      <c r="J257" s="15" t="s">
        <v>15</v>
      </c>
      <c r="K257" s="15" t="s">
        <v>15</v>
      </c>
      <c r="L257" s="15" t="s">
        <v>15</v>
      </c>
      <c r="M257" s="7"/>
      <c r="U257" s="7"/>
      <c r="V257" s="7"/>
    </row>
    <row r="258" spans="1:22">
      <c r="B258" s="15"/>
      <c r="C258" s="15"/>
      <c r="D258" s="15"/>
      <c r="E258" s="15"/>
      <c r="F258" s="15"/>
      <c r="G258" s="15"/>
      <c r="H258" s="15"/>
      <c r="I258" s="15"/>
      <c r="J258" s="15"/>
      <c r="K258" s="15"/>
    </row>
    <row r="259" spans="1:22">
      <c r="A259" s="66" t="s">
        <v>67</v>
      </c>
      <c r="B259" s="15"/>
      <c r="C259" s="15"/>
      <c r="D259" s="15"/>
      <c r="E259" s="15"/>
      <c r="F259" s="15"/>
      <c r="G259" s="15"/>
      <c r="H259" s="15"/>
      <c r="I259" s="15"/>
      <c r="J259" s="15"/>
      <c r="K259" s="15"/>
    </row>
    <row r="260" spans="1:22">
      <c r="A260" s="68">
        <v>1976</v>
      </c>
      <c r="B260" s="15">
        <f t="shared" ref="B260:L260" si="15">IF(AND(B209="-",B158="-",B107="-",B56="-",B5="-"),"-",SUM(B209,B158,B107,B56,B5))</f>
        <v>8194</v>
      </c>
      <c r="C260" s="15">
        <f t="shared" si="15"/>
        <v>7412</v>
      </c>
      <c r="D260" s="15">
        <f t="shared" si="15"/>
        <v>7916</v>
      </c>
      <c r="E260" s="15">
        <f t="shared" si="15"/>
        <v>17114</v>
      </c>
      <c r="F260" s="15">
        <f t="shared" si="15"/>
        <v>29148</v>
      </c>
      <c r="G260" s="15">
        <f t="shared" si="15"/>
        <v>51597</v>
      </c>
      <c r="H260" s="15">
        <f t="shared" si="15"/>
        <v>36469</v>
      </c>
      <c r="I260" s="15">
        <f t="shared" si="15"/>
        <v>13360</v>
      </c>
      <c r="J260" s="15">
        <f t="shared" si="15"/>
        <v>12608</v>
      </c>
      <c r="K260" s="15">
        <f t="shared" si="15"/>
        <v>3382</v>
      </c>
      <c r="L260" s="21">
        <f t="shared" si="15"/>
        <v>187200</v>
      </c>
    </row>
    <row r="261" spans="1:22">
      <c r="A261" s="68">
        <v>1977</v>
      </c>
      <c r="B261" s="15">
        <f t="shared" ref="B261:L261" si="16">IF(AND(B210="-",B159="-",B108="-",B57="-",B6="-"),"-",SUM(B210,B159,B108,B57,B6))</f>
        <v>9832</v>
      </c>
      <c r="C261" s="15">
        <f t="shared" si="16"/>
        <v>9729</v>
      </c>
      <c r="D261" s="15">
        <f t="shared" si="16"/>
        <v>13632</v>
      </c>
      <c r="E261" s="15">
        <f t="shared" si="16"/>
        <v>13351</v>
      </c>
      <c r="F261" s="15">
        <f t="shared" si="16"/>
        <v>15689</v>
      </c>
      <c r="G261" s="15">
        <f t="shared" si="16"/>
        <v>48325</v>
      </c>
      <c r="H261" s="15">
        <f t="shared" si="16"/>
        <v>39785</v>
      </c>
      <c r="I261" s="15">
        <f t="shared" si="16"/>
        <v>17544</v>
      </c>
      <c r="J261" s="15">
        <f t="shared" si="16"/>
        <v>10416</v>
      </c>
      <c r="K261" s="15">
        <f t="shared" si="16"/>
        <v>3025</v>
      </c>
      <c r="L261" s="21">
        <f t="shared" si="16"/>
        <v>181328</v>
      </c>
    </row>
    <row r="262" spans="1:22">
      <c r="A262" s="68">
        <v>1978</v>
      </c>
      <c r="B262" s="15">
        <f t="shared" ref="B262:L262" si="17">IF(AND(B211="-",B160="-",B109="-",B58="-",B7="-"),"-",SUM(B211,B160,B109,B58,B7))</f>
        <v>19152</v>
      </c>
      <c r="C262" s="15">
        <f t="shared" si="17"/>
        <v>13387</v>
      </c>
      <c r="D262" s="15">
        <f t="shared" si="17"/>
        <v>2914</v>
      </c>
      <c r="E262" s="15">
        <f t="shared" si="17"/>
        <v>2299</v>
      </c>
      <c r="F262" s="15">
        <f t="shared" si="17"/>
        <v>18726</v>
      </c>
      <c r="G262" s="15">
        <f t="shared" si="17"/>
        <v>40890</v>
      </c>
      <c r="H262" s="15">
        <f t="shared" si="17"/>
        <v>22651</v>
      </c>
      <c r="I262" s="15">
        <f t="shared" si="17"/>
        <v>16568</v>
      </c>
      <c r="J262" s="15">
        <f t="shared" si="17"/>
        <v>8314</v>
      </c>
      <c r="K262" s="15">
        <f t="shared" si="17"/>
        <v>5827</v>
      </c>
      <c r="L262" s="21">
        <f t="shared" si="17"/>
        <v>150728</v>
      </c>
    </row>
    <row r="263" spans="1:22">
      <c r="A263" s="68">
        <v>1979</v>
      </c>
      <c r="B263" s="15">
        <f t="shared" ref="B263:L263" si="18">IF(AND(B212="-",B161="-",B110="-",B59="-",B8="-"),"-",SUM(B212,B161,B110,B59,B8))</f>
        <v>8685</v>
      </c>
      <c r="C263" s="15">
        <f t="shared" si="18"/>
        <v>14396</v>
      </c>
      <c r="D263" s="15">
        <f t="shared" si="18"/>
        <v>11656</v>
      </c>
      <c r="E263" s="15">
        <f t="shared" si="18"/>
        <v>8804</v>
      </c>
      <c r="F263" s="15">
        <f t="shared" si="18"/>
        <v>23565</v>
      </c>
      <c r="G263" s="15">
        <f t="shared" si="18"/>
        <v>35748</v>
      </c>
      <c r="H263" s="15">
        <f t="shared" si="18"/>
        <v>30201</v>
      </c>
      <c r="I263" s="15">
        <f t="shared" si="18"/>
        <v>15145</v>
      </c>
      <c r="J263" s="15">
        <f t="shared" si="18"/>
        <v>5530</v>
      </c>
      <c r="K263" s="15" t="str">
        <f t="shared" si="18"/>
        <v>-</v>
      </c>
      <c r="L263" s="21">
        <f t="shared" si="18"/>
        <v>153730</v>
      </c>
    </row>
    <row r="264" spans="1:22">
      <c r="A264" s="68">
        <v>1980</v>
      </c>
      <c r="B264" s="15">
        <f t="shared" ref="B264:L264" si="19">IF(AND(B213="-",B162="-",B111="-",B60="-",B9="-"),"-",SUM(B213,B162,B111,B60,B9))</f>
        <v>3464</v>
      </c>
      <c r="C264" s="15">
        <f t="shared" si="19"/>
        <v>17417</v>
      </c>
      <c r="D264" s="15">
        <f t="shared" si="19"/>
        <v>10048</v>
      </c>
      <c r="E264" s="15">
        <f t="shared" si="19"/>
        <v>9859</v>
      </c>
      <c r="F264" s="15">
        <f t="shared" si="19"/>
        <v>22712</v>
      </c>
      <c r="G264" s="15">
        <f t="shared" si="19"/>
        <v>44864</v>
      </c>
      <c r="H264" s="15">
        <f t="shared" si="19"/>
        <v>21544</v>
      </c>
      <c r="I264" s="15">
        <f t="shared" si="19"/>
        <v>11414</v>
      </c>
      <c r="J264" s="15">
        <f t="shared" si="19"/>
        <v>3035</v>
      </c>
      <c r="K264" s="15" t="str">
        <f t="shared" si="19"/>
        <v>-</v>
      </c>
      <c r="L264" s="21">
        <f t="shared" si="19"/>
        <v>144357</v>
      </c>
    </row>
    <row r="265" spans="1:22">
      <c r="A265" s="68">
        <v>1981</v>
      </c>
      <c r="B265" s="15">
        <f t="shared" ref="B265:L265" si="20">IF(AND(B214="-",B163="-",B112="-",B61="-",B10="-"),"-",SUM(B214,B163,B112,B61,B10))</f>
        <v>5159</v>
      </c>
      <c r="C265" s="15">
        <f t="shared" si="20"/>
        <v>5954</v>
      </c>
      <c r="D265" s="15">
        <f t="shared" si="20"/>
        <v>10609</v>
      </c>
      <c r="E265" s="15">
        <f t="shared" si="20"/>
        <v>5298</v>
      </c>
      <c r="F265" s="15">
        <f t="shared" si="20"/>
        <v>18454</v>
      </c>
      <c r="G265" s="15">
        <f t="shared" si="20"/>
        <v>34759</v>
      </c>
      <c r="H265" s="15">
        <f t="shared" si="20"/>
        <v>25714</v>
      </c>
      <c r="I265" s="15">
        <f t="shared" si="20"/>
        <v>8669</v>
      </c>
      <c r="J265" s="15">
        <f t="shared" si="20"/>
        <v>5677</v>
      </c>
      <c r="K265" s="15">
        <f t="shared" si="20"/>
        <v>1660</v>
      </c>
      <c r="L265" s="21">
        <f t="shared" si="20"/>
        <v>121953</v>
      </c>
    </row>
    <row r="266" spans="1:22">
      <c r="A266" s="68">
        <v>1982</v>
      </c>
      <c r="B266" s="15">
        <f t="shared" ref="B266:L266" si="21">IF(AND(B215="-",B164="-",B113="-",B62="-",B11="-"),"-",SUM(B215,B164,B113,B62,B11))</f>
        <v>7355</v>
      </c>
      <c r="C266" s="15">
        <f t="shared" si="21"/>
        <v>12371</v>
      </c>
      <c r="D266" s="15">
        <f t="shared" si="21"/>
        <v>8257</v>
      </c>
      <c r="E266" s="15">
        <f t="shared" si="21"/>
        <v>9867</v>
      </c>
      <c r="F266" s="15">
        <f t="shared" si="21"/>
        <v>24339</v>
      </c>
      <c r="G266" s="15">
        <f t="shared" si="21"/>
        <v>46920</v>
      </c>
      <c r="H266" s="15">
        <f t="shared" si="21"/>
        <v>35983</v>
      </c>
      <c r="I266" s="15">
        <f t="shared" si="21"/>
        <v>13950</v>
      </c>
      <c r="J266" s="15">
        <f t="shared" si="21"/>
        <v>9544</v>
      </c>
      <c r="K266" s="15">
        <f t="shared" si="21"/>
        <v>2675</v>
      </c>
      <c r="L266" s="21">
        <f t="shared" si="21"/>
        <v>171261</v>
      </c>
    </row>
    <row r="267" spans="1:22">
      <c r="A267" s="68">
        <v>1983</v>
      </c>
      <c r="B267" s="15">
        <f t="shared" ref="B267:L267" si="22">IF(AND(B216="-",B165="-",B114="-",B63="-",B12="-"),"-",SUM(B216,B165,B114,B63,B12))</f>
        <v>2091</v>
      </c>
      <c r="C267" s="15">
        <f t="shared" si="22"/>
        <v>2354</v>
      </c>
      <c r="D267" s="15">
        <f t="shared" si="22"/>
        <v>6579</v>
      </c>
      <c r="E267" s="15">
        <f t="shared" si="22"/>
        <v>10400</v>
      </c>
      <c r="F267" s="15">
        <f t="shared" si="22"/>
        <v>23200</v>
      </c>
      <c r="G267" s="15">
        <f t="shared" si="22"/>
        <v>42539</v>
      </c>
      <c r="H267" s="15">
        <f t="shared" si="22"/>
        <v>21151</v>
      </c>
      <c r="I267" s="15">
        <f t="shared" si="22"/>
        <v>8871</v>
      </c>
      <c r="J267" s="15">
        <f t="shared" si="22"/>
        <v>5389</v>
      </c>
      <c r="K267" s="15">
        <f t="shared" si="22"/>
        <v>101</v>
      </c>
      <c r="L267" s="21">
        <f t="shared" si="22"/>
        <v>122675</v>
      </c>
    </row>
    <row r="268" spans="1:22">
      <c r="A268" s="68">
        <v>1984</v>
      </c>
      <c r="B268" s="15">
        <f t="shared" ref="B268:L268" si="23">IF(AND(B217="-",B166="-",B115="-",B64="-",B13="-"),"-",SUM(B217,B166,B115,B64,B13))</f>
        <v>1916</v>
      </c>
      <c r="C268" s="15">
        <f t="shared" si="23"/>
        <v>2166</v>
      </c>
      <c r="D268" s="15">
        <f t="shared" si="23"/>
        <v>6475</v>
      </c>
      <c r="E268" s="15">
        <f t="shared" si="23"/>
        <v>9385</v>
      </c>
      <c r="F268" s="15">
        <f t="shared" si="23"/>
        <v>15419</v>
      </c>
      <c r="G268" s="15">
        <f t="shared" si="23"/>
        <v>49667</v>
      </c>
      <c r="H268" s="15">
        <f t="shared" si="23"/>
        <v>27994</v>
      </c>
      <c r="I268" s="15">
        <f t="shared" si="23"/>
        <v>9699</v>
      </c>
      <c r="J268" s="15">
        <f t="shared" si="23"/>
        <v>3471</v>
      </c>
      <c r="K268" s="15">
        <f t="shared" si="23"/>
        <v>772</v>
      </c>
      <c r="L268" s="21">
        <f t="shared" si="23"/>
        <v>126964</v>
      </c>
    </row>
    <row r="269" spans="1:22">
      <c r="A269" s="68">
        <v>1985</v>
      </c>
      <c r="B269" s="15">
        <f t="shared" ref="B269:L269" si="24">IF(AND(B218="-",B167="-",B116="-",B65="-",B14="-"),"-",SUM(B218,B167,B116,B65,B14))</f>
        <v>9012</v>
      </c>
      <c r="C269" s="15">
        <f t="shared" si="24"/>
        <v>16882</v>
      </c>
      <c r="D269" s="15">
        <f t="shared" si="24"/>
        <v>11939</v>
      </c>
      <c r="E269" s="15">
        <f t="shared" si="24"/>
        <v>18509</v>
      </c>
      <c r="F269" s="15">
        <f t="shared" si="24"/>
        <v>33553</v>
      </c>
      <c r="G269" s="15">
        <f t="shared" si="24"/>
        <v>52550</v>
      </c>
      <c r="H269" s="15">
        <f t="shared" si="24"/>
        <v>31535</v>
      </c>
      <c r="I269" s="15">
        <f t="shared" si="24"/>
        <v>11763</v>
      </c>
      <c r="J269" s="15">
        <f t="shared" si="24"/>
        <v>4230</v>
      </c>
      <c r="K269" s="15">
        <f t="shared" si="24"/>
        <v>1924</v>
      </c>
      <c r="L269" s="21">
        <f t="shared" si="24"/>
        <v>191897</v>
      </c>
    </row>
    <row r="270" spans="1:22">
      <c r="A270" s="68">
        <v>1986</v>
      </c>
      <c r="B270" s="15">
        <f t="shared" ref="B270:L270" si="25">IF(AND(B219="-",B168="-",B117="-",B66="-",B15="-"),"-",SUM(B219,B168,B117,B66,B15))</f>
        <v>2129</v>
      </c>
      <c r="C270" s="15">
        <f t="shared" si="25"/>
        <v>13939</v>
      </c>
      <c r="D270" s="15">
        <f t="shared" si="25"/>
        <v>18354</v>
      </c>
      <c r="E270" s="15">
        <f t="shared" si="25"/>
        <v>14983</v>
      </c>
      <c r="F270" s="15">
        <f t="shared" si="25"/>
        <v>37284</v>
      </c>
      <c r="G270" s="15">
        <f t="shared" si="25"/>
        <v>58185</v>
      </c>
      <c r="H270" s="15">
        <f t="shared" si="25"/>
        <v>36845</v>
      </c>
      <c r="I270" s="15">
        <f t="shared" si="25"/>
        <v>8188</v>
      </c>
      <c r="J270" s="15">
        <f t="shared" si="25"/>
        <v>4807</v>
      </c>
      <c r="K270" s="15">
        <f t="shared" si="25"/>
        <v>885</v>
      </c>
      <c r="L270" s="21">
        <f t="shared" si="25"/>
        <v>195599</v>
      </c>
    </row>
    <row r="271" spans="1:22">
      <c r="A271" s="68">
        <v>1987</v>
      </c>
      <c r="B271" s="15">
        <f t="shared" ref="B271:L271" si="26">IF(AND(B220="-",B169="-",B118="-",B67="-",B16="-"),"-",SUM(B220,B169,B118,B67,B16))</f>
        <v>8638</v>
      </c>
      <c r="C271" s="15">
        <f t="shared" si="26"/>
        <v>18933</v>
      </c>
      <c r="D271" s="15">
        <f t="shared" si="26"/>
        <v>17577</v>
      </c>
      <c r="E271" s="15">
        <f t="shared" si="26"/>
        <v>17243</v>
      </c>
      <c r="F271" s="15">
        <f t="shared" si="26"/>
        <v>41073</v>
      </c>
      <c r="G271" s="15">
        <f t="shared" si="26"/>
        <v>83956</v>
      </c>
      <c r="H271" s="15">
        <f t="shared" si="26"/>
        <v>52250</v>
      </c>
      <c r="I271" s="15">
        <f t="shared" si="26"/>
        <v>19596</v>
      </c>
      <c r="J271" s="15">
        <f t="shared" si="26"/>
        <v>7342</v>
      </c>
      <c r="K271" s="15">
        <f t="shared" si="26"/>
        <v>1662</v>
      </c>
      <c r="L271" s="21">
        <f t="shared" si="26"/>
        <v>268270</v>
      </c>
    </row>
    <row r="272" spans="1:22">
      <c r="A272" s="68">
        <v>1988</v>
      </c>
      <c r="B272" s="15">
        <f t="shared" ref="B272:L272" si="27">IF(AND(B221="-",B170="-",B119="-",B68="-",B17="-"),"-",SUM(B221,B170,B119,B68,B17))</f>
        <v>10596</v>
      </c>
      <c r="C272" s="15">
        <f t="shared" si="27"/>
        <v>16108</v>
      </c>
      <c r="D272" s="15">
        <f t="shared" si="27"/>
        <v>18934</v>
      </c>
      <c r="E272" s="15">
        <f t="shared" si="27"/>
        <v>23806</v>
      </c>
      <c r="F272" s="15">
        <f t="shared" si="27"/>
        <v>47573</v>
      </c>
      <c r="G272" s="15">
        <f t="shared" si="27"/>
        <v>76084</v>
      </c>
      <c r="H272" s="15">
        <f t="shared" si="27"/>
        <v>33379</v>
      </c>
      <c r="I272" s="15">
        <f t="shared" si="27"/>
        <v>12049</v>
      </c>
      <c r="J272" s="15">
        <f t="shared" si="27"/>
        <v>3826</v>
      </c>
      <c r="K272" s="15">
        <f t="shared" si="27"/>
        <v>42</v>
      </c>
      <c r="L272" s="21">
        <f t="shared" si="27"/>
        <v>242397</v>
      </c>
    </row>
    <row r="273" spans="1:12">
      <c r="A273" s="68">
        <v>1989</v>
      </c>
      <c r="B273" s="15">
        <f t="shared" ref="B273:L273" si="28">IF(AND(B222="-",B171="-",B120="-",B69="-",B18="-"),"-",SUM(B222,B171,B120,B69,B18))</f>
        <v>9830</v>
      </c>
      <c r="C273" s="15">
        <f t="shared" si="28"/>
        <v>15912</v>
      </c>
      <c r="D273" s="15">
        <f t="shared" si="28"/>
        <v>35010</v>
      </c>
      <c r="E273" s="15">
        <f t="shared" si="28"/>
        <v>17683</v>
      </c>
      <c r="F273" s="15">
        <f t="shared" si="28"/>
        <v>41384</v>
      </c>
      <c r="G273" s="15">
        <f t="shared" si="28"/>
        <v>70430</v>
      </c>
      <c r="H273" s="15">
        <f t="shared" si="28"/>
        <v>36223</v>
      </c>
      <c r="I273" s="15">
        <f t="shared" si="28"/>
        <v>12547</v>
      </c>
      <c r="J273" s="15">
        <f t="shared" si="28"/>
        <v>4046</v>
      </c>
      <c r="K273" s="15">
        <f t="shared" si="28"/>
        <v>1870</v>
      </c>
      <c r="L273" s="21">
        <f t="shared" si="28"/>
        <v>244935</v>
      </c>
    </row>
    <row r="274" spans="1:12">
      <c r="A274" s="68">
        <v>1990</v>
      </c>
      <c r="B274" s="15">
        <f t="shared" ref="B274:L274" si="29">IF(AND(B223="-",B172="-",B121="-",B70="-",B19="-"),"-",SUM(B223,B172,B121,B70,B19))</f>
        <v>10169</v>
      </c>
      <c r="C274" s="15">
        <f t="shared" si="29"/>
        <v>20580</v>
      </c>
      <c r="D274" s="15">
        <f t="shared" si="29"/>
        <v>30293</v>
      </c>
      <c r="E274" s="15">
        <f t="shared" si="29"/>
        <v>10766</v>
      </c>
      <c r="F274" s="15">
        <f t="shared" si="29"/>
        <v>54017</v>
      </c>
      <c r="G274" s="15">
        <f t="shared" si="29"/>
        <v>82146</v>
      </c>
      <c r="H274" s="15">
        <f t="shared" si="29"/>
        <v>23878</v>
      </c>
      <c r="I274" s="15">
        <f t="shared" si="29"/>
        <v>11805</v>
      </c>
      <c r="J274" s="15">
        <f t="shared" si="29"/>
        <v>5123</v>
      </c>
      <c r="K274" s="15">
        <f t="shared" si="29"/>
        <v>3355</v>
      </c>
      <c r="L274" s="21">
        <f t="shared" si="29"/>
        <v>252132</v>
      </c>
    </row>
    <row r="275" spans="1:12">
      <c r="A275" s="68">
        <v>1991</v>
      </c>
      <c r="B275" s="15">
        <f t="shared" ref="B275:L275" si="30">IF(AND(B224="-",B173="-",B122="-",B71="-",B20="-"),"-",SUM(B224,B173,B122,B71,B20))</f>
        <v>55</v>
      </c>
      <c r="C275" s="15">
        <f t="shared" si="30"/>
        <v>12216</v>
      </c>
      <c r="D275" s="15">
        <f t="shared" si="30"/>
        <v>18217</v>
      </c>
      <c r="E275" s="15">
        <f t="shared" si="30"/>
        <v>12001</v>
      </c>
      <c r="F275" s="15">
        <f t="shared" si="30"/>
        <v>49602</v>
      </c>
      <c r="G275" s="15">
        <f t="shared" si="30"/>
        <v>71235</v>
      </c>
      <c r="H275" s="15">
        <f t="shared" si="30"/>
        <v>20690</v>
      </c>
      <c r="I275" s="15">
        <f t="shared" si="30"/>
        <v>8102</v>
      </c>
      <c r="J275" s="15">
        <f t="shared" si="30"/>
        <v>4454</v>
      </c>
      <c r="K275" s="15">
        <f t="shared" si="30"/>
        <v>58</v>
      </c>
      <c r="L275" s="21">
        <f t="shared" si="30"/>
        <v>196630</v>
      </c>
    </row>
    <row r="276" spans="1:12">
      <c r="A276" s="68">
        <v>1992</v>
      </c>
      <c r="B276" s="15">
        <f t="shared" ref="B276:L276" si="31">IF(AND(B225="-",B174="-",B123="-",B72="-",B21="-"),"-",SUM(B225,B174,B123,B72,B21))</f>
        <v>2006</v>
      </c>
      <c r="C276" s="15">
        <f t="shared" si="31"/>
        <v>9713</v>
      </c>
      <c r="D276" s="15">
        <f t="shared" si="31"/>
        <v>9877</v>
      </c>
      <c r="E276" s="15">
        <f t="shared" si="31"/>
        <v>11543</v>
      </c>
      <c r="F276" s="15">
        <f t="shared" si="31"/>
        <v>13636</v>
      </c>
      <c r="G276" s="15">
        <f t="shared" si="31"/>
        <v>41944</v>
      </c>
      <c r="H276" s="15">
        <f t="shared" si="31"/>
        <v>15063</v>
      </c>
      <c r="I276" s="15">
        <f t="shared" si="31"/>
        <v>17477</v>
      </c>
      <c r="J276" s="15">
        <f t="shared" si="31"/>
        <v>5759</v>
      </c>
      <c r="K276" s="15">
        <f t="shared" si="31"/>
        <v>849</v>
      </c>
      <c r="L276" s="21">
        <f t="shared" si="31"/>
        <v>127867</v>
      </c>
    </row>
    <row r="277" spans="1:12">
      <c r="A277" s="68">
        <v>1993</v>
      </c>
      <c r="B277" s="15">
        <f t="shared" ref="B277:L277" si="32">IF(AND(B226="-",B175="-",B124="-",B73="-",B22="-"),"-",SUM(B226,B175,B124,B73,B22))</f>
        <v>879</v>
      </c>
      <c r="C277" s="15">
        <f t="shared" si="32"/>
        <v>15036</v>
      </c>
      <c r="D277" s="15">
        <f t="shared" si="32"/>
        <v>17597</v>
      </c>
      <c r="E277" s="15">
        <f t="shared" si="32"/>
        <v>17871</v>
      </c>
      <c r="F277" s="15">
        <f t="shared" si="32"/>
        <v>15461</v>
      </c>
      <c r="G277" s="15">
        <f t="shared" si="32"/>
        <v>54935</v>
      </c>
      <c r="H277" s="15">
        <f t="shared" si="32"/>
        <v>36947</v>
      </c>
      <c r="I277" s="15">
        <f t="shared" si="32"/>
        <v>11417</v>
      </c>
      <c r="J277" s="15">
        <f t="shared" si="32"/>
        <v>4744</v>
      </c>
      <c r="K277" s="15">
        <f t="shared" si="32"/>
        <v>0</v>
      </c>
      <c r="L277" s="21">
        <f t="shared" si="32"/>
        <v>174887</v>
      </c>
    </row>
    <row r="278" spans="1:12">
      <c r="A278" s="68">
        <v>1994</v>
      </c>
      <c r="B278" s="15">
        <f t="shared" ref="B278:J278" si="33">IF(AND(B227="-",B176="-",B125="-",B74="-",B23="-"),"-",SUM(B227,B176,B125,B74,B23))</f>
        <v>3013</v>
      </c>
      <c r="C278" s="15">
        <f t="shared" si="33"/>
        <v>15387</v>
      </c>
      <c r="D278" s="15">
        <f t="shared" si="33"/>
        <v>19540</v>
      </c>
      <c r="E278" s="15">
        <f t="shared" si="33"/>
        <v>25367</v>
      </c>
      <c r="F278" s="15">
        <f t="shared" si="33"/>
        <v>37974</v>
      </c>
      <c r="G278" s="15">
        <f t="shared" si="33"/>
        <v>44976</v>
      </c>
      <c r="H278" s="15">
        <f t="shared" si="33"/>
        <v>30998</v>
      </c>
      <c r="I278" s="15">
        <f t="shared" si="33"/>
        <v>14988</v>
      </c>
      <c r="J278" s="15">
        <f t="shared" si="33"/>
        <v>9848</v>
      </c>
      <c r="K278" s="96" t="s">
        <v>63</v>
      </c>
      <c r="L278" s="21">
        <f t="shared" ref="L278:L306" si="34">IF(AND(L227="-",L176="-",L125="-",L74="-",L23="-"),"-",SUM(L227,L176,L125,L74,L23))</f>
        <v>202091</v>
      </c>
    </row>
    <row r="279" spans="1:12">
      <c r="A279" s="68">
        <v>1995</v>
      </c>
      <c r="B279" s="15">
        <f t="shared" ref="B279:J279" si="35">IF(AND(B228="-",B177="-",B126="-",B75="-",B24="-"),"-",SUM(B228,B177,B126,B75,B24))</f>
        <v>360</v>
      </c>
      <c r="C279" s="15">
        <f t="shared" si="35"/>
        <v>22917</v>
      </c>
      <c r="D279" s="15">
        <f t="shared" si="35"/>
        <v>50164</v>
      </c>
      <c r="E279" s="15">
        <f t="shared" si="35"/>
        <v>59539</v>
      </c>
      <c r="F279" s="15">
        <f t="shared" si="35"/>
        <v>74040</v>
      </c>
      <c r="G279" s="15">
        <f t="shared" si="35"/>
        <v>97536</v>
      </c>
      <c r="H279" s="15">
        <f t="shared" si="35"/>
        <v>46988</v>
      </c>
      <c r="I279" s="15">
        <f t="shared" si="35"/>
        <v>22049</v>
      </c>
      <c r="J279" s="15">
        <f t="shared" si="35"/>
        <v>4911</v>
      </c>
      <c r="K279" s="96" t="s">
        <v>63</v>
      </c>
      <c r="L279" s="21">
        <f t="shared" si="34"/>
        <v>378504</v>
      </c>
    </row>
    <row r="280" spans="1:12">
      <c r="A280" s="68">
        <v>1996</v>
      </c>
      <c r="B280" s="15">
        <f t="shared" ref="B280:J280" si="36">IF(AND(B229="-",B178="-",B127="-",B76="-",B25="-"),"-",SUM(B229,B178,B127,B76,B25))</f>
        <v>49</v>
      </c>
      <c r="C280" s="15">
        <f t="shared" si="36"/>
        <v>35215</v>
      </c>
      <c r="D280" s="15">
        <f t="shared" si="36"/>
        <v>30349</v>
      </c>
      <c r="E280" s="15">
        <f t="shared" si="36"/>
        <v>25186</v>
      </c>
      <c r="F280" s="15">
        <f t="shared" si="36"/>
        <v>43242</v>
      </c>
      <c r="G280" s="15">
        <f t="shared" si="36"/>
        <v>46756</v>
      </c>
      <c r="H280" s="15">
        <f t="shared" si="36"/>
        <v>30943</v>
      </c>
      <c r="I280" s="15">
        <f t="shared" si="36"/>
        <v>10424</v>
      </c>
      <c r="J280" s="15">
        <f t="shared" si="36"/>
        <v>3141</v>
      </c>
      <c r="K280" s="96" t="s">
        <v>63</v>
      </c>
      <c r="L280" s="21">
        <f t="shared" si="34"/>
        <v>225305</v>
      </c>
    </row>
    <row r="281" spans="1:12">
      <c r="A281" s="68">
        <v>1997</v>
      </c>
      <c r="B281" s="96" t="s">
        <v>63</v>
      </c>
      <c r="C281" s="15">
        <f t="shared" ref="C281:K281" si="37">IF(AND(C230="-",C179="-",C128="-",C77="-",C26="-"),"-",SUM(C230,C179,C128,C77,C26))</f>
        <v>21546</v>
      </c>
      <c r="D281" s="15">
        <f t="shared" si="37"/>
        <v>29711</v>
      </c>
      <c r="E281" s="15">
        <f t="shared" si="37"/>
        <v>33269</v>
      </c>
      <c r="F281" s="15">
        <f t="shared" si="37"/>
        <v>44245</v>
      </c>
      <c r="G281" s="15">
        <f t="shared" si="37"/>
        <v>60223</v>
      </c>
      <c r="H281" s="15">
        <f t="shared" si="37"/>
        <v>35290</v>
      </c>
      <c r="I281" s="15">
        <f t="shared" si="37"/>
        <v>6493</v>
      </c>
      <c r="J281" s="15">
        <f t="shared" si="37"/>
        <v>3212</v>
      </c>
      <c r="K281" s="15">
        <f t="shared" si="37"/>
        <v>380</v>
      </c>
      <c r="L281" s="21">
        <f t="shared" si="34"/>
        <v>234369</v>
      </c>
    </row>
    <row r="282" spans="1:12">
      <c r="A282" s="68">
        <v>1998</v>
      </c>
      <c r="B282" s="96" t="s">
        <v>63</v>
      </c>
      <c r="C282" s="15">
        <f t="shared" ref="C282:J283" si="38">IF(AND(C231="-",C180="-",C129="-",C78="-",C27="-"),"-",SUM(C231,C180,C129,C78,C27))</f>
        <v>6225</v>
      </c>
      <c r="D282" s="15">
        <f t="shared" si="38"/>
        <v>17692</v>
      </c>
      <c r="E282" s="15">
        <f t="shared" si="38"/>
        <v>20642</v>
      </c>
      <c r="F282" s="15">
        <f t="shared" si="38"/>
        <v>31544</v>
      </c>
      <c r="G282" s="15">
        <f t="shared" si="38"/>
        <v>34757</v>
      </c>
      <c r="H282" s="15">
        <f t="shared" si="38"/>
        <v>28604</v>
      </c>
      <c r="I282" s="15">
        <f t="shared" si="38"/>
        <v>8880</v>
      </c>
      <c r="J282" s="15">
        <f t="shared" si="38"/>
        <v>3480</v>
      </c>
      <c r="K282" s="96" t="s">
        <v>63</v>
      </c>
      <c r="L282" s="21">
        <f t="shared" si="34"/>
        <v>151824</v>
      </c>
    </row>
    <row r="283" spans="1:12">
      <c r="A283" s="68">
        <v>1999</v>
      </c>
      <c r="B283" s="15">
        <f>IF(AND(B232="-",B181="-",B130="-",B79="-",B28="-"),"-",SUM(B232,B181,B130,B79,B28))</f>
        <v>14</v>
      </c>
      <c r="C283" s="15">
        <f t="shared" si="38"/>
        <v>8721</v>
      </c>
      <c r="D283" s="15">
        <f t="shared" si="38"/>
        <v>11785</v>
      </c>
      <c r="E283" s="15">
        <f t="shared" si="38"/>
        <v>6592</v>
      </c>
      <c r="F283" s="15">
        <f t="shared" si="38"/>
        <v>27755</v>
      </c>
      <c r="G283" s="15">
        <f t="shared" si="38"/>
        <v>44191</v>
      </c>
      <c r="H283" s="15">
        <f t="shared" si="38"/>
        <v>32134</v>
      </c>
      <c r="I283" s="15">
        <f t="shared" si="38"/>
        <v>10442</v>
      </c>
      <c r="J283" s="15">
        <f t="shared" si="38"/>
        <v>5421</v>
      </c>
      <c r="K283" s="96" t="s">
        <v>63</v>
      </c>
      <c r="L283" s="21">
        <f t="shared" si="34"/>
        <v>147055</v>
      </c>
    </row>
    <row r="284" spans="1:12">
      <c r="A284" s="68">
        <v>2000</v>
      </c>
      <c r="B284" s="96" t="s">
        <v>63</v>
      </c>
      <c r="C284" s="96" t="s">
        <v>63</v>
      </c>
      <c r="D284" s="15">
        <f t="shared" ref="D284:K293" si="39">IF(AND(D233="-",D182="-",D131="-",D80="-",D29="-"),"-",SUM(D233,D182,D131,D80,D29))</f>
        <v>36688</v>
      </c>
      <c r="E284" s="15">
        <f t="shared" si="39"/>
        <v>33700</v>
      </c>
      <c r="F284" s="15">
        <f t="shared" si="39"/>
        <v>43225</v>
      </c>
      <c r="G284" s="15">
        <f t="shared" si="39"/>
        <v>44493</v>
      </c>
      <c r="H284" s="15">
        <f t="shared" si="39"/>
        <v>33006</v>
      </c>
      <c r="I284" s="15">
        <f t="shared" si="39"/>
        <v>16346</v>
      </c>
      <c r="J284" s="15">
        <f t="shared" si="39"/>
        <v>5466</v>
      </c>
      <c r="K284" s="15">
        <f t="shared" si="39"/>
        <v>1451</v>
      </c>
      <c r="L284" s="21">
        <f t="shared" si="34"/>
        <v>214375</v>
      </c>
    </row>
    <row r="285" spans="1:12">
      <c r="A285" s="68">
        <v>2001</v>
      </c>
      <c r="B285" s="96" t="s">
        <v>63</v>
      </c>
      <c r="C285" s="15">
        <f t="shared" ref="C285:C306" si="40">IF(AND(C234="-",C183="-",C132="-",C81="-",C30="-"),"-",SUM(C234,C183,C132,C81,C30))</f>
        <v>1573</v>
      </c>
      <c r="D285" s="15">
        <f t="shared" si="39"/>
        <v>26353</v>
      </c>
      <c r="E285" s="15">
        <f t="shared" si="39"/>
        <v>25889</v>
      </c>
      <c r="F285" s="15">
        <f t="shared" si="39"/>
        <v>21705</v>
      </c>
      <c r="G285" s="15">
        <f t="shared" si="39"/>
        <v>37640</v>
      </c>
      <c r="H285" s="15">
        <f t="shared" si="39"/>
        <v>29198</v>
      </c>
      <c r="I285" s="15">
        <f t="shared" si="39"/>
        <v>14103</v>
      </c>
      <c r="J285" s="15">
        <f t="shared" si="39"/>
        <v>6081</v>
      </c>
      <c r="K285" s="15">
        <f t="shared" si="39"/>
        <v>2593</v>
      </c>
      <c r="L285" s="21">
        <f t="shared" si="34"/>
        <v>165135</v>
      </c>
    </row>
    <row r="286" spans="1:12">
      <c r="A286" s="68">
        <v>2002</v>
      </c>
      <c r="B286" s="15">
        <f t="shared" ref="B286:B306" si="41">IF(AND(B235="-",B184="-",B133="-",B82="-",B31="-"),"-",SUM(B235,B184,B133,B82,B31))</f>
        <v>194</v>
      </c>
      <c r="C286" s="15">
        <f t="shared" si="40"/>
        <v>3760</v>
      </c>
      <c r="D286" s="15">
        <f t="shared" si="39"/>
        <v>40477</v>
      </c>
      <c r="E286" s="15">
        <f t="shared" si="39"/>
        <v>30761</v>
      </c>
      <c r="F286" s="15">
        <f t="shared" si="39"/>
        <v>36535</v>
      </c>
      <c r="G286" s="15">
        <f t="shared" si="39"/>
        <v>46562</v>
      </c>
      <c r="H286" s="15">
        <f t="shared" si="39"/>
        <v>39552</v>
      </c>
      <c r="I286" s="15">
        <f t="shared" si="39"/>
        <v>10007</v>
      </c>
      <c r="J286" s="15">
        <f t="shared" si="39"/>
        <v>1823</v>
      </c>
      <c r="K286" s="15">
        <f t="shared" si="39"/>
        <v>381</v>
      </c>
      <c r="L286" s="21">
        <f t="shared" si="34"/>
        <v>210052</v>
      </c>
    </row>
    <row r="287" spans="1:12">
      <c r="A287" s="68">
        <v>2003</v>
      </c>
      <c r="B287" s="15">
        <f t="shared" si="41"/>
        <v>607</v>
      </c>
      <c r="C287" s="15">
        <f t="shared" si="40"/>
        <v>6374</v>
      </c>
      <c r="D287" s="15">
        <f t="shared" si="39"/>
        <v>15069</v>
      </c>
      <c r="E287" s="15">
        <f t="shared" si="39"/>
        <v>19600</v>
      </c>
      <c r="F287" s="15">
        <f t="shared" si="39"/>
        <v>24402</v>
      </c>
      <c r="G287" s="15">
        <f t="shared" si="39"/>
        <v>37972</v>
      </c>
      <c r="H287" s="15">
        <f t="shared" si="39"/>
        <v>19455</v>
      </c>
      <c r="I287" s="15">
        <f t="shared" si="39"/>
        <v>8217</v>
      </c>
      <c r="J287" s="15">
        <f t="shared" si="39"/>
        <v>2667</v>
      </c>
      <c r="K287" s="15">
        <f t="shared" si="39"/>
        <v>264</v>
      </c>
      <c r="L287" s="21">
        <f t="shared" si="34"/>
        <v>134627</v>
      </c>
    </row>
    <row r="288" spans="1:12">
      <c r="A288" s="68">
        <v>2004</v>
      </c>
      <c r="B288" s="15">
        <f t="shared" si="41"/>
        <v>183</v>
      </c>
      <c r="C288" s="15">
        <f t="shared" si="40"/>
        <v>999</v>
      </c>
      <c r="D288" s="15">
        <f t="shared" si="39"/>
        <v>32865</v>
      </c>
      <c r="E288" s="15">
        <f t="shared" si="39"/>
        <v>33471</v>
      </c>
      <c r="F288" s="15">
        <f t="shared" si="39"/>
        <v>33038</v>
      </c>
      <c r="G288" s="15">
        <f t="shared" si="39"/>
        <v>63055</v>
      </c>
      <c r="H288" s="15">
        <f t="shared" si="39"/>
        <v>36822</v>
      </c>
      <c r="I288" s="15">
        <f t="shared" si="39"/>
        <v>12468</v>
      </c>
      <c r="J288" s="15">
        <f t="shared" si="39"/>
        <v>4303</v>
      </c>
      <c r="K288" s="15">
        <f t="shared" si="39"/>
        <v>1539</v>
      </c>
      <c r="L288" s="21">
        <f t="shared" si="34"/>
        <v>218743</v>
      </c>
    </row>
    <row r="289" spans="1:12">
      <c r="A289" s="68">
        <v>2005</v>
      </c>
      <c r="B289" s="15">
        <f t="shared" si="41"/>
        <v>869</v>
      </c>
      <c r="C289" s="15">
        <f t="shared" si="40"/>
        <v>521</v>
      </c>
      <c r="D289" s="15">
        <f t="shared" si="39"/>
        <v>24631</v>
      </c>
      <c r="E289" s="15">
        <f t="shared" si="39"/>
        <v>21071</v>
      </c>
      <c r="F289" s="15">
        <f t="shared" si="39"/>
        <v>33300</v>
      </c>
      <c r="G289" s="15">
        <f t="shared" si="39"/>
        <v>39900</v>
      </c>
      <c r="H289" s="15">
        <f t="shared" si="39"/>
        <v>28870</v>
      </c>
      <c r="I289" s="15">
        <f t="shared" si="39"/>
        <v>16085</v>
      </c>
      <c r="J289" s="15">
        <f t="shared" si="39"/>
        <v>5868</v>
      </c>
      <c r="K289" s="15">
        <f t="shared" si="39"/>
        <v>965</v>
      </c>
      <c r="L289" s="21">
        <f t="shared" si="34"/>
        <v>172080</v>
      </c>
    </row>
    <row r="290" spans="1:12">
      <c r="A290" s="68">
        <v>2006</v>
      </c>
      <c r="B290" s="15">
        <f t="shared" si="41"/>
        <v>289</v>
      </c>
      <c r="C290" s="15">
        <f t="shared" si="40"/>
        <v>298</v>
      </c>
      <c r="D290" s="15">
        <f t="shared" si="39"/>
        <v>19198</v>
      </c>
      <c r="E290" s="15">
        <f t="shared" si="39"/>
        <v>21404</v>
      </c>
      <c r="F290" s="15">
        <f t="shared" si="39"/>
        <v>31338</v>
      </c>
      <c r="G290" s="15">
        <f t="shared" si="39"/>
        <v>34163</v>
      </c>
      <c r="H290" s="15">
        <f t="shared" si="39"/>
        <v>9684</v>
      </c>
      <c r="I290" s="15">
        <f t="shared" si="39"/>
        <v>7857</v>
      </c>
      <c r="J290" s="15">
        <f t="shared" si="39"/>
        <v>1827</v>
      </c>
      <c r="K290" s="15">
        <f t="shared" si="39"/>
        <v>448</v>
      </c>
      <c r="L290" s="21">
        <f t="shared" si="34"/>
        <v>126506</v>
      </c>
    </row>
    <row r="291" spans="1:12">
      <c r="A291" s="68">
        <v>2007</v>
      </c>
      <c r="B291" s="15">
        <f t="shared" si="41"/>
        <v>249</v>
      </c>
      <c r="C291" s="15">
        <f t="shared" si="40"/>
        <v>855</v>
      </c>
      <c r="D291" s="15">
        <f t="shared" si="39"/>
        <v>15043</v>
      </c>
      <c r="E291" s="15">
        <f t="shared" si="39"/>
        <v>15311</v>
      </c>
      <c r="F291" s="15">
        <f t="shared" si="39"/>
        <v>25091</v>
      </c>
      <c r="G291" s="15">
        <f t="shared" si="39"/>
        <v>27489</v>
      </c>
      <c r="H291" s="15">
        <f t="shared" si="39"/>
        <v>13969</v>
      </c>
      <c r="I291" s="15">
        <f t="shared" si="39"/>
        <v>4671</v>
      </c>
      <c r="J291" s="15">
        <f t="shared" si="39"/>
        <v>1817</v>
      </c>
      <c r="K291" s="15">
        <f t="shared" si="39"/>
        <v>1394</v>
      </c>
      <c r="L291" s="21">
        <f t="shared" si="34"/>
        <v>105889</v>
      </c>
    </row>
    <row r="292" spans="1:12">
      <c r="A292" s="68">
        <v>2008</v>
      </c>
      <c r="B292" s="15">
        <f t="shared" si="41"/>
        <v>206</v>
      </c>
      <c r="C292" s="15">
        <f t="shared" si="40"/>
        <v>185</v>
      </c>
      <c r="D292" s="15" t="str">
        <f t="shared" si="39"/>
        <v>-</v>
      </c>
      <c r="E292" s="15" t="str">
        <f t="shared" si="39"/>
        <v>-</v>
      </c>
      <c r="F292" s="15" t="str">
        <f t="shared" si="39"/>
        <v>-</v>
      </c>
      <c r="G292" s="15" t="str">
        <f t="shared" si="39"/>
        <v>-</v>
      </c>
      <c r="H292" s="15" t="str">
        <f t="shared" si="39"/>
        <v>-</v>
      </c>
      <c r="I292" s="15" t="str">
        <f t="shared" si="39"/>
        <v>-</v>
      </c>
      <c r="J292" s="15" t="str">
        <f t="shared" si="39"/>
        <v>-</v>
      </c>
      <c r="K292" s="15" t="str">
        <f t="shared" si="39"/>
        <v>-</v>
      </c>
      <c r="L292" s="21">
        <f t="shared" si="34"/>
        <v>391</v>
      </c>
    </row>
    <row r="293" spans="1:12">
      <c r="A293" s="68">
        <v>2009</v>
      </c>
      <c r="B293" s="15" t="str">
        <f t="shared" si="41"/>
        <v>-</v>
      </c>
      <c r="C293" s="15" t="str">
        <f t="shared" si="40"/>
        <v>-</v>
      </c>
      <c r="D293" s="15" t="str">
        <f t="shared" si="39"/>
        <v>-</v>
      </c>
      <c r="E293" s="15" t="str">
        <f t="shared" si="39"/>
        <v>-</v>
      </c>
      <c r="F293" s="15" t="str">
        <f t="shared" si="39"/>
        <v>-</v>
      </c>
      <c r="G293" s="15" t="str">
        <f t="shared" si="39"/>
        <v>-</v>
      </c>
      <c r="H293" s="15">
        <f t="shared" si="39"/>
        <v>2515</v>
      </c>
      <c r="I293" s="15">
        <f t="shared" si="39"/>
        <v>2844</v>
      </c>
      <c r="J293" s="15" t="str">
        <f t="shared" si="39"/>
        <v>-</v>
      </c>
      <c r="K293" s="15" t="str">
        <f t="shared" si="39"/>
        <v>-</v>
      </c>
      <c r="L293" s="21">
        <f t="shared" si="34"/>
        <v>5359</v>
      </c>
    </row>
    <row r="294" spans="1:12">
      <c r="A294" s="68">
        <v>2010</v>
      </c>
      <c r="B294" s="15" t="str">
        <f t="shared" si="41"/>
        <v>-</v>
      </c>
      <c r="C294" s="15" t="str">
        <f t="shared" si="40"/>
        <v>-</v>
      </c>
      <c r="D294" s="15">
        <f t="shared" ref="D294:K303" si="42">IF(AND(D243="-",D192="-",D141="-",D90="-",D39="-"),"-",SUM(D243,D192,D141,D90,D39))</f>
        <v>16774</v>
      </c>
      <c r="E294" s="15">
        <f t="shared" si="42"/>
        <v>7306</v>
      </c>
      <c r="F294" s="15">
        <f t="shared" si="42"/>
        <v>3412</v>
      </c>
      <c r="G294" s="15">
        <f t="shared" si="42"/>
        <v>9255</v>
      </c>
      <c r="H294" s="15">
        <f t="shared" si="42"/>
        <v>9757</v>
      </c>
      <c r="I294" s="15">
        <f t="shared" si="42"/>
        <v>2163</v>
      </c>
      <c r="J294" s="15" t="str">
        <f t="shared" si="42"/>
        <v>-</v>
      </c>
      <c r="K294" s="15" t="str">
        <f t="shared" si="42"/>
        <v>-</v>
      </c>
      <c r="L294" s="21">
        <f t="shared" si="34"/>
        <v>48667</v>
      </c>
    </row>
    <row r="295" spans="1:12">
      <c r="A295" s="68">
        <v>2011</v>
      </c>
      <c r="B295" s="15" t="str">
        <f t="shared" si="41"/>
        <v>-</v>
      </c>
      <c r="C295" s="15" t="str">
        <f t="shared" si="40"/>
        <v>-</v>
      </c>
      <c r="D295" s="15">
        <f t="shared" si="42"/>
        <v>15565</v>
      </c>
      <c r="E295" s="15">
        <f t="shared" si="42"/>
        <v>7794</v>
      </c>
      <c r="F295" s="15">
        <f t="shared" si="42"/>
        <v>9615</v>
      </c>
      <c r="G295" s="15">
        <f t="shared" si="42"/>
        <v>25170</v>
      </c>
      <c r="H295" s="15">
        <f t="shared" si="42"/>
        <v>19169</v>
      </c>
      <c r="I295" s="15">
        <f t="shared" si="42"/>
        <v>10932</v>
      </c>
      <c r="J295" s="15">
        <f t="shared" si="42"/>
        <v>3431</v>
      </c>
      <c r="K295" s="15" t="str">
        <f t="shared" si="42"/>
        <v>-</v>
      </c>
      <c r="L295" s="21">
        <f t="shared" si="34"/>
        <v>91676</v>
      </c>
    </row>
    <row r="296" spans="1:12">
      <c r="A296" s="68">
        <v>2012</v>
      </c>
      <c r="B296" s="15" t="str">
        <f t="shared" si="41"/>
        <v>-</v>
      </c>
      <c r="C296" s="15" t="str">
        <f t="shared" si="40"/>
        <v>-</v>
      </c>
      <c r="D296" s="15">
        <f t="shared" si="42"/>
        <v>21466</v>
      </c>
      <c r="E296" s="15">
        <f t="shared" si="42"/>
        <v>21212</v>
      </c>
      <c r="F296" s="15">
        <f t="shared" si="42"/>
        <v>29506</v>
      </c>
      <c r="G296" s="15">
        <f t="shared" si="42"/>
        <v>38384</v>
      </c>
      <c r="H296" s="15">
        <f t="shared" si="42"/>
        <v>22993</v>
      </c>
      <c r="I296" s="15">
        <f t="shared" si="42"/>
        <v>10289</v>
      </c>
      <c r="J296" s="15">
        <f t="shared" si="42"/>
        <v>3588</v>
      </c>
      <c r="K296" s="15">
        <f t="shared" si="42"/>
        <v>569</v>
      </c>
      <c r="L296" s="21">
        <f t="shared" si="34"/>
        <v>148007</v>
      </c>
    </row>
    <row r="297" spans="1:12">
      <c r="A297" s="68">
        <v>2013</v>
      </c>
      <c r="B297" s="15" t="str">
        <f t="shared" si="41"/>
        <v>-</v>
      </c>
      <c r="C297" s="15" t="str">
        <f t="shared" si="40"/>
        <v>-</v>
      </c>
      <c r="D297" s="15">
        <f t="shared" si="42"/>
        <v>19602</v>
      </c>
      <c r="E297" s="15">
        <f t="shared" si="42"/>
        <v>18399</v>
      </c>
      <c r="F297" s="15">
        <f t="shared" si="42"/>
        <v>26829</v>
      </c>
      <c r="G297" s="15">
        <f t="shared" si="42"/>
        <v>45416</v>
      </c>
      <c r="H297" s="15">
        <f t="shared" si="42"/>
        <v>28244</v>
      </c>
      <c r="I297" s="15">
        <f t="shared" si="42"/>
        <v>6135</v>
      </c>
      <c r="J297" s="15">
        <f t="shared" si="42"/>
        <v>2245</v>
      </c>
      <c r="K297" s="15">
        <f t="shared" si="42"/>
        <v>426</v>
      </c>
      <c r="L297" s="21">
        <f t="shared" si="34"/>
        <v>147296</v>
      </c>
    </row>
    <row r="298" spans="1:12">
      <c r="A298" s="68">
        <v>2014</v>
      </c>
      <c r="B298" s="15" t="str">
        <f t="shared" si="41"/>
        <v>-</v>
      </c>
      <c r="C298" s="15" t="str">
        <f t="shared" si="40"/>
        <v>-</v>
      </c>
      <c r="D298" s="15">
        <f t="shared" si="42"/>
        <v>20226</v>
      </c>
      <c r="E298" s="15">
        <f t="shared" si="42"/>
        <v>12673</v>
      </c>
      <c r="F298" s="15">
        <f t="shared" si="42"/>
        <v>12618</v>
      </c>
      <c r="G298" s="15">
        <f t="shared" si="42"/>
        <v>31058</v>
      </c>
      <c r="H298" s="15">
        <f t="shared" si="42"/>
        <v>26751</v>
      </c>
      <c r="I298" s="15">
        <f t="shared" si="42"/>
        <v>11065</v>
      </c>
      <c r="J298" s="15">
        <f t="shared" si="42"/>
        <v>5193</v>
      </c>
      <c r="K298" s="15">
        <f t="shared" si="42"/>
        <v>723</v>
      </c>
      <c r="L298" s="21">
        <f t="shared" si="34"/>
        <v>120307</v>
      </c>
    </row>
    <row r="299" spans="1:12">
      <c r="A299" s="68">
        <v>2015</v>
      </c>
      <c r="B299" s="15" t="str">
        <f t="shared" si="41"/>
        <v>-</v>
      </c>
      <c r="C299" s="15" t="str">
        <f t="shared" si="40"/>
        <v>-</v>
      </c>
      <c r="D299" s="15">
        <f t="shared" si="42"/>
        <v>11085</v>
      </c>
      <c r="E299" s="15">
        <f t="shared" si="42"/>
        <v>10042</v>
      </c>
      <c r="F299" s="15">
        <f t="shared" si="42"/>
        <v>10465</v>
      </c>
      <c r="G299" s="15">
        <f t="shared" si="42"/>
        <v>18726</v>
      </c>
      <c r="H299" s="15">
        <f t="shared" si="42"/>
        <v>17471</v>
      </c>
      <c r="I299" s="15">
        <f t="shared" si="42"/>
        <v>10501</v>
      </c>
      <c r="J299" s="15">
        <f t="shared" si="42"/>
        <v>3483</v>
      </c>
      <c r="K299" s="15">
        <f t="shared" si="42"/>
        <v>5</v>
      </c>
      <c r="L299" s="21">
        <f t="shared" si="34"/>
        <v>81778</v>
      </c>
    </row>
    <row r="300" spans="1:12">
      <c r="A300" s="68">
        <v>2016</v>
      </c>
      <c r="B300" s="15" t="str">
        <f t="shared" si="41"/>
        <v>-</v>
      </c>
      <c r="C300" s="15" t="str">
        <f t="shared" si="40"/>
        <v>-</v>
      </c>
      <c r="D300" s="15">
        <f t="shared" si="42"/>
        <v>8006</v>
      </c>
      <c r="E300" s="15">
        <f t="shared" si="42"/>
        <v>9919</v>
      </c>
      <c r="F300" s="15">
        <f t="shared" si="42"/>
        <v>6439</v>
      </c>
      <c r="G300" s="15">
        <f t="shared" si="42"/>
        <v>19077</v>
      </c>
      <c r="H300" s="15">
        <f t="shared" si="42"/>
        <v>15132</v>
      </c>
      <c r="I300" s="15">
        <f t="shared" si="42"/>
        <v>9160</v>
      </c>
      <c r="J300" s="15">
        <f t="shared" si="42"/>
        <v>2366</v>
      </c>
      <c r="K300" s="15">
        <f t="shared" si="42"/>
        <v>0</v>
      </c>
      <c r="L300" s="21">
        <f t="shared" si="34"/>
        <v>70099</v>
      </c>
    </row>
    <row r="301" spans="1:12">
      <c r="A301" s="68">
        <v>2017</v>
      </c>
      <c r="B301" s="15" t="str">
        <f t="shared" si="41"/>
        <v>-</v>
      </c>
      <c r="C301" s="15" t="str">
        <f t="shared" si="40"/>
        <v>-</v>
      </c>
      <c r="D301" s="15">
        <f t="shared" si="42"/>
        <v>10105</v>
      </c>
      <c r="E301" s="15">
        <f t="shared" si="42"/>
        <v>5000</v>
      </c>
      <c r="F301" s="15">
        <f t="shared" si="42"/>
        <v>6574</v>
      </c>
      <c r="G301" s="15">
        <f t="shared" si="42"/>
        <v>22590</v>
      </c>
      <c r="H301" s="15">
        <f t="shared" si="42"/>
        <v>19358</v>
      </c>
      <c r="I301" s="15">
        <f t="shared" si="42"/>
        <v>8496</v>
      </c>
      <c r="J301" s="15">
        <f t="shared" si="42"/>
        <v>1851</v>
      </c>
      <c r="K301" s="15">
        <f t="shared" si="42"/>
        <v>0</v>
      </c>
      <c r="L301" s="21">
        <f t="shared" si="34"/>
        <v>73974</v>
      </c>
    </row>
    <row r="302" spans="1:12">
      <c r="A302" s="68">
        <v>2018</v>
      </c>
      <c r="B302" s="15" t="str">
        <f t="shared" si="41"/>
        <v>-</v>
      </c>
      <c r="C302" s="15" t="str">
        <f t="shared" si="40"/>
        <v>-</v>
      </c>
      <c r="D302" s="15">
        <f t="shared" si="42"/>
        <v>8140</v>
      </c>
      <c r="E302" s="15">
        <f t="shared" si="42"/>
        <v>2021</v>
      </c>
      <c r="F302" s="15">
        <f t="shared" si="42"/>
        <v>14953</v>
      </c>
      <c r="G302" s="15">
        <f t="shared" si="42"/>
        <v>37011</v>
      </c>
      <c r="H302" s="15">
        <f t="shared" si="42"/>
        <v>20393</v>
      </c>
      <c r="I302" s="15">
        <f t="shared" si="42"/>
        <v>9035</v>
      </c>
      <c r="J302" s="15">
        <f t="shared" si="42"/>
        <v>5072</v>
      </c>
      <c r="K302" s="15" t="str">
        <f t="shared" si="42"/>
        <v>-</v>
      </c>
      <c r="L302" s="21">
        <f t="shared" si="34"/>
        <v>96625</v>
      </c>
    </row>
    <row r="303" spans="1:12">
      <c r="A303" s="192">
        <v>2019</v>
      </c>
      <c r="B303" s="15" t="str">
        <f t="shared" si="41"/>
        <v>-</v>
      </c>
      <c r="C303" s="15" t="str">
        <f t="shared" si="40"/>
        <v>-</v>
      </c>
      <c r="D303" s="15">
        <f t="shared" si="42"/>
        <v>17350</v>
      </c>
      <c r="E303" s="15">
        <f t="shared" si="42"/>
        <v>5943</v>
      </c>
      <c r="F303" s="15">
        <f t="shared" si="42"/>
        <v>20911</v>
      </c>
      <c r="G303" s="15">
        <f t="shared" si="42"/>
        <v>25737</v>
      </c>
      <c r="H303" s="15">
        <f t="shared" si="42"/>
        <v>24892</v>
      </c>
      <c r="I303" s="15">
        <f t="shared" si="42"/>
        <v>7048</v>
      </c>
      <c r="J303" s="15">
        <f t="shared" si="42"/>
        <v>1821</v>
      </c>
      <c r="K303" s="15" t="str">
        <f t="shared" si="42"/>
        <v>-</v>
      </c>
      <c r="L303" s="21">
        <f t="shared" si="34"/>
        <v>103702</v>
      </c>
    </row>
    <row r="304" spans="1:12" ht="11.4">
      <c r="A304" s="192" t="s">
        <v>65</v>
      </c>
      <c r="B304" s="15" t="str">
        <f t="shared" si="41"/>
        <v>-</v>
      </c>
      <c r="C304" s="15" t="str">
        <f t="shared" si="40"/>
        <v>-</v>
      </c>
      <c r="D304" s="15" t="str">
        <f>IF(AND(D253="-",D202="-",D151="-",D100="-",D49="-"),"-",SUM(D253,D202,D151,D100,D49))</f>
        <v>-</v>
      </c>
      <c r="E304" s="15" t="s">
        <v>63</v>
      </c>
      <c r="F304" s="15" t="s">
        <v>63</v>
      </c>
      <c r="G304" s="15">
        <f t="shared" ref="G304:K306" si="43">IF(AND(G253="-",G202="-",G151="-",G100="-",G49="-"),"-",SUM(G253,G202,G151,G100,G49))</f>
        <v>29707</v>
      </c>
      <c r="H304" s="15">
        <f t="shared" si="43"/>
        <v>17986</v>
      </c>
      <c r="I304" s="15">
        <f t="shared" si="43"/>
        <v>7739</v>
      </c>
      <c r="J304" s="15">
        <f t="shared" si="43"/>
        <v>4264</v>
      </c>
      <c r="K304" s="15">
        <f t="shared" si="43"/>
        <v>147</v>
      </c>
      <c r="L304" s="21">
        <f t="shared" si="34"/>
        <v>59843</v>
      </c>
    </row>
    <row r="305" spans="1:12">
      <c r="A305" s="192">
        <v>2021</v>
      </c>
      <c r="B305" s="15" t="str">
        <f t="shared" si="41"/>
        <v>-</v>
      </c>
      <c r="C305" s="15" t="str">
        <f t="shared" si="40"/>
        <v>-</v>
      </c>
      <c r="D305" s="15">
        <f>IF(AND(D254="-",D203="-",D152="-",D101="-",D50="-"),"-",SUM(D254,D203,D152,D101,D50))</f>
        <v>12287</v>
      </c>
      <c r="E305" s="15">
        <f>IF(AND(E254="-",E203="-",E152="-",E101="-",E50="-"),"-",SUM(E254,E203,E152,E101,E50))</f>
        <v>8838</v>
      </c>
      <c r="F305" s="15">
        <f>IF(AND(F254="-",F203="-",F152="-",F101="-",F50="-"),"-",SUM(F254,F203,F152,F101,F50))</f>
        <v>10423</v>
      </c>
      <c r="G305" s="15">
        <f t="shared" si="43"/>
        <v>29678</v>
      </c>
      <c r="H305" s="15">
        <f t="shared" si="43"/>
        <v>16401</v>
      </c>
      <c r="I305" s="15">
        <f t="shared" si="43"/>
        <v>8361</v>
      </c>
      <c r="J305" s="15">
        <f t="shared" si="43"/>
        <v>2565</v>
      </c>
      <c r="K305" s="15" t="str">
        <f t="shared" si="43"/>
        <v>-</v>
      </c>
      <c r="L305" s="21">
        <f t="shared" si="34"/>
        <v>88553</v>
      </c>
    </row>
    <row r="306" spans="1:12">
      <c r="A306" s="192">
        <v>2022</v>
      </c>
      <c r="B306" s="15" t="str">
        <f t="shared" si="41"/>
        <v>-</v>
      </c>
      <c r="C306" s="15" t="str">
        <f t="shared" si="40"/>
        <v>-</v>
      </c>
      <c r="D306" s="15">
        <f>IF(AND(D255="-",D204="-",D153="-",D102="-",D51="-"),"-",SUM(D255,D204,D153,D102,D51))</f>
        <v>13665</v>
      </c>
      <c r="E306" s="15">
        <f>IF(AND(E255="-",E204="-",E153="-",E102="-",E51="-"),"-",SUM(E255,E204,E153,E102,E51))</f>
        <v>15199</v>
      </c>
      <c r="F306" s="15">
        <f>IF(AND(F255="-",F204="-",F153="-",F102="-",F51="-"),"-",SUM(F255,F204,F153,F102,F51))</f>
        <v>11601</v>
      </c>
      <c r="G306" s="15">
        <f t="shared" si="43"/>
        <v>30546</v>
      </c>
      <c r="H306" s="15">
        <f t="shared" si="43"/>
        <v>19418</v>
      </c>
      <c r="I306" s="15">
        <f t="shared" si="43"/>
        <v>7211</v>
      </c>
      <c r="J306" s="15">
        <f t="shared" si="43"/>
        <v>1294</v>
      </c>
      <c r="K306" s="15" t="str">
        <f t="shared" si="43"/>
        <v>-</v>
      </c>
      <c r="L306" s="21">
        <f t="shared" si="34"/>
        <v>98934</v>
      </c>
    </row>
    <row r="307" spans="1:12">
      <c r="A307" s="192">
        <v>2023</v>
      </c>
      <c r="B307" s="15" t="str">
        <f t="shared" ref="B307:L308" si="44">IF(AND(B256="-",B205="-",B154="-",B103="-",B52="-"),"-",SUM(B256,B205,B154,B103,B52))</f>
        <v>-</v>
      </c>
      <c r="C307" s="15" t="str">
        <f t="shared" si="44"/>
        <v>-</v>
      </c>
      <c r="D307" s="15" t="str">
        <f t="shared" si="44"/>
        <v>-</v>
      </c>
      <c r="E307" s="15" t="str">
        <f t="shared" si="44"/>
        <v>-</v>
      </c>
      <c r="F307" s="15" t="str">
        <f t="shared" si="44"/>
        <v>-</v>
      </c>
      <c r="G307" s="15" t="str">
        <f t="shared" si="44"/>
        <v>-</v>
      </c>
      <c r="H307" s="15" t="str">
        <f t="shared" si="44"/>
        <v>-</v>
      </c>
      <c r="I307" s="15" t="str">
        <f t="shared" si="44"/>
        <v>-</v>
      </c>
      <c r="J307" s="15" t="str">
        <f t="shared" si="44"/>
        <v>-</v>
      </c>
      <c r="K307" s="15" t="str">
        <f t="shared" si="44"/>
        <v>-</v>
      </c>
      <c r="L307" s="15" t="str">
        <f t="shared" si="44"/>
        <v>-</v>
      </c>
    </row>
    <row r="308" spans="1:12">
      <c r="A308" s="192">
        <v>2024</v>
      </c>
      <c r="B308" s="15" t="str">
        <f t="shared" si="44"/>
        <v>-</v>
      </c>
      <c r="C308" s="15" t="str">
        <f t="shared" si="44"/>
        <v>-</v>
      </c>
      <c r="D308" s="15" t="str">
        <f t="shared" si="44"/>
        <v>-</v>
      </c>
      <c r="E308" s="15" t="str">
        <f t="shared" si="44"/>
        <v>-</v>
      </c>
      <c r="F308" s="15" t="str">
        <f t="shared" si="44"/>
        <v>-</v>
      </c>
      <c r="G308" s="15" t="str">
        <f t="shared" si="44"/>
        <v>-</v>
      </c>
      <c r="H308" s="15" t="str">
        <f t="shared" si="44"/>
        <v>-</v>
      </c>
      <c r="I308" s="15" t="str">
        <f t="shared" si="44"/>
        <v>-</v>
      </c>
      <c r="J308" s="15" t="str">
        <f t="shared" si="44"/>
        <v>-</v>
      </c>
      <c r="K308" s="15" t="str">
        <f t="shared" si="44"/>
        <v>-</v>
      </c>
      <c r="L308" s="15" t="str">
        <f t="shared" si="44"/>
        <v>-</v>
      </c>
    </row>
    <row r="309" spans="1:12">
      <c r="A309" s="224" t="s">
        <v>68</v>
      </c>
      <c r="B309" s="100"/>
      <c r="C309" s="100"/>
      <c r="D309" s="100"/>
      <c r="E309" s="100"/>
      <c r="F309" s="100"/>
      <c r="G309" s="100"/>
      <c r="H309" s="100"/>
      <c r="I309" s="100"/>
      <c r="J309" s="100"/>
      <c r="K309" s="100"/>
      <c r="L309" s="219"/>
    </row>
    <row r="310" spans="1:12">
      <c r="A310" s="269"/>
      <c r="B310" s="269"/>
      <c r="C310" s="269"/>
      <c r="D310" s="269"/>
      <c r="E310" s="269"/>
      <c r="F310" s="269"/>
      <c r="G310" s="269"/>
      <c r="H310" s="269"/>
      <c r="I310" s="269"/>
      <c r="J310" s="269"/>
      <c r="K310" s="269"/>
      <c r="L310" s="269"/>
    </row>
    <row r="311" spans="1:12">
      <c r="A311" s="269"/>
      <c r="B311" s="269"/>
      <c r="C311" s="269"/>
      <c r="D311" s="269"/>
      <c r="E311" s="269"/>
      <c r="F311" s="269"/>
      <c r="G311" s="269"/>
      <c r="H311" s="269"/>
      <c r="I311" s="269"/>
      <c r="J311" s="269"/>
      <c r="K311" s="269"/>
      <c r="L311" s="269"/>
    </row>
    <row r="313" spans="1:12" s="154" customFormat="1">
      <c r="A313" s="118"/>
      <c r="B313" s="120"/>
      <c r="C313" s="120"/>
      <c r="D313" s="120"/>
      <c r="E313" s="120"/>
      <c r="F313" s="120"/>
      <c r="G313" s="120"/>
      <c r="H313" s="120"/>
      <c r="I313" s="120"/>
      <c r="J313" s="120"/>
      <c r="K313" s="120"/>
      <c r="L313" s="120"/>
    </row>
    <row r="319" spans="1:12" ht="11.25" customHeight="1">
      <c r="A319" s="273" t="s">
        <v>69</v>
      </c>
      <c r="B319" s="273"/>
      <c r="C319" s="273"/>
      <c r="D319" s="273"/>
      <c r="E319" s="273"/>
      <c r="F319" s="273"/>
      <c r="G319" s="273"/>
      <c r="H319" s="273"/>
      <c r="I319" s="273"/>
      <c r="J319" s="273"/>
      <c r="K319" s="273"/>
      <c r="L319" s="273"/>
    </row>
    <row r="320" spans="1:12">
      <c r="A320" s="67" t="s">
        <v>1</v>
      </c>
      <c r="B320" s="151" t="s">
        <v>60</v>
      </c>
      <c r="C320" s="151" t="s">
        <v>61</v>
      </c>
      <c r="D320" s="151" t="s">
        <v>20</v>
      </c>
      <c r="E320" s="151" t="s">
        <v>21</v>
      </c>
      <c r="F320" s="151" t="s">
        <v>22</v>
      </c>
      <c r="G320" s="151" t="s">
        <v>23</v>
      </c>
      <c r="H320" s="151" t="s">
        <v>24</v>
      </c>
      <c r="I320" s="151" t="s">
        <v>25</v>
      </c>
      <c r="J320" s="151" t="s">
        <v>26</v>
      </c>
      <c r="K320" s="151" t="s">
        <v>62</v>
      </c>
      <c r="L320" s="151" t="s">
        <v>8</v>
      </c>
    </row>
    <row r="321" spans="1:12">
      <c r="A321" s="63" t="s">
        <v>2</v>
      </c>
    </row>
    <row r="322" spans="1:12">
      <c r="A322" s="68" t="s">
        <v>10</v>
      </c>
      <c r="B322" s="96" t="s">
        <v>63</v>
      </c>
      <c r="C322" s="96" t="s">
        <v>63</v>
      </c>
      <c r="D322" s="15" t="s">
        <v>15</v>
      </c>
      <c r="E322" s="15">
        <f>AVERAGE(E15:E19)</f>
        <v>1417.2</v>
      </c>
      <c r="F322" s="15">
        <f>AVERAGE(F15:F19)</f>
        <v>11086.8</v>
      </c>
      <c r="G322" s="15">
        <f>AVERAGE(G15:G19)</f>
        <v>19316.2</v>
      </c>
      <c r="H322" s="15">
        <f>AVERAGE(H15:H19)</f>
        <v>6758</v>
      </c>
      <c r="I322" s="15">
        <f>AVERAGE(I15:I19)</f>
        <v>981.4</v>
      </c>
      <c r="J322" s="15" t="s">
        <v>15</v>
      </c>
      <c r="K322" s="15" t="s">
        <v>15</v>
      </c>
      <c r="L322" s="21">
        <f>AVERAGE(L15:L19)</f>
        <v>39559.599999999999</v>
      </c>
    </row>
    <row r="323" spans="1:12">
      <c r="A323" s="68" t="s">
        <v>11</v>
      </c>
      <c r="B323" s="15" t="s">
        <v>15</v>
      </c>
      <c r="C323" s="15" t="s">
        <v>15</v>
      </c>
      <c r="D323" s="15" t="s">
        <v>15</v>
      </c>
      <c r="E323" s="15">
        <f>AVERAGE(E20:E24)</f>
        <v>2375.5</v>
      </c>
      <c r="F323" s="15">
        <f>AVERAGE(F20:F24)</f>
        <v>4333</v>
      </c>
      <c r="G323" s="15">
        <f>AVERAGE(G20:G24)</f>
        <v>9249.6666666666661</v>
      </c>
      <c r="H323" s="15">
        <f>AVERAGE(H20:H24)</f>
        <v>2318.5</v>
      </c>
      <c r="I323" s="15">
        <f>AVERAGE(I20:I24)</f>
        <v>1562.6</v>
      </c>
      <c r="J323" s="15" t="s">
        <v>15</v>
      </c>
      <c r="K323" s="15" t="s">
        <v>15</v>
      </c>
      <c r="L323" s="21">
        <f>AVERAGE(L20:L24)</f>
        <v>14334</v>
      </c>
    </row>
    <row r="324" spans="1:12">
      <c r="A324" s="68" t="s">
        <v>12</v>
      </c>
      <c r="B324" s="15" t="s">
        <v>15</v>
      </c>
      <c r="C324" s="15" t="s">
        <v>15</v>
      </c>
      <c r="D324" s="15" t="s">
        <v>15</v>
      </c>
      <c r="E324" s="15">
        <f>AVERAGE(E25:E29)</f>
        <v>554.79999999999995</v>
      </c>
      <c r="F324" s="15">
        <f>AVERAGE(F25:F29)</f>
        <v>2319.8000000000002</v>
      </c>
      <c r="G324" s="15">
        <f>AVERAGE(G25:G29)</f>
        <v>1459.6</v>
      </c>
      <c r="H324" s="15">
        <f>AVERAGE(H25:H29)</f>
        <v>2183.8000000000002</v>
      </c>
      <c r="I324" s="15">
        <f>AVERAGE(I25:I29)</f>
        <v>330.8</v>
      </c>
      <c r="J324" s="15" t="s">
        <v>15</v>
      </c>
      <c r="K324" s="15" t="s">
        <v>15</v>
      </c>
      <c r="L324" s="21">
        <f>AVERAGE(L25:L29)</f>
        <v>6848.8</v>
      </c>
    </row>
    <row r="325" spans="1:12">
      <c r="A325" s="68" t="s">
        <v>13</v>
      </c>
      <c r="B325" s="15" t="str">
        <f>B30</f>
        <v>-</v>
      </c>
      <c r="C325" s="15" t="str">
        <f>C30</f>
        <v>-</v>
      </c>
      <c r="D325" s="15" t="str">
        <f>D30</f>
        <v>-</v>
      </c>
      <c r="E325" s="15">
        <f>AVERAGE(E30:E34)</f>
        <v>594</v>
      </c>
      <c r="F325" s="15">
        <f>AVERAGE(F30:F34)</f>
        <v>1038.2</v>
      </c>
      <c r="G325" s="15">
        <f>AVERAGE(G30:G34)</f>
        <v>969</v>
      </c>
      <c r="H325" s="15">
        <f>AVERAGE(H30:H34)</f>
        <v>1182.4000000000001</v>
      </c>
      <c r="I325" s="15">
        <f>AVERAGE(I30:I34)</f>
        <v>288.8</v>
      </c>
      <c r="J325" s="15" t="str">
        <f>J30</f>
        <v>-</v>
      </c>
      <c r="K325" s="15" t="str">
        <f>K30</f>
        <v>-</v>
      </c>
      <c r="L325" s="21">
        <f>AVERAGE(L30:L34)</f>
        <v>4072.4</v>
      </c>
    </row>
    <row r="326" spans="1:12">
      <c r="A326" s="68" t="s">
        <v>14</v>
      </c>
      <c r="B326" s="15" t="str">
        <f>B35</f>
        <v>-</v>
      </c>
      <c r="C326" s="15" t="str">
        <f t="shared" ref="C326:D326" si="45">C35</f>
        <v>-</v>
      </c>
      <c r="D326" s="15" t="str">
        <f t="shared" si="45"/>
        <v>-</v>
      </c>
      <c r="E326" s="15">
        <f>AVERAGE(E35:E39)</f>
        <v>224.66666666666666</v>
      </c>
      <c r="F326" s="15">
        <f t="shared" ref="F326:I326" si="46">AVERAGE(F35:F39)</f>
        <v>425.33333333333331</v>
      </c>
      <c r="G326" s="15">
        <f t="shared" si="46"/>
        <v>462.33333333333331</v>
      </c>
      <c r="H326" s="15">
        <f t="shared" si="46"/>
        <v>252</v>
      </c>
      <c r="I326" s="15">
        <f t="shared" si="46"/>
        <v>194.5</v>
      </c>
      <c r="J326" s="15" t="str">
        <f t="shared" ref="J326:K326" si="47">J35</f>
        <v>-</v>
      </c>
      <c r="K326" s="15" t="str">
        <f t="shared" si="47"/>
        <v>-</v>
      </c>
      <c r="L326" s="21">
        <f t="shared" ref="L326" si="48">AVERAGE(L35:L39)</f>
        <v>1217.75</v>
      </c>
    </row>
    <row r="327" spans="1:12">
      <c r="A327" s="68">
        <v>2011</v>
      </c>
      <c r="B327" s="15" t="str">
        <f t="shared" ref="B327:L327" si="49">B40</f>
        <v>-</v>
      </c>
      <c r="C327" s="15" t="str">
        <f t="shared" si="49"/>
        <v>-</v>
      </c>
      <c r="D327" s="15" t="str">
        <f t="shared" si="49"/>
        <v>-</v>
      </c>
      <c r="E327" s="15">
        <f t="shared" si="49"/>
        <v>187</v>
      </c>
      <c r="F327" s="15">
        <f t="shared" si="49"/>
        <v>104</v>
      </c>
      <c r="G327" s="15">
        <f t="shared" si="49"/>
        <v>245</v>
      </c>
      <c r="H327" s="15">
        <f t="shared" si="49"/>
        <v>185</v>
      </c>
      <c r="I327" s="15">
        <f t="shared" si="49"/>
        <v>45</v>
      </c>
      <c r="J327" s="15" t="str">
        <f t="shared" si="49"/>
        <v>-</v>
      </c>
      <c r="K327" s="15" t="str">
        <f t="shared" si="49"/>
        <v>-</v>
      </c>
      <c r="L327" s="21">
        <f t="shared" si="49"/>
        <v>766</v>
      </c>
    </row>
    <row r="328" spans="1:12">
      <c r="A328" s="68">
        <v>2012</v>
      </c>
      <c r="B328" s="15" t="str">
        <f t="shared" ref="B328:L328" si="50">B41</f>
        <v>-</v>
      </c>
      <c r="C328" s="15" t="str">
        <f t="shared" si="50"/>
        <v>-</v>
      </c>
      <c r="D328" s="15" t="str">
        <f t="shared" si="50"/>
        <v>-</v>
      </c>
      <c r="E328" s="15">
        <f t="shared" si="50"/>
        <v>455</v>
      </c>
      <c r="F328" s="15">
        <f t="shared" si="50"/>
        <v>1018</v>
      </c>
      <c r="G328" s="15">
        <f t="shared" si="50"/>
        <v>4134</v>
      </c>
      <c r="H328" s="15">
        <f t="shared" si="50"/>
        <v>1702</v>
      </c>
      <c r="I328" s="15">
        <f t="shared" si="50"/>
        <v>502</v>
      </c>
      <c r="J328" s="15" t="str">
        <f t="shared" si="50"/>
        <v>-</v>
      </c>
      <c r="K328" s="15" t="str">
        <f t="shared" si="50"/>
        <v>-</v>
      </c>
      <c r="L328" s="21">
        <f t="shared" si="50"/>
        <v>7811</v>
      </c>
    </row>
    <row r="329" spans="1:12">
      <c r="A329" s="68">
        <v>2013</v>
      </c>
      <c r="B329" s="15" t="str">
        <f t="shared" ref="B329:L329" si="51">B42</f>
        <v>-</v>
      </c>
      <c r="C329" s="15" t="str">
        <f t="shared" si="51"/>
        <v>-</v>
      </c>
      <c r="D329" s="15" t="str">
        <f t="shared" si="51"/>
        <v>-</v>
      </c>
      <c r="E329" s="15">
        <f t="shared" si="51"/>
        <v>456</v>
      </c>
      <c r="F329" s="15">
        <f t="shared" si="51"/>
        <v>2538</v>
      </c>
      <c r="G329" s="15">
        <f t="shared" si="51"/>
        <v>3228</v>
      </c>
      <c r="H329" s="15">
        <f t="shared" si="51"/>
        <v>816</v>
      </c>
      <c r="I329" s="15">
        <f t="shared" si="51"/>
        <v>0</v>
      </c>
      <c r="J329" s="15" t="str">
        <f t="shared" si="51"/>
        <v>-</v>
      </c>
      <c r="K329" s="15" t="str">
        <f t="shared" si="51"/>
        <v>-</v>
      </c>
      <c r="L329" s="21">
        <f t="shared" si="51"/>
        <v>7038</v>
      </c>
    </row>
    <row r="330" spans="1:12">
      <c r="A330" s="68">
        <v>2014</v>
      </c>
      <c r="B330" s="15" t="str">
        <f t="shared" ref="B330:L330" si="52">B43</f>
        <v>-</v>
      </c>
      <c r="C330" s="15" t="str">
        <f t="shared" si="52"/>
        <v>-</v>
      </c>
      <c r="D330" s="15" t="str">
        <f t="shared" si="52"/>
        <v>-</v>
      </c>
      <c r="E330" s="15">
        <f t="shared" si="52"/>
        <v>1441</v>
      </c>
      <c r="F330" s="15">
        <f t="shared" si="52"/>
        <v>786</v>
      </c>
      <c r="G330" s="15">
        <f t="shared" si="52"/>
        <v>1996</v>
      </c>
      <c r="H330" s="15">
        <f t="shared" si="52"/>
        <v>172</v>
      </c>
      <c r="I330" s="15">
        <f t="shared" si="52"/>
        <v>10</v>
      </c>
      <c r="J330" s="15" t="str">
        <f t="shared" si="52"/>
        <v>-</v>
      </c>
      <c r="K330" s="15" t="str">
        <f t="shared" si="52"/>
        <v>-</v>
      </c>
      <c r="L330" s="21">
        <f t="shared" si="52"/>
        <v>4405</v>
      </c>
    </row>
    <row r="331" spans="1:12">
      <c r="A331" s="68">
        <v>2015</v>
      </c>
      <c r="B331" s="15" t="str">
        <f t="shared" ref="B331:L331" si="53">B44</f>
        <v>-</v>
      </c>
      <c r="C331" s="15" t="str">
        <f t="shared" si="53"/>
        <v>-</v>
      </c>
      <c r="D331" s="15" t="str">
        <f t="shared" si="53"/>
        <v>-</v>
      </c>
      <c r="E331" s="15">
        <f t="shared" si="53"/>
        <v>210</v>
      </c>
      <c r="F331" s="15">
        <f t="shared" si="53"/>
        <v>89</v>
      </c>
      <c r="G331" s="15">
        <f t="shared" si="53"/>
        <v>161</v>
      </c>
      <c r="H331" s="15">
        <f t="shared" si="53"/>
        <v>137</v>
      </c>
      <c r="I331" s="15">
        <f t="shared" si="53"/>
        <v>44</v>
      </c>
      <c r="J331" s="15" t="str">
        <f t="shared" si="53"/>
        <v>-</v>
      </c>
      <c r="K331" s="15" t="str">
        <f t="shared" si="53"/>
        <v>-</v>
      </c>
      <c r="L331" s="21">
        <f t="shared" si="53"/>
        <v>641</v>
      </c>
    </row>
    <row r="332" spans="1:12">
      <c r="A332" s="68">
        <v>2016</v>
      </c>
      <c r="B332" s="15" t="str">
        <f t="shared" ref="B332:L332" si="54">B45</f>
        <v>-</v>
      </c>
      <c r="C332" s="15" t="str">
        <f t="shared" si="54"/>
        <v>-</v>
      </c>
      <c r="D332" s="15" t="str">
        <f t="shared" si="54"/>
        <v>-</v>
      </c>
      <c r="E332" s="15">
        <f t="shared" si="54"/>
        <v>59</v>
      </c>
      <c r="F332" s="15">
        <f t="shared" si="54"/>
        <v>222</v>
      </c>
      <c r="G332" s="15">
        <f t="shared" si="54"/>
        <v>176</v>
      </c>
      <c r="H332" s="15">
        <f t="shared" si="54"/>
        <v>56</v>
      </c>
      <c r="I332" s="15">
        <f t="shared" si="54"/>
        <v>50</v>
      </c>
      <c r="J332" s="15" t="str">
        <f t="shared" si="54"/>
        <v>-</v>
      </c>
      <c r="K332" s="15" t="str">
        <f t="shared" si="54"/>
        <v>-</v>
      </c>
      <c r="L332" s="21">
        <f t="shared" si="54"/>
        <v>563</v>
      </c>
    </row>
    <row r="333" spans="1:12">
      <c r="A333" s="68">
        <v>2017</v>
      </c>
      <c r="B333" s="15" t="str">
        <f t="shared" ref="B333:L333" si="55">B46</f>
        <v>-</v>
      </c>
      <c r="C333" s="15" t="str">
        <f t="shared" si="55"/>
        <v>-</v>
      </c>
      <c r="D333" s="15" t="str">
        <f t="shared" si="55"/>
        <v>-</v>
      </c>
      <c r="E333" s="15" t="str">
        <f t="shared" si="55"/>
        <v>-</v>
      </c>
      <c r="F333" s="15" t="str">
        <f t="shared" si="55"/>
        <v>-</v>
      </c>
      <c r="G333" s="15" t="str">
        <f t="shared" si="55"/>
        <v>-</v>
      </c>
      <c r="H333" s="15" t="str">
        <f t="shared" si="55"/>
        <v>-</v>
      </c>
      <c r="I333" s="15" t="str">
        <f t="shared" si="55"/>
        <v>-</v>
      </c>
      <c r="J333" s="15" t="str">
        <f t="shared" si="55"/>
        <v>-</v>
      </c>
      <c r="K333" s="15" t="str">
        <f t="shared" si="55"/>
        <v>-</v>
      </c>
      <c r="L333" s="21" t="str">
        <f t="shared" si="55"/>
        <v>-</v>
      </c>
    </row>
    <row r="334" spans="1:12">
      <c r="A334" s="68">
        <v>2018</v>
      </c>
      <c r="B334" s="15" t="str">
        <f t="shared" ref="B334:L334" si="56">B47</f>
        <v>-</v>
      </c>
      <c r="C334" s="15" t="str">
        <f t="shared" si="56"/>
        <v>-</v>
      </c>
      <c r="D334" s="15" t="str">
        <f t="shared" si="56"/>
        <v>-</v>
      </c>
      <c r="E334" s="15" t="str">
        <f t="shared" si="56"/>
        <v>-</v>
      </c>
      <c r="F334" s="15">
        <f t="shared" si="56"/>
        <v>359</v>
      </c>
      <c r="G334" s="15">
        <f t="shared" si="56"/>
        <v>673</v>
      </c>
      <c r="H334" s="15">
        <f t="shared" si="56"/>
        <v>328</v>
      </c>
      <c r="I334" s="15">
        <f t="shared" si="56"/>
        <v>3</v>
      </c>
      <c r="J334" s="15" t="str">
        <f t="shared" si="56"/>
        <v>-</v>
      </c>
      <c r="K334" s="15" t="str">
        <f t="shared" si="56"/>
        <v>-</v>
      </c>
      <c r="L334" s="21">
        <f t="shared" si="56"/>
        <v>1363</v>
      </c>
    </row>
    <row r="335" spans="1:12">
      <c r="A335" s="192">
        <v>2019</v>
      </c>
      <c r="B335" s="15" t="str">
        <f t="shared" ref="B335:L335" si="57">B48</f>
        <v>-</v>
      </c>
      <c r="C335" s="15" t="str">
        <f t="shared" si="57"/>
        <v>-</v>
      </c>
      <c r="D335" s="15" t="str">
        <f t="shared" si="57"/>
        <v>-</v>
      </c>
      <c r="E335" s="15">
        <f t="shared" si="57"/>
        <v>15</v>
      </c>
      <c r="F335" s="15">
        <f t="shared" si="57"/>
        <v>137</v>
      </c>
      <c r="G335" s="15">
        <f t="shared" si="57"/>
        <v>279</v>
      </c>
      <c r="H335" s="15">
        <f t="shared" si="57"/>
        <v>56</v>
      </c>
      <c r="I335" s="15">
        <f t="shared" si="57"/>
        <v>24</v>
      </c>
      <c r="J335" s="15" t="str">
        <f t="shared" si="57"/>
        <v>-</v>
      </c>
      <c r="K335" s="15" t="str">
        <f t="shared" si="57"/>
        <v>-</v>
      </c>
      <c r="L335" s="21">
        <f t="shared" si="57"/>
        <v>511</v>
      </c>
    </row>
    <row r="336" spans="1:12" ht="11.4">
      <c r="A336" s="192" t="s">
        <v>65</v>
      </c>
      <c r="B336" s="15" t="str">
        <f t="shared" ref="B336:L336" si="58">B49</f>
        <v>-</v>
      </c>
      <c r="C336" s="15" t="str">
        <f t="shared" si="58"/>
        <v>-</v>
      </c>
      <c r="D336" s="15" t="str">
        <f t="shared" si="58"/>
        <v>-</v>
      </c>
      <c r="E336" s="15" t="str">
        <f t="shared" si="58"/>
        <v>-</v>
      </c>
      <c r="F336" s="15" t="str">
        <f t="shared" si="58"/>
        <v>--</v>
      </c>
      <c r="G336" s="15">
        <f t="shared" si="58"/>
        <v>801</v>
      </c>
      <c r="H336" s="15">
        <f t="shared" si="58"/>
        <v>386</v>
      </c>
      <c r="I336" s="15" t="str">
        <f t="shared" si="58"/>
        <v>-</v>
      </c>
      <c r="J336" s="15" t="str">
        <f t="shared" si="58"/>
        <v>-</v>
      </c>
      <c r="K336" s="15" t="str">
        <f t="shared" si="58"/>
        <v>-</v>
      </c>
      <c r="L336" s="21">
        <f t="shared" si="58"/>
        <v>1187</v>
      </c>
    </row>
    <row r="337" spans="1:12">
      <c r="A337" s="192">
        <v>2021</v>
      </c>
      <c r="B337" s="15" t="str">
        <f t="shared" ref="B337:L337" si="59">B50</f>
        <v>-</v>
      </c>
      <c r="C337" s="15" t="str">
        <f t="shared" si="59"/>
        <v>-</v>
      </c>
      <c r="D337" s="15" t="str">
        <f t="shared" si="59"/>
        <v>-</v>
      </c>
      <c r="E337" s="15" t="str">
        <f t="shared" si="59"/>
        <v>-</v>
      </c>
      <c r="F337" s="15">
        <f t="shared" si="59"/>
        <v>244</v>
      </c>
      <c r="G337" s="15">
        <f t="shared" si="59"/>
        <v>427</v>
      </c>
      <c r="H337" s="15">
        <f t="shared" si="59"/>
        <v>4</v>
      </c>
      <c r="I337" s="15" t="str">
        <f t="shared" si="59"/>
        <v>-</v>
      </c>
      <c r="J337" s="15" t="str">
        <f t="shared" si="59"/>
        <v>-</v>
      </c>
      <c r="K337" s="15" t="str">
        <f t="shared" si="59"/>
        <v>-</v>
      </c>
      <c r="L337" s="21">
        <f t="shared" si="59"/>
        <v>675</v>
      </c>
    </row>
    <row r="338" spans="1:12">
      <c r="A338" s="192">
        <v>2022</v>
      </c>
      <c r="B338" s="15" t="str">
        <f t="shared" ref="B338:L338" si="60">B51</f>
        <v>-</v>
      </c>
      <c r="C338" s="15" t="str">
        <f t="shared" si="60"/>
        <v>-</v>
      </c>
      <c r="D338" s="15" t="str">
        <f t="shared" si="60"/>
        <v>-</v>
      </c>
      <c r="E338" s="15">
        <f t="shared" si="60"/>
        <v>1620</v>
      </c>
      <c r="F338" s="15" t="str">
        <f t="shared" si="60"/>
        <v>-</v>
      </c>
      <c r="G338" s="15" t="str">
        <f t="shared" si="60"/>
        <v>-</v>
      </c>
      <c r="H338" s="15">
        <f t="shared" si="60"/>
        <v>179</v>
      </c>
      <c r="I338" s="15">
        <f t="shared" si="60"/>
        <v>9</v>
      </c>
      <c r="J338" s="15" t="str">
        <f t="shared" si="60"/>
        <v>-</v>
      </c>
      <c r="K338" s="15" t="str">
        <f t="shared" si="60"/>
        <v>-</v>
      </c>
      <c r="L338" s="21">
        <f t="shared" si="60"/>
        <v>1808</v>
      </c>
    </row>
    <row r="339" spans="1:12">
      <c r="A339" s="192">
        <v>2023</v>
      </c>
      <c r="B339" s="15" t="str">
        <f t="shared" ref="B339:L340" si="61">B52</f>
        <v>-</v>
      </c>
      <c r="C339" s="15" t="str">
        <f t="shared" si="61"/>
        <v>-</v>
      </c>
      <c r="D339" s="15" t="str">
        <f t="shared" si="61"/>
        <v>-</v>
      </c>
      <c r="E339" s="15" t="str">
        <f t="shared" si="61"/>
        <v>-</v>
      </c>
      <c r="F339" s="15" t="str">
        <f t="shared" si="61"/>
        <v>-</v>
      </c>
      <c r="G339" s="15" t="str">
        <f t="shared" si="61"/>
        <v>-</v>
      </c>
      <c r="H339" s="15" t="str">
        <f t="shared" si="61"/>
        <v>-</v>
      </c>
      <c r="I339" s="15" t="str">
        <f t="shared" si="61"/>
        <v>-</v>
      </c>
      <c r="J339" s="15" t="str">
        <f t="shared" si="61"/>
        <v>-</v>
      </c>
      <c r="K339" s="15" t="str">
        <f t="shared" si="61"/>
        <v>-</v>
      </c>
      <c r="L339" s="21" t="str">
        <f t="shared" si="61"/>
        <v>-</v>
      </c>
    </row>
    <row r="340" spans="1:12">
      <c r="A340" s="192">
        <v>2024</v>
      </c>
      <c r="B340" s="15" t="str">
        <f t="shared" si="61"/>
        <v>-</v>
      </c>
      <c r="C340" s="15" t="str">
        <f t="shared" si="61"/>
        <v>-</v>
      </c>
      <c r="D340" s="15" t="str">
        <f t="shared" si="61"/>
        <v>-</v>
      </c>
      <c r="E340" s="15" t="str">
        <f t="shared" si="61"/>
        <v>-</v>
      </c>
      <c r="F340" s="15" t="str">
        <f t="shared" si="61"/>
        <v>-</v>
      </c>
      <c r="G340" s="15" t="str">
        <f t="shared" si="61"/>
        <v>-</v>
      </c>
      <c r="H340" s="15" t="str">
        <f t="shared" si="61"/>
        <v>-</v>
      </c>
      <c r="I340" s="15" t="str">
        <f t="shared" si="61"/>
        <v>-</v>
      </c>
      <c r="J340" s="15" t="str">
        <f t="shared" si="61"/>
        <v>-</v>
      </c>
      <c r="K340" s="15" t="str">
        <f t="shared" si="61"/>
        <v>-</v>
      </c>
      <c r="L340" s="21" t="str">
        <f t="shared" si="61"/>
        <v>-</v>
      </c>
    </row>
    <row r="341" spans="1:12">
      <c r="B341" s="15"/>
      <c r="C341" s="15"/>
      <c r="D341" s="15"/>
      <c r="E341" s="15"/>
      <c r="F341" s="15"/>
      <c r="G341" s="15"/>
      <c r="H341" s="15"/>
      <c r="I341" s="15"/>
      <c r="J341" s="15"/>
      <c r="K341" s="15"/>
    </row>
    <row r="342" spans="1:12">
      <c r="A342" s="63" t="str">
        <f>A55</f>
        <v>Eureka</v>
      </c>
      <c r="B342" s="15"/>
      <c r="C342" s="15"/>
      <c r="D342" s="15"/>
      <c r="E342" s="15"/>
      <c r="F342" s="15"/>
      <c r="G342" s="15"/>
      <c r="H342" s="15"/>
      <c r="I342" s="15"/>
      <c r="J342" s="15"/>
      <c r="K342" s="15"/>
    </row>
    <row r="343" spans="1:12">
      <c r="A343" s="68" t="s">
        <v>10</v>
      </c>
      <c r="B343" s="96" t="s">
        <v>63</v>
      </c>
      <c r="C343" s="96" t="s">
        <v>63</v>
      </c>
      <c r="D343" s="15" t="s">
        <v>15</v>
      </c>
      <c r="E343" s="15">
        <f t="shared" ref="E343:J343" si="62">AVERAGE(E66:E70)</f>
        <v>1647.8</v>
      </c>
      <c r="F343" s="15">
        <f t="shared" si="62"/>
        <v>9486.7999999999993</v>
      </c>
      <c r="G343" s="15">
        <f t="shared" si="62"/>
        <v>18674.400000000001</v>
      </c>
      <c r="H343" s="15">
        <f t="shared" si="62"/>
        <v>7126.4</v>
      </c>
      <c r="I343" s="15">
        <f t="shared" si="62"/>
        <v>962.6</v>
      </c>
      <c r="J343" s="15">
        <f t="shared" si="62"/>
        <v>0</v>
      </c>
      <c r="K343" s="15" t="s">
        <v>15</v>
      </c>
      <c r="L343" s="21">
        <f>AVERAGE(L66:L70)</f>
        <v>37898</v>
      </c>
    </row>
    <row r="344" spans="1:12">
      <c r="A344" s="68" t="s">
        <v>11</v>
      </c>
      <c r="B344" s="15" t="s">
        <v>15</v>
      </c>
      <c r="C344" s="15" t="s">
        <v>15</v>
      </c>
      <c r="D344" s="15" t="s">
        <v>15</v>
      </c>
      <c r="E344" s="15">
        <f t="shared" ref="E344:J344" si="63">AVERAGE(E71:E75)</f>
        <v>1480.25</v>
      </c>
      <c r="F344" s="15">
        <f t="shared" si="63"/>
        <v>5836.75</v>
      </c>
      <c r="G344" s="15">
        <f t="shared" si="63"/>
        <v>8301.3333333333339</v>
      </c>
      <c r="H344" s="15">
        <f t="shared" si="63"/>
        <v>2249.25</v>
      </c>
      <c r="I344" s="15">
        <f t="shared" si="63"/>
        <v>2150.6</v>
      </c>
      <c r="J344" s="15">
        <f t="shared" si="63"/>
        <v>21</v>
      </c>
      <c r="K344" s="15" t="s">
        <v>15</v>
      </c>
      <c r="L344" s="21">
        <f>AVERAGE(L71:L75)</f>
        <v>14788.6</v>
      </c>
    </row>
    <row r="345" spans="1:12">
      <c r="A345" s="68" t="s">
        <v>12</v>
      </c>
      <c r="B345" s="15" t="s">
        <v>15</v>
      </c>
      <c r="C345" s="15" t="s">
        <v>15</v>
      </c>
      <c r="D345" s="15" t="s">
        <v>15</v>
      </c>
      <c r="E345" s="15">
        <f>AVERAGE(E76:E80)</f>
        <v>1539.4</v>
      </c>
      <c r="F345" s="15">
        <f>AVERAGE(F76:F80)</f>
        <v>3808</v>
      </c>
      <c r="G345" s="15">
        <f>AVERAGE(G76:G80)</f>
        <v>1757.8</v>
      </c>
      <c r="H345" s="15">
        <f>AVERAGE(H76:H80)</f>
        <v>3814.6</v>
      </c>
      <c r="I345" s="15">
        <f>AVERAGE(I76:I80)</f>
        <v>722.8</v>
      </c>
      <c r="J345" s="15" t="s">
        <v>15</v>
      </c>
      <c r="K345" s="15" t="s">
        <v>15</v>
      </c>
      <c r="L345" s="21">
        <f>AVERAGE(L76:L80)</f>
        <v>11642.6</v>
      </c>
    </row>
    <row r="346" spans="1:12">
      <c r="A346" s="68" t="s">
        <v>13</v>
      </c>
      <c r="B346" s="15" t="str">
        <f t="shared" ref="B346:K346" si="64">B81</f>
        <v>-</v>
      </c>
      <c r="C346" s="15" t="str">
        <f t="shared" si="64"/>
        <v>-</v>
      </c>
      <c r="D346" s="15" t="str">
        <f t="shared" si="64"/>
        <v>-</v>
      </c>
      <c r="E346" s="15">
        <f>AVERAGE(E81:E85)</f>
        <v>2308.8000000000002</v>
      </c>
      <c r="F346" s="15">
        <f>AVERAGE(F81:F85)</f>
        <v>4388</v>
      </c>
      <c r="G346" s="15">
        <f>AVERAGE(G81:G85)</f>
        <v>2650.6</v>
      </c>
      <c r="H346" s="15">
        <f>AVERAGE(H81:H85)</f>
        <v>5749</v>
      </c>
      <c r="I346" s="15">
        <f>AVERAGE(I81:I85)</f>
        <v>1819</v>
      </c>
      <c r="J346" s="15" t="str">
        <f t="shared" si="64"/>
        <v>-</v>
      </c>
      <c r="K346" s="15" t="str">
        <f t="shared" si="64"/>
        <v>-</v>
      </c>
      <c r="L346" s="21">
        <f>AVERAGE(L81:L85)</f>
        <v>16915.400000000001</v>
      </c>
    </row>
    <row r="347" spans="1:12">
      <c r="A347" s="68" t="s">
        <v>14</v>
      </c>
      <c r="B347" s="15" t="str">
        <f>B86</f>
        <v>-</v>
      </c>
      <c r="C347" s="15" t="str">
        <f t="shared" ref="C347:D347" si="65">C86</f>
        <v>-</v>
      </c>
      <c r="D347" s="15" t="str">
        <f t="shared" si="65"/>
        <v>-</v>
      </c>
      <c r="E347" s="15">
        <f>AVERAGE(E86:E90)</f>
        <v>2050.6666666666665</v>
      </c>
      <c r="F347" s="15">
        <f t="shared" ref="F347:I347" si="66">AVERAGE(F86:F90)</f>
        <v>3611</v>
      </c>
      <c r="G347" s="15">
        <f t="shared" si="66"/>
        <v>2652.3333333333335</v>
      </c>
      <c r="H347" s="15">
        <f t="shared" si="66"/>
        <v>3023.3333333333335</v>
      </c>
      <c r="I347" s="15">
        <f t="shared" si="66"/>
        <v>1899.75</v>
      </c>
      <c r="J347" s="15" t="str">
        <f t="shared" ref="J347:K347" si="67">J86</f>
        <v>-</v>
      </c>
      <c r="K347" s="15" t="str">
        <f t="shared" si="67"/>
        <v>-</v>
      </c>
      <c r="L347" s="21">
        <f>AVERAGE(L86:L90)</f>
        <v>10402.75</v>
      </c>
    </row>
    <row r="348" spans="1:12">
      <c r="A348" s="68">
        <v>2011</v>
      </c>
      <c r="B348" s="15" t="str">
        <f t="shared" ref="B348:L348" si="68">B91</f>
        <v>-</v>
      </c>
      <c r="C348" s="15" t="str">
        <f t="shared" si="68"/>
        <v>-</v>
      </c>
      <c r="D348" s="15" t="str">
        <f t="shared" si="68"/>
        <v>-</v>
      </c>
      <c r="E348" s="15">
        <f t="shared" si="68"/>
        <v>1664</v>
      </c>
      <c r="F348" s="15">
        <f t="shared" si="68"/>
        <v>2574</v>
      </c>
      <c r="G348" s="15">
        <f t="shared" si="68"/>
        <v>4625</v>
      </c>
      <c r="H348" s="15">
        <f t="shared" si="68"/>
        <v>4597</v>
      </c>
      <c r="I348" s="15">
        <f t="shared" si="68"/>
        <v>723</v>
      </c>
      <c r="J348" s="15" t="str">
        <f t="shared" si="68"/>
        <v>-</v>
      </c>
      <c r="K348" s="15" t="str">
        <f t="shared" si="68"/>
        <v>-</v>
      </c>
      <c r="L348" s="21">
        <f t="shared" si="68"/>
        <v>14183</v>
      </c>
    </row>
    <row r="349" spans="1:12">
      <c r="A349" s="68">
        <v>2012</v>
      </c>
      <c r="B349" s="15" t="str">
        <f t="shared" ref="B349:L349" si="69">B92</f>
        <v>-</v>
      </c>
      <c r="C349" s="15" t="str">
        <f t="shared" si="69"/>
        <v>-</v>
      </c>
      <c r="D349" s="15" t="str">
        <f t="shared" si="69"/>
        <v>-</v>
      </c>
      <c r="E349" s="15">
        <f t="shared" si="69"/>
        <v>2680</v>
      </c>
      <c r="F349" s="15">
        <f t="shared" si="69"/>
        <v>6514</v>
      </c>
      <c r="G349" s="15">
        <f t="shared" si="69"/>
        <v>5833</v>
      </c>
      <c r="H349" s="15">
        <f t="shared" si="69"/>
        <v>6671</v>
      </c>
      <c r="I349" s="15">
        <f t="shared" si="69"/>
        <v>1873</v>
      </c>
      <c r="J349" s="15" t="str">
        <f t="shared" si="69"/>
        <v>-</v>
      </c>
      <c r="K349" s="15" t="str">
        <f t="shared" si="69"/>
        <v>-</v>
      </c>
      <c r="L349" s="21">
        <f t="shared" si="69"/>
        <v>23571</v>
      </c>
    </row>
    <row r="350" spans="1:12">
      <c r="A350" s="68">
        <v>2013</v>
      </c>
      <c r="B350" s="15" t="str">
        <f t="shared" ref="B350:L350" si="70">B93</f>
        <v>-</v>
      </c>
      <c r="C350" s="15" t="str">
        <f t="shared" si="70"/>
        <v>-</v>
      </c>
      <c r="D350" s="15" t="str">
        <f t="shared" si="70"/>
        <v>-</v>
      </c>
      <c r="E350" s="15">
        <f t="shared" si="70"/>
        <v>2756</v>
      </c>
      <c r="F350" s="15">
        <f t="shared" si="70"/>
        <v>5976</v>
      </c>
      <c r="G350" s="15">
        <f t="shared" si="70"/>
        <v>6028</v>
      </c>
      <c r="H350" s="15">
        <f t="shared" si="70"/>
        <v>7416</v>
      </c>
      <c r="I350" s="15">
        <f t="shared" si="70"/>
        <v>614</v>
      </c>
      <c r="J350" s="15" t="str">
        <f t="shared" si="70"/>
        <v>-</v>
      </c>
      <c r="K350" s="15" t="str">
        <f t="shared" si="70"/>
        <v>-</v>
      </c>
      <c r="L350" s="21">
        <f t="shared" si="70"/>
        <v>22790</v>
      </c>
    </row>
    <row r="351" spans="1:12">
      <c r="A351" s="68">
        <v>2014</v>
      </c>
      <c r="B351" s="15" t="str">
        <f t="shared" ref="B351:L351" si="71">B94</f>
        <v>-</v>
      </c>
      <c r="C351" s="15" t="str">
        <f t="shared" si="71"/>
        <v>-</v>
      </c>
      <c r="D351" s="15" t="str">
        <f t="shared" si="71"/>
        <v>-</v>
      </c>
      <c r="E351" s="15">
        <f t="shared" si="71"/>
        <v>2710</v>
      </c>
      <c r="F351" s="15">
        <f t="shared" si="71"/>
        <v>4157</v>
      </c>
      <c r="G351" s="15">
        <f t="shared" si="71"/>
        <v>5170</v>
      </c>
      <c r="H351" s="15">
        <f t="shared" si="71"/>
        <v>3580</v>
      </c>
      <c r="I351" s="15">
        <f t="shared" si="71"/>
        <v>612</v>
      </c>
      <c r="J351" s="15" t="str">
        <f t="shared" si="71"/>
        <v>-</v>
      </c>
      <c r="K351" s="15" t="str">
        <f t="shared" si="71"/>
        <v>-</v>
      </c>
      <c r="L351" s="21">
        <f t="shared" si="71"/>
        <v>16229</v>
      </c>
    </row>
    <row r="352" spans="1:12">
      <c r="A352" s="68">
        <v>2015</v>
      </c>
      <c r="B352" s="15" t="str">
        <f t="shared" ref="B352:L352" si="72">B95</f>
        <v>-</v>
      </c>
      <c r="C352" s="15" t="str">
        <f t="shared" si="72"/>
        <v>-</v>
      </c>
      <c r="D352" s="15" t="str">
        <f t="shared" si="72"/>
        <v>-</v>
      </c>
      <c r="E352" s="15">
        <f t="shared" si="72"/>
        <v>2431</v>
      </c>
      <c r="F352" s="15">
        <f t="shared" si="72"/>
        <v>1166</v>
      </c>
      <c r="G352" s="15">
        <f t="shared" si="72"/>
        <v>2321</v>
      </c>
      <c r="H352" s="15">
        <f t="shared" si="72"/>
        <v>2216</v>
      </c>
      <c r="I352" s="15">
        <f t="shared" si="72"/>
        <v>164</v>
      </c>
      <c r="J352" s="15" t="str">
        <f t="shared" si="72"/>
        <v>-</v>
      </c>
      <c r="K352" s="15" t="str">
        <f t="shared" si="72"/>
        <v>-</v>
      </c>
      <c r="L352" s="21">
        <f t="shared" si="72"/>
        <v>8298</v>
      </c>
    </row>
    <row r="353" spans="1:12">
      <c r="A353" s="68">
        <v>2016</v>
      </c>
      <c r="B353" s="15" t="str">
        <f t="shared" ref="B353:L353" si="73">B96</f>
        <v>-</v>
      </c>
      <c r="C353" s="15" t="str">
        <f t="shared" si="73"/>
        <v>-</v>
      </c>
      <c r="D353" s="15" t="str">
        <f t="shared" si="73"/>
        <v>-</v>
      </c>
      <c r="E353" s="15">
        <f t="shared" si="73"/>
        <v>1579</v>
      </c>
      <c r="F353" s="15">
        <f t="shared" si="73"/>
        <v>1933</v>
      </c>
      <c r="G353" s="15">
        <f t="shared" si="73"/>
        <v>2380</v>
      </c>
      <c r="H353" s="15">
        <f t="shared" si="73"/>
        <v>1888</v>
      </c>
      <c r="I353" s="15">
        <f t="shared" si="73"/>
        <v>610</v>
      </c>
      <c r="J353" s="15" t="str">
        <f t="shared" si="73"/>
        <v>-</v>
      </c>
      <c r="K353" s="15" t="str">
        <f t="shared" si="73"/>
        <v>-</v>
      </c>
      <c r="L353" s="21">
        <f t="shared" si="73"/>
        <v>8390</v>
      </c>
    </row>
    <row r="354" spans="1:12">
      <c r="A354" s="68">
        <v>2017</v>
      </c>
      <c r="B354" s="15" t="str">
        <f t="shared" ref="B354:L354" si="74">B97</f>
        <v>-</v>
      </c>
      <c r="C354" s="15" t="str">
        <f t="shared" si="74"/>
        <v>-</v>
      </c>
      <c r="D354" s="15" t="str">
        <f t="shared" si="74"/>
        <v>-</v>
      </c>
      <c r="E354" s="15" t="str">
        <f t="shared" si="74"/>
        <v>-</v>
      </c>
      <c r="F354" s="15" t="str">
        <f t="shared" si="74"/>
        <v>-</v>
      </c>
      <c r="G354" s="15" t="str">
        <f t="shared" si="74"/>
        <v>-</v>
      </c>
      <c r="H354" s="15" t="str">
        <f t="shared" si="74"/>
        <v>-</v>
      </c>
      <c r="I354" s="15" t="str">
        <f t="shared" si="74"/>
        <v>-</v>
      </c>
      <c r="J354" s="15" t="str">
        <f t="shared" si="74"/>
        <v>-</v>
      </c>
      <c r="K354" s="15" t="str">
        <f t="shared" si="74"/>
        <v>-</v>
      </c>
      <c r="L354" s="21" t="str">
        <f t="shared" si="74"/>
        <v>-</v>
      </c>
    </row>
    <row r="355" spans="1:12">
      <c r="A355" s="68">
        <v>2018</v>
      </c>
      <c r="B355" s="15" t="str">
        <f t="shared" ref="B355:L355" si="75">B98</f>
        <v>-</v>
      </c>
      <c r="C355" s="15" t="str">
        <f t="shared" si="75"/>
        <v>-</v>
      </c>
      <c r="D355" s="15" t="str">
        <f t="shared" si="75"/>
        <v>-</v>
      </c>
      <c r="E355" s="15" t="str">
        <f t="shared" si="75"/>
        <v>-</v>
      </c>
      <c r="F355" s="15">
        <f t="shared" si="75"/>
        <v>2298</v>
      </c>
      <c r="G355" s="15">
        <f t="shared" si="75"/>
        <v>2067</v>
      </c>
      <c r="H355" s="15">
        <f t="shared" si="75"/>
        <v>1593</v>
      </c>
      <c r="I355" s="15">
        <f t="shared" si="75"/>
        <v>48</v>
      </c>
      <c r="J355" s="15" t="str">
        <f t="shared" si="75"/>
        <v>-</v>
      </c>
      <c r="K355" s="15" t="str">
        <f t="shared" si="75"/>
        <v>-</v>
      </c>
      <c r="L355" s="21">
        <f t="shared" si="75"/>
        <v>6006</v>
      </c>
    </row>
    <row r="356" spans="1:12">
      <c r="A356" s="192">
        <v>2019</v>
      </c>
      <c r="B356" s="15" t="str">
        <f t="shared" ref="B356:L356" si="76">B99</f>
        <v>-</v>
      </c>
      <c r="C356" s="15" t="str">
        <f t="shared" si="76"/>
        <v>-</v>
      </c>
      <c r="D356" s="15" t="str">
        <f t="shared" si="76"/>
        <v>-</v>
      </c>
      <c r="E356" s="15">
        <f t="shared" si="76"/>
        <v>349</v>
      </c>
      <c r="F356" s="15">
        <f t="shared" si="76"/>
        <v>2601</v>
      </c>
      <c r="G356" s="15">
        <f t="shared" si="76"/>
        <v>2535</v>
      </c>
      <c r="H356" s="15">
        <f t="shared" si="76"/>
        <v>1617</v>
      </c>
      <c r="I356" s="15">
        <f t="shared" si="76"/>
        <v>99</v>
      </c>
      <c r="J356" s="15" t="str">
        <f t="shared" si="76"/>
        <v>-</v>
      </c>
      <c r="K356" s="15" t="str">
        <f t="shared" si="76"/>
        <v>-</v>
      </c>
      <c r="L356" s="21">
        <f t="shared" si="76"/>
        <v>7201</v>
      </c>
    </row>
    <row r="357" spans="1:12" ht="11.4">
      <c r="A357" s="192" t="s">
        <v>65</v>
      </c>
      <c r="B357" s="15" t="str">
        <f t="shared" ref="B357:L357" si="77">B100</f>
        <v>-</v>
      </c>
      <c r="C357" s="15" t="str">
        <f t="shared" si="77"/>
        <v>-</v>
      </c>
      <c r="D357" s="15" t="str">
        <f t="shared" si="77"/>
        <v>-</v>
      </c>
      <c r="E357" s="15" t="str">
        <f t="shared" si="77"/>
        <v>-</v>
      </c>
      <c r="F357" s="15" t="str">
        <f t="shared" si="77"/>
        <v>--</v>
      </c>
      <c r="G357" s="15">
        <f t="shared" si="77"/>
        <v>2939</v>
      </c>
      <c r="H357" s="15">
        <f t="shared" si="77"/>
        <v>847</v>
      </c>
      <c r="I357" s="15" t="str">
        <f t="shared" si="77"/>
        <v>-</v>
      </c>
      <c r="J357" s="15" t="str">
        <f t="shared" si="77"/>
        <v>-</v>
      </c>
      <c r="K357" s="15" t="str">
        <f t="shared" si="77"/>
        <v>-</v>
      </c>
      <c r="L357" s="21">
        <f t="shared" si="77"/>
        <v>3786</v>
      </c>
    </row>
    <row r="358" spans="1:12">
      <c r="A358" s="192">
        <v>2021</v>
      </c>
      <c r="B358" s="15" t="str">
        <f t="shared" ref="B358:L358" si="78">B101</f>
        <v>-</v>
      </c>
      <c r="C358" s="15" t="str">
        <f t="shared" si="78"/>
        <v>-</v>
      </c>
      <c r="D358" s="15" t="str">
        <f t="shared" si="78"/>
        <v>-</v>
      </c>
      <c r="E358" s="15" t="str">
        <f t="shared" si="78"/>
        <v>-</v>
      </c>
      <c r="F358" s="15">
        <f t="shared" si="78"/>
        <v>127</v>
      </c>
      <c r="G358" s="15">
        <f t="shared" si="78"/>
        <v>1406</v>
      </c>
      <c r="H358" s="15">
        <f t="shared" si="78"/>
        <v>63</v>
      </c>
      <c r="I358" s="15" t="str">
        <f t="shared" si="78"/>
        <v>-</v>
      </c>
      <c r="J358" s="15" t="str">
        <f t="shared" si="78"/>
        <v>-</v>
      </c>
      <c r="K358" s="15" t="str">
        <f t="shared" si="78"/>
        <v>-</v>
      </c>
      <c r="L358" s="21">
        <f t="shared" si="78"/>
        <v>1596</v>
      </c>
    </row>
    <row r="359" spans="1:12">
      <c r="A359" s="192">
        <v>2022</v>
      </c>
      <c r="B359" s="15" t="str">
        <f t="shared" ref="B359:L359" si="79">B102</f>
        <v>-</v>
      </c>
      <c r="C359" s="15" t="str">
        <f t="shared" si="79"/>
        <v>-</v>
      </c>
      <c r="D359" s="15" t="str">
        <f t="shared" si="79"/>
        <v>-</v>
      </c>
      <c r="E359" s="15">
        <f t="shared" si="79"/>
        <v>2052</v>
      </c>
      <c r="F359" s="15" t="str">
        <f t="shared" si="79"/>
        <v>-</v>
      </c>
      <c r="G359" s="15" t="str">
        <f t="shared" si="79"/>
        <v>-</v>
      </c>
      <c r="H359" s="15">
        <f t="shared" si="79"/>
        <v>796</v>
      </c>
      <c r="I359" s="15">
        <f t="shared" si="79"/>
        <v>618</v>
      </c>
      <c r="J359" s="15" t="str">
        <f t="shared" si="79"/>
        <v>-</v>
      </c>
      <c r="K359" s="15" t="str">
        <f t="shared" si="79"/>
        <v>-</v>
      </c>
      <c r="L359" s="21">
        <f t="shared" si="79"/>
        <v>3466</v>
      </c>
    </row>
    <row r="360" spans="1:12">
      <c r="A360" s="192">
        <v>2023</v>
      </c>
      <c r="B360" s="15" t="str">
        <f t="shared" ref="B360:L361" si="80">B103</f>
        <v>-</v>
      </c>
      <c r="C360" s="15" t="str">
        <f t="shared" si="80"/>
        <v>-</v>
      </c>
      <c r="D360" s="15" t="str">
        <f t="shared" si="80"/>
        <v>-</v>
      </c>
      <c r="E360" s="15" t="str">
        <f t="shared" si="80"/>
        <v>-</v>
      </c>
      <c r="F360" s="15" t="str">
        <f t="shared" si="80"/>
        <v>-</v>
      </c>
      <c r="G360" s="15" t="str">
        <f t="shared" si="80"/>
        <v>-</v>
      </c>
      <c r="H360" s="15" t="str">
        <f t="shared" si="80"/>
        <v>-</v>
      </c>
      <c r="I360" s="15" t="str">
        <f t="shared" si="80"/>
        <v>-</v>
      </c>
      <c r="J360" s="15" t="str">
        <f t="shared" si="80"/>
        <v>-</v>
      </c>
      <c r="K360" s="15" t="str">
        <f t="shared" si="80"/>
        <v>-</v>
      </c>
      <c r="L360" s="21" t="str">
        <f t="shared" si="80"/>
        <v>-</v>
      </c>
    </row>
    <row r="361" spans="1:12">
      <c r="A361" s="192">
        <v>2024</v>
      </c>
      <c r="B361" s="15" t="str">
        <f t="shared" si="80"/>
        <v>-</v>
      </c>
      <c r="C361" s="15" t="str">
        <f t="shared" si="80"/>
        <v>-</v>
      </c>
      <c r="D361" s="15" t="str">
        <f t="shared" si="80"/>
        <v>-</v>
      </c>
      <c r="E361" s="15" t="str">
        <f t="shared" si="80"/>
        <v>-</v>
      </c>
      <c r="F361" s="15" t="str">
        <f t="shared" si="80"/>
        <v>-</v>
      </c>
      <c r="G361" s="15" t="str">
        <f t="shared" si="80"/>
        <v>-</v>
      </c>
      <c r="H361" s="15" t="str">
        <f t="shared" si="80"/>
        <v>-</v>
      </c>
      <c r="I361" s="15" t="str">
        <f t="shared" si="80"/>
        <v>-</v>
      </c>
      <c r="J361" s="15" t="str">
        <f t="shared" si="80"/>
        <v>-</v>
      </c>
      <c r="K361" s="15" t="str">
        <f t="shared" si="80"/>
        <v>-</v>
      </c>
      <c r="L361" s="21" t="str">
        <f t="shared" si="80"/>
        <v>-</v>
      </c>
    </row>
    <row r="362" spans="1:12">
      <c r="B362" s="15"/>
      <c r="C362" s="15"/>
      <c r="D362" s="15"/>
      <c r="E362" s="15"/>
      <c r="F362" s="15"/>
      <c r="G362" s="15"/>
      <c r="H362" s="15"/>
      <c r="I362" s="15"/>
      <c r="J362" s="15"/>
      <c r="K362" s="15"/>
    </row>
    <row r="363" spans="1:12" ht="11.25" customHeight="1">
      <c r="A363" s="273" t="s">
        <v>70</v>
      </c>
      <c r="B363" s="273"/>
      <c r="C363" s="273"/>
      <c r="D363" s="273"/>
      <c r="E363" s="273"/>
      <c r="F363" s="273"/>
      <c r="G363" s="273"/>
      <c r="H363" s="273"/>
      <c r="I363" s="273"/>
      <c r="J363" s="273"/>
      <c r="K363" s="273"/>
      <c r="L363" s="273"/>
    </row>
    <row r="364" spans="1:12">
      <c r="A364" s="67" t="s">
        <v>1</v>
      </c>
      <c r="B364" s="151" t="s">
        <v>60</v>
      </c>
      <c r="C364" s="151" t="s">
        <v>61</v>
      </c>
      <c r="D364" s="151" t="s">
        <v>20</v>
      </c>
      <c r="E364" s="151" t="s">
        <v>21</v>
      </c>
      <c r="F364" s="151" t="s">
        <v>22</v>
      </c>
      <c r="G364" s="151" t="s">
        <v>23</v>
      </c>
      <c r="H364" s="151" t="s">
        <v>24</v>
      </c>
      <c r="I364" s="151" t="s">
        <v>25</v>
      </c>
      <c r="J364" s="151" t="s">
        <v>26</v>
      </c>
      <c r="K364" s="151" t="s">
        <v>62</v>
      </c>
      <c r="L364" s="151" t="s">
        <v>8</v>
      </c>
    </row>
    <row r="365" spans="1:12">
      <c r="A365" s="200" t="str">
        <f>A106</f>
        <v>Fort Bragg</v>
      </c>
    </row>
    <row r="366" spans="1:12">
      <c r="A366" s="68" t="s">
        <v>10</v>
      </c>
      <c r="B366" s="15">
        <f t="shared" ref="B366:L366" si="81">AVERAGE(B117:B121)</f>
        <v>0</v>
      </c>
      <c r="C366" s="15">
        <f t="shared" si="81"/>
        <v>1.5</v>
      </c>
      <c r="D366" s="15">
        <f t="shared" si="81"/>
        <v>80.2</v>
      </c>
      <c r="E366" s="15">
        <f t="shared" si="81"/>
        <v>705</v>
      </c>
      <c r="F366" s="15">
        <f t="shared" si="81"/>
        <v>4483</v>
      </c>
      <c r="G366" s="15">
        <f t="shared" si="81"/>
        <v>7054.6</v>
      </c>
      <c r="H366" s="15">
        <f t="shared" si="81"/>
        <v>2463.6</v>
      </c>
      <c r="I366" s="15">
        <f t="shared" si="81"/>
        <v>649.6</v>
      </c>
      <c r="J366" s="15">
        <f t="shared" si="81"/>
        <v>4.2</v>
      </c>
      <c r="K366" s="15">
        <f t="shared" si="81"/>
        <v>0</v>
      </c>
      <c r="L366" s="21">
        <f t="shared" si="81"/>
        <v>15441.4</v>
      </c>
    </row>
    <row r="367" spans="1:12">
      <c r="A367" s="68" t="s">
        <v>11</v>
      </c>
      <c r="B367" s="15">
        <f t="shared" ref="B367:L367" si="82">AVERAGE(B122:B126)</f>
        <v>161</v>
      </c>
      <c r="C367" s="15">
        <f t="shared" si="82"/>
        <v>313.25</v>
      </c>
      <c r="D367" s="15">
        <f t="shared" si="82"/>
        <v>744.8</v>
      </c>
      <c r="E367" s="15">
        <f t="shared" si="82"/>
        <v>2000.6</v>
      </c>
      <c r="F367" s="15">
        <f t="shared" si="82"/>
        <v>6137.4</v>
      </c>
      <c r="G367" s="15">
        <f t="shared" si="82"/>
        <v>9103.3333333333339</v>
      </c>
      <c r="H367" s="15">
        <f t="shared" si="82"/>
        <v>5427.25</v>
      </c>
      <c r="I367" s="15">
        <f t="shared" si="82"/>
        <v>1315.6</v>
      </c>
      <c r="J367" s="15">
        <f t="shared" si="82"/>
        <v>276.25</v>
      </c>
      <c r="K367" s="15">
        <f t="shared" si="82"/>
        <v>6</v>
      </c>
      <c r="L367" s="21">
        <f t="shared" si="82"/>
        <v>20572.8</v>
      </c>
    </row>
    <row r="368" spans="1:12">
      <c r="A368" s="68" t="s">
        <v>12</v>
      </c>
      <c r="B368" s="15">
        <f t="shared" ref="B368:L368" si="83">AVERAGE(B127:B131)</f>
        <v>31.5</v>
      </c>
      <c r="C368" s="15">
        <f t="shared" si="83"/>
        <v>373.75</v>
      </c>
      <c r="D368" s="15">
        <f t="shared" si="83"/>
        <v>910.4</v>
      </c>
      <c r="E368" s="15">
        <f t="shared" si="83"/>
        <v>2268.6</v>
      </c>
      <c r="F368" s="15">
        <f t="shared" si="83"/>
        <v>6011</v>
      </c>
      <c r="G368" s="15">
        <f t="shared" si="83"/>
        <v>3119.6</v>
      </c>
      <c r="H368" s="15">
        <f t="shared" si="83"/>
        <v>5059.3999999999996</v>
      </c>
      <c r="I368" s="15">
        <f t="shared" si="83"/>
        <v>1277</v>
      </c>
      <c r="J368" s="15">
        <f t="shared" si="83"/>
        <v>265</v>
      </c>
      <c r="K368" s="15" t="str">
        <f>K131</f>
        <v>--</v>
      </c>
      <c r="L368" s="21">
        <f t="shared" si="83"/>
        <v>19116.599999999999</v>
      </c>
    </row>
    <row r="369" spans="1:12">
      <c r="A369" s="68" t="s">
        <v>13</v>
      </c>
      <c r="B369" s="15">
        <f>AVERAGE(B132:B136)</f>
        <v>463.25</v>
      </c>
      <c r="C369" s="15">
        <f>AVERAGE(C132:C136)</f>
        <v>877.8</v>
      </c>
      <c r="D369" s="15">
        <f>AVERAGE(D132:D136)</f>
        <v>1309</v>
      </c>
      <c r="E369" s="15">
        <f>AVERAGE(E132:E136)</f>
        <v>3054.2</v>
      </c>
      <c r="F369" s="15">
        <f t="shared" ref="F369:K369" si="84">AVERAGE(F132:F136)</f>
        <v>6649.2</v>
      </c>
      <c r="G369" s="15">
        <f t="shared" si="84"/>
        <v>8885.2000000000007</v>
      </c>
      <c r="H369" s="15">
        <f t="shared" si="84"/>
        <v>6012.6</v>
      </c>
      <c r="I369" s="15">
        <f t="shared" si="84"/>
        <v>996.4</v>
      </c>
      <c r="J369" s="15">
        <f t="shared" si="84"/>
        <v>75.400000000000006</v>
      </c>
      <c r="K369" s="15">
        <f t="shared" si="84"/>
        <v>8.4</v>
      </c>
      <c r="L369" s="21">
        <f>AVERAGE(L132:L136)</f>
        <v>28238.799999999999</v>
      </c>
    </row>
    <row r="370" spans="1:12">
      <c r="A370" s="68" t="s">
        <v>14</v>
      </c>
      <c r="B370" s="15">
        <f>AVERAGE(B137:B141)</f>
        <v>248</v>
      </c>
      <c r="C370" s="15">
        <f t="shared" ref="C370:L370" si="85">AVERAGE(C137:C141)</f>
        <v>446</v>
      </c>
      <c r="D370" s="15">
        <f t="shared" si="85"/>
        <v>920.33333333333337</v>
      </c>
      <c r="E370" s="15">
        <f t="shared" si="85"/>
        <v>1945.6666666666667</v>
      </c>
      <c r="F370" s="15">
        <f t="shared" si="85"/>
        <v>4084.3333333333335</v>
      </c>
      <c r="G370" s="15">
        <f t="shared" si="85"/>
        <v>4462</v>
      </c>
      <c r="H370" s="15">
        <f t="shared" si="85"/>
        <v>2563</v>
      </c>
      <c r="I370" s="15">
        <f t="shared" si="85"/>
        <v>336.33333333333331</v>
      </c>
      <c r="J370" s="15">
        <f t="shared" si="85"/>
        <v>12.5</v>
      </c>
      <c r="K370" s="15">
        <f t="shared" si="85"/>
        <v>0</v>
      </c>
      <c r="L370" s="21">
        <f t="shared" si="85"/>
        <v>11260.5</v>
      </c>
    </row>
    <row r="371" spans="1:12">
      <c r="A371" s="68">
        <v>2011</v>
      </c>
      <c r="B371" s="15" t="str">
        <f t="shared" ref="B371:L371" si="86">B142</f>
        <v>-</v>
      </c>
      <c r="C371" s="15" t="str">
        <f t="shared" si="86"/>
        <v>-</v>
      </c>
      <c r="D371" s="15">
        <f t="shared" si="86"/>
        <v>1532</v>
      </c>
      <c r="E371" s="15">
        <f t="shared" si="86"/>
        <v>1522</v>
      </c>
      <c r="F371" s="15">
        <f t="shared" si="86"/>
        <v>2294</v>
      </c>
      <c r="G371" s="15">
        <f t="shared" si="86"/>
        <v>6234</v>
      </c>
      <c r="H371" s="15">
        <f t="shared" si="86"/>
        <v>1975</v>
      </c>
      <c r="I371" s="15">
        <f t="shared" si="86"/>
        <v>650</v>
      </c>
      <c r="J371" s="15">
        <f t="shared" si="86"/>
        <v>182</v>
      </c>
      <c r="K371" s="15" t="str">
        <f t="shared" si="86"/>
        <v>-</v>
      </c>
      <c r="L371" s="21">
        <f t="shared" si="86"/>
        <v>14389</v>
      </c>
    </row>
    <row r="372" spans="1:12">
      <c r="A372" s="68">
        <v>2012</v>
      </c>
      <c r="B372" s="15" t="str">
        <f t="shared" ref="B372:L372" si="87">B143</f>
        <v>-</v>
      </c>
      <c r="C372" s="15" t="str">
        <f t="shared" si="87"/>
        <v>-</v>
      </c>
      <c r="D372" s="15">
        <f t="shared" si="87"/>
        <v>1230</v>
      </c>
      <c r="E372" s="15">
        <f t="shared" si="87"/>
        <v>2088</v>
      </c>
      <c r="F372" s="15">
        <f t="shared" si="87"/>
        <v>2975</v>
      </c>
      <c r="G372" s="15">
        <f t="shared" si="87"/>
        <v>4076</v>
      </c>
      <c r="H372" s="15">
        <f t="shared" si="87"/>
        <v>2890</v>
      </c>
      <c r="I372" s="15">
        <f t="shared" si="87"/>
        <v>1069</v>
      </c>
      <c r="J372" s="15">
        <f t="shared" si="87"/>
        <v>334</v>
      </c>
      <c r="K372" s="15">
        <f t="shared" si="87"/>
        <v>151</v>
      </c>
      <c r="L372" s="21">
        <f t="shared" si="87"/>
        <v>14813</v>
      </c>
    </row>
    <row r="373" spans="1:12">
      <c r="A373" s="68">
        <v>2013</v>
      </c>
      <c r="B373" s="15" t="str">
        <f t="shared" ref="B373:L373" si="88">B144</f>
        <v>-</v>
      </c>
      <c r="C373" s="15" t="str">
        <f t="shared" si="88"/>
        <v>-</v>
      </c>
      <c r="D373" s="15">
        <f t="shared" si="88"/>
        <v>934</v>
      </c>
      <c r="E373" s="15">
        <f t="shared" si="88"/>
        <v>1666</v>
      </c>
      <c r="F373" s="15">
        <f t="shared" si="88"/>
        <v>3519</v>
      </c>
      <c r="G373" s="15">
        <f t="shared" si="88"/>
        <v>7136</v>
      </c>
      <c r="H373" s="15">
        <f t="shared" si="88"/>
        <v>3076</v>
      </c>
      <c r="I373" s="15">
        <f t="shared" si="88"/>
        <v>667</v>
      </c>
      <c r="J373" s="15">
        <f t="shared" si="88"/>
        <v>220</v>
      </c>
      <c r="K373" s="15">
        <f t="shared" si="88"/>
        <v>47</v>
      </c>
      <c r="L373" s="21">
        <f t="shared" si="88"/>
        <v>17265</v>
      </c>
    </row>
    <row r="374" spans="1:12">
      <c r="A374" s="68">
        <v>2014</v>
      </c>
      <c r="B374" s="15" t="str">
        <f t="shared" ref="B374:L374" si="89">B145</f>
        <v>-</v>
      </c>
      <c r="C374" s="15" t="str">
        <f t="shared" si="89"/>
        <v>-</v>
      </c>
      <c r="D374" s="15">
        <f t="shared" si="89"/>
        <v>1049</v>
      </c>
      <c r="E374" s="15">
        <f t="shared" si="89"/>
        <v>1371</v>
      </c>
      <c r="F374" s="15">
        <f t="shared" si="89"/>
        <v>2538</v>
      </c>
      <c r="G374" s="15">
        <f t="shared" si="89"/>
        <v>9435</v>
      </c>
      <c r="H374" s="15">
        <f t="shared" si="89"/>
        <v>2554</v>
      </c>
      <c r="I374" s="15">
        <f t="shared" si="89"/>
        <v>373</v>
      </c>
      <c r="J374" s="15">
        <f t="shared" si="89"/>
        <v>102</v>
      </c>
      <c r="K374" s="15">
        <f t="shared" si="89"/>
        <v>48</v>
      </c>
      <c r="L374" s="21">
        <f t="shared" si="89"/>
        <v>17470</v>
      </c>
    </row>
    <row r="375" spans="1:12">
      <c r="A375" s="68">
        <v>2015</v>
      </c>
      <c r="B375" s="15" t="str">
        <f t="shared" ref="B375:L375" si="90">B146</f>
        <v>-</v>
      </c>
      <c r="C375" s="15" t="str">
        <f t="shared" si="90"/>
        <v>-</v>
      </c>
      <c r="D375" s="15">
        <f t="shared" si="90"/>
        <v>1051</v>
      </c>
      <c r="E375" s="15">
        <f t="shared" si="90"/>
        <v>1321</v>
      </c>
      <c r="F375" s="15">
        <f t="shared" si="90"/>
        <v>1615</v>
      </c>
      <c r="G375" s="15">
        <f t="shared" si="90"/>
        <v>5002</v>
      </c>
      <c r="H375" s="15">
        <f t="shared" si="90"/>
        <v>2278</v>
      </c>
      <c r="I375" s="15">
        <f t="shared" si="90"/>
        <v>423</v>
      </c>
      <c r="J375" s="15">
        <f t="shared" si="90"/>
        <v>94</v>
      </c>
      <c r="K375" s="15">
        <f t="shared" si="90"/>
        <v>5</v>
      </c>
      <c r="L375" s="21">
        <f t="shared" si="90"/>
        <v>11789</v>
      </c>
    </row>
    <row r="376" spans="1:12">
      <c r="A376" s="68">
        <v>2016</v>
      </c>
      <c r="B376" s="15" t="str">
        <f t="shared" ref="B376:L376" si="91">B147</f>
        <v>-</v>
      </c>
      <c r="C376" s="15" t="str">
        <f t="shared" si="91"/>
        <v>-</v>
      </c>
      <c r="D376" s="15">
        <f t="shared" si="91"/>
        <v>706</v>
      </c>
      <c r="E376" s="15">
        <f t="shared" si="91"/>
        <v>934</v>
      </c>
      <c r="F376" s="15">
        <f t="shared" si="91"/>
        <v>1003</v>
      </c>
      <c r="G376" s="15">
        <f t="shared" si="91"/>
        <v>4817</v>
      </c>
      <c r="H376" s="15">
        <f t="shared" si="91"/>
        <v>1751</v>
      </c>
      <c r="I376" s="15">
        <f t="shared" si="91"/>
        <v>295</v>
      </c>
      <c r="J376" s="15">
        <f t="shared" si="91"/>
        <v>68</v>
      </c>
      <c r="K376" s="15">
        <f t="shared" si="91"/>
        <v>0</v>
      </c>
      <c r="L376" s="21">
        <f t="shared" si="91"/>
        <v>9574</v>
      </c>
    </row>
    <row r="377" spans="1:12">
      <c r="A377" s="68">
        <v>2017</v>
      </c>
      <c r="B377" s="15" t="str">
        <f t="shared" ref="B377:L377" si="92">B148</f>
        <v>-</v>
      </c>
      <c r="C377" s="15" t="str">
        <f t="shared" si="92"/>
        <v>-</v>
      </c>
      <c r="D377" s="15">
        <f t="shared" si="92"/>
        <v>403</v>
      </c>
      <c r="E377" s="15">
        <f t="shared" si="92"/>
        <v>1101</v>
      </c>
      <c r="F377" s="15" t="str">
        <f t="shared" si="92"/>
        <v>-</v>
      </c>
      <c r="G377" s="15" t="str">
        <f t="shared" si="92"/>
        <v>-</v>
      </c>
      <c r="H377" s="15">
        <f t="shared" si="92"/>
        <v>1869</v>
      </c>
      <c r="I377" s="15">
        <f t="shared" si="92"/>
        <v>1286</v>
      </c>
      <c r="J377" s="15">
        <f t="shared" si="92"/>
        <v>17</v>
      </c>
      <c r="K377" s="15">
        <f t="shared" si="92"/>
        <v>0</v>
      </c>
      <c r="L377" s="21">
        <f t="shared" si="92"/>
        <v>4676</v>
      </c>
    </row>
    <row r="378" spans="1:12">
      <c r="A378" s="68">
        <v>2018</v>
      </c>
      <c r="B378" s="15" t="str">
        <f t="shared" ref="B378:L378" si="93">B149</f>
        <v>-</v>
      </c>
      <c r="C378" s="15" t="str">
        <f t="shared" si="93"/>
        <v>-</v>
      </c>
      <c r="D378" s="15" t="str">
        <f t="shared" si="93"/>
        <v>-</v>
      </c>
      <c r="E378" s="15" t="str">
        <f t="shared" si="93"/>
        <v>-</v>
      </c>
      <c r="F378" s="15">
        <f t="shared" si="93"/>
        <v>1009</v>
      </c>
      <c r="G378" s="15">
        <f t="shared" si="93"/>
        <v>5523</v>
      </c>
      <c r="H378" s="15">
        <f t="shared" si="93"/>
        <v>2897</v>
      </c>
      <c r="I378" s="15">
        <f t="shared" si="93"/>
        <v>423</v>
      </c>
      <c r="J378" s="15">
        <f t="shared" si="93"/>
        <v>39</v>
      </c>
      <c r="K378" s="15" t="str">
        <f t="shared" si="93"/>
        <v>-</v>
      </c>
      <c r="L378" s="21">
        <f t="shared" si="93"/>
        <v>9891</v>
      </c>
    </row>
    <row r="379" spans="1:12">
      <c r="A379" s="192">
        <v>2019</v>
      </c>
      <c r="B379" s="15" t="str">
        <f t="shared" ref="B379:L379" si="94">B150</f>
        <v>-</v>
      </c>
      <c r="C379" s="15" t="str">
        <f t="shared" si="94"/>
        <v>-</v>
      </c>
      <c r="D379" s="15">
        <f t="shared" si="94"/>
        <v>606</v>
      </c>
      <c r="E379" s="15">
        <f t="shared" si="94"/>
        <v>166</v>
      </c>
      <c r="F379" s="15">
        <f t="shared" si="94"/>
        <v>1646</v>
      </c>
      <c r="G379" s="15">
        <f t="shared" si="94"/>
        <v>3171</v>
      </c>
      <c r="H379" s="15">
        <f t="shared" si="94"/>
        <v>1735</v>
      </c>
      <c r="I379" s="15">
        <f t="shared" si="94"/>
        <v>228</v>
      </c>
      <c r="J379" s="15">
        <f t="shared" si="94"/>
        <v>52</v>
      </c>
      <c r="K379" s="15" t="str">
        <f t="shared" si="94"/>
        <v>-</v>
      </c>
      <c r="L379" s="21">
        <f t="shared" si="94"/>
        <v>7604</v>
      </c>
    </row>
    <row r="380" spans="1:12" ht="11.4">
      <c r="A380" s="192" t="s">
        <v>65</v>
      </c>
      <c r="B380" s="15" t="str">
        <f t="shared" ref="B380:L380" si="95">B151</f>
        <v>-</v>
      </c>
      <c r="C380" s="15" t="str">
        <f t="shared" si="95"/>
        <v>-</v>
      </c>
      <c r="D380" s="15" t="str">
        <f t="shared" si="95"/>
        <v>-</v>
      </c>
      <c r="E380" s="15" t="str">
        <f t="shared" si="95"/>
        <v>--</v>
      </c>
      <c r="F380" s="15" t="str">
        <f t="shared" si="95"/>
        <v>--</v>
      </c>
      <c r="G380" s="15">
        <f t="shared" si="95"/>
        <v>2637</v>
      </c>
      <c r="H380" s="15">
        <f t="shared" si="95"/>
        <v>2062</v>
      </c>
      <c r="I380" s="15">
        <f t="shared" si="95"/>
        <v>469</v>
      </c>
      <c r="J380" s="15">
        <f t="shared" si="95"/>
        <v>0</v>
      </c>
      <c r="K380" s="15">
        <f t="shared" si="95"/>
        <v>0</v>
      </c>
      <c r="L380" s="21">
        <f t="shared" si="95"/>
        <v>5168</v>
      </c>
    </row>
    <row r="381" spans="1:12">
      <c r="A381" s="192">
        <v>2021</v>
      </c>
      <c r="B381" s="15" t="str">
        <f t="shared" ref="B381:L381" si="96">B152</f>
        <v>-</v>
      </c>
      <c r="C381" s="15" t="str">
        <f t="shared" si="96"/>
        <v>-</v>
      </c>
      <c r="D381" s="15" t="str">
        <f t="shared" si="96"/>
        <v>-</v>
      </c>
      <c r="E381" s="15" t="str">
        <f t="shared" si="96"/>
        <v>-</v>
      </c>
      <c r="F381" s="15">
        <f t="shared" si="96"/>
        <v>251</v>
      </c>
      <c r="G381" s="15">
        <f t="shared" si="96"/>
        <v>4742</v>
      </c>
      <c r="H381" s="15">
        <f t="shared" si="96"/>
        <v>2272</v>
      </c>
      <c r="I381" s="15">
        <f t="shared" si="96"/>
        <v>1002</v>
      </c>
      <c r="J381" s="15">
        <f t="shared" si="96"/>
        <v>445</v>
      </c>
      <c r="K381" s="15" t="str">
        <f t="shared" si="96"/>
        <v>-</v>
      </c>
      <c r="L381" s="21">
        <f t="shared" si="96"/>
        <v>8712</v>
      </c>
    </row>
    <row r="382" spans="1:12">
      <c r="A382" s="192">
        <v>2022</v>
      </c>
      <c r="B382" s="15" t="str">
        <f t="shared" ref="B382:L382" si="97">B153</f>
        <v>-</v>
      </c>
      <c r="C382" s="15" t="str">
        <f t="shared" si="97"/>
        <v>-</v>
      </c>
      <c r="D382" s="15" t="str">
        <f t="shared" si="97"/>
        <v>-</v>
      </c>
      <c r="E382" s="15">
        <f t="shared" si="97"/>
        <v>1099</v>
      </c>
      <c r="F382" s="15">
        <f t="shared" si="97"/>
        <v>1634</v>
      </c>
      <c r="G382" s="15">
        <f t="shared" si="97"/>
        <v>1316</v>
      </c>
      <c r="H382" s="15">
        <f t="shared" si="97"/>
        <v>1674</v>
      </c>
      <c r="I382" s="15">
        <f t="shared" si="97"/>
        <v>635</v>
      </c>
      <c r="J382" s="15" t="str">
        <f t="shared" si="97"/>
        <v>-</v>
      </c>
      <c r="K382" s="15" t="str">
        <f t="shared" si="97"/>
        <v>-</v>
      </c>
      <c r="L382" s="21">
        <f t="shared" si="97"/>
        <v>6358</v>
      </c>
    </row>
    <row r="383" spans="1:12">
      <c r="A383" s="192">
        <v>2023</v>
      </c>
      <c r="B383" s="15" t="str">
        <f t="shared" ref="B383:L384" si="98">B154</f>
        <v>-</v>
      </c>
      <c r="C383" s="15" t="str">
        <f t="shared" si="98"/>
        <v>-</v>
      </c>
      <c r="D383" s="15" t="str">
        <f t="shared" si="98"/>
        <v>-</v>
      </c>
      <c r="E383" s="15" t="str">
        <f t="shared" si="98"/>
        <v>-</v>
      </c>
      <c r="F383" s="15" t="str">
        <f t="shared" si="98"/>
        <v>-</v>
      </c>
      <c r="G383" s="15" t="str">
        <f t="shared" si="98"/>
        <v>-</v>
      </c>
      <c r="H383" s="15" t="str">
        <f t="shared" si="98"/>
        <v>-</v>
      </c>
      <c r="I383" s="15" t="str">
        <f t="shared" si="98"/>
        <v>-</v>
      </c>
      <c r="J383" s="15" t="str">
        <f t="shared" si="98"/>
        <v>-</v>
      </c>
      <c r="K383" s="15" t="str">
        <f t="shared" si="98"/>
        <v>-</v>
      </c>
      <c r="L383" s="21" t="str">
        <f t="shared" si="98"/>
        <v>-</v>
      </c>
    </row>
    <row r="384" spans="1:12">
      <c r="A384" s="192">
        <v>2024</v>
      </c>
      <c r="B384" s="15" t="str">
        <f t="shared" si="98"/>
        <v>-</v>
      </c>
      <c r="C384" s="15" t="str">
        <f t="shared" si="98"/>
        <v>-</v>
      </c>
      <c r="D384" s="15" t="str">
        <f t="shared" si="98"/>
        <v>-</v>
      </c>
      <c r="E384" s="15" t="str">
        <f t="shared" si="98"/>
        <v>-</v>
      </c>
      <c r="F384" s="15" t="str">
        <f t="shared" si="98"/>
        <v>-</v>
      </c>
      <c r="G384" s="15" t="str">
        <f t="shared" si="98"/>
        <v>-</v>
      </c>
      <c r="H384" s="15" t="str">
        <f t="shared" si="98"/>
        <v>-</v>
      </c>
      <c r="I384" s="15" t="str">
        <f t="shared" si="98"/>
        <v>-</v>
      </c>
      <c r="J384" s="15" t="str">
        <f t="shared" si="98"/>
        <v>-</v>
      </c>
      <c r="K384" s="15" t="str">
        <f t="shared" si="98"/>
        <v>-</v>
      </c>
      <c r="L384" s="21" t="str">
        <f t="shared" si="98"/>
        <v>-</v>
      </c>
    </row>
    <row r="385" spans="1:12">
      <c r="B385" s="15"/>
      <c r="C385" s="15"/>
      <c r="D385" s="15"/>
      <c r="E385" s="15"/>
      <c r="F385" s="15"/>
      <c r="G385" s="15"/>
      <c r="H385" s="15"/>
      <c r="I385" s="15"/>
      <c r="J385" s="15"/>
      <c r="K385" s="15"/>
    </row>
    <row r="386" spans="1:12">
      <c r="A386" s="200" t="str">
        <f>A157</f>
        <v>San Francisco</v>
      </c>
      <c r="B386" s="15"/>
      <c r="C386" s="15"/>
      <c r="D386" s="15"/>
      <c r="E386" s="15"/>
      <c r="F386" s="15"/>
      <c r="G386" s="15"/>
      <c r="H386" s="15"/>
      <c r="I386" s="15"/>
      <c r="J386" s="15"/>
      <c r="K386" s="15"/>
    </row>
    <row r="387" spans="1:12">
      <c r="A387" s="68" t="s">
        <v>10</v>
      </c>
      <c r="B387" s="15">
        <f t="shared" ref="B387:L387" si="99">AVERAGE(B168:B172)</f>
        <v>4825</v>
      </c>
      <c r="C387" s="15">
        <f t="shared" si="99"/>
        <v>9832.4</v>
      </c>
      <c r="D387" s="15">
        <f t="shared" si="99"/>
        <v>12258</v>
      </c>
      <c r="E387" s="15">
        <f t="shared" si="99"/>
        <v>8985.6</v>
      </c>
      <c r="F387" s="15">
        <f t="shared" si="99"/>
        <v>12572.2</v>
      </c>
      <c r="G387" s="15">
        <f t="shared" si="99"/>
        <v>18560.400000000001</v>
      </c>
      <c r="H387" s="15">
        <f t="shared" si="99"/>
        <v>15985.2</v>
      </c>
      <c r="I387" s="15">
        <f t="shared" si="99"/>
        <v>9606.2000000000007</v>
      </c>
      <c r="J387" s="15">
        <f t="shared" si="99"/>
        <v>4755.3999999999996</v>
      </c>
      <c r="K387" s="15">
        <f t="shared" si="99"/>
        <v>1198.4000000000001</v>
      </c>
      <c r="L387" s="21">
        <f t="shared" si="99"/>
        <v>98578.8</v>
      </c>
    </row>
    <row r="388" spans="1:12">
      <c r="A388" s="68" t="s">
        <v>11</v>
      </c>
      <c r="B388" s="15">
        <f t="shared" ref="B388:L388" si="100">AVERAGE(B173:B177)</f>
        <v>665.5</v>
      </c>
      <c r="C388" s="15">
        <f t="shared" si="100"/>
        <v>5891.2</v>
      </c>
      <c r="D388" s="15">
        <f t="shared" si="100"/>
        <v>6812</v>
      </c>
      <c r="E388" s="15">
        <f t="shared" si="100"/>
        <v>8019.6</v>
      </c>
      <c r="F388" s="15">
        <f t="shared" si="100"/>
        <v>12807.4</v>
      </c>
      <c r="G388" s="15">
        <f t="shared" si="100"/>
        <v>29791.4</v>
      </c>
      <c r="H388" s="15">
        <f t="shared" si="100"/>
        <v>17621.8</v>
      </c>
      <c r="I388" s="15">
        <f t="shared" si="100"/>
        <v>8726.4</v>
      </c>
      <c r="J388" s="15">
        <f t="shared" si="100"/>
        <v>4519.6000000000004</v>
      </c>
      <c r="K388" s="15">
        <f t="shared" si="100"/>
        <v>147.5</v>
      </c>
      <c r="L388" s="21">
        <f t="shared" si="100"/>
        <v>94780.800000000003</v>
      </c>
    </row>
    <row r="389" spans="1:12">
      <c r="A389" s="68" t="s">
        <v>12</v>
      </c>
      <c r="B389" s="15" t="s">
        <v>15</v>
      </c>
      <c r="C389" s="15">
        <f t="shared" ref="C389:L389" si="101">AVERAGE(C178:C182)</f>
        <v>6364</v>
      </c>
      <c r="D389" s="15">
        <f t="shared" si="101"/>
        <v>9125.4</v>
      </c>
      <c r="E389" s="15">
        <f t="shared" si="101"/>
        <v>9112.2000000000007</v>
      </c>
      <c r="F389" s="15">
        <f t="shared" si="101"/>
        <v>13999</v>
      </c>
      <c r="G389" s="15">
        <f t="shared" si="101"/>
        <v>27446.400000000001</v>
      </c>
      <c r="H389" s="15">
        <f t="shared" si="101"/>
        <v>17265.599999999999</v>
      </c>
      <c r="I389" s="15">
        <f t="shared" si="101"/>
        <v>7577.2</v>
      </c>
      <c r="J389" s="15">
        <f t="shared" si="101"/>
        <v>3985</v>
      </c>
      <c r="K389" s="15">
        <f t="shared" si="101"/>
        <v>915.5</v>
      </c>
      <c r="L389" s="21">
        <f t="shared" si="101"/>
        <v>93968.2</v>
      </c>
    </row>
    <row r="390" spans="1:12">
      <c r="A390" s="68" t="s">
        <v>13</v>
      </c>
      <c r="B390" s="15" t="str">
        <f>B183</f>
        <v>-</v>
      </c>
      <c r="C390" s="15" t="str">
        <f>C183</f>
        <v>-</v>
      </c>
      <c r="D390" s="15">
        <f>AVERAGE(D183:D187)</f>
        <v>6251.8</v>
      </c>
      <c r="E390" s="15">
        <f>AVERAGE(E183:E187)</f>
        <v>10799.6</v>
      </c>
      <c r="F390" s="15">
        <f>AVERAGE(F183:F187)</f>
        <v>11324.2</v>
      </c>
      <c r="G390" s="15">
        <f t="shared" ref="G390:L390" si="102">AVERAGE(G183:G187)</f>
        <v>24675.4</v>
      </c>
      <c r="H390" s="15">
        <f t="shared" si="102"/>
        <v>16469.400000000001</v>
      </c>
      <c r="I390" s="15">
        <f t="shared" si="102"/>
        <v>8814.6</v>
      </c>
      <c r="J390" s="15">
        <f t="shared" si="102"/>
        <v>4073</v>
      </c>
      <c r="K390" s="15">
        <f t="shared" si="102"/>
        <v>1140</v>
      </c>
      <c r="L390" s="21">
        <f t="shared" si="102"/>
        <v>83548</v>
      </c>
    </row>
    <row r="391" spans="1:12">
      <c r="A391" s="68" t="s">
        <v>14</v>
      </c>
      <c r="B391" s="15" t="str">
        <f>B188</f>
        <v>-</v>
      </c>
      <c r="C391" s="15" t="str">
        <f>C188</f>
        <v>-</v>
      </c>
      <c r="D391" s="15">
        <f>AVERAGE(D188:D192)</f>
        <v>3751.3333333333335</v>
      </c>
      <c r="E391" s="15">
        <f t="shared" ref="E391:L391" si="103">AVERAGE(E188:E192)</f>
        <v>6670.333333333333</v>
      </c>
      <c r="F391" s="15">
        <f t="shared" si="103"/>
        <v>8009</v>
      </c>
      <c r="G391" s="15">
        <f t="shared" si="103"/>
        <v>13120</v>
      </c>
      <c r="H391" s="15">
        <f t="shared" si="103"/>
        <v>5398.333333333333</v>
      </c>
      <c r="I391" s="15">
        <f t="shared" si="103"/>
        <v>2518.3333333333335</v>
      </c>
      <c r="J391" s="15">
        <f t="shared" si="103"/>
        <v>1796.5</v>
      </c>
      <c r="K391" s="15">
        <f t="shared" si="103"/>
        <v>921</v>
      </c>
      <c r="L391" s="21">
        <f t="shared" si="103"/>
        <v>41279</v>
      </c>
    </row>
    <row r="392" spans="1:12">
      <c r="A392" s="68">
        <v>2011</v>
      </c>
      <c r="B392" s="15" t="str">
        <f t="shared" ref="B392:L392" si="104">B193</f>
        <v>-</v>
      </c>
      <c r="C392" s="15" t="str">
        <f t="shared" si="104"/>
        <v>-</v>
      </c>
      <c r="D392" s="15">
        <f t="shared" si="104"/>
        <v>2046</v>
      </c>
      <c r="E392" s="15">
        <f t="shared" si="104"/>
        <v>2272</v>
      </c>
      <c r="F392" s="15">
        <f t="shared" si="104"/>
        <v>1630</v>
      </c>
      <c r="G392" s="15">
        <f t="shared" si="104"/>
        <v>8505</v>
      </c>
      <c r="H392" s="15">
        <f t="shared" si="104"/>
        <v>9094</v>
      </c>
      <c r="I392" s="15">
        <f t="shared" si="104"/>
        <v>7591</v>
      </c>
      <c r="J392" s="15">
        <f t="shared" si="104"/>
        <v>3249</v>
      </c>
      <c r="K392" s="15" t="str">
        <f t="shared" si="104"/>
        <v>-</v>
      </c>
      <c r="L392" s="21">
        <f t="shared" si="104"/>
        <v>34387</v>
      </c>
    </row>
    <row r="393" spans="1:12">
      <c r="A393" s="68">
        <v>2012</v>
      </c>
      <c r="B393" s="15" t="str">
        <f t="shared" ref="B393:L393" si="105">B194</f>
        <v>-</v>
      </c>
      <c r="C393" s="15" t="str">
        <f t="shared" si="105"/>
        <v>-</v>
      </c>
      <c r="D393" s="15">
        <f t="shared" si="105"/>
        <v>4113</v>
      </c>
      <c r="E393" s="15">
        <f t="shared" si="105"/>
        <v>6663</v>
      </c>
      <c r="F393" s="15">
        <f t="shared" si="105"/>
        <v>11396</v>
      </c>
      <c r="G393" s="15">
        <f t="shared" si="105"/>
        <v>15667</v>
      </c>
      <c r="H393" s="15">
        <f t="shared" si="105"/>
        <v>10085</v>
      </c>
      <c r="I393" s="15">
        <f t="shared" si="105"/>
        <v>6421</v>
      </c>
      <c r="J393" s="15">
        <f t="shared" si="105"/>
        <v>2779</v>
      </c>
      <c r="K393" s="15">
        <f t="shared" si="105"/>
        <v>418</v>
      </c>
      <c r="L393" s="21">
        <f t="shared" si="105"/>
        <v>57542</v>
      </c>
    </row>
    <row r="394" spans="1:12">
      <c r="A394" s="68">
        <v>2013</v>
      </c>
      <c r="B394" s="15" t="str">
        <f t="shared" ref="B394:L394" si="106">B195</f>
        <v>-</v>
      </c>
      <c r="C394" s="15" t="str">
        <f t="shared" si="106"/>
        <v>-</v>
      </c>
      <c r="D394" s="15">
        <f t="shared" si="106"/>
        <v>6406</v>
      </c>
      <c r="E394" s="15">
        <f t="shared" si="106"/>
        <v>7823</v>
      </c>
      <c r="F394" s="15">
        <f t="shared" si="106"/>
        <v>11183</v>
      </c>
      <c r="G394" s="15">
        <f t="shared" si="106"/>
        <v>22814</v>
      </c>
      <c r="H394" s="15">
        <f t="shared" si="106"/>
        <v>14354</v>
      </c>
      <c r="I394" s="15">
        <f t="shared" si="106"/>
        <v>4572</v>
      </c>
      <c r="J394" s="15">
        <f t="shared" si="106"/>
        <v>2003</v>
      </c>
      <c r="K394" s="15">
        <f t="shared" si="106"/>
        <v>379</v>
      </c>
      <c r="L394" s="21">
        <f t="shared" si="106"/>
        <v>69534</v>
      </c>
    </row>
    <row r="395" spans="1:12">
      <c r="A395" s="68">
        <v>2014</v>
      </c>
      <c r="B395" s="15" t="str">
        <f t="shared" ref="B395:L395" si="107">B196</f>
        <v>-</v>
      </c>
      <c r="C395" s="15" t="str">
        <f t="shared" si="107"/>
        <v>-</v>
      </c>
      <c r="D395" s="15">
        <f t="shared" si="107"/>
        <v>3433</v>
      </c>
      <c r="E395" s="15">
        <f t="shared" si="107"/>
        <v>3406</v>
      </c>
      <c r="F395" s="15">
        <f t="shared" si="107"/>
        <v>2163</v>
      </c>
      <c r="G395" s="15">
        <f t="shared" si="107"/>
        <v>11779</v>
      </c>
      <c r="H395" s="15">
        <f t="shared" si="107"/>
        <v>18604</v>
      </c>
      <c r="I395" s="15">
        <f t="shared" si="107"/>
        <v>9589</v>
      </c>
      <c r="J395" s="15">
        <f t="shared" si="107"/>
        <v>5046</v>
      </c>
      <c r="K395" s="15">
        <f t="shared" si="107"/>
        <v>675</v>
      </c>
      <c r="L395" s="21">
        <f t="shared" si="107"/>
        <v>54695</v>
      </c>
    </row>
    <row r="396" spans="1:12">
      <c r="A396" s="68">
        <v>2015</v>
      </c>
      <c r="B396" s="15" t="str">
        <f t="shared" ref="B396:L396" si="108">B197</f>
        <v>-</v>
      </c>
      <c r="C396" s="15" t="str">
        <f t="shared" si="108"/>
        <v>-</v>
      </c>
      <c r="D396" s="15">
        <f t="shared" si="108"/>
        <v>2380</v>
      </c>
      <c r="E396" s="15">
        <f t="shared" si="108"/>
        <v>2708</v>
      </c>
      <c r="F396" s="15">
        <f t="shared" si="108"/>
        <v>5176</v>
      </c>
      <c r="G396" s="15">
        <f t="shared" si="108"/>
        <v>9851</v>
      </c>
      <c r="H396" s="15">
        <f t="shared" si="108"/>
        <v>12523</v>
      </c>
      <c r="I396" s="15">
        <f t="shared" si="108"/>
        <v>9838</v>
      </c>
      <c r="J396" s="15">
        <f t="shared" si="108"/>
        <v>3389</v>
      </c>
      <c r="K396" s="15" t="str">
        <f t="shared" si="108"/>
        <v>-</v>
      </c>
      <c r="L396" s="21">
        <f t="shared" si="108"/>
        <v>45865</v>
      </c>
    </row>
    <row r="397" spans="1:12">
      <c r="A397" s="68">
        <v>2016</v>
      </c>
      <c r="B397" s="15" t="str">
        <f t="shared" ref="B397:L397" si="109">B198</f>
        <v>-</v>
      </c>
      <c r="C397" s="15" t="str">
        <f t="shared" si="109"/>
        <v>-</v>
      </c>
      <c r="D397" s="15">
        <f t="shared" si="109"/>
        <v>2797</v>
      </c>
      <c r="E397" s="15">
        <f t="shared" si="109"/>
        <v>4723</v>
      </c>
      <c r="F397" s="15">
        <f t="shared" si="109"/>
        <v>2797</v>
      </c>
      <c r="G397" s="15">
        <f t="shared" si="109"/>
        <v>11554</v>
      </c>
      <c r="H397" s="15">
        <f t="shared" si="109"/>
        <v>11437</v>
      </c>
      <c r="I397" s="15">
        <f t="shared" si="109"/>
        <v>8205</v>
      </c>
      <c r="J397" s="15">
        <f t="shared" si="109"/>
        <v>2298</v>
      </c>
      <c r="K397" s="15" t="str">
        <f t="shared" si="109"/>
        <v>-</v>
      </c>
      <c r="L397" s="21">
        <f t="shared" si="109"/>
        <v>43811</v>
      </c>
    </row>
    <row r="398" spans="1:12">
      <c r="A398" s="68">
        <v>2017</v>
      </c>
      <c r="B398" s="15" t="str">
        <f t="shared" ref="B398:L398" si="110">B199</f>
        <v>-</v>
      </c>
      <c r="C398" s="15" t="str">
        <f t="shared" si="110"/>
        <v>-</v>
      </c>
      <c r="D398" s="15">
        <f t="shared" si="110"/>
        <v>1470</v>
      </c>
      <c r="E398" s="15">
        <f t="shared" si="110"/>
        <v>1665</v>
      </c>
      <c r="F398" s="15">
        <f t="shared" si="110"/>
        <v>5429</v>
      </c>
      <c r="G398" s="15">
        <f t="shared" si="110"/>
        <v>19131</v>
      </c>
      <c r="H398" s="15">
        <f t="shared" si="110"/>
        <v>17489</v>
      </c>
      <c r="I398" s="15">
        <f t="shared" si="110"/>
        <v>7210</v>
      </c>
      <c r="J398" s="15">
        <f t="shared" si="110"/>
        <v>1834</v>
      </c>
      <c r="K398" s="15" t="str">
        <f t="shared" si="110"/>
        <v>-</v>
      </c>
      <c r="L398" s="21">
        <f t="shared" si="110"/>
        <v>54228</v>
      </c>
    </row>
    <row r="399" spans="1:12">
      <c r="A399" s="68">
        <v>2018</v>
      </c>
      <c r="B399" s="15" t="str">
        <f t="shared" ref="B399:L399" si="111">B200</f>
        <v>-</v>
      </c>
      <c r="C399" s="15" t="str">
        <f t="shared" si="111"/>
        <v>-</v>
      </c>
      <c r="D399" s="15" t="str">
        <f t="shared" si="111"/>
        <v>-</v>
      </c>
      <c r="E399" s="15" t="str">
        <f t="shared" si="111"/>
        <v>-</v>
      </c>
      <c r="F399" s="15">
        <f t="shared" si="111"/>
        <v>8043</v>
      </c>
      <c r="G399" s="15">
        <f t="shared" si="111"/>
        <v>28234</v>
      </c>
      <c r="H399" s="15">
        <f t="shared" si="111"/>
        <v>15575</v>
      </c>
      <c r="I399" s="15">
        <f t="shared" si="111"/>
        <v>8561</v>
      </c>
      <c r="J399" s="15">
        <f t="shared" si="111"/>
        <v>5033</v>
      </c>
      <c r="K399" s="15" t="str">
        <f t="shared" si="111"/>
        <v>-</v>
      </c>
      <c r="L399" s="21">
        <f t="shared" si="111"/>
        <v>65446</v>
      </c>
    </row>
    <row r="400" spans="1:12">
      <c r="A400" s="192">
        <v>2019</v>
      </c>
      <c r="B400" s="15" t="str">
        <f t="shared" ref="B400:L400" si="112">B201</f>
        <v>-</v>
      </c>
      <c r="C400" s="15" t="str">
        <f t="shared" si="112"/>
        <v>-</v>
      </c>
      <c r="D400" s="15">
        <f t="shared" si="112"/>
        <v>3207</v>
      </c>
      <c r="E400" s="15">
        <f t="shared" si="112"/>
        <v>1612</v>
      </c>
      <c r="F400" s="15">
        <f t="shared" si="112"/>
        <v>12056</v>
      </c>
      <c r="G400" s="15">
        <f t="shared" si="112"/>
        <v>15392</v>
      </c>
      <c r="H400" s="15">
        <f t="shared" si="112"/>
        <v>17321</v>
      </c>
      <c r="I400" s="15">
        <f t="shared" si="112"/>
        <v>6697</v>
      </c>
      <c r="J400" s="15">
        <f t="shared" si="112"/>
        <v>1769</v>
      </c>
      <c r="K400" s="15" t="str">
        <f t="shared" si="112"/>
        <v>-</v>
      </c>
      <c r="L400" s="21">
        <f t="shared" si="112"/>
        <v>58054</v>
      </c>
    </row>
    <row r="401" spans="1:12" ht="11.4">
      <c r="A401" s="192" t="s">
        <v>65</v>
      </c>
      <c r="B401" s="15" t="str">
        <f t="shared" ref="B401:L401" si="113">B202</f>
        <v>-</v>
      </c>
      <c r="C401" s="15" t="str">
        <f t="shared" si="113"/>
        <v>-</v>
      </c>
      <c r="D401" s="15" t="str">
        <f t="shared" si="113"/>
        <v>-</v>
      </c>
      <c r="E401" s="15" t="str">
        <f t="shared" si="113"/>
        <v>--</v>
      </c>
      <c r="F401" s="15" t="str">
        <f t="shared" si="113"/>
        <v>--</v>
      </c>
      <c r="G401" s="15">
        <f t="shared" si="113"/>
        <v>19892</v>
      </c>
      <c r="H401" s="15">
        <f t="shared" si="113"/>
        <v>14050</v>
      </c>
      <c r="I401" s="15">
        <f t="shared" si="113"/>
        <v>7132</v>
      </c>
      <c r="J401" s="15">
        <f t="shared" si="113"/>
        <v>4252</v>
      </c>
      <c r="K401" s="15">
        <f t="shared" si="113"/>
        <v>147</v>
      </c>
      <c r="L401" s="21">
        <f t="shared" si="113"/>
        <v>45473</v>
      </c>
    </row>
    <row r="402" spans="1:12">
      <c r="A402" s="192">
        <v>2021</v>
      </c>
      <c r="B402" s="15" t="str">
        <f t="shared" ref="B402:L402" si="114">B203</f>
        <v>-</v>
      </c>
      <c r="C402" s="15" t="str">
        <f t="shared" si="114"/>
        <v>-</v>
      </c>
      <c r="D402" s="15" t="str">
        <f t="shared" si="114"/>
        <v>-</v>
      </c>
      <c r="E402" s="15" t="str">
        <f t="shared" si="114"/>
        <v>-</v>
      </c>
      <c r="F402" s="15">
        <f t="shared" si="114"/>
        <v>3016</v>
      </c>
      <c r="G402" s="15">
        <f t="shared" si="114"/>
        <v>19902</v>
      </c>
      <c r="H402" s="15">
        <f t="shared" si="114"/>
        <v>13620</v>
      </c>
      <c r="I402" s="15">
        <f t="shared" si="114"/>
        <v>7030</v>
      </c>
      <c r="J402" s="15">
        <f t="shared" si="114"/>
        <v>2120</v>
      </c>
      <c r="K402" s="15" t="str">
        <f t="shared" si="114"/>
        <v>-</v>
      </c>
      <c r="L402" s="21">
        <f t="shared" si="114"/>
        <v>45688</v>
      </c>
    </row>
    <row r="403" spans="1:12">
      <c r="A403" s="192">
        <v>2022</v>
      </c>
      <c r="B403" s="15" t="str">
        <f t="shared" ref="B403:L403" si="115">B204</f>
        <v>-</v>
      </c>
      <c r="C403" s="15" t="str">
        <f t="shared" si="115"/>
        <v>-</v>
      </c>
      <c r="D403" s="15">
        <f t="shared" si="115"/>
        <v>3174</v>
      </c>
      <c r="E403" s="15">
        <f t="shared" si="115"/>
        <v>4584</v>
      </c>
      <c r="F403" s="15">
        <f t="shared" si="115"/>
        <v>5090</v>
      </c>
      <c r="G403" s="15">
        <f t="shared" si="115"/>
        <v>26430</v>
      </c>
      <c r="H403" s="15">
        <f t="shared" si="115"/>
        <v>16478</v>
      </c>
      <c r="I403" s="15">
        <f t="shared" si="115"/>
        <v>5874</v>
      </c>
      <c r="J403" s="15">
        <f t="shared" si="115"/>
        <v>1278</v>
      </c>
      <c r="K403" s="15" t="str">
        <f t="shared" si="115"/>
        <v>-</v>
      </c>
      <c r="L403" s="21">
        <f t="shared" si="115"/>
        <v>62908</v>
      </c>
    </row>
    <row r="404" spans="1:12">
      <c r="A404" s="192">
        <v>2023</v>
      </c>
      <c r="B404" s="15" t="str">
        <f t="shared" ref="B404:L405" si="116">B205</f>
        <v>-</v>
      </c>
      <c r="C404" s="15" t="str">
        <f t="shared" si="116"/>
        <v>-</v>
      </c>
      <c r="D404" s="15" t="str">
        <f t="shared" si="116"/>
        <v>-</v>
      </c>
      <c r="E404" s="15" t="str">
        <f t="shared" si="116"/>
        <v>-</v>
      </c>
      <c r="F404" s="15" t="str">
        <f t="shared" si="116"/>
        <v>-</v>
      </c>
      <c r="G404" s="15" t="str">
        <f t="shared" si="116"/>
        <v>-</v>
      </c>
      <c r="H404" s="15" t="str">
        <f t="shared" si="116"/>
        <v>-</v>
      </c>
      <c r="I404" s="15" t="str">
        <f t="shared" si="116"/>
        <v>-</v>
      </c>
      <c r="J404" s="15" t="str">
        <f t="shared" si="116"/>
        <v>-</v>
      </c>
      <c r="K404" s="15" t="str">
        <f t="shared" si="116"/>
        <v>-</v>
      </c>
      <c r="L404" s="21" t="str">
        <f t="shared" si="116"/>
        <v>-</v>
      </c>
    </row>
    <row r="405" spans="1:12">
      <c r="A405" s="192">
        <v>2024</v>
      </c>
      <c r="B405" s="15" t="str">
        <f t="shared" si="116"/>
        <v>-</v>
      </c>
      <c r="C405" s="15" t="str">
        <f t="shared" si="116"/>
        <v>-</v>
      </c>
      <c r="D405" s="15" t="str">
        <f t="shared" si="116"/>
        <v>-</v>
      </c>
      <c r="E405" s="15" t="str">
        <f t="shared" si="116"/>
        <v>-</v>
      </c>
      <c r="F405" s="15" t="str">
        <f t="shared" si="116"/>
        <v>-</v>
      </c>
      <c r="G405" s="15" t="str">
        <f t="shared" si="116"/>
        <v>-</v>
      </c>
      <c r="H405" s="15" t="str">
        <f t="shared" si="116"/>
        <v>-</v>
      </c>
      <c r="I405" s="15" t="str">
        <f t="shared" si="116"/>
        <v>-</v>
      </c>
      <c r="J405" s="15" t="str">
        <f t="shared" si="116"/>
        <v>-</v>
      </c>
      <c r="K405" s="15" t="str">
        <f t="shared" si="116"/>
        <v>-</v>
      </c>
      <c r="L405" s="21" t="str">
        <f t="shared" si="116"/>
        <v>-</v>
      </c>
    </row>
    <row r="406" spans="1:12">
      <c r="B406" s="15"/>
      <c r="C406" s="15"/>
      <c r="D406" s="15"/>
      <c r="E406" s="15"/>
      <c r="F406" s="15"/>
      <c r="G406" s="15"/>
      <c r="H406" s="15"/>
      <c r="I406" s="15"/>
      <c r="J406" s="15"/>
      <c r="K406" s="15"/>
    </row>
    <row r="407" spans="1:12" ht="11.25" customHeight="1">
      <c r="A407" s="273" t="s">
        <v>71</v>
      </c>
      <c r="B407" s="273"/>
      <c r="C407" s="273"/>
      <c r="D407" s="273"/>
      <c r="E407" s="273"/>
      <c r="F407" s="273"/>
      <c r="G407" s="273"/>
      <c r="H407" s="273"/>
      <c r="I407" s="273"/>
      <c r="J407" s="273"/>
      <c r="K407" s="273"/>
      <c r="L407" s="273"/>
    </row>
    <row r="408" spans="1:12">
      <c r="A408" s="67" t="s">
        <v>1</v>
      </c>
      <c r="B408" s="151" t="s">
        <v>60</v>
      </c>
      <c r="C408" s="151" t="s">
        <v>61</v>
      </c>
      <c r="D408" s="151" t="s">
        <v>20</v>
      </c>
      <c r="E408" s="151" t="s">
        <v>21</v>
      </c>
      <c r="F408" s="151" t="s">
        <v>22</v>
      </c>
      <c r="G408" s="151" t="s">
        <v>23</v>
      </c>
      <c r="H408" s="151" t="s">
        <v>24</v>
      </c>
      <c r="I408" s="151" t="s">
        <v>25</v>
      </c>
      <c r="J408" s="151" t="s">
        <v>26</v>
      </c>
      <c r="K408" s="151" t="s">
        <v>62</v>
      </c>
      <c r="L408" s="151" t="s">
        <v>8</v>
      </c>
    </row>
    <row r="409" spans="1:12">
      <c r="A409" s="200" t="str">
        <f>A208</f>
        <v>Monterey</v>
      </c>
    </row>
    <row r="410" spans="1:12">
      <c r="A410" s="68" t="s">
        <v>10</v>
      </c>
      <c r="B410" s="15">
        <f t="shared" ref="B410:L410" si="117">AVERAGE(B219:B223)</f>
        <v>3447.4</v>
      </c>
      <c r="C410" s="15">
        <f t="shared" si="117"/>
        <v>7260.8</v>
      </c>
      <c r="D410" s="15">
        <f t="shared" si="117"/>
        <v>11695.4</v>
      </c>
      <c r="E410" s="15">
        <f t="shared" si="117"/>
        <v>4140.6000000000004</v>
      </c>
      <c r="F410" s="15">
        <f t="shared" si="117"/>
        <v>6637.4</v>
      </c>
      <c r="G410" s="15">
        <f t="shared" si="117"/>
        <v>10554.6</v>
      </c>
      <c r="H410" s="15">
        <f t="shared" si="117"/>
        <v>4181.8</v>
      </c>
      <c r="I410" s="15">
        <f t="shared" si="117"/>
        <v>637.20000000000005</v>
      </c>
      <c r="J410" s="15">
        <f t="shared" si="117"/>
        <v>269.2</v>
      </c>
      <c r="K410" s="15">
        <f t="shared" si="117"/>
        <v>364.4</v>
      </c>
      <c r="L410" s="21">
        <f t="shared" si="117"/>
        <v>49188.800000000003</v>
      </c>
    </row>
    <row r="411" spans="1:12">
      <c r="A411" s="68" t="s">
        <v>11</v>
      </c>
      <c r="B411" s="15">
        <f t="shared" ref="B411:L411" si="118">AVERAGE(B224:B228)</f>
        <v>792</v>
      </c>
      <c r="C411" s="15">
        <f t="shared" si="118"/>
        <v>8912</v>
      </c>
      <c r="D411" s="15">
        <f t="shared" si="118"/>
        <v>15522.2</v>
      </c>
      <c r="E411" s="15">
        <f t="shared" si="118"/>
        <v>12159.4</v>
      </c>
      <c r="F411" s="15">
        <f t="shared" si="118"/>
        <v>11062</v>
      </c>
      <c r="G411" s="15">
        <f t="shared" si="118"/>
        <v>16341.2</v>
      </c>
      <c r="H411" s="15">
        <f t="shared" si="118"/>
        <v>4519.3999999999996</v>
      </c>
      <c r="I411" s="15">
        <f t="shared" si="118"/>
        <v>1051.4000000000001</v>
      </c>
      <c r="J411" s="15">
        <f t="shared" si="118"/>
        <v>1498</v>
      </c>
      <c r="K411" s="15">
        <f t="shared" si="118"/>
        <v>600</v>
      </c>
      <c r="L411" s="21">
        <f t="shared" si="118"/>
        <v>71519.600000000006</v>
      </c>
    </row>
    <row r="412" spans="1:12">
      <c r="A412" s="68" t="s">
        <v>12</v>
      </c>
      <c r="B412" s="15" t="s">
        <v>15</v>
      </c>
      <c r="C412" s="15">
        <f t="shared" ref="C412:L412" si="119">AVERAGE(C229:C233)</f>
        <v>11189</v>
      </c>
      <c r="D412" s="15">
        <f t="shared" si="119"/>
        <v>15209.2</v>
      </c>
      <c r="E412" s="15">
        <f t="shared" si="119"/>
        <v>10402.799999999999</v>
      </c>
      <c r="F412" s="15">
        <f t="shared" si="119"/>
        <v>11864.4</v>
      </c>
      <c r="G412" s="15">
        <f t="shared" si="119"/>
        <v>12300.6</v>
      </c>
      <c r="H412" s="15">
        <f t="shared" si="119"/>
        <v>3672</v>
      </c>
      <c r="I412" s="15">
        <f t="shared" si="119"/>
        <v>761.5</v>
      </c>
      <c r="J412" s="15" t="s">
        <v>15</v>
      </c>
      <c r="K412" s="15" t="s">
        <v>15</v>
      </c>
      <c r="L412" s="21">
        <f t="shared" si="119"/>
        <v>63009.4</v>
      </c>
    </row>
    <row r="413" spans="1:12">
      <c r="A413" s="68" t="s">
        <v>13</v>
      </c>
      <c r="B413" s="15" t="str">
        <f>B234</f>
        <v>-</v>
      </c>
      <c r="C413" s="15">
        <f t="shared" ref="C413:I413" si="120">AVERAGE(C234:C238)</f>
        <v>2946</v>
      </c>
      <c r="D413" s="15">
        <f t="shared" si="120"/>
        <v>20318.2</v>
      </c>
      <c r="E413" s="15">
        <f t="shared" si="120"/>
        <v>9401.7999999999993</v>
      </c>
      <c r="F413" s="15">
        <f t="shared" si="120"/>
        <v>6396.4</v>
      </c>
      <c r="G413" s="15">
        <f t="shared" si="120"/>
        <v>7845.6</v>
      </c>
      <c r="H413" s="15">
        <f t="shared" si="120"/>
        <v>1366</v>
      </c>
      <c r="I413" s="15">
        <f t="shared" si="120"/>
        <v>321.5</v>
      </c>
      <c r="J413" s="212" t="s">
        <v>64</v>
      </c>
      <c r="K413" s="15" t="s">
        <v>15</v>
      </c>
      <c r="L413" s="21">
        <f>AVERAGE(L234:L238)</f>
        <v>47352.800000000003</v>
      </c>
    </row>
    <row r="414" spans="1:12">
      <c r="A414" s="68" t="s">
        <v>14</v>
      </c>
      <c r="B414" s="15" t="str">
        <f>B239</f>
        <v>-</v>
      </c>
      <c r="C414" s="15" t="str">
        <f>C239</f>
        <v>-</v>
      </c>
      <c r="D414" s="15">
        <f>AVERAGE(D239:D243)</f>
        <v>12333.333333333334</v>
      </c>
      <c r="E414" s="15">
        <f t="shared" ref="E414:L414" si="121">AVERAGE(E239:E243)</f>
        <v>3782.3333333333335</v>
      </c>
      <c r="F414" s="15">
        <f t="shared" si="121"/>
        <v>3817.3333333333335</v>
      </c>
      <c r="G414" s="15">
        <f t="shared" si="121"/>
        <v>2939</v>
      </c>
      <c r="H414" s="15">
        <f t="shared" si="121"/>
        <v>738.33333333333337</v>
      </c>
      <c r="I414" s="15">
        <f t="shared" si="121"/>
        <v>198</v>
      </c>
      <c r="J414" s="15">
        <f t="shared" si="121"/>
        <v>26</v>
      </c>
      <c r="K414" s="15" t="str">
        <f>K239</f>
        <v>-</v>
      </c>
      <c r="L414" s="21">
        <f t="shared" si="121"/>
        <v>23817</v>
      </c>
    </row>
    <row r="415" spans="1:12">
      <c r="A415" s="68">
        <v>2011</v>
      </c>
      <c r="B415" s="15" t="str">
        <f t="shared" ref="B415:L415" si="122">B244</f>
        <v>-</v>
      </c>
      <c r="C415" s="15" t="str">
        <f t="shared" si="122"/>
        <v>-</v>
      </c>
      <c r="D415" s="15">
        <f t="shared" si="122"/>
        <v>11987</v>
      </c>
      <c r="E415" s="15">
        <f t="shared" si="122"/>
        <v>2149</v>
      </c>
      <c r="F415" s="15">
        <f t="shared" si="122"/>
        <v>3013</v>
      </c>
      <c r="G415" s="15">
        <f t="shared" si="122"/>
        <v>5561</v>
      </c>
      <c r="H415" s="15">
        <f t="shared" si="122"/>
        <v>3318</v>
      </c>
      <c r="I415" s="15">
        <f t="shared" si="122"/>
        <v>1923</v>
      </c>
      <c r="J415" s="15" t="str">
        <f t="shared" si="122"/>
        <v>-</v>
      </c>
      <c r="K415" s="15" t="str">
        <f t="shared" si="122"/>
        <v>-</v>
      </c>
      <c r="L415" s="21">
        <f t="shared" si="122"/>
        <v>27951</v>
      </c>
    </row>
    <row r="416" spans="1:12">
      <c r="A416" s="68">
        <v>2012</v>
      </c>
      <c r="B416" s="15" t="str">
        <f t="shared" ref="B416:L416" si="123">B245</f>
        <v>-</v>
      </c>
      <c r="C416" s="15" t="str">
        <f t="shared" si="123"/>
        <v>-</v>
      </c>
      <c r="D416" s="15">
        <f t="shared" si="123"/>
        <v>16123</v>
      </c>
      <c r="E416" s="15">
        <f t="shared" si="123"/>
        <v>9326</v>
      </c>
      <c r="F416" s="15">
        <f t="shared" si="123"/>
        <v>7603</v>
      </c>
      <c r="G416" s="15">
        <f t="shared" si="123"/>
        <v>8674</v>
      </c>
      <c r="H416" s="15">
        <f t="shared" si="123"/>
        <v>1645</v>
      </c>
      <c r="I416" s="15">
        <f t="shared" si="123"/>
        <v>424</v>
      </c>
      <c r="J416" s="15">
        <f t="shared" si="123"/>
        <v>475</v>
      </c>
      <c r="K416" s="15" t="str">
        <f t="shared" si="123"/>
        <v>-</v>
      </c>
      <c r="L416" s="21">
        <f t="shared" si="123"/>
        <v>44270</v>
      </c>
    </row>
    <row r="417" spans="1:12">
      <c r="A417" s="68">
        <v>2013</v>
      </c>
      <c r="B417" s="15" t="str">
        <f t="shared" ref="B417:L417" si="124">B246</f>
        <v>-</v>
      </c>
      <c r="C417" s="15" t="str">
        <f t="shared" si="124"/>
        <v>-</v>
      </c>
      <c r="D417" s="15">
        <f t="shared" si="124"/>
        <v>12262</v>
      </c>
      <c r="E417" s="15">
        <f t="shared" si="124"/>
        <v>5698</v>
      </c>
      <c r="F417" s="15">
        <f t="shared" si="124"/>
        <v>3613</v>
      </c>
      <c r="G417" s="15">
        <f t="shared" si="124"/>
        <v>6210</v>
      </c>
      <c r="H417" s="15">
        <f t="shared" si="124"/>
        <v>2582</v>
      </c>
      <c r="I417" s="15">
        <f t="shared" si="124"/>
        <v>282</v>
      </c>
      <c r="J417" s="15">
        <f t="shared" si="124"/>
        <v>22</v>
      </c>
      <c r="K417" s="15" t="str">
        <f t="shared" si="124"/>
        <v>-</v>
      </c>
      <c r="L417" s="21">
        <f t="shared" si="124"/>
        <v>30669</v>
      </c>
    </row>
    <row r="418" spans="1:12">
      <c r="A418" s="68">
        <v>2014</v>
      </c>
      <c r="B418" s="15" t="str">
        <f t="shared" ref="B418:L418" si="125">B247</f>
        <v>-</v>
      </c>
      <c r="C418" s="15" t="str">
        <f t="shared" si="125"/>
        <v>-</v>
      </c>
      <c r="D418" s="15">
        <f t="shared" si="125"/>
        <v>15744</v>
      </c>
      <c r="E418" s="15">
        <f t="shared" si="125"/>
        <v>3745</v>
      </c>
      <c r="F418" s="15">
        <f t="shared" si="125"/>
        <v>2974</v>
      </c>
      <c r="G418" s="15">
        <f t="shared" si="125"/>
        <v>2678</v>
      </c>
      <c r="H418" s="15">
        <f t="shared" si="125"/>
        <v>1841</v>
      </c>
      <c r="I418" s="15">
        <f t="shared" si="125"/>
        <v>481</v>
      </c>
      <c r="J418" s="15">
        <f t="shared" si="125"/>
        <v>45</v>
      </c>
      <c r="K418" s="15" t="str">
        <f t="shared" si="125"/>
        <v>-</v>
      </c>
      <c r="L418" s="21">
        <f t="shared" si="125"/>
        <v>27508</v>
      </c>
    </row>
    <row r="419" spans="1:12">
      <c r="A419" s="68">
        <v>2015</v>
      </c>
      <c r="B419" s="15" t="str">
        <f t="shared" ref="B419:L419" si="126">B248</f>
        <v>-</v>
      </c>
      <c r="C419" s="15" t="str">
        <f t="shared" si="126"/>
        <v>-</v>
      </c>
      <c r="D419" s="15">
        <f t="shared" si="126"/>
        <v>7654</v>
      </c>
      <c r="E419" s="15">
        <f t="shared" si="126"/>
        <v>3372</v>
      </c>
      <c r="F419" s="15">
        <f t="shared" si="126"/>
        <v>2419</v>
      </c>
      <c r="G419" s="15">
        <f t="shared" si="126"/>
        <v>1391</v>
      </c>
      <c r="H419" s="15">
        <f t="shared" si="126"/>
        <v>317</v>
      </c>
      <c r="I419" s="15">
        <f t="shared" si="126"/>
        <v>32</v>
      </c>
      <c r="J419" s="15" t="str">
        <f t="shared" si="126"/>
        <v>-</v>
      </c>
      <c r="K419" s="15" t="str">
        <f t="shared" si="126"/>
        <v>-</v>
      </c>
      <c r="L419" s="21">
        <f t="shared" si="126"/>
        <v>15185</v>
      </c>
    </row>
    <row r="420" spans="1:12">
      <c r="A420" s="68">
        <v>2016</v>
      </c>
      <c r="B420" s="15" t="str">
        <f t="shared" ref="B420:L420" si="127">B249</f>
        <v>-</v>
      </c>
      <c r="C420" s="15" t="str">
        <f t="shared" si="127"/>
        <v>-</v>
      </c>
      <c r="D420" s="15">
        <f t="shared" si="127"/>
        <v>4503</v>
      </c>
      <c r="E420" s="15">
        <f t="shared" si="127"/>
        <v>2624</v>
      </c>
      <c r="F420" s="15">
        <f t="shared" si="127"/>
        <v>484</v>
      </c>
      <c r="G420" s="15">
        <f t="shared" si="127"/>
        <v>150</v>
      </c>
      <c r="H420" s="15" t="str">
        <f t="shared" si="127"/>
        <v>-</v>
      </c>
      <c r="I420" s="15" t="str">
        <f t="shared" si="127"/>
        <v>-</v>
      </c>
      <c r="J420" s="15" t="str">
        <f t="shared" si="127"/>
        <v>-</v>
      </c>
      <c r="K420" s="15" t="str">
        <f t="shared" si="127"/>
        <v>-</v>
      </c>
      <c r="L420" s="21">
        <f t="shared" si="127"/>
        <v>7761</v>
      </c>
    </row>
    <row r="421" spans="1:12">
      <c r="A421" s="68">
        <v>2017</v>
      </c>
      <c r="B421" s="15" t="str">
        <f t="shared" ref="B421:L421" si="128">B250</f>
        <v>-</v>
      </c>
      <c r="C421" s="15" t="str">
        <f t="shared" si="128"/>
        <v>-</v>
      </c>
      <c r="D421" s="15">
        <f t="shared" si="128"/>
        <v>8232</v>
      </c>
      <c r="E421" s="15">
        <f t="shared" si="128"/>
        <v>2234</v>
      </c>
      <c r="F421" s="15">
        <f t="shared" si="128"/>
        <v>1145</v>
      </c>
      <c r="G421" s="15">
        <f t="shared" si="128"/>
        <v>3459</v>
      </c>
      <c r="H421" s="15" t="str">
        <f t="shared" si="128"/>
        <v>-</v>
      </c>
      <c r="I421" s="15" t="str">
        <f t="shared" si="128"/>
        <v>-</v>
      </c>
      <c r="J421" s="15" t="str">
        <f t="shared" si="128"/>
        <v>-</v>
      </c>
      <c r="K421" s="15" t="str">
        <f t="shared" si="128"/>
        <v>-</v>
      </c>
      <c r="L421" s="21">
        <f t="shared" si="128"/>
        <v>15070</v>
      </c>
    </row>
    <row r="422" spans="1:12">
      <c r="A422" s="68">
        <v>2018</v>
      </c>
      <c r="B422" s="15" t="str">
        <f t="shared" ref="B422:L422" si="129">B251</f>
        <v>-</v>
      </c>
      <c r="C422" s="15" t="str">
        <f t="shared" si="129"/>
        <v>-</v>
      </c>
      <c r="D422" s="15">
        <f t="shared" si="129"/>
        <v>8140</v>
      </c>
      <c r="E422" s="15">
        <f t="shared" si="129"/>
        <v>2021</v>
      </c>
      <c r="F422" s="15">
        <f t="shared" si="129"/>
        <v>3244</v>
      </c>
      <c r="G422" s="15">
        <f t="shared" si="129"/>
        <v>514</v>
      </c>
      <c r="H422" s="15" t="str">
        <f t="shared" si="129"/>
        <v>-</v>
      </c>
      <c r="I422" s="15" t="str">
        <f t="shared" si="129"/>
        <v>-</v>
      </c>
      <c r="J422" s="15" t="str">
        <f t="shared" si="129"/>
        <v>-</v>
      </c>
      <c r="K422" s="15" t="str">
        <f t="shared" si="129"/>
        <v>-</v>
      </c>
      <c r="L422" s="21">
        <f t="shared" si="129"/>
        <v>13919</v>
      </c>
    </row>
    <row r="423" spans="1:12">
      <c r="A423" s="192">
        <v>2019</v>
      </c>
      <c r="B423" s="15" t="str">
        <f t="shared" ref="B423:L423" si="130">B252</f>
        <v>-</v>
      </c>
      <c r="C423" s="15" t="str">
        <f t="shared" si="130"/>
        <v>-</v>
      </c>
      <c r="D423" s="15">
        <f t="shared" si="130"/>
        <v>13537</v>
      </c>
      <c r="E423" s="15">
        <f t="shared" si="130"/>
        <v>3801</v>
      </c>
      <c r="F423" s="15">
        <f t="shared" si="130"/>
        <v>4471</v>
      </c>
      <c r="G423" s="15">
        <f t="shared" si="130"/>
        <v>4360</v>
      </c>
      <c r="H423" s="15">
        <f t="shared" si="130"/>
        <v>4163</v>
      </c>
      <c r="I423" s="15" t="str">
        <f t="shared" si="130"/>
        <v>-</v>
      </c>
      <c r="J423" s="15" t="str">
        <f t="shared" si="130"/>
        <v>-</v>
      </c>
      <c r="K423" s="15" t="str">
        <f t="shared" si="130"/>
        <v>-</v>
      </c>
      <c r="L423" s="21">
        <f t="shared" si="130"/>
        <v>30332</v>
      </c>
    </row>
    <row r="424" spans="1:12" ht="11.4">
      <c r="A424" s="192" t="s">
        <v>65</v>
      </c>
      <c r="B424" s="15" t="str">
        <f t="shared" ref="B424:L424" si="131">B253</f>
        <v>-</v>
      </c>
      <c r="C424" s="15" t="str">
        <f t="shared" si="131"/>
        <v>-</v>
      </c>
      <c r="D424" s="15" t="str">
        <f t="shared" si="131"/>
        <v>-</v>
      </c>
      <c r="E424" s="15" t="str">
        <f t="shared" si="131"/>
        <v>--</v>
      </c>
      <c r="F424" s="15" t="str">
        <f t="shared" si="131"/>
        <v>--</v>
      </c>
      <c r="G424" s="15">
        <f t="shared" si="131"/>
        <v>3438</v>
      </c>
      <c r="H424" s="15">
        <f t="shared" si="131"/>
        <v>641</v>
      </c>
      <c r="I424" s="15">
        <f t="shared" si="131"/>
        <v>138</v>
      </c>
      <c r="J424" s="15">
        <f t="shared" si="131"/>
        <v>12</v>
      </c>
      <c r="K424" s="15" t="str">
        <f t="shared" si="131"/>
        <v>-</v>
      </c>
      <c r="L424" s="21">
        <f t="shared" si="131"/>
        <v>4229</v>
      </c>
    </row>
    <row r="425" spans="1:12">
      <c r="A425" s="192">
        <v>2021</v>
      </c>
      <c r="B425" s="15" t="str">
        <f t="shared" ref="B425:L425" si="132">B254</f>
        <v>-</v>
      </c>
      <c r="C425" s="15" t="str">
        <f t="shared" si="132"/>
        <v>-</v>
      </c>
      <c r="D425" s="15">
        <f t="shared" si="132"/>
        <v>12287</v>
      </c>
      <c r="E425" s="15">
        <f t="shared" si="132"/>
        <v>8838</v>
      </c>
      <c r="F425" s="15">
        <f t="shared" si="132"/>
        <v>6785</v>
      </c>
      <c r="G425" s="15">
        <f t="shared" si="132"/>
        <v>3201</v>
      </c>
      <c r="H425" s="15">
        <f t="shared" si="132"/>
        <v>442</v>
      </c>
      <c r="I425" s="15">
        <f t="shared" si="132"/>
        <v>329</v>
      </c>
      <c r="J425" s="15" t="str">
        <f t="shared" si="132"/>
        <v>-</v>
      </c>
      <c r="K425" s="15" t="str">
        <f t="shared" si="132"/>
        <v>-</v>
      </c>
      <c r="L425" s="21">
        <f t="shared" si="132"/>
        <v>31882</v>
      </c>
    </row>
    <row r="426" spans="1:12">
      <c r="A426" s="192">
        <v>2022</v>
      </c>
      <c r="B426" s="15" t="str">
        <f t="shared" ref="B426:L426" si="133">B255</f>
        <v>-</v>
      </c>
      <c r="C426" s="15" t="str">
        <f t="shared" si="133"/>
        <v>-</v>
      </c>
      <c r="D426" s="15">
        <f t="shared" si="133"/>
        <v>10491</v>
      </c>
      <c r="E426" s="15">
        <f t="shared" si="133"/>
        <v>5844</v>
      </c>
      <c r="F426" s="15">
        <f t="shared" si="133"/>
        <v>4877</v>
      </c>
      <c r="G426" s="15">
        <f t="shared" si="133"/>
        <v>2800</v>
      </c>
      <c r="H426" s="15">
        <f t="shared" si="133"/>
        <v>291</v>
      </c>
      <c r="I426" s="15">
        <f t="shared" si="133"/>
        <v>75</v>
      </c>
      <c r="J426" s="15">
        <f t="shared" si="133"/>
        <v>16</v>
      </c>
      <c r="K426" s="15" t="str">
        <f t="shared" si="133"/>
        <v>-</v>
      </c>
      <c r="L426" s="21">
        <f t="shared" si="133"/>
        <v>24394</v>
      </c>
    </row>
    <row r="427" spans="1:12">
      <c r="A427" s="192">
        <v>2023</v>
      </c>
      <c r="B427" s="15" t="str">
        <f t="shared" ref="B427:K428" si="134">B256</f>
        <v>-</v>
      </c>
      <c r="C427" s="15" t="str">
        <f t="shared" si="134"/>
        <v>-</v>
      </c>
      <c r="D427" s="15" t="str">
        <f t="shared" si="134"/>
        <v>-</v>
      </c>
      <c r="E427" s="15" t="str">
        <f t="shared" si="134"/>
        <v>-</v>
      </c>
      <c r="F427" s="15" t="str">
        <f t="shared" si="134"/>
        <v>-</v>
      </c>
      <c r="G427" s="15" t="str">
        <f t="shared" si="134"/>
        <v>-</v>
      </c>
      <c r="H427" s="15" t="str">
        <f t="shared" si="134"/>
        <v>-</v>
      </c>
      <c r="I427" s="15" t="str">
        <f t="shared" si="134"/>
        <v>-</v>
      </c>
      <c r="J427" s="15" t="str">
        <f t="shared" si="134"/>
        <v>-</v>
      </c>
      <c r="K427" s="15" t="str">
        <f t="shared" si="134"/>
        <v>-</v>
      </c>
      <c r="L427" s="165" t="s">
        <v>15</v>
      </c>
    </row>
    <row r="428" spans="1:12">
      <c r="A428" s="192">
        <v>2024</v>
      </c>
      <c r="B428" s="15" t="str">
        <f t="shared" si="134"/>
        <v>-</v>
      </c>
      <c r="C428" s="15" t="str">
        <f t="shared" si="134"/>
        <v>-</v>
      </c>
      <c r="D428" s="15" t="str">
        <f t="shared" si="134"/>
        <v>-</v>
      </c>
      <c r="E428" s="15" t="str">
        <f t="shared" si="134"/>
        <v>-</v>
      </c>
      <c r="F428" s="15" t="str">
        <f t="shared" si="134"/>
        <v>-</v>
      </c>
      <c r="G428" s="15" t="str">
        <f t="shared" si="134"/>
        <v>-</v>
      </c>
      <c r="H428" s="15" t="str">
        <f t="shared" si="134"/>
        <v>-</v>
      </c>
      <c r="I428" s="15" t="str">
        <f t="shared" si="134"/>
        <v>-</v>
      </c>
      <c r="J428" s="15" t="str">
        <f t="shared" si="134"/>
        <v>-</v>
      </c>
      <c r="K428" s="15" t="str">
        <f t="shared" si="134"/>
        <v>-</v>
      </c>
      <c r="L428" s="165" t="s">
        <v>15</v>
      </c>
    </row>
    <row r="429" spans="1:12">
      <c r="B429" s="15"/>
      <c r="C429" s="15"/>
      <c r="D429" s="15"/>
      <c r="E429" s="15"/>
      <c r="F429" s="15"/>
      <c r="G429" s="15"/>
      <c r="H429" s="15"/>
      <c r="I429" s="15"/>
      <c r="J429" s="15"/>
      <c r="K429" s="15"/>
    </row>
    <row r="430" spans="1:12">
      <c r="A430" s="201" t="str">
        <f>A259</f>
        <v>Total Statewide</v>
      </c>
      <c r="B430" s="15"/>
      <c r="C430" s="15"/>
      <c r="D430" s="15"/>
      <c r="E430" s="15"/>
      <c r="F430" s="15"/>
      <c r="G430" s="15"/>
      <c r="H430" s="15"/>
      <c r="I430" s="15"/>
      <c r="J430" s="15"/>
      <c r="K430" s="15"/>
    </row>
    <row r="431" spans="1:12">
      <c r="A431" s="68" t="s">
        <v>10</v>
      </c>
      <c r="B431" s="15">
        <f t="shared" ref="B431:L431" si="135">AVERAGE(B270:B274)</f>
        <v>8272.4</v>
      </c>
      <c r="C431" s="15">
        <f t="shared" si="135"/>
        <v>17094.400000000001</v>
      </c>
      <c r="D431" s="15">
        <f t="shared" si="135"/>
        <v>24033.599999999999</v>
      </c>
      <c r="E431" s="15">
        <f t="shared" si="135"/>
        <v>16896.2</v>
      </c>
      <c r="F431" s="15">
        <f t="shared" si="135"/>
        <v>44266.2</v>
      </c>
      <c r="G431" s="15">
        <f t="shared" si="135"/>
        <v>74160.2</v>
      </c>
      <c r="H431" s="15">
        <f t="shared" si="135"/>
        <v>36515</v>
      </c>
      <c r="I431" s="15">
        <f t="shared" si="135"/>
        <v>12837</v>
      </c>
      <c r="J431" s="15">
        <f t="shared" si="135"/>
        <v>5028.8</v>
      </c>
      <c r="K431" s="15">
        <f t="shared" si="135"/>
        <v>1562.8</v>
      </c>
      <c r="L431" s="21">
        <f t="shared" si="135"/>
        <v>240666.6</v>
      </c>
    </row>
    <row r="432" spans="1:12">
      <c r="A432" s="68" t="s">
        <v>11</v>
      </c>
      <c r="B432" s="15">
        <f t="shared" ref="B432:L432" si="136">AVERAGE(B275:B279)</f>
        <v>1262.5999999999999</v>
      </c>
      <c r="C432" s="15">
        <f t="shared" si="136"/>
        <v>15053.8</v>
      </c>
      <c r="D432" s="15">
        <f t="shared" si="136"/>
        <v>23079</v>
      </c>
      <c r="E432" s="15">
        <f t="shared" si="136"/>
        <v>25264.2</v>
      </c>
      <c r="F432" s="15">
        <f t="shared" si="136"/>
        <v>38142.6</v>
      </c>
      <c r="G432" s="15">
        <f t="shared" si="136"/>
        <v>62125.2</v>
      </c>
      <c r="H432" s="15">
        <f t="shared" si="136"/>
        <v>30137.200000000001</v>
      </c>
      <c r="I432" s="15">
        <f t="shared" si="136"/>
        <v>14806.6</v>
      </c>
      <c r="J432" s="15">
        <f t="shared" si="136"/>
        <v>5943.2</v>
      </c>
      <c r="K432" s="15">
        <f t="shared" si="136"/>
        <v>302.33333333333331</v>
      </c>
      <c r="L432" s="21">
        <f t="shared" si="136"/>
        <v>215995.8</v>
      </c>
    </row>
    <row r="433" spans="1:12">
      <c r="A433" s="68" t="s">
        <v>12</v>
      </c>
      <c r="B433" s="15">
        <f t="shared" ref="B433:L433" si="137">AVERAGE(B280:B284)</f>
        <v>31.5</v>
      </c>
      <c r="C433" s="15">
        <f t="shared" si="137"/>
        <v>17926.75</v>
      </c>
      <c r="D433" s="15">
        <f t="shared" si="137"/>
        <v>25245</v>
      </c>
      <c r="E433" s="15">
        <f t="shared" si="137"/>
        <v>23877.8</v>
      </c>
      <c r="F433" s="15">
        <f t="shared" si="137"/>
        <v>38002.199999999997</v>
      </c>
      <c r="G433" s="15">
        <f t="shared" si="137"/>
        <v>46084</v>
      </c>
      <c r="H433" s="15">
        <f t="shared" si="137"/>
        <v>31995.4</v>
      </c>
      <c r="I433" s="15">
        <f t="shared" si="137"/>
        <v>10517</v>
      </c>
      <c r="J433" s="15">
        <f t="shared" si="137"/>
        <v>4144</v>
      </c>
      <c r="K433" s="15">
        <f t="shared" si="137"/>
        <v>915.5</v>
      </c>
      <c r="L433" s="21">
        <f t="shared" si="137"/>
        <v>194585.60000000001</v>
      </c>
    </row>
    <row r="434" spans="1:12">
      <c r="A434" s="68" t="s">
        <v>13</v>
      </c>
      <c r="B434" s="15">
        <f>AVERAGE(B285:B289)</f>
        <v>463.25</v>
      </c>
      <c r="C434" s="15">
        <f>AVERAGE(C285:C289)</f>
        <v>2645.4</v>
      </c>
      <c r="D434" s="15">
        <f>AVERAGE(D285:D289)</f>
        <v>27879</v>
      </c>
      <c r="E434" s="15">
        <f>AVERAGE(E285:E289)</f>
        <v>26158.400000000001</v>
      </c>
      <c r="F434" s="15">
        <f t="shared" ref="F434:L434" si="138">AVERAGE(F285:F289)</f>
        <v>29796</v>
      </c>
      <c r="G434" s="15">
        <f t="shared" si="138"/>
        <v>45025.8</v>
      </c>
      <c r="H434" s="15">
        <f t="shared" si="138"/>
        <v>30779.4</v>
      </c>
      <c r="I434" s="15">
        <f t="shared" si="138"/>
        <v>12176</v>
      </c>
      <c r="J434" s="15">
        <f t="shared" si="138"/>
        <v>4148.3999999999996</v>
      </c>
      <c r="K434" s="15">
        <f t="shared" si="138"/>
        <v>1148.4000000000001</v>
      </c>
      <c r="L434" s="21">
        <f t="shared" si="138"/>
        <v>180127.4</v>
      </c>
    </row>
    <row r="435" spans="1:12">
      <c r="A435" s="68" t="s">
        <v>14</v>
      </c>
      <c r="B435" s="15">
        <f>AVERAGE(B290:B294)</f>
        <v>248</v>
      </c>
      <c r="C435" s="15">
        <f t="shared" ref="C435:L435" si="139">AVERAGE(C290:C294)</f>
        <v>446</v>
      </c>
      <c r="D435" s="15">
        <f t="shared" si="139"/>
        <v>17005</v>
      </c>
      <c r="E435" s="15">
        <f t="shared" si="139"/>
        <v>14673.666666666666</v>
      </c>
      <c r="F435" s="15">
        <f t="shared" si="139"/>
        <v>19947</v>
      </c>
      <c r="G435" s="15">
        <f t="shared" si="139"/>
        <v>23635.666666666668</v>
      </c>
      <c r="H435" s="15">
        <f t="shared" si="139"/>
        <v>8981.25</v>
      </c>
      <c r="I435" s="15">
        <f t="shared" si="139"/>
        <v>4383.75</v>
      </c>
      <c r="J435" s="15">
        <f t="shared" si="139"/>
        <v>1822</v>
      </c>
      <c r="K435" s="15">
        <f t="shared" si="139"/>
        <v>921</v>
      </c>
      <c r="L435" s="21">
        <f t="shared" si="139"/>
        <v>57362.400000000001</v>
      </c>
    </row>
    <row r="436" spans="1:12">
      <c r="A436" s="68">
        <v>2011</v>
      </c>
      <c r="B436" s="15" t="str">
        <f t="shared" ref="B436:L436" si="140">B295</f>
        <v>-</v>
      </c>
      <c r="C436" s="15" t="str">
        <f t="shared" si="140"/>
        <v>-</v>
      </c>
      <c r="D436" s="15">
        <f t="shared" si="140"/>
        <v>15565</v>
      </c>
      <c r="E436" s="15">
        <f t="shared" si="140"/>
        <v>7794</v>
      </c>
      <c r="F436" s="15">
        <f t="shared" si="140"/>
        <v>9615</v>
      </c>
      <c r="G436" s="15">
        <f t="shared" si="140"/>
        <v>25170</v>
      </c>
      <c r="H436" s="15">
        <f t="shared" si="140"/>
        <v>19169</v>
      </c>
      <c r="I436" s="15">
        <f t="shared" si="140"/>
        <v>10932</v>
      </c>
      <c r="J436" s="15">
        <f t="shared" si="140"/>
        <v>3431</v>
      </c>
      <c r="K436" s="15" t="str">
        <f t="shared" si="140"/>
        <v>-</v>
      </c>
      <c r="L436" s="21">
        <f t="shared" si="140"/>
        <v>91676</v>
      </c>
    </row>
    <row r="437" spans="1:12">
      <c r="A437" s="68">
        <v>2012</v>
      </c>
      <c r="B437" s="15" t="str">
        <f t="shared" ref="B437:L437" si="141">B296</f>
        <v>-</v>
      </c>
      <c r="C437" s="15" t="str">
        <f t="shared" si="141"/>
        <v>-</v>
      </c>
      <c r="D437" s="15">
        <f t="shared" si="141"/>
        <v>21466</v>
      </c>
      <c r="E437" s="15">
        <f t="shared" si="141"/>
        <v>21212</v>
      </c>
      <c r="F437" s="15">
        <f t="shared" si="141"/>
        <v>29506</v>
      </c>
      <c r="G437" s="15">
        <f t="shared" si="141"/>
        <v>38384</v>
      </c>
      <c r="H437" s="15">
        <f t="shared" si="141"/>
        <v>22993</v>
      </c>
      <c r="I437" s="15">
        <f t="shared" si="141"/>
        <v>10289</v>
      </c>
      <c r="J437" s="15">
        <f t="shared" si="141"/>
        <v>3588</v>
      </c>
      <c r="K437" s="15">
        <f t="shared" si="141"/>
        <v>569</v>
      </c>
      <c r="L437" s="21">
        <f t="shared" si="141"/>
        <v>148007</v>
      </c>
    </row>
    <row r="438" spans="1:12">
      <c r="A438" s="68">
        <v>2013</v>
      </c>
      <c r="B438" s="15" t="str">
        <f t="shared" ref="B438:L438" si="142">B297</f>
        <v>-</v>
      </c>
      <c r="C438" s="15" t="str">
        <f t="shared" si="142"/>
        <v>-</v>
      </c>
      <c r="D438" s="15">
        <f t="shared" si="142"/>
        <v>19602</v>
      </c>
      <c r="E438" s="15">
        <f t="shared" si="142"/>
        <v>18399</v>
      </c>
      <c r="F438" s="15">
        <f t="shared" si="142"/>
        <v>26829</v>
      </c>
      <c r="G438" s="15">
        <f t="shared" si="142"/>
        <v>45416</v>
      </c>
      <c r="H438" s="15">
        <f t="shared" si="142"/>
        <v>28244</v>
      </c>
      <c r="I438" s="15">
        <f t="shared" si="142"/>
        <v>6135</v>
      </c>
      <c r="J438" s="15">
        <f t="shared" si="142"/>
        <v>2245</v>
      </c>
      <c r="K438" s="15">
        <f t="shared" si="142"/>
        <v>426</v>
      </c>
      <c r="L438" s="21">
        <f t="shared" si="142"/>
        <v>147296</v>
      </c>
    </row>
    <row r="439" spans="1:12">
      <c r="A439" s="68">
        <v>2014</v>
      </c>
      <c r="B439" s="15" t="str">
        <f t="shared" ref="B439:L439" si="143">B298</f>
        <v>-</v>
      </c>
      <c r="C439" s="15" t="str">
        <f t="shared" si="143"/>
        <v>-</v>
      </c>
      <c r="D439" s="15">
        <f t="shared" si="143"/>
        <v>20226</v>
      </c>
      <c r="E439" s="15">
        <f t="shared" si="143"/>
        <v>12673</v>
      </c>
      <c r="F439" s="15">
        <f t="shared" si="143"/>
        <v>12618</v>
      </c>
      <c r="G439" s="15">
        <f t="shared" si="143"/>
        <v>31058</v>
      </c>
      <c r="H439" s="15">
        <f t="shared" si="143"/>
        <v>26751</v>
      </c>
      <c r="I439" s="15">
        <f t="shared" si="143"/>
        <v>11065</v>
      </c>
      <c r="J439" s="15">
        <f t="shared" si="143"/>
        <v>5193</v>
      </c>
      <c r="K439" s="15">
        <f t="shared" si="143"/>
        <v>723</v>
      </c>
      <c r="L439" s="21">
        <f t="shared" si="143"/>
        <v>120307</v>
      </c>
    </row>
    <row r="440" spans="1:12">
      <c r="A440" s="68">
        <v>2015</v>
      </c>
      <c r="B440" s="15" t="str">
        <f t="shared" ref="B440:L440" si="144">B299</f>
        <v>-</v>
      </c>
      <c r="C440" s="15" t="str">
        <f t="shared" si="144"/>
        <v>-</v>
      </c>
      <c r="D440" s="15">
        <f t="shared" si="144"/>
        <v>11085</v>
      </c>
      <c r="E440" s="15">
        <f t="shared" si="144"/>
        <v>10042</v>
      </c>
      <c r="F440" s="15">
        <f t="shared" si="144"/>
        <v>10465</v>
      </c>
      <c r="G440" s="15">
        <f t="shared" si="144"/>
        <v>18726</v>
      </c>
      <c r="H440" s="15">
        <f t="shared" si="144"/>
        <v>17471</v>
      </c>
      <c r="I440" s="15">
        <f t="shared" si="144"/>
        <v>10501</v>
      </c>
      <c r="J440" s="15">
        <f t="shared" si="144"/>
        <v>3483</v>
      </c>
      <c r="K440" s="15">
        <f t="shared" si="144"/>
        <v>5</v>
      </c>
      <c r="L440" s="21">
        <f t="shared" si="144"/>
        <v>81778</v>
      </c>
    </row>
    <row r="441" spans="1:12">
      <c r="A441" s="68">
        <v>2016</v>
      </c>
      <c r="B441" s="15" t="str">
        <f t="shared" ref="B441:L441" si="145">B300</f>
        <v>-</v>
      </c>
      <c r="C441" s="15" t="str">
        <f t="shared" si="145"/>
        <v>-</v>
      </c>
      <c r="D441" s="15">
        <f t="shared" si="145"/>
        <v>8006</v>
      </c>
      <c r="E441" s="15">
        <f t="shared" si="145"/>
        <v>9919</v>
      </c>
      <c r="F441" s="15">
        <f t="shared" si="145"/>
        <v>6439</v>
      </c>
      <c r="G441" s="15">
        <f t="shared" si="145"/>
        <v>19077</v>
      </c>
      <c r="H441" s="15">
        <f t="shared" si="145"/>
        <v>15132</v>
      </c>
      <c r="I441" s="15">
        <f t="shared" si="145"/>
        <v>9160</v>
      </c>
      <c r="J441" s="15">
        <f t="shared" si="145"/>
        <v>2366</v>
      </c>
      <c r="K441" s="15">
        <f t="shared" si="145"/>
        <v>0</v>
      </c>
      <c r="L441" s="21">
        <f t="shared" si="145"/>
        <v>70099</v>
      </c>
    </row>
    <row r="442" spans="1:12">
      <c r="A442" s="68">
        <v>2017</v>
      </c>
      <c r="B442" s="15" t="str">
        <f t="shared" ref="B442:L442" si="146">B301</f>
        <v>-</v>
      </c>
      <c r="C442" s="15" t="str">
        <f t="shared" si="146"/>
        <v>-</v>
      </c>
      <c r="D442" s="15">
        <f t="shared" si="146"/>
        <v>10105</v>
      </c>
      <c r="E442" s="15">
        <f t="shared" si="146"/>
        <v>5000</v>
      </c>
      <c r="F442" s="15">
        <f t="shared" si="146"/>
        <v>6574</v>
      </c>
      <c r="G442" s="15">
        <f t="shared" si="146"/>
        <v>22590</v>
      </c>
      <c r="H442" s="15">
        <f t="shared" si="146"/>
        <v>19358</v>
      </c>
      <c r="I442" s="15">
        <f t="shared" si="146"/>
        <v>8496</v>
      </c>
      <c r="J442" s="15">
        <f t="shared" si="146"/>
        <v>1851</v>
      </c>
      <c r="K442" s="15">
        <f t="shared" si="146"/>
        <v>0</v>
      </c>
      <c r="L442" s="21">
        <f t="shared" si="146"/>
        <v>73974</v>
      </c>
    </row>
    <row r="443" spans="1:12">
      <c r="A443" s="68">
        <v>2018</v>
      </c>
      <c r="B443" s="15" t="str">
        <f t="shared" ref="B443:L443" si="147">B302</f>
        <v>-</v>
      </c>
      <c r="C443" s="15" t="str">
        <f t="shared" si="147"/>
        <v>-</v>
      </c>
      <c r="D443" s="15">
        <f t="shared" si="147"/>
        <v>8140</v>
      </c>
      <c r="E443" s="15">
        <f t="shared" si="147"/>
        <v>2021</v>
      </c>
      <c r="F443" s="15">
        <f t="shared" si="147"/>
        <v>14953</v>
      </c>
      <c r="G443" s="15">
        <f t="shared" si="147"/>
        <v>37011</v>
      </c>
      <c r="H443" s="15">
        <f t="shared" si="147"/>
        <v>20393</v>
      </c>
      <c r="I443" s="15">
        <f t="shared" si="147"/>
        <v>9035</v>
      </c>
      <c r="J443" s="15">
        <f t="shared" si="147"/>
        <v>5072</v>
      </c>
      <c r="K443" s="15" t="str">
        <f t="shared" si="147"/>
        <v>-</v>
      </c>
      <c r="L443" s="21">
        <f t="shared" si="147"/>
        <v>96625</v>
      </c>
    </row>
    <row r="444" spans="1:12">
      <c r="A444" s="192">
        <v>2019</v>
      </c>
      <c r="B444" s="15" t="str">
        <f t="shared" ref="B444:L444" si="148">B303</f>
        <v>-</v>
      </c>
      <c r="C444" s="15" t="str">
        <f t="shared" si="148"/>
        <v>-</v>
      </c>
      <c r="D444" s="15">
        <f t="shared" si="148"/>
        <v>17350</v>
      </c>
      <c r="E444" s="15">
        <f t="shared" si="148"/>
        <v>5943</v>
      </c>
      <c r="F444" s="15">
        <f t="shared" si="148"/>
        <v>20911</v>
      </c>
      <c r="G444" s="15">
        <f t="shared" si="148"/>
        <v>25737</v>
      </c>
      <c r="H444" s="15">
        <f t="shared" si="148"/>
        <v>24892</v>
      </c>
      <c r="I444" s="15">
        <f t="shared" si="148"/>
        <v>7048</v>
      </c>
      <c r="J444" s="15">
        <f t="shared" si="148"/>
        <v>1821</v>
      </c>
      <c r="K444" s="15" t="str">
        <f t="shared" si="148"/>
        <v>-</v>
      </c>
      <c r="L444" s="21">
        <f t="shared" si="148"/>
        <v>103702</v>
      </c>
    </row>
    <row r="445" spans="1:12" ht="11.4">
      <c r="A445" s="192" t="s">
        <v>65</v>
      </c>
      <c r="B445" s="15" t="str">
        <f t="shared" ref="B445:L445" si="149">B304</f>
        <v>-</v>
      </c>
      <c r="C445" s="15" t="str">
        <f t="shared" si="149"/>
        <v>-</v>
      </c>
      <c r="D445" s="15" t="str">
        <f t="shared" si="149"/>
        <v>-</v>
      </c>
      <c r="E445" s="15" t="str">
        <f t="shared" si="149"/>
        <v>--</v>
      </c>
      <c r="F445" s="15" t="str">
        <f t="shared" si="149"/>
        <v>--</v>
      </c>
      <c r="G445" s="15">
        <f t="shared" si="149"/>
        <v>29707</v>
      </c>
      <c r="H445" s="15">
        <f t="shared" si="149"/>
        <v>17986</v>
      </c>
      <c r="I445" s="15">
        <f t="shared" si="149"/>
        <v>7739</v>
      </c>
      <c r="J445" s="15">
        <f t="shared" si="149"/>
        <v>4264</v>
      </c>
      <c r="K445" s="15">
        <f t="shared" si="149"/>
        <v>147</v>
      </c>
      <c r="L445" s="21">
        <f t="shared" si="149"/>
        <v>59843</v>
      </c>
    </row>
    <row r="446" spans="1:12">
      <c r="A446" s="192">
        <v>2021</v>
      </c>
      <c r="B446" s="15" t="str">
        <f t="shared" ref="B446:L446" si="150">B305</f>
        <v>-</v>
      </c>
      <c r="C446" s="15" t="str">
        <f t="shared" si="150"/>
        <v>-</v>
      </c>
      <c r="D446" s="15">
        <f t="shared" si="150"/>
        <v>12287</v>
      </c>
      <c r="E446" s="15">
        <f t="shared" si="150"/>
        <v>8838</v>
      </c>
      <c r="F446" s="15">
        <f t="shared" si="150"/>
        <v>10423</v>
      </c>
      <c r="G446" s="15">
        <f t="shared" si="150"/>
        <v>29678</v>
      </c>
      <c r="H446" s="15">
        <f t="shared" si="150"/>
        <v>16401</v>
      </c>
      <c r="I446" s="15">
        <f t="shared" si="150"/>
        <v>8361</v>
      </c>
      <c r="J446" s="15">
        <f t="shared" si="150"/>
        <v>2565</v>
      </c>
      <c r="K446" s="15" t="str">
        <f t="shared" si="150"/>
        <v>-</v>
      </c>
      <c r="L446" s="21">
        <f t="shared" si="150"/>
        <v>88553</v>
      </c>
    </row>
    <row r="447" spans="1:12">
      <c r="A447" s="192">
        <v>2022</v>
      </c>
      <c r="B447" s="15" t="str">
        <f t="shared" ref="B447:L447" si="151">B306</f>
        <v>-</v>
      </c>
      <c r="C447" s="15" t="str">
        <f t="shared" si="151"/>
        <v>-</v>
      </c>
      <c r="D447" s="15">
        <f t="shared" si="151"/>
        <v>13665</v>
      </c>
      <c r="E447" s="15">
        <f t="shared" si="151"/>
        <v>15199</v>
      </c>
      <c r="F447" s="15">
        <f t="shared" si="151"/>
        <v>11601</v>
      </c>
      <c r="G447" s="15">
        <f t="shared" si="151"/>
        <v>30546</v>
      </c>
      <c r="H447" s="15">
        <f t="shared" si="151"/>
        <v>19418</v>
      </c>
      <c r="I447" s="15">
        <f t="shared" si="151"/>
        <v>7211</v>
      </c>
      <c r="J447" s="15">
        <f t="shared" si="151"/>
        <v>1294</v>
      </c>
      <c r="K447" s="15" t="str">
        <f t="shared" si="151"/>
        <v>-</v>
      </c>
      <c r="L447" s="21">
        <f t="shared" si="151"/>
        <v>98934</v>
      </c>
    </row>
    <row r="448" spans="1:12">
      <c r="A448" s="192">
        <v>2023</v>
      </c>
      <c r="B448" s="15" t="str">
        <f t="shared" ref="B448:K449" si="152">B307</f>
        <v>-</v>
      </c>
      <c r="C448" s="15" t="str">
        <f t="shared" si="152"/>
        <v>-</v>
      </c>
      <c r="D448" s="15" t="str">
        <f t="shared" si="152"/>
        <v>-</v>
      </c>
      <c r="E448" s="15" t="str">
        <f t="shared" si="152"/>
        <v>-</v>
      </c>
      <c r="F448" s="15" t="str">
        <f t="shared" si="152"/>
        <v>-</v>
      </c>
      <c r="G448" s="15" t="str">
        <f t="shared" si="152"/>
        <v>-</v>
      </c>
      <c r="H448" s="15" t="str">
        <f t="shared" si="152"/>
        <v>-</v>
      </c>
      <c r="I448" s="15" t="str">
        <f t="shared" si="152"/>
        <v>-</v>
      </c>
      <c r="J448" s="15" t="str">
        <f t="shared" si="152"/>
        <v>-</v>
      </c>
      <c r="K448" s="15" t="str">
        <f t="shared" si="152"/>
        <v>-</v>
      </c>
      <c r="L448" s="96" t="s">
        <v>15</v>
      </c>
    </row>
    <row r="449" spans="1:12">
      <c r="A449" s="192">
        <v>2024</v>
      </c>
      <c r="B449" s="15" t="str">
        <f t="shared" si="152"/>
        <v>-</v>
      </c>
      <c r="C449" s="15" t="str">
        <f t="shared" si="152"/>
        <v>-</v>
      </c>
      <c r="D449" s="15" t="str">
        <f t="shared" si="152"/>
        <v>-</v>
      </c>
      <c r="E449" s="15" t="str">
        <f t="shared" si="152"/>
        <v>-</v>
      </c>
      <c r="F449" s="15" t="str">
        <f t="shared" si="152"/>
        <v>-</v>
      </c>
      <c r="G449" s="15" t="str">
        <f t="shared" si="152"/>
        <v>-</v>
      </c>
      <c r="H449" s="15" t="str">
        <f t="shared" si="152"/>
        <v>-</v>
      </c>
      <c r="I449" s="15" t="str">
        <f t="shared" si="152"/>
        <v>-</v>
      </c>
      <c r="J449" s="15" t="str">
        <f t="shared" si="152"/>
        <v>-</v>
      </c>
      <c r="K449" s="15" t="str">
        <f t="shared" si="152"/>
        <v>-</v>
      </c>
      <c r="L449" s="96" t="s">
        <v>15</v>
      </c>
    </row>
    <row r="450" spans="1:12">
      <c r="A450" s="268" t="str">
        <f>A309</f>
        <v>a/  Recreational estimates are not available for May and June due to restrictions on sampling caused by the COVID-19 pandemic.</v>
      </c>
      <c r="B450" s="268"/>
      <c r="C450" s="268"/>
      <c r="D450" s="268"/>
      <c r="E450" s="268"/>
      <c r="F450" s="268"/>
      <c r="G450" s="268"/>
      <c r="H450" s="268"/>
      <c r="I450" s="268"/>
      <c r="J450" s="268"/>
      <c r="K450" s="268"/>
      <c r="L450" s="268"/>
    </row>
    <row r="451" spans="1:12">
      <c r="A451" s="272"/>
      <c r="B451" s="272"/>
      <c r="C451" s="272"/>
      <c r="D451" s="272"/>
      <c r="E451" s="272"/>
      <c r="F451" s="272"/>
      <c r="G451" s="272"/>
      <c r="H451" s="272"/>
      <c r="I451" s="272"/>
      <c r="J451" s="272"/>
      <c r="K451" s="272"/>
      <c r="L451" s="272"/>
    </row>
  </sheetData>
  <mergeCells count="8">
    <mergeCell ref="A450:L450"/>
    <mergeCell ref="A451:L451"/>
    <mergeCell ref="A2:L2"/>
    <mergeCell ref="A310:L310"/>
    <mergeCell ref="A311:L311"/>
    <mergeCell ref="A319:L319"/>
    <mergeCell ref="A363:L363"/>
    <mergeCell ref="A407:L407"/>
  </mergeCells>
  <pageMargins left="0.7" right="0.7" top="0.75" bottom="0.75" header="0.3" footer="0.3"/>
  <pageSetup orientation="landscape" r:id="rId1"/>
  <rowBreaks count="2" manualBreakCount="2">
    <brk id="362" max="16383" man="1"/>
    <brk id="40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8"/>
  <dimension ref="A1:Y454"/>
  <sheetViews>
    <sheetView showGridLines="0" topLeftCell="A313" zoomScale="90" zoomScaleNormal="90" workbookViewId="0">
      <selection sqref="A1:X1"/>
    </sheetView>
  </sheetViews>
  <sheetFormatPr defaultColWidth="9" defaultRowHeight="10.199999999999999"/>
  <cols>
    <col min="1" max="1" width="8.09765625" style="68" customWidth="1"/>
    <col min="2" max="11" width="5.59765625" style="103" customWidth="1"/>
    <col min="12" max="12" width="6.3984375" style="103" bestFit="1" customWidth="1"/>
    <col min="13" max="13" width="1" style="21" customWidth="1"/>
    <col min="14" max="14" width="3.8984375" style="103" bestFit="1" customWidth="1"/>
    <col min="15" max="15" width="3.69921875" style="103" bestFit="1" customWidth="1"/>
    <col min="16" max="16" width="3.59765625" style="103" bestFit="1" customWidth="1"/>
    <col min="17" max="17" width="4.69921875" style="103" bestFit="1" customWidth="1"/>
    <col min="18" max="19" width="5.5" style="103" bestFit="1" customWidth="1"/>
    <col min="20" max="20" width="4.69921875" style="103" bestFit="1" customWidth="1"/>
    <col min="21" max="21" width="4.3984375" style="103" bestFit="1" customWidth="1"/>
    <col min="22" max="22" width="3.69921875" style="103" bestFit="1" customWidth="1"/>
    <col min="23" max="23" width="3.8984375" style="103" bestFit="1" customWidth="1"/>
    <col min="24" max="24" width="6" style="103" bestFit="1" customWidth="1"/>
    <col min="25" max="16384" width="9" style="1"/>
  </cols>
  <sheetData>
    <row r="1" spans="1:24">
      <c r="A1" s="274" t="s">
        <v>72</v>
      </c>
      <c r="B1" s="274"/>
      <c r="C1" s="274"/>
      <c r="D1" s="274"/>
      <c r="E1" s="274"/>
      <c r="F1" s="274"/>
      <c r="G1" s="274"/>
      <c r="H1" s="274"/>
      <c r="I1" s="274"/>
      <c r="J1" s="274"/>
      <c r="K1" s="274"/>
      <c r="L1" s="274"/>
      <c r="M1" s="274"/>
      <c r="N1" s="274"/>
      <c r="O1" s="274"/>
      <c r="P1" s="274"/>
      <c r="Q1" s="274"/>
      <c r="R1" s="274"/>
      <c r="S1" s="274"/>
      <c r="T1" s="274"/>
      <c r="U1" s="274"/>
      <c r="V1" s="274"/>
      <c r="W1" s="274"/>
      <c r="X1" s="274"/>
    </row>
    <row r="2" spans="1:24" s="84" customFormat="1">
      <c r="A2" s="2" t="s">
        <v>1</v>
      </c>
      <c r="B2" s="151" t="s">
        <v>60</v>
      </c>
      <c r="C2" s="151" t="s">
        <v>61</v>
      </c>
      <c r="D2" s="151" t="s">
        <v>20</v>
      </c>
      <c r="E2" s="151" t="s">
        <v>21</v>
      </c>
      <c r="F2" s="151" t="s">
        <v>22</v>
      </c>
      <c r="G2" s="151" t="s">
        <v>23</v>
      </c>
      <c r="H2" s="151" t="s">
        <v>24</v>
      </c>
      <c r="I2" s="151" t="s">
        <v>25</v>
      </c>
      <c r="J2" s="151" t="s">
        <v>26</v>
      </c>
      <c r="K2" s="151" t="s">
        <v>62</v>
      </c>
      <c r="L2" s="151" t="s">
        <v>8</v>
      </c>
      <c r="M2" s="151"/>
      <c r="N2" s="151" t="s">
        <v>60</v>
      </c>
      <c r="O2" s="151" t="s">
        <v>61</v>
      </c>
      <c r="P2" s="151" t="s">
        <v>20</v>
      </c>
      <c r="Q2" s="151" t="s">
        <v>21</v>
      </c>
      <c r="R2" s="151" t="s">
        <v>22</v>
      </c>
      <c r="S2" s="151" t="s">
        <v>23</v>
      </c>
      <c r="T2" s="151" t="s">
        <v>24</v>
      </c>
      <c r="U2" s="151" t="s">
        <v>25</v>
      </c>
      <c r="V2" s="151" t="s">
        <v>26</v>
      </c>
      <c r="W2" s="151" t="s">
        <v>62</v>
      </c>
      <c r="X2" s="151" t="s">
        <v>8</v>
      </c>
    </row>
    <row r="3" spans="1:24">
      <c r="B3" s="267" t="s">
        <v>50</v>
      </c>
      <c r="C3" s="267"/>
      <c r="D3" s="267"/>
      <c r="E3" s="267"/>
      <c r="F3" s="267"/>
      <c r="G3" s="267"/>
      <c r="H3" s="267"/>
      <c r="I3" s="267"/>
      <c r="J3" s="267"/>
      <c r="K3" s="267"/>
      <c r="L3" s="267"/>
      <c r="M3" s="11"/>
      <c r="N3" s="267" t="s">
        <v>51</v>
      </c>
      <c r="O3" s="267"/>
      <c r="P3" s="267"/>
      <c r="Q3" s="267"/>
      <c r="R3" s="267"/>
      <c r="S3" s="267"/>
      <c r="T3" s="267"/>
      <c r="U3" s="267"/>
      <c r="V3" s="267"/>
      <c r="W3" s="267"/>
      <c r="X3" s="267"/>
    </row>
    <row r="4" spans="1:24">
      <c r="A4" s="63" t="s">
        <v>2</v>
      </c>
    </row>
    <row r="5" spans="1:24">
      <c r="A5" s="68">
        <v>1976</v>
      </c>
      <c r="B5" s="38" t="s">
        <v>63</v>
      </c>
      <c r="C5" s="38" t="s">
        <v>63</v>
      </c>
      <c r="D5" s="103">
        <v>0</v>
      </c>
      <c r="E5" s="103">
        <v>0</v>
      </c>
      <c r="F5" s="103">
        <v>0</v>
      </c>
      <c r="G5" s="103">
        <v>1154</v>
      </c>
      <c r="H5" s="103">
        <v>1573</v>
      </c>
      <c r="I5" s="103">
        <v>264</v>
      </c>
      <c r="J5" s="103">
        <v>0</v>
      </c>
      <c r="K5" s="103">
        <v>0</v>
      </c>
      <c r="L5" s="103">
        <f t="shared" ref="L5:L36" si="0">SUM(B5:K5)</f>
        <v>2991</v>
      </c>
      <c r="N5" s="38" t="s">
        <v>63</v>
      </c>
      <c r="O5" s="38" t="s">
        <v>63</v>
      </c>
      <c r="P5" s="103">
        <v>0</v>
      </c>
      <c r="Q5" s="103">
        <v>16</v>
      </c>
      <c r="R5" s="103">
        <v>3045</v>
      </c>
      <c r="S5" s="103">
        <v>9519</v>
      </c>
      <c r="T5" s="103">
        <v>3706</v>
      </c>
      <c r="U5" s="103">
        <v>594</v>
      </c>
      <c r="V5" s="103">
        <v>0</v>
      </c>
      <c r="W5" s="103">
        <v>0</v>
      </c>
      <c r="X5" s="103">
        <f t="shared" ref="X5:X36" si="1">SUM(N5:W5)</f>
        <v>16880</v>
      </c>
    </row>
    <row r="6" spans="1:24">
      <c r="A6" s="68">
        <v>1977</v>
      </c>
      <c r="B6" s="38" t="s">
        <v>63</v>
      </c>
      <c r="C6" s="38" t="s">
        <v>63</v>
      </c>
      <c r="D6" s="103">
        <v>0</v>
      </c>
      <c r="E6" s="103">
        <v>0</v>
      </c>
      <c r="F6" s="103">
        <v>307</v>
      </c>
      <c r="G6" s="103">
        <v>4966</v>
      </c>
      <c r="H6" s="103">
        <v>2127</v>
      </c>
      <c r="I6" s="103">
        <v>0</v>
      </c>
      <c r="J6" s="103">
        <v>0</v>
      </c>
      <c r="K6" s="103">
        <v>0</v>
      </c>
      <c r="L6" s="103">
        <f t="shared" si="0"/>
        <v>7400</v>
      </c>
      <c r="N6" s="38" t="s">
        <v>63</v>
      </c>
      <c r="O6" s="38" t="s">
        <v>63</v>
      </c>
      <c r="P6" s="103">
        <v>0</v>
      </c>
      <c r="Q6" s="103">
        <v>0</v>
      </c>
      <c r="R6" s="103">
        <v>17</v>
      </c>
      <c r="S6" s="103">
        <v>4142</v>
      </c>
      <c r="T6" s="103">
        <v>1135</v>
      </c>
      <c r="U6" s="103">
        <v>33</v>
      </c>
      <c r="V6" s="103">
        <v>0</v>
      </c>
      <c r="W6" s="103">
        <v>0</v>
      </c>
      <c r="X6" s="103">
        <f t="shared" si="1"/>
        <v>5327</v>
      </c>
    </row>
    <row r="7" spans="1:24">
      <c r="A7" s="68">
        <v>1978</v>
      </c>
      <c r="B7" s="38" t="s">
        <v>63</v>
      </c>
      <c r="C7" s="38" t="s">
        <v>63</v>
      </c>
      <c r="D7" s="103">
        <v>0</v>
      </c>
      <c r="E7" s="103">
        <v>7</v>
      </c>
      <c r="F7" s="103">
        <v>417</v>
      </c>
      <c r="G7" s="103">
        <v>701</v>
      </c>
      <c r="H7" s="103">
        <v>861</v>
      </c>
      <c r="I7" s="103">
        <v>0</v>
      </c>
      <c r="J7" s="103">
        <v>0</v>
      </c>
      <c r="K7" s="103">
        <v>0</v>
      </c>
      <c r="L7" s="103">
        <f t="shared" si="0"/>
        <v>1986</v>
      </c>
      <c r="N7" s="38" t="s">
        <v>63</v>
      </c>
      <c r="O7" s="38" t="s">
        <v>63</v>
      </c>
      <c r="P7" s="103">
        <v>1</v>
      </c>
      <c r="Q7" s="103">
        <v>22</v>
      </c>
      <c r="R7" s="103">
        <v>9129</v>
      </c>
      <c r="S7" s="103">
        <v>8577</v>
      </c>
      <c r="T7" s="103">
        <v>1397</v>
      </c>
      <c r="U7" s="103">
        <v>33</v>
      </c>
      <c r="V7" s="103">
        <v>0</v>
      </c>
      <c r="W7" s="103">
        <v>0</v>
      </c>
      <c r="X7" s="103">
        <f t="shared" si="1"/>
        <v>19159</v>
      </c>
    </row>
    <row r="8" spans="1:24">
      <c r="A8" s="68">
        <v>1979</v>
      </c>
      <c r="B8" s="38" t="s">
        <v>63</v>
      </c>
      <c r="C8" s="38" t="s">
        <v>63</v>
      </c>
      <c r="D8" s="103">
        <v>0</v>
      </c>
      <c r="E8" s="103">
        <v>3</v>
      </c>
      <c r="F8" s="103">
        <v>563</v>
      </c>
      <c r="G8" s="103">
        <v>1124</v>
      </c>
      <c r="H8" s="103">
        <v>1189</v>
      </c>
      <c r="I8" s="103">
        <v>0</v>
      </c>
      <c r="J8" s="103">
        <v>0</v>
      </c>
      <c r="K8" s="103" t="s">
        <v>15</v>
      </c>
      <c r="L8" s="103">
        <f t="shared" si="0"/>
        <v>2879</v>
      </c>
      <c r="N8" s="38" t="s">
        <v>63</v>
      </c>
      <c r="O8" s="38" t="s">
        <v>63</v>
      </c>
      <c r="P8" s="103">
        <v>0</v>
      </c>
      <c r="Q8" s="103">
        <v>6</v>
      </c>
      <c r="R8" s="103">
        <v>2065</v>
      </c>
      <c r="S8" s="103">
        <v>5825</v>
      </c>
      <c r="T8" s="103">
        <v>2933</v>
      </c>
      <c r="U8" s="103">
        <v>0</v>
      </c>
      <c r="V8" s="103">
        <v>0</v>
      </c>
      <c r="W8" s="103" t="s">
        <v>15</v>
      </c>
      <c r="X8" s="103">
        <f t="shared" si="1"/>
        <v>10829</v>
      </c>
    </row>
    <row r="9" spans="1:24">
      <c r="A9" s="68">
        <v>1980</v>
      </c>
      <c r="B9" s="38" t="s">
        <v>63</v>
      </c>
      <c r="C9" s="38" t="s">
        <v>63</v>
      </c>
      <c r="D9" s="103">
        <v>0</v>
      </c>
      <c r="E9" s="103">
        <v>1</v>
      </c>
      <c r="F9" s="103">
        <v>1061</v>
      </c>
      <c r="G9" s="103">
        <v>834</v>
      </c>
      <c r="H9" s="103">
        <v>682</v>
      </c>
      <c r="I9" s="103">
        <v>140</v>
      </c>
      <c r="J9" s="103">
        <v>0</v>
      </c>
      <c r="K9" s="103" t="s">
        <v>15</v>
      </c>
      <c r="L9" s="103">
        <f t="shared" si="0"/>
        <v>2718</v>
      </c>
      <c r="N9" s="38" t="s">
        <v>63</v>
      </c>
      <c r="O9" s="38" t="s">
        <v>63</v>
      </c>
      <c r="P9" s="103">
        <v>0</v>
      </c>
      <c r="Q9" s="103">
        <v>1</v>
      </c>
      <c r="R9" s="103">
        <v>1180</v>
      </c>
      <c r="S9" s="103">
        <v>4874</v>
      </c>
      <c r="T9" s="103">
        <v>1072</v>
      </c>
      <c r="U9" s="103">
        <v>122</v>
      </c>
      <c r="V9" s="103">
        <v>0</v>
      </c>
      <c r="W9" s="103" t="s">
        <v>15</v>
      </c>
      <c r="X9" s="103">
        <f t="shared" si="1"/>
        <v>7249</v>
      </c>
    </row>
    <row r="10" spans="1:24">
      <c r="A10" s="68">
        <v>1981</v>
      </c>
      <c r="B10" s="38" t="s">
        <v>63</v>
      </c>
      <c r="C10" s="38" t="s">
        <v>63</v>
      </c>
      <c r="D10" s="103">
        <v>0</v>
      </c>
      <c r="E10" s="103">
        <v>7</v>
      </c>
      <c r="F10" s="103">
        <v>589</v>
      </c>
      <c r="G10" s="103">
        <v>1178</v>
      </c>
      <c r="H10" s="103">
        <v>2233</v>
      </c>
      <c r="I10" s="103">
        <v>0</v>
      </c>
      <c r="J10" s="103">
        <v>0</v>
      </c>
      <c r="K10" s="103">
        <v>0</v>
      </c>
      <c r="L10" s="103">
        <f t="shared" si="0"/>
        <v>4007</v>
      </c>
      <c r="N10" s="38" t="s">
        <v>63</v>
      </c>
      <c r="O10" s="38" t="s">
        <v>63</v>
      </c>
      <c r="P10" s="103">
        <v>0</v>
      </c>
      <c r="Q10" s="103">
        <v>0</v>
      </c>
      <c r="R10" s="103">
        <v>323</v>
      </c>
      <c r="S10" s="103">
        <v>1171</v>
      </c>
      <c r="T10" s="103">
        <v>1339</v>
      </c>
      <c r="U10" s="103">
        <v>0</v>
      </c>
      <c r="V10" s="103">
        <v>0</v>
      </c>
      <c r="W10" s="103">
        <v>0</v>
      </c>
      <c r="X10" s="103">
        <f t="shared" si="1"/>
        <v>2833</v>
      </c>
    </row>
    <row r="11" spans="1:24">
      <c r="A11" s="68">
        <v>1982</v>
      </c>
      <c r="B11" s="38" t="s">
        <v>63</v>
      </c>
      <c r="C11" s="38" t="s">
        <v>63</v>
      </c>
      <c r="D11" s="103">
        <v>0</v>
      </c>
      <c r="E11" s="103">
        <v>4</v>
      </c>
      <c r="F11" s="103">
        <v>614</v>
      </c>
      <c r="G11" s="103">
        <v>2258</v>
      </c>
      <c r="H11" s="103">
        <v>3181</v>
      </c>
      <c r="I11" s="103">
        <v>139</v>
      </c>
      <c r="J11" s="103">
        <v>0</v>
      </c>
      <c r="K11" s="103">
        <v>0</v>
      </c>
      <c r="L11" s="103">
        <f t="shared" si="0"/>
        <v>6196</v>
      </c>
      <c r="N11" s="38" t="s">
        <v>63</v>
      </c>
      <c r="O11" s="38" t="s">
        <v>63</v>
      </c>
      <c r="P11" s="103">
        <v>0</v>
      </c>
      <c r="Q11" s="103">
        <v>0</v>
      </c>
      <c r="R11" s="103">
        <v>2335</v>
      </c>
      <c r="S11" s="103">
        <v>4644</v>
      </c>
      <c r="T11" s="103">
        <v>1693</v>
      </c>
      <c r="U11" s="103">
        <v>75</v>
      </c>
      <c r="V11" s="103">
        <v>0</v>
      </c>
      <c r="W11" s="103">
        <v>0</v>
      </c>
      <c r="X11" s="103">
        <f t="shared" si="1"/>
        <v>8747</v>
      </c>
    </row>
    <row r="12" spans="1:24">
      <c r="A12" s="68">
        <v>1983</v>
      </c>
      <c r="B12" s="38" t="s">
        <v>63</v>
      </c>
      <c r="C12" s="38" t="s">
        <v>63</v>
      </c>
      <c r="D12" s="103">
        <v>0</v>
      </c>
      <c r="E12" s="103">
        <v>0</v>
      </c>
      <c r="F12" s="103">
        <v>1338</v>
      </c>
      <c r="G12" s="103">
        <v>1400</v>
      </c>
      <c r="H12" s="103">
        <v>633</v>
      </c>
      <c r="I12" s="103">
        <v>74</v>
      </c>
      <c r="J12" s="103">
        <v>0</v>
      </c>
      <c r="K12" s="103">
        <v>0</v>
      </c>
      <c r="L12" s="103">
        <f t="shared" si="0"/>
        <v>3445</v>
      </c>
      <c r="N12" s="38" t="s">
        <v>63</v>
      </c>
      <c r="O12" s="38" t="s">
        <v>63</v>
      </c>
      <c r="P12" s="103">
        <v>0</v>
      </c>
      <c r="Q12" s="103">
        <v>0</v>
      </c>
      <c r="R12" s="103">
        <v>3179</v>
      </c>
      <c r="S12" s="103">
        <v>5125</v>
      </c>
      <c r="T12" s="103">
        <v>1467</v>
      </c>
      <c r="U12" s="103">
        <v>70</v>
      </c>
      <c r="V12" s="103">
        <v>0</v>
      </c>
      <c r="W12" s="103">
        <v>0</v>
      </c>
      <c r="X12" s="103">
        <f t="shared" si="1"/>
        <v>9841</v>
      </c>
    </row>
    <row r="13" spans="1:24">
      <c r="A13" s="68">
        <v>1984</v>
      </c>
      <c r="B13" s="38" t="s">
        <v>63</v>
      </c>
      <c r="C13" s="38" t="s">
        <v>63</v>
      </c>
      <c r="D13" s="103">
        <v>0</v>
      </c>
      <c r="E13" s="103">
        <v>11</v>
      </c>
      <c r="F13" s="103">
        <v>33</v>
      </c>
      <c r="G13" s="103">
        <v>1841</v>
      </c>
      <c r="H13" s="103">
        <v>1617</v>
      </c>
      <c r="I13" s="103">
        <v>21</v>
      </c>
      <c r="J13" s="103">
        <v>0</v>
      </c>
      <c r="K13" s="103">
        <v>0</v>
      </c>
      <c r="L13" s="103">
        <f t="shared" si="0"/>
        <v>3523</v>
      </c>
      <c r="N13" s="38" t="s">
        <v>63</v>
      </c>
      <c r="O13" s="38" t="s">
        <v>63</v>
      </c>
      <c r="P13" s="103">
        <v>0</v>
      </c>
      <c r="Q13" s="103">
        <v>0</v>
      </c>
      <c r="R13" s="103">
        <v>17</v>
      </c>
      <c r="S13" s="103">
        <v>7025</v>
      </c>
      <c r="T13" s="103">
        <v>1530</v>
      </c>
      <c r="U13" s="103">
        <v>24</v>
      </c>
      <c r="V13" s="103">
        <v>0</v>
      </c>
      <c r="W13" s="103">
        <v>0</v>
      </c>
      <c r="X13" s="103">
        <f t="shared" si="1"/>
        <v>8596</v>
      </c>
    </row>
    <row r="14" spans="1:24">
      <c r="A14" s="68">
        <v>1985</v>
      </c>
      <c r="B14" s="38" t="s">
        <v>63</v>
      </c>
      <c r="C14" s="38" t="s">
        <v>63</v>
      </c>
      <c r="D14" s="103">
        <v>0</v>
      </c>
      <c r="E14" s="103">
        <v>2462</v>
      </c>
      <c r="F14" s="103">
        <v>4619</v>
      </c>
      <c r="G14" s="103">
        <v>8857</v>
      </c>
      <c r="H14" s="103">
        <v>1961</v>
      </c>
      <c r="I14" s="103">
        <v>90</v>
      </c>
      <c r="J14" s="103">
        <v>0</v>
      </c>
      <c r="K14" s="103">
        <v>0</v>
      </c>
      <c r="L14" s="103">
        <f t="shared" si="0"/>
        <v>17989</v>
      </c>
      <c r="N14" s="38" t="s">
        <v>63</v>
      </c>
      <c r="O14" s="38" t="s">
        <v>63</v>
      </c>
      <c r="P14" s="103">
        <v>0</v>
      </c>
      <c r="Q14" s="103">
        <v>115</v>
      </c>
      <c r="R14" s="103">
        <v>254</v>
      </c>
      <c r="S14" s="103">
        <v>4052</v>
      </c>
      <c r="T14" s="103">
        <v>2252</v>
      </c>
      <c r="U14" s="103">
        <v>190</v>
      </c>
      <c r="V14" s="103">
        <v>0</v>
      </c>
      <c r="W14" s="103">
        <v>0</v>
      </c>
      <c r="X14" s="103">
        <f t="shared" si="1"/>
        <v>6863</v>
      </c>
    </row>
    <row r="15" spans="1:24">
      <c r="A15" s="68">
        <v>1986</v>
      </c>
      <c r="B15" s="38" t="s">
        <v>63</v>
      </c>
      <c r="C15" s="38" t="s">
        <v>63</v>
      </c>
      <c r="D15" s="103" t="s">
        <v>15</v>
      </c>
      <c r="E15" s="103">
        <v>270</v>
      </c>
      <c r="F15" s="103">
        <v>1555</v>
      </c>
      <c r="G15" s="103">
        <v>2624</v>
      </c>
      <c r="H15" s="103">
        <v>1296</v>
      </c>
      <c r="I15" s="103">
        <v>15</v>
      </c>
      <c r="J15" s="103" t="s">
        <v>15</v>
      </c>
      <c r="K15" s="103" t="s">
        <v>15</v>
      </c>
      <c r="L15" s="103">
        <f t="shared" si="0"/>
        <v>5760</v>
      </c>
      <c r="N15" s="38" t="s">
        <v>63</v>
      </c>
      <c r="O15" s="38" t="s">
        <v>63</v>
      </c>
      <c r="P15" s="103" t="s">
        <v>15</v>
      </c>
      <c r="Q15" s="103">
        <v>291</v>
      </c>
      <c r="R15" s="103">
        <v>2468</v>
      </c>
      <c r="S15" s="103">
        <v>3625</v>
      </c>
      <c r="T15" s="103">
        <v>1761</v>
      </c>
      <c r="U15" s="103">
        <v>0</v>
      </c>
      <c r="V15" s="103" t="s">
        <v>15</v>
      </c>
      <c r="W15" s="103" t="s">
        <v>15</v>
      </c>
      <c r="X15" s="103">
        <f t="shared" si="1"/>
        <v>8145</v>
      </c>
    </row>
    <row r="16" spans="1:24">
      <c r="A16" s="68">
        <v>1987</v>
      </c>
      <c r="B16" s="103" t="s">
        <v>15</v>
      </c>
      <c r="C16" s="103" t="s">
        <v>15</v>
      </c>
      <c r="D16" s="103" t="s">
        <v>15</v>
      </c>
      <c r="E16" s="103">
        <v>259</v>
      </c>
      <c r="F16" s="103">
        <v>3745</v>
      </c>
      <c r="G16" s="103">
        <v>4294</v>
      </c>
      <c r="H16" s="103">
        <v>2286</v>
      </c>
      <c r="I16" s="103">
        <v>1476</v>
      </c>
      <c r="J16" s="103" t="s">
        <v>15</v>
      </c>
      <c r="K16" s="103" t="s">
        <v>15</v>
      </c>
      <c r="L16" s="103">
        <f t="shared" si="0"/>
        <v>12060</v>
      </c>
      <c r="N16" s="103" t="s">
        <v>15</v>
      </c>
      <c r="O16" s="103" t="s">
        <v>15</v>
      </c>
      <c r="P16" s="103" t="s">
        <v>15</v>
      </c>
      <c r="Q16" s="103">
        <v>0</v>
      </c>
      <c r="R16" s="103">
        <v>930</v>
      </c>
      <c r="S16" s="103">
        <v>10663</v>
      </c>
      <c r="T16" s="103">
        <v>2713</v>
      </c>
      <c r="U16" s="103">
        <v>598</v>
      </c>
      <c r="V16" s="103" t="s">
        <v>15</v>
      </c>
      <c r="W16" s="103" t="s">
        <v>15</v>
      </c>
      <c r="X16" s="103">
        <f t="shared" si="1"/>
        <v>14904</v>
      </c>
    </row>
    <row r="17" spans="1:24">
      <c r="A17" s="68">
        <v>1988</v>
      </c>
      <c r="B17" s="103" t="s">
        <v>15</v>
      </c>
      <c r="C17" s="103" t="s">
        <v>15</v>
      </c>
      <c r="D17" s="103" t="s">
        <v>15</v>
      </c>
      <c r="E17" s="103">
        <v>1006</v>
      </c>
      <c r="F17" s="103">
        <v>7418</v>
      </c>
      <c r="G17" s="103">
        <v>7560</v>
      </c>
      <c r="H17" s="103">
        <v>1241</v>
      </c>
      <c r="I17" s="103">
        <v>11</v>
      </c>
      <c r="J17" s="103" t="s">
        <v>15</v>
      </c>
      <c r="K17" s="103" t="s">
        <v>15</v>
      </c>
      <c r="L17" s="103">
        <f t="shared" si="0"/>
        <v>17236</v>
      </c>
      <c r="N17" s="103" t="s">
        <v>15</v>
      </c>
      <c r="O17" s="103" t="s">
        <v>15</v>
      </c>
      <c r="P17" s="103" t="s">
        <v>15</v>
      </c>
      <c r="Q17" s="103">
        <v>8</v>
      </c>
      <c r="R17" s="103">
        <v>571</v>
      </c>
      <c r="S17" s="103">
        <v>10267</v>
      </c>
      <c r="T17" s="103">
        <v>1376</v>
      </c>
      <c r="U17" s="103">
        <v>16</v>
      </c>
      <c r="V17" s="103" t="s">
        <v>15</v>
      </c>
      <c r="W17" s="103" t="s">
        <v>15</v>
      </c>
      <c r="X17" s="103">
        <f t="shared" si="1"/>
        <v>12238</v>
      </c>
    </row>
    <row r="18" spans="1:24">
      <c r="A18" s="68">
        <v>1989</v>
      </c>
      <c r="B18" s="103" t="s">
        <v>15</v>
      </c>
      <c r="C18" s="103" t="s">
        <v>15</v>
      </c>
      <c r="D18" s="103" t="s">
        <v>15</v>
      </c>
      <c r="E18" s="103">
        <v>417</v>
      </c>
      <c r="F18" s="103">
        <v>3589</v>
      </c>
      <c r="G18" s="103">
        <v>17990</v>
      </c>
      <c r="H18" s="103">
        <v>3227</v>
      </c>
      <c r="I18" s="103">
        <v>52</v>
      </c>
      <c r="J18" s="103" t="s">
        <v>15</v>
      </c>
      <c r="K18" s="103" t="s">
        <v>15</v>
      </c>
      <c r="L18" s="103">
        <f t="shared" si="0"/>
        <v>25275</v>
      </c>
      <c r="N18" s="103" t="s">
        <v>15</v>
      </c>
      <c r="O18" s="103" t="s">
        <v>15</v>
      </c>
      <c r="P18" s="103" t="s">
        <v>15</v>
      </c>
      <c r="Q18" s="103">
        <v>43</v>
      </c>
      <c r="R18" s="103">
        <v>4882</v>
      </c>
      <c r="S18" s="103">
        <v>11662</v>
      </c>
      <c r="T18" s="103">
        <v>1835</v>
      </c>
      <c r="U18" s="103">
        <v>69</v>
      </c>
      <c r="V18" s="103" t="s">
        <v>15</v>
      </c>
      <c r="W18" s="103" t="s">
        <v>15</v>
      </c>
      <c r="X18" s="103">
        <f t="shared" si="1"/>
        <v>18491</v>
      </c>
    </row>
    <row r="19" spans="1:24">
      <c r="A19" s="68">
        <v>1990</v>
      </c>
      <c r="B19" s="103" t="s">
        <v>15</v>
      </c>
      <c r="C19" s="103" t="s">
        <v>15</v>
      </c>
      <c r="D19" s="103" t="s">
        <v>15</v>
      </c>
      <c r="E19" s="103">
        <v>118</v>
      </c>
      <c r="F19" s="103">
        <v>6451</v>
      </c>
      <c r="G19" s="103">
        <v>5975</v>
      </c>
      <c r="H19" s="103">
        <v>151</v>
      </c>
      <c r="I19" s="103">
        <v>22</v>
      </c>
      <c r="J19" s="103" t="s">
        <v>15</v>
      </c>
      <c r="K19" s="103" t="s">
        <v>15</v>
      </c>
      <c r="L19" s="103">
        <f t="shared" si="0"/>
        <v>12717</v>
      </c>
      <c r="N19" s="103" t="s">
        <v>15</v>
      </c>
      <c r="O19" s="103" t="s">
        <v>15</v>
      </c>
      <c r="P19" s="103" t="s">
        <v>15</v>
      </c>
      <c r="Q19" s="103">
        <v>11</v>
      </c>
      <c r="R19" s="103">
        <v>8953</v>
      </c>
      <c r="S19" s="103">
        <v>5933</v>
      </c>
      <c r="T19" s="103">
        <v>538</v>
      </c>
      <c r="U19" s="103">
        <v>22</v>
      </c>
      <c r="V19" s="103" t="s">
        <v>15</v>
      </c>
      <c r="W19" s="103" t="s">
        <v>15</v>
      </c>
      <c r="X19" s="103">
        <f t="shared" si="1"/>
        <v>15457</v>
      </c>
    </row>
    <row r="20" spans="1:24">
      <c r="A20" s="68">
        <v>1991</v>
      </c>
      <c r="B20" s="103" t="s">
        <v>15</v>
      </c>
      <c r="C20" s="103" t="s">
        <v>15</v>
      </c>
      <c r="D20" s="103" t="s">
        <v>15</v>
      </c>
      <c r="E20" s="103">
        <v>7</v>
      </c>
      <c r="F20" s="103">
        <v>1321</v>
      </c>
      <c r="G20" s="103">
        <v>1943</v>
      </c>
      <c r="H20" s="103">
        <v>35</v>
      </c>
      <c r="I20" s="103">
        <v>61</v>
      </c>
      <c r="J20" s="103" t="s">
        <v>15</v>
      </c>
      <c r="K20" s="103" t="s">
        <v>15</v>
      </c>
      <c r="L20" s="103">
        <f t="shared" si="0"/>
        <v>3367</v>
      </c>
      <c r="N20" s="103" t="s">
        <v>15</v>
      </c>
      <c r="O20" s="103" t="s">
        <v>15</v>
      </c>
      <c r="P20" s="103" t="s">
        <v>15</v>
      </c>
      <c r="Q20" s="103">
        <v>0</v>
      </c>
      <c r="R20" s="103">
        <v>8790</v>
      </c>
      <c r="S20" s="103">
        <v>9234</v>
      </c>
      <c r="T20" s="103">
        <v>100</v>
      </c>
      <c r="U20" s="103">
        <v>194</v>
      </c>
      <c r="V20" s="103" t="s">
        <v>15</v>
      </c>
      <c r="W20" s="103" t="s">
        <v>15</v>
      </c>
      <c r="X20" s="103">
        <f t="shared" si="1"/>
        <v>18318</v>
      </c>
    </row>
    <row r="21" spans="1:24">
      <c r="A21" s="68">
        <v>1992</v>
      </c>
      <c r="B21" s="103" t="s">
        <v>15</v>
      </c>
      <c r="C21" s="103" t="s">
        <v>15</v>
      </c>
      <c r="D21" s="103" t="s">
        <v>15</v>
      </c>
      <c r="E21" s="103" t="s">
        <v>15</v>
      </c>
      <c r="F21" s="103" t="s">
        <v>15</v>
      </c>
      <c r="G21" s="103">
        <v>842</v>
      </c>
      <c r="H21" s="103" t="s">
        <v>15</v>
      </c>
      <c r="I21" s="103">
        <v>47</v>
      </c>
      <c r="J21" s="103" t="s">
        <v>15</v>
      </c>
      <c r="K21" s="103" t="s">
        <v>15</v>
      </c>
      <c r="L21" s="103">
        <f t="shared" si="0"/>
        <v>889</v>
      </c>
      <c r="N21" s="103" t="s">
        <v>15</v>
      </c>
      <c r="O21" s="103" t="s">
        <v>15</v>
      </c>
      <c r="P21" s="103" t="s">
        <v>15</v>
      </c>
      <c r="Q21" s="103" t="s">
        <v>15</v>
      </c>
      <c r="R21" s="103" t="s">
        <v>15</v>
      </c>
      <c r="S21" s="103">
        <v>2642</v>
      </c>
      <c r="T21" s="103" t="s">
        <v>15</v>
      </c>
      <c r="U21" s="103">
        <v>198</v>
      </c>
      <c r="V21" s="103" t="s">
        <v>15</v>
      </c>
      <c r="W21" s="103" t="s">
        <v>15</v>
      </c>
      <c r="X21" s="103">
        <f t="shared" si="1"/>
        <v>2840</v>
      </c>
    </row>
    <row r="22" spans="1:24">
      <c r="A22" s="68">
        <v>1993</v>
      </c>
      <c r="B22" s="103" t="s">
        <v>15</v>
      </c>
      <c r="C22" s="103" t="s">
        <v>15</v>
      </c>
      <c r="D22" s="103" t="s">
        <v>15</v>
      </c>
      <c r="E22" s="103">
        <v>125</v>
      </c>
      <c r="F22" s="103">
        <v>38</v>
      </c>
      <c r="G22" s="103">
        <v>519</v>
      </c>
      <c r="H22" s="103">
        <v>406</v>
      </c>
      <c r="I22" s="103">
        <v>184</v>
      </c>
      <c r="J22" s="103" t="s">
        <v>15</v>
      </c>
      <c r="K22" s="103" t="s">
        <v>15</v>
      </c>
      <c r="L22" s="103">
        <f t="shared" si="0"/>
        <v>1272</v>
      </c>
      <c r="N22" s="103" t="s">
        <v>15</v>
      </c>
      <c r="O22" s="103" t="s">
        <v>15</v>
      </c>
      <c r="P22" s="103" t="s">
        <v>15</v>
      </c>
      <c r="Q22" s="103">
        <v>10</v>
      </c>
      <c r="R22" s="103">
        <v>62</v>
      </c>
      <c r="S22" s="103">
        <v>3638</v>
      </c>
      <c r="T22" s="103">
        <v>2731</v>
      </c>
      <c r="U22" s="103">
        <v>257</v>
      </c>
      <c r="V22" s="103" t="s">
        <v>15</v>
      </c>
      <c r="W22" s="103" t="s">
        <v>15</v>
      </c>
      <c r="X22" s="103">
        <f t="shared" si="1"/>
        <v>6698</v>
      </c>
    </row>
    <row r="23" spans="1:24">
      <c r="A23" s="68">
        <v>1994</v>
      </c>
      <c r="B23" s="103" t="s">
        <v>15</v>
      </c>
      <c r="C23" s="103" t="s">
        <v>15</v>
      </c>
      <c r="D23" s="103" t="s">
        <v>15</v>
      </c>
      <c r="E23" s="103">
        <v>4474</v>
      </c>
      <c r="F23" s="103">
        <v>1279</v>
      </c>
      <c r="G23" s="103" t="s">
        <v>15</v>
      </c>
      <c r="H23" s="103">
        <v>428</v>
      </c>
      <c r="I23" s="103">
        <v>140</v>
      </c>
      <c r="J23" s="103" t="s">
        <v>15</v>
      </c>
      <c r="K23" s="103" t="s">
        <v>15</v>
      </c>
      <c r="L23" s="103">
        <f t="shared" si="0"/>
        <v>6321</v>
      </c>
      <c r="N23" s="103" t="s">
        <v>15</v>
      </c>
      <c r="O23" s="103" t="s">
        <v>15</v>
      </c>
      <c r="P23" s="103" t="s">
        <v>15</v>
      </c>
      <c r="Q23" s="103">
        <v>3</v>
      </c>
      <c r="R23" s="103">
        <v>0</v>
      </c>
      <c r="S23" s="103" t="s">
        <v>15</v>
      </c>
      <c r="T23" s="103">
        <v>52</v>
      </c>
      <c r="U23" s="103">
        <v>2</v>
      </c>
      <c r="V23" s="103" t="s">
        <v>15</v>
      </c>
      <c r="W23" s="103" t="s">
        <v>15</v>
      </c>
      <c r="X23" s="103">
        <f t="shared" si="1"/>
        <v>57</v>
      </c>
    </row>
    <row r="24" spans="1:24">
      <c r="A24" s="68">
        <v>1995</v>
      </c>
      <c r="B24" s="103" t="s">
        <v>15</v>
      </c>
      <c r="C24" s="103" t="s">
        <v>15</v>
      </c>
      <c r="D24" s="103" t="s">
        <v>15</v>
      </c>
      <c r="E24" s="103">
        <v>656</v>
      </c>
      <c r="F24" s="103">
        <v>2971</v>
      </c>
      <c r="G24" s="103" t="s">
        <v>15</v>
      </c>
      <c r="H24" s="103">
        <v>334</v>
      </c>
      <c r="I24" s="103">
        <v>1595</v>
      </c>
      <c r="J24" s="103" t="s">
        <v>15</v>
      </c>
      <c r="K24" s="103" t="s">
        <v>15</v>
      </c>
      <c r="L24" s="103">
        <f t="shared" si="0"/>
        <v>5556</v>
      </c>
      <c r="N24" s="103" t="s">
        <v>15</v>
      </c>
      <c r="O24" s="103" t="s">
        <v>15</v>
      </c>
      <c r="P24" s="103" t="s">
        <v>15</v>
      </c>
      <c r="Q24" s="103">
        <v>7</v>
      </c>
      <c r="R24" s="103">
        <v>38</v>
      </c>
      <c r="S24" s="103" t="s">
        <v>15</v>
      </c>
      <c r="T24" s="103">
        <v>15</v>
      </c>
      <c r="U24" s="103">
        <v>13</v>
      </c>
      <c r="V24" s="103" t="s">
        <v>15</v>
      </c>
      <c r="W24" s="103" t="s">
        <v>15</v>
      </c>
      <c r="X24" s="103">
        <f t="shared" si="1"/>
        <v>73</v>
      </c>
    </row>
    <row r="25" spans="1:24">
      <c r="A25" s="68">
        <v>1996</v>
      </c>
      <c r="B25" s="103" t="s">
        <v>15</v>
      </c>
      <c r="C25" s="103" t="s">
        <v>15</v>
      </c>
      <c r="D25" s="103" t="s">
        <v>15</v>
      </c>
      <c r="E25" s="103">
        <v>315</v>
      </c>
      <c r="F25" s="103">
        <v>2253</v>
      </c>
      <c r="G25" s="103">
        <v>757</v>
      </c>
      <c r="H25" s="103">
        <v>341</v>
      </c>
      <c r="I25" s="103">
        <v>162</v>
      </c>
      <c r="J25" s="103" t="s">
        <v>15</v>
      </c>
      <c r="K25" s="103" t="s">
        <v>15</v>
      </c>
      <c r="L25" s="103">
        <f t="shared" si="0"/>
        <v>3828</v>
      </c>
      <c r="N25" s="103" t="s">
        <v>15</v>
      </c>
      <c r="O25" s="103" t="s">
        <v>15</v>
      </c>
      <c r="P25" s="103" t="s">
        <v>15</v>
      </c>
      <c r="Q25" s="103" t="s">
        <v>15</v>
      </c>
      <c r="R25" s="103">
        <v>67</v>
      </c>
      <c r="S25" s="103" t="s">
        <v>15</v>
      </c>
      <c r="T25" s="103">
        <v>15</v>
      </c>
      <c r="U25" s="103">
        <v>19</v>
      </c>
      <c r="V25" s="103" t="s">
        <v>15</v>
      </c>
      <c r="W25" s="103" t="s">
        <v>15</v>
      </c>
      <c r="X25" s="103">
        <f t="shared" si="1"/>
        <v>101</v>
      </c>
    </row>
    <row r="26" spans="1:24">
      <c r="A26" s="68">
        <v>1997</v>
      </c>
      <c r="B26" s="103" t="s">
        <v>15</v>
      </c>
      <c r="C26" s="103" t="s">
        <v>15</v>
      </c>
      <c r="D26" s="103" t="s">
        <v>15</v>
      </c>
      <c r="E26" s="103">
        <v>288</v>
      </c>
      <c r="F26" s="103">
        <v>540</v>
      </c>
      <c r="G26" s="103">
        <v>840</v>
      </c>
      <c r="H26" s="103">
        <v>849</v>
      </c>
      <c r="I26" s="103">
        <v>10</v>
      </c>
      <c r="J26" s="103" t="s">
        <v>15</v>
      </c>
      <c r="K26" s="103" t="s">
        <v>15</v>
      </c>
      <c r="L26" s="103">
        <f t="shared" si="0"/>
        <v>2527</v>
      </c>
      <c r="N26" s="103" t="s">
        <v>15</v>
      </c>
      <c r="O26" s="103" t="s">
        <v>15</v>
      </c>
      <c r="P26" s="103" t="s">
        <v>15</v>
      </c>
      <c r="Q26" s="103">
        <v>4</v>
      </c>
      <c r="R26" s="103" t="s">
        <v>15</v>
      </c>
      <c r="S26" s="103">
        <v>60</v>
      </c>
      <c r="T26" s="103">
        <v>13</v>
      </c>
      <c r="U26" s="103" t="s">
        <v>15</v>
      </c>
      <c r="V26" s="103" t="s">
        <v>15</v>
      </c>
      <c r="W26" s="103" t="s">
        <v>15</v>
      </c>
      <c r="X26" s="103">
        <f t="shared" si="1"/>
        <v>77</v>
      </c>
    </row>
    <row r="27" spans="1:24">
      <c r="A27" s="68">
        <v>1998</v>
      </c>
      <c r="B27" s="103" t="s">
        <v>15</v>
      </c>
      <c r="C27" s="103" t="s">
        <v>15</v>
      </c>
      <c r="D27" s="103" t="s">
        <v>15</v>
      </c>
      <c r="E27" s="103">
        <v>215</v>
      </c>
      <c r="F27" s="103">
        <v>687</v>
      </c>
      <c r="G27" s="103">
        <v>142</v>
      </c>
      <c r="H27" s="103">
        <v>59</v>
      </c>
      <c r="I27" s="103">
        <v>20</v>
      </c>
      <c r="J27" s="103" t="s">
        <v>15</v>
      </c>
      <c r="K27" s="103" t="s">
        <v>15</v>
      </c>
      <c r="L27" s="103">
        <f t="shared" si="0"/>
        <v>1123</v>
      </c>
      <c r="N27" s="103" t="s">
        <v>15</v>
      </c>
      <c r="O27" s="103" t="s">
        <v>15</v>
      </c>
      <c r="P27" s="103" t="s">
        <v>15</v>
      </c>
      <c r="Q27" s="103" t="s">
        <v>15</v>
      </c>
      <c r="R27" s="103">
        <v>10</v>
      </c>
      <c r="S27" s="103">
        <v>3</v>
      </c>
      <c r="T27" s="103">
        <v>3</v>
      </c>
      <c r="U27" s="103" t="s">
        <v>15</v>
      </c>
      <c r="V27" s="103" t="s">
        <v>15</v>
      </c>
      <c r="W27" s="103" t="s">
        <v>15</v>
      </c>
      <c r="X27" s="103">
        <f t="shared" si="1"/>
        <v>16</v>
      </c>
    </row>
    <row r="28" spans="1:24">
      <c r="A28" s="68">
        <v>1999</v>
      </c>
      <c r="B28" s="103" t="s">
        <v>15</v>
      </c>
      <c r="C28" s="103" t="s">
        <v>15</v>
      </c>
      <c r="D28" s="103" t="s">
        <v>15</v>
      </c>
      <c r="E28" s="103">
        <v>0</v>
      </c>
      <c r="F28" s="103">
        <v>134</v>
      </c>
      <c r="G28" s="103">
        <v>218</v>
      </c>
      <c r="H28" s="103">
        <v>590</v>
      </c>
      <c r="I28" s="103">
        <v>74</v>
      </c>
      <c r="J28" s="103" t="s">
        <v>15</v>
      </c>
      <c r="K28" s="103" t="s">
        <v>15</v>
      </c>
      <c r="L28" s="103">
        <f t="shared" si="0"/>
        <v>1016</v>
      </c>
      <c r="N28" s="103" t="s">
        <v>15</v>
      </c>
      <c r="O28" s="103" t="s">
        <v>15</v>
      </c>
      <c r="P28" s="103" t="s">
        <v>15</v>
      </c>
      <c r="Q28" s="103" t="s">
        <v>15</v>
      </c>
      <c r="R28" s="103">
        <v>4</v>
      </c>
      <c r="S28" s="103">
        <v>18</v>
      </c>
      <c r="T28" s="103">
        <v>19</v>
      </c>
      <c r="U28" s="103" t="s">
        <v>15</v>
      </c>
      <c r="V28" s="103" t="s">
        <v>15</v>
      </c>
      <c r="W28" s="103" t="s">
        <v>15</v>
      </c>
      <c r="X28" s="103">
        <f t="shared" si="1"/>
        <v>41</v>
      </c>
    </row>
    <row r="29" spans="1:24">
      <c r="A29" s="68">
        <v>2000</v>
      </c>
      <c r="B29" s="103" t="s">
        <v>15</v>
      </c>
      <c r="C29" s="103" t="s">
        <v>15</v>
      </c>
      <c r="D29" s="103" t="s">
        <v>15</v>
      </c>
      <c r="E29" s="103">
        <v>12</v>
      </c>
      <c r="F29" s="103">
        <v>522</v>
      </c>
      <c r="G29" s="103">
        <v>1443</v>
      </c>
      <c r="H29" s="103">
        <v>1454</v>
      </c>
      <c r="I29" s="103">
        <v>140</v>
      </c>
      <c r="J29" s="103" t="s">
        <v>15</v>
      </c>
      <c r="K29" s="103" t="s">
        <v>15</v>
      </c>
      <c r="L29" s="103">
        <f t="shared" si="0"/>
        <v>3571</v>
      </c>
      <c r="N29" s="103" t="s">
        <v>15</v>
      </c>
      <c r="O29" s="103" t="s">
        <v>15</v>
      </c>
      <c r="P29" s="103" t="s">
        <v>15</v>
      </c>
      <c r="Q29" s="103" t="s">
        <v>15</v>
      </c>
      <c r="R29" s="103" t="s">
        <v>15</v>
      </c>
      <c r="S29" s="103">
        <v>12</v>
      </c>
      <c r="T29" s="103">
        <v>57</v>
      </c>
      <c r="U29" s="103" t="s">
        <v>15</v>
      </c>
      <c r="V29" s="103" t="s">
        <v>15</v>
      </c>
      <c r="W29" s="103" t="s">
        <v>15</v>
      </c>
      <c r="X29" s="103">
        <f t="shared" si="1"/>
        <v>69</v>
      </c>
    </row>
    <row r="30" spans="1:24">
      <c r="A30" s="68">
        <v>2001</v>
      </c>
      <c r="B30" s="103" t="s">
        <v>15</v>
      </c>
      <c r="C30" s="103" t="s">
        <v>15</v>
      </c>
      <c r="D30" s="103" t="s">
        <v>15</v>
      </c>
      <c r="E30" s="103">
        <v>484</v>
      </c>
      <c r="F30" s="103">
        <v>607</v>
      </c>
      <c r="G30" s="103">
        <v>533</v>
      </c>
      <c r="H30" s="103">
        <v>507</v>
      </c>
      <c r="I30" s="103">
        <v>105</v>
      </c>
      <c r="J30" s="103" t="s">
        <v>15</v>
      </c>
      <c r="K30" s="103" t="s">
        <v>15</v>
      </c>
      <c r="L30" s="103">
        <f t="shared" si="0"/>
        <v>2236</v>
      </c>
      <c r="N30" s="103" t="s">
        <v>15</v>
      </c>
      <c r="O30" s="103" t="s">
        <v>15</v>
      </c>
      <c r="P30" s="103" t="s">
        <v>15</v>
      </c>
      <c r="Q30" s="103">
        <v>3</v>
      </c>
      <c r="R30" s="103">
        <v>52</v>
      </c>
      <c r="S30" s="103">
        <v>24</v>
      </c>
      <c r="T30" s="103">
        <v>16</v>
      </c>
      <c r="U30" s="103" t="s">
        <v>15</v>
      </c>
      <c r="V30" s="103" t="s">
        <v>15</v>
      </c>
      <c r="W30" s="103" t="s">
        <v>15</v>
      </c>
      <c r="X30" s="103">
        <f t="shared" si="1"/>
        <v>95</v>
      </c>
    </row>
    <row r="31" spans="1:24">
      <c r="A31" s="68">
        <v>2002</v>
      </c>
      <c r="B31" s="103" t="s">
        <v>15</v>
      </c>
      <c r="C31" s="103" t="s">
        <v>15</v>
      </c>
      <c r="D31" s="103" t="s">
        <v>15</v>
      </c>
      <c r="E31" s="103">
        <v>283</v>
      </c>
      <c r="F31" s="103">
        <v>245</v>
      </c>
      <c r="G31" s="103">
        <v>31</v>
      </c>
      <c r="H31" s="103">
        <v>392</v>
      </c>
      <c r="I31" s="103">
        <v>156</v>
      </c>
      <c r="J31" s="103" t="s">
        <v>15</v>
      </c>
      <c r="K31" s="103" t="s">
        <v>15</v>
      </c>
      <c r="L31" s="103">
        <f t="shared" si="0"/>
        <v>1107</v>
      </c>
      <c r="N31" s="103" t="s">
        <v>15</v>
      </c>
      <c r="O31" s="103" t="s">
        <v>15</v>
      </c>
      <c r="P31" s="103" t="s">
        <v>15</v>
      </c>
      <c r="Q31" s="103" t="s">
        <v>15</v>
      </c>
      <c r="R31" s="103">
        <v>26</v>
      </c>
      <c r="S31" s="103">
        <v>3</v>
      </c>
      <c r="T31" s="103">
        <v>4</v>
      </c>
      <c r="U31" s="103" t="s">
        <v>15</v>
      </c>
      <c r="V31" s="103" t="s">
        <v>15</v>
      </c>
      <c r="W31" s="103" t="s">
        <v>15</v>
      </c>
      <c r="X31" s="103">
        <f t="shared" si="1"/>
        <v>33</v>
      </c>
    </row>
    <row r="32" spans="1:24">
      <c r="A32" s="68">
        <v>2003</v>
      </c>
      <c r="B32" s="103" t="s">
        <v>15</v>
      </c>
      <c r="C32" s="103" t="s">
        <v>15</v>
      </c>
      <c r="D32" s="103" t="s">
        <v>15</v>
      </c>
      <c r="E32" s="103">
        <v>62</v>
      </c>
      <c r="F32" s="103">
        <v>76</v>
      </c>
      <c r="G32" s="103">
        <v>60</v>
      </c>
      <c r="H32" s="103">
        <v>90</v>
      </c>
      <c r="I32" s="103">
        <v>103</v>
      </c>
      <c r="J32" s="103" t="s">
        <v>15</v>
      </c>
      <c r="K32" s="103" t="s">
        <v>15</v>
      </c>
      <c r="L32" s="103">
        <f t="shared" si="0"/>
        <v>391</v>
      </c>
      <c r="N32" s="103" t="s">
        <v>15</v>
      </c>
      <c r="O32" s="103" t="s">
        <v>15</v>
      </c>
      <c r="P32" s="103" t="s">
        <v>15</v>
      </c>
      <c r="Q32" s="103" t="s">
        <v>15</v>
      </c>
      <c r="R32" s="103">
        <v>4</v>
      </c>
      <c r="S32" s="103" t="s">
        <v>15</v>
      </c>
      <c r="T32" s="103">
        <v>12</v>
      </c>
      <c r="U32" s="103" t="s">
        <v>15</v>
      </c>
      <c r="V32" s="103" t="s">
        <v>15</v>
      </c>
      <c r="W32" s="103" t="s">
        <v>15</v>
      </c>
      <c r="X32" s="103">
        <f t="shared" si="1"/>
        <v>16</v>
      </c>
    </row>
    <row r="33" spans="1:24">
      <c r="A33" s="68">
        <v>2004</v>
      </c>
      <c r="B33" s="103" t="s">
        <v>15</v>
      </c>
      <c r="C33" s="103" t="s">
        <v>15</v>
      </c>
      <c r="D33" s="103" t="s">
        <v>15</v>
      </c>
      <c r="E33" s="103">
        <v>487</v>
      </c>
      <c r="F33" s="103">
        <v>259</v>
      </c>
      <c r="G33" s="103">
        <v>172</v>
      </c>
      <c r="H33" s="103">
        <v>309</v>
      </c>
      <c r="I33" s="103">
        <v>63</v>
      </c>
      <c r="J33" s="103" t="s">
        <v>15</v>
      </c>
      <c r="K33" s="103" t="s">
        <v>15</v>
      </c>
      <c r="L33" s="103">
        <f t="shared" si="0"/>
        <v>1290</v>
      </c>
      <c r="N33" s="103" t="s">
        <v>15</v>
      </c>
      <c r="O33" s="103" t="s">
        <v>15</v>
      </c>
      <c r="P33" s="103" t="s">
        <v>15</v>
      </c>
      <c r="Q33" s="103">
        <v>8</v>
      </c>
      <c r="R33" s="103">
        <v>7</v>
      </c>
      <c r="S33" s="103">
        <v>40</v>
      </c>
      <c r="T33" s="103">
        <v>24</v>
      </c>
      <c r="U33" s="103" t="s">
        <v>15</v>
      </c>
      <c r="V33" s="103" t="s">
        <v>15</v>
      </c>
      <c r="W33" s="103" t="s">
        <v>15</v>
      </c>
      <c r="X33" s="103">
        <f t="shared" si="1"/>
        <v>79</v>
      </c>
    </row>
    <row r="34" spans="1:24">
      <c r="A34" s="68">
        <v>2005</v>
      </c>
      <c r="B34" s="103" t="s">
        <v>15</v>
      </c>
      <c r="C34" s="103" t="s">
        <v>15</v>
      </c>
      <c r="D34" s="103" t="s">
        <v>15</v>
      </c>
      <c r="E34" s="103">
        <v>11</v>
      </c>
      <c r="F34" s="103">
        <v>829</v>
      </c>
      <c r="G34" s="103">
        <v>389</v>
      </c>
      <c r="H34" s="103">
        <v>240</v>
      </c>
      <c r="I34" s="103">
        <v>29</v>
      </c>
      <c r="J34" s="103" t="s">
        <v>15</v>
      </c>
      <c r="K34" s="103" t="s">
        <v>15</v>
      </c>
      <c r="L34" s="103">
        <f t="shared" si="0"/>
        <v>1498</v>
      </c>
      <c r="N34" s="103" t="s">
        <v>15</v>
      </c>
      <c r="O34" s="103" t="s">
        <v>15</v>
      </c>
      <c r="P34" s="103" t="s">
        <v>15</v>
      </c>
      <c r="Q34" s="103" t="s">
        <v>15</v>
      </c>
      <c r="R34" s="103">
        <v>4</v>
      </c>
      <c r="S34" s="103" t="s">
        <v>15</v>
      </c>
      <c r="T34" s="103">
        <v>17</v>
      </c>
      <c r="U34" s="103" t="s">
        <v>15</v>
      </c>
      <c r="V34" s="103" t="s">
        <v>15</v>
      </c>
      <c r="W34" s="103" t="s">
        <v>15</v>
      </c>
      <c r="X34" s="103">
        <f t="shared" si="1"/>
        <v>21</v>
      </c>
    </row>
    <row r="35" spans="1:24">
      <c r="A35" s="68">
        <v>2006</v>
      </c>
      <c r="B35" s="103" t="s">
        <v>15</v>
      </c>
      <c r="C35" s="103" t="s">
        <v>15</v>
      </c>
      <c r="D35" s="103" t="s">
        <v>15</v>
      </c>
      <c r="E35" s="103">
        <v>252</v>
      </c>
      <c r="F35" s="103">
        <v>273</v>
      </c>
      <c r="G35" s="103">
        <v>216</v>
      </c>
      <c r="H35" s="103" t="s">
        <v>15</v>
      </c>
      <c r="I35" s="103">
        <v>15</v>
      </c>
      <c r="J35" s="103" t="s">
        <v>15</v>
      </c>
      <c r="K35" s="103" t="s">
        <v>15</v>
      </c>
      <c r="L35" s="103">
        <f t="shared" si="0"/>
        <v>756</v>
      </c>
      <c r="N35" s="103" t="s">
        <v>15</v>
      </c>
      <c r="O35" s="103" t="s">
        <v>15</v>
      </c>
      <c r="P35" s="103" t="s">
        <v>15</v>
      </c>
      <c r="Q35" s="103">
        <v>3</v>
      </c>
      <c r="R35" s="103">
        <v>9</v>
      </c>
      <c r="S35" s="103">
        <v>8</v>
      </c>
      <c r="T35" s="103" t="s">
        <v>15</v>
      </c>
      <c r="U35" s="103" t="s">
        <v>15</v>
      </c>
      <c r="V35" s="103" t="s">
        <v>15</v>
      </c>
      <c r="W35" s="103" t="s">
        <v>15</v>
      </c>
      <c r="X35" s="103">
        <f t="shared" si="1"/>
        <v>20</v>
      </c>
    </row>
    <row r="36" spans="1:24">
      <c r="A36" s="68">
        <v>2007</v>
      </c>
      <c r="B36" s="103" t="s">
        <v>15</v>
      </c>
      <c r="C36" s="103" t="s">
        <v>15</v>
      </c>
      <c r="D36" s="103" t="s">
        <v>15</v>
      </c>
      <c r="E36" s="103">
        <v>30</v>
      </c>
      <c r="F36" s="103">
        <v>198</v>
      </c>
      <c r="G36" s="103">
        <v>589</v>
      </c>
      <c r="H36" s="103">
        <v>27</v>
      </c>
      <c r="I36" s="103">
        <v>27</v>
      </c>
      <c r="J36" s="103" t="s">
        <v>15</v>
      </c>
      <c r="K36" s="103" t="s">
        <v>15</v>
      </c>
      <c r="L36" s="103">
        <f t="shared" si="0"/>
        <v>871</v>
      </c>
      <c r="N36" s="103" t="s">
        <v>15</v>
      </c>
      <c r="O36" s="103" t="s">
        <v>15</v>
      </c>
      <c r="P36" s="103" t="s">
        <v>15</v>
      </c>
      <c r="Q36" s="103" t="s">
        <v>15</v>
      </c>
      <c r="R36" s="103">
        <v>8</v>
      </c>
      <c r="S36" s="103">
        <v>43</v>
      </c>
      <c r="T36" s="103" t="s">
        <v>15</v>
      </c>
      <c r="U36" s="103">
        <v>5</v>
      </c>
      <c r="V36" s="103" t="s">
        <v>15</v>
      </c>
      <c r="W36" s="103" t="s">
        <v>15</v>
      </c>
      <c r="X36" s="103">
        <f t="shared" si="1"/>
        <v>56</v>
      </c>
    </row>
    <row r="37" spans="1:24">
      <c r="A37" s="68">
        <v>2008</v>
      </c>
      <c r="B37" s="103" t="s">
        <v>15</v>
      </c>
      <c r="C37" s="103" t="s">
        <v>15</v>
      </c>
      <c r="D37" s="103" t="s">
        <v>15</v>
      </c>
      <c r="E37" s="103" t="s">
        <v>15</v>
      </c>
      <c r="F37" s="103" t="s">
        <v>15</v>
      </c>
      <c r="G37" s="103" t="s">
        <v>15</v>
      </c>
      <c r="H37" s="103" t="s">
        <v>15</v>
      </c>
      <c r="I37" s="103" t="s">
        <v>15</v>
      </c>
      <c r="J37" s="103" t="s">
        <v>15</v>
      </c>
      <c r="K37" s="103" t="s">
        <v>15</v>
      </c>
      <c r="L37" s="103" t="s">
        <v>15</v>
      </c>
      <c r="N37" s="103" t="s">
        <v>15</v>
      </c>
      <c r="O37" s="103" t="s">
        <v>15</v>
      </c>
      <c r="P37" s="103" t="s">
        <v>15</v>
      </c>
      <c r="Q37" s="103" t="s">
        <v>15</v>
      </c>
      <c r="R37" s="103" t="s">
        <v>15</v>
      </c>
      <c r="S37" s="103" t="s">
        <v>15</v>
      </c>
      <c r="T37" s="103" t="s">
        <v>15</v>
      </c>
      <c r="U37" s="103" t="s">
        <v>15</v>
      </c>
      <c r="V37" s="103" t="s">
        <v>15</v>
      </c>
      <c r="W37" s="103" t="s">
        <v>15</v>
      </c>
      <c r="X37" s="103" t="s">
        <v>15</v>
      </c>
    </row>
    <row r="38" spans="1:24">
      <c r="A38" s="68">
        <v>2009</v>
      </c>
      <c r="B38" s="103" t="s">
        <v>15</v>
      </c>
      <c r="C38" s="103" t="s">
        <v>15</v>
      </c>
      <c r="D38" s="103" t="s">
        <v>15</v>
      </c>
      <c r="E38" s="103" t="s">
        <v>15</v>
      </c>
      <c r="F38" s="103" t="s">
        <v>15</v>
      </c>
      <c r="G38" s="103" t="s">
        <v>15</v>
      </c>
      <c r="H38" s="103">
        <v>36</v>
      </c>
      <c r="I38" s="103">
        <v>111</v>
      </c>
      <c r="J38" s="103" t="s">
        <v>15</v>
      </c>
      <c r="K38" s="103" t="s">
        <v>15</v>
      </c>
      <c r="L38" s="103">
        <f t="shared" ref="L38:L47" si="2">SUM(B38:K38)</f>
        <v>147</v>
      </c>
      <c r="N38" s="103" t="s">
        <v>15</v>
      </c>
      <c r="O38" s="103" t="s">
        <v>15</v>
      </c>
      <c r="P38" s="103" t="s">
        <v>15</v>
      </c>
      <c r="Q38" s="103" t="s">
        <v>15</v>
      </c>
      <c r="R38" s="103" t="s">
        <v>15</v>
      </c>
      <c r="S38" s="103" t="s">
        <v>15</v>
      </c>
      <c r="T38" s="103" t="s">
        <v>15</v>
      </c>
      <c r="U38" s="103">
        <v>3</v>
      </c>
      <c r="V38" s="103" t="s">
        <v>15</v>
      </c>
      <c r="W38" s="103" t="s">
        <v>15</v>
      </c>
      <c r="X38" s="103">
        <f>SUM(N38:W38)</f>
        <v>3</v>
      </c>
    </row>
    <row r="39" spans="1:24">
      <c r="A39" s="68">
        <v>2010</v>
      </c>
      <c r="B39" s="103" t="s">
        <v>15</v>
      </c>
      <c r="C39" s="103" t="s">
        <v>15</v>
      </c>
      <c r="D39" s="103" t="s">
        <v>15</v>
      </c>
      <c r="E39" s="103">
        <v>0</v>
      </c>
      <c r="F39" s="103">
        <v>0</v>
      </c>
      <c r="G39" s="103">
        <v>0</v>
      </c>
      <c r="H39" s="103">
        <v>0</v>
      </c>
      <c r="I39" s="103">
        <v>0</v>
      </c>
      <c r="J39" s="103" t="s">
        <v>15</v>
      </c>
      <c r="K39" s="103" t="s">
        <v>15</v>
      </c>
      <c r="L39" s="103">
        <f t="shared" si="2"/>
        <v>0</v>
      </c>
      <c r="N39" s="103" t="s">
        <v>15</v>
      </c>
      <c r="O39" s="103" t="s">
        <v>15</v>
      </c>
      <c r="P39" s="103" t="s">
        <v>15</v>
      </c>
      <c r="Q39" s="103" t="s">
        <v>15</v>
      </c>
      <c r="R39" s="103" t="s">
        <v>15</v>
      </c>
      <c r="S39" s="103" t="s">
        <v>15</v>
      </c>
      <c r="T39" s="103" t="s">
        <v>15</v>
      </c>
      <c r="U39" s="103" t="s">
        <v>15</v>
      </c>
      <c r="V39" s="103" t="s">
        <v>15</v>
      </c>
      <c r="W39" s="103" t="s">
        <v>15</v>
      </c>
      <c r="X39" s="103" t="s">
        <v>15</v>
      </c>
    </row>
    <row r="40" spans="1:24">
      <c r="A40" s="68">
        <v>2011</v>
      </c>
      <c r="B40" s="103" t="s">
        <v>15</v>
      </c>
      <c r="C40" s="103" t="s">
        <v>15</v>
      </c>
      <c r="D40" s="103" t="s">
        <v>15</v>
      </c>
      <c r="E40" s="103">
        <v>36</v>
      </c>
      <c r="F40" s="103">
        <v>12</v>
      </c>
      <c r="G40" s="103">
        <v>42</v>
      </c>
      <c r="H40" s="103">
        <v>18</v>
      </c>
      <c r="I40" s="103">
        <v>5</v>
      </c>
      <c r="J40" s="103" t="s">
        <v>15</v>
      </c>
      <c r="K40" s="103" t="s">
        <v>15</v>
      </c>
      <c r="L40" s="103">
        <f t="shared" si="2"/>
        <v>113</v>
      </c>
      <c r="N40" s="103" t="s">
        <v>15</v>
      </c>
      <c r="O40" s="103" t="s">
        <v>15</v>
      </c>
      <c r="P40" s="103" t="s">
        <v>15</v>
      </c>
      <c r="Q40" s="103" t="s">
        <v>15</v>
      </c>
      <c r="R40" s="103" t="s">
        <v>15</v>
      </c>
      <c r="S40" s="103" t="s">
        <v>15</v>
      </c>
      <c r="T40" s="103" t="s">
        <v>15</v>
      </c>
      <c r="U40" s="103" t="s">
        <v>15</v>
      </c>
      <c r="V40" s="103" t="s">
        <v>15</v>
      </c>
      <c r="W40" s="103" t="s">
        <v>15</v>
      </c>
      <c r="X40" s="103" t="s">
        <v>15</v>
      </c>
    </row>
    <row r="41" spans="1:24">
      <c r="A41" s="68">
        <v>2012</v>
      </c>
      <c r="B41" s="103" t="s">
        <v>15</v>
      </c>
      <c r="C41" s="103" t="s">
        <v>15</v>
      </c>
      <c r="D41" s="103" t="s">
        <v>15</v>
      </c>
      <c r="E41" s="103">
        <v>115</v>
      </c>
      <c r="F41" s="103">
        <v>761</v>
      </c>
      <c r="G41" s="103">
        <v>4761</v>
      </c>
      <c r="H41" s="103">
        <v>1469</v>
      </c>
      <c r="I41" s="103">
        <v>326</v>
      </c>
      <c r="J41" s="103" t="s">
        <v>15</v>
      </c>
      <c r="K41" s="103" t="s">
        <v>15</v>
      </c>
      <c r="L41" s="103">
        <f t="shared" si="2"/>
        <v>7432</v>
      </c>
      <c r="N41" s="103" t="s">
        <v>15</v>
      </c>
      <c r="O41" s="103" t="s">
        <v>15</v>
      </c>
      <c r="P41" s="103" t="s">
        <v>15</v>
      </c>
      <c r="Q41" s="103" t="s">
        <v>15</v>
      </c>
      <c r="R41" s="103">
        <v>23</v>
      </c>
      <c r="S41" s="103">
        <v>27</v>
      </c>
      <c r="T41" s="103" t="s">
        <v>15</v>
      </c>
      <c r="U41" s="103" t="s">
        <v>15</v>
      </c>
      <c r="V41" s="103" t="s">
        <v>15</v>
      </c>
      <c r="W41" s="103" t="s">
        <v>15</v>
      </c>
      <c r="X41" s="103">
        <f>SUM(N41:W41)</f>
        <v>50</v>
      </c>
    </row>
    <row r="42" spans="1:24">
      <c r="A42" s="68">
        <v>2013</v>
      </c>
      <c r="B42" s="103" t="s">
        <v>15</v>
      </c>
      <c r="C42" s="103" t="s">
        <v>15</v>
      </c>
      <c r="D42" s="103" t="s">
        <v>15</v>
      </c>
      <c r="E42" s="103">
        <v>140</v>
      </c>
      <c r="F42" s="103">
        <v>2913</v>
      </c>
      <c r="G42" s="103">
        <v>2726</v>
      </c>
      <c r="H42" s="103">
        <v>284</v>
      </c>
      <c r="I42" s="103">
        <v>0</v>
      </c>
      <c r="J42" s="103" t="s">
        <v>15</v>
      </c>
      <c r="K42" s="103" t="s">
        <v>15</v>
      </c>
      <c r="L42" s="103">
        <f t="shared" si="2"/>
        <v>6063</v>
      </c>
      <c r="N42" s="103" t="s">
        <v>15</v>
      </c>
      <c r="O42" s="103" t="s">
        <v>15</v>
      </c>
      <c r="P42" s="103" t="s">
        <v>15</v>
      </c>
      <c r="Q42" s="103" t="s">
        <v>15</v>
      </c>
      <c r="R42" s="103">
        <v>22</v>
      </c>
      <c r="S42" s="103">
        <v>19</v>
      </c>
      <c r="T42" s="103" t="s">
        <v>15</v>
      </c>
      <c r="U42" s="103" t="s">
        <v>15</v>
      </c>
      <c r="V42" s="103" t="s">
        <v>15</v>
      </c>
      <c r="W42" s="103" t="s">
        <v>15</v>
      </c>
      <c r="X42" s="103">
        <f>SUM(N42:W42)</f>
        <v>41</v>
      </c>
    </row>
    <row r="43" spans="1:24">
      <c r="A43" s="68">
        <v>2014</v>
      </c>
      <c r="B43" s="103" t="s">
        <v>15</v>
      </c>
      <c r="C43" s="103" t="s">
        <v>15</v>
      </c>
      <c r="D43" s="103" t="s">
        <v>15</v>
      </c>
      <c r="E43" s="103">
        <v>1522</v>
      </c>
      <c r="F43" s="103">
        <v>402</v>
      </c>
      <c r="G43" s="103">
        <v>1284</v>
      </c>
      <c r="H43" s="103">
        <v>25</v>
      </c>
      <c r="I43" s="103">
        <v>0</v>
      </c>
      <c r="J43" s="103" t="s">
        <v>15</v>
      </c>
      <c r="K43" s="103" t="s">
        <v>15</v>
      </c>
      <c r="L43" s="103">
        <f t="shared" si="2"/>
        <v>3233</v>
      </c>
      <c r="N43" s="103" t="s">
        <v>15</v>
      </c>
      <c r="O43" s="103" t="s">
        <v>15</v>
      </c>
      <c r="P43" s="103" t="s">
        <v>15</v>
      </c>
      <c r="Q43" s="103" t="s">
        <v>15</v>
      </c>
      <c r="R43" s="103">
        <v>16</v>
      </c>
      <c r="S43" s="103">
        <v>50</v>
      </c>
      <c r="T43" s="103" t="s">
        <v>15</v>
      </c>
      <c r="U43" s="103" t="s">
        <v>15</v>
      </c>
      <c r="V43" s="103" t="s">
        <v>15</v>
      </c>
      <c r="W43" s="103" t="s">
        <v>15</v>
      </c>
      <c r="X43" s="103">
        <f>SUM(N43:W43)</f>
        <v>66</v>
      </c>
    </row>
    <row r="44" spans="1:24">
      <c r="A44" s="68">
        <v>2015</v>
      </c>
      <c r="B44" s="103" t="s">
        <v>15</v>
      </c>
      <c r="C44" s="103" t="s">
        <v>15</v>
      </c>
      <c r="D44" s="103" t="s">
        <v>15</v>
      </c>
      <c r="E44" s="103">
        <v>23</v>
      </c>
      <c r="F44" s="103">
        <v>19</v>
      </c>
      <c r="G44" s="103">
        <v>0</v>
      </c>
      <c r="H44" s="103">
        <v>22</v>
      </c>
      <c r="I44" s="103">
        <v>0</v>
      </c>
      <c r="J44" s="103" t="s">
        <v>15</v>
      </c>
      <c r="K44" s="103" t="s">
        <v>15</v>
      </c>
      <c r="L44" s="103">
        <f t="shared" si="2"/>
        <v>64</v>
      </c>
      <c r="N44" s="103" t="s">
        <v>15</v>
      </c>
      <c r="O44" s="103" t="s">
        <v>15</v>
      </c>
      <c r="P44" s="103" t="s">
        <v>15</v>
      </c>
      <c r="Q44" s="103" t="s">
        <v>15</v>
      </c>
      <c r="R44" s="103" t="s">
        <v>15</v>
      </c>
      <c r="S44" s="103" t="s">
        <v>15</v>
      </c>
      <c r="T44" s="103" t="s">
        <v>15</v>
      </c>
      <c r="U44" s="103" t="s">
        <v>15</v>
      </c>
      <c r="V44" s="103" t="s">
        <v>15</v>
      </c>
      <c r="W44" s="103" t="s">
        <v>15</v>
      </c>
      <c r="X44" s="103" t="s">
        <v>15</v>
      </c>
    </row>
    <row r="45" spans="1:24">
      <c r="A45" s="68">
        <v>2016</v>
      </c>
      <c r="B45" s="103" t="s">
        <v>15</v>
      </c>
      <c r="C45" s="103" t="s">
        <v>15</v>
      </c>
      <c r="D45" s="103" t="s">
        <v>15</v>
      </c>
      <c r="E45" s="103">
        <v>4</v>
      </c>
      <c r="F45" s="103">
        <v>9</v>
      </c>
      <c r="G45" s="103">
        <v>20</v>
      </c>
      <c r="H45" s="103">
        <v>0</v>
      </c>
      <c r="I45" s="103">
        <v>0</v>
      </c>
      <c r="J45" s="103" t="s">
        <v>15</v>
      </c>
      <c r="K45" s="103" t="s">
        <v>15</v>
      </c>
      <c r="L45" s="103">
        <f t="shared" si="2"/>
        <v>33</v>
      </c>
      <c r="N45" s="103" t="s">
        <v>15</v>
      </c>
      <c r="O45" s="103" t="s">
        <v>15</v>
      </c>
      <c r="P45" s="103" t="s">
        <v>15</v>
      </c>
      <c r="Q45" s="103" t="s">
        <v>15</v>
      </c>
      <c r="R45" s="103" t="s">
        <v>15</v>
      </c>
      <c r="S45" s="103" t="s">
        <v>15</v>
      </c>
      <c r="T45" s="103" t="s">
        <v>15</v>
      </c>
      <c r="U45" s="103" t="s">
        <v>15</v>
      </c>
      <c r="V45" s="103" t="s">
        <v>15</v>
      </c>
      <c r="W45" s="103" t="s">
        <v>15</v>
      </c>
      <c r="X45" s="103" t="s">
        <v>15</v>
      </c>
    </row>
    <row r="46" spans="1:24">
      <c r="A46" s="68">
        <v>2017</v>
      </c>
      <c r="B46" s="103" t="s">
        <v>15</v>
      </c>
      <c r="C46" s="103" t="s">
        <v>15</v>
      </c>
      <c r="D46" s="103" t="s">
        <v>15</v>
      </c>
      <c r="E46" s="103" t="s">
        <v>15</v>
      </c>
      <c r="F46" s="103" t="s">
        <v>15</v>
      </c>
      <c r="G46" s="103" t="s">
        <v>15</v>
      </c>
      <c r="H46" s="103" t="s">
        <v>15</v>
      </c>
      <c r="I46" s="103" t="s">
        <v>15</v>
      </c>
      <c r="J46" s="103" t="s">
        <v>15</v>
      </c>
      <c r="K46" s="103" t="s">
        <v>15</v>
      </c>
      <c r="L46" s="103" t="s">
        <v>15</v>
      </c>
      <c r="N46" s="103" t="s">
        <v>15</v>
      </c>
      <c r="O46" s="103" t="s">
        <v>15</v>
      </c>
      <c r="P46" s="103" t="s">
        <v>15</v>
      </c>
      <c r="Q46" s="103" t="s">
        <v>15</v>
      </c>
      <c r="R46" s="103" t="s">
        <v>15</v>
      </c>
      <c r="S46" s="103" t="s">
        <v>15</v>
      </c>
      <c r="T46" s="103" t="s">
        <v>15</v>
      </c>
      <c r="U46" s="103" t="s">
        <v>15</v>
      </c>
      <c r="V46" s="103" t="s">
        <v>15</v>
      </c>
      <c r="W46" s="103" t="s">
        <v>15</v>
      </c>
      <c r="X46" s="103" t="s">
        <v>15</v>
      </c>
    </row>
    <row r="47" spans="1:24">
      <c r="A47" s="68">
        <v>2018</v>
      </c>
      <c r="B47" s="103" t="s">
        <v>15</v>
      </c>
      <c r="C47" s="103" t="s">
        <v>15</v>
      </c>
      <c r="D47" s="103" t="s">
        <v>15</v>
      </c>
      <c r="E47" s="103" t="s">
        <v>15</v>
      </c>
      <c r="F47" s="103">
        <v>124</v>
      </c>
      <c r="G47" s="103">
        <v>128</v>
      </c>
      <c r="H47" s="103">
        <v>76</v>
      </c>
      <c r="I47" s="103">
        <v>0</v>
      </c>
      <c r="J47" s="103" t="s">
        <v>15</v>
      </c>
      <c r="K47" s="103" t="s">
        <v>15</v>
      </c>
      <c r="L47" s="103">
        <f t="shared" si="2"/>
        <v>328</v>
      </c>
      <c r="N47" s="103" t="s">
        <v>15</v>
      </c>
      <c r="O47" s="103" t="s">
        <v>15</v>
      </c>
      <c r="P47" s="103" t="s">
        <v>15</v>
      </c>
      <c r="Q47" s="103" t="s">
        <v>15</v>
      </c>
      <c r="R47" s="103">
        <v>8</v>
      </c>
      <c r="S47" s="103">
        <v>16</v>
      </c>
      <c r="T47" s="103" t="s">
        <v>15</v>
      </c>
      <c r="U47" s="103" t="s">
        <v>15</v>
      </c>
      <c r="V47" s="103" t="s">
        <v>15</v>
      </c>
      <c r="W47" s="103" t="s">
        <v>15</v>
      </c>
      <c r="X47" s="103">
        <f t="shared" ref="X47:X49" si="3">SUM(N47:W47)</f>
        <v>24</v>
      </c>
    </row>
    <row r="48" spans="1:24">
      <c r="A48" s="192">
        <v>2019</v>
      </c>
      <c r="B48" s="103" t="s">
        <v>15</v>
      </c>
      <c r="C48" s="103" t="s">
        <v>15</v>
      </c>
      <c r="D48" s="103" t="s">
        <v>15</v>
      </c>
      <c r="E48" s="103">
        <v>1</v>
      </c>
      <c r="F48" s="103">
        <v>33</v>
      </c>
      <c r="G48" s="103">
        <v>10</v>
      </c>
      <c r="H48" s="103">
        <v>13</v>
      </c>
      <c r="I48" s="103">
        <v>4</v>
      </c>
      <c r="J48" s="103" t="s">
        <v>15</v>
      </c>
      <c r="K48" s="103" t="s">
        <v>15</v>
      </c>
      <c r="L48" s="103">
        <f t="shared" ref="L48:L51" si="4">SUM(B48:K48)</f>
        <v>61</v>
      </c>
      <c r="N48" s="103" t="s">
        <v>15</v>
      </c>
      <c r="O48" s="103" t="s">
        <v>15</v>
      </c>
      <c r="P48" s="103" t="s">
        <v>15</v>
      </c>
      <c r="Q48" s="103" t="s">
        <v>15</v>
      </c>
      <c r="R48" s="103" t="s">
        <v>15</v>
      </c>
      <c r="S48" s="103">
        <v>4</v>
      </c>
      <c r="T48" s="103">
        <v>4</v>
      </c>
      <c r="U48" s="103" t="s">
        <v>15</v>
      </c>
      <c r="V48" s="103" t="s">
        <v>15</v>
      </c>
      <c r="W48" s="103" t="s">
        <v>15</v>
      </c>
      <c r="X48" s="103">
        <f t="shared" si="3"/>
        <v>8</v>
      </c>
    </row>
    <row r="49" spans="1:24" ht="11.4">
      <c r="A49" s="192" t="s">
        <v>65</v>
      </c>
      <c r="B49" s="103" t="s">
        <v>15</v>
      </c>
      <c r="C49" s="103" t="s">
        <v>15</v>
      </c>
      <c r="D49" s="103" t="s">
        <v>15</v>
      </c>
      <c r="E49" s="103" t="s">
        <v>15</v>
      </c>
      <c r="F49" s="103" t="s">
        <v>63</v>
      </c>
      <c r="G49" s="103">
        <v>318</v>
      </c>
      <c r="H49" s="103">
        <v>65</v>
      </c>
      <c r="I49" s="103" t="s">
        <v>15</v>
      </c>
      <c r="J49" s="103" t="s">
        <v>15</v>
      </c>
      <c r="K49" s="103" t="s">
        <v>15</v>
      </c>
      <c r="L49" s="103">
        <f t="shared" si="4"/>
        <v>383</v>
      </c>
      <c r="N49" s="103" t="s">
        <v>15</v>
      </c>
      <c r="O49" s="103" t="s">
        <v>15</v>
      </c>
      <c r="P49" s="103" t="s">
        <v>15</v>
      </c>
      <c r="Q49" s="103" t="s">
        <v>15</v>
      </c>
      <c r="R49" s="103" t="s">
        <v>15</v>
      </c>
      <c r="S49" s="103">
        <v>14</v>
      </c>
      <c r="T49" s="103" t="s">
        <v>15</v>
      </c>
      <c r="U49" s="103" t="s">
        <v>15</v>
      </c>
      <c r="V49" s="103" t="s">
        <v>15</v>
      </c>
      <c r="W49" s="103" t="s">
        <v>15</v>
      </c>
      <c r="X49" s="103">
        <f t="shared" si="3"/>
        <v>14</v>
      </c>
    </row>
    <row r="50" spans="1:24">
      <c r="A50" s="192">
        <v>2021</v>
      </c>
      <c r="B50" s="103" t="s">
        <v>15</v>
      </c>
      <c r="C50" s="103" t="s">
        <v>15</v>
      </c>
      <c r="D50" s="103" t="s">
        <v>15</v>
      </c>
      <c r="E50" s="103" t="s">
        <v>15</v>
      </c>
      <c r="F50" s="103">
        <v>16</v>
      </c>
      <c r="G50" s="103">
        <v>73</v>
      </c>
      <c r="H50" s="103">
        <v>0</v>
      </c>
      <c r="I50" s="103" t="s">
        <v>15</v>
      </c>
      <c r="J50" s="103" t="s">
        <v>15</v>
      </c>
      <c r="K50" s="103" t="s">
        <v>15</v>
      </c>
      <c r="L50" s="103">
        <f t="shared" si="4"/>
        <v>89</v>
      </c>
      <c r="N50" s="103" t="s">
        <v>15</v>
      </c>
      <c r="O50" s="103" t="s">
        <v>15</v>
      </c>
      <c r="P50" s="103" t="s">
        <v>15</v>
      </c>
      <c r="Q50" s="103" t="s">
        <v>15</v>
      </c>
      <c r="R50" s="103" t="s">
        <v>15</v>
      </c>
      <c r="S50" s="103" t="s">
        <v>15</v>
      </c>
      <c r="T50" s="103" t="s">
        <v>15</v>
      </c>
      <c r="U50" s="103" t="s">
        <v>15</v>
      </c>
      <c r="V50" s="103" t="s">
        <v>15</v>
      </c>
      <c r="W50" s="103" t="s">
        <v>15</v>
      </c>
      <c r="X50" s="103" t="s">
        <v>15</v>
      </c>
    </row>
    <row r="51" spans="1:24">
      <c r="A51" s="192">
        <v>2022</v>
      </c>
      <c r="B51" s="103" t="s">
        <v>15</v>
      </c>
      <c r="C51" s="103" t="s">
        <v>15</v>
      </c>
      <c r="D51" s="103" t="s">
        <v>15</v>
      </c>
      <c r="E51" s="103">
        <v>1154</v>
      </c>
      <c r="F51" s="103" t="s">
        <v>15</v>
      </c>
      <c r="G51" s="103" t="s">
        <v>15</v>
      </c>
      <c r="H51" s="103">
        <v>29</v>
      </c>
      <c r="I51" s="103">
        <v>4</v>
      </c>
      <c r="J51" s="103" t="s">
        <v>15</v>
      </c>
      <c r="K51" s="103" t="s">
        <v>15</v>
      </c>
      <c r="L51" s="103">
        <f t="shared" si="4"/>
        <v>1187</v>
      </c>
      <c r="N51" s="103" t="s">
        <v>15</v>
      </c>
      <c r="O51" s="103" t="s">
        <v>15</v>
      </c>
      <c r="P51" s="103" t="s">
        <v>15</v>
      </c>
      <c r="Q51" s="103" t="s">
        <v>15</v>
      </c>
      <c r="R51" s="103" t="s">
        <v>15</v>
      </c>
      <c r="S51" s="103" t="s">
        <v>15</v>
      </c>
      <c r="T51" s="103" t="s">
        <v>15</v>
      </c>
      <c r="U51" s="103" t="s">
        <v>15</v>
      </c>
      <c r="V51" s="103" t="s">
        <v>15</v>
      </c>
      <c r="W51" s="103" t="s">
        <v>15</v>
      </c>
      <c r="X51" s="103" t="s">
        <v>15</v>
      </c>
    </row>
    <row r="52" spans="1:24">
      <c r="A52" s="192">
        <v>2023</v>
      </c>
      <c r="B52" s="103" t="s">
        <v>15</v>
      </c>
      <c r="C52" s="103" t="s">
        <v>15</v>
      </c>
      <c r="D52" s="103" t="s">
        <v>15</v>
      </c>
      <c r="E52" s="103" t="s">
        <v>15</v>
      </c>
      <c r="F52" s="103" t="s">
        <v>15</v>
      </c>
      <c r="G52" s="103" t="s">
        <v>15</v>
      </c>
      <c r="H52" s="103" t="s">
        <v>15</v>
      </c>
      <c r="I52" s="103" t="s">
        <v>15</v>
      </c>
      <c r="J52" s="103" t="s">
        <v>15</v>
      </c>
      <c r="K52" s="103" t="s">
        <v>15</v>
      </c>
      <c r="L52" s="103" t="s">
        <v>15</v>
      </c>
      <c r="N52" s="103" t="s">
        <v>15</v>
      </c>
      <c r="O52" s="103" t="s">
        <v>15</v>
      </c>
      <c r="P52" s="103" t="s">
        <v>15</v>
      </c>
      <c r="Q52" s="103" t="s">
        <v>15</v>
      </c>
      <c r="R52" s="103" t="s">
        <v>15</v>
      </c>
      <c r="S52" s="103" t="s">
        <v>15</v>
      </c>
      <c r="T52" s="103" t="s">
        <v>15</v>
      </c>
      <c r="U52" s="103" t="s">
        <v>15</v>
      </c>
      <c r="V52" s="103" t="s">
        <v>15</v>
      </c>
      <c r="W52" s="103" t="s">
        <v>15</v>
      </c>
      <c r="X52" s="103" t="s">
        <v>15</v>
      </c>
    </row>
    <row r="53" spans="1:24">
      <c r="A53" s="192">
        <v>2024</v>
      </c>
      <c r="B53" s="103" t="s">
        <v>15</v>
      </c>
      <c r="C53" s="103" t="s">
        <v>15</v>
      </c>
      <c r="D53" s="103" t="s">
        <v>15</v>
      </c>
      <c r="E53" s="103" t="s">
        <v>15</v>
      </c>
      <c r="F53" s="103" t="s">
        <v>15</v>
      </c>
      <c r="G53" s="103" t="s">
        <v>15</v>
      </c>
      <c r="H53" s="103" t="s">
        <v>15</v>
      </c>
      <c r="I53" s="103" t="s">
        <v>15</v>
      </c>
      <c r="J53" s="103" t="s">
        <v>15</v>
      </c>
      <c r="K53" s="103" t="s">
        <v>15</v>
      </c>
      <c r="L53" s="103" t="s">
        <v>15</v>
      </c>
      <c r="N53" s="103" t="s">
        <v>15</v>
      </c>
      <c r="O53" s="103" t="s">
        <v>15</v>
      </c>
      <c r="P53" s="103" t="s">
        <v>15</v>
      </c>
      <c r="Q53" s="103" t="s">
        <v>15</v>
      </c>
      <c r="R53" s="103" t="s">
        <v>15</v>
      </c>
      <c r="S53" s="103" t="s">
        <v>15</v>
      </c>
      <c r="T53" s="103" t="s">
        <v>15</v>
      </c>
      <c r="U53" s="103" t="s">
        <v>15</v>
      </c>
      <c r="V53" s="103" t="s">
        <v>15</v>
      </c>
      <c r="W53" s="103" t="s">
        <v>15</v>
      </c>
      <c r="X53" s="103" t="s">
        <v>15</v>
      </c>
    </row>
    <row r="54" spans="1:24" ht="15.6">
      <c r="N54" s="173"/>
      <c r="O54" s="173"/>
      <c r="P54" s="173"/>
      <c r="Q54" s="173"/>
      <c r="R54" s="173"/>
      <c r="S54" s="173"/>
      <c r="T54" s="173"/>
      <c r="U54" s="173"/>
      <c r="V54" s="173"/>
      <c r="W54" s="173"/>
    </row>
    <row r="55" spans="1:24" ht="15.6">
      <c r="A55" s="63" t="s">
        <v>3</v>
      </c>
      <c r="N55" s="173"/>
      <c r="O55" s="173"/>
      <c r="P55" s="173"/>
      <c r="Q55" s="173"/>
      <c r="R55" s="173"/>
      <c r="S55" s="173"/>
      <c r="T55" s="173"/>
      <c r="U55" s="173"/>
      <c r="V55" s="173"/>
      <c r="W55" s="173"/>
    </row>
    <row r="56" spans="1:24">
      <c r="A56" s="68">
        <v>1976</v>
      </c>
      <c r="B56" s="38" t="s">
        <v>63</v>
      </c>
      <c r="C56" s="38" t="s">
        <v>63</v>
      </c>
      <c r="D56" s="103">
        <v>0</v>
      </c>
      <c r="E56" s="103">
        <v>15</v>
      </c>
      <c r="F56" s="103">
        <v>3698</v>
      </c>
      <c r="G56" s="103">
        <v>2460</v>
      </c>
      <c r="H56" s="103">
        <v>819</v>
      </c>
      <c r="I56" s="103">
        <v>119</v>
      </c>
      <c r="J56" s="103">
        <v>0</v>
      </c>
      <c r="K56" s="103">
        <v>0</v>
      </c>
      <c r="L56" s="103">
        <f t="shared" ref="L56:L87" si="5">SUM(B56:K56)</f>
        <v>7111</v>
      </c>
      <c r="N56" s="38" t="s">
        <v>63</v>
      </c>
      <c r="O56" s="38" t="s">
        <v>63</v>
      </c>
      <c r="P56" s="103">
        <v>0</v>
      </c>
      <c r="Q56" s="103">
        <v>173</v>
      </c>
      <c r="R56" s="103">
        <v>8529</v>
      </c>
      <c r="S56" s="103">
        <v>7622</v>
      </c>
      <c r="T56" s="103">
        <v>3341</v>
      </c>
      <c r="U56" s="103">
        <v>180</v>
      </c>
      <c r="V56" s="103">
        <v>0</v>
      </c>
      <c r="W56" s="103">
        <v>0</v>
      </c>
      <c r="X56" s="103">
        <f t="shared" ref="X56:X87" si="6">SUM(N56:W56)</f>
        <v>19845</v>
      </c>
    </row>
    <row r="57" spans="1:24">
      <c r="A57" s="68">
        <v>1977</v>
      </c>
      <c r="B57" s="38" t="s">
        <v>63</v>
      </c>
      <c r="C57" s="38" t="s">
        <v>63</v>
      </c>
      <c r="D57" s="103">
        <v>0</v>
      </c>
      <c r="E57" s="103">
        <v>768</v>
      </c>
      <c r="F57" s="103">
        <v>309</v>
      </c>
      <c r="G57" s="103">
        <v>10141</v>
      </c>
      <c r="H57" s="103">
        <v>1991</v>
      </c>
      <c r="I57" s="103">
        <v>52</v>
      </c>
      <c r="J57" s="103">
        <v>0</v>
      </c>
      <c r="K57" s="103">
        <v>0</v>
      </c>
      <c r="L57" s="103">
        <f t="shared" si="5"/>
        <v>13261</v>
      </c>
      <c r="N57" s="38" t="s">
        <v>63</v>
      </c>
      <c r="O57" s="38" t="s">
        <v>63</v>
      </c>
      <c r="P57" s="103">
        <v>0</v>
      </c>
      <c r="Q57" s="103">
        <v>285</v>
      </c>
      <c r="R57" s="103">
        <v>30</v>
      </c>
      <c r="S57" s="103">
        <v>3474</v>
      </c>
      <c r="T57" s="103">
        <v>2013</v>
      </c>
      <c r="U57" s="103">
        <v>102</v>
      </c>
      <c r="V57" s="103">
        <v>1</v>
      </c>
      <c r="W57" s="103">
        <v>0</v>
      </c>
      <c r="X57" s="103">
        <f t="shared" si="6"/>
        <v>5905</v>
      </c>
    </row>
    <row r="58" spans="1:24">
      <c r="A58" s="68">
        <v>1978</v>
      </c>
      <c r="B58" s="38" t="s">
        <v>63</v>
      </c>
      <c r="C58" s="38" t="s">
        <v>63</v>
      </c>
      <c r="D58" s="103">
        <v>0</v>
      </c>
      <c r="E58" s="103">
        <v>0</v>
      </c>
      <c r="F58" s="103">
        <v>713</v>
      </c>
      <c r="G58" s="103">
        <v>1117</v>
      </c>
      <c r="H58" s="103">
        <v>478</v>
      </c>
      <c r="I58" s="103">
        <v>0</v>
      </c>
      <c r="J58" s="103">
        <v>0</v>
      </c>
      <c r="K58" s="103">
        <v>0</v>
      </c>
      <c r="L58" s="103">
        <f t="shared" si="5"/>
        <v>2308</v>
      </c>
      <c r="N58" s="38" t="s">
        <v>63</v>
      </c>
      <c r="O58" s="38" t="s">
        <v>63</v>
      </c>
      <c r="P58" s="103">
        <v>0</v>
      </c>
      <c r="Q58" s="103">
        <v>0</v>
      </c>
      <c r="R58" s="103">
        <v>7854</v>
      </c>
      <c r="S58" s="103">
        <v>9697</v>
      </c>
      <c r="T58" s="103">
        <v>1390</v>
      </c>
      <c r="U58" s="103">
        <v>31</v>
      </c>
      <c r="V58" s="103">
        <v>0</v>
      </c>
      <c r="W58" s="103">
        <v>0</v>
      </c>
      <c r="X58" s="103">
        <f t="shared" si="6"/>
        <v>18972</v>
      </c>
    </row>
    <row r="59" spans="1:24">
      <c r="A59" s="68">
        <v>1979</v>
      </c>
      <c r="B59" s="38" t="s">
        <v>63</v>
      </c>
      <c r="C59" s="38" t="s">
        <v>63</v>
      </c>
      <c r="D59" s="103">
        <v>1</v>
      </c>
      <c r="E59" s="103">
        <v>8</v>
      </c>
      <c r="F59" s="103">
        <v>721</v>
      </c>
      <c r="G59" s="103">
        <v>1955</v>
      </c>
      <c r="H59" s="103">
        <v>891</v>
      </c>
      <c r="I59" s="103">
        <v>50</v>
      </c>
      <c r="J59" s="103">
        <v>21</v>
      </c>
      <c r="K59" s="103" t="s">
        <v>15</v>
      </c>
      <c r="L59" s="103">
        <f t="shared" si="5"/>
        <v>3647</v>
      </c>
      <c r="N59" s="38" t="s">
        <v>63</v>
      </c>
      <c r="O59" s="38" t="s">
        <v>63</v>
      </c>
      <c r="P59" s="103">
        <v>3</v>
      </c>
      <c r="Q59" s="103">
        <v>21</v>
      </c>
      <c r="R59" s="103">
        <v>2062</v>
      </c>
      <c r="S59" s="103">
        <v>5264</v>
      </c>
      <c r="T59" s="103">
        <v>1177</v>
      </c>
      <c r="U59" s="103">
        <v>0</v>
      </c>
      <c r="V59" s="103">
        <v>0</v>
      </c>
      <c r="W59" s="103" t="s">
        <v>15</v>
      </c>
      <c r="X59" s="103">
        <f t="shared" si="6"/>
        <v>8527</v>
      </c>
    </row>
    <row r="60" spans="1:24">
      <c r="A60" s="68">
        <v>1980</v>
      </c>
      <c r="B60" s="38" t="s">
        <v>63</v>
      </c>
      <c r="C60" s="38" t="s">
        <v>63</v>
      </c>
      <c r="D60" s="103">
        <v>0</v>
      </c>
      <c r="E60" s="103">
        <v>2</v>
      </c>
      <c r="F60" s="103">
        <v>795</v>
      </c>
      <c r="G60" s="103">
        <v>2607</v>
      </c>
      <c r="H60" s="103">
        <v>584</v>
      </c>
      <c r="I60" s="103">
        <v>58</v>
      </c>
      <c r="J60" s="103">
        <v>0</v>
      </c>
      <c r="K60" s="103" t="s">
        <v>15</v>
      </c>
      <c r="L60" s="103">
        <f t="shared" si="5"/>
        <v>4046</v>
      </c>
      <c r="N60" s="38" t="s">
        <v>63</v>
      </c>
      <c r="O60" s="38" t="s">
        <v>63</v>
      </c>
      <c r="P60" s="103">
        <v>0</v>
      </c>
      <c r="Q60" s="103">
        <v>5</v>
      </c>
      <c r="R60" s="103">
        <v>2200</v>
      </c>
      <c r="S60" s="103">
        <v>9311</v>
      </c>
      <c r="T60" s="103">
        <v>748</v>
      </c>
      <c r="U60" s="103">
        <v>56</v>
      </c>
      <c r="V60" s="103">
        <v>0</v>
      </c>
      <c r="W60" s="103" t="s">
        <v>15</v>
      </c>
      <c r="X60" s="103">
        <f t="shared" si="6"/>
        <v>12320</v>
      </c>
    </row>
    <row r="61" spans="1:24">
      <c r="A61" s="68">
        <v>1981</v>
      </c>
      <c r="B61" s="38" t="s">
        <v>63</v>
      </c>
      <c r="C61" s="38" t="s">
        <v>63</v>
      </c>
      <c r="D61" s="103">
        <v>0</v>
      </c>
      <c r="E61" s="103">
        <v>5</v>
      </c>
      <c r="F61" s="103">
        <v>268</v>
      </c>
      <c r="G61" s="103">
        <v>2474</v>
      </c>
      <c r="H61" s="103">
        <v>1653</v>
      </c>
      <c r="I61" s="103">
        <v>6</v>
      </c>
      <c r="J61" s="103">
        <v>0</v>
      </c>
      <c r="K61" s="103">
        <v>0</v>
      </c>
      <c r="L61" s="103">
        <f t="shared" si="5"/>
        <v>4406</v>
      </c>
      <c r="N61" s="38" t="s">
        <v>63</v>
      </c>
      <c r="O61" s="38" t="s">
        <v>63</v>
      </c>
      <c r="P61" s="103">
        <v>0</v>
      </c>
      <c r="Q61" s="103">
        <v>0</v>
      </c>
      <c r="R61" s="103">
        <v>390</v>
      </c>
      <c r="S61" s="103">
        <v>3128</v>
      </c>
      <c r="T61" s="103">
        <v>1948</v>
      </c>
      <c r="U61" s="103">
        <v>40</v>
      </c>
      <c r="V61" s="103">
        <v>0</v>
      </c>
      <c r="W61" s="103">
        <v>0</v>
      </c>
      <c r="X61" s="103">
        <f t="shared" si="6"/>
        <v>5506</v>
      </c>
    </row>
    <row r="62" spans="1:24">
      <c r="A62" s="68">
        <v>1982</v>
      </c>
      <c r="B62" s="38" t="s">
        <v>63</v>
      </c>
      <c r="C62" s="38" t="s">
        <v>63</v>
      </c>
      <c r="D62" s="103">
        <v>0</v>
      </c>
      <c r="E62" s="103">
        <v>0</v>
      </c>
      <c r="F62" s="103">
        <v>3802</v>
      </c>
      <c r="G62" s="103">
        <v>2780</v>
      </c>
      <c r="H62" s="103">
        <v>483</v>
      </c>
      <c r="I62" s="103">
        <v>19</v>
      </c>
      <c r="J62" s="103">
        <v>0</v>
      </c>
      <c r="K62" s="103">
        <v>0</v>
      </c>
      <c r="L62" s="103">
        <f t="shared" si="5"/>
        <v>7084</v>
      </c>
      <c r="N62" s="38" t="s">
        <v>63</v>
      </c>
      <c r="O62" s="38" t="s">
        <v>63</v>
      </c>
      <c r="P62" s="103">
        <v>0</v>
      </c>
      <c r="Q62" s="103">
        <v>0</v>
      </c>
      <c r="R62" s="103">
        <v>6410</v>
      </c>
      <c r="S62" s="103">
        <v>6638</v>
      </c>
      <c r="T62" s="103">
        <v>1333</v>
      </c>
      <c r="U62" s="103">
        <v>37</v>
      </c>
      <c r="V62" s="103">
        <v>0</v>
      </c>
      <c r="W62" s="103">
        <v>0</v>
      </c>
      <c r="X62" s="103">
        <f t="shared" si="6"/>
        <v>14418</v>
      </c>
    </row>
    <row r="63" spans="1:24">
      <c r="A63" s="68">
        <v>1983</v>
      </c>
      <c r="B63" s="38" t="s">
        <v>63</v>
      </c>
      <c r="C63" s="38" t="s">
        <v>63</v>
      </c>
      <c r="D63" s="103">
        <v>0</v>
      </c>
      <c r="E63" s="103">
        <v>3</v>
      </c>
      <c r="F63" s="103">
        <v>2059</v>
      </c>
      <c r="G63" s="103">
        <v>2770</v>
      </c>
      <c r="H63" s="103">
        <v>510</v>
      </c>
      <c r="I63" s="103">
        <v>108</v>
      </c>
      <c r="J63" s="103">
        <v>34</v>
      </c>
      <c r="K63" s="103">
        <v>0</v>
      </c>
      <c r="L63" s="103">
        <f t="shared" si="5"/>
        <v>5484</v>
      </c>
      <c r="N63" s="38" t="s">
        <v>63</v>
      </c>
      <c r="O63" s="38" t="s">
        <v>63</v>
      </c>
      <c r="P63" s="103">
        <v>0</v>
      </c>
      <c r="Q63" s="103">
        <v>5</v>
      </c>
      <c r="R63" s="103">
        <v>5914</v>
      </c>
      <c r="S63" s="103">
        <v>6700</v>
      </c>
      <c r="T63" s="103">
        <v>2244</v>
      </c>
      <c r="U63" s="103">
        <v>198</v>
      </c>
      <c r="V63" s="103">
        <v>0</v>
      </c>
      <c r="W63" s="103">
        <v>0</v>
      </c>
      <c r="X63" s="103">
        <f t="shared" si="6"/>
        <v>15061</v>
      </c>
    </row>
    <row r="64" spans="1:24">
      <c r="A64" s="68">
        <v>1984</v>
      </c>
      <c r="B64" s="38" t="s">
        <v>63</v>
      </c>
      <c r="C64" s="38" t="s">
        <v>63</v>
      </c>
      <c r="D64" s="103">
        <v>0</v>
      </c>
      <c r="E64" s="103">
        <v>8</v>
      </c>
      <c r="F64" s="103">
        <v>95</v>
      </c>
      <c r="G64" s="103">
        <v>3840</v>
      </c>
      <c r="H64" s="103">
        <v>588</v>
      </c>
      <c r="I64" s="103">
        <v>75</v>
      </c>
      <c r="J64" s="103">
        <v>5</v>
      </c>
      <c r="K64" s="103">
        <v>0</v>
      </c>
      <c r="L64" s="103">
        <f t="shared" si="5"/>
        <v>4611</v>
      </c>
      <c r="N64" s="38" t="s">
        <v>63</v>
      </c>
      <c r="O64" s="38" t="s">
        <v>63</v>
      </c>
      <c r="P64" s="103">
        <v>0</v>
      </c>
      <c r="Q64" s="103">
        <v>0</v>
      </c>
      <c r="R64" s="103">
        <v>42</v>
      </c>
      <c r="S64" s="103">
        <v>7875</v>
      </c>
      <c r="T64" s="103">
        <v>1002</v>
      </c>
      <c r="U64" s="103">
        <v>40</v>
      </c>
      <c r="V64" s="103">
        <v>0</v>
      </c>
      <c r="W64" s="103">
        <v>0</v>
      </c>
      <c r="X64" s="103">
        <f t="shared" si="6"/>
        <v>8959</v>
      </c>
    </row>
    <row r="65" spans="1:24">
      <c r="A65" s="68">
        <v>1985</v>
      </c>
      <c r="B65" s="38" t="s">
        <v>63</v>
      </c>
      <c r="C65" s="38" t="s">
        <v>63</v>
      </c>
      <c r="D65" s="103">
        <v>5</v>
      </c>
      <c r="E65" s="103">
        <v>6404</v>
      </c>
      <c r="F65" s="103">
        <v>4905</v>
      </c>
      <c r="G65" s="103">
        <v>12772</v>
      </c>
      <c r="H65" s="103">
        <v>2142</v>
      </c>
      <c r="I65" s="103">
        <v>156</v>
      </c>
      <c r="J65" s="103">
        <v>0</v>
      </c>
      <c r="K65" s="103">
        <v>0</v>
      </c>
      <c r="L65" s="103">
        <f t="shared" si="5"/>
        <v>26384</v>
      </c>
      <c r="N65" s="38" t="s">
        <v>63</v>
      </c>
      <c r="O65" s="38" t="s">
        <v>63</v>
      </c>
      <c r="P65" s="103">
        <v>0</v>
      </c>
      <c r="Q65" s="103">
        <v>781</v>
      </c>
      <c r="R65" s="103">
        <v>168</v>
      </c>
      <c r="S65" s="103">
        <v>4434</v>
      </c>
      <c r="T65" s="103">
        <v>2064</v>
      </c>
      <c r="U65" s="103">
        <v>438</v>
      </c>
      <c r="V65" s="103">
        <v>0</v>
      </c>
      <c r="W65" s="103">
        <v>0</v>
      </c>
      <c r="X65" s="103">
        <f t="shared" si="6"/>
        <v>7885</v>
      </c>
    </row>
    <row r="66" spans="1:24">
      <c r="A66" s="68">
        <v>1986</v>
      </c>
      <c r="B66" s="38" t="s">
        <v>63</v>
      </c>
      <c r="C66" s="38" t="s">
        <v>63</v>
      </c>
      <c r="D66" s="103" t="s">
        <v>15</v>
      </c>
      <c r="E66" s="103">
        <v>477</v>
      </c>
      <c r="F66" s="103">
        <v>2590</v>
      </c>
      <c r="G66" s="103">
        <v>3278</v>
      </c>
      <c r="H66" s="103">
        <v>4090</v>
      </c>
      <c r="I66" s="103">
        <v>24</v>
      </c>
      <c r="J66" s="103" t="s">
        <v>15</v>
      </c>
      <c r="K66" s="103" t="s">
        <v>15</v>
      </c>
      <c r="L66" s="103">
        <f t="shared" si="5"/>
        <v>10459</v>
      </c>
      <c r="N66" s="38" t="s">
        <v>63</v>
      </c>
      <c r="O66" s="38" t="s">
        <v>63</v>
      </c>
      <c r="P66" s="103" t="s">
        <v>15</v>
      </c>
      <c r="Q66" s="103">
        <v>125</v>
      </c>
      <c r="R66" s="103">
        <v>2696</v>
      </c>
      <c r="S66" s="103">
        <v>4187</v>
      </c>
      <c r="T66" s="103">
        <v>1591</v>
      </c>
      <c r="U66" s="103">
        <v>6</v>
      </c>
      <c r="V66" s="103" t="s">
        <v>15</v>
      </c>
      <c r="W66" s="103" t="s">
        <v>15</v>
      </c>
      <c r="X66" s="103">
        <f t="shared" si="6"/>
        <v>8605</v>
      </c>
    </row>
    <row r="67" spans="1:24">
      <c r="A67" s="68">
        <v>1987</v>
      </c>
      <c r="B67" s="103" t="s">
        <v>15</v>
      </c>
      <c r="C67" s="103" t="s">
        <v>15</v>
      </c>
      <c r="D67" s="103" t="s">
        <v>15</v>
      </c>
      <c r="E67" s="103">
        <v>1139</v>
      </c>
      <c r="F67" s="103">
        <v>3706</v>
      </c>
      <c r="G67" s="103">
        <v>6490</v>
      </c>
      <c r="H67" s="103">
        <v>6500</v>
      </c>
      <c r="I67" s="103">
        <v>601</v>
      </c>
      <c r="J67" s="103" t="s">
        <v>15</v>
      </c>
      <c r="K67" s="103" t="s">
        <v>15</v>
      </c>
      <c r="L67" s="103">
        <f t="shared" si="5"/>
        <v>18436</v>
      </c>
      <c r="N67" s="103" t="s">
        <v>15</v>
      </c>
      <c r="O67" s="103" t="s">
        <v>15</v>
      </c>
      <c r="P67" s="103" t="s">
        <v>15</v>
      </c>
      <c r="Q67" s="103">
        <v>81</v>
      </c>
      <c r="R67" s="103">
        <v>3455</v>
      </c>
      <c r="S67" s="103">
        <v>21274</v>
      </c>
      <c r="T67" s="103">
        <v>4326</v>
      </c>
      <c r="U67" s="103">
        <v>645</v>
      </c>
      <c r="V67" s="103" t="s">
        <v>15</v>
      </c>
      <c r="W67" s="103" t="s">
        <v>15</v>
      </c>
      <c r="X67" s="103">
        <f t="shared" si="6"/>
        <v>29781</v>
      </c>
    </row>
    <row r="68" spans="1:24">
      <c r="A68" s="68">
        <v>1988</v>
      </c>
      <c r="B68" s="103" t="s">
        <v>15</v>
      </c>
      <c r="C68" s="103" t="s">
        <v>15</v>
      </c>
      <c r="D68" s="103" t="s">
        <v>15</v>
      </c>
      <c r="E68" s="103">
        <v>572</v>
      </c>
      <c r="F68" s="103">
        <v>5689</v>
      </c>
      <c r="G68" s="103">
        <v>7018</v>
      </c>
      <c r="H68" s="103">
        <v>904</v>
      </c>
      <c r="I68" s="103">
        <v>162</v>
      </c>
      <c r="J68" s="103" t="s">
        <v>15</v>
      </c>
      <c r="K68" s="103" t="s">
        <v>15</v>
      </c>
      <c r="L68" s="103">
        <f t="shared" si="5"/>
        <v>14345</v>
      </c>
      <c r="N68" s="103" t="s">
        <v>15</v>
      </c>
      <c r="O68" s="103" t="s">
        <v>15</v>
      </c>
      <c r="P68" s="103" t="s">
        <v>15</v>
      </c>
      <c r="Q68" s="103">
        <v>671</v>
      </c>
      <c r="R68" s="103">
        <v>3491</v>
      </c>
      <c r="S68" s="103">
        <v>12169</v>
      </c>
      <c r="T68" s="103">
        <v>2190</v>
      </c>
      <c r="U68" s="103">
        <v>427</v>
      </c>
      <c r="V68" s="103" t="s">
        <v>15</v>
      </c>
      <c r="W68" s="103" t="s">
        <v>15</v>
      </c>
      <c r="X68" s="103">
        <f t="shared" si="6"/>
        <v>18948</v>
      </c>
    </row>
    <row r="69" spans="1:24">
      <c r="A69" s="68">
        <v>1989</v>
      </c>
      <c r="B69" s="103" t="s">
        <v>15</v>
      </c>
      <c r="C69" s="103" t="s">
        <v>15</v>
      </c>
      <c r="D69" s="103" t="s">
        <v>15</v>
      </c>
      <c r="E69" s="103">
        <v>1645</v>
      </c>
      <c r="F69" s="103">
        <v>7503</v>
      </c>
      <c r="G69" s="103">
        <v>12195</v>
      </c>
      <c r="H69" s="103">
        <v>3200</v>
      </c>
      <c r="I69" s="103">
        <v>99</v>
      </c>
      <c r="J69" s="103" t="s">
        <v>15</v>
      </c>
      <c r="K69" s="103" t="s">
        <v>15</v>
      </c>
      <c r="L69" s="103">
        <f t="shared" si="5"/>
        <v>24642</v>
      </c>
      <c r="N69" s="103" t="s">
        <v>15</v>
      </c>
      <c r="O69" s="103" t="s">
        <v>15</v>
      </c>
      <c r="P69" s="103" t="s">
        <v>15</v>
      </c>
      <c r="Q69" s="103">
        <v>1567</v>
      </c>
      <c r="R69" s="103">
        <v>7512</v>
      </c>
      <c r="S69" s="103">
        <v>13376</v>
      </c>
      <c r="T69" s="103">
        <v>3859</v>
      </c>
      <c r="U69" s="103">
        <v>41</v>
      </c>
      <c r="V69" s="103" t="s">
        <v>15</v>
      </c>
      <c r="W69" s="103" t="s">
        <v>15</v>
      </c>
      <c r="X69" s="103">
        <f t="shared" si="6"/>
        <v>26355</v>
      </c>
    </row>
    <row r="70" spans="1:24">
      <c r="A70" s="68">
        <v>1990</v>
      </c>
      <c r="B70" s="103" t="s">
        <v>15</v>
      </c>
      <c r="C70" s="103" t="s">
        <v>15</v>
      </c>
      <c r="D70" s="103" t="s">
        <v>15</v>
      </c>
      <c r="E70" s="103">
        <v>931</v>
      </c>
      <c r="F70" s="103">
        <v>5140</v>
      </c>
      <c r="G70" s="103">
        <v>4631</v>
      </c>
      <c r="H70" s="103">
        <v>374</v>
      </c>
      <c r="I70" s="103">
        <v>33</v>
      </c>
      <c r="J70" s="103">
        <v>0</v>
      </c>
      <c r="K70" s="103" t="s">
        <v>15</v>
      </c>
      <c r="L70" s="103">
        <f t="shared" si="5"/>
        <v>11109</v>
      </c>
      <c r="N70" s="103" t="s">
        <v>15</v>
      </c>
      <c r="O70" s="103" t="s">
        <v>15</v>
      </c>
      <c r="P70" s="103" t="s">
        <v>15</v>
      </c>
      <c r="Q70" s="103">
        <v>858</v>
      </c>
      <c r="R70" s="103">
        <v>10603</v>
      </c>
      <c r="S70" s="103">
        <v>11218</v>
      </c>
      <c r="T70" s="103">
        <v>1662</v>
      </c>
      <c r="U70" s="103">
        <v>225</v>
      </c>
      <c r="V70" s="103">
        <v>0</v>
      </c>
      <c r="W70" s="103" t="s">
        <v>15</v>
      </c>
      <c r="X70" s="103">
        <f t="shared" si="6"/>
        <v>24566</v>
      </c>
    </row>
    <row r="71" spans="1:24">
      <c r="A71" s="68">
        <v>1991</v>
      </c>
      <c r="B71" s="103" t="s">
        <v>15</v>
      </c>
      <c r="C71" s="103" t="s">
        <v>15</v>
      </c>
      <c r="D71" s="103" t="s">
        <v>15</v>
      </c>
      <c r="E71" s="103">
        <v>57</v>
      </c>
      <c r="F71" s="103">
        <v>6382</v>
      </c>
      <c r="G71" s="103">
        <v>2788</v>
      </c>
      <c r="H71" s="103">
        <v>13</v>
      </c>
      <c r="I71" s="103">
        <v>267</v>
      </c>
      <c r="J71" s="103">
        <v>1</v>
      </c>
      <c r="K71" s="103" t="s">
        <v>15</v>
      </c>
      <c r="L71" s="103">
        <f t="shared" si="5"/>
        <v>9508</v>
      </c>
      <c r="N71" s="103" t="s">
        <v>15</v>
      </c>
      <c r="O71" s="103" t="s">
        <v>15</v>
      </c>
      <c r="P71" s="103" t="s">
        <v>15</v>
      </c>
      <c r="Q71" s="103">
        <v>62</v>
      </c>
      <c r="R71" s="103">
        <v>12570</v>
      </c>
      <c r="S71" s="103">
        <v>8664</v>
      </c>
      <c r="T71" s="103">
        <v>194</v>
      </c>
      <c r="U71" s="103">
        <v>279</v>
      </c>
      <c r="V71" s="103">
        <v>2</v>
      </c>
      <c r="W71" s="103" t="s">
        <v>15</v>
      </c>
      <c r="X71" s="103">
        <f t="shared" si="6"/>
        <v>21771</v>
      </c>
    </row>
    <row r="72" spans="1:24">
      <c r="A72" s="68">
        <v>1992</v>
      </c>
      <c r="B72" s="103" t="s">
        <v>15</v>
      </c>
      <c r="C72" s="103" t="s">
        <v>15</v>
      </c>
      <c r="D72" s="103" t="s">
        <v>15</v>
      </c>
      <c r="E72" s="103" t="s">
        <v>15</v>
      </c>
      <c r="F72" s="103" t="s">
        <v>15</v>
      </c>
      <c r="G72" s="103">
        <v>1397</v>
      </c>
      <c r="H72" s="103" t="s">
        <v>15</v>
      </c>
      <c r="I72" s="103">
        <v>309</v>
      </c>
      <c r="J72" s="103" t="s">
        <v>15</v>
      </c>
      <c r="K72" s="103" t="s">
        <v>15</v>
      </c>
      <c r="L72" s="103">
        <f t="shared" si="5"/>
        <v>1706</v>
      </c>
      <c r="N72" s="103" t="s">
        <v>15</v>
      </c>
      <c r="O72" s="103" t="s">
        <v>15</v>
      </c>
      <c r="P72" s="103" t="s">
        <v>15</v>
      </c>
      <c r="Q72" s="103" t="s">
        <v>15</v>
      </c>
      <c r="R72" s="103" t="s">
        <v>15</v>
      </c>
      <c r="S72" s="103">
        <v>2732</v>
      </c>
      <c r="T72" s="103" t="s">
        <v>15</v>
      </c>
      <c r="U72" s="103">
        <v>859</v>
      </c>
      <c r="V72" s="103" t="s">
        <v>15</v>
      </c>
      <c r="W72" s="103" t="s">
        <v>15</v>
      </c>
      <c r="X72" s="103">
        <f t="shared" si="6"/>
        <v>3591</v>
      </c>
    </row>
    <row r="73" spans="1:24">
      <c r="A73" s="68">
        <v>1993</v>
      </c>
      <c r="B73" s="103" t="s">
        <v>15</v>
      </c>
      <c r="C73" s="103" t="s">
        <v>15</v>
      </c>
      <c r="D73" s="103" t="s">
        <v>15</v>
      </c>
      <c r="E73" s="103">
        <v>258</v>
      </c>
      <c r="F73" s="103">
        <v>230</v>
      </c>
      <c r="G73" s="103">
        <v>1486</v>
      </c>
      <c r="H73" s="103">
        <v>1194</v>
      </c>
      <c r="I73" s="103">
        <v>446</v>
      </c>
      <c r="J73" s="103" t="s">
        <v>15</v>
      </c>
      <c r="K73" s="103" t="s">
        <v>15</v>
      </c>
      <c r="L73" s="103">
        <f t="shared" si="5"/>
        <v>3614</v>
      </c>
      <c r="N73" s="103" t="s">
        <v>15</v>
      </c>
      <c r="O73" s="103" t="s">
        <v>15</v>
      </c>
      <c r="P73" s="103" t="s">
        <v>15</v>
      </c>
      <c r="Q73" s="103">
        <v>562</v>
      </c>
      <c r="R73" s="103">
        <v>797</v>
      </c>
      <c r="S73" s="103">
        <v>3804</v>
      </c>
      <c r="T73" s="103">
        <v>1798</v>
      </c>
      <c r="U73" s="103">
        <v>659</v>
      </c>
      <c r="V73" s="103" t="s">
        <v>15</v>
      </c>
      <c r="W73" s="103" t="s">
        <v>15</v>
      </c>
      <c r="X73" s="103">
        <f t="shared" si="6"/>
        <v>7620</v>
      </c>
    </row>
    <row r="74" spans="1:24">
      <c r="A74" s="68">
        <v>1994</v>
      </c>
      <c r="B74" s="103" t="s">
        <v>15</v>
      </c>
      <c r="C74" s="103" t="s">
        <v>15</v>
      </c>
      <c r="D74" s="103" t="s">
        <v>15</v>
      </c>
      <c r="E74" s="103">
        <v>1438</v>
      </c>
      <c r="F74" s="103">
        <v>1773</v>
      </c>
      <c r="G74" s="103" t="s">
        <v>15</v>
      </c>
      <c r="H74" s="103">
        <v>372</v>
      </c>
      <c r="I74" s="103">
        <v>81</v>
      </c>
      <c r="J74" s="103" t="s">
        <v>15</v>
      </c>
      <c r="K74" s="103" t="s">
        <v>15</v>
      </c>
      <c r="L74" s="103">
        <f t="shared" si="5"/>
        <v>3664</v>
      </c>
      <c r="N74" s="103" t="s">
        <v>15</v>
      </c>
      <c r="O74" s="103" t="s">
        <v>15</v>
      </c>
      <c r="P74" s="103" t="s">
        <v>15</v>
      </c>
      <c r="Q74" s="103" t="s">
        <v>15</v>
      </c>
      <c r="R74" s="103">
        <v>3</v>
      </c>
      <c r="S74" s="103" t="s">
        <v>15</v>
      </c>
      <c r="T74" s="103">
        <v>28</v>
      </c>
      <c r="U74" s="103">
        <v>1</v>
      </c>
      <c r="V74" s="103" t="s">
        <v>15</v>
      </c>
      <c r="W74" s="103" t="s">
        <v>15</v>
      </c>
      <c r="X74" s="103">
        <f t="shared" si="6"/>
        <v>32</v>
      </c>
    </row>
    <row r="75" spans="1:24">
      <c r="A75" s="68">
        <v>1995</v>
      </c>
      <c r="B75" s="103" t="s">
        <v>15</v>
      </c>
      <c r="C75" s="103" t="s">
        <v>15</v>
      </c>
      <c r="D75" s="103" t="s">
        <v>15</v>
      </c>
      <c r="E75" s="103">
        <v>729</v>
      </c>
      <c r="F75" s="103">
        <v>4001</v>
      </c>
      <c r="G75" s="103" t="s">
        <v>15</v>
      </c>
      <c r="H75" s="103">
        <v>1322</v>
      </c>
      <c r="I75" s="103">
        <v>2023</v>
      </c>
      <c r="J75" s="103" t="s">
        <v>15</v>
      </c>
      <c r="K75" s="103" t="s">
        <v>15</v>
      </c>
      <c r="L75" s="103">
        <f t="shared" si="5"/>
        <v>8075</v>
      </c>
      <c r="N75" s="103" t="s">
        <v>15</v>
      </c>
      <c r="O75" s="103" t="s">
        <v>15</v>
      </c>
      <c r="P75" s="103" t="s">
        <v>15</v>
      </c>
      <c r="Q75" s="103">
        <v>2</v>
      </c>
      <c r="R75" s="103">
        <v>86</v>
      </c>
      <c r="S75" s="103" t="s">
        <v>15</v>
      </c>
      <c r="T75" s="103">
        <v>2</v>
      </c>
      <c r="U75" s="103">
        <v>107</v>
      </c>
      <c r="V75" s="103" t="s">
        <v>15</v>
      </c>
      <c r="W75" s="103" t="s">
        <v>15</v>
      </c>
      <c r="X75" s="103">
        <f t="shared" si="6"/>
        <v>197</v>
      </c>
    </row>
    <row r="76" spans="1:24">
      <c r="A76" s="68">
        <v>1996</v>
      </c>
      <c r="B76" s="103" t="s">
        <v>15</v>
      </c>
      <c r="C76" s="103" t="s">
        <v>15</v>
      </c>
      <c r="D76" s="103" t="s">
        <v>15</v>
      </c>
      <c r="E76" s="103">
        <v>1711</v>
      </c>
      <c r="F76" s="103">
        <v>3584</v>
      </c>
      <c r="G76" s="103">
        <v>185</v>
      </c>
      <c r="H76" s="103">
        <v>939</v>
      </c>
      <c r="I76" s="103">
        <v>500</v>
      </c>
      <c r="J76" s="103" t="s">
        <v>15</v>
      </c>
      <c r="K76" s="103" t="s">
        <v>15</v>
      </c>
      <c r="L76" s="103">
        <f t="shared" si="5"/>
        <v>6919</v>
      </c>
      <c r="N76" s="103" t="s">
        <v>15</v>
      </c>
      <c r="O76" s="103" t="s">
        <v>15</v>
      </c>
      <c r="P76" s="103" t="s">
        <v>15</v>
      </c>
      <c r="Q76" s="103" t="s">
        <v>15</v>
      </c>
      <c r="R76" s="103">
        <v>98</v>
      </c>
      <c r="S76" s="103">
        <v>15</v>
      </c>
      <c r="T76" s="103">
        <v>17</v>
      </c>
      <c r="U76" s="103">
        <v>23</v>
      </c>
      <c r="V76" s="103" t="s">
        <v>15</v>
      </c>
      <c r="W76" s="103" t="s">
        <v>15</v>
      </c>
      <c r="X76" s="103">
        <f t="shared" si="6"/>
        <v>153</v>
      </c>
    </row>
    <row r="77" spans="1:24">
      <c r="A77" s="68">
        <v>1997</v>
      </c>
      <c r="B77" s="103" t="s">
        <v>15</v>
      </c>
      <c r="C77" s="103" t="s">
        <v>15</v>
      </c>
      <c r="D77" s="103" t="s">
        <v>15</v>
      </c>
      <c r="E77" s="103">
        <v>1484</v>
      </c>
      <c r="F77" s="103">
        <v>1738</v>
      </c>
      <c r="G77" s="103">
        <v>1160</v>
      </c>
      <c r="H77" s="103">
        <v>2000</v>
      </c>
      <c r="I77" s="103">
        <v>74</v>
      </c>
      <c r="J77" s="103" t="s">
        <v>15</v>
      </c>
      <c r="K77" s="103" t="s">
        <v>15</v>
      </c>
      <c r="L77" s="103">
        <f t="shared" si="5"/>
        <v>6456</v>
      </c>
      <c r="N77" s="103" t="s">
        <v>15</v>
      </c>
      <c r="O77" s="103" t="s">
        <v>15</v>
      </c>
      <c r="P77" s="103" t="s">
        <v>15</v>
      </c>
      <c r="Q77" s="103">
        <v>12</v>
      </c>
      <c r="R77" s="103">
        <v>40</v>
      </c>
      <c r="S77" s="103">
        <v>12</v>
      </c>
      <c r="T77" s="103">
        <v>55</v>
      </c>
      <c r="U77" s="103">
        <v>5</v>
      </c>
      <c r="V77" s="103" t="s">
        <v>15</v>
      </c>
      <c r="W77" s="103" t="s">
        <v>15</v>
      </c>
      <c r="X77" s="103">
        <f t="shared" si="6"/>
        <v>124</v>
      </c>
    </row>
    <row r="78" spans="1:24">
      <c r="A78" s="68">
        <v>1998</v>
      </c>
      <c r="B78" s="103" t="s">
        <v>15</v>
      </c>
      <c r="C78" s="103" t="s">
        <v>15</v>
      </c>
      <c r="D78" s="103" t="s">
        <v>15</v>
      </c>
      <c r="E78" s="103">
        <v>541</v>
      </c>
      <c r="F78" s="103">
        <v>470</v>
      </c>
      <c r="G78" s="103">
        <v>224</v>
      </c>
      <c r="H78" s="103">
        <v>471</v>
      </c>
      <c r="I78" s="103">
        <v>84</v>
      </c>
      <c r="J78" s="103" t="s">
        <v>15</v>
      </c>
      <c r="K78" s="103" t="s">
        <v>15</v>
      </c>
      <c r="L78" s="103">
        <f t="shared" si="5"/>
        <v>1790</v>
      </c>
      <c r="N78" s="103" t="s">
        <v>15</v>
      </c>
      <c r="O78" s="103" t="s">
        <v>15</v>
      </c>
      <c r="P78" s="103" t="s">
        <v>15</v>
      </c>
      <c r="Q78" s="103" t="s">
        <v>15</v>
      </c>
      <c r="R78" s="103">
        <v>5</v>
      </c>
      <c r="S78" s="103">
        <v>12</v>
      </c>
      <c r="T78" s="103">
        <v>30</v>
      </c>
      <c r="U78" s="103" t="s">
        <v>15</v>
      </c>
      <c r="V78" s="103" t="s">
        <v>15</v>
      </c>
      <c r="W78" s="103" t="s">
        <v>15</v>
      </c>
      <c r="X78" s="103">
        <f t="shared" si="6"/>
        <v>47</v>
      </c>
    </row>
    <row r="79" spans="1:24">
      <c r="A79" s="68">
        <v>1999</v>
      </c>
      <c r="B79" s="103" t="s">
        <v>15</v>
      </c>
      <c r="C79" s="103" t="s">
        <v>15</v>
      </c>
      <c r="D79" s="103" t="s">
        <v>15</v>
      </c>
      <c r="E79" s="103">
        <v>6</v>
      </c>
      <c r="F79" s="103">
        <v>2150</v>
      </c>
      <c r="G79" s="103">
        <v>1041</v>
      </c>
      <c r="H79" s="103">
        <v>1902</v>
      </c>
      <c r="I79" s="103">
        <v>76</v>
      </c>
      <c r="J79" s="103" t="s">
        <v>15</v>
      </c>
      <c r="K79" s="103" t="s">
        <v>15</v>
      </c>
      <c r="L79" s="103">
        <f t="shared" si="5"/>
        <v>5175</v>
      </c>
      <c r="N79" s="103" t="s">
        <v>15</v>
      </c>
      <c r="O79" s="103" t="s">
        <v>15</v>
      </c>
      <c r="P79" s="103" t="s">
        <v>15</v>
      </c>
      <c r="Q79" s="103" t="s">
        <v>15</v>
      </c>
      <c r="R79" s="103">
        <v>30</v>
      </c>
      <c r="S79" s="103">
        <v>16</v>
      </c>
      <c r="T79" s="103">
        <v>44</v>
      </c>
      <c r="U79" s="103" t="s">
        <v>15</v>
      </c>
      <c r="V79" s="103" t="s">
        <v>15</v>
      </c>
      <c r="W79" s="103" t="s">
        <v>15</v>
      </c>
      <c r="X79" s="103">
        <f t="shared" si="6"/>
        <v>90</v>
      </c>
    </row>
    <row r="80" spans="1:24">
      <c r="A80" s="68">
        <v>2000</v>
      </c>
      <c r="B80" s="103" t="s">
        <v>15</v>
      </c>
      <c r="C80" s="103" t="s">
        <v>15</v>
      </c>
      <c r="D80" s="103" t="s">
        <v>15</v>
      </c>
      <c r="E80" s="103">
        <v>284</v>
      </c>
      <c r="F80" s="103">
        <v>1800</v>
      </c>
      <c r="G80" s="103">
        <v>2350</v>
      </c>
      <c r="H80" s="103">
        <v>5010</v>
      </c>
      <c r="I80" s="103">
        <v>459</v>
      </c>
      <c r="J80" s="103" t="s">
        <v>15</v>
      </c>
      <c r="K80" s="103" t="s">
        <v>15</v>
      </c>
      <c r="L80" s="103">
        <f t="shared" si="5"/>
        <v>9903</v>
      </c>
      <c r="N80" s="103" t="s">
        <v>15</v>
      </c>
      <c r="O80" s="103" t="s">
        <v>15</v>
      </c>
      <c r="P80" s="103" t="s">
        <v>15</v>
      </c>
      <c r="Q80" s="103" t="s">
        <v>15</v>
      </c>
      <c r="R80" s="103">
        <v>19</v>
      </c>
      <c r="S80" s="103">
        <v>24</v>
      </c>
      <c r="T80" s="103">
        <v>76</v>
      </c>
      <c r="U80" s="103">
        <v>8</v>
      </c>
      <c r="V80" s="103" t="s">
        <v>15</v>
      </c>
      <c r="W80" s="103" t="s">
        <v>15</v>
      </c>
      <c r="X80" s="103">
        <f t="shared" si="6"/>
        <v>127</v>
      </c>
    </row>
    <row r="81" spans="1:24">
      <c r="A81" s="68">
        <v>2001</v>
      </c>
      <c r="B81" s="103" t="s">
        <v>15</v>
      </c>
      <c r="C81" s="103" t="s">
        <v>15</v>
      </c>
      <c r="D81" s="103" t="s">
        <v>15</v>
      </c>
      <c r="E81" s="103">
        <v>1399</v>
      </c>
      <c r="F81" s="103">
        <v>3622</v>
      </c>
      <c r="G81" s="103">
        <v>2113</v>
      </c>
      <c r="H81" s="103">
        <v>2025</v>
      </c>
      <c r="I81" s="103">
        <v>1429</v>
      </c>
      <c r="J81" s="103" t="s">
        <v>15</v>
      </c>
      <c r="K81" s="103" t="s">
        <v>15</v>
      </c>
      <c r="L81" s="103">
        <f t="shared" si="5"/>
        <v>10588</v>
      </c>
      <c r="N81" s="103" t="s">
        <v>15</v>
      </c>
      <c r="O81" s="103" t="s">
        <v>15</v>
      </c>
      <c r="P81" s="103" t="s">
        <v>15</v>
      </c>
      <c r="Q81" s="103">
        <v>8</v>
      </c>
      <c r="R81" s="103">
        <v>50</v>
      </c>
      <c r="S81" s="103">
        <v>20</v>
      </c>
      <c r="T81" s="103">
        <v>13</v>
      </c>
      <c r="U81" s="103" t="s">
        <v>15</v>
      </c>
      <c r="V81" s="103" t="s">
        <v>15</v>
      </c>
      <c r="W81" s="103" t="s">
        <v>15</v>
      </c>
      <c r="X81" s="103">
        <f t="shared" si="6"/>
        <v>91</v>
      </c>
    </row>
    <row r="82" spans="1:24">
      <c r="A82" s="68">
        <v>2002</v>
      </c>
      <c r="B82" s="103" t="s">
        <v>15</v>
      </c>
      <c r="C82" s="103" t="s">
        <v>15</v>
      </c>
      <c r="D82" s="103" t="s">
        <v>15</v>
      </c>
      <c r="E82" s="103">
        <v>2259</v>
      </c>
      <c r="F82" s="103">
        <v>4991</v>
      </c>
      <c r="G82" s="103">
        <v>564</v>
      </c>
      <c r="H82" s="103">
        <v>5487</v>
      </c>
      <c r="I82" s="103">
        <v>1723</v>
      </c>
      <c r="J82" s="103" t="s">
        <v>15</v>
      </c>
      <c r="K82" s="103" t="s">
        <v>15</v>
      </c>
      <c r="L82" s="103">
        <f t="shared" si="5"/>
        <v>15024</v>
      </c>
      <c r="N82" s="103" t="s">
        <v>15</v>
      </c>
      <c r="O82" s="103" t="s">
        <v>15</v>
      </c>
      <c r="P82" s="103" t="s">
        <v>15</v>
      </c>
      <c r="Q82" s="103">
        <v>10</v>
      </c>
      <c r="R82" s="103">
        <v>196</v>
      </c>
      <c r="S82" s="103">
        <v>23</v>
      </c>
      <c r="T82" s="103">
        <v>24</v>
      </c>
      <c r="U82" s="103">
        <v>9</v>
      </c>
      <c r="V82" s="103" t="s">
        <v>15</v>
      </c>
      <c r="W82" s="103" t="s">
        <v>15</v>
      </c>
      <c r="X82" s="103">
        <f t="shared" si="6"/>
        <v>262</v>
      </c>
    </row>
    <row r="83" spans="1:24">
      <c r="A83" s="68">
        <v>2003</v>
      </c>
      <c r="B83" s="103" t="s">
        <v>15</v>
      </c>
      <c r="C83" s="103" t="s">
        <v>15</v>
      </c>
      <c r="D83" s="103" t="s">
        <v>15</v>
      </c>
      <c r="E83" s="103">
        <v>2875</v>
      </c>
      <c r="F83" s="103">
        <v>1764</v>
      </c>
      <c r="G83" s="103">
        <v>1379</v>
      </c>
      <c r="H83" s="103">
        <v>1686</v>
      </c>
      <c r="I83" s="103">
        <v>657</v>
      </c>
      <c r="J83" s="103" t="s">
        <v>15</v>
      </c>
      <c r="K83" s="103" t="s">
        <v>15</v>
      </c>
      <c r="L83" s="103">
        <f t="shared" si="5"/>
        <v>8361</v>
      </c>
      <c r="N83" s="103" t="s">
        <v>15</v>
      </c>
      <c r="O83" s="103" t="s">
        <v>15</v>
      </c>
      <c r="P83" s="103" t="s">
        <v>15</v>
      </c>
      <c r="Q83" s="103">
        <v>29</v>
      </c>
      <c r="R83" s="103">
        <v>50</v>
      </c>
      <c r="S83" s="103">
        <v>8</v>
      </c>
      <c r="T83" s="103">
        <v>34</v>
      </c>
      <c r="U83" s="103" t="s">
        <v>15</v>
      </c>
      <c r="V83" s="103" t="s">
        <v>15</v>
      </c>
      <c r="W83" s="103" t="s">
        <v>15</v>
      </c>
      <c r="X83" s="103">
        <f t="shared" si="6"/>
        <v>121</v>
      </c>
    </row>
    <row r="84" spans="1:24">
      <c r="A84" s="68">
        <v>2004</v>
      </c>
      <c r="B84" s="103" t="s">
        <v>15</v>
      </c>
      <c r="C84" s="103" t="s">
        <v>15</v>
      </c>
      <c r="D84" s="103" t="s">
        <v>15</v>
      </c>
      <c r="E84" s="103">
        <v>5496</v>
      </c>
      <c r="F84" s="103">
        <v>1946</v>
      </c>
      <c r="G84" s="103">
        <v>4377</v>
      </c>
      <c r="H84" s="103">
        <v>7153</v>
      </c>
      <c r="I84" s="103">
        <v>2582</v>
      </c>
      <c r="J84" s="103" t="s">
        <v>15</v>
      </c>
      <c r="K84" s="103" t="s">
        <v>15</v>
      </c>
      <c r="L84" s="103">
        <f t="shared" si="5"/>
        <v>21554</v>
      </c>
      <c r="N84" s="103" t="s">
        <v>15</v>
      </c>
      <c r="O84" s="103" t="s">
        <v>15</v>
      </c>
      <c r="P84" s="103" t="s">
        <v>15</v>
      </c>
      <c r="Q84" s="103">
        <v>184</v>
      </c>
      <c r="R84" s="103">
        <v>76</v>
      </c>
      <c r="S84" s="103">
        <v>74</v>
      </c>
      <c r="T84" s="103">
        <v>123</v>
      </c>
      <c r="U84" s="103">
        <v>24</v>
      </c>
      <c r="V84" s="103" t="s">
        <v>15</v>
      </c>
      <c r="W84" s="103" t="s">
        <v>15</v>
      </c>
      <c r="X84" s="103">
        <f t="shared" si="6"/>
        <v>481</v>
      </c>
    </row>
    <row r="85" spans="1:24">
      <c r="A85" s="68">
        <v>2005</v>
      </c>
      <c r="B85" s="103" t="s">
        <v>15</v>
      </c>
      <c r="C85" s="103" t="s">
        <v>15</v>
      </c>
      <c r="D85" s="103" t="s">
        <v>15</v>
      </c>
      <c r="E85" s="103">
        <v>1015</v>
      </c>
      <c r="F85" s="103">
        <v>6485</v>
      </c>
      <c r="G85" s="103">
        <v>1879</v>
      </c>
      <c r="H85" s="103">
        <v>4020</v>
      </c>
      <c r="I85" s="103">
        <v>2647</v>
      </c>
      <c r="J85" s="103" t="s">
        <v>15</v>
      </c>
      <c r="K85" s="103" t="s">
        <v>15</v>
      </c>
      <c r="L85" s="103">
        <f t="shared" si="5"/>
        <v>16046</v>
      </c>
      <c r="N85" s="103" t="s">
        <v>15</v>
      </c>
      <c r="O85" s="103" t="s">
        <v>15</v>
      </c>
      <c r="P85" s="103" t="s">
        <v>15</v>
      </c>
      <c r="Q85" s="103">
        <v>24</v>
      </c>
      <c r="R85" s="103">
        <v>44</v>
      </c>
      <c r="S85" s="103">
        <v>3</v>
      </c>
      <c r="T85" s="103">
        <v>11</v>
      </c>
      <c r="U85" s="103">
        <v>48</v>
      </c>
      <c r="V85" s="103" t="s">
        <v>15</v>
      </c>
      <c r="W85" s="103" t="s">
        <v>15</v>
      </c>
      <c r="X85" s="103">
        <f t="shared" si="6"/>
        <v>130</v>
      </c>
    </row>
    <row r="86" spans="1:24">
      <c r="A86" s="68">
        <v>2006</v>
      </c>
      <c r="B86" s="103" t="s">
        <v>15</v>
      </c>
      <c r="C86" s="103" t="s">
        <v>15</v>
      </c>
      <c r="D86" s="103" t="s">
        <v>15</v>
      </c>
      <c r="E86" s="103">
        <v>4316</v>
      </c>
      <c r="F86" s="103">
        <v>5413</v>
      </c>
      <c r="G86" s="103">
        <v>2113</v>
      </c>
      <c r="H86" s="103" t="s">
        <v>15</v>
      </c>
      <c r="I86" s="103">
        <v>3805</v>
      </c>
      <c r="J86" s="103" t="s">
        <v>15</v>
      </c>
      <c r="K86" s="103" t="s">
        <v>15</v>
      </c>
      <c r="L86" s="103">
        <f t="shared" si="5"/>
        <v>15647</v>
      </c>
      <c r="N86" s="103" t="s">
        <v>15</v>
      </c>
      <c r="O86" s="103" t="s">
        <v>15</v>
      </c>
      <c r="P86" s="103" t="s">
        <v>15</v>
      </c>
      <c r="Q86" s="103">
        <v>88</v>
      </c>
      <c r="R86" s="103">
        <v>20</v>
      </c>
      <c r="S86" s="103">
        <v>25</v>
      </c>
      <c r="T86" s="103" t="s">
        <v>15</v>
      </c>
      <c r="U86" s="103">
        <v>88</v>
      </c>
      <c r="V86" s="103" t="s">
        <v>15</v>
      </c>
      <c r="W86" s="103" t="s">
        <v>15</v>
      </c>
      <c r="X86" s="103">
        <f t="shared" si="6"/>
        <v>221</v>
      </c>
    </row>
    <row r="87" spans="1:24">
      <c r="A87" s="68">
        <v>2007</v>
      </c>
      <c r="B87" s="103" t="s">
        <v>15</v>
      </c>
      <c r="C87" s="103" t="s">
        <v>15</v>
      </c>
      <c r="D87" s="103" t="s">
        <v>15</v>
      </c>
      <c r="E87" s="103">
        <v>797</v>
      </c>
      <c r="F87" s="103">
        <v>5050</v>
      </c>
      <c r="G87" s="103">
        <v>4296</v>
      </c>
      <c r="H87" s="103">
        <v>6037</v>
      </c>
      <c r="I87" s="103">
        <v>1845</v>
      </c>
      <c r="J87" s="103" t="s">
        <v>15</v>
      </c>
      <c r="K87" s="103" t="s">
        <v>15</v>
      </c>
      <c r="L87" s="103">
        <f t="shared" si="5"/>
        <v>18025</v>
      </c>
      <c r="N87" s="103" t="s">
        <v>15</v>
      </c>
      <c r="O87" s="103" t="s">
        <v>15</v>
      </c>
      <c r="P87" s="103" t="s">
        <v>15</v>
      </c>
      <c r="Q87" s="103" t="s">
        <v>15</v>
      </c>
      <c r="R87" s="103">
        <v>105</v>
      </c>
      <c r="S87" s="103">
        <v>96</v>
      </c>
      <c r="T87" s="103">
        <v>108</v>
      </c>
      <c r="U87" s="103">
        <v>36</v>
      </c>
      <c r="V87" s="103" t="s">
        <v>15</v>
      </c>
      <c r="W87" s="103" t="s">
        <v>15</v>
      </c>
      <c r="X87" s="103">
        <f t="shared" si="6"/>
        <v>345</v>
      </c>
    </row>
    <row r="88" spans="1:24">
      <c r="A88" s="68">
        <v>2008</v>
      </c>
      <c r="B88" s="103" t="s">
        <v>15</v>
      </c>
      <c r="C88" s="103" t="s">
        <v>15</v>
      </c>
      <c r="D88" s="103" t="s">
        <v>15</v>
      </c>
      <c r="E88" s="103" t="s">
        <v>15</v>
      </c>
      <c r="F88" s="103" t="s">
        <v>15</v>
      </c>
      <c r="G88" s="103" t="s">
        <v>15</v>
      </c>
      <c r="H88" s="103" t="s">
        <v>15</v>
      </c>
      <c r="I88" s="103" t="s">
        <v>15</v>
      </c>
      <c r="J88" s="103" t="s">
        <v>15</v>
      </c>
      <c r="K88" s="103" t="s">
        <v>15</v>
      </c>
      <c r="L88" s="103" t="s">
        <v>15</v>
      </c>
      <c r="N88" s="103" t="s">
        <v>15</v>
      </c>
      <c r="O88" s="103" t="s">
        <v>15</v>
      </c>
      <c r="P88" s="103" t="s">
        <v>15</v>
      </c>
      <c r="Q88" s="103" t="s">
        <v>15</v>
      </c>
      <c r="R88" s="103" t="s">
        <v>15</v>
      </c>
      <c r="S88" s="103" t="s">
        <v>15</v>
      </c>
      <c r="T88" s="103" t="s">
        <v>15</v>
      </c>
      <c r="U88" s="103" t="s">
        <v>15</v>
      </c>
      <c r="V88" s="103" t="s">
        <v>15</v>
      </c>
      <c r="W88" s="103" t="s">
        <v>15</v>
      </c>
      <c r="X88" s="103" t="s">
        <v>15</v>
      </c>
    </row>
    <row r="89" spans="1:24">
      <c r="A89" s="68">
        <v>2009</v>
      </c>
      <c r="B89" s="103" t="s">
        <v>15</v>
      </c>
      <c r="C89" s="103" t="s">
        <v>15</v>
      </c>
      <c r="D89" s="103" t="s">
        <v>15</v>
      </c>
      <c r="E89" s="103" t="s">
        <v>15</v>
      </c>
      <c r="F89" s="103" t="s">
        <v>15</v>
      </c>
      <c r="G89" s="103" t="s">
        <v>15</v>
      </c>
      <c r="H89" s="103">
        <v>266</v>
      </c>
      <c r="I89" s="103">
        <v>259</v>
      </c>
      <c r="J89" s="103" t="s">
        <v>15</v>
      </c>
      <c r="K89" s="103" t="s">
        <v>15</v>
      </c>
      <c r="L89" s="103">
        <f t="shared" ref="L89:L98" si="7">SUM(B89:K89)</f>
        <v>525</v>
      </c>
      <c r="N89" s="103" t="s">
        <v>15</v>
      </c>
      <c r="O89" s="103" t="s">
        <v>15</v>
      </c>
      <c r="P89" s="103" t="s">
        <v>15</v>
      </c>
      <c r="Q89" s="103" t="s">
        <v>15</v>
      </c>
      <c r="R89" s="103" t="s">
        <v>15</v>
      </c>
      <c r="S89" s="103" t="s">
        <v>15</v>
      </c>
      <c r="T89" s="103" t="s">
        <v>15</v>
      </c>
      <c r="U89" s="103">
        <v>5</v>
      </c>
      <c r="V89" s="103" t="s">
        <v>15</v>
      </c>
      <c r="W89" s="103" t="s">
        <v>15</v>
      </c>
      <c r="X89" s="103">
        <f t="shared" ref="X89:X98" si="8">SUM(N89:W89)</f>
        <v>5</v>
      </c>
    </row>
    <row r="90" spans="1:24">
      <c r="A90" s="68">
        <v>2010</v>
      </c>
      <c r="B90" s="103" t="s">
        <v>15</v>
      </c>
      <c r="C90" s="103" t="s">
        <v>15</v>
      </c>
      <c r="D90" s="103" t="s">
        <v>15</v>
      </c>
      <c r="E90" s="103">
        <v>17</v>
      </c>
      <c r="F90" s="103">
        <v>158</v>
      </c>
      <c r="G90" s="103">
        <v>37</v>
      </c>
      <c r="H90" s="103">
        <v>477</v>
      </c>
      <c r="I90" s="103">
        <v>31</v>
      </c>
      <c r="J90" s="103" t="s">
        <v>15</v>
      </c>
      <c r="K90" s="103" t="s">
        <v>15</v>
      </c>
      <c r="L90" s="103">
        <f t="shared" si="7"/>
        <v>720</v>
      </c>
      <c r="N90" s="103" t="s">
        <v>15</v>
      </c>
      <c r="O90" s="103" t="s">
        <v>15</v>
      </c>
      <c r="P90" s="103" t="s">
        <v>15</v>
      </c>
      <c r="Q90" s="103" t="s">
        <v>15</v>
      </c>
      <c r="R90" s="103" t="s">
        <v>15</v>
      </c>
      <c r="S90" s="103" t="s">
        <v>15</v>
      </c>
      <c r="T90" s="103">
        <v>50</v>
      </c>
      <c r="U90" s="103" t="s">
        <v>15</v>
      </c>
      <c r="V90" s="103" t="s">
        <v>15</v>
      </c>
      <c r="W90" s="103" t="s">
        <v>15</v>
      </c>
      <c r="X90" s="103">
        <f t="shared" si="8"/>
        <v>50</v>
      </c>
    </row>
    <row r="91" spans="1:24">
      <c r="A91" s="68">
        <v>2011</v>
      </c>
      <c r="B91" s="103" t="s">
        <v>15</v>
      </c>
      <c r="C91" s="103" t="s">
        <v>15</v>
      </c>
      <c r="D91" s="103" t="s">
        <v>15</v>
      </c>
      <c r="E91" s="103">
        <v>630</v>
      </c>
      <c r="F91" s="103">
        <v>934</v>
      </c>
      <c r="G91" s="103">
        <v>4342</v>
      </c>
      <c r="H91" s="103">
        <v>3672</v>
      </c>
      <c r="I91" s="103">
        <v>296</v>
      </c>
      <c r="J91" s="103" t="s">
        <v>15</v>
      </c>
      <c r="K91" s="103" t="s">
        <v>15</v>
      </c>
      <c r="L91" s="103">
        <f t="shared" si="7"/>
        <v>9874</v>
      </c>
      <c r="N91" s="103" t="s">
        <v>15</v>
      </c>
      <c r="O91" s="103" t="s">
        <v>15</v>
      </c>
      <c r="P91" s="103" t="s">
        <v>15</v>
      </c>
      <c r="Q91" s="103">
        <v>5</v>
      </c>
      <c r="R91" s="103">
        <v>10</v>
      </c>
      <c r="S91" s="103">
        <v>50</v>
      </c>
      <c r="T91" s="103">
        <v>29</v>
      </c>
      <c r="U91" s="103">
        <v>4</v>
      </c>
      <c r="V91" s="103" t="s">
        <v>15</v>
      </c>
      <c r="W91" s="103" t="s">
        <v>15</v>
      </c>
      <c r="X91" s="103">
        <f t="shared" si="8"/>
        <v>98</v>
      </c>
    </row>
    <row r="92" spans="1:24">
      <c r="A92" s="68">
        <v>2012</v>
      </c>
      <c r="B92" s="103" t="s">
        <v>15</v>
      </c>
      <c r="C92" s="103" t="s">
        <v>15</v>
      </c>
      <c r="D92" s="103" t="s">
        <v>15</v>
      </c>
      <c r="E92" s="103">
        <v>3462</v>
      </c>
      <c r="F92" s="103">
        <v>10104</v>
      </c>
      <c r="G92" s="103">
        <v>7049</v>
      </c>
      <c r="H92" s="103">
        <v>9019</v>
      </c>
      <c r="I92" s="103">
        <v>2378</v>
      </c>
      <c r="J92" s="103" t="s">
        <v>15</v>
      </c>
      <c r="K92" s="103" t="s">
        <v>15</v>
      </c>
      <c r="L92" s="103">
        <f t="shared" si="7"/>
        <v>32012</v>
      </c>
      <c r="N92" s="103" t="s">
        <v>15</v>
      </c>
      <c r="O92" s="103" t="s">
        <v>15</v>
      </c>
      <c r="P92" s="103" t="s">
        <v>15</v>
      </c>
      <c r="Q92" s="103" t="s">
        <v>15</v>
      </c>
      <c r="R92" s="103">
        <v>12</v>
      </c>
      <c r="S92" s="103">
        <v>5</v>
      </c>
      <c r="T92" s="103" t="s">
        <v>15</v>
      </c>
      <c r="U92" s="103" t="s">
        <v>15</v>
      </c>
      <c r="V92" s="103" t="s">
        <v>15</v>
      </c>
      <c r="W92" s="103" t="s">
        <v>15</v>
      </c>
      <c r="X92" s="103">
        <f t="shared" si="8"/>
        <v>17</v>
      </c>
    </row>
    <row r="93" spans="1:24">
      <c r="A93" s="68">
        <v>2013</v>
      </c>
      <c r="B93" s="103" t="s">
        <v>15</v>
      </c>
      <c r="C93" s="103" t="s">
        <v>15</v>
      </c>
      <c r="D93" s="103" t="s">
        <v>15</v>
      </c>
      <c r="E93" s="103">
        <v>2423</v>
      </c>
      <c r="F93" s="103">
        <v>7601</v>
      </c>
      <c r="G93" s="103">
        <v>8579</v>
      </c>
      <c r="H93" s="103">
        <v>8876</v>
      </c>
      <c r="I93" s="103">
        <v>439</v>
      </c>
      <c r="J93" s="103" t="s">
        <v>15</v>
      </c>
      <c r="K93" s="103" t="s">
        <v>15</v>
      </c>
      <c r="L93" s="103">
        <f t="shared" si="7"/>
        <v>27918</v>
      </c>
      <c r="N93" s="103" t="s">
        <v>15</v>
      </c>
      <c r="O93" s="103" t="s">
        <v>15</v>
      </c>
      <c r="P93" s="103" t="s">
        <v>15</v>
      </c>
      <c r="Q93" s="103" t="s">
        <v>15</v>
      </c>
      <c r="R93" s="103">
        <v>35</v>
      </c>
      <c r="S93" s="103">
        <v>39</v>
      </c>
      <c r="T93" s="103">
        <v>122</v>
      </c>
      <c r="U93" s="103" t="s">
        <v>15</v>
      </c>
      <c r="V93" s="103" t="s">
        <v>15</v>
      </c>
      <c r="W93" s="103" t="s">
        <v>15</v>
      </c>
      <c r="X93" s="103">
        <f t="shared" si="8"/>
        <v>196</v>
      </c>
    </row>
    <row r="94" spans="1:24">
      <c r="A94" s="68">
        <v>2014</v>
      </c>
      <c r="B94" s="103" t="s">
        <v>15</v>
      </c>
      <c r="C94" s="103" t="s">
        <v>15</v>
      </c>
      <c r="D94" s="103" t="s">
        <v>15</v>
      </c>
      <c r="E94" s="103">
        <v>2074</v>
      </c>
      <c r="F94" s="103">
        <v>4877</v>
      </c>
      <c r="G94" s="103">
        <v>3159</v>
      </c>
      <c r="H94" s="103">
        <v>2181</v>
      </c>
      <c r="I94" s="103">
        <v>303</v>
      </c>
      <c r="J94" s="103" t="s">
        <v>15</v>
      </c>
      <c r="K94" s="103" t="s">
        <v>15</v>
      </c>
      <c r="L94" s="103">
        <f t="shared" si="7"/>
        <v>12594</v>
      </c>
      <c r="N94" s="103" t="s">
        <v>15</v>
      </c>
      <c r="O94" s="103" t="s">
        <v>15</v>
      </c>
      <c r="P94" s="103" t="s">
        <v>15</v>
      </c>
      <c r="Q94" s="103">
        <v>19</v>
      </c>
      <c r="R94" s="103">
        <v>72</v>
      </c>
      <c r="S94" s="103">
        <v>118</v>
      </c>
      <c r="T94" s="103">
        <v>4</v>
      </c>
      <c r="U94" s="103">
        <v>3</v>
      </c>
      <c r="V94" s="103" t="s">
        <v>15</v>
      </c>
      <c r="W94" s="103" t="s">
        <v>15</v>
      </c>
      <c r="X94" s="103">
        <f t="shared" si="8"/>
        <v>216</v>
      </c>
    </row>
    <row r="95" spans="1:24" ht="12" customHeight="1">
      <c r="A95" s="68">
        <v>2015</v>
      </c>
      <c r="B95" s="103" t="s">
        <v>15</v>
      </c>
      <c r="C95" s="103" t="s">
        <v>15</v>
      </c>
      <c r="D95" s="103" t="s">
        <v>15</v>
      </c>
      <c r="E95" s="103">
        <v>877</v>
      </c>
      <c r="F95" s="103">
        <v>260</v>
      </c>
      <c r="G95" s="103">
        <v>1088</v>
      </c>
      <c r="H95" s="103">
        <v>1385</v>
      </c>
      <c r="I95" s="103">
        <v>16</v>
      </c>
      <c r="J95" s="103" t="s">
        <v>15</v>
      </c>
      <c r="K95" s="103" t="s">
        <v>15</v>
      </c>
      <c r="L95" s="103">
        <f t="shared" si="7"/>
        <v>3626</v>
      </c>
      <c r="N95" s="103" t="s">
        <v>15</v>
      </c>
      <c r="O95" s="103" t="s">
        <v>15</v>
      </c>
      <c r="P95" s="103" t="s">
        <v>15</v>
      </c>
      <c r="Q95" s="103" t="s">
        <v>15</v>
      </c>
      <c r="R95" s="103">
        <v>8</v>
      </c>
      <c r="S95" s="103">
        <v>4</v>
      </c>
      <c r="T95" s="103" t="s">
        <v>15</v>
      </c>
      <c r="U95" s="103" t="s">
        <v>15</v>
      </c>
      <c r="V95" s="103" t="s">
        <v>15</v>
      </c>
      <c r="W95" s="103" t="s">
        <v>15</v>
      </c>
      <c r="X95" s="103">
        <f t="shared" si="8"/>
        <v>12</v>
      </c>
    </row>
    <row r="96" spans="1:24">
      <c r="A96" s="68">
        <v>2016</v>
      </c>
      <c r="B96" s="103" t="s">
        <v>15</v>
      </c>
      <c r="C96" s="103" t="s">
        <v>15</v>
      </c>
      <c r="D96" s="103" t="s">
        <v>15</v>
      </c>
      <c r="E96" s="103">
        <v>1450</v>
      </c>
      <c r="F96" s="103">
        <v>934</v>
      </c>
      <c r="G96" s="103">
        <v>1414</v>
      </c>
      <c r="H96" s="103">
        <v>646</v>
      </c>
      <c r="I96" s="103">
        <v>523</v>
      </c>
      <c r="J96" s="103" t="s">
        <v>15</v>
      </c>
      <c r="K96" s="103" t="s">
        <v>15</v>
      </c>
      <c r="L96" s="103">
        <f t="shared" si="7"/>
        <v>4967</v>
      </c>
      <c r="N96" s="103" t="s">
        <v>15</v>
      </c>
      <c r="O96" s="103" t="s">
        <v>15</v>
      </c>
      <c r="P96" s="103" t="s">
        <v>15</v>
      </c>
      <c r="Q96" s="103" t="s">
        <v>15</v>
      </c>
      <c r="R96" s="103">
        <v>18</v>
      </c>
      <c r="S96" s="103">
        <v>9</v>
      </c>
      <c r="T96" s="103" t="s">
        <v>15</v>
      </c>
      <c r="U96" s="103" t="s">
        <v>15</v>
      </c>
      <c r="V96" s="103" t="s">
        <v>15</v>
      </c>
      <c r="W96" s="103" t="s">
        <v>15</v>
      </c>
      <c r="X96" s="103">
        <f t="shared" si="8"/>
        <v>27</v>
      </c>
    </row>
    <row r="97" spans="1:24">
      <c r="A97" s="68">
        <v>2017</v>
      </c>
      <c r="B97" s="103" t="s">
        <v>15</v>
      </c>
      <c r="C97" s="103" t="s">
        <v>15</v>
      </c>
      <c r="D97" s="103" t="s">
        <v>15</v>
      </c>
      <c r="E97" s="103" t="s">
        <v>15</v>
      </c>
      <c r="F97" s="103" t="s">
        <v>15</v>
      </c>
      <c r="G97" s="103" t="s">
        <v>15</v>
      </c>
      <c r="H97" s="103" t="s">
        <v>15</v>
      </c>
      <c r="I97" s="103" t="s">
        <v>15</v>
      </c>
      <c r="J97" s="103" t="s">
        <v>15</v>
      </c>
      <c r="K97" s="103" t="s">
        <v>15</v>
      </c>
      <c r="L97" s="103" t="s">
        <v>15</v>
      </c>
      <c r="M97" s="103"/>
      <c r="N97" s="103" t="s">
        <v>15</v>
      </c>
      <c r="O97" s="103" t="s">
        <v>15</v>
      </c>
      <c r="P97" s="103" t="s">
        <v>15</v>
      </c>
      <c r="Q97" s="103" t="s">
        <v>15</v>
      </c>
      <c r="R97" s="103" t="s">
        <v>15</v>
      </c>
      <c r="S97" s="103" t="s">
        <v>15</v>
      </c>
      <c r="T97" s="103" t="s">
        <v>15</v>
      </c>
      <c r="U97" s="103" t="s">
        <v>15</v>
      </c>
      <c r="V97" s="103" t="s">
        <v>15</v>
      </c>
      <c r="W97" s="103" t="s">
        <v>15</v>
      </c>
      <c r="X97" s="103" t="s">
        <v>15</v>
      </c>
    </row>
    <row r="98" spans="1:24">
      <c r="A98" s="68">
        <v>2018</v>
      </c>
      <c r="B98" s="103" t="s">
        <v>15</v>
      </c>
      <c r="C98" s="103" t="s">
        <v>15</v>
      </c>
      <c r="D98" s="103" t="s">
        <v>15</v>
      </c>
      <c r="E98" s="103" t="s">
        <v>15</v>
      </c>
      <c r="F98" s="103">
        <v>1590</v>
      </c>
      <c r="G98" s="103">
        <v>734</v>
      </c>
      <c r="H98" s="103">
        <v>1059</v>
      </c>
      <c r="I98" s="103">
        <v>27</v>
      </c>
      <c r="J98" s="103" t="s">
        <v>15</v>
      </c>
      <c r="K98" s="103" t="s">
        <v>15</v>
      </c>
      <c r="L98" s="103">
        <f t="shared" si="7"/>
        <v>3410</v>
      </c>
      <c r="M98" s="103"/>
      <c r="N98" s="103" t="s">
        <v>15</v>
      </c>
      <c r="O98" s="103" t="s">
        <v>15</v>
      </c>
      <c r="P98" s="103" t="s">
        <v>15</v>
      </c>
      <c r="Q98" s="103" t="s">
        <v>15</v>
      </c>
      <c r="R98" s="103">
        <v>41</v>
      </c>
      <c r="S98" s="103">
        <v>4</v>
      </c>
      <c r="T98" s="103">
        <v>33</v>
      </c>
      <c r="U98" s="103" t="s">
        <v>15</v>
      </c>
      <c r="V98" s="103" t="s">
        <v>15</v>
      </c>
      <c r="W98" s="103" t="s">
        <v>15</v>
      </c>
      <c r="X98" s="103">
        <f t="shared" si="8"/>
        <v>78</v>
      </c>
    </row>
    <row r="99" spans="1:24">
      <c r="A99" s="192">
        <v>2019</v>
      </c>
      <c r="B99" s="103" t="s">
        <v>15</v>
      </c>
      <c r="C99" s="103" t="s">
        <v>15</v>
      </c>
      <c r="D99" s="103" t="s">
        <v>15</v>
      </c>
      <c r="E99" s="103">
        <v>315</v>
      </c>
      <c r="F99" s="103">
        <v>2273</v>
      </c>
      <c r="G99" s="103">
        <v>1308</v>
      </c>
      <c r="H99" s="103">
        <v>941</v>
      </c>
      <c r="I99" s="103">
        <v>59</v>
      </c>
      <c r="J99" s="103" t="s">
        <v>15</v>
      </c>
      <c r="K99" s="103" t="s">
        <v>15</v>
      </c>
      <c r="L99" s="103">
        <f t="shared" ref="L99:L102" si="9">SUM(B99:K99)</f>
        <v>4896</v>
      </c>
      <c r="M99" s="103"/>
      <c r="N99" s="103" t="s">
        <v>15</v>
      </c>
      <c r="O99" s="103" t="s">
        <v>15</v>
      </c>
      <c r="P99" s="103" t="s">
        <v>15</v>
      </c>
      <c r="Q99" s="103" t="s">
        <v>15</v>
      </c>
      <c r="R99" s="103">
        <v>47</v>
      </c>
      <c r="S99" s="103">
        <v>61</v>
      </c>
      <c r="T99" s="103">
        <v>39</v>
      </c>
      <c r="U99" s="103" t="s">
        <v>15</v>
      </c>
      <c r="V99" s="103" t="s">
        <v>15</v>
      </c>
      <c r="W99" s="103" t="s">
        <v>15</v>
      </c>
      <c r="X99" s="103">
        <f t="shared" ref="X99:X102" si="10">SUM(N99:W99)</f>
        <v>147</v>
      </c>
    </row>
    <row r="100" spans="1:24" ht="11.4">
      <c r="A100" s="192" t="s">
        <v>65</v>
      </c>
      <c r="B100" s="103" t="s">
        <v>15</v>
      </c>
      <c r="C100" s="103" t="s">
        <v>15</v>
      </c>
      <c r="D100" s="103" t="s">
        <v>15</v>
      </c>
      <c r="E100" s="103" t="s">
        <v>15</v>
      </c>
      <c r="F100" s="103" t="s">
        <v>63</v>
      </c>
      <c r="G100" s="103">
        <v>1244</v>
      </c>
      <c r="H100" s="103">
        <v>204</v>
      </c>
      <c r="I100" s="103" t="s">
        <v>15</v>
      </c>
      <c r="J100" s="103" t="s">
        <v>15</v>
      </c>
      <c r="K100" s="103" t="s">
        <v>15</v>
      </c>
      <c r="L100" s="103">
        <f t="shared" si="9"/>
        <v>1448</v>
      </c>
      <c r="M100" s="103"/>
      <c r="N100" s="103" t="s">
        <v>15</v>
      </c>
      <c r="O100" s="103" t="s">
        <v>15</v>
      </c>
      <c r="P100" s="103" t="s">
        <v>15</v>
      </c>
      <c r="Q100" s="103" t="s">
        <v>15</v>
      </c>
      <c r="R100" s="103" t="s">
        <v>15</v>
      </c>
      <c r="S100" s="103">
        <v>4</v>
      </c>
      <c r="T100" s="103" t="s">
        <v>15</v>
      </c>
      <c r="U100" s="103" t="s">
        <v>15</v>
      </c>
      <c r="V100" s="103" t="s">
        <v>15</v>
      </c>
      <c r="W100" s="103" t="s">
        <v>15</v>
      </c>
      <c r="X100" s="103">
        <f t="shared" si="10"/>
        <v>4</v>
      </c>
    </row>
    <row r="101" spans="1:24">
      <c r="A101" s="192">
        <v>2021</v>
      </c>
      <c r="B101" s="103" t="s">
        <v>15</v>
      </c>
      <c r="C101" s="103" t="s">
        <v>15</v>
      </c>
      <c r="D101" s="103" t="s">
        <v>15</v>
      </c>
      <c r="E101" s="103" t="s">
        <v>15</v>
      </c>
      <c r="F101" s="103">
        <v>12</v>
      </c>
      <c r="G101" s="103">
        <v>546</v>
      </c>
      <c r="H101" s="103">
        <v>0</v>
      </c>
      <c r="I101" s="103" t="s">
        <v>15</v>
      </c>
      <c r="J101" s="103" t="s">
        <v>15</v>
      </c>
      <c r="K101" s="103" t="s">
        <v>15</v>
      </c>
      <c r="L101" s="103">
        <f t="shared" si="9"/>
        <v>558</v>
      </c>
      <c r="M101" s="103"/>
      <c r="N101" s="103" t="s">
        <v>15</v>
      </c>
      <c r="O101" s="103" t="s">
        <v>15</v>
      </c>
      <c r="P101" s="103" t="s">
        <v>15</v>
      </c>
      <c r="Q101" s="103" t="s">
        <v>15</v>
      </c>
      <c r="R101" s="103" t="s">
        <v>15</v>
      </c>
      <c r="S101" s="103">
        <v>9</v>
      </c>
      <c r="T101" s="103" t="s">
        <v>15</v>
      </c>
      <c r="U101" s="103" t="s">
        <v>15</v>
      </c>
      <c r="V101" s="103" t="s">
        <v>15</v>
      </c>
      <c r="W101" s="103" t="s">
        <v>15</v>
      </c>
      <c r="X101" s="103">
        <f t="shared" si="10"/>
        <v>9</v>
      </c>
    </row>
    <row r="102" spans="1:24">
      <c r="A102" s="192">
        <v>2022</v>
      </c>
      <c r="B102" s="103" t="s">
        <v>15</v>
      </c>
      <c r="C102" s="103" t="s">
        <v>15</v>
      </c>
      <c r="D102" s="103" t="s">
        <v>15</v>
      </c>
      <c r="E102" s="103">
        <v>2396</v>
      </c>
      <c r="F102" s="103" t="s">
        <v>15</v>
      </c>
      <c r="G102" s="103" t="s">
        <v>15</v>
      </c>
      <c r="H102" s="103">
        <v>193</v>
      </c>
      <c r="I102" s="103">
        <v>439</v>
      </c>
      <c r="J102" s="103" t="s">
        <v>15</v>
      </c>
      <c r="K102" s="103" t="s">
        <v>15</v>
      </c>
      <c r="L102" s="103">
        <f t="shared" si="9"/>
        <v>3028</v>
      </c>
      <c r="M102" s="103"/>
      <c r="N102" s="103" t="s">
        <v>15</v>
      </c>
      <c r="O102" s="103" t="s">
        <v>15</v>
      </c>
      <c r="P102" s="103" t="s">
        <v>15</v>
      </c>
      <c r="Q102" s="103">
        <v>13</v>
      </c>
      <c r="R102" s="103" t="s">
        <v>15</v>
      </c>
      <c r="S102" s="103" t="s">
        <v>15</v>
      </c>
      <c r="T102" s="103" t="s">
        <v>15</v>
      </c>
      <c r="U102" s="103" t="s">
        <v>15</v>
      </c>
      <c r="V102" s="103" t="s">
        <v>15</v>
      </c>
      <c r="W102" s="103" t="s">
        <v>15</v>
      </c>
      <c r="X102" s="103">
        <f t="shared" si="10"/>
        <v>13</v>
      </c>
    </row>
    <row r="103" spans="1:24">
      <c r="A103" s="192">
        <v>2023</v>
      </c>
      <c r="B103" s="103" t="s">
        <v>15</v>
      </c>
      <c r="C103" s="103" t="s">
        <v>15</v>
      </c>
      <c r="D103" s="103" t="s">
        <v>15</v>
      </c>
      <c r="E103" s="103" t="s">
        <v>15</v>
      </c>
      <c r="F103" s="103" t="s">
        <v>15</v>
      </c>
      <c r="G103" s="103" t="s">
        <v>15</v>
      </c>
      <c r="H103" s="103" t="s">
        <v>15</v>
      </c>
      <c r="I103" s="103" t="s">
        <v>15</v>
      </c>
      <c r="J103" s="103" t="s">
        <v>15</v>
      </c>
      <c r="K103" s="103" t="s">
        <v>15</v>
      </c>
      <c r="L103" s="103" t="s">
        <v>15</v>
      </c>
      <c r="M103" s="103"/>
      <c r="N103" s="103" t="s">
        <v>15</v>
      </c>
      <c r="O103" s="103" t="s">
        <v>15</v>
      </c>
      <c r="P103" s="103" t="s">
        <v>15</v>
      </c>
      <c r="Q103" s="103" t="s">
        <v>15</v>
      </c>
      <c r="R103" s="103" t="s">
        <v>15</v>
      </c>
      <c r="S103" s="103" t="s">
        <v>15</v>
      </c>
      <c r="T103" s="103" t="s">
        <v>15</v>
      </c>
      <c r="U103" s="103" t="s">
        <v>15</v>
      </c>
      <c r="V103" s="103" t="s">
        <v>15</v>
      </c>
      <c r="W103" s="103" t="s">
        <v>15</v>
      </c>
      <c r="X103" s="103" t="s">
        <v>15</v>
      </c>
    </row>
    <row r="104" spans="1:24">
      <c r="A104" s="192">
        <v>2024</v>
      </c>
      <c r="B104" s="103" t="s">
        <v>15</v>
      </c>
      <c r="C104" s="103" t="s">
        <v>15</v>
      </c>
      <c r="D104" s="103" t="s">
        <v>15</v>
      </c>
      <c r="E104" s="103" t="s">
        <v>15</v>
      </c>
      <c r="F104" s="103" t="s">
        <v>15</v>
      </c>
      <c r="G104" s="103" t="s">
        <v>15</v>
      </c>
      <c r="H104" s="103" t="s">
        <v>15</v>
      </c>
      <c r="I104" s="103" t="s">
        <v>15</v>
      </c>
      <c r="J104" s="103" t="s">
        <v>15</v>
      </c>
      <c r="K104" s="103" t="s">
        <v>15</v>
      </c>
      <c r="L104" s="103" t="s">
        <v>15</v>
      </c>
      <c r="M104" s="103"/>
      <c r="N104" s="103" t="s">
        <v>15</v>
      </c>
      <c r="O104" s="103" t="s">
        <v>15</v>
      </c>
      <c r="P104" s="103" t="s">
        <v>15</v>
      </c>
      <c r="Q104" s="103" t="s">
        <v>15</v>
      </c>
      <c r="R104" s="103" t="s">
        <v>15</v>
      </c>
      <c r="S104" s="103" t="s">
        <v>15</v>
      </c>
      <c r="T104" s="103" t="s">
        <v>15</v>
      </c>
      <c r="U104" s="103" t="s">
        <v>15</v>
      </c>
      <c r="V104" s="103" t="s">
        <v>15</v>
      </c>
      <c r="W104" s="103" t="s">
        <v>15</v>
      </c>
      <c r="X104" s="103" t="s">
        <v>15</v>
      </c>
    </row>
    <row r="105" spans="1:24" ht="15.6">
      <c r="N105" s="173"/>
      <c r="O105" s="173"/>
      <c r="P105" s="173"/>
      <c r="Q105" s="173"/>
      <c r="R105" s="173"/>
      <c r="S105" s="173"/>
      <c r="T105" s="173"/>
      <c r="U105" s="173"/>
      <c r="V105" s="173"/>
      <c r="W105" s="173"/>
    </row>
    <row r="106" spans="1:24" ht="15.6">
      <c r="A106" s="63" t="s">
        <v>4</v>
      </c>
      <c r="N106" s="173"/>
      <c r="O106" s="173"/>
      <c r="P106" s="173"/>
      <c r="Q106" s="173"/>
      <c r="R106" s="173"/>
      <c r="S106" s="173"/>
      <c r="T106" s="173"/>
      <c r="U106" s="173"/>
      <c r="V106" s="173"/>
      <c r="W106" s="173"/>
    </row>
    <row r="107" spans="1:24">
      <c r="A107" s="68">
        <v>1976</v>
      </c>
      <c r="B107" s="38" t="s">
        <v>63</v>
      </c>
      <c r="C107" s="38" t="s">
        <v>63</v>
      </c>
      <c r="D107" s="103">
        <v>0</v>
      </c>
      <c r="E107" s="103">
        <v>18</v>
      </c>
      <c r="F107" s="103">
        <v>287</v>
      </c>
      <c r="G107" s="103">
        <v>1469</v>
      </c>
      <c r="H107" s="103">
        <v>543</v>
      </c>
      <c r="I107" s="103">
        <v>6</v>
      </c>
      <c r="J107" s="103">
        <v>1</v>
      </c>
      <c r="K107" s="103">
        <v>0</v>
      </c>
      <c r="L107" s="103">
        <f t="shared" ref="L107:L139" si="11">SUM(B107:K107)</f>
        <v>2324</v>
      </c>
      <c r="N107" s="38" t="s">
        <v>63</v>
      </c>
      <c r="O107" s="38" t="s">
        <v>63</v>
      </c>
      <c r="P107" s="103">
        <v>0</v>
      </c>
      <c r="Q107" s="103">
        <v>234</v>
      </c>
      <c r="R107" s="103">
        <v>1492</v>
      </c>
      <c r="S107" s="103">
        <v>4071</v>
      </c>
      <c r="T107" s="103">
        <v>1450</v>
      </c>
      <c r="U107" s="103">
        <v>5</v>
      </c>
      <c r="V107" s="103">
        <v>1</v>
      </c>
      <c r="W107" s="103">
        <v>0</v>
      </c>
      <c r="X107" s="103">
        <f t="shared" ref="X107:X138" si="12">SUM(N107:W107)</f>
        <v>7253</v>
      </c>
    </row>
    <row r="108" spans="1:24">
      <c r="A108" s="68">
        <v>1977</v>
      </c>
      <c r="B108" s="38" t="s">
        <v>63</v>
      </c>
      <c r="C108" s="38" t="s">
        <v>63</v>
      </c>
      <c r="D108" s="103">
        <v>0</v>
      </c>
      <c r="E108" s="103">
        <v>11</v>
      </c>
      <c r="F108" s="103">
        <v>41</v>
      </c>
      <c r="G108" s="103">
        <v>2168</v>
      </c>
      <c r="H108" s="103">
        <v>3698</v>
      </c>
      <c r="I108" s="103">
        <v>405</v>
      </c>
      <c r="J108" s="103">
        <v>0</v>
      </c>
      <c r="K108" s="103">
        <v>0</v>
      </c>
      <c r="L108" s="103">
        <f t="shared" si="11"/>
        <v>6323</v>
      </c>
      <c r="N108" s="38" t="s">
        <v>63</v>
      </c>
      <c r="O108" s="38" t="s">
        <v>63</v>
      </c>
      <c r="P108" s="103">
        <v>0</v>
      </c>
      <c r="Q108" s="103">
        <v>0</v>
      </c>
      <c r="R108" s="103">
        <v>0</v>
      </c>
      <c r="S108" s="103">
        <v>156</v>
      </c>
      <c r="T108" s="103">
        <v>176</v>
      </c>
      <c r="U108" s="103">
        <v>363</v>
      </c>
      <c r="V108" s="103">
        <v>0</v>
      </c>
      <c r="W108" s="103">
        <v>0</v>
      </c>
      <c r="X108" s="103">
        <f t="shared" si="12"/>
        <v>695</v>
      </c>
    </row>
    <row r="109" spans="1:24">
      <c r="A109" s="68">
        <v>1978</v>
      </c>
      <c r="B109" s="38" t="s">
        <v>63</v>
      </c>
      <c r="C109" s="38" t="s">
        <v>63</v>
      </c>
      <c r="D109" s="103">
        <v>1</v>
      </c>
      <c r="E109" s="103">
        <v>15</v>
      </c>
      <c r="F109" s="103">
        <v>616</v>
      </c>
      <c r="G109" s="103">
        <v>1386</v>
      </c>
      <c r="H109" s="103">
        <v>516</v>
      </c>
      <c r="I109" s="103">
        <v>0</v>
      </c>
      <c r="J109" s="103">
        <v>0</v>
      </c>
      <c r="K109" s="103">
        <v>0</v>
      </c>
      <c r="L109" s="103">
        <f t="shared" si="11"/>
        <v>2534</v>
      </c>
      <c r="N109" s="38" t="s">
        <v>63</v>
      </c>
      <c r="O109" s="38" t="s">
        <v>63</v>
      </c>
      <c r="P109" s="103">
        <v>0</v>
      </c>
      <c r="Q109" s="103">
        <v>12</v>
      </c>
      <c r="R109" s="103">
        <v>1043</v>
      </c>
      <c r="S109" s="103">
        <v>829</v>
      </c>
      <c r="T109" s="103">
        <v>106</v>
      </c>
      <c r="U109" s="103">
        <v>0</v>
      </c>
      <c r="V109" s="103">
        <v>0</v>
      </c>
      <c r="W109" s="103">
        <v>0</v>
      </c>
      <c r="X109" s="103">
        <f t="shared" si="12"/>
        <v>1990</v>
      </c>
    </row>
    <row r="110" spans="1:24">
      <c r="A110" s="68">
        <v>1979</v>
      </c>
      <c r="B110" s="38" t="s">
        <v>63</v>
      </c>
      <c r="C110" s="38" t="s">
        <v>63</v>
      </c>
      <c r="D110" s="103">
        <v>0</v>
      </c>
      <c r="E110" s="103">
        <v>0</v>
      </c>
      <c r="F110" s="103">
        <v>564</v>
      </c>
      <c r="G110" s="103">
        <v>2877</v>
      </c>
      <c r="H110" s="103">
        <v>1110</v>
      </c>
      <c r="I110" s="103">
        <v>75</v>
      </c>
      <c r="J110" s="103">
        <v>0</v>
      </c>
      <c r="K110" s="103">
        <v>0</v>
      </c>
      <c r="L110" s="103">
        <f t="shared" si="11"/>
        <v>4626</v>
      </c>
      <c r="N110" s="38" t="s">
        <v>63</v>
      </c>
      <c r="O110" s="38" t="s">
        <v>63</v>
      </c>
      <c r="P110" s="103">
        <v>0</v>
      </c>
      <c r="Q110" s="103">
        <v>0</v>
      </c>
      <c r="R110" s="103">
        <v>315</v>
      </c>
      <c r="S110" s="103">
        <v>348</v>
      </c>
      <c r="T110" s="103">
        <v>116</v>
      </c>
      <c r="U110" s="103">
        <v>44</v>
      </c>
      <c r="V110" s="103">
        <v>0</v>
      </c>
      <c r="W110" s="103" t="s">
        <v>15</v>
      </c>
      <c r="X110" s="103">
        <f t="shared" si="12"/>
        <v>823</v>
      </c>
    </row>
    <row r="111" spans="1:24">
      <c r="A111" s="68">
        <v>1980</v>
      </c>
      <c r="B111" s="38" t="s">
        <v>63</v>
      </c>
      <c r="C111" s="38" t="s">
        <v>63</v>
      </c>
      <c r="D111" s="103">
        <v>1</v>
      </c>
      <c r="E111" s="103">
        <v>51</v>
      </c>
      <c r="F111" s="103">
        <v>328</v>
      </c>
      <c r="G111" s="103">
        <v>721</v>
      </c>
      <c r="H111" s="103">
        <v>194</v>
      </c>
      <c r="I111" s="103">
        <v>13</v>
      </c>
      <c r="J111" s="103">
        <v>0</v>
      </c>
      <c r="K111" s="103">
        <v>0</v>
      </c>
      <c r="L111" s="103">
        <f t="shared" si="11"/>
        <v>1308</v>
      </c>
      <c r="N111" s="38" t="s">
        <v>63</v>
      </c>
      <c r="O111" s="38" t="s">
        <v>63</v>
      </c>
      <c r="P111" s="103">
        <v>0</v>
      </c>
      <c r="Q111" s="103">
        <v>49</v>
      </c>
      <c r="R111" s="103">
        <v>320</v>
      </c>
      <c r="S111" s="103">
        <v>791</v>
      </c>
      <c r="T111" s="103">
        <v>107</v>
      </c>
      <c r="U111" s="103">
        <v>0</v>
      </c>
      <c r="V111" s="103">
        <v>0</v>
      </c>
      <c r="W111" s="103" t="s">
        <v>15</v>
      </c>
      <c r="X111" s="103">
        <f t="shared" si="12"/>
        <v>1267</v>
      </c>
    </row>
    <row r="112" spans="1:24">
      <c r="A112" s="68">
        <v>1981</v>
      </c>
      <c r="B112" s="38" t="s">
        <v>63</v>
      </c>
      <c r="C112" s="38" t="s">
        <v>63</v>
      </c>
      <c r="D112" s="103">
        <v>5</v>
      </c>
      <c r="E112" s="103">
        <v>37</v>
      </c>
      <c r="F112" s="103">
        <v>434</v>
      </c>
      <c r="G112" s="103">
        <v>1006</v>
      </c>
      <c r="H112" s="103">
        <v>290</v>
      </c>
      <c r="I112" s="103">
        <v>10</v>
      </c>
      <c r="J112" s="103">
        <v>5</v>
      </c>
      <c r="K112" s="103">
        <v>0</v>
      </c>
      <c r="L112" s="103">
        <f t="shared" si="11"/>
        <v>1787</v>
      </c>
      <c r="N112" s="38" t="s">
        <v>63</v>
      </c>
      <c r="O112" s="38" t="s">
        <v>63</v>
      </c>
      <c r="P112" s="103">
        <v>0</v>
      </c>
      <c r="Q112" s="103">
        <v>0</v>
      </c>
      <c r="R112" s="103">
        <v>0</v>
      </c>
      <c r="S112" s="103">
        <v>340</v>
      </c>
      <c r="T112" s="103">
        <v>181</v>
      </c>
      <c r="U112" s="103">
        <v>0</v>
      </c>
      <c r="V112" s="103">
        <v>0</v>
      </c>
      <c r="W112" s="103">
        <v>0</v>
      </c>
      <c r="X112" s="103">
        <f t="shared" si="12"/>
        <v>521</v>
      </c>
    </row>
    <row r="113" spans="1:24">
      <c r="A113" s="68">
        <v>1982</v>
      </c>
      <c r="B113" s="38" t="s">
        <v>63</v>
      </c>
      <c r="C113" s="38" t="s">
        <v>63</v>
      </c>
      <c r="D113" s="103">
        <v>0</v>
      </c>
      <c r="E113" s="103">
        <v>62</v>
      </c>
      <c r="F113" s="103">
        <v>843</v>
      </c>
      <c r="G113" s="103">
        <v>1319</v>
      </c>
      <c r="H113" s="103">
        <v>709</v>
      </c>
      <c r="I113" s="103">
        <v>15</v>
      </c>
      <c r="J113" s="103">
        <v>0</v>
      </c>
      <c r="K113" s="103">
        <v>0</v>
      </c>
      <c r="L113" s="103">
        <f t="shared" si="11"/>
        <v>2948</v>
      </c>
      <c r="N113" s="38" t="s">
        <v>63</v>
      </c>
      <c r="O113" s="38" t="s">
        <v>63</v>
      </c>
      <c r="P113" s="103">
        <v>0</v>
      </c>
      <c r="Q113" s="103">
        <v>0</v>
      </c>
      <c r="R113" s="103">
        <v>193</v>
      </c>
      <c r="S113" s="103">
        <v>546</v>
      </c>
      <c r="T113" s="103">
        <v>167</v>
      </c>
      <c r="U113" s="103">
        <v>15</v>
      </c>
      <c r="V113" s="103">
        <v>0</v>
      </c>
      <c r="W113" s="103">
        <v>0</v>
      </c>
      <c r="X113" s="103">
        <f t="shared" si="12"/>
        <v>921</v>
      </c>
    </row>
    <row r="114" spans="1:24">
      <c r="A114" s="68">
        <v>1983</v>
      </c>
      <c r="B114" s="38" t="s">
        <v>63</v>
      </c>
      <c r="C114" s="38" t="s">
        <v>63</v>
      </c>
      <c r="D114" s="103">
        <v>0</v>
      </c>
      <c r="E114" s="103">
        <v>12</v>
      </c>
      <c r="F114" s="103">
        <v>747</v>
      </c>
      <c r="G114" s="103">
        <v>931</v>
      </c>
      <c r="H114" s="103">
        <v>232</v>
      </c>
      <c r="I114" s="103">
        <v>11</v>
      </c>
      <c r="J114" s="103">
        <v>0</v>
      </c>
      <c r="K114" s="103">
        <v>0</v>
      </c>
      <c r="L114" s="103">
        <f t="shared" si="11"/>
        <v>1933</v>
      </c>
      <c r="N114" s="38" t="s">
        <v>63</v>
      </c>
      <c r="O114" s="38" t="s">
        <v>63</v>
      </c>
      <c r="P114" s="103">
        <v>0</v>
      </c>
      <c r="Q114" s="103">
        <v>0</v>
      </c>
      <c r="R114" s="103">
        <v>347</v>
      </c>
      <c r="S114" s="103">
        <v>1169</v>
      </c>
      <c r="T114" s="103">
        <v>215</v>
      </c>
      <c r="U114" s="103">
        <v>0</v>
      </c>
      <c r="V114" s="103">
        <v>0</v>
      </c>
      <c r="W114" s="103">
        <v>0</v>
      </c>
      <c r="X114" s="103">
        <f t="shared" si="12"/>
        <v>1731</v>
      </c>
    </row>
    <row r="115" spans="1:24">
      <c r="A115" s="68">
        <v>1984</v>
      </c>
      <c r="B115" s="38" t="s">
        <v>63</v>
      </c>
      <c r="C115" s="38" t="s">
        <v>63</v>
      </c>
      <c r="D115" s="103">
        <v>1</v>
      </c>
      <c r="E115" s="103">
        <v>3</v>
      </c>
      <c r="F115" s="103">
        <v>251</v>
      </c>
      <c r="G115" s="103">
        <v>594</v>
      </c>
      <c r="H115" s="103">
        <v>143</v>
      </c>
      <c r="I115" s="103">
        <v>7</v>
      </c>
      <c r="J115" s="103">
        <v>0</v>
      </c>
      <c r="K115" s="103">
        <v>0</v>
      </c>
      <c r="L115" s="103">
        <f t="shared" si="11"/>
        <v>999</v>
      </c>
      <c r="N115" s="38" t="s">
        <v>63</v>
      </c>
      <c r="O115" s="38" t="s">
        <v>63</v>
      </c>
      <c r="P115" s="103">
        <v>0</v>
      </c>
      <c r="Q115" s="103">
        <v>0</v>
      </c>
      <c r="R115" s="103">
        <v>104</v>
      </c>
      <c r="S115" s="103">
        <v>494</v>
      </c>
      <c r="T115" s="103">
        <v>116</v>
      </c>
      <c r="U115" s="103">
        <v>0</v>
      </c>
      <c r="V115" s="103">
        <v>0</v>
      </c>
      <c r="W115" s="103">
        <v>0</v>
      </c>
      <c r="X115" s="103">
        <f t="shared" si="12"/>
        <v>714</v>
      </c>
    </row>
    <row r="116" spans="1:24">
      <c r="A116" s="68">
        <v>1985</v>
      </c>
      <c r="B116" s="38" t="s">
        <v>63</v>
      </c>
      <c r="C116" s="38" t="s">
        <v>63</v>
      </c>
      <c r="D116" s="103">
        <v>1</v>
      </c>
      <c r="E116" s="103">
        <v>33</v>
      </c>
      <c r="F116" s="103">
        <v>806</v>
      </c>
      <c r="G116" s="103">
        <v>3913</v>
      </c>
      <c r="H116" s="103">
        <v>221</v>
      </c>
      <c r="I116" s="103">
        <v>10</v>
      </c>
      <c r="J116" s="103">
        <v>1</v>
      </c>
      <c r="K116" s="103">
        <v>0</v>
      </c>
      <c r="L116" s="103">
        <f t="shared" si="11"/>
        <v>4985</v>
      </c>
      <c r="N116" s="38" t="s">
        <v>63</v>
      </c>
      <c r="O116" s="38" t="s">
        <v>63</v>
      </c>
      <c r="P116" s="103">
        <v>0</v>
      </c>
      <c r="Q116" s="103">
        <v>0</v>
      </c>
      <c r="R116" s="103">
        <v>474</v>
      </c>
      <c r="S116" s="103">
        <v>290</v>
      </c>
      <c r="T116" s="103">
        <v>8</v>
      </c>
      <c r="U116" s="103">
        <v>0</v>
      </c>
      <c r="V116" s="103">
        <v>0</v>
      </c>
      <c r="W116" s="103">
        <v>0</v>
      </c>
      <c r="X116" s="103">
        <f t="shared" si="12"/>
        <v>772</v>
      </c>
    </row>
    <row r="117" spans="1:24">
      <c r="A117" s="68">
        <v>1986</v>
      </c>
      <c r="B117" s="103">
        <v>0</v>
      </c>
      <c r="C117" s="103">
        <v>0</v>
      </c>
      <c r="D117" s="103">
        <v>8</v>
      </c>
      <c r="E117" s="103">
        <v>170</v>
      </c>
      <c r="F117" s="103">
        <v>3227</v>
      </c>
      <c r="G117" s="103">
        <v>6399</v>
      </c>
      <c r="H117" s="103">
        <v>780</v>
      </c>
      <c r="I117" s="103">
        <v>0</v>
      </c>
      <c r="J117" s="103">
        <v>0</v>
      </c>
      <c r="K117" s="103">
        <v>0</v>
      </c>
      <c r="L117" s="103">
        <f t="shared" si="11"/>
        <v>10584</v>
      </c>
      <c r="N117" s="103">
        <v>0</v>
      </c>
      <c r="O117" s="103">
        <v>0</v>
      </c>
      <c r="P117" s="103">
        <v>0</v>
      </c>
      <c r="Q117" s="103">
        <v>13</v>
      </c>
      <c r="R117" s="103">
        <v>189</v>
      </c>
      <c r="S117" s="103">
        <v>1140</v>
      </c>
      <c r="T117" s="103">
        <v>249</v>
      </c>
      <c r="U117" s="103">
        <v>3</v>
      </c>
      <c r="V117" s="103">
        <v>0</v>
      </c>
      <c r="W117" s="103">
        <v>0</v>
      </c>
      <c r="X117" s="103">
        <f t="shared" si="12"/>
        <v>1594</v>
      </c>
    </row>
    <row r="118" spans="1:24">
      <c r="A118" s="68">
        <v>1987</v>
      </c>
      <c r="B118" s="103">
        <v>0</v>
      </c>
      <c r="C118" s="103">
        <v>4</v>
      </c>
      <c r="D118" s="103">
        <v>45</v>
      </c>
      <c r="E118" s="103">
        <v>253</v>
      </c>
      <c r="F118" s="103">
        <v>2359</v>
      </c>
      <c r="G118" s="103">
        <v>5208</v>
      </c>
      <c r="H118" s="103">
        <v>1115</v>
      </c>
      <c r="I118" s="103">
        <v>217</v>
      </c>
      <c r="J118" s="103">
        <v>0</v>
      </c>
      <c r="K118" s="103">
        <v>0</v>
      </c>
      <c r="L118" s="103">
        <f t="shared" si="11"/>
        <v>9201</v>
      </c>
      <c r="N118" s="103">
        <v>0</v>
      </c>
      <c r="O118" s="103">
        <v>0</v>
      </c>
      <c r="P118" s="103">
        <v>0</v>
      </c>
      <c r="Q118" s="103">
        <v>0</v>
      </c>
      <c r="R118" s="103">
        <v>671</v>
      </c>
      <c r="S118" s="103">
        <v>1125</v>
      </c>
      <c r="T118" s="103">
        <v>471</v>
      </c>
      <c r="U118" s="103">
        <v>241</v>
      </c>
      <c r="V118" s="103">
        <v>0</v>
      </c>
      <c r="W118" s="103">
        <v>0</v>
      </c>
      <c r="X118" s="103">
        <f t="shared" si="12"/>
        <v>2508</v>
      </c>
    </row>
    <row r="119" spans="1:24">
      <c r="A119" s="68">
        <v>1988</v>
      </c>
      <c r="B119" s="103">
        <v>0</v>
      </c>
      <c r="C119" s="103">
        <v>0</v>
      </c>
      <c r="D119" s="103">
        <v>311</v>
      </c>
      <c r="E119" s="103">
        <v>1110</v>
      </c>
      <c r="F119" s="103">
        <v>3431</v>
      </c>
      <c r="G119" s="103">
        <v>3799</v>
      </c>
      <c r="H119" s="103">
        <v>707</v>
      </c>
      <c r="I119" s="103">
        <v>48</v>
      </c>
      <c r="J119" s="103">
        <v>0</v>
      </c>
      <c r="K119" s="103">
        <v>0</v>
      </c>
      <c r="L119" s="103">
        <f t="shared" si="11"/>
        <v>9406</v>
      </c>
      <c r="N119" s="103">
        <v>0</v>
      </c>
      <c r="O119" s="103">
        <v>0</v>
      </c>
      <c r="P119" s="103">
        <v>0</v>
      </c>
      <c r="Q119" s="103">
        <v>81</v>
      </c>
      <c r="R119" s="103">
        <v>163</v>
      </c>
      <c r="S119" s="103">
        <v>2809</v>
      </c>
      <c r="T119" s="103">
        <v>95</v>
      </c>
      <c r="U119" s="103">
        <v>0</v>
      </c>
      <c r="V119" s="103">
        <v>0</v>
      </c>
      <c r="W119" s="103">
        <v>0</v>
      </c>
      <c r="X119" s="103">
        <f t="shared" si="12"/>
        <v>3148</v>
      </c>
    </row>
    <row r="120" spans="1:24">
      <c r="A120" s="68">
        <v>1989</v>
      </c>
      <c r="B120" s="103">
        <v>0</v>
      </c>
      <c r="C120" s="103">
        <v>0</v>
      </c>
      <c r="D120" s="103">
        <v>58</v>
      </c>
      <c r="E120" s="103">
        <v>182</v>
      </c>
      <c r="F120" s="103">
        <v>2527</v>
      </c>
      <c r="G120" s="103">
        <v>2409</v>
      </c>
      <c r="H120" s="103">
        <v>579</v>
      </c>
      <c r="I120" s="103">
        <v>36</v>
      </c>
      <c r="J120" s="103">
        <v>12</v>
      </c>
      <c r="K120" s="103">
        <v>0</v>
      </c>
      <c r="L120" s="103">
        <f t="shared" si="11"/>
        <v>5803</v>
      </c>
      <c r="N120" s="103">
        <v>0</v>
      </c>
      <c r="O120" s="103">
        <v>0</v>
      </c>
      <c r="P120" s="103">
        <v>0</v>
      </c>
      <c r="Q120" s="103">
        <v>14</v>
      </c>
      <c r="R120" s="103">
        <v>1084</v>
      </c>
      <c r="S120" s="103">
        <v>2109</v>
      </c>
      <c r="T120" s="103">
        <v>397</v>
      </c>
      <c r="U120" s="103">
        <v>75</v>
      </c>
      <c r="V120" s="103">
        <v>0</v>
      </c>
      <c r="W120" s="103">
        <v>0</v>
      </c>
      <c r="X120" s="103">
        <f t="shared" si="12"/>
        <v>3679</v>
      </c>
    </row>
    <row r="121" spans="1:24">
      <c r="A121" s="68">
        <v>1990</v>
      </c>
      <c r="B121" s="103">
        <v>0</v>
      </c>
      <c r="C121" s="103">
        <v>0</v>
      </c>
      <c r="D121" s="103">
        <v>1</v>
      </c>
      <c r="E121" s="103">
        <v>84</v>
      </c>
      <c r="F121" s="103">
        <v>1588</v>
      </c>
      <c r="G121" s="103">
        <v>1472</v>
      </c>
      <c r="H121" s="103">
        <v>191</v>
      </c>
      <c r="I121" s="103">
        <v>52</v>
      </c>
      <c r="J121" s="103">
        <v>0</v>
      </c>
      <c r="K121" s="103">
        <v>0</v>
      </c>
      <c r="L121" s="103">
        <f t="shared" si="11"/>
        <v>3388</v>
      </c>
      <c r="N121" s="103">
        <v>0</v>
      </c>
      <c r="O121" s="103">
        <v>0</v>
      </c>
      <c r="P121" s="103">
        <v>0</v>
      </c>
      <c r="Q121" s="103">
        <v>84</v>
      </c>
      <c r="R121" s="103">
        <v>2193</v>
      </c>
      <c r="S121" s="103">
        <v>2127</v>
      </c>
      <c r="T121" s="103">
        <v>107</v>
      </c>
      <c r="U121" s="103">
        <v>29</v>
      </c>
      <c r="V121" s="103">
        <v>0</v>
      </c>
      <c r="W121" s="103">
        <v>0</v>
      </c>
      <c r="X121" s="103">
        <f t="shared" si="12"/>
        <v>4540</v>
      </c>
    </row>
    <row r="122" spans="1:24">
      <c r="A122" s="68">
        <v>1991</v>
      </c>
      <c r="B122" s="103">
        <v>0</v>
      </c>
      <c r="C122" s="103">
        <v>0</v>
      </c>
      <c r="D122" s="103">
        <v>6</v>
      </c>
      <c r="E122" s="103">
        <v>156</v>
      </c>
      <c r="F122" s="103">
        <v>1629</v>
      </c>
      <c r="G122" s="103">
        <v>3580</v>
      </c>
      <c r="H122" s="103">
        <v>467</v>
      </c>
      <c r="I122" s="103">
        <v>16</v>
      </c>
      <c r="J122" s="38" t="s">
        <v>63</v>
      </c>
      <c r="K122" s="38" t="s">
        <v>63</v>
      </c>
      <c r="L122" s="103">
        <f t="shared" si="11"/>
        <v>5854</v>
      </c>
      <c r="N122" s="103">
        <v>0</v>
      </c>
      <c r="O122" s="103">
        <v>0</v>
      </c>
      <c r="P122" s="103">
        <v>0</v>
      </c>
      <c r="Q122" s="103">
        <v>500</v>
      </c>
      <c r="R122" s="103">
        <v>7894</v>
      </c>
      <c r="S122" s="103">
        <v>9557</v>
      </c>
      <c r="T122" s="103">
        <v>627</v>
      </c>
      <c r="U122" s="103">
        <v>8</v>
      </c>
      <c r="V122" s="38" t="s">
        <v>63</v>
      </c>
      <c r="W122" s="38" t="s">
        <v>63</v>
      </c>
      <c r="X122" s="103">
        <f t="shared" si="12"/>
        <v>18586</v>
      </c>
    </row>
    <row r="123" spans="1:24">
      <c r="A123" s="68">
        <v>1992</v>
      </c>
      <c r="B123" s="103">
        <v>0</v>
      </c>
      <c r="C123" s="103">
        <v>2</v>
      </c>
      <c r="D123" s="103">
        <v>80</v>
      </c>
      <c r="E123" s="103">
        <v>983</v>
      </c>
      <c r="F123" s="103">
        <v>54</v>
      </c>
      <c r="G123" s="103">
        <v>2412</v>
      </c>
      <c r="H123" s="103" t="s">
        <v>15</v>
      </c>
      <c r="I123" s="103">
        <v>707</v>
      </c>
      <c r="J123" s="103">
        <v>24</v>
      </c>
      <c r="K123" s="103">
        <v>1</v>
      </c>
      <c r="L123" s="103">
        <f t="shared" si="11"/>
        <v>4263</v>
      </c>
      <c r="N123" s="103">
        <v>0</v>
      </c>
      <c r="O123" s="103">
        <v>0</v>
      </c>
      <c r="P123" s="103">
        <v>0</v>
      </c>
      <c r="Q123" s="103">
        <v>284</v>
      </c>
      <c r="R123" s="103">
        <v>151</v>
      </c>
      <c r="S123" s="103">
        <v>2467</v>
      </c>
      <c r="T123" s="103" t="s">
        <v>15</v>
      </c>
      <c r="U123" s="103">
        <v>405</v>
      </c>
      <c r="V123" s="103">
        <v>25</v>
      </c>
      <c r="W123" s="103">
        <v>0</v>
      </c>
      <c r="X123" s="103">
        <f t="shared" si="12"/>
        <v>3332</v>
      </c>
    </row>
    <row r="124" spans="1:24">
      <c r="A124" s="68">
        <v>1993</v>
      </c>
      <c r="B124" s="103">
        <v>2</v>
      </c>
      <c r="C124" s="103">
        <v>43</v>
      </c>
      <c r="D124" s="103">
        <v>210</v>
      </c>
      <c r="E124" s="103">
        <v>284</v>
      </c>
      <c r="F124" s="103">
        <v>491</v>
      </c>
      <c r="G124" s="103">
        <v>2615</v>
      </c>
      <c r="H124" s="103">
        <v>1929</v>
      </c>
      <c r="I124" s="103">
        <v>233</v>
      </c>
      <c r="J124" s="103">
        <v>14</v>
      </c>
      <c r="K124" s="103">
        <v>0</v>
      </c>
      <c r="L124" s="103">
        <f t="shared" si="11"/>
        <v>5821</v>
      </c>
      <c r="N124" s="103">
        <v>0</v>
      </c>
      <c r="O124" s="103">
        <v>5</v>
      </c>
      <c r="P124" s="103">
        <v>4</v>
      </c>
      <c r="Q124" s="103">
        <v>96</v>
      </c>
      <c r="R124" s="103">
        <v>712</v>
      </c>
      <c r="S124" s="103">
        <v>9448</v>
      </c>
      <c r="T124" s="103">
        <v>1936</v>
      </c>
      <c r="U124" s="103">
        <v>123</v>
      </c>
      <c r="V124" s="103">
        <v>3</v>
      </c>
      <c r="W124" s="103">
        <v>0</v>
      </c>
      <c r="X124" s="103">
        <f t="shared" si="12"/>
        <v>12327</v>
      </c>
    </row>
    <row r="125" spans="1:24">
      <c r="A125" s="68">
        <v>1994</v>
      </c>
      <c r="B125" s="103">
        <v>27</v>
      </c>
      <c r="C125" s="103">
        <v>78</v>
      </c>
      <c r="D125" s="103">
        <v>872</v>
      </c>
      <c r="E125" s="103">
        <v>3343</v>
      </c>
      <c r="F125" s="103">
        <v>7060</v>
      </c>
      <c r="G125" s="103" t="s">
        <v>15</v>
      </c>
      <c r="H125" s="103">
        <v>2320</v>
      </c>
      <c r="I125" s="103">
        <v>309</v>
      </c>
      <c r="J125" s="103">
        <v>9</v>
      </c>
      <c r="K125" s="38" t="s">
        <v>63</v>
      </c>
      <c r="L125" s="103">
        <f t="shared" si="11"/>
        <v>14018</v>
      </c>
      <c r="N125" s="103">
        <v>0</v>
      </c>
      <c r="O125" s="103">
        <v>0</v>
      </c>
      <c r="P125" s="103">
        <v>13</v>
      </c>
      <c r="Q125" s="103">
        <v>0</v>
      </c>
      <c r="R125" s="103">
        <v>171</v>
      </c>
      <c r="S125" s="103" t="s">
        <v>15</v>
      </c>
      <c r="T125" s="103">
        <v>39</v>
      </c>
      <c r="U125" s="103">
        <v>0</v>
      </c>
      <c r="V125" s="103">
        <v>3</v>
      </c>
      <c r="W125" s="38" t="s">
        <v>63</v>
      </c>
      <c r="X125" s="103">
        <f t="shared" si="12"/>
        <v>226</v>
      </c>
    </row>
    <row r="126" spans="1:24">
      <c r="A126" s="68">
        <v>1995</v>
      </c>
      <c r="B126" s="103">
        <v>229</v>
      </c>
      <c r="C126" s="103">
        <v>300</v>
      </c>
      <c r="D126" s="103">
        <v>976</v>
      </c>
      <c r="E126" s="103">
        <v>1146</v>
      </c>
      <c r="F126" s="103">
        <v>20464</v>
      </c>
      <c r="G126" s="103" t="s">
        <v>15</v>
      </c>
      <c r="H126" s="103">
        <v>4795</v>
      </c>
      <c r="I126" s="103">
        <v>1015</v>
      </c>
      <c r="J126" s="103">
        <v>123</v>
      </c>
      <c r="K126" s="38" t="s">
        <v>63</v>
      </c>
      <c r="L126" s="103">
        <f t="shared" si="11"/>
        <v>29048</v>
      </c>
      <c r="N126" s="103">
        <v>0</v>
      </c>
      <c r="O126" s="103">
        <v>0</v>
      </c>
      <c r="P126" s="103">
        <v>5</v>
      </c>
      <c r="Q126" s="103">
        <v>3</v>
      </c>
      <c r="R126" s="103">
        <v>307</v>
      </c>
      <c r="S126" s="103" t="s">
        <v>15</v>
      </c>
      <c r="T126" s="103">
        <v>111</v>
      </c>
      <c r="U126" s="103">
        <v>20</v>
      </c>
      <c r="V126" s="103">
        <v>9</v>
      </c>
      <c r="W126" s="38" t="s">
        <v>63</v>
      </c>
      <c r="X126" s="103">
        <f t="shared" si="12"/>
        <v>455</v>
      </c>
    </row>
    <row r="127" spans="1:24">
      <c r="A127" s="68">
        <v>1996</v>
      </c>
      <c r="B127" s="103">
        <v>11</v>
      </c>
      <c r="C127" s="103">
        <v>277</v>
      </c>
      <c r="D127" s="103">
        <v>1368</v>
      </c>
      <c r="E127" s="103">
        <v>1945</v>
      </c>
      <c r="F127" s="103">
        <v>13727</v>
      </c>
      <c r="G127" s="103">
        <v>1900</v>
      </c>
      <c r="H127" s="103">
        <v>3213</v>
      </c>
      <c r="I127" s="103">
        <v>1450</v>
      </c>
      <c r="J127" s="103">
        <v>111</v>
      </c>
      <c r="K127" s="38" t="s">
        <v>63</v>
      </c>
      <c r="L127" s="103">
        <f t="shared" si="11"/>
        <v>24002</v>
      </c>
      <c r="N127" s="103" t="s">
        <v>15</v>
      </c>
      <c r="O127" s="103" t="s">
        <v>15</v>
      </c>
      <c r="P127" s="103">
        <v>3</v>
      </c>
      <c r="Q127" s="103" t="s">
        <v>15</v>
      </c>
      <c r="R127" s="103">
        <v>180</v>
      </c>
      <c r="S127" s="103">
        <v>23</v>
      </c>
      <c r="T127" s="103">
        <v>98</v>
      </c>
      <c r="U127" s="103">
        <v>30</v>
      </c>
      <c r="V127" s="103" t="s">
        <v>15</v>
      </c>
      <c r="W127" s="103" t="s">
        <v>15</v>
      </c>
      <c r="X127" s="103">
        <f t="shared" si="12"/>
        <v>334</v>
      </c>
    </row>
    <row r="128" spans="1:24">
      <c r="A128" s="68">
        <v>1997</v>
      </c>
      <c r="B128" s="38" t="s">
        <v>63</v>
      </c>
      <c r="C128" s="103">
        <v>128</v>
      </c>
      <c r="D128" s="103">
        <v>475</v>
      </c>
      <c r="E128" s="103">
        <v>1871</v>
      </c>
      <c r="F128" s="103">
        <v>4168</v>
      </c>
      <c r="G128" s="103">
        <v>3615</v>
      </c>
      <c r="H128" s="103">
        <v>1259</v>
      </c>
      <c r="I128" s="103">
        <v>68</v>
      </c>
      <c r="J128" s="38" t="s">
        <v>63</v>
      </c>
      <c r="K128" s="38" t="s">
        <v>63</v>
      </c>
      <c r="L128" s="103">
        <f t="shared" si="11"/>
        <v>11584</v>
      </c>
      <c r="N128" s="103" t="s">
        <v>15</v>
      </c>
      <c r="O128" s="103" t="s">
        <v>15</v>
      </c>
      <c r="P128" s="103" t="s">
        <v>15</v>
      </c>
      <c r="Q128" s="103">
        <v>8</v>
      </c>
      <c r="R128" s="103">
        <v>21</v>
      </c>
      <c r="S128" s="103">
        <v>21</v>
      </c>
      <c r="T128" s="103">
        <v>9</v>
      </c>
      <c r="U128" s="103" t="s">
        <v>15</v>
      </c>
      <c r="V128" s="103" t="s">
        <v>15</v>
      </c>
      <c r="W128" s="103" t="s">
        <v>15</v>
      </c>
      <c r="X128" s="103">
        <f t="shared" si="12"/>
        <v>59</v>
      </c>
    </row>
    <row r="129" spans="1:24">
      <c r="A129" s="68">
        <v>1998</v>
      </c>
      <c r="B129" s="38" t="s">
        <v>63</v>
      </c>
      <c r="C129" s="103">
        <v>40</v>
      </c>
      <c r="D129" s="38" t="s">
        <v>63</v>
      </c>
      <c r="E129" s="103">
        <v>594</v>
      </c>
      <c r="F129" s="103">
        <v>520</v>
      </c>
      <c r="G129" s="103">
        <v>683</v>
      </c>
      <c r="H129" s="103">
        <v>2197</v>
      </c>
      <c r="I129" s="103">
        <v>629</v>
      </c>
      <c r="J129" s="103">
        <v>0</v>
      </c>
      <c r="K129" s="38" t="s">
        <v>63</v>
      </c>
      <c r="L129" s="103">
        <f t="shared" si="11"/>
        <v>4663</v>
      </c>
      <c r="N129" s="103" t="s">
        <v>15</v>
      </c>
      <c r="O129" s="103" t="s">
        <v>15</v>
      </c>
      <c r="P129" s="103" t="s">
        <v>15</v>
      </c>
      <c r="Q129" s="103" t="s">
        <v>15</v>
      </c>
      <c r="R129" s="103" t="s">
        <v>15</v>
      </c>
      <c r="S129" s="103" t="s">
        <v>15</v>
      </c>
      <c r="T129" s="103">
        <v>3</v>
      </c>
      <c r="U129" s="103" t="s">
        <v>15</v>
      </c>
      <c r="V129" s="103" t="s">
        <v>15</v>
      </c>
      <c r="W129" s="103" t="s">
        <v>15</v>
      </c>
      <c r="X129" s="103">
        <f t="shared" si="12"/>
        <v>3</v>
      </c>
    </row>
    <row r="130" spans="1:24">
      <c r="A130" s="68">
        <v>1999</v>
      </c>
      <c r="B130" s="103">
        <v>0</v>
      </c>
      <c r="C130" s="103">
        <v>1</v>
      </c>
      <c r="D130" s="103">
        <v>22</v>
      </c>
      <c r="E130" s="103">
        <v>32</v>
      </c>
      <c r="F130" s="103">
        <v>481</v>
      </c>
      <c r="G130" s="103">
        <v>2020</v>
      </c>
      <c r="H130" s="103">
        <v>2550</v>
      </c>
      <c r="I130" s="103">
        <v>157</v>
      </c>
      <c r="J130" s="38" t="s">
        <v>63</v>
      </c>
      <c r="K130" s="38" t="s">
        <v>63</v>
      </c>
      <c r="L130" s="103">
        <f t="shared" si="11"/>
        <v>5263</v>
      </c>
      <c r="N130" s="103" t="s">
        <v>15</v>
      </c>
      <c r="O130" s="103" t="s">
        <v>15</v>
      </c>
      <c r="P130" s="103" t="s">
        <v>15</v>
      </c>
      <c r="Q130" s="103" t="s">
        <v>15</v>
      </c>
      <c r="R130" s="103">
        <v>15</v>
      </c>
      <c r="S130" s="103">
        <v>27</v>
      </c>
      <c r="T130" s="103">
        <v>112</v>
      </c>
      <c r="U130" s="103" t="s">
        <v>15</v>
      </c>
      <c r="V130" s="103" t="s">
        <v>15</v>
      </c>
      <c r="W130" s="103" t="s">
        <v>15</v>
      </c>
      <c r="X130" s="103">
        <f t="shared" si="12"/>
        <v>154</v>
      </c>
    </row>
    <row r="131" spans="1:24">
      <c r="A131" s="68">
        <v>2000</v>
      </c>
      <c r="B131" s="38" t="s">
        <v>63</v>
      </c>
      <c r="C131" s="38" t="s">
        <v>63</v>
      </c>
      <c r="D131" s="103">
        <v>700</v>
      </c>
      <c r="E131" s="103">
        <v>2725</v>
      </c>
      <c r="F131" s="103">
        <v>5720</v>
      </c>
      <c r="G131" s="103">
        <v>8120</v>
      </c>
      <c r="H131" s="103">
        <v>7342</v>
      </c>
      <c r="I131" s="103">
        <v>1335</v>
      </c>
      <c r="J131" s="38">
        <v>0</v>
      </c>
      <c r="K131" s="38" t="s">
        <v>63</v>
      </c>
      <c r="L131" s="103">
        <f t="shared" si="11"/>
        <v>25942</v>
      </c>
      <c r="N131" s="103" t="s">
        <v>15</v>
      </c>
      <c r="O131" s="103" t="s">
        <v>15</v>
      </c>
      <c r="P131" s="103" t="s">
        <v>15</v>
      </c>
      <c r="Q131" s="103" t="s">
        <v>15</v>
      </c>
      <c r="R131" s="103">
        <v>46</v>
      </c>
      <c r="S131" s="103">
        <v>8</v>
      </c>
      <c r="T131" s="103">
        <v>9</v>
      </c>
      <c r="U131" s="103">
        <v>3</v>
      </c>
      <c r="V131" s="103" t="s">
        <v>15</v>
      </c>
      <c r="W131" s="103" t="s">
        <v>15</v>
      </c>
      <c r="X131" s="103">
        <f t="shared" si="12"/>
        <v>66</v>
      </c>
    </row>
    <row r="132" spans="1:24">
      <c r="A132" s="68">
        <v>2001</v>
      </c>
      <c r="B132" s="38" t="s">
        <v>63</v>
      </c>
      <c r="C132" s="103">
        <v>464</v>
      </c>
      <c r="D132" s="103">
        <v>516</v>
      </c>
      <c r="E132" s="103">
        <v>2663</v>
      </c>
      <c r="F132" s="103">
        <v>6305</v>
      </c>
      <c r="G132" s="103">
        <v>10402</v>
      </c>
      <c r="H132" s="103">
        <v>5348</v>
      </c>
      <c r="I132" s="103">
        <v>358</v>
      </c>
      <c r="J132" s="103">
        <v>6</v>
      </c>
      <c r="K132" s="103">
        <v>2</v>
      </c>
      <c r="L132" s="103">
        <f t="shared" si="11"/>
        <v>26064</v>
      </c>
      <c r="N132" s="103" t="s">
        <v>15</v>
      </c>
      <c r="O132" s="103" t="s">
        <v>15</v>
      </c>
      <c r="P132" s="103" t="s">
        <v>15</v>
      </c>
      <c r="Q132" s="103">
        <v>57</v>
      </c>
      <c r="R132" s="103">
        <v>199</v>
      </c>
      <c r="S132" s="103">
        <v>145</v>
      </c>
      <c r="T132" s="103">
        <v>36</v>
      </c>
      <c r="U132" s="103" t="s">
        <v>15</v>
      </c>
      <c r="V132" s="103" t="s">
        <v>15</v>
      </c>
      <c r="W132" s="103" t="s">
        <v>15</v>
      </c>
      <c r="X132" s="103">
        <f t="shared" si="12"/>
        <v>437</v>
      </c>
    </row>
    <row r="133" spans="1:24">
      <c r="A133" s="68">
        <v>2002</v>
      </c>
      <c r="B133" s="103">
        <v>14</v>
      </c>
      <c r="C133" s="103">
        <v>200</v>
      </c>
      <c r="D133" s="103">
        <v>2496</v>
      </c>
      <c r="E133" s="103">
        <v>3960</v>
      </c>
      <c r="F133" s="103">
        <v>8636</v>
      </c>
      <c r="G133" s="103">
        <v>11582</v>
      </c>
      <c r="H133" s="103">
        <v>4151</v>
      </c>
      <c r="I133" s="103">
        <v>163</v>
      </c>
      <c r="J133" s="103">
        <v>0</v>
      </c>
      <c r="K133" s="103">
        <v>0</v>
      </c>
      <c r="L133" s="103">
        <f t="shared" si="11"/>
        <v>31202</v>
      </c>
      <c r="N133" s="103" t="s">
        <v>15</v>
      </c>
      <c r="O133" s="103" t="s">
        <v>15</v>
      </c>
      <c r="P133" s="103" t="s">
        <v>15</v>
      </c>
      <c r="Q133" s="103">
        <v>3</v>
      </c>
      <c r="R133" s="103">
        <v>47</v>
      </c>
      <c r="S133" s="103">
        <v>127</v>
      </c>
      <c r="T133" s="103">
        <v>30</v>
      </c>
      <c r="U133" s="103" t="s">
        <v>15</v>
      </c>
      <c r="V133" s="103" t="s">
        <v>15</v>
      </c>
      <c r="W133" s="103" t="s">
        <v>15</v>
      </c>
      <c r="X133" s="103">
        <f t="shared" si="12"/>
        <v>207</v>
      </c>
    </row>
    <row r="134" spans="1:24">
      <c r="A134" s="68">
        <v>2003</v>
      </c>
      <c r="B134" s="103">
        <v>444</v>
      </c>
      <c r="C134" s="103">
        <v>845</v>
      </c>
      <c r="D134" s="103">
        <v>428</v>
      </c>
      <c r="E134" s="103">
        <v>1222</v>
      </c>
      <c r="F134" s="103">
        <v>5063</v>
      </c>
      <c r="G134" s="103">
        <v>6353</v>
      </c>
      <c r="H134" s="103">
        <v>1420</v>
      </c>
      <c r="I134" s="103">
        <v>400</v>
      </c>
      <c r="J134" s="103">
        <v>5</v>
      </c>
      <c r="K134" s="103">
        <v>0</v>
      </c>
      <c r="L134" s="103">
        <f t="shared" si="11"/>
        <v>16180</v>
      </c>
      <c r="N134" s="103" t="s">
        <v>15</v>
      </c>
      <c r="O134" s="103" t="s">
        <v>15</v>
      </c>
      <c r="P134" s="103" t="s">
        <v>15</v>
      </c>
      <c r="Q134" s="103">
        <v>3</v>
      </c>
      <c r="R134" s="103">
        <v>45</v>
      </c>
      <c r="S134" s="103">
        <v>45</v>
      </c>
      <c r="T134" s="103">
        <v>11</v>
      </c>
      <c r="U134" s="103">
        <v>5</v>
      </c>
      <c r="V134" s="103" t="s">
        <v>15</v>
      </c>
      <c r="W134" s="103" t="s">
        <v>15</v>
      </c>
      <c r="X134" s="103">
        <f t="shared" si="12"/>
        <v>109</v>
      </c>
    </row>
    <row r="135" spans="1:24">
      <c r="A135" s="68">
        <v>2004</v>
      </c>
      <c r="B135" s="103">
        <v>41</v>
      </c>
      <c r="C135" s="103">
        <v>510</v>
      </c>
      <c r="D135" s="103">
        <v>107</v>
      </c>
      <c r="E135" s="103">
        <v>1657</v>
      </c>
      <c r="F135" s="103">
        <v>8494</v>
      </c>
      <c r="G135" s="103">
        <v>10211</v>
      </c>
      <c r="H135" s="103">
        <v>1334</v>
      </c>
      <c r="I135" s="103">
        <v>729</v>
      </c>
      <c r="J135" s="103">
        <v>122</v>
      </c>
      <c r="K135" s="103">
        <v>0</v>
      </c>
      <c r="L135" s="103">
        <f t="shared" si="11"/>
        <v>23205</v>
      </c>
      <c r="N135" s="103" t="s">
        <v>15</v>
      </c>
      <c r="O135" s="103" t="s">
        <v>15</v>
      </c>
      <c r="P135" s="103" t="s">
        <v>15</v>
      </c>
      <c r="Q135" s="103" t="s">
        <v>15</v>
      </c>
      <c r="R135" s="103">
        <v>64</v>
      </c>
      <c r="S135" s="103">
        <v>230</v>
      </c>
      <c r="T135" s="103">
        <v>61</v>
      </c>
      <c r="U135" s="103">
        <v>21</v>
      </c>
      <c r="V135" s="103" t="s">
        <v>15</v>
      </c>
      <c r="W135" s="103" t="s">
        <v>15</v>
      </c>
      <c r="X135" s="103">
        <f t="shared" si="12"/>
        <v>376</v>
      </c>
    </row>
    <row r="136" spans="1:24">
      <c r="A136" s="68">
        <v>2005</v>
      </c>
      <c r="B136" s="103">
        <v>285</v>
      </c>
      <c r="C136" s="103">
        <v>111</v>
      </c>
      <c r="D136" s="103">
        <v>183</v>
      </c>
      <c r="E136" s="103">
        <v>1142</v>
      </c>
      <c r="F136" s="103">
        <v>3848</v>
      </c>
      <c r="G136" s="103">
        <v>6632</v>
      </c>
      <c r="H136" s="103">
        <v>9642</v>
      </c>
      <c r="I136" s="103">
        <v>335</v>
      </c>
      <c r="J136" s="103">
        <v>5</v>
      </c>
      <c r="K136" s="103">
        <v>0</v>
      </c>
      <c r="L136" s="103">
        <f t="shared" si="11"/>
        <v>22183</v>
      </c>
      <c r="N136" s="103" t="s">
        <v>15</v>
      </c>
      <c r="O136" s="103" t="s">
        <v>15</v>
      </c>
      <c r="P136" s="103" t="s">
        <v>15</v>
      </c>
      <c r="Q136" s="103" t="s">
        <v>15</v>
      </c>
      <c r="R136" s="103" t="s">
        <v>15</v>
      </c>
      <c r="S136" s="103">
        <v>48</v>
      </c>
      <c r="T136" s="103">
        <v>28</v>
      </c>
      <c r="U136" s="103" t="s">
        <v>15</v>
      </c>
      <c r="V136" s="103" t="s">
        <v>15</v>
      </c>
      <c r="W136" s="103" t="s">
        <v>15</v>
      </c>
      <c r="X136" s="103">
        <f t="shared" si="12"/>
        <v>76</v>
      </c>
    </row>
    <row r="137" spans="1:24">
      <c r="A137" s="68">
        <v>2006</v>
      </c>
      <c r="B137" s="103">
        <v>55</v>
      </c>
      <c r="C137" s="103">
        <v>109</v>
      </c>
      <c r="D137" s="103">
        <v>255</v>
      </c>
      <c r="E137" s="103">
        <v>1418</v>
      </c>
      <c r="F137" s="103">
        <v>4630</v>
      </c>
      <c r="G137" s="103">
        <v>4672</v>
      </c>
      <c r="H137" s="103">
        <v>2743</v>
      </c>
      <c r="I137" s="103">
        <v>111</v>
      </c>
      <c r="J137" s="103">
        <v>0</v>
      </c>
      <c r="K137" s="103">
        <v>0</v>
      </c>
      <c r="L137" s="103">
        <f t="shared" si="11"/>
        <v>13993</v>
      </c>
      <c r="N137" s="103" t="s">
        <v>15</v>
      </c>
      <c r="O137" s="103" t="s">
        <v>15</v>
      </c>
      <c r="P137" s="103" t="s">
        <v>15</v>
      </c>
      <c r="Q137" s="103">
        <v>19</v>
      </c>
      <c r="R137" s="103">
        <v>140</v>
      </c>
      <c r="S137" s="103">
        <v>176</v>
      </c>
      <c r="T137" s="103">
        <v>40</v>
      </c>
      <c r="U137" s="103" t="s">
        <v>15</v>
      </c>
      <c r="V137" s="103" t="s">
        <v>15</v>
      </c>
      <c r="W137" s="103" t="s">
        <v>15</v>
      </c>
      <c r="X137" s="103">
        <f t="shared" si="12"/>
        <v>375</v>
      </c>
    </row>
    <row r="138" spans="1:24">
      <c r="A138" s="68">
        <v>2007</v>
      </c>
      <c r="B138" s="103">
        <v>48</v>
      </c>
      <c r="C138" s="103">
        <v>200</v>
      </c>
      <c r="D138" s="103">
        <v>67</v>
      </c>
      <c r="E138" s="103">
        <v>1425</v>
      </c>
      <c r="F138" s="103">
        <v>1873</v>
      </c>
      <c r="G138" s="103">
        <v>1980</v>
      </c>
      <c r="H138" s="103">
        <v>158</v>
      </c>
      <c r="I138" s="103">
        <v>0</v>
      </c>
      <c r="J138" s="103">
        <v>0</v>
      </c>
      <c r="K138" s="103">
        <v>0</v>
      </c>
      <c r="L138" s="103">
        <f t="shared" si="11"/>
        <v>5751</v>
      </c>
      <c r="N138" s="103" t="s">
        <v>15</v>
      </c>
      <c r="O138" s="103" t="s">
        <v>15</v>
      </c>
      <c r="P138" s="103" t="s">
        <v>15</v>
      </c>
      <c r="Q138" s="103" t="s">
        <v>15</v>
      </c>
      <c r="R138" s="103">
        <v>5</v>
      </c>
      <c r="S138" s="103">
        <v>12</v>
      </c>
      <c r="T138" s="103">
        <v>4</v>
      </c>
      <c r="U138" s="103" t="s">
        <v>15</v>
      </c>
      <c r="V138" s="103" t="s">
        <v>15</v>
      </c>
      <c r="W138" s="103" t="s">
        <v>15</v>
      </c>
      <c r="X138" s="103">
        <f t="shared" si="12"/>
        <v>21</v>
      </c>
    </row>
    <row r="139" spans="1:24">
      <c r="A139" s="68">
        <v>2008</v>
      </c>
      <c r="B139" s="103">
        <v>0</v>
      </c>
      <c r="C139" s="103">
        <v>6</v>
      </c>
      <c r="D139" s="103" t="s">
        <v>15</v>
      </c>
      <c r="E139" s="103" t="s">
        <v>15</v>
      </c>
      <c r="F139" s="103" t="s">
        <v>15</v>
      </c>
      <c r="G139" s="103" t="s">
        <v>15</v>
      </c>
      <c r="H139" s="103" t="s">
        <v>15</v>
      </c>
      <c r="I139" s="103" t="s">
        <v>15</v>
      </c>
      <c r="J139" s="103" t="s">
        <v>15</v>
      </c>
      <c r="K139" s="103" t="s">
        <v>15</v>
      </c>
      <c r="L139" s="103">
        <f t="shared" si="11"/>
        <v>6</v>
      </c>
      <c r="N139" s="103" t="s">
        <v>15</v>
      </c>
      <c r="O139" s="103" t="s">
        <v>15</v>
      </c>
      <c r="P139" s="103" t="s">
        <v>15</v>
      </c>
      <c r="Q139" s="103" t="s">
        <v>15</v>
      </c>
      <c r="R139" s="103" t="s">
        <v>15</v>
      </c>
      <c r="S139" s="103" t="s">
        <v>15</v>
      </c>
      <c r="T139" s="103" t="s">
        <v>15</v>
      </c>
      <c r="U139" s="103" t="s">
        <v>15</v>
      </c>
      <c r="V139" s="103" t="s">
        <v>15</v>
      </c>
      <c r="W139" s="103" t="s">
        <v>15</v>
      </c>
      <c r="X139" s="103" t="s">
        <v>15</v>
      </c>
    </row>
    <row r="140" spans="1:24">
      <c r="A140" s="68">
        <v>2009</v>
      </c>
      <c r="B140" s="103" t="s">
        <v>15</v>
      </c>
      <c r="C140" s="103" t="s">
        <v>15</v>
      </c>
      <c r="D140" s="103" t="s">
        <v>15</v>
      </c>
      <c r="E140" s="103" t="s">
        <v>15</v>
      </c>
      <c r="F140" s="103" t="s">
        <v>15</v>
      </c>
      <c r="G140" s="103" t="s">
        <v>15</v>
      </c>
      <c r="H140" s="103" t="s">
        <v>15</v>
      </c>
      <c r="I140" s="103" t="s">
        <v>15</v>
      </c>
      <c r="J140" s="103" t="s">
        <v>15</v>
      </c>
      <c r="K140" s="103" t="s">
        <v>15</v>
      </c>
      <c r="L140" s="103" t="s">
        <v>15</v>
      </c>
      <c r="N140" s="103" t="s">
        <v>15</v>
      </c>
      <c r="O140" s="103" t="s">
        <v>15</v>
      </c>
      <c r="P140" s="103" t="s">
        <v>15</v>
      </c>
      <c r="Q140" s="103" t="s">
        <v>15</v>
      </c>
      <c r="R140" s="103" t="s">
        <v>15</v>
      </c>
      <c r="S140" s="103" t="s">
        <v>15</v>
      </c>
      <c r="T140" s="103" t="s">
        <v>15</v>
      </c>
      <c r="U140" s="103" t="s">
        <v>15</v>
      </c>
      <c r="V140" s="103" t="s">
        <v>15</v>
      </c>
      <c r="W140" s="103" t="s">
        <v>15</v>
      </c>
      <c r="X140" s="103" t="s">
        <v>15</v>
      </c>
    </row>
    <row r="141" spans="1:24">
      <c r="A141" s="68">
        <v>2010</v>
      </c>
      <c r="B141" s="103" t="s">
        <v>15</v>
      </c>
      <c r="C141" s="103" t="s">
        <v>15</v>
      </c>
      <c r="D141" s="103">
        <v>204</v>
      </c>
      <c r="E141" s="103">
        <v>264</v>
      </c>
      <c r="F141" s="103">
        <v>27</v>
      </c>
      <c r="G141" s="103">
        <v>417</v>
      </c>
      <c r="H141" s="103">
        <v>657</v>
      </c>
      <c r="I141" s="103">
        <v>109</v>
      </c>
      <c r="J141" s="103" t="s">
        <v>15</v>
      </c>
      <c r="K141" s="103" t="s">
        <v>15</v>
      </c>
      <c r="L141" s="103">
        <f>SUM(B141:K141)</f>
        <v>1678</v>
      </c>
      <c r="N141" s="103" t="s">
        <v>15</v>
      </c>
      <c r="O141" s="103" t="s">
        <v>15</v>
      </c>
      <c r="P141" s="103" t="s">
        <v>15</v>
      </c>
      <c r="Q141" s="103">
        <v>7</v>
      </c>
      <c r="R141" s="103" t="s">
        <v>15</v>
      </c>
      <c r="S141" s="103">
        <v>15</v>
      </c>
      <c r="T141" s="103">
        <v>19</v>
      </c>
      <c r="U141" s="103" t="s">
        <v>15</v>
      </c>
      <c r="V141" s="103" t="s">
        <v>15</v>
      </c>
      <c r="W141" s="103" t="s">
        <v>15</v>
      </c>
      <c r="X141" s="103">
        <f t="shared" ref="X141:X145" si="13">SUM(N141:W141)</f>
        <v>41</v>
      </c>
    </row>
    <row r="142" spans="1:24">
      <c r="A142" s="68">
        <v>2011</v>
      </c>
      <c r="B142" s="103" t="s">
        <v>15</v>
      </c>
      <c r="C142" s="103" t="s">
        <v>15</v>
      </c>
      <c r="D142" s="103">
        <v>880</v>
      </c>
      <c r="E142" s="103">
        <v>705</v>
      </c>
      <c r="F142" s="103">
        <v>938</v>
      </c>
      <c r="G142" s="103">
        <v>4043</v>
      </c>
      <c r="H142" s="103">
        <v>510</v>
      </c>
      <c r="I142" s="103">
        <v>204</v>
      </c>
      <c r="J142" s="103">
        <v>118</v>
      </c>
      <c r="K142" s="103" t="s">
        <v>15</v>
      </c>
      <c r="L142" s="103">
        <f>SUM(B142:K142)</f>
        <v>7398</v>
      </c>
      <c r="N142" s="103" t="s">
        <v>15</v>
      </c>
      <c r="O142" s="103" t="s">
        <v>15</v>
      </c>
      <c r="P142" s="103" t="s">
        <v>15</v>
      </c>
      <c r="Q142" s="103" t="s">
        <v>15</v>
      </c>
      <c r="R142" s="103">
        <v>18</v>
      </c>
      <c r="S142" s="103">
        <v>83</v>
      </c>
      <c r="T142" s="103">
        <v>4</v>
      </c>
      <c r="U142" s="103" t="s">
        <v>15</v>
      </c>
      <c r="V142" s="103">
        <v>5</v>
      </c>
      <c r="W142" s="103" t="s">
        <v>15</v>
      </c>
      <c r="X142" s="103">
        <f t="shared" si="13"/>
        <v>110</v>
      </c>
    </row>
    <row r="143" spans="1:24">
      <c r="A143" s="68">
        <v>2012</v>
      </c>
      <c r="B143" s="103" t="s">
        <v>15</v>
      </c>
      <c r="C143" s="103" t="s">
        <v>15</v>
      </c>
      <c r="D143" s="103">
        <v>414</v>
      </c>
      <c r="E143" s="103">
        <v>1530</v>
      </c>
      <c r="F143" s="103">
        <v>1951</v>
      </c>
      <c r="G143" s="103">
        <v>2300</v>
      </c>
      <c r="H143" s="103">
        <v>1185</v>
      </c>
      <c r="I143" s="103">
        <v>393</v>
      </c>
      <c r="J143" s="103">
        <v>84</v>
      </c>
      <c r="K143" s="103">
        <v>72</v>
      </c>
      <c r="L143" s="103">
        <f t="shared" ref="L143:L153" si="14">SUM(B143:K143)</f>
        <v>7929</v>
      </c>
      <c r="N143" s="103" t="s">
        <v>15</v>
      </c>
      <c r="O143" s="103" t="s">
        <v>15</v>
      </c>
      <c r="P143" s="103" t="s">
        <v>15</v>
      </c>
      <c r="Q143" s="103" t="s">
        <v>15</v>
      </c>
      <c r="R143" s="103">
        <v>13</v>
      </c>
      <c r="S143" s="103">
        <v>9</v>
      </c>
      <c r="T143" s="103" t="s">
        <v>15</v>
      </c>
      <c r="U143" s="103">
        <v>3</v>
      </c>
      <c r="V143" s="103" t="s">
        <v>15</v>
      </c>
      <c r="W143" s="103" t="s">
        <v>15</v>
      </c>
      <c r="X143" s="103">
        <f t="shared" si="13"/>
        <v>25</v>
      </c>
    </row>
    <row r="144" spans="1:24">
      <c r="A144" s="68">
        <v>2013</v>
      </c>
      <c r="B144" s="103" t="s">
        <v>15</v>
      </c>
      <c r="C144" s="103" t="s">
        <v>15</v>
      </c>
      <c r="D144" s="103">
        <v>310</v>
      </c>
      <c r="E144" s="103">
        <v>695</v>
      </c>
      <c r="F144" s="103">
        <v>2459</v>
      </c>
      <c r="G144" s="103">
        <v>5145</v>
      </c>
      <c r="H144" s="103">
        <v>1296</v>
      </c>
      <c r="I144" s="103">
        <v>258</v>
      </c>
      <c r="J144" s="103">
        <v>5</v>
      </c>
      <c r="K144" s="103">
        <v>0</v>
      </c>
      <c r="L144" s="103">
        <f t="shared" si="14"/>
        <v>10168</v>
      </c>
      <c r="N144" s="103" t="s">
        <v>15</v>
      </c>
      <c r="O144" s="103" t="s">
        <v>15</v>
      </c>
      <c r="P144" s="103" t="s">
        <v>15</v>
      </c>
      <c r="Q144" s="103" t="s">
        <v>15</v>
      </c>
      <c r="R144" s="103">
        <v>9</v>
      </c>
      <c r="S144" s="103">
        <v>20</v>
      </c>
      <c r="T144" s="103">
        <v>4</v>
      </c>
      <c r="U144" s="103" t="s">
        <v>15</v>
      </c>
      <c r="V144" s="103" t="s">
        <v>15</v>
      </c>
      <c r="W144" s="103" t="s">
        <v>15</v>
      </c>
      <c r="X144" s="103">
        <f t="shared" si="13"/>
        <v>33</v>
      </c>
    </row>
    <row r="145" spans="1:24">
      <c r="A145" s="68">
        <v>2014</v>
      </c>
      <c r="B145" s="103" t="s">
        <v>15</v>
      </c>
      <c r="C145" s="103" t="s">
        <v>15</v>
      </c>
      <c r="D145" s="103">
        <v>714</v>
      </c>
      <c r="E145" s="103">
        <v>630</v>
      </c>
      <c r="F145" s="103">
        <v>1358</v>
      </c>
      <c r="G145" s="103">
        <v>9035</v>
      </c>
      <c r="H145" s="103">
        <v>696</v>
      </c>
      <c r="I145" s="103">
        <v>103</v>
      </c>
      <c r="J145" s="103">
        <v>4</v>
      </c>
      <c r="K145" s="103">
        <v>0</v>
      </c>
      <c r="L145" s="103">
        <f t="shared" si="14"/>
        <v>12540</v>
      </c>
      <c r="N145" s="103" t="s">
        <v>15</v>
      </c>
      <c r="O145" s="103" t="s">
        <v>15</v>
      </c>
      <c r="P145" s="103" t="s">
        <v>15</v>
      </c>
      <c r="Q145" s="103" t="s">
        <v>15</v>
      </c>
      <c r="R145" s="103">
        <v>18</v>
      </c>
      <c r="S145" s="103">
        <v>123</v>
      </c>
      <c r="T145" s="103" t="s">
        <v>15</v>
      </c>
      <c r="U145" s="103" t="s">
        <v>15</v>
      </c>
      <c r="V145" s="103" t="s">
        <v>15</v>
      </c>
      <c r="W145" s="103" t="s">
        <v>15</v>
      </c>
      <c r="X145" s="103">
        <f t="shared" si="13"/>
        <v>141</v>
      </c>
    </row>
    <row r="146" spans="1:24">
      <c r="A146" s="68">
        <v>2015</v>
      </c>
      <c r="B146" s="103" t="s">
        <v>15</v>
      </c>
      <c r="C146" s="103" t="s">
        <v>15</v>
      </c>
      <c r="D146" s="103">
        <v>394</v>
      </c>
      <c r="E146" s="103">
        <v>331</v>
      </c>
      <c r="F146" s="103">
        <v>215</v>
      </c>
      <c r="G146" s="103">
        <v>3071</v>
      </c>
      <c r="H146" s="103">
        <v>1295</v>
      </c>
      <c r="I146" s="103">
        <v>183</v>
      </c>
      <c r="J146" s="103">
        <v>4</v>
      </c>
      <c r="K146" s="103">
        <v>0</v>
      </c>
      <c r="L146" s="103">
        <f t="shared" si="14"/>
        <v>5493</v>
      </c>
      <c r="N146" s="103" t="s">
        <v>15</v>
      </c>
      <c r="O146" s="103" t="s">
        <v>15</v>
      </c>
      <c r="P146" s="103" t="s">
        <v>15</v>
      </c>
      <c r="Q146" s="103">
        <v>5</v>
      </c>
      <c r="R146" s="103" t="s">
        <v>15</v>
      </c>
      <c r="S146" s="103">
        <v>13</v>
      </c>
      <c r="T146" s="103">
        <v>5</v>
      </c>
      <c r="U146" s="103" t="s">
        <v>15</v>
      </c>
      <c r="V146" s="103" t="s">
        <v>15</v>
      </c>
      <c r="W146" s="103" t="s">
        <v>15</v>
      </c>
      <c r="X146" s="103">
        <f>SUM(N146:W146)</f>
        <v>23</v>
      </c>
    </row>
    <row r="147" spans="1:24">
      <c r="A147" s="68">
        <v>2016</v>
      </c>
      <c r="B147" s="103" t="s">
        <v>15</v>
      </c>
      <c r="C147" s="103" t="s">
        <v>15</v>
      </c>
      <c r="D147" s="103">
        <v>108</v>
      </c>
      <c r="E147" s="103">
        <v>104</v>
      </c>
      <c r="F147" s="103">
        <v>222</v>
      </c>
      <c r="G147" s="103">
        <v>3524</v>
      </c>
      <c r="H147" s="103">
        <v>990</v>
      </c>
      <c r="I147" s="103">
        <v>75</v>
      </c>
      <c r="J147" s="103">
        <v>8</v>
      </c>
      <c r="K147" s="103">
        <v>0</v>
      </c>
      <c r="L147" s="103">
        <f t="shared" si="14"/>
        <v>5031</v>
      </c>
      <c r="N147" s="103" t="s">
        <v>15</v>
      </c>
      <c r="O147" s="103" t="s">
        <v>15</v>
      </c>
      <c r="P147" s="103" t="s">
        <v>15</v>
      </c>
      <c r="Q147" s="103" t="s">
        <v>15</v>
      </c>
      <c r="R147" s="103" t="s">
        <v>15</v>
      </c>
      <c r="S147" s="103">
        <v>35</v>
      </c>
      <c r="T147" s="103" t="s">
        <v>15</v>
      </c>
      <c r="U147" s="103" t="s">
        <v>15</v>
      </c>
      <c r="V147" s="103" t="s">
        <v>15</v>
      </c>
      <c r="W147" s="103" t="s">
        <v>15</v>
      </c>
      <c r="X147" s="103">
        <f>SUM(N147:W147)</f>
        <v>35</v>
      </c>
    </row>
    <row r="148" spans="1:24">
      <c r="A148" s="68">
        <v>2017</v>
      </c>
      <c r="B148" s="103" t="s">
        <v>15</v>
      </c>
      <c r="C148" s="103" t="s">
        <v>15</v>
      </c>
      <c r="D148" s="103">
        <v>22</v>
      </c>
      <c r="E148" s="103">
        <v>650</v>
      </c>
      <c r="F148" s="103" t="s">
        <v>15</v>
      </c>
      <c r="G148" s="103" t="s">
        <v>15</v>
      </c>
      <c r="H148" s="103">
        <v>837</v>
      </c>
      <c r="I148" s="103">
        <v>370</v>
      </c>
      <c r="J148" s="103">
        <v>8</v>
      </c>
      <c r="K148" s="103">
        <v>0</v>
      </c>
      <c r="L148" s="103">
        <f t="shared" si="14"/>
        <v>1887</v>
      </c>
      <c r="N148" s="103" t="s">
        <v>15</v>
      </c>
      <c r="O148" s="103" t="s">
        <v>15</v>
      </c>
      <c r="P148" s="103" t="s">
        <v>15</v>
      </c>
      <c r="Q148" s="103" t="s">
        <v>15</v>
      </c>
      <c r="R148" s="103" t="s">
        <v>15</v>
      </c>
      <c r="S148" s="103" t="s">
        <v>15</v>
      </c>
      <c r="T148" s="103">
        <v>4</v>
      </c>
      <c r="U148" s="103" t="s">
        <v>15</v>
      </c>
      <c r="V148" s="103" t="s">
        <v>15</v>
      </c>
      <c r="W148" s="103" t="s">
        <v>15</v>
      </c>
      <c r="X148" s="103">
        <f>SUM(N148:W148)</f>
        <v>4</v>
      </c>
    </row>
    <row r="149" spans="1:24">
      <c r="A149" s="68">
        <v>2018</v>
      </c>
      <c r="B149" s="103" t="s">
        <v>15</v>
      </c>
      <c r="C149" s="103" t="s">
        <v>15</v>
      </c>
      <c r="D149" s="103" t="s">
        <v>15</v>
      </c>
      <c r="E149" s="103" t="s">
        <v>15</v>
      </c>
      <c r="F149" s="103">
        <v>540</v>
      </c>
      <c r="G149" s="103">
        <v>3217</v>
      </c>
      <c r="H149" s="103">
        <v>1846</v>
      </c>
      <c r="I149" s="103">
        <v>95</v>
      </c>
      <c r="J149" s="103">
        <v>0</v>
      </c>
      <c r="K149" s="103" t="s">
        <v>15</v>
      </c>
      <c r="L149" s="103">
        <f t="shared" si="14"/>
        <v>5698</v>
      </c>
      <c r="N149" s="103" t="s">
        <v>15</v>
      </c>
      <c r="O149" s="103" t="s">
        <v>15</v>
      </c>
      <c r="P149" s="103" t="s">
        <v>15</v>
      </c>
      <c r="Q149" s="103" t="s">
        <v>15</v>
      </c>
      <c r="R149" s="103" t="s">
        <v>15</v>
      </c>
      <c r="S149" s="103">
        <v>13</v>
      </c>
      <c r="T149" s="103">
        <v>4</v>
      </c>
      <c r="U149" s="103">
        <v>8</v>
      </c>
      <c r="V149" s="103" t="s">
        <v>15</v>
      </c>
      <c r="W149" s="103" t="s">
        <v>15</v>
      </c>
      <c r="X149" s="103">
        <f>SUM(N149:W149)</f>
        <v>25</v>
      </c>
    </row>
    <row r="150" spans="1:24">
      <c r="A150" s="192">
        <v>2019</v>
      </c>
      <c r="B150" s="103" t="s">
        <v>15</v>
      </c>
      <c r="C150" s="103" t="s">
        <v>15</v>
      </c>
      <c r="D150" s="103">
        <v>206</v>
      </c>
      <c r="E150" s="103">
        <v>81</v>
      </c>
      <c r="F150" s="103">
        <v>947</v>
      </c>
      <c r="G150" s="103">
        <v>1697</v>
      </c>
      <c r="H150" s="103">
        <v>825</v>
      </c>
      <c r="I150" s="103">
        <v>101</v>
      </c>
      <c r="J150" s="103">
        <v>0</v>
      </c>
      <c r="K150" s="103" t="s">
        <v>15</v>
      </c>
      <c r="L150" s="103">
        <f t="shared" si="14"/>
        <v>3857</v>
      </c>
      <c r="N150" s="103" t="s">
        <v>15</v>
      </c>
      <c r="O150" s="103" t="s">
        <v>15</v>
      </c>
      <c r="P150" s="103" t="s">
        <v>15</v>
      </c>
      <c r="Q150" s="103" t="s">
        <v>15</v>
      </c>
      <c r="R150" s="103">
        <v>13</v>
      </c>
      <c r="S150" s="103">
        <v>22</v>
      </c>
      <c r="T150" s="103">
        <v>5</v>
      </c>
      <c r="U150" s="103" t="s">
        <v>15</v>
      </c>
      <c r="V150" s="103" t="s">
        <v>15</v>
      </c>
      <c r="W150" s="103" t="s">
        <v>15</v>
      </c>
      <c r="X150" s="103">
        <f t="shared" ref="X150:X153" si="15">SUM(N150:W150)</f>
        <v>40</v>
      </c>
    </row>
    <row r="151" spans="1:24" ht="11.4">
      <c r="A151" s="192" t="s">
        <v>65</v>
      </c>
      <c r="B151" s="103" t="s">
        <v>15</v>
      </c>
      <c r="C151" s="103" t="s">
        <v>15</v>
      </c>
      <c r="D151" s="103" t="s">
        <v>15</v>
      </c>
      <c r="E151" s="103" t="s">
        <v>63</v>
      </c>
      <c r="F151" s="103" t="s">
        <v>63</v>
      </c>
      <c r="G151" s="103">
        <v>1198</v>
      </c>
      <c r="H151" s="103">
        <v>565</v>
      </c>
      <c r="I151" s="103">
        <v>114</v>
      </c>
      <c r="J151" s="103">
        <v>0</v>
      </c>
      <c r="K151" s="103">
        <v>0</v>
      </c>
      <c r="L151" s="103">
        <f t="shared" si="14"/>
        <v>1877</v>
      </c>
      <c r="N151" s="103" t="s">
        <v>15</v>
      </c>
      <c r="O151" s="103" t="s">
        <v>15</v>
      </c>
      <c r="P151" s="103" t="s">
        <v>15</v>
      </c>
      <c r="Q151" s="103" t="s">
        <v>15</v>
      </c>
      <c r="R151" s="103" t="s">
        <v>15</v>
      </c>
      <c r="S151" s="103">
        <v>19</v>
      </c>
      <c r="T151" s="103" t="s">
        <v>15</v>
      </c>
      <c r="U151" s="103">
        <v>4</v>
      </c>
      <c r="V151" s="103" t="s">
        <v>15</v>
      </c>
      <c r="W151" s="103" t="s">
        <v>15</v>
      </c>
      <c r="X151" s="103">
        <f t="shared" si="15"/>
        <v>23</v>
      </c>
    </row>
    <row r="152" spans="1:24">
      <c r="A152" s="192">
        <v>2021</v>
      </c>
      <c r="B152" s="103" t="s">
        <v>15</v>
      </c>
      <c r="C152" s="103" t="s">
        <v>15</v>
      </c>
      <c r="D152" s="103" t="s">
        <v>15</v>
      </c>
      <c r="E152" s="103" t="s">
        <v>15</v>
      </c>
      <c r="F152" s="103">
        <v>153</v>
      </c>
      <c r="G152" s="103">
        <v>1908</v>
      </c>
      <c r="H152" s="103">
        <v>859</v>
      </c>
      <c r="I152" s="103">
        <v>170</v>
      </c>
      <c r="J152" s="103">
        <v>685</v>
      </c>
      <c r="K152" s="103" t="s">
        <v>15</v>
      </c>
      <c r="L152" s="103">
        <f t="shared" si="14"/>
        <v>3775</v>
      </c>
      <c r="N152" s="103" t="s">
        <v>15</v>
      </c>
      <c r="O152" s="103" t="s">
        <v>15</v>
      </c>
      <c r="P152" s="103" t="s">
        <v>15</v>
      </c>
      <c r="Q152" s="103" t="s">
        <v>15</v>
      </c>
      <c r="R152" s="103">
        <v>12</v>
      </c>
      <c r="S152" s="103">
        <v>78</v>
      </c>
      <c r="T152" s="103">
        <v>14</v>
      </c>
      <c r="U152" s="103" t="s">
        <v>15</v>
      </c>
      <c r="V152" s="103">
        <v>4</v>
      </c>
      <c r="W152" s="103" t="s">
        <v>15</v>
      </c>
      <c r="X152" s="103">
        <f t="shared" si="15"/>
        <v>108</v>
      </c>
    </row>
    <row r="153" spans="1:24">
      <c r="A153" s="192">
        <v>2022</v>
      </c>
      <c r="B153" s="103" t="s">
        <v>15</v>
      </c>
      <c r="C153" s="103" t="s">
        <v>15</v>
      </c>
      <c r="D153" s="103" t="s">
        <v>15</v>
      </c>
      <c r="E153" s="103">
        <v>630</v>
      </c>
      <c r="F153" s="103">
        <v>663</v>
      </c>
      <c r="G153" s="103">
        <v>283</v>
      </c>
      <c r="H153" s="103">
        <v>717</v>
      </c>
      <c r="I153" s="103">
        <v>232</v>
      </c>
      <c r="J153" s="103" t="s">
        <v>15</v>
      </c>
      <c r="K153" s="103" t="s">
        <v>15</v>
      </c>
      <c r="L153" s="103">
        <f t="shared" si="14"/>
        <v>2525</v>
      </c>
      <c r="N153" s="103" t="s">
        <v>15</v>
      </c>
      <c r="O153" s="103" t="s">
        <v>15</v>
      </c>
      <c r="P153" s="103" t="s">
        <v>15</v>
      </c>
      <c r="Q153" s="103" t="s">
        <v>15</v>
      </c>
      <c r="R153" s="103">
        <v>4</v>
      </c>
      <c r="S153" s="103">
        <v>4</v>
      </c>
      <c r="T153" s="103">
        <v>42</v>
      </c>
      <c r="U153" s="103" t="s">
        <v>15</v>
      </c>
      <c r="V153" s="103" t="s">
        <v>15</v>
      </c>
      <c r="W153" s="103" t="s">
        <v>15</v>
      </c>
      <c r="X153" s="103">
        <f t="shared" si="15"/>
        <v>50</v>
      </c>
    </row>
    <row r="154" spans="1:24">
      <c r="A154" s="192">
        <v>2023</v>
      </c>
      <c r="B154" s="103" t="s">
        <v>15</v>
      </c>
      <c r="C154" s="103" t="s">
        <v>15</v>
      </c>
      <c r="D154" s="103" t="s">
        <v>15</v>
      </c>
      <c r="E154" s="103" t="s">
        <v>15</v>
      </c>
      <c r="F154" s="103" t="s">
        <v>15</v>
      </c>
      <c r="G154" s="103" t="s">
        <v>15</v>
      </c>
      <c r="H154" s="103" t="s">
        <v>15</v>
      </c>
      <c r="I154" s="103" t="s">
        <v>15</v>
      </c>
      <c r="J154" s="103" t="s">
        <v>15</v>
      </c>
      <c r="K154" s="103" t="s">
        <v>15</v>
      </c>
      <c r="L154" s="103" t="s">
        <v>15</v>
      </c>
      <c r="N154" s="103" t="s">
        <v>15</v>
      </c>
      <c r="O154" s="103" t="s">
        <v>15</v>
      </c>
      <c r="P154" s="103" t="s">
        <v>15</v>
      </c>
      <c r="Q154" s="103" t="s">
        <v>15</v>
      </c>
      <c r="R154" s="103" t="s">
        <v>15</v>
      </c>
      <c r="S154" s="103" t="s">
        <v>15</v>
      </c>
      <c r="T154" s="103" t="s">
        <v>15</v>
      </c>
      <c r="U154" s="103" t="s">
        <v>15</v>
      </c>
      <c r="V154" s="103" t="s">
        <v>15</v>
      </c>
      <c r="W154" s="103" t="s">
        <v>15</v>
      </c>
      <c r="X154" s="103" t="s">
        <v>15</v>
      </c>
    </row>
    <row r="155" spans="1:24">
      <c r="A155" s="192">
        <v>2024</v>
      </c>
      <c r="B155" s="103" t="s">
        <v>15</v>
      </c>
      <c r="C155" s="103" t="s">
        <v>15</v>
      </c>
      <c r="D155" s="103" t="s">
        <v>15</v>
      </c>
      <c r="E155" s="103" t="s">
        <v>15</v>
      </c>
      <c r="F155" s="103" t="s">
        <v>15</v>
      </c>
      <c r="G155" s="103" t="s">
        <v>15</v>
      </c>
      <c r="H155" s="103" t="s">
        <v>15</v>
      </c>
      <c r="I155" s="103" t="s">
        <v>15</v>
      </c>
      <c r="J155" s="103" t="s">
        <v>15</v>
      </c>
      <c r="K155" s="103" t="s">
        <v>15</v>
      </c>
      <c r="L155" s="103" t="s">
        <v>15</v>
      </c>
      <c r="N155" s="103" t="s">
        <v>15</v>
      </c>
      <c r="O155" s="103" t="s">
        <v>15</v>
      </c>
      <c r="P155" s="103" t="s">
        <v>15</v>
      </c>
      <c r="Q155" s="103" t="s">
        <v>15</v>
      </c>
      <c r="R155" s="103" t="s">
        <v>15</v>
      </c>
      <c r="S155" s="103" t="s">
        <v>15</v>
      </c>
      <c r="T155" s="103" t="s">
        <v>15</v>
      </c>
      <c r="U155" s="103" t="s">
        <v>15</v>
      </c>
      <c r="V155" s="103" t="s">
        <v>15</v>
      </c>
      <c r="W155" s="103" t="s">
        <v>15</v>
      </c>
      <c r="X155" s="103" t="s">
        <v>15</v>
      </c>
    </row>
    <row r="156" spans="1:24" ht="15.6">
      <c r="N156" s="173"/>
      <c r="O156" s="173"/>
      <c r="P156" s="173"/>
      <c r="Q156" s="173"/>
      <c r="R156" s="173"/>
      <c r="S156" s="173"/>
      <c r="T156" s="173"/>
      <c r="U156" s="173"/>
      <c r="V156" s="173"/>
      <c r="W156" s="173"/>
    </row>
    <row r="157" spans="1:24" ht="15.6">
      <c r="A157" s="63" t="s">
        <v>5</v>
      </c>
      <c r="N157" s="173"/>
      <c r="O157" s="173"/>
      <c r="P157" s="173"/>
      <c r="Q157" s="173"/>
      <c r="R157" s="173"/>
      <c r="S157" s="173"/>
      <c r="T157" s="173"/>
      <c r="U157" s="173"/>
      <c r="V157" s="173"/>
      <c r="W157" s="173"/>
    </row>
    <row r="158" spans="1:24">
      <c r="A158" s="68">
        <v>1976</v>
      </c>
      <c r="B158" s="103">
        <v>2257</v>
      </c>
      <c r="C158" s="103">
        <v>929</v>
      </c>
      <c r="D158" s="103">
        <v>6023</v>
      </c>
      <c r="E158" s="103">
        <v>12021</v>
      </c>
      <c r="F158" s="103">
        <v>9155</v>
      </c>
      <c r="G158" s="103">
        <v>5594</v>
      </c>
      <c r="H158" s="103">
        <v>9497</v>
      </c>
      <c r="I158" s="103">
        <v>5232</v>
      </c>
      <c r="J158" s="103">
        <v>10505</v>
      </c>
      <c r="K158" s="103">
        <v>2547</v>
      </c>
      <c r="L158" s="103">
        <f t="shared" ref="L158:L189" si="16">SUM(B158:K158)</f>
        <v>63760</v>
      </c>
      <c r="N158" s="103">
        <v>0</v>
      </c>
      <c r="O158" s="103">
        <v>0</v>
      </c>
      <c r="P158" s="103">
        <v>759</v>
      </c>
      <c r="Q158" s="103">
        <v>5650</v>
      </c>
      <c r="R158" s="103">
        <v>2974</v>
      </c>
      <c r="S158" s="103">
        <v>3020</v>
      </c>
      <c r="T158" s="103">
        <v>680</v>
      </c>
      <c r="U158" s="103">
        <v>204</v>
      </c>
      <c r="V158" s="103">
        <v>0</v>
      </c>
      <c r="W158" s="103">
        <v>0</v>
      </c>
      <c r="X158" s="103">
        <f t="shared" ref="X158:X189" si="17">SUM(N158:W158)</f>
        <v>13287</v>
      </c>
    </row>
    <row r="159" spans="1:24">
      <c r="A159" s="68">
        <v>1977</v>
      </c>
      <c r="B159" s="103">
        <v>3737</v>
      </c>
      <c r="C159" s="103">
        <v>4389</v>
      </c>
      <c r="D159" s="103">
        <v>14178</v>
      </c>
      <c r="E159" s="103">
        <v>3541</v>
      </c>
      <c r="F159" s="103">
        <v>8649</v>
      </c>
      <c r="G159" s="103">
        <v>17802</v>
      </c>
      <c r="H159" s="103">
        <v>6899</v>
      </c>
      <c r="I159" s="103">
        <v>7866</v>
      </c>
      <c r="J159" s="103">
        <v>4045</v>
      </c>
      <c r="K159" s="103">
        <v>1488</v>
      </c>
      <c r="L159" s="103">
        <f t="shared" si="16"/>
        <v>72594</v>
      </c>
      <c r="N159" s="103">
        <v>12</v>
      </c>
      <c r="O159" s="103">
        <v>0</v>
      </c>
      <c r="P159" s="103">
        <v>348</v>
      </c>
      <c r="Q159" s="103">
        <v>861</v>
      </c>
      <c r="R159" s="103">
        <v>602</v>
      </c>
      <c r="S159" s="103">
        <v>260</v>
      </c>
      <c r="T159" s="103">
        <v>100</v>
      </c>
      <c r="U159" s="103">
        <v>20</v>
      </c>
      <c r="V159" s="103">
        <v>63</v>
      </c>
      <c r="W159" s="103">
        <v>6</v>
      </c>
      <c r="X159" s="103">
        <f t="shared" si="17"/>
        <v>2272</v>
      </c>
    </row>
    <row r="160" spans="1:24">
      <c r="A160" s="68">
        <v>1978</v>
      </c>
      <c r="B160" s="103">
        <v>9622</v>
      </c>
      <c r="C160" s="103">
        <v>8336</v>
      </c>
      <c r="D160" s="103">
        <v>2850</v>
      </c>
      <c r="E160" s="103">
        <v>2638</v>
      </c>
      <c r="F160" s="103">
        <v>6760</v>
      </c>
      <c r="G160" s="103">
        <v>11626</v>
      </c>
      <c r="H160" s="103">
        <v>7106</v>
      </c>
      <c r="I160" s="103">
        <v>4916</v>
      </c>
      <c r="J160" s="103">
        <v>7628</v>
      </c>
      <c r="K160" s="103">
        <v>2603</v>
      </c>
      <c r="L160" s="103">
        <f t="shared" si="16"/>
        <v>64085</v>
      </c>
      <c r="N160" s="103">
        <v>0</v>
      </c>
      <c r="O160" s="103">
        <v>0</v>
      </c>
      <c r="P160" s="103">
        <v>0</v>
      </c>
      <c r="Q160" s="103">
        <v>0</v>
      </c>
      <c r="R160" s="103">
        <v>296</v>
      </c>
      <c r="S160" s="103">
        <v>600</v>
      </c>
      <c r="T160" s="103">
        <v>144</v>
      </c>
      <c r="U160" s="103">
        <v>30</v>
      </c>
      <c r="V160" s="103">
        <v>0</v>
      </c>
      <c r="W160" s="103">
        <v>0</v>
      </c>
      <c r="X160" s="103">
        <f t="shared" si="17"/>
        <v>1070</v>
      </c>
    </row>
    <row r="161" spans="1:24">
      <c r="A161" s="68">
        <v>1979</v>
      </c>
      <c r="B161" s="103">
        <v>6829</v>
      </c>
      <c r="C161" s="103">
        <v>13752</v>
      </c>
      <c r="D161" s="103">
        <v>8538</v>
      </c>
      <c r="E161" s="103">
        <v>5095</v>
      </c>
      <c r="F161" s="103">
        <v>14735</v>
      </c>
      <c r="G161" s="103">
        <v>22273</v>
      </c>
      <c r="H161" s="103">
        <v>11080</v>
      </c>
      <c r="I161" s="103">
        <v>13300</v>
      </c>
      <c r="J161" s="103">
        <v>6945</v>
      </c>
      <c r="K161" s="103">
        <v>0</v>
      </c>
      <c r="L161" s="103">
        <f t="shared" si="16"/>
        <v>102547</v>
      </c>
      <c r="N161" s="103">
        <v>10</v>
      </c>
      <c r="O161" s="103">
        <v>39</v>
      </c>
      <c r="P161" s="103">
        <v>20</v>
      </c>
      <c r="Q161" s="103">
        <v>169</v>
      </c>
      <c r="R161" s="103">
        <v>369</v>
      </c>
      <c r="S161" s="103">
        <v>438</v>
      </c>
      <c r="T161" s="103">
        <v>32</v>
      </c>
      <c r="U161" s="103">
        <v>13</v>
      </c>
      <c r="V161" s="103">
        <v>0</v>
      </c>
      <c r="W161" s="103" t="s">
        <v>15</v>
      </c>
      <c r="X161" s="103">
        <f t="shared" si="17"/>
        <v>1090</v>
      </c>
    </row>
    <row r="162" spans="1:24">
      <c r="A162" s="68">
        <v>1980</v>
      </c>
      <c r="B162" s="103">
        <v>4243</v>
      </c>
      <c r="C162" s="103">
        <v>11530</v>
      </c>
      <c r="D162" s="103">
        <v>5525</v>
      </c>
      <c r="E162" s="103">
        <v>5521</v>
      </c>
      <c r="F162" s="103">
        <v>15110</v>
      </c>
      <c r="G162" s="103">
        <v>14685</v>
      </c>
      <c r="H162" s="103">
        <v>7367</v>
      </c>
      <c r="I162" s="103">
        <v>5146</v>
      </c>
      <c r="J162" s="103">
        <v>3966</v>
      </c>
      <c r="K162" s="103">
        <v>0</v>
      </c>
      <c r="L162" s="103">
        <f t="shared" si="16"/>
        <v>73093</v>
      </c>
      <c r="N162" s="103">
        <v>0</v>
      </c>
      <c r="O162" s="103">
        <v>0</v>
      </c>
      <c r="P162" s="103">
        <v>17</v>
      </c>
      <c r="Q162" s="103">
        <v>23</v>
      </c>
      <c r="R162" s="103">
        <v>132</v>
      </c>
      <c r="S162" s="103">
        <v>96</v>
      </c>
      <c r="T162" s="103">
        <v>58</v>
      </c>
      <c r="U162" s="103">
        <v>0</v>
      </c>
      <c r="V162" s="103">
        <v>8</v>
      </c>
      <c r="W162" s="103" t="s">
        <v>15</v>
      </c>
      <c r="X162" s="103">
        <f t="shared" si="17"/>
        <v>334</v>
      </c>
    </row>
    <row r="163" spans="1:24">
      <c r="A163" s="68">
        <v>1981</v>
      </c>
      <c r="B163" s="103">
        <v>2971</v>
      </c>
      <c r="C163" s="103">
        <v>2507</v>
      </c>
      <c r="D163" s="103">
        <v>6806</v>
      </c>
      <c r="E163" s="103">
        <v>3239</v>
      </c>
      <c r="F163" s="103">
        <v>9327</v>
      </c>
      <c r="G163" s="103">
        <v>18593</v>
      </c>
      <c r="H163" s="103">
        <v>11713</v>
      </c>
      <c r="I163" s="103">
        <v>8882</v>
      </c>
      <c r="J163" s="103">
        <v>4937</v>
      </c>
      <c r="K163" s="103">
        <v>1109</v>
      </c>
      <c r="L163" s="103">
        <f t="shared" si="16"/>
        <v>70084</v>
      </c>
      <c r="N163" s="103">
        <v>0</v>
      </c>
      <c r="O163" s="103">
        <v>0</v>
      </c>
      <c r="P163" s="103">
        <v>0</v>
      </c>
      <c r="Q163" s="103">
        <v>0</v>
      </c>
      <c r="R163" s="103">
        <v>233</v>
      </c>
      <c r="S163" s="103">
        <v>669</v>
      </c>
      <c r="T163" s="103">
        <v>515</v>
      </c>
      <c r="U163" s="103">
        <v>157</v>
      </c>
      <c r="V163" s="103">
        <v>147</v>
      </c>
      <c r="W163" s="103">
        <v>0</v>
      </c>
      <c r="X163" s="103">
        <f t="shared" si="17"/>
        <v>1721</v>
      </c>
    </row>
    <row r="164" spans="1:24">
      <c r="A164" s="68">
        <v>1982</v>
      </c>
      <c r="B164" s="103">
        <v>10527</v>
      </c>
      <c r="C164" s="103">
        <v>10123</v>
      </c>
      <c r="D164" s="103">
        <v>2999</v>
      </c>
      <c r="E164" s="103">
        <v>7056</v>
      </c>
      <c r="F164" s="103">
        <v>10251</v>
      </c>
      <c r="G164" s="103">
        <v>17480</v>
      </c>
      <c r="H164" s="103">
        <v>26460</v>
      </c>
      <c r="I164" s="103">
        <v>14871</v>
      </c>
      <c r="J164" s="103">
        <v>13945</v>
      </c>
      <c r="K164" s="103">
        <v>3198</v>
      </c>
      <c r="L164" s="103">
        <f t="shared" si="16"/>
        <v>116910</v>
      </c>
      <c r="N164" s="103">
        <v>0</v>
      </c>
      <c r="O164" s="103">
        <v>0</v>
      </c>
      <c r="P164" s="103">
        <v>0</v>
      </c>
      <c r="Q164" s="103">
        <v>525</v>
      </c>
      <c r="R164" s="103">
        <v>1643</v>
      </c>
      <c r="S164" s="103">
        <v>301</v>
      </c>
      <c r="T164" s="103">
        <v>43</v>
      </c>
      <c r="U164" s="103">
        <v>12</v>
      </c>
      <c r="V164" s="103">
        <v>0</v>
      </c>
      <c r="W164" s="103">
        <v>0</v>
      </c>
      <c r="X164" s="103">
        <f t="shared" si="17"/>
        <v>2524</v>
      </c>
    </row>
    <row r="165" spans="1:24">
      <c r="A165" s="68">
        <v>1983</v>
      </c>
      <c r="B165" s="103">
        <v>2332</v>
      </c>
      <c r="C165" s="103">
        <v>3000</v>
      </c>
      <c r="D165" s="103">
        <v>3812</v>
      </c>
      <c r="E165" s="103">
        <v>10325</v>
      </c>
      <c r="F165" s="103">
        <v>7928</v>
      </c>
      <c r="G165" s="103">
        <v>9571</v>
      </c>
      <c r="H165" s="103">
        <v>6785</v>
      </c>
      <c r="I165" s="103">
        <v>4347</v>
      </c>
      <c r="J165" s="103">
        <v>1561</v>
      </c>
      <c r="K165" s="103">
        <v>56</v>
      </c>
      <c r="L165" s="103">
        <f t="shared" si="16"/>
        <v>49717</v>
      </c>
      <c r="N165" s="103">
        <v>0</v>
      </c>
      <c r="O165" s="103">
        <v>3</v>
      </c>
      <c r="P165" s="103">
        <v>8</v>
      </c>
      <c r="Q165" s="103">
        <v>44</v>
      </c>
      <c r="R165" s="103">
        <v>194</v>
      </c>
      <c r="S165" s="103">
        <v>240</v>
      </c>
      <c r="T165" s="103">
        <v>52</v>
      </c>
      <c r="U165" s="103">
        <v>0</v>
      </c>
      <c r="V165" s="103">
        <v>0</v>
      </c>
      <c r="W165" s="103">
        <v>0</v>
      </c>
      <c r="X165" s="103">
        <f t="shared" si="17"/>
        <v>541</v>
      </c>
    </row>
    <row r="166" spans="1:24">
      <c r="A166" s="68">
        <v>1984</v>
      </c>
      <c r="B166" s="103">
        <v>377</v>
      </c>
      <c r="C166" s="103">
        <v>683</v>
      </c>
      <c r="D166" s="103">
        <v>3222</v>
      </c>
      <c r="E166" s="103">
        <v>6766</v>
      </c>
      <c r="F166" s="103">
        <v>16209</v>
      </c>
      <c r="G166" s="103">
        <v>19227</v>
      </c>
      <c r="H166" s="103">
        <v>16345</v>
      </c>
      <c r="I166" s="103">
        <v>7352</v>
      </c>
      <c r="J166" s="103">
        <v>2297</v>
      </c>
      <c r="K166" s="103">
        <v>755</v>
      </c>
      <c r="L166" s="103">
        <f t="shared" si="16"/>
        <v>73233</v>
      </c>
      <c r="N166" s="103">
        <v>0</v>
      </c>
      <c r="O166" s="103">
        <v>0</v>
      </c>
      <c r="P166" s="103">
        <v>0</v>
      </c>
      <c r="Q166" s="103">
        <v>41</v>
      </c>
      <c r="R166" s="103">
        <v>0</v>
      </c>
      <c r="S166" s="103">
        <v>393</v>
      </c>
      <c r="T166" s="103">
        <v>112</v>
      </c>
      <c r="U166" s="103">
        <v>0</v>
      </c>
      <c r="V166" s="103">
        <v>0</v>
      </c>
      <c r="W166" s="103">
        <v>0</v>
      </c>
      <c r="X166" s="103">
        <f t="shared" si="17"/>
        <v>546</v>
      </c>
    </row>
    <row r="167" spans="1:24">
      <c r="A167" s="68">
        <v>1985</v>
      </c>
      <c r="B167" s="103">
        <v>10486</v>
      </c>
      <c r="C167" s="103">
        <v>12784</v>
      </c>
      <c r="D167" s="103">
        <v>10688</v>
      </c>
      <c r="E167" s="103">
        <v>8519</v>
      </c>
      <c r="F167" s="103">
        <v>18017</v>
      </c>
      <c r="G167" s="103">
        <v>19475</v>
      </c>
      <c r="H167" s="103">
        <v>18857</v>
      </c>
      <c r="I167" s="103">
        <v>7033</v>
      </c>
      <c r="J167" s="103">
        <v>4897</v>
      </c>
      <c r="K167" s="103">
        <v>1719</v>
      </c>
      <c r="L167" s="103">
        <f t="shared" si="16"/>
        <v>112475</v>
      </c>
      <c r="N167" s="103">
        <v>0</v>
      </c>
      <c r="O167" s="103">
        <v>0</v>
      </c>
      <c r="P167" s="103">
        <v>48</v>
      </c>
      <c r="Q167" s="103">
        <v>80</v>
      </c>
      <c r="R167" s="103">
        <v>125</v>
      </c>
      <c r="S167" s="103">
        <v>12</v>
      </c>
      <c r="T167" s="103">
        <v>4</v>
      </c>
      <c r="U167" s="103">
        <v>14</v>
      </c>
      <c r="V167" s="103">
        <v>0</v>
      </c>
      <c r="W167" s="103">
        <v>0</v>
      </c>
      <c r="X167" s="103">
        <f t="shared" si="17"/>
        <v>283</v>
      </c>
    </row>
    <row r="168" spans="1:24">
      <c r="A168" s="68">
        <v>1986</v>
      </c>
      <c r="B168" s="103">
        <v>1048</v>
      </c>
      <c r="C168" s="103">
        <v>12251</v>
      </c>
      <c r="D168" s="103">
        <v>11395</v>
      </c>
      <c r="E168" s="103">
        <v>7296</v>
      </c>
      <c r="F168" s="103">
        <v>13397</v>
      </c>
      <c r="G168" s="103">
        <v>19747</v>
      </c>
      <c r="H168" s="103">
        <v>14022</v>
      </c>
      <c r="I168" s="103">
        <v>4874</v>
      </c>
      <c r="J168" s="103">
        <v>1650</v>
      </c>
      <c r="K168" s="103">
        <v>575</v>
      </c>
      <c r="L168" s="103">
        <f t="shared" si="16"/>
        <v>86255</v>
      </c>
      <c r="N168" s="103">
        <v>0</v>
      </c>
      <c r="O168" s="103">
        <v>2</v>
      </c>
      <c r="P168" s="103">
        <v>0</v>
      </c>
      <c r="Q168" s="103">
        <v>66</v>
      </c>
      <c r="R168" s="103">
        <v>133</v>
      </c>
      <c r="S168" s="103">
        <v>135</v>
      </c>
      <c r="T168" s="103">
        <v>10</v>
      </c>
      <c r="U168" s="103">
        <v>6</v>
      </c>
      <c r="V168" s="103">
        <v>2</v>
      </c>
      <c r="W168" s="103">
        <v>0</v>
      </c>
      <c r="X168" s="103">
        <f t="shared" si="17"/>
        <v>354</v>
      </c>
    </row>
    <row r="169" spans="1:24">
      <c r="A169" s="68">
        <v>1987</v>
      </c>
      <c r="B169" s="103">
        <v>3801</v>
      </c>
      <c r="C169" s="103">
        <v>7390</v>
      </c>
      <c r="D169" s="103">
        <v>16763</v>
      </c>
      <c r="E169" s="103">
        <v>9307</v>
      </c>
      <c r="F169" s="103">
        <v>9849</v>
      </c>
      <c r="G169" s="103">
        <v>22360</v>
      </c>
      <c r="H169" s="103">
        <v>29666</v>
      </c>
      <c r="I169" s="103">
        <v>12261</v>
      </c>
      <c r="J169" s="103">
        <v>7052</v>
      </c>
      <c r="K169" s="103">
        <v>1077</v>
      </c>
      <c r="L169" s="103">
        <f t="shared" si="16"/>
        <v>119526</v>
      </c>
      <c r="N169" s="103">
        <v>0</v>
      </c>
      <c r="O169" s="103">
        <v>0</v>
      </c>
      <c r="P169" s="103">
        <v>0</v>
      </c>
      <c r="Q169" s="103">
        <v>4</v>
      </c>
      <c r="R169" s="103">
        <v>14</v>
      </c>
      <c r="S169" s="103">
        <v>18</v>
      </c>
      <c r="T169" s="103">
        <v>9</v>
      </c>
      <c r="U169" s="103">
        <v>6</v>
      </c>
      <c r="V169" s="103">
        <v>0</v>
      </c>
      <c r="W169" s="103">
        <v>0</v>
      </c>
      <c r="X169" s="103">
        <f t="shared" si="17"/>
        <v>51</v>
      </c>
    </row>
    <row r="170" spans="1:24">
      <c r="A170" s="68">
        <v>1988</v>
      </c>
      <c r="B170" s="103">
        <v>5324</v>
      </c>
      <c r="C170" s="103">
        <v>13696</v>
      </c>
      <c r="D170" s="103">
        <v>20767</v>
      </c>
      <c r="E170" s="103">
        <v>15896</v>
      </c>
      <c r="F170" s="103">
        <v>18773</v>
      </c>
      <c r="G170" s="103">
        <v>21659</v>
      </c>
      <c r="H170" s="103">
        <v>9110</v>
      </c>
      <c r="I170" s="103">
        <v>3806</v>
      </c>
      <c r="J170" s="103">
        <v>4610</v>
      </c>
      <c r="K170" s="103">
        <v>814</v>
      </c>
      <c r="L170" s="103">
        <f t="shared" si="16"/>
        <v>114455</v>
      </c>
      <c r="N170" s="103">
        <v>0</v>
      </c>
      <c r="O170" s="103">
        <v>1</v>
      </c>
      <c r="P170" s="103">
        <v>21</v>
      </c>
      <c r="Q170" s="103">
        <v>109</v>
      </c>
      <c r="R170" s="103">
        <v>79</v>
      </c>
      <c r="S170" s="103">
        <v>101</v>
      </c>
      <c r="T170" s="103">
        <v>19</v>
      </c>
      <c r="U170" s="103">
        <v>2</v>
      </c>
      <c r="V170" s="103">
        <v>0</v>
      </c>
      <c r="W170" s="103">
        <v>0</v>
      </c>
      <c r="X170" s="103">
        <f t="shared" si="17"/>
        <v>332</v>
      </c>
    </row>
    <row r="171" spans="1:24">
      <c r="A171" s="68">
        <v>1989</v>
      </c>
      <c r="B171" s="103">
        <v>7321</v>
      </c>
      <c r="C171" s="103">
        <v>8234</v>
      </c>
      <c r="D171" s="103">
        <v>20365</v>
      </c>
      <c r="E171" s="103">
        <v>4803</v>
      </c>
      <c r="F171" s="103">
        <v>12260</v>
      </c>
      <c r="G171" s="103">
        <v>11424</v>
      </c>
      <c r="H171" s="103">
        <v>10974</v>
      </c>
      <c r="I171" s="103">
        <v>12158</v>
      </c>
      <c r="J171" s="103">
        <v>3716</v>
      </c>
      <c r="K171" s="103">
        <v>2404</v>
      </c>
      <c r="L171" s="103">
        <f t="shared" si="16"/>
        <v>93659</v>
      </c>
      <c r="N171" s="103">
        <v>0</v>
      </c>
      <c r="O171" s="103">
        <v>0</v>
      </c>
      <c r="P171" s="103">
        <v>115</v>
      </c>
      <c r="Q171" s="103">
        <v>198</v>
      </c>
      <c r="R171" s="103">
        <v>434</v>
      </c>
      <c r="S171" s="103">
        <v>44</v>
      </c>
      <c r="T171" s="103">
        <v>68</v>
      </c>
      <c r="U171" s="103">
        <v>4</v>
      </c>
      <c r="V171" s="103">
        <v>0</v>
      </c>
      <c r="W171" s="103">
        <v>0</v>
      </c>
      <c r="X171" s="103">
        <f t="shared" si="17"/>
        <v>863</v>
      </c>
    </row>
    <row r="172" spans="1:24">
      <c r="A172" s="68">
        <v>1990</v>
      </c>
      <c r="B172" s="103">
        <v>5058</v>
      </c>
      <c r="C172" s="103">
        <v>13309</v>
      </c>
      <c r="D172" s="103">
        <v>15075</v>
      </c>
      <c r="E172" s="103">
        <v>4273</v>
      </c>
      <c r="F172" s="103">
        <v>6580</v>
      </c>
      <c r="G172" s="103">
        <v>10646</v>
      </c>
      <c r="H172" s="103">
        <v>13625</v>
      </c>
      <c r="I172" s="103">
        <v>4883</v>
      </c>
      <c r="J172" s="103">
        <v>3513</v>
      </c>
      <c r="K172" s="103">
        <v>600</v>
      </c>
      <c r="L172" s="103">
        <f t="shared" si="16"/>
        <v>77562</v>
      </c>
      <c r="N172" s="103">
        <v>0</v>
      </c>
      <c r="O172" s="103">
        <v>0</v>
      </c>
      <c r="P172" s="103">
        <v>56</v>
      </c>
      <c r="Q172" s="103">
        <v>417</v>
      </c>
      <c r="R172" s="103">
        <v>1033</v>
      </c>
      <c r="S172" s="103">
        <v>1595</v>
      </c>
      <c r="T172" s="103">
        <v>2292</v>
      </c>
      <c r="U172" s="103">
        <v>397</v>
      </c>
      <c r="V172" s="103">
        <v>59</v>
      </c>
      <c r="W172" s="103">
        <v>0</v>
      </c>
      <c r="X172" s="103">
        <f t="shared" si="17"/>
        <v>5849</v>
      </c>
    </row>
    <row r="173" spans="1:24">
      <c r="A173" s="68">
        <v>1991</v>
      </c>
      <c r="B173" s="103">
        <v>45</v>
      </c>
      <c r="C173" s="103">
        <v>3175</v>
      </c>
      <c r="D173" s="103">
        <v>6079</v>
      </c>
      <c r="E173" s="103">
        <v>3733</v>
      </c>
      <c r="F173" s="103">
        <v>6838</v>
      </c>
      <c r="G173" s="103">
        <v>9962</v>
      </c>
      <c r="H173" s="103">
        <v>4869</v>
      </c>
      <c r="I173" s="103">
        <v>1523</v>
      </c>
      <c r="J173" s="103">
        <v>1027</v>
      </c>
      <c r="K173" s="103">
        <v>23</v>
      </c>
      <c r="L173" s="103">
        <f t="shared" si="16"/>
        <v>37274</v>
      </c>
      <c r="N173" s="103">
        <v>0</v>
      </c>
      <c r="O173" s="103">
        <v>2</v>
      </c>
      <c r="P173" s="103">
        <v>11</v>
      </c>
      <c r="Q173" s="103">
        <v>70</v>
      </c>
      <c r="R173" s="103">
        <v>4217</v>
      </c>
      <c r="S173" s="103">
        <v>2781</v>
      </c>
      <c r="T173" s="103">
        <v>522</v>
      </c>
      <c r="U173" s="103">
        <v>62</v>
      </c>
      <c r="V173" s="103">
        <v>30</v>
      </c>
      <c r="W173" s="103">
        <v>0</v>
      </c>
      <c r="X173" s="103">
        <f t="shared" si="17"/>
        <v>7695</v>
      </c>
    </row>
    <row r="174" spans="1:24">
      <c r="A174" s="68">
        <v>1992</v>
      </c>
      <c r="B174" s="103">
        <v>87</v>
      </c>
      <c r="C174" s="103">
        <v>759</v>
      </c>
      <c r="D174" s="103">
        <v>835</v>
      </c>
      <c r="E174" s="103">
        <v>3929</v>
      </c>
      <c r="F174" s="103">
        <v>6609</v>
      </c>
      <c r="G174" s="103">
        <v>13815</v>
      </c>
      <c r="H174" s="103">
        <v>8923</v>
      </c>
      <c r="I174" s="103">
        <v>9049</v>
      </c>
      <c r="J174" s="103">
        <v>3106</v>
      </c>
      <c r="K174" s="103">
        <v>81</v>
      </c>
      <c r="L174" s="103">
        <f t="shared" si="16"/>
        <v>47193</v>
      </c>
      <c r="N174" s="103">
        <v>1</v>
      </c>
      <c r="O174" s="103">
        <v>8</v>
      </c>
      <c r="P174" s="103">
        <v>10</v>
      </c>
      <c r="Q174" s="103">
        <v>104</v>
      </c>
      <c r="R174" s="103">
        <v>120</v>
      </c>
      <c r="S174" s="103">
        <v>1092</v>
      </c>
      <c r="T174" s="103">
        <v>149</v>
      </c>
      <c r="U174" s="103">
        <v>55</v>
      </c>
      <c r="V174" s="103">
        <v>24</v>
      </c>
      <c r="W174" s="103">
        <v>0</v>
      </c>
      <c r="X174" s="103">
        <f t="shared" si="17"/>
        <v>1563</v>
      </c>
    </row>
    <row r="175" spans="1:24">
      <c r="A175" s="68">
        <v>1993</v>
      </c>
      <c r="B175" s="103">
        <v>185</v>
      </c>
      <c r="C175" s="103">
        <v>4718</v>
      </c>
      <c r="D175" s="103">
        <v>5283</v>
      </c>
      <c r="E175" s="103">
        <v>6241</v>
      </c>
      <c r="F175" s="103">
        <v>6345</v>
      </c>
      <c r="G175" s="103">
        <v>33079</v>
      </c>
      <c r="H175" s="103">
        <v>14873</v>
      </c>
      <c r="I175" s="103">
        <v>4483</v>
      </c>
      <c r="J175" s="103">
        <v>3526</v>
      </c>
      <c r="K175" s="103" t="s">
        <v>15</v>
      </c>
      <c r="L175" s="103">
        <f t="shared" si="16"/>
        <v>78733</v>
      </c>
      <c r="N175" s="38" t="s">
        <v>63</v>
      </c>
      <c r="O175" s="103">
        <v>32</v>
      </c>
      <c r="P175" s="103">
        <v>54</v>
      </c>
      <c r="Q175" s="103">
        <v>171</v>
      </c>
      <c r="R175" s="103">
        <v>749</v>
      </c>
      <c r="S175" s="103">
        <v>1812</v>
      </c>
      <c r="T175" s="103">
        <v>104</v>
      </c>
      <c r="U175" s="103">
        <v>21</v>
      </c>
      <c r="V175" s="103">
        <v>8</v>
      </c>
      <c r="W175" s="103" t="s">
        <v>15</v>
      </c>
      <c r="X175" s="103">
        <f t="shared" si="17"/>
        <v>2951</v>
      </c>
    </row>
    <row r="176" spans="1:24">
      <c r="A176" s="68">
        <v>1994</v>
      </c>
      <c r="B176" s="103">
        <v>678</v>
      </c>
      <c r="C176" s="103">
        <v>3867</v>
      </c>
      <c r="D176" s="103">
        <v>8902</v>
      </c>
      <c r="E176" s="103">
        <v>7131</v>
      </c>
      <c r="F176" s="103">
        <v>25083</v>
      </c>
      <c r="G176" s="103">
        <v>50608</v>
      </c>
      <c r="H176" s="103">
        <v>22594</v>
      </c>
      <c r="I176" s="103">
        <v>13815</v>
      </c>
      <c r="J176" s="103">
        <v>8299</v>
      </c>
      <c r="K176" s="103" t="s">
        <v>15</v>
      </c>
      <c r="L176" s="103">
        <f t="shared" si="16"/>
        <v>140977</v>
      </c>
      <c r="N176" s="38" t="s">
        <v>63</v>
      </c>
      <c r="O176" s="103">
        <v>0</v>
      </c>
      <c r="P176" s="103">
        <v>7</v>
      </c>
      <c r="Q176" s="103">
        <v>7</v>
      </c>
      <c r="R176" s="103">
        <v>54</v>
      </c>
      <c r="S176" s="103">
        <v>107</v>
      </c>
      <c r="T176" s="103">
        <v>4</v>
      </c>
      <c r="U176" s="103">
        <v>11</v>
      </c>
      <c r="V176" s="103">
        <v>5</v>
      </c>
      <c r="W176" s="103" t="s">
        <v>15</v>
      </c>
      <c r="X176" s="103">
        <f t="shared" si="17"/>
        <v>195</v>
      </c>
    </row>
    <row r="177" spans="1:24">
      <c r="A177" s="68">
        <v>1995</v>
      </c>
      <c r="B177" s="103" t="s">
        <v>15</v>
      </c>
      <c r="C177" s="103">
        <v>12730</v>
      </c>
      <c r="D177" s="103">
        <v>14040</v>
      </c>
      <c r="E177" s="103">
        <v>13573</v>
      </c>
      <c r="F177" s="103">
        <v>25872</v>
      </c>
      <c r="G177" s="103">
        <v>59555</v>
      </c>
      <c r="H177" s="103">
        <v>15674</v>
      </c>
      <c r="I177" s="103">
        <v>12237</v>
      </c>
      <c r="J177" s="103">
        <v>1996</v>
      </c>
      <c r="K177" s="103" t="s">
        <v>15</v>
      </c>
      <c r="L177" s="103">
        <f t="shared" si="16"/>
        <v>155677</v>
      </c>
      <c r="N177" s="103" t="s">
        <v>15</v>
      </c>
      <c r="O177" s="103">
        <v>0</v>
      </c>
      <c r="P177" s="103">
        <v>5</v>
      </c>
      <c r="Q177" s="103">
        <v>3</v>
      </c>
      <c r="R177" s="103">
        <v>37</v>
      </c>
      <c r="S177" s="103">
        <v>126</v>
      </c>
      <c r="T177" s="103">
        <v>5</v>
      </c>
      <c r="U177" s="103">
        <v>6</v>
      </c>
      <c r="V177" s="103">
        <v>0</v>
      </c>
      <c r="W177" s="103" t="s">
        <v>15</v>
      </c>
      <c r="X177" s="103">
        <f t="shared" si="17"/>
        <v>182</v>
      </c>
    </row>
    <row r="178" spans="1:24">
      <c r="A178" s="68">
        <v>1996</v>
      </c>
      <c r="B178" s="103" t="s">
        <v>15</v>
      </c>
      <c r="C178" s="103">
        <v>21395</v>
      </c>
      <c r="D178" s="103">
        <v>14222</v>
      </c>
      <c r="E178" s="103">
        <v>6057</v>
      </c>
      <c r="F178" s="103">
        <v>11224</v>
      </c>
      <c r="G178" s="103">
        <v>22630</v>
      </c>
      <c r="H178" s="103">
        <v>4791</v>
      </c>
      <c r="I178" s="103">
        <v>2921</v>
      </c>
      <c r="J178" s="103">
        <v>1231</v>
      </c>
      <c r="K178" s="103" t="s">
        <v>15</v>
      </c>
      <c r="L178" s="103">
        <f t="shared" si="16"/>
        <v>84471</v>
      </c>
      <c r="N178" s="103" t="s">
        <v>15</v>
      </c>
      <c r="O178" s="103" t="s">
        <v>15</v>
      </c>
      <c r="P178" s="103" t="s">
        <v>15</v>
      </c>
      <c r="Q178" s="103">
        <v>2</v>
      </c>
      <c r="R178" s="103">
        <v>7</v>
      </c>
      <c r="S178" s="103">
        <v>21</v>
      </c>
      <c r="T178" s="103">
        <v>26</v>
      </c>
      <c r="U178" s="103" t="s">
        <v>15</v>
      </c>
      <c r="V178" s="103" t="s">
        <v>15</v>
      </c>
      <c r="W178" s="103" t="s">
        <v>15</v>
      </c>
      <c r="X178" s="103">
        <f t="shared" si="17"/>
        <v>56</v>
      </c>
    </row>
    <row r="179" spans="1:24">
      <c r="A179" s="68">
        <v>1997</v>
      </c>
      <c r="B179" s="103" t="s">
        <v>15</v>
      </c>
      <c r="C179" s="103">
        <v>3021</v>
      </c>
      <c r="D179" s="103">
        <v>11040</v>
      </c>
      <c r="E179" s="103">
        <v>19706</v>
      </c>
      <c r="F179" s="103">
        <v>15133</v>
      </c>
      <c r="G179" s="103">
        <v>48956</v>
      </c>
      <c r="H179" s="103">
        <v>20829</v>
      </c>
      <c r="I179" s="103">
        <v>2847</v>
      </c>
      <c r="J179" s="103">
        <v>2384</v>
      </c>
      <c r="K179" s="103">
        <v>58</v>
      </c>
      <c r="L179" s="103">
        <f t="shared" si="16"/>
        <v>123974</v>
      </c>
      <c r="N179" s="103" t="s">
        <v>15</v>
      </c>
      <c r="O179" s="103" t="s">
        <v>15</v>
      </c>
      <c r="P179" s="103" t="s">
        <v>15</v>
      </c>
      <c r="Q179" s="103">
        <v>10</v>
      </c>
      <c r="R179" s="103" t="s">
        <v>15</v>
      </c>
      <c r="S179" s="103">
        <v>161</v>
      </c>
      <c r="T179" s="103">
        <v>8</v>
      </c>
      <c r="U179" s="103">
        <v>17</v>
      </c>
      <c r="V179" s="103" t="s">
        <v>15</v>
      </c>
      <c r="W179" s="103" t="s">
        <v>15</v>
      </c>
      <c r="X179" s="103">
        <f t="shared" si="17"/>
        <v>196</v>
      </c>
    </row>
    <row r="180" spans="1:24">
      <c r="A180" s="68">
        <v>1998</v>
      </c>
      <c r="B180" s="103" t="s">
        <v>15</v>
      </c>
      <c r="C180" s="103">
        <v>80</v>
      </c>
      <c r="D180" s="103">
        <v>3748</v>
      </c>
      <c r="E180" s="103">
        <v>4414</v>
      </c>
      <c r="F180" s="103">
        <v>12262</v>
      </c>
      <c r="G180" s="103">
        <v>27369</v>
      </c>
      <c r="H180" s="103">
        <v>17577</v>
      </c>
      <c r="I180" s="103">
        <v>3730</v>
      </c>
      <c r="J180" s="103">
        <v>1789</v>
      </c>
      <c r="K180" s="38" t="s">
        <v>63</v>
      </c>
      <c r="L180" s="103">
        <f t="shared" si="16"/>
        <v>70969</v>
      </c>
      <c r="N180" s="103" t="s">
        <v>15</v>
      </c>
      <c r="O180" s="103" t="s">
        <v>15</v>
      </c>
      <c r="P180" s="103" t="s">
        <v>15</v>
      </c>
      <c r="Q180" s="103" t="s">
        <v>15</v>
      </c>
      <c r="R180" s="103">
        <v>8</v>
      </c>
      <c r="S180" s="103">
        <v>16</v>
      </c>
      <c r="T180" s="103">
        <v>4</v>
      </c>
      <c r="U180" s="103" t="s">
        <v>15</v>
      </c>
      <c r="V180" s="103" t="s">
        <v>15</v>
      </c>
      <c r="W180" s="103" t="s">
        <v>15</v>
      </c>
      <c r="X180" s="103">
        <f t="shared" si="17"/>
        <v>28</v>
      </c>
    </row>
    <row r="181" spans="1:24">
      <c r="A181" s="68">
        <v>1999</v>
      </c>
      <c r="B181" s="103" t="s">
        <v>15</v>
      </c>
      <c r="C181" s="103">
        <v>744</v>
      </c>
      <c r="D181" s="103">
        <v>6260</v>
      </c>
      <c r="E181" s="103">
        <v>1330</v>
      </c>
      <c r="F181" s="103">
        <v>10686</v>
      </c>
      <c r="G181" s="103">
        <v>29869</v>
      </c>
      <c r="H181" s="103">
        <v>11570</v>
      </c>
      <c r="I181" s="103">
        <v>6237</v>
      </c>
      <c r="J181" s="103">
        <v>2555</v>
      </c>
      <c r="K181" s="103" t="s">
        <v>15</v>
      </c>
      <c r="L181" s="103">
        <f t="shared" si="16"/>
        <v>69251</v>
      </c>
      <c r="N181" s="103" t="s">
        <v>15</v>
      </c>
      <c r="O181" s="103" t="s">
        <v>15</v>
      </c>
      <c r="P181" s="103" t="s">
        <v>15</v>
      </c>
      <c r="Q181" s="103">
        <v>12</v>
      </c>
      <c r="R181" s="103">
        <v>175</v>
      </c>
      <c r="S181" s="103">
        <v>107</v>
      </c>
      <c r="T181" s="103">
        <v>11</v>
      </c>
      <c r="U181" s="103">
        <v>12</v>
      </c>
      <c r="V181" s="103">
        <v>6</v>
      </c>
      <c r="W181" s="103" t="s">
        <v>15</v>
      </c>
      <c r="X181" s="103">
        <f t="shared" si="17"/>
        <v>323</v>
      </c>
    </row>
    <row r="182" spans="1:24">
      <c r="A182" s="68">
        <v>2000</v>
      </c>
      <c r="B182" s="103" t="s">
        <v>15</v>
      </c>
      <c r="C182" s="103" t="s">
        <v>15</v>
      </c>
      <c r="D182" s="103">
        <v>5684</v>
      </c>
      <c r="E182" s="103">
        <v>10207</v>
      </c>
      <c r="F182" s="103">
        <v>16317</v>
      </c>
      <c r="G182" s="103">
        <v>8458</v>
      </c>
      <c r="H182" s="103">
        <v>7207</v>
      </c>
      <c r="I182" s="103">
        <v>8060</v>
      </c>
      <c r="J182" s="103">
        <v>6815</v>
      </c>
      <c r="K182" s="103">
        <v>1905</v>
      </c>
      <c r="L182" s="103">
        <f t="shared" si="16"/>
        <v>64653</v>
      </c>
      <c r="N182" s="103" t="s">
        <v>15</v>
      </c>
      <c r="O182" s="103" t="s">
        <v>15</v>
      </c>
      <c r="P182" s="103" t="s">
        <v>15</v>
      </c>
      <c r="Q182" s="103" t="s">
        <v>15</v>
      </c>
      <c r="R182" s="103">
        <v>50</v>
      </c>
      <c r="S182" s="103">
        <v>36</v>
      </c>
      <c r="T182" s="103">
        <v>12</v>
      </c>
      <c r="U182" s="103" t="s">
        <v>15</v>
      </c>
      <c r="V182" s="103" t="s">
        <v>15</v>
      </c>
      <c r="W182" s="103" t="s">
        <v>15</v>
      </c>
      <c r="X182" s="103">
        <f t="shared" si="17"/>
        <v>98</v>
      </c>
    </row>
    <row r="183" spans="1:24">
      <c r="A183" s="68">
        <v>2001</v>
      </c>
      <c r="B183" s="103" t="s">
        <v>15</v>
      </c>
      <c r="C183" s="103" t="s">
        <v>15</v>
      </c>
      <c r="D183" s="103">
        <v>3314</v>
      </c>
      <c r="E183" s="103">
        <v>6207</v>
      </c>
      <c r="F183" s="103">
        <v>1613</v>
      </c>
      <c r="G183" s="103">
        <v>11167</v>
      </c>
      <c r="H183" s="103">
        <v>6717</v>
      </c>
      <c r="I183" s="103">
        <v>6552</v>
      </c>
      <c r="J183" s="103">
        <v>3065</v>
      </c>
      <c r="K183" s="103">
        <v>1221</v>
      </c>
      <c r="L183" s="103">
        <f t="shared" si="16"/>
        <v>39856</v>
      </c>
      <c r="N183" s="103" t="s">
        <v>15</v>
      </c>
      <c r="O183" s="103" t="s">
        <v>15</v>
      </c>
      <c r="P183" s="103" t="s">
        <v>15</v>
      </c>
      <c r="Q183" s="103">
        <v>165</v>
      </c>
      <c r="R183" s="103">
        <v>8</v>
      </c>
      <c r="S183" s="103">
        <v>306</v>
      </c>
      <c r="T183" s="103">
        <v>10</v>
      </c>
      <c r="U183" s="103" t="s">
        <v>15</v>
      </c>
      <c r="V183" s="103" t="s">
        <v>15</v>
      </c>
      <c r="W183" s="103" t="s">
        <v>15</v>
      </c>
      <c r="X183" s="103">
        <f t="shared" si="17"/>
        <v>489</v>
      </c>
    </row>
    <row r="184" spans="1:24">
      <c r="A184" s="68">
        <v>2002</v>
      </c>
      <c r="B184" s="103" t="s">
        <v>15</v>
      </c>
      <c r="C184" s="103" t="s">
        <v>15</v>
      </c>
      <c r="D184" s="103">
        <v>4953</v>
      </c>
      <c r="E184" s="103">
        <v>13189</v>
      </c>
      <c r="F184" s="103">
        <v>17955</v>
      </c>
      <c r="G184" s="103">
        <v>34305</v>
      </c>
      <c r="H184" s="103">
        <v>13097</v>
      </c>
      <c r="I184" s="103">
        <v>3100</v>
      </c>
      <c r="J184" s="103">
        <v>348</v>
      </c>
      <c r="K184" s="103">
        <v>61</v>
      </c>
      <c r="L184" s="103">
        <f t="shared" si="16"/>
        <v>87008</v>
      </c>
      <c r="N184" s="103" t="s">
        <v>15</v>
      </c>
      <c r="O184" s="103" t="s">
        <v>15</v>
      </c>
      <c r="P184" s="103">
        <v>2</v>
      </c>
      <c r="Q184" s="103">
        <v>19</v>
      </c>
      <c r="R184" s="103">
        <v>72</v>
      </c>
      <c r="S184" s="103">
        <v>191</v>
      </c>
      <c r="T184" s="103">
        <v>16</v>
      </c>
      <c r="U184" s="103" t="s">
        <v>15</v>
      </c>
      <c r="V184" s="103" t="s">
        <v>15</v>
      </c>
      <c r="W184" s="103" t="s">
        <v>15</v>
      </c>
      <c r="X184" s="103">
        <f t="shared" si="17"/>
        <v>300</v>
      </c>
    </row>
    <row r="185" spans="1:24">
      <c r="A185" s="68">
        <v>2003</v>
      </c>
      <c r="B185" s="103" t="s">
        <v>15</v>
      </c>
      <c r="C185" s="103" t="s">
        <v>15</v>
      </c>
      <c r="D185" s="103">
        <v>4707</v>
      </c>
      <c r="E185" s="103">
        <v>9358</v>
      </c>
      <c r="F185" s="103">
        <v>13179</v>
      </c>
      <c r="G185" s="103">
        <v>19974</v>
      </c>
      <c r="H185" s="103">
        <v>5067</v>
      </c>
      <c r="I185" s="103">
        <v>3288</v>
      </c>
      <c r="J185" s="103">
        <v>1043</v>
      </c>
      <c r="K185" s="103">
        <v>0</v>
      </c>
      <c r="L185" s="103">
        <f t="shared" si="16"/>
        <v>56616</v>
      </c>
      <c r="N185" s="103" t="s">
        <v>15</v>
      </c>
      <c r="O185" s="103" t="s">
        <v>15</v>
      </c>
      <c r="P185" s="103" t="s">
        <v>15</v>
      </c>
      <c r="Q185" s="103">
        <v>38</v>
      </c>
      <c r="R185" s="103">
        <v>71</v>
      </c>
      <c r="S185" s="103">
        <v>94</v>
      </c>
      <c r="T185" s="103" t="s">
        <v>15</v>
      </c>
      <c r="U185" s="103">
        <v>4</v>
      </c>
      <c r="V185" s="103" t="s">
        <v>15</v>
      </c>
      <c r="W185" s="103" t="s">
        <v>15</v>
      </c>
      <c r="X185" s="103">
        <f t="shared" si="17"/>
        <v>207</v>
      </c>
    </row>
    <row r="186" spans="1:24">
      <c r="A186" s="68">
        <v>2004</v>
      </c>
      <c r="B186" s="103" t="s">
        <v>15</v>
      </c>
      <c r="C186" s="103" t="s">
        <v>15</v>
      </c>
      <c r="D186" s="103">
        <v>6847</v>
      </c>
      <c r="E186" s="103">
        <v>18714</v>
      </c>
      <c r="F186" s="103">
        <v>23692</v>
      </c>
      <c r="G186" s="103">
        <v>47484</v>
      </c>
      <c r="H186" s="103">
        <v>22562</v>
      </c>
      <c r="I186" s="103">
        <v>7887</v>
      </c>
      <c r="J186" s="103">
        <v>2696</v>
      </c>
      <c r="K186" s="103">
        <v>338</v>
      </c>
      <c r="L186" s="103">
        <f t="shared" si="16"/>
        <v>130220</v>
      </c>
      <c r="N186" s="103" t="s">
        <v>15</v>
      </c>
      <c r="O186" s="103" t="s">
        <v>15</v>
      </c>
      <c r="P186" s="103" t="s">
        <v>15</v>
      </c>
      <c r="Q186" s="103">
        <v>41</v>
      </c>
      <c r="R186" s="103">
        <v>40</v>
      </c>
      <c r="S186" s="103">
        <v>236</v>
      </c>
      <c r="T186" s="103">
        <v>140</v>
      </c>
      <c r="U186" s="103">
        <v>13</v>
      </c>
      <c r="V186" s="103" t="s">
        <v>15</v>
      </c>
      <c r="W186" s="103" t="s">
        <v>15</v>
      </c>
      <c r="X186" s="103">
        <f t="shared" si="17"/>
        <v>470</v>
      </c>
    </row>
    <row r="187" spans="1:24">
      <c r="A187" s="68">
        <v>2005</v>
      </c>
      <c r="B187" s="103" t="s">
        <v>15</v>
      </c>
      <c r="C187" s="103" t="s">
        <v>15</v>
      </c>
      <c r="D187" s="103">
        <v>7878</v>
      </c>
      <c r="E187" s="103">
        <v>10827</v>
      </c>
      <c r="F187" s="103">
        <v>12593</v>
      </c>
      <c r="G187" s="103">
        <v>20653</v>
      </c>
      <c r="H187" s="103">
        <v>5959</v>
      </c>
      <c r="I187" s="103">
        <v>10609</v>
      </c>
      <c r="J187" s="103">
        <v>3950</v>
      </c>
      <c r="K187" s="103">
        <v>355</v>
      </c>
      <c r="L187" s="103">
        <f t="shared" si="16"/>
        <v>72824</v>
      </c>
      <c r="N187" s="103" t="s">
        <v>15</v>
      </c>
      <c r="O187" s="103" t="s">
        <v>15</v>
      </c>
      <c r="P187" s="103" t="s">
        <v>15</v>
      </c>
      <c r="Q187" s="103">
        <v>16</v>
      </c>
      <c r="R187" s="103">
        <v>147</v>
      </c>
      <c r="S187" s="103">
        <v>110</v>
      </c>
      <c r="T187" s="103" t="s">
        <v>15</v>
      </c>
      <c r="U187" s="103" t="s">
        <v>15</v>
      </c>
      <c r="V187" s="103" t="s">
        <v>15</v>
      </c>
      <c r="W187" s="103" t="s">
        <v>15</v>
      </c>
      <c r="X187" s="103">
        <f t="shared" si="17"/>
        <v>273</v>
      </c>
    </row>
    <row r="188" spans="1:24">
      <c r="A188" s="68">
        <v>2006</v>
      </c>
      <c r="B188" s="103" t="s">
        <v>15</v>
      </c>
      <c r="C188" s="103" t="s">
        <v>15</v>
      </c>
      <c r="D188" s="103">
        <v>1803</v>
      </c>
      <c r="E188" s="103">
        <v>12416</v>
      </c>
      <c r="F188" s="103">
        <v>18151</v>
      </c>
      <c r="G188" s="103">
        <v>20092</v>
      </c>
      <c r="H188" s="103">
        <v>1280</v>
      </c>
      <c r="I188" s="103">
        <v>861</v>
      </c>
      <c r="J188" s="103">
        <v>256</v>
      </c>
      <c r="K188" s="103">
        <v>67</v>
      </c>
      <c r="L188" s="103">
        <f t="shared" si="16"/>
        <v>54926</v>
      </c>
      <c r="N188" s="103" t="s">
        <v>15</v>
      </c>
      <c r="O188" s="103" t="s">
        <v>15</v>
      </c>
      <c r="P188" s="103" t="s">
        <v>15</v>
      </c>
      <c r="Q188" s="103">
        <v>57</v>
      </c>
      <c r="R188" s="103">
        <v>296</v>
      </c>
      <c r="S188" s="103">
        <v>310</v>
      </c>
      <c r="T188" s="103">
        <v>9</v>
      </c>
      <c r="U188" s="103" t="s">
        <v>15</v>
      </c>
      <c r="V188" s="103" t="s">
        <v>15</v>
      </c>
      <c r="W188" s="103" t="s">
        <v>15</v>
      </c>
      <c r="X188" s="103">
        <f t="shared" si="17"/>
        <v>672</v>
      </c>
    </row>
    <row r="189" spans="1:24">
      <c r="A189" s="68">
        <v>2007</v>
      </c>
      <c r="B189" s="103" t="s">
        <v>15</v>
      </c>
      <c r="C189" s="103" t="s">
        <v>15</v>
      </c>
      <c r="D189" s="103">
        <v>796</v>
      </c>
      <c r="E189" s="103">
        <v>4245</v>
      </c>
      <c r="F189" s="103">
        <v>4642</v>
      </c>
      <c r="G189" s="103">
        <v>5419</v>
      </c>
      <c r="H189" s="103">
        <v>650</v>
      </c>
      <c r="I189" s="103">
        <v>278</v>
      </c>
      <c r="J189" s="103">
        <v>441</v>
      </c>
      <c r="K189" s="103">
        <v>325</v>
      </c>
      <c r="L189" s="103">
        <f t="shared" si="16"/>
        <v>16796</v>
      </c>
      <c r="N189" s="103" t="s">
        <v>15</v>
      </c>
      <c r="O189" s="103" t="s">
        <v>15</v>
      </c>
      <c r="P189" s="103" t="s">
        <v>15</v>
      </c>
      <c r="Q189" s="103">
        <v>37</v>
      </c>
      <c r="R189" s="103">
        <v>30</v>
      </c>
      <c r="S189" s="103">
        <v>114</v>
      </c>
      <c r="T189" s="103">
        <v>9</v>
      </c>
      <c r="U189" s="103">
        <v>14</v>
      </c>
      <c r="V189" s="103" t="s">
        <v>15</v>
      </c>
      <c r="W189" s="103" t="s">
        <v>15</v>
      </c>
      <c r="X189" s="103">
        <f t="shared" si="17"/>
        <v>204</v>
      </c>
    </row>
    <row r="190" spans="1:24">
      <c r="A190" s="68">
        <v>2008</v>
      </c>
      <c r="B190" s="103" t="s">
        <v>15</v>
      </c>
      <c r="C190" s="103" t="s">
        <v>15</v>
      </c>
      <c r="D190" s="103" t="s">
        <v>15</v>
      </c>
      <c r="E190" s="103" t="s">
        <v>15</v>
      </c>
      <c r="F190" s="103" t="s">
        <v>15</v>
      </c>
      <c r="G190" s="103" t="s">
        <v>15</v>
      </c>
      <c r="H190" s="103" t="s">
        <v>15</v>
      </c>
      <c r="I190" s="103" t="s">
        <v>15</v>
      </c>
      <c r="J190" s="103" t="s">
        <v>15</v>
      </c>
      <c r="K190" s="103" t="s">
        <v>15</v>
      </c>
      <c r="L190" s="103" t="s">
        <v>15</v>
      </c>
      <c r="N190" s="103" t="s">
        <v>15</v>
      </c>
      <c r="O190" s="103" t="s">
        <v>15</v>
      </c>
      <c r="P190" s="103" t="s">
        <v>15</v>
      </c>
      <c r="Q190" s="103" t="s">
        <v>15</v>
      </c>
      <c r="R190" s="103" t="s">
        <v>15</v>
      </c>
      <c r="S190" s="103" t="s">
        <v>15</v>
      </c>
      <c r="T190" s="103" t="s">
        <v>15</v>
      </c>
      <c r="U190" s="103" t="s">
        <v>15</v>
      </c>
      <c r="V190" s="103" t="s">
        <v>15</v>
      </c>
      <c r="W190" s="103" t="s">
        <v>15</v>
      </c>
      <c r="X190" s="103" t="s">
        <v>15</v>
      </c>
    </row>
    <row r="191" spans="1:24">
      <c r="A191" s="68">
        <v>2009</v>
      </c>
      <c r="B191" s="103" t="s">
        <v>15</v>
      </c>
      <c r="C191" s="103" t="s">
        <v>15</v>
      </c>
      <c r="D191" s="103" t="s">
        <v>15</v>
      </c>
      <c r="E191" s="103" t="s">
        <v>15</v>
      </c>
      <c r="F191" s="103" t="s">
        <v>15</v>
      </c>
      <c r="G191" s="103" t="s">
        <v>15</v>
      </c>
      <c r="H191" s="103" t="s">
        <v>15</v>
      </c>
      <c r="I191" s="103" t="s">
        <v>15</v>
      </c>
      <c r="J191" s="103" t="s">
        <v>15</v>
      </c>
      <c r="K191" s="103" t="s">
        <v>15</v>
      </c>
      <c r="L191" s="103" t="s">
        <v>15</v>
      </c>
      <c r="N191" s="103" t="s">
        <v>15</v>
      </c>
      <c r="O191" s="103" t="s">
        <v>15</v>
      </c>
      <c r="P191" s="103" t="s">
        <v>15</v>
      </c>
      <c r="Q191" s="103" t="s">
        <v>15</v>
      </c>
      <c r="R191" s="103" t="s">
        <v>15</v>
      </c>
      <c r="S191" s="103" t="s">
        <v>15</v>
      </c>
      <c r="T191" s="103" t="s">
        <v>15</v>
      </c>
      <c r="U191" s="103" t="s">
        <v>15</v>
      </c>
      <c r="V191" s="103" t="s">
        <v>15</v>
      </c>
      <c r="W191" s="103" t="s">
        <v>15</v>
      </c>
      <c r="X191" s="103" t="s">
        <v>15</v>
      </c>
    </row>
    <row r="192" spans="1:24">
      <c r="A192" s="68">
        <v>2010</v>
      </c>
      <c r="B192" s="103" t="s">
        <v>15</v>
      </c>
      <c r="C192" s="103" t="s">
        <v>15</v>
      </c>
      <c r="D192" s="103">
        <v>1004</v>
      </c>
      <c r="E192" s="103">
        <v>452</v>
      </c>
      <c r="F192" s="103">
        <v>598</v>
      </c>
      <c r="G192" s="103">
        <v>1764</v>
      </c>
      <c r="H192" s="103">
        <v>2012</v>
      </c>
      <c r="I192" s="103">
        <v>286</v>
      </c>
      <c r="J192" s="103" t="s">
        <v>15</v>
      </c>
      <c r="K192" s="103" t="s">
        <v>15</v>
      </c>
      <c r="L192" s="103">
        <f t="shared" ref="L192:L196" si="18">SUM(B192:K192)</f>
        <v>6116</v>
      </c>
      <c r="N192" s="103" t="s">
        <v>15</v>
      </c>
      <c r="O192" s="103" t="s">
        <v>15</v>
      </c>
      <c r="P192" s="103" t="s">
        <v>15</v>
      </c>
      <c r="Q192" s="103" t="s">
        <v>15</v>
      </c>
      <c r="R192" s="103">
        <v>68</v>
      </c>
      <c r="S192" s="103" t="s">
        <v>15</v>
      </c>
      <c r="T192" s="103" t="s">
        <v>15</v>
      </c>
      <c r="U192" s="103">
        <v>8</v>
      </c>
      <c r="V192" s="103" t="s">
        <v>15</v>
      </c>
      <c r="W192" s="103" t="s">
        <v>15</v>
      </c>
      <c r="X192" s="103">
        <f t="shared" ref="X192:X196" si="19">SUM(N192:W192)</f>
        <v>76</v>
      </c>
    </row>
    <row r="193" spans="1:24">
      <c r="A193" s="68">
        <v>2011</v>
      </c>
      <c r="B193" s="103" t="s">
        <v>15</v>
      </c>
      <c r="C193" s="103" t="s">
        <v>15</v>
      </c>
      <c r="D193" s="103">
        <v>432</v>
      </c>
      <c r="E193" s="103">
        <v>934</v>
      </c>
      <c r="F193" s="103">
        <v>326</v>
      </c>
      <c r="G193" s="103">
        <v>4457</v>
      </c>
      <c r="H193" s="103">
        <v>6531</v>
      </c>
      <c r="I193" s="103">
        <v>5914</v>
      </c>
      <c r="J193" s="103">
        <v>1140</v>
      </c>
      <c r="K193" s="103" t="s">
        <v>15</v>
      </c>
      <c r="L193" s="103">
        <f t="shared" si="18"/>
        <v>19734</v>
      </c>
      <c r="N193" s="103" t="s">
        <v>15</v>
      </c>
      <c r="O193" s="103" t="s">
        <v>15</v>
      </c>
      <c r="P193" s="103" t="s">
        <v>15</v>
      </c>
      <c r="Q193" s="103" t="s">
        <v>15</v>
      </c>
      <c r="R193" s="103">
        <v>17</v>
      </c>
      <c r="S193" s="103">
        <v>26</v>
      </c>
      <c r="T193" s="103" t="s">
        <v>15</v>
      </c>
      <c r="U193" s="103" t="s">
        <v>15</v>
      </c>
      <c r="V193" s="103" t="s">
        <v>15</v>
      </c>
      <c r="W193" s="103" t="s">
        <v>15</v>
      </c>
      <c r="X193" s="103">
        <f t="shared" si="19"/>
        <v>43</v>
      </c>
    </row>
    <row r="194" spans="1:24">
      <c r="A194" s="68">
        <v>2012</v>
      </c>
      <c r="B194" s="103" t="s">
        <v>15</v>
      </c>
      <c r="C194" s="103" t="s">
        <v>15</v>
      </c>
      <c r="D194" s="103">
        <v>3837</v>
      </c>
      <c r="E194" s="103">
        <v>5143</v>
      </c>
      <c r="F194" s="103">
        <v>10700</v>
      </c>
      <c r="G194" s="103">
        <v>15329</v>
      </c>
      <c r="H194" s="103">
        <v>5340</v>
      </c>
      <c r="I194" s="103">
        <v>3871</v>
      </c>
      <c r="J194" s="103">
        <v>1881</v>
      </c>
      <c r="K194" s="103">
        <v>88</v>
      </c>
      <c r="L194" s="103">
        <f t="shared" si="18"/>
        <v>46189</v>
      </c>
      <c r="N194" s="103" t="s">
        <v>15</v>
      </c>
      <c r="O194" s="103" t="s">
        <v>15</v>
      </c>
      <c r="P194" s="103" t="s">
        <v>15</v>
      </c>
      <c r="Q194" s="103">
        <v>3</v>
      </c>
      <c r="R194" s="103" t="s">
        <v>15</v>
      </c>
      <c r="S194" s="103">
        <v>5</v>
      </c>
      <c r="T194" s="103" t="s">
        <v>15</v>
      </c>
      <c r="U194" s="103" t="s">
        <v>15</v>
      </c>
      <c r="V194" s="103" t="s">
        <v>15</v>
      </c>
      <c r="W194" s="103" t="s">
        <v>15</v>
      </c>
      <c r="X194" s="103">
        <f t="shared" si="19"/>
        <v>8</v>
      </c>
    </row>
    <row r="195" spans="1:24">
      <c r="A195" s="68">
        <v>2013</v>
      </c>
      <c r="B195" s="103" t="s">
        <v>15</v>
      </c>
      <c r="C195" s="103" t="s">
        <v>15</v>
      </c>
      <c r="D195" s="103">
        <v>8121</v>
      </c>
      <c r="E195" s="103">
        <v>9018</v>
      </c>
      <c r="F195" s="103">
        <v>12204</v>
      </c>
      <c r="G195" s="103">
        <v>21798</v>
      </c>
      <c r="H195" s="103">
        <v>6818</v>
      </c>
      <c r="I195" s="103">
        <v>1891</v>
      </c>
      <c r="J195" s="103">
        <v>1354</v>
      </c>
      <c r="K195" s="103">
        <v>87</v>
      </c>
      <c r="L195" s="103">
        <f t="shared" si="18"/>
        <v>61291</v>
      </c>
      <c r="N195" s="103" t="s">
        <v>15</v>
      </c>
      <c r="O195" s="103" t="s">
        <v>15</v>
      </c>
      <c r="P195" s="103" t="s">
        <v>15</v>
      </c>
      <c r="Q195" s="103" t="s">
        <v>15</v>
      </c>
      <c r="R195" s="103">
        <v>24</v>
      </c>
      <c r="S195" s="103">
        <v>62</v>
      </c>
      <c r="T195" s="103" t="s">
        <v>15</v>
      </c>
      <c r="U195" s="103" t="s">
        <v>15</v>
      </c>
      <c r="V195" s="103" t="s">
        <v>15</v>
      </c>
      <c r="W195" s="103" t="s">
        <v>15</v>
      </c>
      <c r="X195" s="103">
        <f t="shared" si="19"/>
        <v>86</v>
      </c>
    </row>
    <row r="196" spans="1:24">
      <c r="A196" s="68">
        <v>2014</v>
      </c>
      <c r="B196" s="103" t="s">
        <v>15</v>
      </c>
      <c r="C196" s="103" t="s">
        <v>15</v>
      </c>
      <c r="D196" s="103">
        <v>1854</v>
      </c>
      <c r="E196" s="103">
        <v>2318</v>
      </c>
      <c r="F196" s="103">
        <v>559</v>
      </c>
      <c r="G196" s="103">
        <v>5587</v>
      </c>
      <c r="H196" s="103">
        <v>12679</v>
      </c>
      <c r="I196" s="103">
        <v>6266</v>
      </c>
      <c r="J196" s="103">
        <v>3065</v>
      </c>
      <c r="K196" s="103">
        <v>125</v>
      </c>
      <c r="L196" s="103">
        <f t="shared" si="18"/>
        <v>32453</v>
      </c>
      <c r="N196" s="103" t="s">
        <v>15</v>
      </c>
      <c r="O196" s="103" t="s">
        <v>15</v>
      </c>
      <c r="P196" s="103" t="s">
        <v>15</v>
      </c>
      <c r="Q196" s="103">
        <v>4</v>
      </c>
      <c r="R196" s="103" t="s">
        <v>15</v>
      </c>
      <c r="S196" s="103">
        <v>40</v>
      </c>
      <c r="T196" s="103" t="s">
        <v>15</v>
      </c>
      <c r="U196" s="103" t="s">
        <v>15</v>
      </c>
      <c r="V196" s="103" t="s">
        <v>15</v>
      </c>
      <c r="W196" s="103" t="s">
        <v>15</v>
      </c>
      <c r="X196" s="103">
        <f t="shared" si="19"/>
        <v>44</v>
      </c>
    </row>
    <row r="197" spans="1:24">
      <c r="A197" s="68">
        <v>2015</v>
      </c>
      <c r="B197" s="103" t="s">
        <v>15</v>
      </c>
      <c r="C197" s="103" t="s">
        <v>15</v>
      </c>
      <c r="D197" s="103">
        <v>933</v>
      </c>
      <c r="E197" s="103">
        <v>1072</v>
      </c>
      <c r="F197" s="103">
        <v>2396</v>
      </c>
      <c r="G197" s="103">
        <v>5126</v>
      </c>
      <c r="H197" s="103">
        <v>6113</v>
      </c>
      <c r="I197" s="103">
        <v>8014</v>
      </c>
      <c r="J197" s="103">
        <v>1573</v>
      </c>
      <c r="K197" s="103" t="s">
        <v>15</v>
      </c>
      <c r="L197" s="103">
        <f>SUM(B197:K197)</f>
        <v>25227</v>
      </c>
      <c r="N197" s="103" t="s">
        <v>15</v>
      </c>
      <c r="O197" s="103" t="s">
        <v>15</v>
      </c>
      <c r="P197" s="103" t="s">
        <v>15</v>
      </c>
      <c r="Q197" s="103" t="s">
        <v>15</v>
      </c>
      <c r="R197" s="103">
        <v>4</v>
      </c>
      <c r="S197" s="103">
        <v>2</v>
      </c>
      <c r="T197" s="103" t="s">
        <v>15</v>
      </c>
      <c r="U197" s="103" t="s">
        <v>15</v>
      </c>
      <c r="V197" s="103" t="s">
        <v>15</v>
      </c>
      <c r="W197" s="103" t="s">
        <v>15</v>
      </c>
      <c r="X197" s="103">
        <f>SUM(N197:W197)</f>
        <v>6</v>
      </c>
    </row>
    <row r="198" spans="1:24" ht="12.75" customHeight="1">
      <c r="A198" s="68">
        <v>2016</v>
      </c>
      <c r="B198" s="103" t="s">
        <v>15</v>
      </c>
      <c r="C198" s="103" t="s">
        <v>15</v>
      </c>
      <c r="D198" s="103">
        <v>1206</v>
      </c>
      <c r="E198" s="103">
        <v>3563</v>
      </c>
      <c r="F198" s="103">
        <v>1253</v>
      </c>
      <c r="G198" s="103">
        <v>8025</v>
      </c>
      <c r="H198" s="103">
        <v>6111</v>
      </c>
      <c r="I198" s="103">
        <v>5858</v>
      </c>
      <c r="J198" s="103">
        <v>630</v>
      </c>
      <c r="K198" s="103" t="s">
        <v>15</v>
      </c>
      <c r="L198" s="103">
        <f>SUM(B198:K198)</f>
        <v>26646</v>
      </c>
      <c r="N198" s="103" t="s">
        <v>15</v>
      </c>
      <c r="O198" s="103" t="s">
        <v>15</v>
      </c>
      <c r="P198" s="103" t="s">
        <v>15</v>
      </c>
      <c r="Q198" s="103" t="s">
        <v>15</v>
      </c>
      <c r="R198" s="103" t="s">
        <v>15</v>
      </c>
      <c r="S198" s="103" t="s">
        <v>15</v>
      </c>
      <c r="T198" s="103">
        <v>8</v>
      </c>
      <c r="U198" s="103" t="s">
        <v>15</v>
      </c>
      <c r="V198" s="103" t="s">
        <v>15</v>
      </c>
      <c r="W198" s="103" t="s">
        <v>15</v>
      </c>
      <c r="X198" s="103">
        <f>SUM(N198:W198)</f>
        <v>8</v>
      </c>
    </row>
    <row r="199" spans="1:24">
      <c r="A199" s="68">
        <v>2017</v>
      </c>
      <c r="B199" s="103" t="s">
        <v>15</v>
      </c>
      <c r="C199" s="103" t="s">
        <v>15</v>
      </c>
      <c r="D199" s="103">
        <v>398</v>
      </c>
      <c r="E199" s="103">
        <v>1206</v>
      </c>
      <c r="F199" s="103">
        <v>5241</v>
      </c>
      <c r="G199" s="103">
        <v>24206</v>
      </c>
      <c r="H199" s="103">
        <v>17972</v>
      </c>
      <c r="I199" s="103">
        <v>3890</v>
      </c>
      <c r="J199" s="103">
        <v>843</v>
      </c>
      <c r="K199" s="103" t="s">
        <v>15</v>
      </c>
      <c r="L199" s="103">
        <f>SUM(B199:K199)</f>
        <v>53756</v>
      </c>
      <c r="N199" s="103" t="s">
        <v>15</v>
      </c>
      <c r="O199" s="103" t="s">
        <v>15</v>
      </c>
      <c r="P199" s="103" t="s">
        <v>15</v>
      </c>
      <c r="Q199" s="103">
        <v>3</v>
      </c>
      <c r="R199" s="103" t="s">
        <v>15</v>
      </c>
      <c r="S199" s="103">
        <v>322</v>
      </c>
      <c r="T199" s="103">
        <v>40</v>
      </c>
      <c r="U199" s="103" t="s">
        <v>15</v>
      </c>
      <c r="V199" s="103" t="s">
        <v>15</v>
      </c>
      <c r="W199" s="103" t="s">
        <v>15</v>
      </c>
      <c r="X199" s="103">
        <f>SUM(N199:W199)</f>
        <v>365</v>
      </c>
    </row>
    <row r="200" spans="1:24">
      <c r="A200" s="68">
        <v>2018</v>
      </c>
      <c r="B200" s="103" t="s">
        <v>15</v>
      </c>
      <c r="C200" s="103" t="s">
        <v>15</v>
      </c>
      <c r="D200" s="103" t="s">
        <v>15</v>
      </c>
      <c r="E200" s="103" t="s">
        <v>15</v>
      </c>
      <c r="F200" s="103">
        <v>11361</v>
      </c>
      <c r="G200" s="103">
        <v>38248</v>
      </c>
      <c r="H200" s="103">
        <v>11717</v>
      </c>
      <c r="I200" s="103">
        <v>6689</v>
      </c>
      <c r="J200" s="103">
        <v>4172</v>
      </c>
      <c r="K200" s="103" t="s">
        <v>15</v>
      </c>
      <c r="L200" s="103">
        <f>SUM(B200:K200)</f>
        <v>72187</v>
      </c>
      <c r="N200" s="103" t="s">
        <v>15</v>
      </c>
      <c r="O200" s="103" t="s">
        <v>15</v>
      </c>
      <c r="P200" s="103" t="s">
        <v>15</v>
      </c>
      <c r="Q200" s="103" t="s">
        <v>15</v>
      </c>
      <c r="R200" s="103">
        <v>5</v>
      </c>
      <c r="S200" s="103">
        <v>63</v>
      </c>
      <c r="T200" s="103" t="s">
        <v>15</v>
      </c>
      <c r="U200" s="103" t="s">
        <v>15</v>
      </c>
      <c r="V200" s="103" t="s">
        <v>15</v>
      </c>
      <c r="W200" s="103" t="s">
        <v>15</v>
      </c>
      <c r="X200" s="103">
        <f>SUM(N200:W200)</f>
        <v>68</v>
      </c>
    </row>
    <row r="201" spans="1:24">
      <c r="A201" s="192">
        <v>2019</v>
      </c>
      <c r="B201" s="103" t="s">
        <v>15</v>
      </c>
      <c r="C201" s="103" t="s">
        <v>15</v>
      </c>
      <c r="D201" s="103">
        <v>2982</v>
      </c>
      <c r="E201" s="103">
        <v>1645</v>
      </c>
      <c r="F201" s="103">
        <v>15459</v>
      </c>
      <c r="G201" s="103">
        <v>16558</v>
      </c>
      <c r="H201" s="103">
        <v>15861</v>
      </c>
      <c r="I201" s="103">
        <v>3570</v>
      </c>
      <c r="J201" s="103">
        <v>468</v>
      </c>
      <c r="K201" s="103" t="s">
        <v>15</v>
      </c>
      <c r="L201" s="103">
        <f t="shared" ref="L201:L204" si="20">SUM(B201:K201)</f>
        <v>56543</v>
      </c>
      <c r="N201" s="103" t="s">
        <v>15</v>
      </c>
      <c r="O201" s="103" t="s">
        <v>15</v>
      </c>
      <c r="P201" s="103" t="s">
        <v>15</v>
      </c>
      <c r="Q201" s="103">
        <v>2</v>
      </c>
      <c r="R201" s="103">
        <v>100</v>
      </c>
      <c r="S201" s="103">
        <v>4</v>
      </c>
      <c r="T201" s="103">
        <v>348</v>
      </c>
      <c r="U201" s="103">
        <v>14</v>
      </c>
      <c r="V201" s="103">
        <v>5</v>
      </c>
      <c r="W201" s="103" t="s">
        <v>15</v>
      </c>
      <c r="X201" s="103">
        <f t="shared" ref="X201:X204" si="21">SUM(N201:W201)</f>
        <v>473</v>
      </c>
    </row>
    <row r="202" spans="1:24" ht="11.4">
      <c r="A202" s="192" t="s">
        <v>65</v>
      </c>
      <c r="B202" s="103" t="s">
        <v>15</v>
      </c>
      <c r="C202" s="103" t="s">
        <v>15</v>
      </c>
      <c r="D202" s="103" t="s">
        <v>15</v>
      </c>
      <c r="E202" s="103" t="s">
        <v>63</v>
      </c>
      <c r="F202" s="103" t="s">
        <v>63</v>
      </c>
      <c r="G202" s="103">
        <v>19662</v>
      </c>
      <c r="H202" s="103">
        <v>9140</v>
      </c>
      <c r="I202" s="103">
        <v>3945</v>
      </c>
      <c r="J202" s="103">
        <v>2364</v>
      </c>
      <c r="K202" s="103">
        <v>29</v>
      </c>
      <c r="L202" s="103">
        <f t="shared" si="20"/>
        <v>35140</v>
      </c>
      <c r="N202" s="103" t="s">
        <v>15</v>
      </c>
      <c r="O202" s="103" t="s">
        <v>15</v>
      </c>
      <c r="P202" s="103" t="s">
        <v>15</v>
      </c>
      <c r="Q202" s="103" t="s">
        <v>15</v>
      </c>
      <c r="R202" s="103" t="s">
        <v>15</v>
      </c>
      <c r="S202" s="103">
        <v>11</v>
      </c>
      <c r="T202" s="103" t="s">
        <v>15</v>
      </c>
      <c r="U202" s="103" t="s">
        <v>15</v>
      </c>
      <c r="V202" s="103" t="s">
        <v>15</v>
      </c>
      <c r="W202" s="103" t="s">
        <v>15</v>
      </c>
      <c r="X202" s="103">
        <f t="shared" si="21"/>
        <v>11</v>
      </c>
    </row>
    <row r="203" spans="1:24">
      <c r="A203" s="192">
        <v>2021</v>
      </c>
      <c r="B203" s="103" t="s">
        <v>15</v>
      </c>
      <c r="C203" s="103" t="s">
        <v>15</v>
      </c>
      <c r="D203" s="103" t="s">
        <v>15</v>
      </c>
      <c r="E203" s="103" t="s">
        <v>15</v>
      </c>
      <c r="F203" s="103">
        <v>3864</v>
      </c>
      <c r="G203" s="103">
        <v>16429</v>
      </c>
      <c r="H203" s="103">
        <v>9128</v>
      </c>
      <c r="I203" s="103">
        <v>3852</v>
      </c>
      <c r="J203" s="103">
        <v>898</v>
      </c>
      <c r="K203" s="103" t="s">
        <v>15</v>
      </c>
      <c r="L203" s="103">
        <f t="shared" si="20"/>
        <v>34171</v>
      </c>
      <c r="N203" s="103" t="s">
        <v>15</v>
      </c>
      <c r="O203" s="103" t="s">
        <v>15</v>
      </c>
      <c r="P203" s="103" t="s">
        <v>15</v>
      </c>
      <c r="Q203" s="103" t="s">
        <v>15</v>
      </c>
      <c r="R203" s="103">
        <v>18</v>
      </c>
      <c r="S203" s="103">
        <v>125</v>
      </c>
      <c r="T203" s="103">
        <v>4</v>
      </c>
      <c r="U203" s="103" t="s">
        <v>15</v>
      </c>
      <c r="V203" s="103" t="s">
        <v>15</v>
      </c>
      <c r="W203" s="103" t="s">
        <v>15</v>
      </c>
      <c r="X203" s="103">
        <f t="shared" si="21"/>
        <v>147</v>
      </c>
    </row>
    <row r="204" spans="1:24">
      <c r="A204" s="192">
        <v>2022</v>
      </c>
      <c r="B204" s="103" t="s">
        <v>15</v>
      </c>
      <c r="C204" s="103" t="s">
        <v>15</v>
      </c>
      <c r="D204" s="103">
        <v>3114</v>
      </c>
      <c r="E204" s="103">
        <v>5916</v>
      </c>
      <c r="F204" s="103">
        <v>8165</v>
      </c>
      <c r="G204" s="103">
        <v>33082</v>
      </c>
      <c r="H204" s="103">
        <v>13925</v>
      </c>
      <c r="I204" s="103">
        <v>2586</v>
      </c>
      <c r="J204" s="103">
        <v>471</v>
      </c>
      <c r="K204" s="103" t="s">
        <v>15</v>
      </c>
      <c r="L204" s="103">
        <f t="shared" si="20"/>
        <v>67259</v>
      </c>
      <c r="N204" s="103" t="s">
        <v>15</v>
      </c>
      <c r="O204" s="103" t="s">
        <v>15</v>
      </c>
      <c r="P204" s="103" t="s">
        <v>15</v>
      </c>
      <c r="Q204" s="103" t="s">
        <v>15</v>
      </c>
      <c r="R204" s="103">
        <v>48</v>
      </c>
      <c r="S204" s="103">
        <v>259</v>
      </c>
      <c r="T204" s="103">
        <v>125</v>
      </c>
      <c r="U204" s="103">
        <v>5</v>
      </c>
      <c r="V204" s="103" t="s">
        <v>15</v>
      </c>
      <c r="W204" s="103" t="s">
        <v>15</v>
      </c>
      <c r="X204" s="103">
        <f t="shared" si="21"/>
        <v>437</v>
      </c>
    </row>
    <row r="205" spans="1:24">
      <c r="A205" s="192">
        <v>2023</v>
      </c>
      <c r="B205" s="103" t="s">
        <v>15</v>
      </c>
      <c r="C205" s="103" t="s">
        <v>15</v>
      </c>
      <c r="D205" s="103" t="s">
        <v>15</v>
      </c>
      <c r="E205" s="103" t="s">
        <v>15</v>
      </c>
      <c r="F205" s="103" t="s">
        <v>15</v>
      </c>
      <c r="G205" s="103" t="s">
        <v>15</v>
      </c>
      <c r="H205" s="103" t="s">
        <v>15</v>
      </c>
      <c r="I205" s="103" t="s">
        <v>15</v>
      </c>
      <c r="J205" s="103" t="s">
        <v>15</v>
      </c>
      <c r="K205" s="103" t="s">
        <v>15</v>
      </c>
      <c r="L205" s="103" t="s">
        <v>15</v>
      </c>
      <c r="N205" s="103" t="s">
        <v>15</v>
      </c>
      <c r="O205" s="103" t="s">
        <v>15</v>
      </c>
      <c r="P205" s="103" t="s">
        <v>15</v>
      </c>
      <c r="Q205" s="103" t="s">
        <v>15</v>
      </c>
      <c r="R205" s="103" t="s">
        <v>15</v>
      </c>
      <c r="S205" s="103" t="s">
        <v>15</v>
      </c>
      <c r="T205" s="103" t="s">
        <v>15</v>
      </c>
      <c r="U205" s="103" t="s">
        <v>15</v>
      </c>
      <c r="V205" s="103" t="s">
        <v>15</v>
      </c>
      <c r="W205" s="103" t="s">
        <v>15</v>
      </c>
      <c r="X205" s="103" t="s">
        <v>15</v>
      </c>
    </row>
    <row r="206" spans="1:24">
      <c r="A206" s="192">
        <v>2024</v>
      </c>
      <c r="B206" s="103" t="s">
        <v>15</v>
      </c>
      <c r="C206" s="103" t="s">
        <v>15</v>
      </c>
      <c r="D206" s="103" t="s">
        <v>15</v>
      </c>
      <c r="E206" s="103" t="s">
        <v>15</v>
      </c>
      <c r="F206" s="103" t="s">
        <v>15</v>
      </c>
      <c r="G206" s="103" t="s">
        <v>15</v>
      </c>
      <c r="H206" s="103" t="s">
        <v>15</v>
      </c>
      <c r="I206" s="103" t="s">
        <v>15</v>
      </c>
      <c r="J206" s="103" t="s">
        <v>15</v>
      </c>
      <c r="K206" s="103" t="s">
        <v>15</v>
      </c>
      <c r="L206" s="103" t="s">
        <v>15</v>
      </c>
      <c r="N206" s="103" t="s">
        <v>15</v>
      </c>
      <c r="O206" s="103" t="s">
        <v>15</v>
      </c>
      <c r="P206" s="103" t="s">
        <v>15</v>
      </c>
      <c r="Q206" s="103" t="s">
        <v>15</v>
      </c>
      <c r="R206" s="103" t="s">
        <v>15</v>
      </c>
      <c r="S206" s="103" t="s">
        <v>15</v>
      </c>
      <c r="T206" s="103" t="s">
        <v>15</v>
      </c>
      <c r="U206" s="103" t="s">
        <v>15</v>
      </c>
      <c r="V206" s="103" t="s">
        <v>15</v>
      </c>
      <c r="W206" s="103" t="s">
        <v>15</v>
      </c>
      <c r="X206" s="103" t="s">
        <v>15</v>
      </c>
    </row>
    <row r="207" spans="1:24" ht="15.6">
      <c r="N207" s="173"/>
      <c r="O207" s="173"/>
      <c r="P207" s="173"/>
      <c r="Q207" s="173"/>
      <c r="R207" s="173"/>
      <c r="S207" s="173"/>
      <c r="T207" s="173"/>
      <c r="U207" s="173"/>
      <c r="V207" s="173"/>
      <c r="W207" s="173"/>
    </row>
    <row r="208" spans="1:24" ht="15.6">
      <c r="A208" s="63" t="s">
        <v>6</v>
      </c>
      <c r="N208" s="173"/>
      <c r="O208" s="173"/>
      <c r="P208" s="173"/>
      <c r="Q208" s="173"/>
      <c r="R208" s="173"/>
      <c r="S208" s="173"/>
      <c r="T208" s="173"/>
      <c r="U208" s="173"/>
      <c r="V208" s="173"/>
      <c r="W208" s="173"/>
    </row>
    <row r="209" spans="1:24">
      <c r="A209" s="68">
        <v>1976</v>
      </c>
      <c r="B209" s="103">
        <v>429</v>
      </c>
      <c r="C209" s="103">
        <v>292</v>
      </c>
      <c r="D209" s="103">
        <v>611</v>
      </c>
      <c r="E209" s="103">
        <v>977</v>
      </c>
      <c r="F209" s="103">
        <v>985</v>
      </c>
      <c r="G209" s="103">
        <v>1136</v>
      </c>
      <c r="H209" s="103">
        <v>187</v>
      </c>
      <c r="I209" s="103">
        <v>33</v>
      </c>
      <c r="J209" s="103">
        <v>110</v>
      </c>
      <c r="K209" s="103">
        <v>47</v>
      </c>
      <c r="L209" s="103">
        <f t="shared" ref="L209:L240" si="22">SUM(B209:K209)</f>
        <v>4807</v>
      </c>
      <c r="N209" s="103">
        <v>29</v>
      </c>
      <c r="O209" s="103">
        <v>32</v>
      </c>
      <c r="P209" s="103">
        <v>46</v>
      </c>
      <c r="Q209" s="103">
        <v>196</v>
      </c>
      <c r="R209" s="103">
        <v>194</v>
      </c>
      <c r="S209" s="103">
        <v>137</v>
      </c>
      <c r="T209" s="103">
        <v>7</v>
      </c>
      <c r="U209" s="103">
        <v>0</v>
      </c>
      <c r="V209" s="103">
        <v>0</v>
      </c>
      <c r="W209" s="103">
        <v>0</v>
      </c>
      <c r="X209" s="103">
        <f t="shared" ref="X209:X238" si="23">SUM(N209:W209)</f>
        <v>641</v>
      </c>
    </row>
    <row r="210" spans="1:24">
      <c r="A210" s="68">
        <v>1977</v>
      </c>
      <c r="B210" s="103">
        <v>359</v>
      </c>
      <c r="C210" s="103">
        <v>1121</v>
      </c>
      <c r="D210" s="103">
        <v>1347</v>
      </c>
      <c r="E210" s="103">
        <v>718</v>
      </c>
      <c r="F210" s="103">
        <v>144</v>
      </c>
      <c r="G210" s="103">
        <v>144</v>
      </c>
      <c r="H210" s="103">
        <v>68</v>
      </c>
      <c r="I210" s="103">
        <v>83</v>
      </c>
      <c r="J210" s="103">
        <v>18</v>
      </c>
      <c r="K210" s="103">
        <v>4</v>
      </c>
      <c r="L210" s="103">
        <f t="shared" si="22"/>
        <v>4006</v>
      </c>
      <c r="N210" s="103">
        <v>0</v>
      </c>
      <c r="O210" s="103">
        <v>0</v>
      </c>
      <c r="P210" s="103">
        <v>0</v>
      </c>
      <c r="Q210" s="103">
        <v>0</v>
      </c>
      <c r="R210" s="103">
        <v>0</v>
      </c>
      <c r="S210" s="103">
        <v>0</v>
      </c>
      <c r="T210" s="103">
        <v>0</v>
      </c>
      <c r="U210" s="103">
        <v>0</v>
      </c>
      <c r="V210" s="103">
        <v>0</v>
      </c>
      <c r="W210" s="103">
        <v>0</v>
      </c>
      <c r="X210" s="103">
        <f t="shared" si="23"/>
        <v>0</v>
      </c>
    </row>
    <row r="211" spans="1:24">
      <c r="A211" s="68">
        <v>1978</v>
      </c>
      <c r="B211" s="103">
        <v>168</v>
      </c>
      <c r="C211" s="103">
        <v>258</v>
      </c>
      <c r="D211" s="103">
        <v>298</v>
      </c>
      <c r="E211" s="103">
        <v>239</v>
      </c>
      <c r="F211" s="103">
        <v>560</v>
      </c>
      <c r="G211" s="103">
        <v>220</v>
      </c>
      <c r="H211" s="103">
        <v>40</v>
      </c>
      <c r="I211" s="103">
        <v>9</v>
      </c>
      <c r="J211" s="103">
        <v>14</v>
      </c>
      <c r="K211" s="103">
        <v>3</v>
      </c>
      <c r="L211" s="103">
        <f t="shared" si="22"/>
        <v>1809</v>
      </c>
      <c r="N211" s="103">
        <v>0</v>
      </c>
      <c r="O211" s="103">
        <v>0</v>
      </c>
      <c r="P211" s="103">
        <v>0</v>
      </c>
      <c r="Q211" s="103">
        <v>0</v>
      </c>
      <c r="R211" s="103">
        <v>12</v>
      </c>
      <c r="S211" s="103">
        <v>6</v>
      </c>
      <c r="T211" s="103">
        <v>26</v>
      </c>
      <c r="U211" s="103">
        <v>0</v>
      </c>
      <c r="V211" s="103">
        <v>0</v>
      </c>
      <c r="W211" s="103">
        <v>0</v>
      </c>
      <c r="X211" s="103">
        <f t="shared" si="23"/>
        <v>44</v>
      </c>
    </row>
    <row r="212" spans="1:24">
      <c r="A212" s="68">
        <v>1979</v>
      </c>
      <c r="B212" s="103">
        <v>1047</v>
      </c>
      <c r="C212" s="103">
        <v>1409</v>
      </c>
      <c r="D212" s="103">
        <v>3058</v>
      </c>
      <c r="E212" s="103">
        <v>113</v>
      </c>
      <c r="F212" s="103">
        <v>34</v>
      </c>
      <c r="G212" s="103">
        <v>153</v>
      </c>
      <c r="H212" s="103">
        <v>83</v>
      </c>
      <c r="I212" s="103">
        <v>31</v>
      </c>
      <c r="J212" s="103">
        <v>1</v>
      </c>
      <c r="K212" s="103">
        <v>0</v>
      </c>
      <c r="L212" s="103">
        <f t="shared" si="22"/>
        <v>5929</v>
      </c>
      <c r="N212" s="103">
        <v>0</v>
      </c>
      <c r="O212" s="103">
        <v>0</v>
      </c>
      <c r="P212" s="103">
        <v>0</v>
      </c>
      <c r="Q212" s="103">
        <v>0</v>
      </c>
      <c r="R212" s="103">
        <v>7</v>
      </c>
      <c r="S212" s="103">
        <v>2</v>
      </c>
      <c r="T212" s="103">
        <v>0</v>
      </c>
      <c r="U212" s="103">
        <v>0</v>
      </c>
      <c r="V212" s="103">
        <v>0</v>
      </c>
      <c r="W212" s="103" t="s">
        <v>15</v>
      </c>
      <c r="X212" s="103">
        <f t="shared" si="23"/>
        <v>9</v>
      </c>
    </row>
    <row r="213" spans="1:24">
      <c r="A213" s="68">
        <v>1980</v>
      </c>
      <c r="B213" s="103">
        <v>460</v>
      </c>
      <c r="C213" s="103">
        <v>503</v>
      </c>
      <c r="D213" s="103">
        <v>1145</v>
      </c>
      <c r="E213" s="103">
        <v>232</v>
      </c>
      <c r="F213" s="103">
        <v>935</v>
      </c>
      <c r="G213" s="103">
        <v>532</v>
      </c>
      <c r="H213" s="103">
        <v>84</v>
      </c>
      <c r="I213" s="103">
        <v>47</v>
      </c>
      <c r="J213" s="103">
        <v>82</v>
      </c>
      <c r="K213" s="103">
        <v>0</v>
      </c>
      <c r="L213" s="103">
        <f t="shared" si="22"/>
        <v>4020</v>
      </c>
      <c r="N213" s="103">
        <v>0</v>
      </c>
      <c r="O213" s="103">
        <v>0</v>
      </c>
      <c r="P213" s="103">
        <v>0</v>
      </c>
      <c r="Q213" s="103">
        <v>0</v>
      </c>
      <c r="R213" s="103">
        <v>1</v>
      </c>
      <c r="S213" s="103">
        <v>0</v>
      </c>
      <c r="T213" s="103">
        <v>0</v>
      </c>
      <c r="U213" s="103">
        <v>0</v>
      </c>
      <c r="V213" s="103">
        <v>0</v>
      </c>
      <c r="W213" s="103" t="s">
        <v>15</v>
      </c>
      <c r="X213" s="103">
        <f t="shared" si="23"/>
        <v>1</v>
      </c>
    </row>
    <row r="214" spans="1:24">
      <c r="A214" s="68">
        <v>1981</v>
      </c>
      <c r="B214" s="103">
        <v>422</v>
      </c>
      <c r="C214" s="103">
        <v>634</v>
      </c>
      <c r="D214" s="103">
        <v>1660</v>
      </c>
      <c r="E214" s="103">
        <v>84</v>
      </c>
      <c r="F214" s="103">
        <v>31</v>
      </c>
      <c r="G214" s="103">
        <v>452</v>
      </c>
      <c r="H214" s="103">
        <v>185</v>
      </c>
      <c r="I214" s="103">
        <v>14</v>
      </c>
      <c r="J214" s="103">
        <v>51</v>
      </c>
      <c r="K214" s="103">
        <v>210</v>
      </c>
      <c r="L214" s="103">
        <f t="shared" si="22"/>
        <v>3743</v>
      </c>
      <c r="N214" s="103">
        <v>0</v>
      </c>
      <c r="O214" s="103">
        <v>0</v>
      </c>
      <c r="P214" s="103">
        <v>0</v>
      </c>
      <c r="Q214" s="103">
        <v>0</v>
      </c>
      <c r="R214" s="103">
        <v>0</v>
      </c>
      <c r="S214" s="103">
        <v>0</v>
      </c>
      <c r="T214" s="103">
        <v>0</v>
      </c>
      <c r="U214" s="103">
        <v>0</v>
      </c>
      <c r="V214" s="103">
        <v>0</v>
      </c>
      <c r="W214" s="103">
        <v>0</v>
      </c>
      <c r="X214" s="103">
        <f t="shared" si="23"/>
        <v>0</v>
      </c>
    </row>
    <row r="215" spans="1:24">
      <c r="A215" s="68">
        <v>1982</v>
      </c>
      <c r="B215" s="103">
        <v>660</v>
      </c>
      <c r="C215" s="103">
        <v>1256</v>
      </c>
      <c r="D215" s="103">
        <v>2053</v>
      </c>
      <c r="E215" s="103">
        <v>284</v>
      </c>
      <c r="F215" s="103">
        <v>401</v>
      </c>
      <c r="G215" s="103">
        <v>470</v>
      </c>
      <c r="H215" s="103">
        <v>387</v>
      </c>
      <c r="I215" s="103">
        <v>68</v>
      </c>
      <c r="J215" s="103">
        <v>7</v>
      </c>
      <c r="K215" s="103">
        <v>0</v>
      </c>
      <c r="L215" s="103">
        <f t="shared" si="22"/>
        <v>5586</v>
      </c>
      <c r="N215" s="103">
        <v>0</v>
      </c>
      <c r="O215" s="103">
        <v>0</v>
      </c>
      <c r="P215" s="103">
        <v>0</v>
      </c>
      <c r="Q215" s="103">
        <v>7</v>
      </c>
      <c r="R215" s="103">
        <v>67</v>
      </c>
      <c r="S215" s="103">
        <v>4</v>
      </c>
      <c r="T215" s="103">
        <v>6</v>
      </c>
      <c r="U215" s="103">
        <v>0</v>
      </c>
      <c r="V215" s="103">
        <v>0</v>
      </c>
      <c r="W215" s="103">
        <v>0</v>
      </c>
      <c r="X215" s="103">
        <f t="shared" si="23"/>
        <v>84</v>
      </c>
    </row>
    <row r="216" spans="1:24">
      <c r="A216" s="68">
        <v>1983</v>
      </c>
      <c r="B216" s="103">
        <v>295</v>
      </c>
      <c r="C216" s="103">
        <v>80</v>
      </c>
      <c r="D216" s="103">
        <v>978</v>
      </c>
      <c r="E216" s="103">
        <v>1049</v>
      </c>
      <c r="F216" s="103">
        <v>355</v>
      </c>
      <c r="G216" s="103">
        <v>432</v>
      </c>
      <c r="H216" s="103">
        <v>29</v>
      </c>
      <c r="I216" s="103">
        <v>10</v>
      </c>
      <c r="J216" s="103">
        <v>15</v>
      </c>
      <c r="K216" s="103">
        <v>0</v>
      </c>
      <c r="L216" s="103">
        <f t="shared" si="22"/>
        <v>3243</v>
      </c>
      <c r="N216" s="103">
        <v>0</v>
      </c>
      <c r="O216" s="103">
        <v>0</v>
      </c>
      <c r="P216" s="103">
        <v>48</v>
      </c>
      <c r="Q216" s="103">
        <v>5</v>
      </c>
      <c r="R216" s="103">
        <v>6</v>
      </c>
      <c r="S216" s="103">
        <v>13</v>
      </c>
      <c r="T216" s="103">
        <v>0</v>
      </c>
      <c r="U216" s="103">
        <v>0</v>
      </c>
      <c r="V216" s="103">
        <v>0</v>
      </c>
      <c r="W216" s="103">
        <v>0</v>
      </c>
      <c r="X216" s="103">
        <f t="shared" si="23"/>
        <v>72</v>
      </c>
    </row>
    <row r="217" spans="1:24">
      <c r="A217" s="68">
        <v>1984</v>
      </c>
      <c r="B217" s="103">
        <v>15</v>
      </c>
      <c r="C217" s="103">
        <v>75</v>
      </c>
      <c r="D217" s="103">
        <v>2709</v>
      </c>
      <c r="E217" s="103">
        <v>646</v>
      </c>
      <c r="F217" s="103">
        <v>676</v>
      </c>
      <c r="G217" s="103">
        <v>1083</v>
      </c>
      <c r="H217" s="103">
        <v>208</v>
      </c>
      <c r="I217" s="103">
        <v>6</v>
      </c>
      <c r="J217" s="103">
        <v>15</v>
      </c>
      <c r="K217" s="103">
        <v>4</v>
      </c>
      <c r="L217" s="103">
        <f t="shared" si="22"/>
        <v>5437</v>
      </c>
      <c r="N217" s="103">
        <v>0</v>
      </c>
      <c r="O217" s="103">
        <v>0</v>
      </c>
      <c r="P217" s="103">
        <v>2</v>
      </c>
      <c r="Q217" s="103">
        <v>38</v>
      </c>
      <c r="R217" s="103">
        <v>12</v>
      </c>
      <c r="S217" s="103">
        <v>32</v>
      </c>
      <c r="T217" s="103">
        <v>85</v>
      </c>
      <c r="U217" s="103">
        <v>0</v>
      </c>
      <c r="V217" s="103">
        <v>0</v>
      </c>
      <c r="W217" s="103">
        <v>0</v>
      </c>
      <c r="X217" s="103">
        <f t="shared" si="23"/>
        <v>169</v>
      </c>
    </row>
    <row r="218" spans="1:24">
      <c r="A218" s="68">
        <v>1985</v>
      </c>
      <c r="B218" s="103">
        <v>1648</v>
      </c>
      <c r="C218" s="103">
        <v>5186</v>
      </c>
      <c r="D218" s="103">
        <v>1256</v>
      </c>
      <c r="E218" s="103">
        <v>157</v>
      </c>
      <c r="F218" s="103">
        <v>240</v>
      </c>
      <c r="G218" s="103">
        <v>405</v>
      </c>
      <c r="H218" s="103">
        <v>371</v>
      </c>
      <c r="I218" s="103">
        <v>13</v>
      </c>
      <c r="J218" s="103">
        <v>0</v>
      </c>
      <c r="K218" s="103">
        <v>0</v>
      </c>
      <c r="L218" s="103">
        <f t="shared" si="22"/>
        <v>9276</v>
      </c>
      <c r="N218" s="103">
        <v>0</v>
      </c>
      <c r="O218" s="103">
        <v>0</v>
      </c>
      <c r="P218" s="103">
        <v>0</v>
      </c>
      <c r="Q218" s="103">
        <v>3</v>
      </c>
      <c r="R218" s="103">
        <v>2</v>
      </c>
      <c r="S218" s="103">
        <v>10</v>
      </c>
      <c r="T218" s="103">
        <v>9</v>
      </c>
      <c r="U218" s="103">
        <v>0</v>
      </c>
      <c r="V218" s="103">
        <v>0</v>
      </c>
      <c r="W218" s="103">
        <v>0</v>
      </c>
      <c r="X218" s="103">
        <f t="shared" si="23"/>
        <v>24</v>
      </c>
    </row>
    <row r="219" spans="1:24">
      <c r="A219" s="68">
        <v>1986</v>
      </c>
      <c r="B219" s="103">
        <v>135</v>
      </c>
      <c r="C219" s="103">
        <v>3840</v>
      </c>
      <c r="D219" s="103">
        <v>12055</v>
      </c>
      <c r="E219" s="103">
        <v>1315</v>
      </c>
      <c r="F219" s="103">
        <v>3960</v>
      </c>
      <c r="G219" s="103">
        <v>5367</v>
      </c>
      <c r="H219" s="103">
        <v>1198</v>
      </c>
      <c r="I219" s="103">
        <v>367</v>
      </c>
      <c r="J219" s="103">
        <v>312</v>
      </c>
      <c r="K219" s="103">
        <v>9</v>
      </c>
      <c r="L219" s="103">
        <f t="shared" si="22"/>
        <v>28558</v>
      </c>
      <c r="N219" s="103">
        <v>0</v>
      </c>
      <c r="O219" s="103">
        <v>0</v>
      </c>
      <c r="P219" s="103">
        <v>0</v>
      </c>
      <c r="Q219" s="103">
        <v>0</v>
      </c>
      <c r="R219" s="103">
        <v>24</v>
      </c>
      <c r="S219" s="103">
        <v>1</v>
      </c>
      <c r="T219" s="103">
        <v>5</v>
      </c>
      <c r="U219" s="103">
        <v>0</v>
      </c>
      <c r="V219" s="103">
        <v>0</v>
      </c>
      <c r="W219" s="103">
        <v>0</v>
      </c>
      <c r="X219" s="103">
        <f t="shared" si="23"/>
        <v>30</v>
      </c>
    </row>
    <row r="220" spans="1:24">
      <c r="A220" s="68">
        <v>1987</v>
      </c>
      <c r="B220" s="103">
        <v>1719</v>
      </c>
      <c r="C220" s="103">
        <v>6690</v>
      </c>
      <c r="D220" s="103">
        <v>2403</v>
      </c>
      <c r="E220" s="103">
        <v>1410</v>
      </c>
      <c r="F220" s="103">
        <v>3454</v>
      </c>
      <c r="G220" s="103">
        <v>12689</v>
      </c>
      <c r="H220" s="103">
        <v>4484</v>
      </c>
      <c r="I220" s="103">
        <v>391</v>
      </c>
      <c r="J220" s="103">
        <v>74</v>
      </c>
      <c r="K220" s="103">
        <v>6</v>
      </c>
      <c r="L220" s="103">
        <f t="shared" si="22"/>
        <v>33320</v>
      </c>
      <c r="N220" s="103">
        <v>0</v>
      </c>
      <c r="O220" s="103">
        <v>0</v>
      </c>
      <c r="P220" s="103">
        <v>0</v>
      </c>
      <c r="Q220" s="103">
        <v>0</v>
      </c>
      <c r="R220" s="103">
        <v>0</v>
      </c>
      <c r="S220" s="103">
        <v>6</v>
      </c>
      <c r="T220" s="103">
        <v>0</v>
      </c>
      <c r="U220" s="103">
        <v>3</v>
      </c>
      <c r="V220" s="103">
        <v>0</v>
      </c>
      <c r="W220" s="103">
        <v>0</v>
      </c>
      <c r="X220" s="103">
        <f t="shared" si="23"/>
        <v>9</v>
      </c>
    </row>
    <row r="221" spans="1:24">
      <c r="A221" s="68">
        <v>1988</v>
      </c>
      <c r="B221" s="103">
        <v>1484</v>
      </c>
      <c r="C221" s="103">
        <v>2238</v>
      </c>
      <c r="D221" s="103">
        <v>3865</v>
      </c>
      <c r="E221" s="103">
        <v>1898</v>
      </c>
      <c r="F221" s="103">
        <v>2908</v>
      </c>
      <c r="G221" s="103">
        <v>3293</v>
      </c>
      <c r="H221" s="103">
        <v>228</v>
      </c>
      <c r="I221" s="103">
        <v>5</v>
      </c>
      <c r="J221" s="103">
        <v>0</v>
      </c>
      <c r="K221" s="103">
        <v>0</v>
      </c>
      <c r="L221" s="103">
        <f t="shared" si="22"/>
        <v>15919</v>
      </c>
      <c r="N221" s="103">
        <v>0</v>
      </c>
      <c r="O221" s="103">
        <v>0</v>
      </c>
      <c r="P221" s="103">
        <v>0</v>
      </c>
      <c r="Q221" s="103">
        <v>7</v>
      </c>
      <c r="R221" s="103">
        <v>37</v>
      </c>
      <c r="S221" s="103">
        <v>0</v>
      </c>
      <c r="T221" s="103">
        <v>0</v>
      </c>
      <c r="U221" s="103">
        <v>0</v>
      </c>
      <c r="V221" s="103">
        <v>0</v>
      </c>
      <c r="W221" s="103">
        <v>0</v>
      </c>
      <c r="X221" s="103">
        <f t="shared" si="23"/>
        <v>44</v>
      </c>
    </row>
    <row r="222" spans="1:24">
      <c r="A222" s="68">
        <v>1989</v>
      </c>
      <c r="B222" s="103">
        <v>629</v>
      </c>
      <c r="C222" s="103">
        <v>4500</v>
      </c>
      <c r="D222" s="103">
        <v>22143</v>
      </c>
      <c r="E222" s="103">
        <v>1507</v>
      </c>
      <c r="F222" s="103">
        <v>1960</v>
      </c>
      <c r="G222" s="103">
        <v>4694</v>
      </c>
      <c r="H222" s="103">
        <v>1768</v>
      </c>
      <c r="I222" s="103">
        <v>25</v>
      </c>
      <c r="J222" s="103">
        <v>16</v>
      </c>
      <c r="K222" s="103">
        <v>6</v>
      </c>
      <c r="L222" s="103">
        <f t="shared" si="22"/>
        <v>37248</v>
      </c>
      <c r="N222" s="103">
        <v>0</v>
      </c>
      <c r="O222" s="103">
        <v>0</v>
      </c>
      <c r="P222" s="103">
        <v>0</v>
      </c>
      <c r="Q222" s="103">
        <v>0</v>
      </c>
      <c r="R222" s="103">
        <v>170</v>
      </c>
      <c r="S222" s="103">
        <v>17</v>
      </c>
      <c r="T222" s="103">
        <v>29</v>
      </c>
      <c r="U222" s="103">
        <v>0</v>
      </c>
      <c r="V222" s="103">
        <v>0</v>
      </c>
      <c r="W222" s="103">
        <v>0</v>
      </c>
      <c r="X222" s="103">
        <f t="shared" si="23"/>
        <v>216</v>
      </c>
    </row>
    <row r="223" spans="1:24">
      <c r="A223" s="68">
        <v>1990</v>
      </c>
      <c r="B223" s="103">
        <v>1632</v>
      </c>
      <c r="C223" s="103">
        <v>4290</v>
      </c>
      <c r="D223" s="103">
        <v>6569</v>
      </c>
      <c r="E223" s="103">
        <v>682</v>
      </c>
      <c r="F223" s="103">
        <v>8350</v>
      </c>
      <c r="G223" s="103">
        <v>11291</v>
      </c>
      <c r="H223" s="103">
        <v>844</v>
      </c>
      <c r="I223" s="103">
        <v>49</v>
      </c>
      <c r="J223" s="103">
        <v>243</v>
      </c>
      <c r="K223" s="103">
        <v>1103</v>
      </c>
      <c r="L223" s="103">
        <f t="shared" si="22"/>
        <v>35053</v>
      </c>
      <c r="N223" s="103">
        <v>0</v>
      </c>
      <c r="O223" s="103">
        <v>0</v>
      </c>
      <c r="P223" s="103">
        <v>88</v>
      </c>
      <c r="Q223" s="103">
        <v>67</v>
      </c>
      <c r="R223" s="103">
        <v>276</v>
      </c>
      <c r="S223" s="103">
        <v>694</v>
      </c>
      <c r="T223" s="103">
        <v>108</v>
      </c>
      <c r="U223" s="103">
        <v>0</v>
      </c>
      <c r="V223" s="103">
        <v>0</v>
      </c>
      <c r="W223" s="103">
        <v>0</v>
      </c>
      <c r="X223" s="103">
        <f t="shared" si="23"/>
        <v>1233</v>
      </c>
    </row>
    <row r="224" spans="1:24">
      <c r="A224" s="68">
        <v>1991</v>
      </c>
      <c r="B224" s="103">
        <v>8</v>
      </c>
      <c r="C224" s="103">
        <v>4773</v>
      </c>
      <c r="D224" s="103">
        <v>6944</v>
      </c>
      <c r="E224" s="103">
        <v>872</v>
      </c>
      <c r="F224" s="103">
        <v>3736</v>
      </c>
      <c r="G224" s="103">
        <v>6850</v>
      </c>
      <c r="H224" s="103">
        <v>358</v>
      </c>
      <c r="I224" s="103">
        <v>85</v>
      </c>
      <c r="J224" s="103">
        <v>1204</v>
      </c>
      <c r="K224" s="38" t="s">
        <v>63</v>
      </c>
      <c r="L224" s="103">
        <f t="shared" si="22"/>
        <v>24830</v>
      </c>
      <c r="N224" s="103">
        <v>0</v>
      </c>
      <c r="O224" s="103">
        <v>0</v>
      </c>
      <c r="P224" s="103">
        <v>0</v>
      </c>
      <c r="Q224" s="103">
        <v>49</v>
      </c>
      <c r="R224" s="103">
        <v>1014</v>
      </c>
      <c r="S224" s="103">
        <v>1657</v>
      </c>
      <c r="T224" s="103">
        <v>156</v>
      </c>
      <c r="U224" s="103">
        <v>0</v>
      </c>
      <c r="V224" s="103">
        <v>17</v>
      </c>
      <c r="W224" s="103" t="s">
        <v>15</v>
      </c>
      <c r="X224" s="103">
        <f t="shared" si="23"/>
        <v>2893</v>
      </c>
    </row>
    <row r="225" spans="1:24">
      <c r="A225" s="68">
        <v>1992</v>
      </c>
      <c r="B225" s="103">
        <v>386</v>
      </c>
      <c r="C225" s="103">
        <v>2646</v>
      </c>
      <c r="D225" s="103">
        <v>4495</v>
      </c>
      <c r="E225" s="103">
        <v>1413</v>
      </c>
      <c r="F225" s="103">
        <v>2797</v>
      </c>
      <c r="G225" s="103">
        <v>5874</v>
      </c>
      <c r="H225" s="103">
        <v>1183</v>
      </c>
      <c r="I225" s="103">
        <v>168</v>
      </c>
      <c r="J225" s="103">
        <v>192</v>
      </c>
      <c r="K225" s="103">
        <v>372</v>
      </c>
      <c r="L225" s="103">
        <f t="shared" si="22"/>
        <v>19526</v>
      </c>
      <c r="N225" s="103">
        <v>0</v>
      </c>
      <c r="O225" s="103">
        <v>0</v>
      </c>
      <c r="P225" s="103">
        <v>0</v>
      </c>
      <c r="Q225" s="103">
        <v>0</v>
      </c>
      <c r="R225" s="103">
        <v>175</v>
      </c>
      <c r="S225" s="103">
        <v>20</v>
      </c>
      <c r="T225" s="103">
        <v>0</v>
      </c>
      <c r="U225" s="103">
        <v>0</v>
      </c>
      <c r="V225" s="103">
        <v>0</v>
      </c>
      <c r="W225" s="103">
        <v>0</v>
      </c>
      <c r="X225" s="103">
        <f t="shared" si="23"/>
        <v>195</v>
      </c>
    </row>
    <row r="226" spans="1:24">
      <c r="A226" s="68">
        <v>1993</v>
      </c>
      <c r="B226" s="103">
        <v>252</v>
      </c>
      <c r="C226" s="103">
        <v>5094</v>
      </c>
      <c r="D226" s="103">
        <v>9530</v>
      </c>
      <c r="E226" s="103">
        <v>2022</v>
      </c>
      <c r="F226" s="103">
        <v>490</v>
      </c>
      <c r="G226" s="103">
        <v>2694</v>
      </c>
      <c r="H226" s="103">
        <v>407</v>
      </c>
      <c r="I226" s="103">
        <v>41</v>
      </c>
      <c r="J226" s="103">
        <v>54</v>
      </c>
      <c r="K226" s="103" t="s">
        <v>15</v>
      </c>
      <c r="L226" s="103">
        <f t="shared" si="22"/>
        <v>20584</v>
      </c>
      <c r="N226" s="103" t="s">
        <v>15</v>
      </c>
      <c r="O226" s="103" t="s">
        <v>15</v>
      </c>
      <c r="P226" s="103" t="s">
        <v>15</v>
      </c>
      <c r="Q226" s="103">
        <v>12</v>
      </c>
      <c r="R226" s="103">
        <v>30</v>
      </c>
      <c r="S226" s="103">
        <v>107</v>
      </c>
      <c r="T226" s="103">
        <v>8</v>
      </c>
      <c r="U226" s="103" t="s">
        <v>15</v>
      </c>
      <c r="V226" s="103" t="s">
        <v>15</v>
      </c>
      <c r="W226" s="103" t="s">
        <v>15</v>
      </c>
      <c r="X226" s="103">
        <f t="shared" si="23"/>
        <v>157</v>
      </c>
    </row>
    <row r="227" spans="1:24">
      <c r="A227" s="68">
        <v>1994</v>
      </c>
      <c r="B227" s="103">
        <v>523</v>
      </c>
      <c r="C227" s="103">
        <v>3188</v>
      </c>
      <c r="D227" s="103">
        <v>6654</v>
      </c>
      <c r="E227" s="103">
        <v>1860</v>
      </c>
      <c r="F227" s="103">
        <v>3833</v>
      </c>
      <c r="G227" s="103">
        <v>3937</v>
      </c>
      <c r="H227" s="103">
        <v>1352</v>
      </c>
      <c r="I227" s="103">
        <v>809</v>
      </c>
      <c r="J227" s="103">
        <v>2679</v>
      </c>
      <c r="K227" s="103" t="s">
        <v>15</v>
      </c>
      <c r="L227" s="103">
        <f t="shared" si="22"/>
        <v>24835</v>
      </c>
      <c r="N227" s="103" t="s">
        <v>15</v>
      </c>
      <c r="O227" s="103">
        <v>0</v>
      </c>
      <c r="P227" s="103">
        <v>0</v>
      </c>
      <c r="Q227" s="103">
        <v>0</v>
      </c>
      <c r="R227" s="103">
        <v>3</v>
      </c>
      <c r="S227" s="103">
        <v>3</v>
      </c>
      <c r="T227" s="103">
        <v>0</v>
      </c>
      <c r="U227" s="103">
        <v>0</v>
      </c>
      <c r="V227" s="103">
        <v>0</v>
      </c>
      <c r="W227" s="103" t="s">
        <v>15</v>
      </c>
      <c r="X227" s="103">
        <f t="shared" si="23"/>
        <v>6</v>
      </c>
    </row>
    <row r="228" spans="1:24">
      <c r="A228" s="68">
        <v>1995</v>
      </c>
      <c r="B228" s="103" t="s">
        <v>15</v>
      </c>
      <c r="C228" s="103">
        <v>14305</v>
      </c>
      <c r="D228" s="103">
        <v>42913</v>
      </c>
      <c r="E228" s="103">
        <v>31117</v>
      </c>
      <c r="F228" s="103">
        <v>27015</v>
      </c>
      <c r="G228" s="103">
        <v>74096</v>
      </c>
      <c r="H228" s="103">
        <v>9293</v>
      </c>
      <c r="I228" s="103">
        <v>136</v>
      </c>
      <c r="J228" s="38" t="s">
        <v>63</v>
      </c>
      <c r="K228" s="103" t="s">
        <v>15</v>
      </c>
      <c r="L228" s="103">
        <f t="shared" si="22"/>
        <v>198875</v>
      </c>
      <c r="N228" s="103" t="s">
        <v>15</v>
      </c>
      <c r="O228" s="103">
        <v>0</v>
      </c>
      <c r="P228" s="103">
        <v>6</v>
      </c>
      <c r="Q228" s="103">
        <v>0</v>
      </c>
      <c r="R228" s="103">
        <v>5</v>
      </c>
      <c r="S228" s="103">
        <v>17</v>
      </c>
      <c r="T228" s="103">
        <v>5</v>
      </c>
      <c r="U228" s="103">
        <v>0</v>
      </c>
      <c r="V228" s="103" t="s">
        <v>15</v>
      </c>
      <c r="W228" s="103" t="s">
        <v>15</v>
      </c>
      <c r="X228" s="103">
        <f t="shared" si="23"/>
        <v>33</v>
      </c>
    </row>
    <row r="229" spans="1:24">
      <c r="A229" s="68">
        <v>1996</v>
      </c>
      <c r="B229" s="103" t="s">
        <v>15</v>
      </c>
      <c r="C229" s="103">
        <v>10294</v>
      </c>
      <c r="D229" s="103">
        <v>16068</v>
      </c>
      <c r="E229" s="103">
        <v>5221</v>
      </c>
      <c r="F229" s="103">
        <v>2261</v>
      </c>
      <c r="G229" s="103">
        <v>7809</v>
      </c>
      <c r="H229" s="103">
        <v>3159</v>
      </c>
      <c r="I229" s="103" t="s">
        <v>15</v>
      </c>
      <c r="J229" s="103" t="s">
        <v>15</v>
      </c>
      <c r="K229" s="103" t="s">
        <v>15</v>
      </c>
      <c r="L229" s="103">
        <f t="shared" si="22"/>
        <v>44812</v>
      </c>
      <c r="N229" s="103" t="s">
        <v>15</v>
      </c>
      <c r="O229" s="103" t="s">
        <v>15</v>
      </c>
      <c r="P229" s="103" t="s">
        <v>15</v>
      </c>
      <c r="Q229" s="103" t="s">
        <v>15</v>
      </c>
      <c r="R229" s="103" t="s">
        <v>15</v>
      </c>
      <c r="S229" s="103" t="s">
        <v>15</v>
      </c>
      <c r="T229" s="103" t="s">
        <v>15</v>
      </c>
      <c r="U229" s="103" t="s">
        <v>15</v>
      </c>
      <c r="V229" s="103" t="s">
        <v>15</v>
      </c>
      <c r="W229" s="103" t="s">
        <v>15</v>
      </c>
      <c r="X229" s="103">
        <f t="shared" si="23"/>
        <v>0</v>
      </c>
    </row>
    <row r="230" spans="1:24">
      <c r="A230" s="68">
        <v>1997</v>
      </c>
      <c r="B230" s="103" t="s">
        <v>15</v>
      </c>
      <c r="C230" s="103">
        <v>16941</v>
      </c>
      <c r="D230" s="103">
        <v>15424</v>
      </c>
      <c r="E230" s="103">
        <v>4168</v>
      </c>
      <c r="F230" s="103">
        <v>26355</v>
      </c>
      <c r="G230" s="103">
        <v>19974</v>
      </c>
      <c r="H230" s="103">
        <v>1470</v>
      </c>
      <c r="I230" s="103">
        <v>95</v>
      </c>
      <c r="J230" s="38" t="s">
        <v>63</v>
      </c>
      <c r="K230" s="103" t="s">
        <v>15</v>
      </c>
      <c r="L230" s="103">
        <f t="shared" si="22"/>
        <v>84427</v>
      </c>
      <c r="N230" s="103" t="s">
        <v>15</v>
      </c>
      <c r="O230" s="103" t="s">
        <v>15</v>
      </c>
      <c r="P230" s="103" t="s">
        <v>15</v>
      </c>
      <c r="Q230" s="103" t="s">
        <v>15</v>
      </c>
      <c r="R230" s="103">
        <v>9</v>
      </c>
      <c r="S230" s="103">
        <v>21</v>
      </c>
      <c r="T230" s="103" t="s">
        <v>15</v>
      </c>
      <c r="U230" s="103" t="s">
        <v>15</v>
      </c>
      <c r="V230" s="103" t="s">
        <v>15</v>
      </c>
      <c r="W230" s="103" t="s">
        <v>15</v>
      </c>
      <c r="X230" s="103">
        <f t="shared" si="23"/>
        <v>30</v>
      </c>
    </row>
    <row r="231" spans="1:24">
      <c r="A231" s="68">
        <v>1998</v>
      </c>
      <c r="B231" s="103" t="s">
        <v>15</v>
      </c>
      <c r="C231" s="103">
        <v>2869</v>
      </c>
      <c r="D231" s="103">
        <v>9382</v>
      </c>
      <c r="E231" s="103">
        <v>10262</v>
      </c>
      <c r="F231" s="103">
        <v>10959</v>
      </c>
      <c r="G231" s="103">
        <v>9033</v>
      </c>
      <c r="H231" s="103">
        <v>901</v>
      </c>
      <c r="I231" s="103">
        <v>62</v>
      </c>
      <c r="J231" s="103" t="s">
        <v>15</v>
      </c>
      <c r="K231" s="103" t="s">
        <v>15</v>
      </c>
      <c r="L231" s="103">
        <f t="shared" si="22"/>
        <v>43468</v>
      </c>
      <c r="N231" s="103" t="s">
        <v>15</v>
      </c>
      <c r="O231" s="103" t="s">
        <v>15</v>
      </c>
      <c r="P231" s="103" t="s">
        <v>15</v>
      </c>
      <c r="Q231" s="103" t="s">
        <v>15</v>
      </c>
      <c r="R231" s="103">
        <v>4</v>
      </c>
      <c r="S231" s="103">
        <v>5</v>
      </c>
      <c r="T231" s="103" t="s">
        <v>15</v>
      </c>
      <c r="U231" s="103" t="s">
        <v>15</v>
      </c>
      <c r="V231" s="103" t="s">
        <v>15</v>
      </c>
      <c r="W231" s="103" t="s">
        <v>15</v>
      </c>
      <c r="X231" s="103">
        <f t="shared" si="23"/>
        <v>9</v>
      </c>
    </row>
    <row r="232" spans="1:24">
      <c r="A232" s="68">
        <v>1999</v>
      </c>
      <c r="B232" s="103" t="s">
        <v>15</v>
      </c>
      <c r="C232" s="103">
        <v>946</v>
      </c>
      <c r="D232" s="103">
        <v>349</v>
      </c>
      <c r="E232" s="103">
        <v>271</v>
      </c>
      <c r="F232" s="103">
        <v>2277</v>
      </c>
      <c r="G232" s="103">
        <v>2101</v>
      </c>
      <c r="H232" s="103">
        <v>1052</v>
      </c>
      <c r="I232" s="103">
        <v>144</v>
      </c>
      <c r="J232" s="103" t="s">
        <v>15</v>
      </c>
      <c r="K232" s="103" t="s">
        <v>15</v>
      </c>
      <c r="L232" s="103">
        <f t="shared" si="22"/>
        <v>7140</v>
      </c>
      <c r="N232" s="103" t="s">
        <v>15</v>
      </c>
      <c r="O232" s="103" t="s">
        <v>15</v>
      </c>
      <c r="P232" s="103" t="s">
        <v>15</v>
      </c>
      <c r="Q232" s="103" t="s">
        <v>15</v>
      </c>
      <c r="R232" s="103" t="s">
        <v>15</v>
      </c>
      <c r="S232" s="103" t="s">
        <v>15</v>
      </c>
      <c r="T232" s="103" t="s">
        <v>15</v>
      </c>
      <c r="U232" s="103" t="s">
        <v>15</v>
      </c>
      <c r="V232" s="103" t="s">
        <v>15</v>
      </c>
      <c r="W232" s="103" t="s">
        <v>15</v>
      </c>
      <c r="X232" s="103">
        <f t="shared" si="23"/>
        <v>0</v>
      </c>
    </row>
    <row r="233" spans="1:24">
      <c r="A233" s="68">
        <v>2000</v>
      </c>
      <c r="B233" s="103" t="s">
        <v>15</v>
      </c>
      <c r="C233" s="103" t="s">
        <v>15</v>
      </c>
      <c r="D233" s="103">
        <v>33927</v>
      </c>
      <c r="E233" s="103">
        <v>19178</v>
      </c>
      <c r="F233" s="103">
        <v>13261</v>
      </c>
      <c r="G233" s="103">
        <v>10799</v>
      </c>
      <c r="H233" s="103">
        <v>2960</v>
      </c>
      <c r="I233" s="103">
        <v>1657</v>
      </c>
      <c r="J233" s="103" t="s">
        <v>15</v>
      </c>
      <c r="K233" s="103" t="s">
        <v>15</v>
      </c>
      <c r="L233" s="103">
        <f t="shared" si="22"/>
        <v>81782</v>
      </c>
      <c r="N233" s="103" t="s">
        <v>15</v>
      </c>
      <c r="O233" s="103" t="s">
        <v>15</v>
      </c>
      <c r="P233" s="103" t="s">
        <v>15</v>
      </c>
      <c r="Q233" s="103" t="s">
        <v>15</v>
      </c>
      <c r="R233" s="103">
        <v>45</v>
      </c>
      <c r="S233" s="103">
        <v>10</v>
      </c>
      <c r="T233" s="103">
        <v>4</v>
      </c>
      <c r="U233" s="103" t="s">
        <v>15</v>
      </c>
      <c r="V233" s="103" t="s">
        <v>15</v>
      </c>
      <c r="W233" s="103" t="s">
        <v>15</v>
      </c>
      <c r="X233" s="103">
        <f t="shared" si="23"/>
        <v>59</v>
      </c>
    </row>
    <row r="234" spans="1:24">
      <c r="A234" s="68">
        <v>2001</v>
      </c>
      <c r="B234" s="103" t="s">
        <v>15</v>
      </c>
      <c r="C234" s="103">
        <v>792</v>
      </c>
      <c r="D234" s="103">
        <v>14229</v>
      </c>
      <c r="E234" s="103">
        <v>3022</v>
      </c>
      <c r="F234" s="103">
        <v>235</v>
      </c>
      <c r="G234" s="103">
        <v>1552</v>
      </c>
      <c r="H234" s="103">
        <v>89</v>
      </c>
      <c r="I234" s="103">
        <v>120</v>
      </c>
      <c r="J234" s="103" t="s">
        <v>15</v>
      </c>
      <c r="K234" s="103" t="s">
        <v>15</v>
      </c>
      <c r="L234" s="103">
        <f t="shared" si="22"/>
        <v>20039</v>
      </c>
      <c r="N234" s="103" t="s">
        <v>15</v>
      </c>
      <c r="O234" s="103" t="s">
        <v>15</v>
      </c>
      <c r="P234" s="103">
        <v>4</v>
      </c>
      <c r="Q234" s="103">
        <v>198</v>
      </c>
      <c r="R234" s="103">
        <v>4</v>
      </c>
      <c r="S234" s="103">
        <v>11</v>
      </c>
      <c r="T234" s="103" t="s">
        <v>15</v>
      </c>
      <c r="U234" s="103" t="s">
        <v>15</v>
      </c>
      <c r="V234" s="103" t="s">
        <v>15</v>
      </c>
      <c r="W234" s="103" t="s">
        <v>15</v>
      </c>
      <c r="X234" s="103">
        <f t="shared" si="23"/>
        <v>217</v>
      </c>
    </row>
    <row r="235" spans="1:24">
      <c r="A235" s="68">
        <v>2002</v>
      </c>
      <c r="B235" s="103" t="s">
        <v>15</v>
      </c>
      <c r="C235" s="103">
        <v>2779</v>
      </c>
      <c r="D235" s="103">
        <v>30310</v>
      </c>
      <c r="E235" s="103">
        <v>4784</v>
      </c>
      <c r="F235" s="103">
        <v>3751</v>
      </c>
      <c r="G235" s="103">
        <v>5441</v>
      </c>
      <c r="H235" s="103">
        <v>611</v>
      </c>
      <c r="I235" s="103">
        <v>27</v>
      </c>
      <c r="J235" s="103" t="s">
        <v>15</v>
      </c>
      <c r="K235" s="103" t="s">
        <v>15</v>
      </c>
      <c r="L235" s="103">
        <f t="shared" si="22"/>
        <v>47703</v>
      </c>
      <c r="N235" s="103" t="s">
        <v>15</v>
      </c>
      <c r="O235" s="103" t="s">
        <v>15</v>
      </c>
      <c r="P235" s="103" t="s">
        <v>15</v>
      </c>
      <c r="Q235" s="103" t="s">
        <v>15</v>
      </c>
      <c r="R235" s="103">
        <v>11</v>
      </c>
      <c r="S235" s="103">
        <v>15</v>
      </c>
      <c r="T235" s="103" t="s">
        <v>15</v>
      </c>
      <c r="U235" s="103" t="s">
        <v>15</v>
      </c>
      <c r="V235" s="103" t="s">
        <v>15</v>
      </c>
      <c r="W235" s="103" t="s">
        <v>15</v>
      </c>
      <c r="X235" s="103">
        <f t="shared" si="23"/>
        <v>26</v>
      </c>
    </row>
    <row r="236" spans="1:24">
      <c r="A236" s="68">
        <v>2003</v>
      </c>
      <c r="B236" s="103" t="s">
        <v>15</v>
      </c>
      <c r="C236" s="103">
        <v>3133</v>
      </c>
      <c r="D236" s="103">
        <v>4434</v>
      </c>
      <c r="E236" s="103">
        <v>1629</v>
      </c>
      <c r="F236" s="103">
        <v>801</v>
      </c>
      <c r="G236" s="103">
        <v>3115</v>
      </c>
      <c r="H236" s="103">
        <v>14</v>
      </c>
      <c r="I236" s="38" t="s">
        <v>63</v>
      </c>
      <c r="J236" s="103" t="s">
        <v>15</v>
      </c>
      <c r="K236" s="103" t="s">
        <v>15</v>
      </c>
      <c r="L236" s="103">
        <f t="shared" si="22"/>
        <v>13126</v>
      </c>
      <c r="N236" s="103" t="s">
        <v>15</v>
      </c>
      <c r="O236" s="103" t="s">
        <v>15</v>
      </c>
      <c r="P236" s="103" t="s">
        <v>15</v>
      </c>
      <c r="Q236" s="103">
        <v>29</v>
      </c>
      <c r="R236" s="103">
        <v>81</v>
      </c>
      <c r="S236" s="103">
        <v>50</v>
      </c>
      <c r="T236" s="103" t="s">
        <v>15</v>
      </c>
      <c r="U236" s="103" t="s">
        <v>15</v>
      </c>
      <c r="V236" s="103" t="s">
        <v>15</v>
      </c>
      <c r="W236" s="103" t="s">
        <v>15</v>
      </c>
      <c r="X236" s="103">
        <f t="shared" si="23"/>
        <v>160</v>
      </c>
    </row>
    <row r="237" spans="1:24">
      <c r="A237" s="68">
        <v>2004</v>
      </c>
      <c r="B237" s="103" t="s">
        <v>15</v>
      </c>
      <c r="C237" s="103" t="s">
        <v>15</v>
      </c>
      <c r="D237" s="103">
        <v>24516</v>
      </c>
      <c r="E237" s="103">
        <v>4476</v>
      </c>
      <c r="F237" s="103">
        <v>1762</v>
      </c>
      <c r="G237" s="103">
        <v>12916</v>
      </c>
      <c r="H237" s="103">
        <v>1074</v>
      </c>
      <c r="I237" s="103">
        <v>101</v>
      </c>
      <c r="J237" s="38" t="s">
        <v>63</v>
      </c>
      <c r="K237" s="103" t="s">
        <v>15</v>
      </c>
      <c r="L237" s="103">
        <f t="shared" si="22"/>
        <v>44845</v>
      </c>
      <c r="N237" s="103" t="s">
        <v>15</v>
      </c>
      <c r="O237" s="103" t="s">
        <v>15</v>
      </c>
      <c r="P237" s="103" t="s">
        <v>15</v>
      </c>
      <c r="Q237" s="103" t="s">
        <v>15</v>
      </c>
      <c r="R237" s="103">
        <v>9</v>
      </c>
      <c r="S237" s="103">
        <v>9</v>
      </c>
      <c r="T237" s="103" t="s">
        <v>15</v>
      </c>
      <c r="U237" s="103" t="s">
        <v>15</v>
      </c>
      <c r="V237" s="103" t="s">
        <v>15</v>
      </c>
      <c r="W237" s="103" t="s">
        <v>15</v>
      </c>
      <c r="X237" s="103">
        <f t="shared" si="23"/>
        <v>18</v>
      </c>
    </row>
    <row r="238" spans="1:24">
      <c r="A238" s="68">
        <v>2005</v>
      </c>
      <c r="B238" s="103" t="s">
        <v>15</v>
      </c>
      <c r="C238" s="103" t="s">
        <v>15</v>
      </c>
      <c r="D238" s="103">
        <v>6194</v>
      </c>
      <c r="E238" s="103">
        <v>2303</v>
      </c>
      <c r="F238" s="103">
        <v>14910</v>
      </c>
      <c r="G238" s="103">
        <v>6809</v>
      </c>
      <c r="H238" s="103">
        <v>414</v>
      </c>
      <c r="I238" s="103">
        <v>76</v>
      </c>
      <c r="J238" s="103" t="s">
        <v>15</v>
      </c>
      <c r="K238" s="103" t="s">
        <v>15</v>
      </c>
      <c r="L238" s="103">
        <f t="shared" si="22"/>
        <v>30706</v>
      </c>
      <c r="N238" s="103" t="s">
        <v>15</v>
      </c>
      <c r="O238" s="103" t="s">
        <v>15</v>
      </c>
      <c r="P238" s="103" t="s">
        <v>15</v>
      </c>
      <c r="Q238" s="103">
        <v>19</v>
      </c>
      <c r="R238" s="103">
        <v>95</v>
      </c>
      <c r="S238" s="103">
        <v>85</v>
      </c>
      <c r="T238" s="103" t="s">
        <v>15</v>
      </c>
      <c r="U238" s="103" t="s">
        <v>15</v>
      </c>
      <c r="V238" s="103" t="s">
        <v>15</v>
      </c>
      <c r="W238" s="103" t="s">
        <v>15</v>
      </c>
      <c r="X238" s="103">
        <f t="shared" si="23"/>
        <v>199</v>
      </c>
    </row>
    <row r="239" spans="1:24">
      <c r="A239" s="68">
        <v>2006</v>
      </c>
      <c r="B239" s="103" t="s">
        <v>15</v>
      </c>
      <c r="C239" s="103" t="s">
        <v>15</v>
      </c>
      <c r="D239" s="103">
        <v>7350</v>
      </c>
      <c r="E239" s="103">
        <v>399</v>
      </c>
      <c r="F239" s="103">
        <v>1318</v>
      </c>
      <c r="G239" s="103">
        <v>1893</v>
      </c>
      <c r="H239" s="103">
        <v>0</v>
      </c>
      <c r="I239" s="103">
        <v>10</v>
      </c>
      <c r="J239" s="103" t="s">
        <v>15</v>
      </c>
      <c r="K239" s="103" t="s">
        <v>15</v>
      </c>
      <c r="L239" s="103">
        <f t="shared" si="22"/>
        <v>10970</v>
      </c>
      <c r="N239" s="103" t="s">
        <v>15</v>
      </c>
      <c r="O239" s="103" t="s">
        <v>15</v>
      </c>
      <c r="P239" s="103" t="s">
        <v>15</v>
      </c>
      <c r="Q239" s="103">
        <v>32</v>
      </c>
      <c r="R239" s="103">
        <v>204</v>
      </c>
      <c r="S239" s="103">
        <v>102</v>
      </c>
      <c r="T239" s="103" t="s">
        <v>15</v>
      </c>
      <c r="U239" s="103" t="s">
        <v>15</v>
      </c>
      <c r="V239" s="103" t="s">
        <v>15</v>
      </c>
      <c r="W239" s="103" t="s">
        <v>15</v>
      </c>
      <c r="X239" s="103">
        <v>338</v>
      </c>
    </row>
    <row r="240" spans="1:24">
      <c r="A240" s="68">
        <v>2007</v>
      </c>
      <c r="B240" s="103" t="s">
        <v>15</v>
      </c>
      <c r="C240" s="103" t="s">
        <v>15</v>
      </c>
      <c r="D240" s="103">
        <v>2289</v>
      </c>
      <c r="E240" s="103">
        <v>735</v>
      </c>
      <c r="F240" s="103">
        <v>2098</v>
      </c>
      <c r="G240" s="103">
        <v>681</v>
      </c>
      <c r="H240" s="103">
        <v>346</v>
      </c>
      <c r="I240" s="103">
        <v>112</v>
      </c>
      <c r="J240" s="103" t="s">
        <v>15</v>
      </c>
      <c r="K240" s="103" t="s">
        <v>15</v>
      </c>
      <c r="L240" s="103">
        <f t="shared" si="22"/>
        <v>6261</v>
      </c>
      <c r="N240" s="103" t="s">
        <v>15</v>
      </c>
      <c r="O240" s="103" t="s">
        <v>15</v>
      </c>
      <c r="P240" s="103" t="s">
        <v>15</v>
      </c>
      <c r="Q240" s="103">
        <v>16</v>
      </c>
      <c r="R240" s="103">
        <v>69</v>
      </c>
      <c r="S240" s="103">
        <v>23</v>
      </c>
      <c r="T240" s="103">
        <v>12</v>
      </c>
      <c r="U240" s="103" t="s">
        <v>15</v>
      </c>
      <c r="V240" s="103" t="s">
        <v>15</v>
      </c>
      <c r="W240" s="103" t="s">
        <v>15</v>
      </c>
      <c r="X240" s="103">
        <f>SUM(N240:W240)</f>
        <v>120</v>
      </c>
    </row>
    <row r="241" spans="1:24">
      <c r="A241" s="68">
        <v>2008</v>
      </c>
      <c r="B241" s="103" t="s">
        <v>15</v>
      </c>
      <c r="C241" s="103" t="s">
        <v>15</v>
      </c>
      <c r="D241" s="103" t="s">
        <v>15</v>
      </c>
      <c r="E241" s="103" t="s">
        <v>15</v>
      </c>
      <c r="F241" s="103" t="s">
        <v>15</v>
      </c>
      <c r="G241" s="103" t="s">
        <v>15</v>
      </c>
      <c r="H241" s="103" t="s">
        <v>15</v>
      </c>
      <c r="I241" s="103" t="s">
        <v>15</v>
      </c>
      <c r="J241" s="103" t="s">
        <v>15</v>
      </c>
      <c r="K241" s="103" t="s">
        <v>15</v>
      </c>
      <c r="L241" s="103" t="s">
        <v>15</v>
      </c>
      <c r="N241" s="103" t="s">
        <v>15</v>
      </c>
      <c r="O241" s="103" t="s">
        <v>15</v>
      </c>
      <c r="P241" s="103" t="s">
        <v>15</v>
      </c>
      <c r="Q241" s="103" t="s">
        <v>15</v>
      </c>
      <c r="R241" s="103" t="s">
        <v>15</v>
      </c>
      <c r="S241" s="103" t="s">
        <v>15</v>
      </c>
      <c r="T241" s="103" t="s">
        <v>15</v>
      </c>
      <c r="U241" s="103" t="s">
        <v>15</v>
      </c>
      <c r="V241" s="103" t="s">
        <v>15</v>
      </c>
      <c r="W241" s="103" t="s">
        <v>15</v>
      </c>
      <c r="X241" s="103" t="s">
        <v>15</v>
      </c>
    </row>
    <row r="242" spans="1:24">
      <c r="A242" s="68">
        <v>2009</v>
      </c>
      <c r="B242" s="103" t="s">
        <v>15</v>
      </c>
      <c r="C242" s="103" t="s">
        <v>15</v>
      </c>
      <c r="D242" s="103" t="s">
        <v>15</v>
      </c>
      <c r="E242" s="103" t="s">
        <v>15</v>
      </c>
      <c r="F242" s="103" t="s">
        <v>15</v>
      </c>
      <c r="G242" s="103" t="s">
        <v>15</v>
      </c>
      <c r="H242" s="103" t="s">
        <v>15</v>
      </c>
      <c r="I242" s="103" t="s">
        <v>15</v>
      </c>
      <c r="J242" s="103" t="s">
        <v>15</v>
      </c>
      <c r="K242" s="103" t="s">
        <v>15</v>
      </c>
      <c r="L242" s="103" t="s">
        <v>15</v>
      </c>
      <c r="N242" s="103" t="s">
        <v>15</v>
      </c>
      <c r="O242" s="103" t="s">
        <v>15</v>
      </c>
      <c r="P242" s="103" t="s">
        <v>15</v>
      </c>
      <c r="Q242" s="103" t="s">
        <v>15</v>
      </c>
      <c r="R242" s="103" t="s">
        <v>15</v>
      </c>
      <c r="S242" s="103" t="s">
        <v>15</v>
      </c>
      <c r="T242" s="103" t="s">
        <v>15</v>
      </c>
      <c r="U242" s="103" t="s">
        <v>15</v>
      </c>
      <c r="V242" s="103" t="s">
        <v>15</v>
      </c>
      <c r="W242" s="103" t="s">
        <v>15</v>
      </c>
      <c r="X242" s="103" t="s">
        <v>15</v>
      </c>
    </row>
    <row r="243" spans="1:24">
      <c r="A243" s="68">
        <v>2010</v>
      </c>
      <c r="B243" s="103" t="s">
        <v>15</v>
      </c>
      <c r="C243" s="103" t="s">
        <v>15</v>
      </c>
      <c r="D243" s="103">
        <v>4057</v>
      </c>
      <c r="E243" s="103">
        <v>1692</v>
      </c>
      <c r="F243" s="103">
        <v>5</v>
      </c>
      <c r="G243" s="103">
        <v>387</v>
      </c>
      <c r="H243" s="103">
        <v>154</v>
      </c>
      <c r="I243" s="103">
        <v>0</v>
      </c>
      <c r="J243" s="103" t="s">
        <v>15</v>
      </c>
      <c r="K243" s="103" t="s">
        <v>15</v>
      </c>
      <c r="L243" s="103">
        <f t="shared" ref="L243:L247" si="24">SUM(B243:K243)</f>
        <v>6295</v>
      </c>
      <c r="N243" s="103" t="s">
        <v>15</v>
      </c>
      <c r="O243" s="103" t="s">
        <v>15</v>
      </c>
      <c r="P243" s="103">
        <v>8</v>
      </c>
      <c r="Q243" s="103" t="s">
        <v>15</v>
      </c>
      <c r="R243" s="103" t="s">
        <v>15</v>
      </c>
      <c r="S243" s="103" t="s">
        <v>15</v>
      </c>
      <c r="T243" s="103" t="s">
        <v>15</v>
      </c>
      <c r="U243" s="103" t="s">
        <v>15</v>
      </c>
      <c r="V243" s="103" t="s">
        <v>15</v>
      </c>
      <c r="W243" s="103" t="s">
        <v>15</v>
      </c>
      <c r="X243" s="103">
        <f>SUM(N243:W243)</f>
        <v>8</v>
      </c>
    </row>
    <row r="244" spans="1:24">
      <c r="A244" s="68">
        <v>2011</v>
      </c>
      <c r="B244" s="103" t="s">
        <v>15</v>
      </c>
      <c r="C244" s="103" t="s">
        <v>15</v>
      </c>
      <c r="D244" s="103">
        <v>4210</v>
      </c>
      <c r="E244" s="103">
        <v>280</v>
      </c>
      <c r="F244" s="103">
        <v>1170</v>
      </c>
      <c r="G244" s="103">
        <v>3998</v>
      </c>
      <c r="H244" s="103">
        <v>2369</v>
      </c>
      <c r="I244" s="103">
        <v>676</v>
      </c>
      <c r="J244" s="103" t="s">
        <v>15</v>
      </c>
      <c r="K244" s="103" t="s">
        <v>15</v>
      </c>
      <c r="L244" s="103">
        <f t="shared" si="24"/>
        <v>12703</v>
      </c>
      <c r="N244" s="103" t="s">
        <v>15</v>
      </c>
      <c r="O244" s="103" t="s">
        <v>15</v>
      </c>
      <c r="P244" s="103">
        <v>8</v>
      </c>
      <c r="Q244" s="103">
        <v>10</v>
      </c>
      <c r="R244" s="103">
        <v>27</v>
      </c>
      <c r="S244" s="103">
        <v>7</v>
      </c>
      <c r="T244" s="103">
        <v>13</v>
      </c>
      <c r="U244" s="103" t="s">
        <v>15</v>
      </c>
      <c r="V244" s="103" t="s">
        <v>15</v>
      </c>
      <c r="W244" s="103" t="s">
        <v>15</v>
      </c>
      <c r="X244" s="103">
        <f>SUM(N244:W244)</f>
        <v>65</v>
      </c>
    </row>
    <row r="245" spans="1:24">
      <c r="A245" s="68">
        <v>2012</v>
      </c>
      <c r="B245" s="103" t="s">
        <v>15</v>
      </c>
      <c r="C245" s="103" t="s">
        <v>15</v>
      </c>
      <c r="D245" s="103">
        <v>14535</v>
      </c>
      <c r="E245" s="103">
        <v>4473</v>
      </c>
      <c r="F245" s="103">
        <v>4376</v>
      </c>
      <c r="G245" s="103">
        <v>6268</v>
      </c>
      <c r="H245" s="103">
        <v>462</v>
      </c>
      <c r="I245" s="103">
        <v>121</v>
      </c>
      <c r="J245" s="103">
        <v>129</v>
      </c>
      <c r="K245" s="103" t="s">
        <v>15</v>
      </c>
      <c r="L245" s="103">
        <f t="shared" si="24"/>
        <v>30364</v>
      </c>
      <c r="N245" s="103" t="s">
        <v>15</v>
      </c>
      <c r="O245" s="103" t="s">
        <v>15</v>
      </c>
      <c r="P245" s="103" t="s">
        <v>15</v>
      </c>
      <c r="Q245" s="103" t="s">
        <v>15</v>
      </c>
      <c r="R245" s="103">
        <v>1</v>
      </c>
      <c r="S245" s="103" t="s">
        <v>15</v>
      </c>
      <c r="T245" s="103" t="s">
        <v>15</v>
      </c>
      <c r="U245" s="103" t="s">
        <v>15</v>
      </c>
      <c r="V245" s="103" t="s">
        <v>15</v>
      </c>
      <c r="W245" s="103" t="s">
        <v>15</v>
      </c>
      <c r="X245" s="103">
        <f>SUM(N245:W245)</f>
        <v>1</v>
      </c>
    </row>
    <row r="246" spans="1:24">
      <c r="A246" s="68">
        <v>2013</v>
      </c>
      <c r="B246" s="103" t="s">
        <v>15</v>
      </c>
      <c r="C246" s="103" t="s">
        <v>15</v>
      </c>
      <c r="D246" s="103">
        <v>5225</v>
      </c>
      <c r="E246" s="103">
        <v>1624</v>
      </c>
      <c r="F246" s="103">
        <v>1066</v>
      </c>
      <c r="G246" s="103">
        <v>2261</v>
      </c>
      <c r="H246" s="103">
        <v>440</v>
      </c>
      <c r="I246" s="103">
        <v>18</v>
      </c>
      <c r="J246" s="103">
        <v>0</v>
      </c>
      <c r="K246" s="103" t="s">
        <v>15</v>
      </c>
      <c r="L246" s="103">
        <f t="shared" si="24"/>
        <v>10634</v>
      </c>
      <c r="N246" s="103" t="s">
        <v>15</v>
      </c>
      <c r="O246" s="103" t="s">
        <v>15</v>
      </c>
      <c r="P246" s="103" t="s">
        <v>15</v>
      </c>
      <c r="Q246" s="103" t="s">
        <v>15</v>
      </c>
      <c r="R246" s="103">
        <v>1</v>
      </c>
      <c r="S246" s="103">
        <v>4</v>
      </c>
      <c r="T246" s="103" t="s">
        <v>15</v>
      </c>
      <c r="U246" s="103" t="s">
        <v>15</v>
      </c>
      <c r="V246" s="103" t="s">
        <v>15</v>
      </c>
      <c r="W246" s="103" t="s">
        <v>15</v>
      </c>
      <c r="X246" s="103">
        <f>SUM(N246:W246)</f>
        <v>5</v>
      </c>
    </row>
    <row r="247" spans="1:24">
      <c r="A247" s="68">
        <v>2014</v>
      </c>
      <c r="B247" s="103" t="s">
        <v>15</v>
      </c>
      <c r="C247" s="103" t="s">
        <v>15</v>
      </c>
      <c r="D247" s="103">
        <v>11356</v>
      </c>
      <c r="E247" s="103">
        <v>964</v>
      </c>
      <c r="F247" s="103">
        <v>782</v>
      </c>
      <c r="G247" s="103">
        <v>613</v>
      </c>
      <c r="H247" s="103">
        <v>267</v>
      </c>
      <c r="I247" s="103">
        <v>34</v>
      </c>
      <c r="J247" s="103">
        <v>4</v>
      </c>
      <c r="K247" s="103" t="s">
        <v>15</v>
      </c>
      <c r="L247" s="103">
        <f t="shared" si="24"/>
        <v>14020</v>
      </c>
      <c r="N247" s="103" t="s">
        <v>15</v>
      </c>
      <c r="O247" s="103" t="s">
        <v>15</v>
      </c>
      <c r="P247" s="103" t="s">
        <v>15</v>
      </c>
      <c r="Q247" s="103" t="s">
        <v>15</v>
      </c>
      <c r="R247" s="103">
        <v>12</v>
      </c>
      <c r="S247" s="103" t="s">
        <v>15</v>
      </c>
      <c r="T247" s="103" t="s">
        <v>15</v>
      </c>
      <c r="U247" s="103" t="s">
        <v>15</v>
      </c>
      <c r="V247" s="103" t="s">
        <v>15</v>
      </c>
      <c r="W247" s="103" t="s">
        <v>15</v>
      </c>
      <c r="X247" s="103">
        <f>SUM(N247:W247)</f>
        <v>12</v>
      </c>
    </row>
    <row r="248" spans="1:24">
      <c r="A248" s="68">
        <v>2015</v>
      </c>
      <c r="B248" s="103" t="s">
        <v>15</v>
      </c>
      <c r="C248" s="103" t="s">
        <v>15</v>
      </c>
      <c r="D248" s="103">
        <v>1697</v>
      </c>
      <c r="E248" s="103">
        <v>490</v>
      </c>
      <c r="F248" s="103">
        <v>543</v>
      </c>
      <c r="G248" s="103">
        <v>313</v>
      </c>
      <c r="H248" s="103">
        <v>27</v>
      </c>
      <c r="I248" s="103">
        <v>0</v>
      </c>
      <c r="J248" s="103" t="s">
        <v>15</v>
      </c>
      <c r="K248" s="103" t="s">
        <v>15</v>
      </c>
      <c r="L248" s="103">
        <f>SUM(B248:K248)</f>
        <v>3070</v>
      </c>
      <c r="N248" s="103" t="s">
        <v>15</v>
      </c>
      <c r="O248" s="103" t="s">
        <v>15</v>
      </c>
      <c r="P248" s="103" t="s">
        <v>15</v>
      </c>
      <c r="Q248" s="103" t="s">
        <v>15</v>
      </c>
      <c r="R248" s="103" t="s">
        <v>15</v>
      </c>
      <c r="S248" s="103" t="s">
        <v>15</v>
      </c>
      <c r="T248" s="103" t="s">
        <v>15</v>
      </c>
      <c r="U248" s="103" t="s">
        <v>15</v>
      </c>
      <c r="V248" s="103" t="s">
        <v>15</v>
      </c>
      <c r="W248" s="103" t="s">
        <v>15</v>
      </c>
      <c r="X248" s="103" t="s">
        <v>15</v>
      </c>
    </row>
    <row r="249" spans="1:24">
      <c r="A249" s="68">
        <v>2016</v>
      </c>
      <c r="B249" s="103" t="s">
        <v>15</v>
      </c>
      <c r="C249" s="103" t="s">
        <v>15</v>
      </c>
      <c r="D249" s="103">
        <v>716</v>
      </c>
      <c r="E249" s="103">
        <v>572</v>
      </c>
      <c r="F249" s="103">
        <v>47</v>
      </c>
      <c r="G249" s="103">
        <v>0</v>
      </c>
      <c r="H249" s="103" t="s">
        <v>15</v>
      </c>
      <c r="I249" s="103" t="s">
        <v>15</v>
      </c>
      <c r="J249" s="103" t="s">
        <v>15</v>
      </c>
      <c r="K249" s="103" t="s">
        <v>15</v>
      </c>
      <c r="L249" s="103">
        <f>SUM(B249:K249)</f>
        <v>1335</v>
      </c>
      <c r="N249" s="103" t="s">
        <v>15</v>
      </c>
      <c r="O249" s="103" t="s">
        <v>15</v>
      </c>
      <c r="P249" s="103" t="s">
        <v>15</v>
      </c>
      <c r="Q249" s="103" t="s">
        <v>15</v>
      </c>
      <c r="R249" s="103" t="s">
        <v>15</v>
      </c>
      <c r="S249" s="103" t="s">
        <v>15</v>
      </c>
      <c r="T249" s="103" t="s">
        <v>15</v>
      </c>
      <c r="U249" s="103" t="s">
        <v>15</v>
      </c>
      <c r="V249" s="103" t="s">
        <v>15</v>
      </c>
      <c r="W249" s="103" t="s">
        <v>15</v>
      </c>
      <c r="X249" s="103" t="s">
        <v>15</v>
      </c>
    </row>
    <row r="250" spans="1:24">
      <c r="A250" s="68">
        <v>2017</v>
      </c>
      <c r="B250" s="103" t="s">
        <v>15</v>
      </c>
      <c r="C250" s="103" t="s">
        <v>15</v>
      </c>
      <c r="D250" s="103">
        <v>3878</v>
      </c>
      <c r="E250" s="103">
        <v>449</v>
      </c>
      <c r="F250" s="103">
        <v>192</v>
      </c>
      <c r="G250" s="103">
        <v>2035</v>
      </c>
      <c r="H250" s="103" t="s">
        <v>15</v>
      </c>
      <c r="I250" s="103" t="s">
        <v>15</v>
      </c>
      <c r="J250" s="103" t="s">
        <v>15</v>
      </c>
      <c r="K250" s="103" t="s">
        <v>15</v>
      </c>
      <c r="L250" s="103">
        <f>SUM(B250:K250)</f>
        <v>6554</v>
      </c>
      <c r="N250" s="103" t="s">
        <v>15</v>
      </c>
      <c r="O250" s="103" t="s">
        <v>15</v>
      </c>
      <c r="P250" s="103" t="s">
        <v>15</v>
      </c>
      <c r="Q250" s="103" t="s">
        <v>15</v>
      </c>
      <c r="R250" s="103" t="s">
        <v>15</v>
      </c>
      <c r="S250" s="103">
        <v>96</v>
      </c>
      <c r="T250" s="103" t="s">
        <v>15</v>
      </c>
      <c r="U250" s="103" t="s">
        <v>15</v>
      </c>
      <c r="V250" s="103" t="s">
        <v>15</v>
      </c>
      <c r="W250" s="103" t="s">
        <v>15</v>
      </c>
      <c r="X250" s="103">
        <f>SUM(N250:W250)</f>
        <v>96</v>
      </c>
    </row>
    <row r="251" spans="1:24">
      <c r="A251" s="68">
        <v>2018</v>
      </c>
      <c r="B251" s="103" t="s">
        <v>15</v>
      </c>
      <c r="C251" s="103" t="s">
        <v>15</v>
      </c>
      <c r="D251" s="103">
        <v>3935</v>
      </c>
      <c r="E251" s="103">
        <v>476</v>
      </c>
      <c r="F251" s="103">
        <v>1157</v>
      </c>
      <c r="G251" s="103">
        <v>123</v>
      </c>
      <c r="H251" s="103" t="s">
        <v>15</v>
      </c>
      <c r="I251" s="103" t="s">
        <v>15</v>
      </c>
      <c r="J251" s="103" t="s">
        <v>15</v>
      </c>
      <c r="K251" s="103" t="s">
        <v>15</v>
      </c>
      <c r="L251" s="103">
        <f>SUM(B251:K251)</f>
        <v>5691</v>
      </c>
      <c r="N251" s="103" t="s">
        <v>15</v>
      </c>
      <c r="O251" s="103" t="s">
        <v>15</v>
      </c>
      <c r="P251" s="103" t="s">
        <v>15</v>
      </c>
      <c r="Q251" s="103" t="s">
        <v>15</v>
      </c>
      <c r="R251" s="103" t="s">
        <v>15</v>
      </c>
      <c r="S251" s="103" t="s">
        <v>15</v>
      </c>
      <c r="T251" s="103" t="s">
        <v>15</v>
      </c>
      <c r="U251" s="103" t="s">
        <v>15</v>
      </c>
      <c r="V251" s="103" t="s">
        <v>15</v>
      </c>
      <c r="W251" s="103" t="s">
        <v>15</v>
      </c>
      <c r="X251" s="103" t="s">
        <v>15</v>
      </c>
    </row>
    <row r="252" spans="1:24">
      <c r="A252" s="192">
        <v>2019</v>
      </c>
      <c r="B252" s="103" t="s">
        <v>15</v>
      </c>
      <c r="C252" s="103" t="s">
        <v>15</v>
      </c>
      <c r="D252" s="103">
        <v>13592</v>
      </c>
      <c r="E252" s="103">
        <v>1437</v>
      </c>
      <c r="F252" s="103">
        <v>2159</v>
      </c>
      <c r="G252" s="103">
        <v>2636</v>
      </c>
      <c r="H252" s="103">
        <v>3279</v>
      </c>
      <c r="I252" s="103" t="s">
        <v>15</v>
      </c>
      <c r="J252" s="103" t="s">
        <v>15</v>
      </c>
      <c r="K252" s="103" t="s">
        <v>15</v>
      </c>
      <c r="L252" s="103">
        <f t="shared" ref="L252:L255" si="25">SUM(B252:K252)</f>
        <v>23103</v>
      </c>
      <c r="N252" s="103" t="s">
        <v>15</v>
      </c>
      <c r="O252" s="103" t="s">
        <v>15</v>
      </c>
      <c r="P252" s="103" t="s">
        <v>15</v>
      </c>
      <c r="Q252" s="103" t="s">
        <v>15</v>
      </c>
      <c r="R252" s="103">
        <v>2</v>
      </c>
      <c r="S252" s="103">
        <v>26</v>
      </c>
      <c r="T252" s="103" t="s">
        <v>15</v>
      </c>
      <c r="U252" s="103" t="s">
        <v>15</v>
      </c>
      <c r="V252" s="103" t="s">
        <v>15</v>
      </c>
      <c r="W252" s="103" t="s">
        <v>15</v>
      </c>
      <c r="X252" s="103">
        <f>SUM(N252:W252)</f>
        <v>28</v>
      </c>
    </row>
    <row r="253" spans="1:24" ht="11.4">
      <c r="A253" s="192" t="s">
        <v>65</v>
      </c>
      <c r="B253" s="103" t="s">
        <v>15</v>
      </c>
      <c r="C253" s="103" t="s">
        <v>15</v>
      </c>
      <c r="D253" s="103" t="s">
        <v>15</v>
      </c>
      <c r="E253" s="103" t="s">
        <v>63</v>
      </c>
      <c r="F253" s="103" t="s">
        <v>63</v>
      </c>
      <c r="G253" s="103">
        <v>1242</v>
      </c>
      <c r="H253" s="103">
        <v>33</v>
      </c>
      <c r="I253" s="103">
        <v>18</v>
      </c>
      <c r="J253" s="103">
        <v>0</v>
      </c>
      <c r="K253" s="103" t="s">
        <v>15</v>
      </c>
      <c r="L253" s="103">
        <f t="shared" si="25"/>
        <v>1293</v>
      </c>
      <c r="N253" s="103" t="s">
        <v>15</v>
      </c>
      <c r="O253" s="103" t="s">
        <v>15</v>
      </c>
      <c r="P253" s="103" t="s">
        <v>15</v>
      </c>
      <c r="Q253" s="103" t="s">
        <v>15</v>
      </c>
      <c r="R253" s="103" t="s">
        <v>15</v>
      </c>
      <c r="S253" s="103" t="s">
        <v>15</v>
      </c>
      <c r="T253" s="103" t="s">
        <v>15</v>
      </c>
      <c r="U253" s="103" t="s">
        <v>15</v>
      </c>
      <c r="V253" s="103" t="s">
        <v>15</v>
      </c>
      <c r="W253" s="103" t="s">
        <v>15</v>
      </c>
      <c r="X253" s="103" t="s">
        <v>15</v>
      </c>
    </row>
    <row r="254" spans="1:24">
      <c r="A254" s="192">
        <v>2021</v>
      </c>
      <c r="B254" s="103" t="s">
        <v>15</v>
      </c>
      <c r="C254" s="103" t="s">
        <v>15</v>
      </c>
      <c r="D254" s="103">
        <v>7626</v>
      </c>
      <c r="E254" s="103">
        <v>4184</v>
      </c>
      <c r="F254" s="103">
        <v>3200</v>
      </c>
      <c r="G254" s="103">
        <v>1710</v>
      </c>
      <c r="H254" s="103">
        <v>177</v>
      </c>
      <c r="I254" s="103">
        <v>57</v>
      </c>
      <c r="J254" s="103" t="s">
        <v>15</v>
      </c>
      <c r="K254" s="103" t="s">
        <v>15</v>
      </c>
      <c r="L254" s="103">
        <f t="shared" si="25"/>
        <v>16954</v>
      </c>
      <c r="N254" s="103" t="s">
        <v>15</v>
      </c>
      <c r="O254" s="103" t="s">
        <v>15</v>
      </c>
      <c r="P254" s="103" t="s">
        <v>15</v>
      </c>
      <c r="Q254" s="103">
        <v>210</v>
      </c>
      <c r="R254" s="103">
        <v>54</v>
      </c>
      <c r="S254" s="103">
        <v>12</v>
      </c>
      <c r="T254" s="103" t="s">
        <v>15</v>
      </c>
      <c r="U254" s="103" t="s">
        <v>15</v>
      </c>
      <c r="V254" s="103" t="s">
        <v>15</v>
      </c>
      <c r="W254" s="103" t="s">
        <v>15</v>
      </c>
      <c r="X254" s="103">
        <f>SUM(N254:W254)</f>
        <v>276</v>
      </c>
    </row>
    <row r="255" spans="1:24">
      <c r="A255" s="192">
        <v>2022</v>
      </c>
      <c r="B255" s="103" t="s">
        <v>15</v>
      </c>
      <c r="C255" s="103" t="s">
        <v>15</v>
      </c>
      <c r="D255" s="103">
        <v>6724</v>
      </c>
      <c r="E255" s="103">
        <v>3303</v>
      </c>
      <c r="F255" s="103">
        <v>3907</v>
      </c>
      <c r="G255" s="103">
        <v>1842</v>
      </c>
      <c r="H255" s="103">
        <v>98</v>
      </c>
      <c r="I255" s="103">
        <v>10</v>
      </c>
      <c r="J255" s="103">
        <v>8</v>
      </c>
      <c r="K255" s="103" t="s">
        <v>15</v>
      </c>
      <c r="L255" s="103">
        <f t="shared" si="25"/>
        <v>15892</v>
      </c>
      <c r="N255" s="103" t="s">
        <v>15</v>
      </c>
      <c r="O255" s="103" t="s">
        <v>15</v>
      </c>
      <c r="P255" s="103" t="s">
        <v>15</v>
      </c>
      <c r="Q255" s="103">
        <v>22</v>
      </c>
      <c r="R255" s="103">
        <v>7</v>
      </c>
      <c r="S255" s="103">
        <v>3</v>
      </c>
      <c r="T255" s="103" t="s">
        <v>15</v>
      </c>
      <c r="U255" s="103" t="s">
        <v>15</v>
      </c>
      <c r="V255" s="103" t="s">
        <v>15</v>
      </c>
      <c r="W255" s="103" t="s">
        <v>15</v>
      </c>
      <c r="X255" s="103">
        <f>SUM(N255:W255)</f>
        <v>32</v>
      </c>
    </row>
    <row r="256" spans="1:24">
      <c r="A256" s="192">
        <v>2023</v>
      </c>
      <c r="B256" s="103" t="s">
        <v>15</v>
      </c>
      <c r="C256" s="103" t="s">
        <v>15</v>
      </c>
      <c r="D256" s="103" t="s">
        <v>15</v>
      </c>
      <c r="E256" s="103" t="s">
        <v>15</v>
      </c>
      <c r="F256" s="103" t="s">
        <v>15</v>
      </c>
      <c r="G256" s="103" t="s">
        <v>15</v>
      </c>
      <c r="H256" s="103" t="s">
        <v>15</v>
      </c>
      <c r="I256" s="103" t="s">
        <v>15</v>
      </c>
      <c r="J256" s="103" t="s">
        <v>15</v>
      </c>
      <c r="K256" s="103" t="s">
        <v>15</v>
      </c>
      <c r="L256" s="103" t="s">
        <v>15</v>
      </c>
      <c r="N256" s="103" t="s">
        <v>15</v>
      </c>
      <c r="O256" s="103" t="s">
        <v>15</v>
      </c>
      <c r="P256" s="103" t="s">
        <v>15</v>
      </c>
      <c r="Q256" s="103" t="s">
        <v>15</v>
      </c>
      <c r="R256" s="103" t="s">
        <v>15</v>
      </c>
      <c r="S256" s="103" t="s">
        <v>15</v>
      </c>
      <c r="T256" s="103" t="s">
        <v>15</v>
      </c>
      <c r="U256" s="103" t="s">
        <v>15</v>
      </c>
      <c r="V256" s="103" t="s">
        <v>15</v>
      </c>
      <c r="W256" s="103" t="s">
        <v>15</v>
      </c>
      <c r="X256" s="103" t="s">
        <v>15</v>
      </c>
    </row>
    <row r="257" spans="1:24">
      <c r="A257" s="192">
        <v>2024</v>
      </c>
      <c r="B257" s="103" t="s">
        <v>15</v>
      </c>
      <c r="C257" s="103" t="s">
        <v>15</v>
      </c>
      <c r="D257" s="103" t="s">
        <v>15</v>
      </c>
      <c r="E257" s="103" t="s">
        <v>15</v>
      </c>
      <c r="F257" s="103" t="s">
        <v>15</v>
      </c>
      <c r="G257" s="103" t="s">
        <v>15</v>
      </c>
      <c r="H257" s="103" t="s">
        <v>15</v>
      </c>
      <c r="I257" s="103" t="s">
        <v>15</v>
      </c>
      <c r="J257" s="103" t="s">
        <v>15</v>
      </c>
      <c r="K257" s="103" t="s">
        <v>15</v>
      </c>
      <c r="L257" s="103" t="s">
        <v>15</v>
      </c>
      <c r="N257" s="103" t="s">
        <v>15</v>
      </c>
      <c r="O257" s="103" t="s">
        <v>15</v>
      </c>
      <c r="P257" s="103" t="s">
        <v>15</v>
      </c>
      <c r="Q257" s="103" t="s">
        <v>15</v>
      </c>
      <c r="R257" s="103" t="s">
        <v>15</v>
      </c>
      <c r="S257" s="103" t="s">
        <v>15</v>
      </c>
      <c r="T257" s="103" t="s">
        <v>15</v>
      </c>
      <c r="U257" s="103" t="s">
        <v>15</v>
      </c>
      <c r="V257" s="103" t="s">
        <v>15</v>
      </c>
      <c r="W257" s="103" t="s">
        <v>15</v>
      </c>
      <c r="X257" s="103" t="s">
        <v>15</v>
      </c>
    </row>
    <row r="259" spans="1:24">
      <c r="A259" s="66" t="s">
        <v>67</v>
      </c>
    </row>
    <row r="260" spans="1:24">
      <c r="A260" s="68">
        <v>1976</v>
      </c>
      <c r="B260" s="103">
        <f t="shared" ref="B260:L260" si="26">IF(AND(B209="-",B158="-",B107="-",B56="-",B5="-"),"-",SUM(B209,B158,B107,B56,B5))</f>
        <v>2686</v>
      </c>
      <c r="C260" s="103">
        <f t="shared" si="26"/>
        <v>1221</v>
      </c>
      <c r="D260" s="103">
        <f t="shared" si="26"/>
        <v>6634</v>
      </c>
      <c r="E260" s="103">
        <f t="shared" si="26"/>
        <v>13031</v>
      </c>
      <c r="F260" s="103">
        <f t="shared" si="26"/>
        <v>14125</v>
      </c>
      <c r="G260" s="103">
        <f t="shared" si="26"/>
        <v>11813</v>
      </c>
      <c r="H260" s="103">
        <f t="shared" si="26"/>
        <v>12619</v>
      </c>
      <c r="I260" s="103">
        <f t="shared" si="26"/>
        <v>5654</v>
      </c>
      <c r="J260" s="103">
        <f t="shared" si="26"/>
        <v>10616</v>
      </c>
      <c r="K260" s="103">
        <f t="shared" si="26"/>
        <v>2594</v>
      </c>
      <c r="L260" s="103">
        <f t="shared" si="26"/>
        <v>80993</v>
      </c>
      <c r="N260" s="103">
        <f t="shared" ref="N260:X260" si="27">IF(AND(N209="-",N158="-",N107="-",N56="-",N5="-"),"-",SUM(N209,N158,N107,N56,N5))</f>
        <v>29</v>
      </c>
      <c r="O260" s="103">
        <f t="shared" si="27"/>
        <v>32</v>
      </c>
      <c r="P260" s="103">
        <f t="shared" si="27"/>
        <v>805</v>
      </c>
      <c r="Q260" s="103">
        <f t="shared" si="27"/>
        <v>6269</v>
      </c>
      <c r="R260" s="103">
        <f t="shared" si="27"/>
        <v>16234</v>
      </c>
      <c r="S260" s="103">
        <f t="shared" si="27"/>
        <v>24369</v>
      </c>
      <c r="T260" s="103">
        <f t="shared" si="27"/>
        <v>9184</v>
      </c>
      <c r="U260" s="103">
        <f t="shared" si="27"/>
        <v>983</v>
      </c>
      <c r="V260" s="103">
        <f t="shared" si="27"/>
        <v>1</v>
      </c>
      <c r="W260" s="103">
        <f t="shared" si="27"/>
        <v>0</v>
      </c>
      <c r="X260" s="103">
        <f t="shared" si="27"/>
        <v>57906</v>
      </c>
    </row>
    <row r="261" spans="1:24">
      <c r="A261" s="68">
        <v>1977</v>
      </c>
      <c r="B261" s="103">
        <f t="shared" ref="B261:L261" si="28">IF(AND(B210="-",B159="-",B108="-",B57="-",B6="-"),"-",SUM(B210,B159,B108,B57,B6))</f>
        <v>4096</v>
      </c>
      <c r="C261" s="103">
        <f t="shared" si="28"/>
        <v>5510</v>
      </c>
      <c r="D261" s="103">
        <f t="shared" si="28"/>
        <v>15525</v>
      </c>
      <c r="E261" s="103">
        <f t="shared" si="28"/>
        <v>5038</v>
      </c>
      <c r="F261" s="103">
        <f t="shared" si="28"/>
        <v>9450</v>
      </c>
      <c r="G261" s="103">
        <f t="shared" si="28"/>
        <v>35221</v>
      </c>
      <c r="H261" s="103">
        <f t="shared" si="28"/>
        <v>14783</v>
      </c>
      <c r="I261" s="103">
        <f t="shared" si="28"/>
        <v>8406</v>
      </c>
      <c r="J261" s="103">
        <f t="shared" si="28"/>
        <v>4063</v>
      </c>
      <c r="K261" s="103">
        <f t="shared" si="28"/>
        <v>1492</v>
      </c>
      <c r="L261" s="103">
        <f t="shared" si="28"/>
        <v>103584</v>
      </c>
      <c r="N261" s="103">
        <f t="shared" ref="N261:X261" si="29">IF(AND(N210="-",N159="-",N108="-",N57="-",N6="-"),"-",SUM(N210,N159,N108,N57,N6))</f>
        <v>12</v>
      </c>
      <c r="O261" s="103">
        <f t="shared" si="29"/>
        <v>0</v>
      </c>
      <c r="P261" s="103">
        <f t="shared" si="29"/>
        <v>348</v>
      </c>
      <c r="Q261" s="103">
        <f t="shared" si="29"/>
        <v>1146</v>
      </c>
      <c r="R261" s="103">
        <f t="shared" si="29"/>
        <v>649</v>
      </c>
      <c r="S261" s="103">
        <f t="shared" si="29"/>
        <v>8032</v>
      </c>
      <c r="T261" s="103">
        <f t="shared" si="29"/>
        <v>3424</v>
      </c>
      <c r="U261" s="103">
        <f t="shared" si="29"/>
        <v>518</v>
      </c>
      <c r="V261" s="103">
        <f t="shared" si="29"/>
        <v>64</v>
      </c>
      <c r="W261" s="103">
        <f t="shared" si="29"/>
        <v>6</v>
      </c>
      <c r="X261" s="103">
        <f t="shared" si="29"/>
        <v>14199</v>
      </c>
    </row>
    <row r="262" spans="1:24">
      <c r="A262" s="68">
        <v>1978</v>
      </c>
      <c r="B262" s="103">
        <f t="shared" ref="B262:L262" si="30">IF(AND(B211="-",B160="-",B109="-",B58="-",B7="-"),"-",SUM(B211,B160,B109,B58,B7))</f>
        <v>9790</v>
      </c>
      <c r="C262" s="103">
        <f t="shared" si="30"/>
        <v>8594</v>
      </c>
      <c r="D262" s="103">
        <f t="shared" si="30"/>
        <v>3149</v>
      </c>
      <c r="E262" s="103">
        <f t="shared" si="30"/>
        <v>2899</v>
      </c>
      <c r="F262" s="103">
        <f t="shared" si="30"/>
        <v>9066</v>
      </c>
      <c r="G262" s="103">
        <f t="shared" si="30"/>
        <v>15050</v>
      </c>
      <c r="H262" s="103">
        <f t="shared" si="30"/>
        <v>9001</v>
      </c>
      <c r="I262" s="103">
        <f t="shared" si="30"/>
        <v>4925</v>
      </c>
      <c r="J262" s="103">
        <f t="shared" si="30"/>
        <v>7642</v>
      </c>
      <c r="K262" s="103">
        <f t="shared" si="30"/>
        <v>2606</v>
      </c>
      <c r="L262" s="103">
        <f t="shared" si="30"/>
        <v>72722</v>
      </c>
      <c r="N262" s="103">
        <f t="shared" ref="N262:X262" si="31">IF(AND(N211="-",N160="-",N109="-",N58="-",N7="-"),"-",SUM(N211,N160,N109,N58,N7))</f>
        <v>0</v>
      </c>
      <c r="O262" s="103">
        <f t="shared" si="31"/>
        <v>0</v>
      </c>
      <c r="P262" s="103">
        <f t="shared" si="31"/>
        <v>1</v>
      </c>
      <c r="Q262" s="103">
        <f t="shared" si="31"/>
        <v>34</v>
      </c>
      <c r="R262" s="103">
        <f t="shared" si="31"/>
        <v>18334</v>
      </c>
      <c r="S262" s="103">
        <f t="shared" si="31"/>
        <v>19709</v>
      </c>
      <c r="T262" s="103">
        <f t="shared" si="31"/>
        <v>3063</v>
      </c>
      <c r="U262" s="103">
        <f t="shared" si="31"/>
        <v>94</v>
      </c>
      <c r="V262" s="103">
        <f t="shared" si="31"/>
        <v>0</v>
      </c>
      <c r="W262" s="103">
        <f t="shared" si="31"/>
        <v>0</v>
      </c>
      <c r="X262" s="103">
        <f t="shared" si="31"/>
        <v>41235</v>
      </c>
    </row>
    <row r="263" spans="1:24">
      <c r="A263" s="68">
        <v>1979</v>
      </c>
      <c r="B263" s="103">
        <f t="shared" ref="B263:L263" si="32">IF(AND(B212="-",B161="-",B110="-",B59="-",B8="-"),"-",SUM(B212,B161,B110,B59,B8))</f>
        <v>7876</v>
      </c>
      <c r="C263" s="103">
        <f t="shared" si="32"/>
        <v>15161</v>
      </c>
      <c r="D263" s="103">
        <f t="shared" si="32"/>
        <v>11597</v>
      </c>
      <c r="E263" s="103">
        <f t="shared" si="32"/>
        <v>5219</v>
      </c>
      <c r="F263" s="103">
        <f t="shared" si="32"/>
        <v>16617</v>
      </c>
      <c r="G263" s="103">
        <f t="shared" si="32"/>
        <v>28382</v>
      </c>
      <c r="H263" s="103">
        <f t="shared" si="32"/>
        <v>14353</v>
      </c>
      <c r="I263" s="103">
        <f t="shared" si="32"/>
        <v>13456</v>
      </c>
      <c r="J263" s="103">
        <f t="shared" si="32"/>
        <v>6967</v>
      </c>
      <c r="K263" s="103">
        <f t="shared" si="32"/>
        <v>0</v>
      </c>
      <c r="L263" s="103">
        <f t="shared" si="32"/>
        <v>119628</v>
      </c>
      <c r="N263" s="103">
        <f t="shared" ref="N263:X263" si="33">IF(AND(N212="-",N161="-",N110="-",N59="-",N8="-"),"-",SUM(N212,N161,N110,N59,N8))</f>
        <v>10</v>
      </c>
      <c r="O263" s="103">
        <f t="shared" si="33"/>
        <v>39</v>
      </c>
      <c r="P263" s="103">
        <f t="shared" si="33"/>
        <v>23</v>
      </c>
      <c r="Q263" s="103">
        <f t="shared" si="33"/>
        <v>196</v>
      </c>
      <c r="R263" s="103">
        <f t="shared" si="33"/>
        <v>4818</v>
      </c>
      <c r="S263" s="103">
        <f t="shared" si="33"/>
        <v>11877</v>
      </c>
      <c r="T263" s="103">
        <f t="shared" si="33"/>
        <v>4258</v>
      </c>
      <c r="U263" s="103">
        <f t="shared" si="33"/>
        <v>57</v>
      </c>
      <c r="V263" s="103">
        <f t="shared" si="33"/>
        <v>0</v>
      </c>
      <c r="W263" s="103" t="str">
        <f t="shared" si="33"/>
        <v>-</v>
      </c>
      <c r="X263" s="103">
        <f t="shared" si="33"/>
        <v>21278</v>
      </c>
    </row>
    <row r="264" spans="1:24">
      <c r="A264" s="68">
        <v>1980</v>
      </c>
      <c r="B264" s="103">
        <f t="shared" ref="B264:L264" si="34">IF(AND(B213="-",B162="-",B111="-",B60="-",B9="-"),"-",SUM(B213,B162,B111,B60,B9))</f>
        <v>4703</v>
      </c>
      <c r="C264" s="103">
        <f t="shared" si="34"/>
        <v>12033</v>
      </c>
      <c r="D264" s="103">
        <f t="shared" si="34"/>
        <v>6671</v>
      </c>
      <c r="E264" s="103">
        <f t="shared" si="34"/>
        <v>5807</v>
      </c>
      <c r="F264" s="103">
        <f t="shared" si="34"/>
        <v>18229</v>
      </c>
      <c r="G264" s="103">
        <f t="shared" si="34"/>
        <v>19379</v>
      </c>
      <c r="H264" s="103">
        <f t="shared" si="34"/>
        <v>8911</v>
      </c>
      <c r="I264" s="103">
        <f t="shared" si="34"/>
        <v>5404</v>
      </c>
      <c r="J264" s="103">
        <f t="shared" si="34"/>
        <v>4048</v>
      </c>
      <c r="K264" s="103">
        <f t="shared" si="34"/>
        <v>0</v>
      </c>
      <c r="L264" s="103">
        <f t="shared" si="34"/>
        <v>85185</v>
      </c>
      <c r="N264" s="103">
        <f t="shared" ref="N264:X264" si="35">IF(AND(N213="-",N162="-",N111="-",N60="-",N9="-"),"-",SUM(N213,N162,N111,N60,N9))</f>
        <v>0</v>
      </c>
      <c r="O264" s="103">
        <f t="shared" si="35"/>
        <v>0</v>
      </c>
      <c r="P264" s="103">
        <f t="shared" si="35"/>
        <v>17</v>
      </c>
      <c r="Q264" s="103">
        <f t="shared" si="35"/>
        <v>78</v>
      </c>
      <c r="R264" s="103">
        <f t="shared" si="35"/>
        <v>3833</v>
      </c>
      <c r="S264" s="103">
        <f t="shared" si="35"/>
        <v>15072</v>
      </c>
      <c r="T264" s="103">
        <f t="shared" si="35"/>
        <v>1985</v>
      </c>
      <c r="U264" s="103">
        <f t="shared" si="35"/>
        <v>178</v>
      </c>
      <c r="V264" s="103">
        <f t="shared" si="35"/>
        <v>8</v>
      </c>
      <c r="W264" s="103" t="str">
        <f t="shared" si="35"/>
        <v>-</v>
      </c>
      <c r="X264" s="103">
        <f t="shared" si="35"/>
        <v>21171</v>
      </c>
    </row>
    <row r="265" spans="1:24">
      <c r="A265" s="68">
        <v>1981</v>
      </c>
      <c r="B265" s="103">
        <f t="shared" ref="B265:L265" si="36">IF(AND(B214="-",B163="-",B112="-",B61="-",B10="-"),"-",SUM(B214,B163,B112,B61,B10))</f>
        <v>3393</v>
      </c>
      <c r="C265" s="103">
        <f t="shared" si="36"/>
        <v>3141</v>
      </c>
      <c r="D265" s="103">
        <f t="shared" si="36"/>
        <v>8471</v>
      </c>
      <c r="E265" s="103">
        <f t="shared" si="36"/>
        <v>3372</v>
      </c>
      <c r="F265" s="103">
        <f t="shared" si="36"/>
        <v>10649</v>
      </c>
      <c r="G265" s="103">
        <f t="shared" si="36"/>
        <v>23703</v>
      </c>
      <c r="H265" s="103">
        <f t="shared" si="36"/>
        <v>16074</v>
      </c>
      <c r="I265" s="103">
        <f t="shared" si="36"/>
        <v>8912</v>
      </c>
      <c r="J265" s="103">
        <f t="shared" si="36"/>
        <v>4993</v>
      </c>
      <c r="K265" s="103">
        <f t="shared" si="36"/>
        <v>1319</v>
      </c>
      <c r="L265" s="103">
        <f t="shared" si="36"/>
        <v>84027</v>
      </c>
      <c r="N265" s="103">
        <f t="shared" ref="N265:X265" si="37">IF(AND(N214="-",N163="-",N112="-",N61="-",N10="-"),"-",SUM(N214,N163,N112,N61,N10))</f>
        <v>0</v>
      </c>
      <c r="O265" s="103">
        <f t="shared" si="37"/>
        <v>0</v>
      </c>
      <c r="P265" s="103">
        <f t="shared" si="37"/>
        <v>0</v>
      </c>
      <c r="Q265" s="103">
        <f t="shared" si="37"/>
        <v>0</v>
      </c>
      <c r="R265" s="103">
        <f t="shared" si="37"/>
        <v>946</v>
      </c>
      <c r="S265" s="103">
        <f t="shared" si="37"/>
        <v>5308</v>
      </c>
      <c r="T265" s="103">
        <f t="shared" si="37"/>
        <v>3983</v>
      </c>
      <c r="U265" s="103">
        <f t="shared" si="37"/>
        <v>197</v>
      </c>
      <c r="V265" s="103">
        <f t="shared" si="37"/>
        <v>147</v>
      </c>
      <c r="W265" s="103">
        <f t="shared" si="37"/>
        <v>0</v>
      </c>
      <c r="X265" s="103">
        <f t="shared" si="37"/>
        <v>10581</v>
      </c>
    </row>
    <row r="266" spans="1:24">
      <c r="A266" s="68">
        <v>1982</v>
      </c>
      <c r="B266" s="103">
        <f t="shared" ref="B266:L266" si="38">IF(AND(B215="-",B164="-",B113="-",B62="-",B11="-"),"-",SUM(B215,B164,B113,B62,B11))</f>
        <v>11187</v>
      </c>
      <c r="C266" s="103">
        <f t="shared" si="38"/>
        <v>11379</v>
      </c>
      <c r="D266" s="103">
        <f t="shared" si="38"/>
        <v>5052</v>
      </c>
      <c r="E266" s="103">
        <f t="shared" si="38"/>
        <v>7406</v>
      </c>
      <c r="F266" s="103">
        <f t="shared" si="38"/>
        <v>15911</v>
      </c>
      <c r="G266" s="103">
        <f t="shared" si="38"/>
        <v>24307</v>
      </c>
      <c r="H266" s="103">
        <f t="shared" si="38"/>
        <v>31220</v>
      </c>
      <c r="I266" s="103">
        <f t="shared" si="38"/>
        <v>15112</v>
      </c>
      <c r="J266" s="103">
        <f t="shared" si="38"/>
        <v>13952</v>
      </c>
      <c r="K266" s="103">
        <f t="shared" si="38"/>
        <v>3198</v>
      </c>
      <c r="L266" s="103">
        <f t="shared" si="38"/>
        <v>138724</v>
      </c>
      <c r="N266" s="103">
        <f t="shared" ref="N266:X266" si="39">IF(AND(N215="-",N164="-",N113="-",N62="-",N11="-"),"-",SUM(N215,N164,N113,N62,N11))</f>
        <v>0</v>
      </c>
      <c r="O266" s="103">
        <f t="shared" si="39"/>
        <v>0</v>
      </c>
      <c r="P266" s="103">
        <f t="shared" si="39"/>
        <v>0</v>
      </c>
      <c r="Q266" s="103">
        <f t="shared" si="39"/>
        <v>532</v>
      </c>
      <c r="R266" s="103">
        <f t="shared" si="39"/>
        <v>10648</v>
      </c>
      <c r="S266" s="103">
        <f t="shared" si="39"/>
        <v>12133</v>
      </c>
      <c r="T266" s="103">
        <f t="shared" si="39"/>
        <v>3242</v>
      </c>
      <c r="U266" s="103">
        <f t="shared" si="39"/>
        <v>139</v>
      </c>
      <c r="V266" s="103">
        <f t="shared" si="39"/>
        <v>0</v>
      </c>
      <c r="W266" s="103">
        <f t="shared" si="39"/>
        <v>0</v>
      </c>
      <c r="X266" s="103">
        <f t="shared" si="39"/>
        <v>26694</v>
      </c>
    </row>
    <row r="267" spans="1:24">
      <c r="A267" s="68">
        <v>1983</v>
      </c>
      <c r="B267" s="103">
        <f t="shared" ref="B267:L267" si="40">IF(AND(B216="-",B165="-",B114="-",B63="-",B12="-"),"-",SUM(B216,B165,B114,B63,B12))</f>
        <v>2627</v>
      </c>
      <c r="C267" s="103">
        <f t="shared" si="40"/>
        <v>3080</v>
      </c>
      <c r="D267" s="103">
        <f t="shared" si="40"/>
        <v>4790</v>
      </c>
      <c r="E267" s="103">
        <f t="shared" si="40"/>
        <v>11389</v>
      </c>
      <c r="F267" s="103">
        <f t="shared" si="40"/>
        <v>12427</v>
      </c>
      <c r="G267" s="103">
        <f t="shared" si="40"/>
        <v>15104</v>
      </c>
      <c r="H267" s="103">
        <f t="shared" si="40"/>
        <v>8189</v>
      </c>
      <c r="I267" s="103">
        <f t="shared" si="40"/>
        <v>4550</v>
      </c>
      <c r="J267" s="103">
        <f t="shared" si="40"/>
        <v>1610</v>
      </c>
      <c r="K267" s="103">
        <f t="shared" si="40"/>
        <v>56</v>
      </c>
      <c r="L267" s="103">
        <f t="shared" si="40"/>
        <v>63822</v>
      </c>
      <c r="N267" s="103">
        <f t="shared" ref="N267:X267" si="41">IF(AND(N216="-",N165="-",N114="-",N63="-",N12="-"),"-",SUM(N216,N165,N114,N63,N12))</f>
        <v>0</v>
      </c>
      <c r="O267" s="103">
        <f t="shared" si="41"/>
        <v>3</v>
      </c>
      <c r="P267" s="103">
        <f t="shared" si="41"/>
        <v>56</v>
      </c>
      <c r="Q267" s="103">
        <f t="shared" si="41"/>
        <v>54</v>
      </c>
      <c r="R267" s="103">
        <f t="shared" si="41"/>
        <v>9640</v>
      </c>
      <c r="S267" s="103">
        <f t="shared" si="41"/>
        <v>13247</v>
      </c>
      <c r="T267" s="103">
        <f t="shared" si="41"/>
        <v>3978</v>
      </c>
      <c r="U267" s="103">
        <f t="shared" si="41"/>
        <v>268</v>
      </c>
      <c r="V267" s="103">
        <f t="shared" si="41"/>
        <v>0</v>
      </c>
      <c r="W267" s="103">
        <f t="shared" si="41"/>
        <v>0</v>
      </c>
      <c r="X267" s="103">
        <f t="shared" si="41"/>
        <v>27246</v>
      </c>
    </row>
    <row r="268" spans="1:24">
      <c r="A268" s="68">
        <v>1984</v>
      </c>
      <c r="B268" s="103">
        <f t="shared" ref="B268:L268" si="42">IF(AND(B217="-",B166="-",B115="-",B64="-",B13="-"),"-",SUM(B217,B166,B115,B64,B13))</f>
        <v>392</v>
      </c>
      <c r="C268" s="103">
        <f t="shared" si="42"/>
        <v>758</v>
      </c>
      <c r="D268" s="103">
        <f t="shared" si="42"/>
        <v>5932</v>
      </c>
      <c r="E268" s="103">
        <f t="shared" si="42"/>
        <v>7434</v>
      </c>
      <c r="F268" s="103">
        <f t="shared" si="42"/>
        <v>17264</v>
      </c>
      <c r="G268" s="103">
        <f t="shared" si="42"/>
        <v>26585</v>
      </c>
      <c r="H268" s="103">
        <f t="shared" si="42"/>
        <v>18901</v>
      </c>
      <c r="I268" s="103">
        <f t="shared" si="42"/>
        <v>7461</v>
      </c>
      <c r="J268" s="103">
        <f t="shared" si="42"/>
        <v>2317</v>
      </c>
      <c r="K268" s="103">
        <f t="shared" si="42"/>
        <v>759</v>
      </c>
      <c r="L268" s="103">
        <f t="shared" si="42"/>
        <v>87803</v>
      </c>
      <c r="N268" s="103">
        <f t="shared" ref="N268:X268" si="43">IF(AND(N217="-",N166="-",N115="-",N64="-",N13="-"),"-",SUM(N217,N166,N115,N64,N13))</f>
        <v>0</v>
      </c>
      <c r="O268" s="103">
        <f t="shared" si="43"/>
        <v>0</v>
      </c>
      <c r="P268" s="103">
        <f t="shared" si="43"/>
        <v>2</v>
      </c>
      <c r="Q268" s="103">
        <f t="shared" si="43"/>
        <v>79</v>
      </c>
      <c r="R268" s="103">
        <f t="shared" si="43"/>
        <v>175</v>
      </c>
      <c r="S268" s="103">
        <f t="shared" si="43"/>
        <v>15819</v>
      </c>
      <c r="T268" s="103">
        <f t="shared" si="43"/>
        <v>2845</v>
      </c>
      <c r="U268" s="103">
        <f t="shared" si="43"/>
        <v>64</v>
      </c>
      <c r="V268" s="103">
        <f t="shared" si="43"/>
        <v>0</v>
      </c>
      <c r="W268" s="103">
        <f t="shared" si="43"/>
        <v>0</v>
      </c>
      <c r="X268" s="103">
        <f t="shared" si="43"/>
        <v>18984</v>
      </c>
    </row>
    <row r="269" spans="1:24">
      <c r="A269" s="68">
        <v>1985</v>
      </c>
      <c r="B269" s="103">
        <f t="shared" ref="B269:L269" si="44">IF(AND(B218="-",B167="-",B116="-",B65="-",B14="-"),"-",SUM(B218,B167,B116,B65,B14))</f>
        <v>12134</v>
      </c>
      <c r="C269" s="103">
        <f t="shared" si="44"/>
        <v>17970</v>
      </c>
      <c r="D269" s="103">
        <f t="shared" si="44"/>
        <v>11950</v>
      </c>
      <c r="E269" s="103">
        <f t="shared" si="44"/>
        <v>17575</v>
      </c>
      <c r="F269" s="103">
        <f t="shared" si="44"/>
        <v>28587</v>
      </c>
      <c r="G269" s="103">
        <f t="shared" si="44"/>
        <v>45422</v>
      </c>
      <c r="H269" s="103">
        <f t="shared" si="44"/>
        <v>23552</v>
      </c>
      <c r="I269" s="103">
        <f t="shared" si="44"/>
        <v>7302</v>
      </c>
      <c r="J269" s="103">
        <f t="shared" si="44"/>
        <v>4898</v>
      </c>
      <c r="K269" s="103">
        <f t="shared" si="44"/>
        <v>1719</v>
      </c>
      <c r="L269" s="103">
        <f t="shared" si="44"/>
        <v>171109</v>
      </c>
      <c r="N269" s="103">
        <f t="shared" ref="N269:X269" si="45">IF(AND(N218="-",N167="-",N116="-",N65="-",N14="-"),"-",SUM(N218,N167,N116,N65,N14))</f>
        <v>0</v>
      </c>
      <c r="O269" s="103">
        <f t="shared" si="45"/>
        <v>0</v>
      </c>
      <c r="P269" s="103">
        <f t="shared" si="45"/>
        <v>48</v>
      </c>
      <c r="Q269" s="103">
        <f t="shared" si="45"/>
        <v>979</v>
      </c>
      <c r="R269" s="103">
        <f t="shared" si="45"/>
        <v>1023</v>
      </c>
      <c r="S269" s="103">
        <f t="shared" si="45"/>
        <v>8798</v>
      </c>
      <c r="T269" s="103">
        <f t="shared" si="45"/>
        <v>4337</v>
      </c>
      <c r="U269" s="103">
        <f t="shared" si="45"/>
        <v>642</v>
      </c>
      <c r="V269" s="103">
        <f t="shared" si="45"/>
        <v>0</v>
      </c>
      <c r="W269" s="103">
        <f t="shared" si="45"/>
        <v>0</v>
      </c>
      <c r="X269" s="103">
        <f t="shared" si="45"/>
        <v>15827</v>
      </c>
    </row>
    <row r="270" spans="1:24">
      <c r="A270" s="68">
        <v>1986</v>
      </c>
      <c r="B270" s="103">
        <f t="shared" ref="B270:L270" si="46">IF(AND(B219="-",B168="-",B117="-",B66="-",B15="-"),"-",SUM(B219,B168,B117,B66,B15))</f>
        <v>1183</v>
      </c>
      <c r="C270" s="103">
        <f t="shared" si="46"/>
        <v>16091</v>
      </c>
      <c r="D270" s="103">
        <f t="shared" si="46"/>
        <v>23458</v>
      </c>
      <c r="E270" s="103">
        <f t="shared" si="46"/>
        <v>9528</v>
      </c>
      <c r="F270" s="103">
        <f t="shared" si="46"/>
        <v>24729</v>
      </c>
      <c r="G270" s="103">
        <f t="shared" si="46"/>
        <v>37415</v>
      </c>
      <c r="H270" s="103">
        <f t="shared" si="46"/>
        <v>21386</v>
      </c>
      <c r="I270" s="103">
        <f t="shared" si="46"/>
        <v>5280</v>
      </c>
      <c r="J270" s="103">
        <f t="shared" si="46"/>
        <v>1962</v>
      </c>
      <c r="K270" s="103">
        <f t="shared" si="46"/>
        <v>584</v>
      </c>
      <c r="L270" s="103">
        <f t="shared" si="46"/>
        <v>141616</v>
      </c>
      <c r="N270" s="103">
        <f t="shared" ref="N270:X270" si="47">IF(AND(N219="-",N168="-",N117="-",N66="-",N15="-"),"-",SUM(N219,N168,N117,N66,N15))</f>
        <v>0</v>
      </c>
      <c r="O270" s="103">
        <f t="shared" si="47"/>
        <v>2</v>
      </c>
      <c r="P270" s="103">
        <f t="shared" si="47"/>
        <v>0</v>
      </c>
      <c r="Q270" s="103">
        <f t="shared" si="47"/>
        <v>495</v>
      </c>
      <c r="R270" s="103">
        <f t="shared" si="47"/>
        <v>5510</v>
      </c>
      <c r="S270" s="103">
        <f t="shared" si="47"/>
        <v>9088</v>
      </c>
      <c r="T270" s="103">
        <f t="shared" si="47"/>
        <v>3616</v>
      </c>
      <c r="U270" s="103">
        <f t="shared" si="47"/>
        <v>15</v>
      </c>
      <c r="V270" s="103">
        <f t="shared" si="47"/>
        <v>2</v>
      </c>
      <c r="W270" s="103">
        <f t="shared" si="47"/>
        <v>0</v>
      </c>
      <c r="X270" s="103">
        <f t="shared" si="47"/>
        <v>18728</v>
      </c>
    </row>
    <row r="271" spans="1:24">
      <c r="A271" s="68">
        <v>1987</v>
      </c>
      <c r="B271" s="103">
        <f t="shared" ref="B271:L271" si="48">IF(AND(B220="-",B169="-",B118="-",B67="-",B16="-"),"-",SUM(B220,B169,B118,B67,B16))</f>
        <v>5520</v>
      </c>
      <c r="C271" s="103">
        <f t="shared" si="48"/>
        <v>14084</v>
      </c>
      <c r="D271" s="103">
        <f t="shared" si="48"/>
        <v>19211</v>
      </c>
      <c r="E271" s="103">
        <f t="shared" si="48"/>
        <v>12368</v>
      </c>
      <c r="F271" s="103">
        <f t="shared" si="48"/>
        <v>23113</v>
      </c>
      <c r="G271" s="103">
        <f t="shared" si="48"/>
        <v>51041</v>
      </c>
      <c r="H271" s="103">
        <f t="shared" si="48"/>
        <v>44051</v>
      </c>
      <c r="I271" s="103">
        <f t="shared" si="48"/>
        <v>14946</v>
      </c>
      <c r="J271" s="103">
        <f t="shared" si="48"/>
        <v>7126</v>
      </c>
      <c r="K271" s="103">
        <f t="shared" si="48"/>
        <v>1083</v>
      </c>
      <c r="L271" s="103">
        <f t="shared" si="48"/>
        <v>192543</v>
      </c>
      <c r="N271" s="103">
        <f t="shared" ref="N271:X271" si="49">IF(AND(N220="-",N169="-",N118="-",N67="-",N16="-"),"-",SUM(N220,N169,N118,N67,N16))</f>
        <v>0</v>
      </c>
      <c r="O271" s="103">
        <f t="shared" si="49"/>
        <v>0</v>
      </c>
      <c r="P271" s="103">
        <f t="shared" si="49"/>
        <v>0</v>
      </c>
      <c r="Q271" s="103">
        <f t="shared" si="49"/>
        <v>85</v>
      </c>
      <c r="R271" s="103">
        <f t="shared" si="49"/>
        <v>5070</v>
      </c>
      <c r="S271" s="103">
        <f t="shared" si="49"/>
        <v>33086</v>
      </c>
      <c r="T271" s="103">
        <f t="shared" si="49"/>
        <v>7519</v>
      </c>
      <c r="U271" s="103">
        <f t="shared" si="49"/>
        <v>1493</v>
      </c>
      <c r="V271" s="103">
        <f t="shared" si="49"/>
        <v>0</v>
      </c>
      <c r="W271" s="103">
        <f t="shared" si="49"/>
        <v>0</v>
      </c>
      <c r="X271" s="103">
        <f t="shared" si="49"/>
        <v>47253</v>
      </c>
    </row>
    <row r="272" spans="1:24">
      <c r="A272" s="68">
        <v>1988</v>
      </c>
      <c r="B272" s="103">
        <f t="shared" ref="B272:L272" si="50">IF(AND(B221="-",B170="-",B119="-",B68="-",B17="-"),"-",SUM(B221,B170,B119,B68,B17))</f>
        <v>6808</v>
      </c>
      <c r="C272" s="103">
        <f t="shared" si="50"/>
        <v>15934</v>
      </c>
      <c r="D272" s="103">
        <f t="shared" si="50"/>
        <v>24943</v>
      </c>
      <c r="E272" s="103">
        <f t="shared" si="50"/>
        <v>20482</v>
      </c>
      <c r="F272" s="103">
        <f t="shared" si="50"/>
        <v>38219</v>
      </c>
      <c r="G272" s="103">
        <f t="shared" si="50"/>
        <v>43329</v>
      </c>
      <c r="H272" s="103">
        <f t="shared" si="50"/>
        <v>12190</v>
      </c>
      <c r="I272" s="103">
        <f t="shared" si="50"/>
        <v>4032</v>
      </c>
      <c r="J272" s="103">
        <f t="shared" si="50"/>
        <v>4610</v>
      </c>
      <c r="K272" s="103">
        <f t="shared" si="50"/>
        <v>814</v>
      </c>
      <c r="L272" s="103">
        <f t="shared" si="50"/>
        <v>171361</v>
      </c>
      <c r="N272" s="103">
        <f t="shared" ref="N272:X272" si="51">IF(AND(N221="-",N170="-",N119="-",N68="-",N17="-"),"-",SUM(N221,N170,N119,N68,N17))</f>
        <v>0</v>
      </c>
      <c r="O272" s="103">
        <f t="shared" si="51"/>
        <v>1</v>
      </c>
      <c r="P272" s="103">
        <f t="shared" si="51"/>
        <v>21</v>
      </c>
      <c r="Q272" s="103">
        <f t="shared" si="51"/>
        <v>876</v>
      </c>
      <c r="R272" s="103">
        <f t="shared" si="51"/>
        <v>4341</v>
      </c>
      <c r="S272" s="103">
        <f t="shared" si="51"/>
        <v>25346</v>
      </c>
      <c r="T272" s="103">
        <f t="shared" si="51"/>
        <v>3680</v>
      </c>
      <c r="U272" s="103">
        <f t="shared" si="51"/>
        <v>445</v>
      </c>
      <c r="V272" s="103">
        <f t="shared" si="51"/>
        <v>0</v>
      </c>
      <c r="W272" s="103">
        <f t="shared" si="51"/>
        <v>0</v>
      </c>
      <c r="X272" s="103">
        <f t="shared" si="51"/>
        <v>34710</v>
      </c>
    </row>
    <row r="273" spans="1:24">
      <c r="A273" s="68">
        <v>1989</v>
      </c>
      <c r="B273" s="103">
        <f t="shared" ref="B273:L273" si="52">IF(AND(B222="-",B171="-",B120="-",B69="-",B18="-"),"-",SUM(B222,B171,B120,B69,B18))</f>
        <v>7950</v>
      </c>
      <c r="C273" s="103">
        <f t="shared" si="52"/>
        <v>12734</v>
      </c>
      <c r="D273" s="103">
        <f t="shared" si="52"/>
        <v>42566</v>
      </c>
      <c r="E273" s="103">
        <f t="shared" si="52"/>
        <v>8554</v>
      </c>
      <c r="F273" s="103">
        <f t="shared" si="52"/>
        <v>27839</v>
      </c>
      <c r="G273" s="103">
        <f t="shared" si="52"/>
        <v>48712</v>
      </c>
      <c r="H273" s="103">
        <f t="shared" si="52"/>
        <v>19748</v>
      </c>
      <c r="I273" s="103">
        <f t="shared" si="52"/>
        <v>12370</v>
      </c>
      <c r="J273" s="103">
        <f t="shared" si="52"/>
        <v>3744</v>
      </c>
      <c r="K273" s="103">
        <f t="shared" si="52"/>
        <v>2410</v>
      </c>
      <c r="L273" s="103">
        <f t="shared" si="52"/>
        <v>186627</v>
      </c>
      <c r="N273" s="103">
        <f t="shared" ref="N273:X273" si="53">IF(AND(N222="-",N171="-",N120="-",N69="-",N18="-"),"-",SUM(N222,N171,N120,N69,N18))</f>
        <v>0</v>
      </c>
      <c r="O273" s="103">
        <f t="shared" si="53"/>
        <v>0</v>
      </c>
      <c r="P273" s="103">
        <f t="shared" si="53"/>
        <v>115</v>
      </c>
      <c r="Q273" s="103">
        <f t="shared" si="53"/>
        <v>1822</v>
      </c>
      <c r="R273" s="103">
        <f t="shared" si="53"/>
        <v>14082</v>
      </c>
      <c r="S273" s="103">
        <f t="shared" si="53"/>
        <v>27208</v>
      </c>
      <c r="T273" s="103">
        <f t="shared" si="53"/>
        <v>6188</v>
      </c>
      <c r="U273" s="103">
        <f t="shared" si="53"/>
        <v>189</v>
      </c>
      <c r="V273" s="103">
        <f t="shared" si="53"/>
        <v>0</v>
      </c>
      <c r="W273" s="103">
        <f t="shared" si="53"/>
        <v>0</v>
      </c>
      <c r="X273" s="103">
        <f t="shared" si="53"/>
        <v>49604</v>
      </c>
    </row>
    <row r="274" spans="1:24">
      <c r="A274" s="68">
        <v>1990</v>
      </c>
      <c r="B274" s="103">
        <f t="shared" ref="B274:L274" si="54">IF(AND(B223="-",B172="-",B121="-",B70="-",B19="-"),"-",SUM(B223,B172,B121,B70,B19))</f>
        <v>6690</v>
      </c>
      <c r="C274" s="103">
        <f t="shared" si="54"/>
        <v>17599</v>
      </c>
      <c r="D274" s="103">
        <f t="shared" si="54"/>
        <v>21645</v>
      </c>
      <c r="E274" s="103">
        <f t="shared" si="54"/>
        <v>6088</v>
      </c>
      <c r="F274" s="103">
        <f t="shared" si="54"/>
        <v>28109</v>
      </c>
      <c r="G274" s="103">
        <f t="shared" si="54"/>
        <v>34015</v>
      </c>
      <c r="H274" s="103">
        <f t="shared" si="54"/>
        <v>15185</v>
      </c>
      <c r="I274" s="103">
        <f t="shared" si="54"/>
        <v>5039</v>
      </c>
      <c r="J274" s="103">
        <f t="shared" si="54"/>
        <v>3756</v>
      </c>
      <c r="K274" s="103">
        <f t="shared" si="54"/>
        <v>1703</v>
      </c>
      <c r="L274" s="103">
        <f t="shared" si="54"/>
        <v>139829</v>
      </c>
      <c r="N274" s="103">
        <f t="shared" ref="N274:X274" si="55">IF(AND(N223="-",N172="-",N121="-",N70="-",N19="-"),"-",SUM(N223,N172,N121,N70,N19))</f>
        <v>0</v>
      </c>
      <c r="O274" s="103">
        <f t="shared" si="55"/>
        <v>0</v>
      </c>
      <c r="P274" s="103">
        <f t="shared" si="55"/>
        <v>144</v>
      </c>
      <c r="Q274" s="103">
        <f t="shared" si="55"/>
        <v>1437</v>
      </c>
      <c r="R274" s="103">
        <f t="shared" si="55"/>
        <v>23058</v>
      </c>
      <c r="S274" s="103">
        <f t="shared" si="55"/>
        <v>21567</v>
      </c>
      <c r="T274" s="103">
        <f t="shared" si="55"/>
        <v>4707</v>
      </c>
      <c r="U274" s="103">
        <f t="shared" si="55"/>
        <v>673</v>
      </c>
      <c r="V274" s="103">
        <f t="shared" si="55"/>
        <v>59</v>
      </c>
      <c r="W274" s="103">
        <f t="shared" si="55"/>
        <v>0</v>
      </c>
      <c r="X274" s="103">
        <f t="shared" si="55"/>
        <v>51645</v>
      </c>
    </row>
    <row r="275" spans="1:24">
      <c r="A275" s="68">
        <v>1991</v>
      </c>
      <c r="B275" s="103">
        <f t="shared" ref="B275:L275" si="56">IF(AND(B224="-",B173="-",B122="-",B71="-",B20="-"),"-",SUM(B224,B173,B122,B71,B20))</f>
        <v>53</v>
      </c>
      <c r="C275" s="103">
        <f t="shared" si="56"/>
        <v>7948</v>
      </c>
      <c r="D275" s="103">
        <f t="shared" si="56"/>
        <v>13029</v>
      </c>
      <c r="E275" s="103">
        <f t="shared" si="56"/>
        <v>4825</v>
      </c>
      <c r="F275" s="103">
        <f t="shared" si="56"/>
        <v>19906</v>
      </c>
      <c r="G275" s="103">
        <f t="shared" si="56"/>
        <v>25123</v>
      </c>
      <c r="H275" s="103">
        <f t="shared" si="56"/>
        <v>5742</v>
      </c>
      <c r="I275" s="103">
        <f t="shared" si="56"/>
        <v>1952</v>
      </c>
      <c r="J275" s="103">
        <f t="shared" si="56"/>
        <v>2232</v>
      </c>
      <c r="K275" s="103">
        <f t="shared" si="56"/>
        <v>23</v>
      </c>
      <c r="L275" s="103">
        <f t="shared" si="56"/>
        <v>80833</v>
      </c>
      <c r="N275" s="103">
        <f t="shared" ref="N275:X275" si="57">IF(AND(N224="-",N173="-",N122="-",N71="-",N20="-"),"-",SUM(N224,N173,N122,N71,N20))</f>
        <v>0</v>
      </c>
      <c r="O275" s="103">
        <f t="shared" si="57"/>
        <v>2</v>
      </c>
      <c r="P275" s="103">
        <f t="shared" si="57"/>
        <v>11</v>
      </c>
      <c r="Q275" s="103">
        <f t="shared" si="57"/>
        <v>681</v>
      </c>
      <c r="R275" s="103">
        <f t="shared" si="57"/>
        <v>34485</v>
      </c>
      <c r="S275" s="103">
        <f t="shared" si="57"/>
        <v>31893</v>
      </c>
      <c r="T275" s="103">
        <f t="shared" si="57"/>
        <v>1599</v>
      </c>
      <c r="U275" s="103">
        <f t="shared" si="57"/>
        <v>543</v>
      </c>
      <c r="V275" s="103">
        <f t="shared" si="57"/>
        <v>49</v>
      </c>
      <c r="W275" s="103">
        <f t="shared" si="57"/>
        <v>0</v>
      </c>
      <c r="X275" s="103">
        <f t="shared" si="57"/>
        <v>69263</v>
      </c>
    </row>
    <row r="276" spans="1:24">
      <c r="A276" s="68">
        <v>1992</v>
      </c>
      <c r="B276" s="103">
        <f t="shared" ref="B276:L276" si="58">IF(AND(B225="-",B174="-",B123="-",B72="-",B21="-"),"-",SUM(B225,B174,B123,B72,B21))</f>
        <v>473</v>
      </c>
      <c r="C276" s="103">
        <f t="shared" si="58"/>
        <v>3407</v>
      </c>
      <c r="D276" s="103">
        <f t="shared" si="58"/>
        <v>5410</v>
      </c>
      <c r="E276" s="103">
        <f t="shared" si="58"/>
        <v>6325</v>
      </c>
      <c r="F276" s="103">
        <f t="shared" si="58"/>
        <v>9460</v>
      </c>
      <c r="G276" s="103">
        <f t="shared" si="58"/>
        <v>24340</v>
      </c>
      <c r="H276" s="103">
        <f t="shared" si="58"/>
        <v>10106</v>
      </c>
      <c r="I276" s="103">
        <f t="shared" si="58"/>
        <v>10280</v>
      </c>
      <c r="J276" s="103">
        <f t="shared" si="58"/>
        <v>3322</v>
      </c>
      <c r="K276" s="103">
        <f t="shared" si="58"/>
        <v>454</v>
      </c>
      <c r="L276" s="103">
        <f t="shared" si="58"/>
        <v>73577</v>
      </c>
      <c r="N276" s="103">
        <f t="shared" ref="N276:X276" si="59">IF(AND(N225="-",N174="-",N123="-",N72="-",N21="-"),"-",SUM(N225,N174,N123,N72,N21))</f>
        <v>1</v>
      </c>
      <c r="O276" s="103">
        <f t="shared" si="59"/>
        <v>8</v>
      </c>
      <c r="P276" s="103">
        <f t="shared" si="59"/>
        <v>10</v>
      </c>
      <c r="Q276" s="103">
        <f t="shared" si="59"/>
        <v>388</v>
      </c>
      <c r="R276" s="103">
        <f t="shared" si="59"/>
        <v>446</v>
      </c>
      <c r="S276" s="103">
        <f t="shared" si="59"/>
        <v>8953</v>
      </c>
      <c r="T276" s="103">
        <f t="shared" si="59"/>
        <v>149</v>
      </c>
      <c r="U276" s="103">
        <f t="shared" si="59"/>
        <v>1517</v>
      </c>
      <c r="V276" s="103">
        <f t="shared" si="59"/>
        <v>49</v>
      </c>
      <c r="W276" s="103">
        <f t="shared" si="59"/>
        <v>0</v>
      </c>
      <c r="X276" s="103">
        <f t="shared" si="59"/>
        <v>11521</v>
      </c>
    </row>
    <row r="277" spans="1:24">
      <c r="A277" s="68">
        <v>1993</v>
      </c>
      <c r="B277" s="103">
        <f t="shared" ref="B277:J277" si="60">IF(AND(B226="-",B175="-",B124="-",B73="-",B22="-"),"-",SUM(B226,B175,B124,B73,B22))</f>
        <v>439</v>
      </c>
      <c r="C277" s="103">
        <f t="shared" si="60"/>
        <v>9855</v>
      </c>
      <c r="D277" s="103">
        <f t="shared" si="60"/>
        <v>15023</v>
      </c>
      <c r="E277" s="103">
        <f t="shared" si="60"/>
        <v>8930</v>
      </c>
      <c r="F277" s="103">
        <f t="shared" si="60"/>
        <v>7594</v>
      </c>
      <c r="G277" s="103">
        <f t="shared" si="60"/>
        <v>40393</v>
      </c>
      <c r="H277" s="103">
        <f t="shared" si="60"/>
        <v>18809</v>
      </c>
      <c r="I277" s="103">
        <f t="shared" si="60"/>
        <v>5387</v>
      </c>
      <c r="J277" s="103">
        <f t="shared" si="60"/>
        <v>3594</v>
      </c>
      <c r="K277" s="38" t="s">
        <v>63</v>
      </c>
      <c r="L277" s="103">
        <f t="shared" ref="L277:L306" si="61">IF(AND(L226="-",L175="-",L124="-",L73="-",L22="-"),"-",SUM(L226,L175,L124,L73,L22))</f>
        <v>110024</v>
      </c>
      <c r="N277" s="103">
        <f t="shared" ref="N277:X277" si="62">IF(AND(N226="-",N175="-",N124="-",N73="-",N22="-"),"-",SUM(N226,N175,N124,N73,N22))</f>
        <v>0</v>
      </c>
      <c r="O277" s="103">
        <f t="shared" si="62"/>
        <v>37</v>
      </c>
      <c r="P277" s="103">
        <f t="shared" si="62"/>
        <v>58</v>
      </c>
      <c r="Q277" s="103">
        <f t="shared" si="62"/>
        <v>851</v>
      </c>
      <c r="R277" s="103">
        <f t="shared" si="62"/>
        <v>2350</v>
      </c>
      <c r="S277" s="103">
        <f t="shared" si="62"/>
        <v>18809</v>
      </c>
      <c r="T277" s="103">
        <f t="shared" si="62"/>
        <v>6577</v>
      </c>
      <c r="U277" s="103">
        <f t="shared" si="62"/>
        <v>1060</v>
      </c>
      <c r="V277" s="103">
        <f t="shared" si="62"/>
        <v>11</v>
      </c>
      <c r="W277" s="103">
        <f t="shared" si="62"/>
        <v>0</v>
      </c>
      <c r="X277" s="103">
        <f t="shared" si="62"/>
        <v>29753</v>
      </c>
    </row>
    <row r="278" spans="1:24">
      <c r="A278" s="68">
        <v>1994</v>
      </c>
      <c r="B278" s="103">
        <f t="shared" ref="B278:J278" si="63">IF(AND(B227="-",B176="-",B125="-",B74="-",B23="-"),"-",SUM(B227,B176,B125,B74,B23))</f>
        <v>1228</v>
      </c>
      <c r="C278" s="103">
        <f t="shared" si="63"/>
        <v>7133</v>
      </c>
      <c r="D278" s="103">
        <f t="shared" si="63"/>
        <v>16428</v>
      </c>
      <c r="E278" s="103">
        <f t="shared" si="63"/>
        <v>18246</v>
      </c>
      <c r="F278" s="103">
        <f t="shared" si="63"/>
        <v>39028</v>
      </c>
      <c r="G278" s="103">
        <f t="shared" si="63"/>
        <v>54545</v>
      </c>
      <c r="H278" s="103">
        <f t="shared" si="63"/>
        <v>27066</v>
      </c>
      <c r="I278" s="103">
        <f t="shared" si="63"/>
        <v>15154</v>
      </c>
      <c r="J278" s="103">
        <f t="shared" si="63"/>
        <v>10987</v>
      </c>
      <c r="K278" s="38" t="s">
        <v>63</v>
      </c>
      <c r="L278" s="103">
        <f t="shared" si="61"/>
        <v>189815</v>
      </c>
      <c r="N278" s="103">
        <f t="shared" ref="N278:X278" si="64">IF(AND(N227="-",N176="-",N125="-",N74="-",N23="-"),"-",SUM(N227,N176,N125,N74,N23))</f>
        <v>0</v>
      </c>
      <c r="O278" s="103">
        <f t="shared" si="64"/>
        <v>0</v>
      </c>
      <c r="P278" s="103">
        <f t="shared" si="64"/>
        <v>20</v>
      </c>
      <c r="Q278" s="103">
        <f t="shared" si="64"/>
        <v>10</v>
      </c>
      <c r="R278" s="103">
        <f t="shared" si="64"/>
        <v>231</v>
      </c>
      <c r="S278" s="103">
        <f t="shared" si="64"/>
        <v>110</v>
      </c>
      <c r="T278" s="103">
        <f t="shared" si="64"/>
        <v>123</v>
      </c>
      <c r="U278" s="103">
        <f t="shared" si="64"/>
        <v>14</v>
      </c>
      <c r="V278" s="103">
        <f t="shared" si="64"/>
        <v>8</v>
      </c>
      <c r="W278" s="103">
        <f t="shared" si="64"/>
        <v>0</v>
      </c>
      <c r="X278" s="103">
        <f t="shared" si="64"/>
        <v>516</v>
      </c>
    </row>
    <row r="279" spans="1:24">
      <c r="A279" s="68">
        <v>1995</v>
      </c>
      <c r="B279" s="103">
        <f t="shared" ref="B279:J279" si="65">IF(AND(B228="-",B177="-",B126="-",B75="-",B24="-"),"-",SUM(B228,B177,B126,B75,B24))</f>
        <v>229</v>
      </c>
      <c r="C279" s="103">
        <f t="shared" si="65"/>
        <v>27335</v>
      </c>
      <c r="D279" s="103">
        <f t="shared" si="65"/>
        <v>57929</v>
      </c>
      <c r="E279" s="103">
        <f t="shared" si="65"/>
        <v>47221</v>
      </c>
      <c r="F279" s="103">
        <f t="shared" si="65"/>
        <v>80323</v>
      </c>
      <c r="G279" s="103">
        <f t="shared" si="65"/>
        <v>133651</v>
      </c>
      <c r="H279" s="103">
        <f t="shared" si="65"/>
        <v>31418</v>
      </c>
      <c r="I279" s="103">
        <f t="shared" si="65"/>
        <v>17006</v>
      </c>
      <c r="J279" s="103">
        <f t="shared" si="65"/>
        <v>2119</v>
      </c>
      <c r="K279" s="38" t="s">
        <v>63</v>
      </c>
      <c r="L279" s="103">
        <f t="shared" si="61"/>
        <v>397231</v>
      </c>
      <c r="N279" s="103">
        <f t="shared" ref="N279:X279" si="66">IF(AND(N228="-",N177="-",N126="-",N75="-",N24="-"),"-",SUM(N228,N177,N126,N75,N24))</f>
        <v>0</v>
      </c>
      <c r="O279" s="103">
        <f t="shared" si="66"/>
        <v>0</v>
      </c>
      <c r="P279" s="103">
        <f t="shared" si="66"/>
        <v>16</v>
      </c>
      <c r="Q279" s="103">
        <f t="shared" si="66"/>
        <v>15</v>
      </c>
      <c r="R279" s="103">
        <f t="shared" si="66"/>
        <v>473</v>
      </c>
      <c r="S279" s="103">
        <f t="shared" si="66"/>
        <v>143</v>
      </c>
      <c r="T279" s="103">
        <f t="shared" si="66"/>
        <v>138</v>
      </c>
      <c r="U279" s="103">
        <f t="shared" si="66"/>
        <v>146</v>
      </c>
      <c r="V279" s="103">
        <f t="shared" si="66"/>
        <v>9</v>
      </c>
      <c r="W279" s="103">
        <f t="shared" si="66"/>
        <v>0</v>
      </c>
      <c r="X279" s="103">
        <f t="shared" si="66"/>
        <v>940</v>
      </c>
    </row>
    <row r="280" spans="1:24">
      <c r="A280" s="68">
        <v>1996</v>
      </c>
      <c r="B280" s="103">
        <f t="shared" ref="B280:J280" si="67">IF(AND(B229="-",B178="-",B127="-",B76="-",B25="-"),"-",SUM(B229,B178,B127,B76,B25))</f>
        <v>11</v>
      </c>
      <c r="C280" s="103">
        <f t="shared" si="67"/>
        <v>31966</v>
      </c>
      <c r="D280" s="103">
        <f t="shared" si="67"/>
        <v>31658</v>
      </c>
      <c r="E280" s="103">
        <f t="shared" si="67"/>
        <v>15249</v>
      </c>
      <c r="F280" s="103">
        <f t="shared" si="67"/>
        <v>33049</v>
      </c>
      <c r="G280" s="103">
        <f t="shared" si="67"/>
        <v>33281</v>
      </c>
      <c r="H280" s="103">
        <f t="shared" si="67"/>
        <v>12443</v>
      </c>
      <c r="I280" s="103">
        <f t="shared" si="67"/>
        <v>5033</v>
      </c>
      <c r="J280" s="103">
        <f t="shared" si="67"/>
        <v>1342</v>
      </c>
      <c r="K280" s="38" t="s">
        <v>63</v>
      </c>
      <c r="L280" s="103">
        <f t="shared" si="61"/>
        <v>164032</v>
      </c>
      <c r="N280" s="103" t="str">
        <f t="shared" ref="N280:X280" si="68">IF(AND(N229="-",N178="-",N127="-",N76="-",N25="-"),"-",SUM(N229,N178,N127,N76,N25))</f>
        <v>-</v>
      </c>
      <c r="O280" s="103" t="str">
        <f t="shared" si="68"/>
        <v>-</v>
      </c>
      <c r="P280" s="103">
        <f t="shared" si="68"/>
        <v>3</v>
      </c>
      <c r="Q280" s="103">
        <f t="shared" si="68"/>
        <v>2</v>
      </c>
      <c r="R280" s="103">
        <f t="shared" si="68"/>
        <v>352</v>
      </c>
      <c r="S280" s="103">
        <f t="shared" si="68"/>
        <v>59</v>
      </c>
      <c r="T280" s="103">
        <f t="shared" si="68"/>
        <v>156</v>
      </c>
      <c r="U280" s="103">
        <f t="shared" si="68"/>
        <v>72</v>
      </c>
      <c r="V280" s="103" t="str">
        <f t="shared" si="68"/>
        <v>-</v>
      </c>
      <c r="W280" s="103" t="str">
        <f t="shared" si="68"/>
        <v>-</v>
      </c>
      <c r="X280" s="103">
        <f t="shared" si="68"/>
        <v>644</v>
      </c>
    </row>
    <row r="281" spans="1:24">
      <c r="A281" s="68">
        <v>1997</v>
      </c>
      <c r="B281" s="38" t="s">
        <v>63</v>
      </c>
      <c r="C281" s="103">
        <f t="shared" ref="C281:K281" si="69">IF(AND(C230="-",C179="-",C128="-",C77="-",C26="-"),"-",SUM(C230,C179,C128,C77,C26))</f>
        <v>20090</v>
      </c>
      <c r="D281" s="103">
        <f t="shared" si="69"/>
        <v>26939</v>
      </c>
      <c r="E281" s="103">
        <f t="shared" si="69"/>
        <v>27517</v>
      </c>
      <c r="F281" s="103">
        <f t="shared" si="69"/>
        <v>47934</v>
      </c>
      <c r="G281" s="103">
        <f t="shared" si="69"/>
        <v>74545</v>
      </c>
      <c r="H281" s="103">
        <f t="shared" si="69"/>
        <v>26407</v>
      </c>
      <c r="I281" s="103">
        <f t="shared" si="69"/>
        <v>3094</v>
      </c>
      <c r="J281" s="103">
        <f t="shared" si="69"/>
        <v>2384</v>
      </c>
      <c r="K281" s="103">
        <f t="shared" si="69"/>
        <v>58</v>
      </c>
      <c r="L281" s="103">
        <f t="shared" si="61"/>
        <v>228968</v>
      </c>
      <c r="N281" s="103" t="str">
        <f t="shared" ref="N281:X281" si="70">IF(AND(N230="-",N179="-",N128="-",N77="-",N26="-"),"-",SUM(N230,N179,N128,N77,N26))</f>
        <v>-</v>
      </c>
      <c r="O281" s="103" t="str">
        <f t="shared" si="70"/>
        <v>-</v>
      </c>
      <c r="P281" s="103" t="str">
        <f t="shared" si="70"/>
        <v>-</v>
      </c>
      <c r="Q281" s="103">
        <f t="shared" si="70"/>
        <v>34</v>
      </c>
      <c r="R281" s="103">
        <f t="shared" si="70"/>
        <v>70</v>
      </c>
      <c r="S281" s="103">
        <f t="shared" si="70"/>
        <v>275</v>
      </c>
      <c r="T281" s="103">
        <f t="shared" si="70"/>
        <v>85</v>
      </c>
      <c r="U281" s="103">
        <f t="shared" si="70"/>
        <v>22</v>
      </c>
      <c r="V281" s="103" t="str">
        <f t="shared" si="70"/>
        <v>-</v>
      </c>
      <c r="W281" s="103" t="str">
        <f t="shared" si="70"/>
        <v>-</v>
      </c>
      <c r="X281" s="103">
        <f t="shared" si="70"/>
        <v>486</v>
      </c>
    </row>
    <row r="282" spans="1:24">
      <c r="A282" s="68">
        <v>1998</v>
      </c>
      <c r="B282" s="38" t="s">
        <v>63</v>
      </c>
      <c r="C282" s="103">
        <f t="shared" ref="C282:J283" si="71">IF(AND(C231="-",C180="-",C129="-",C78="-",C27="-"),"-",SUM(C231,C180,C129,C78,C27))</f>
        <v>2989</v>
      </c>
      <c r="D282" s="103">
        <f t="shared" si="71"/>
        <v>13130</v>
      </c>
      <c r="E282" s="103">
        <f t="shared" si="71"/>
        <v>16026</v>
      </c>
      <c r="F282" s="103">
        <f t="shared" si="71"/>
        <v>24898</v>
      </c>
      <c r="G282" s="103">
        <f t="shared" si="71"/>
        <v>37451</v>
      </c>
      <c r="H282" s="103">
        <f t="shared" si="71"/>
        <v>21205</v>
      </c>
      <c r="I282" s="103">
        <f t="shared" si="71"/>
        <v>4525</v>
      </c>
      <c r="J282" s="103">
        <f t="shared" si="71"/>
        <v>1789</v>
      </c>
      <c r="K282" s="38" t="s">
        <v>63</v>
      </c>
      <c r="L282" s="103">
        <f t="shared" si="61"/>
        <v>122013</v>
      </c>
      <c r="N282" s="103" t="str">
        <f t="shared" ref="N282:X282" si="72">IF(AND(N231="-",N180="-",N129="-",N78="-",N27="-"),"-",SUM(N231,N180,N129,N78,N27))</f>
        <v>-</v>
      </c>
      <c r="O282" s="103" t="str">
        <f t="shared" si="72"/>
        <v>-</v>
      </c>
      <c r="P282" s="103" t="str">
        <f t="shared" si="72"/>
        <v>-</v>
      </c>
      <c r="Q282" s="103" t="str">
        <f t="shared" si="72"/>
        <v>-</v>
      </c>
      <c r="R282" s="103">
        <f t="shared" si="72"/>
        <v>27</v>
      </c>
      <c r="S282" s="103">
        <f t="shared" si="72"/>
        <v>36</v>
      </c>
      <c r="T282" s="103">
        <f t="shared" si="72"/>
        <v>40</v>
      </c>
      <c r="U282" s="103" t="str">
        <f t="shared" si="72"/>
        <v>-</v>
      </c>
      <c r="V282" s="103" t="str">
        <f t="shared" si="72"/>
        <v>-</v>
      </c>
      <c r="W282" s="103" t="str">
        <f t="shared" si="72"/>
        <v>-</v>
      </c>
      <c r="X282" s="103">
        <f t="shared" si="72"/>
        <v>103</v>
      </c>
    </row>
    <row r="283" spans="1:24">
      <c r="A283" s="68">
        <v>1999</v>
      </c>
      <c r="B283" s="103">
        <f>IF(AND(B232="-",B181="-",B130="-",B79="-",B28="-"),"-",SUM(B232,B181,B130,B79,B28))</f>
        <v>0</v>
      </c>
      <c r="C283" s="103">
        <f t="shared" si="71"/>
        <v>1691</v>
      </c>
      <c r="D283" s="103">
        <f t="shared" si="71"/>
        <v>6631</v>
      </c>
      <c r="E283" s="103">
        <f t="shared" si="71"/>
        <v>1639</v>
      </c>
      <c r="F283" s="103">
        <f t="shared" si="71"/>
        <v>15728</v>
      </c>
      <c r="G283" s="103">
        <f t="shared" si="71"/>
        <v>35249</v>
      </c>
      <c r="H283" s="103">
        <f t="shared" si="71"/>
        <v>17664</v>
      </c>
      <c r="I283" s="103">
        <f t="shared" si="71"/>
        <v>6688</v>
      </c>
      <c r="J283" s="103">
        <f t="shared" si="71"/>
        <v>2555</v>
      </c>
      <c r="K283" s="38" t="s">
        <v>63</v>
      </c>
      <c r="L283" s="103">
        <f t="shared" si="61"/>
        <v>87845</v>
      </c>
      <c r="N283" s="103" t="str">
        <f t="shared" ref="N283:X283" si="73">IF(AND(N232="-",N181="-",N130="-",N79="-",N28="-"),"-",SUM(N232,N181,N130,N79,N28))</f>
        <v>-</v>
      </c>
      <c r="O283" s="103" t="str">
        <f t="shared" si="73"/>
        <v>-</v>
      </c>
      <c r="P283" s="103" t="str">
        <f t="shared" si="73"/>
        <v>-</v>
      </c>
      <c r="Q283" s="103">
        <f t="shared" si="73"/>
        <v>12</v>
      </c>
      <c r="R283" s="103">
        <f t="shared" si="73"/>
        <v>224</v>
      </c>
      <c r="S283" s="103">
        <f t="shared" si="73"/>
        <v>168</v>
      </c>
      <c r="T283" s="103">
        <f t="shared" si="73"/>
        <v>186</v>
      </c>
      <c r="U283" s="103">
        <f t="shared" si="73"/>
        <v>12</v>
      </c>
      <c r="V283" s="103">
        <f t="shared" si="73"/>
        <v>6</v>
      </c>
      <c r="W283" s="103" t="str">
        <f t="shared" si="73"/>
        <v>-</v>
      </c>
      <c r="X283" s="103">
        <f t="shared" si="73"/>
        <v>608</v>
      </c>
    </row>
    <row r="284" spans="1:24">
      <c r="A284" s="68">
        <v>2000</v>
      </c>
      <c r="B284" s="38" t="s">
        <v>63</v>
      </c>
      <c r="C284" s="38" t="s">
        <v>63</v>
      </c>
      <c r="D284" s="103">
        <f t="shared" ref="D284:K293" si="74">IF(AND(D233="-",D182="-",D131="-",D80="-",D29="-"),"-",SUM(D233,D182,D131,D80,D29))</f>
        <v>40311</v>
      </c>
      <c r="E284" s="103">
        <f t="shared" si="74"/>
        <v>32406</v>
      </c>
      <c r="F284" s="103">
        <f t="shared" si="74"/>
        <v>37620</v>
      </c>
      <c r="G284" s="103">
        <f t="shared" si="74"/>
        <v>31170</v>
      </c>
      <c r="H284" s="103">
        <f t="shared" si="74"/>
        <v>23973</v>
      </c>
      <c r="I284" s="103">
        <f t="shared" si="74"/>
        <v>11651</v>
      </c>
      <c r="J284" s="103">
        <f t="shared" si="74"/>
        <v>6815</v>
      </c>
      <c r="K284" s="103">
        <f t="shared" si="74"/>
        <v>1905</v>
      </c>
      <c r="L284" s="103">
        <f t="shared" si="61"/>
        <v>185851</v>
      </c>
      <c r="N284" s="103" t="str">
        <f t="shared" ref="N284:X284" si="75">IF(AND(N233="-",N182="-",N131="-",N80="-",N29="-"),"-",SUM(N233,N182,N131,N80,N29))</f>
        <v>-</v>
      </c>
      <c r="O284" s="103" t="str">
        <f t="shared" si="75"/>
        <v>-</v>
      </c>
      <c r="P284" s="103" t="str">
        <f t="shared" si="75"/>
        <v>-</v>
      </c>
      <c r="Q284" s="103" t="str">
        <f t="shared" si="75"/>
        <v>-</v>
      </c>
      <c r="R284" s="103">
        <f t="shared" si="75"/>
        <v>160</v>
      </c>
      <c r="S284" s="103">
        <f t="shared" si="75"/>
        <v>90</v>
      </c>
      <c r="T284" s="103">
        <f t="shared" si="75"/>
        <v>158</v>
      </c>
      <c r="U284" s="103">
        <f t="shared" si="75"/>
        <v>11</v>
      </c>
      <c r="V284" s="103" t="str">
        <f t="shared" si="75"/>
        <v>-</v>
      </c>
      <c r="W284" s="103" t="str">
        <f t="shared" si="75"/>
        <v>-</v>
      </c>
      <c r="X284" s="103">
        <f t="shared" si="75"/>
        <v>419</v>
      </c>
    </row>
    <row r="285" spans="1:24">
      <c r="A285" s="68">
        <v>2001</v>
      </c>
      <c r="B285" s="38" t="s">
        <v>63</v>
      </c>
      <c r="C285" s="103">
        <f t="shared" ref="C285:C306" si="76">IF(AND(C234="-",C183="-",C132="-",C81="-",C30="-"),"-",SUM(C234,C183,C132,C81,C30))</f>
        <v>1256</v>
      </c>
      <c r="D285" s="103">
        <f t="shared" si="74"/>
        <v>18059</v>
      </c>
      <c r="E285" s="103">
        <f t="shared" si="74"/>
        <v>13775</v>
      </c>
      <c r="F285" s="103">
        <f t="shared" si="74"/>
        <v>12382</v>
      </c>
      <c r="G285" s="103">
        <f t="shared" si="74"/>
        <v>25767</v>
      </c>
      <c r="H285" s="103">
        <f t="shared" si="74"/>
        <v>14686</v>
      </c>
      <c r="I285" s="103">
        <f t="shared" si="74"/>
        <v>8564</v>
      </c>
      <c r="J285" s="103">
        <f t="shared" si="74"/>
        <v>3071</v>
      </c>
      <c r="K285" s="103">
        <f t="shared" si="74"/>
        <v>1223</v>
      </c>
      <c r="L285" s="103">
        <f t="shared" si="61"/>
        <v>98783</v>
      </c>
      <c r="N285" s="103" t="str">
        <f t="shared" ref="N285:X285" si="77">IF(AND(N234="-",N183="-",N132="-",N81="-",N30="-"),"-",SUM(N234,N183,N132,N81,N30))</f>
        <v>-</v>
      </c>
      <c r="O285" s="103" t="str">
        <f t="shared" si="77"/>
        <v>-</v>
      </c>
      <c r="P285" s="103">
        <f t="shared" si="77"/>
        <v>4</v>
      </c>
      <c r="Q285" s="103">
        <f t="shared" si="77"/>
        <v>431</v>
      </c>
      <c r="R285" s="103">
        <f t="shared" si="77"/>
        <v>313</v>
      </c>
      <c r="S285" s="103">
        <f t="shared" si="77"/>
        <v>506</v>
      </c>
      <c r="T285" s="103">
        <f t="shared" si="77"/>
        <v>75</v>
      </c>
      <c r="U285" s="103" t="str">
        <f t="shared" si="77"/>
        <v>-</v>
      </c>
      <c r="V285" s="103" t="str">
        <f t="shared" si="77"/>
        <v>-</v>
      </c>
      <c r="W285" s="103" t="str">
        <f t="shared" si="77"/>
        <v>-</v>
      </c>
      <c r="X285" s="103">
        <f t="shared" si="77"/>
        <v>1329</v>
      </c>
    </row>
    <row r="286" spans="1:24">
      <c r="A286" s="68">
        <v>2002</v>
      </c>
      <c r="B286" s="103">
        <f t="shared" ref="B286:B306" si="78">IF(AND(B235="-",B184="-",B133="-",B82="-",B31="-"),"-",SUM(B235,B184,B133,B82,B31))</f>
        <v>14</v>
      </c>
      <c r="C286" s="103">
        <f t="shared" si="76"/>
        <v>2979</v>
      </c>
      <c r="D286" s="103">
        <f t="shared" si="74"/>
        <v>37759</v>
      </c>
      <c r="E286" s="103">
        <f t="shared" si="74"/>
        <v>24475</v>
      </c>
      <c r="F286" s="103">
        <f t="shared" si="74"/>
        <v>35578</v>
      </c>
      <c r="G286" s="103">
        <f t="shared" si="74"/>
        <v>51923</v>
      </c>
      <c r="H286" s="103">
        <f t="shared" si="74"/>
        <v>23738</v>
      </c>
      <c r="I286" s="103">
        <f t="shared" si="74"/>
        <v>5169</v>
      </c>
      <c r="J286" s="103">
        <f t="shared" si="74"/>
        <v>348</v>
      </c>
      <c r="K286" s="103">
        <f t="shared" si="74"/>
        <v>61</v>
      </c>
      <c r="L286" s="103">
        <f t="shared" si="61"/>
        <v>182044</v>
      </c>
      <c r="N286" s="103" t="str">
        <f t="shared" ref="N286:X286" si="79">IF(AND(N235="-",N184="-",N133="-",N82="-",N31="-"),"-",SUM(N235,N184,N133,N82,N31))</f>
        <v>-</v>
      </c>
      <c r="O286" s="103" t="str">
        <f t="shared" si="79"/>
        <v>-</v>
      </c>
      <c r="P286" s="103">
        <f t="shared" si="79"/>
        <v>2</v>
      </c>
      <c r="Q286" s="103">
        <f t="shared" si="79"/>
        <v>32</v>
      </c>
      <c r="R286" s="103">
        <f t="shared" si="79"/>
        <v>352</v>
      </c>
      <c r="S286" s="103">
        <f t="shared" si="79"/>
        <v>359</v>
      </c>
      <c r="T286" s="103">
        <f t="shared" si="79"/>
        <v>74</v>
      </c>
      <c r="U286" s="103">
        <f t="shared" si="79"/>
        <v>9</v>
      </c>
      <c r="V286" s="103" t="str">
        <f t="shared" si="79"/>
        <v>-</v>
      </c>
      <c r="W286" s="103" t="str">
        <f t="shared" si="79"/>
        <v>-</v>
      </c>
      <c r="X286" s="103">
        <f t="shared" si="79"/>
        <v>828</v>
      </c>
    </row>
    <row r="287" spans="1:24">
      <c r="A287" s="68">
        <v>2003</v>
      </c>
      <c r="B287" s="103">
        <f t="shared" si="78"/>
        <v>444</v>
      </c>
      <c r="C287" s="103">
        <f t="shared" si="76"/>
        <v>3978</v>
      </c>
      <c r="D287" s="103">
        <f t="shared" si="74"/>
        <v>9569</v>
      </c>
      <c r="E287" s="103">
        <f t="shared" si="74"/>
        <v>15146</v>
      </c>
      <c r="F287" s="103">
        <f t="shared" si="74"/>
        <v>20883</v>
      </c>
      <c r="G287" s="103">
        <f t="shared" si="74"/>
        <v>30881</v>
      </c>
      <c r="H287" s="103">
        <f t="shared" si="74"/>
        <v>8277</v>
      </c>
      <c r="I287" s="103">
        <f t="shared" si="74"/>
        <v>4448</v>
      </c>
      <c r="J287" s="103">
        <f t="shared" si="74"/>
        <v>1048</v>
      </c>
      <c r="K287" s="103">
        <f t="shared" si="74"/>
        <v>0</v>
      </c>
      <c r="L287" s="103">
        <f t="shared" si="61"/>
        <v>94674</v>
      </c>
      <c r="N287" s="103" t="str">
        <f t="shared" ref="N287:X287" si="80">IF(AND(N236="-",N185="-",N134="-",N83="-",N32="-"),"-",SUM(N236,N185,N134,N83,N32))</f>
        <v>-</v>
      </c>
      <c r="O287" s="103" t="str">
        <f t="shared" si="80"/>
        <v>-</v>
      </c>
      <c r="P287" s="103" t="str">
        <f t="shared" si="80"/>
        <v>-</v>
      </c>
      <c r="Q287" s="103">
        <f t="shared" si="80"/>
        <v>99</v>
      </c>
      <c r="R287" s="103">
        <f t="shared" si="80"/>
        <v>251</v>
      </c>
      <c r="S287" s="103">
        <f t="shared" si="80"/>
        <v>197</v>
      </c>
      <c r="T287" s="103">
        <f t="shared" si="80"/>
        <v>57</v>
      </c>
      <c r="U287" s="103">
        <f t="shared" si="80"/>
        <v>9</v>
      </c>
      <c r="V287" s="103" t="str">
        <f t="shared" si="80"/>
        <v>-</v>
      </c>
      <c r="W287" s="103" t="str">
        <f t="shared" si="80"/>
        <v>-</v>
      </c>
      <c r="X287" s="103">
        <f t="shared" si="80"/>
        <v>613</v>
      </c>
    </row>
    <row r="288" spans="1:24">
      <c r="A288" s="68">
        <v>2004</v>
      </c>
      <c r="B288" s="103">
        <f t="shared" si="78"/>
        <v>41</v>
      </c>
      <c r="C288" s="103">
        <f t="shared" si="76"/>
        <v>510</v>
      </c>
      <c r="D288" s="103">
        <f t="shared" si="74"/>
        <v>31470</v>
      </c>
      <c r="E288" s="103">
        <f t="shared" si="74"/>
        <v>30830</v>
      </c>
      <c r="F288" s="103">
        <f t="shared" si="74"/>
        <v>36153</v>
      </c>
      <c r="G288" s="103">
        <f t="shared" si="74"/>
        <v>75160</v>
      </c>
      <c r="H288" s="103">
        <f t="shared" si="74"/>
        <v>32432</v>
      </c>
      <c r="I288" s="103">
        <f t="shared" si="74"/>
        <v>11362</v>
      </c>
      <c r="J288" s="103">
        <f t="shared" si="74"/>
        <v>2818</v>
      </c>
      <c r="K288" s="103">
        <f t="shared" si="74"/>
        <v>338</v>
      </c>
      <c r="L288" s="103">
        <f t="shared" si="61"/>
        <v>221114</v>
      </c>
      <c r="N288" s="103" t="str">
        <f t="shared" ref="N288:X288" si="81">IF(AND(N237="-",N186="-",N135="-",N84="-",N33="-"),"-",SUM(N237,N186,N135,N84,N33))</f>
        <v>-</v>
      </c>
      <c r="O288" s="103" t="str">
        <f t="shared" si="81"/>
        <v>-</v>
      </c>
      <c r="P288" s="103" t="str">
        <f t="shared" si="81"/>
        <v>-</v>
      </c>
      <c r="Q288" s="103">
        <f t="shared" si="81"/>
        <v>233</v>
      </c>
      <c r="R288" s="103">
        <f t="shared" si="81"/>
        <v>196</v>
      </c>
      <c r="S288" s="103">
        <f t="shared" si="81"/>
        <v>589</v>
      </c>
      <c r="T288" s="103">
        <f t="shared" si="81"/>
        <v>348</v>
      </c>
      <c r="U288" s="103">
        <f t="shared" si="81"/>
        <v>58</v>
      </c>
      <c r="V288" s="103" t="str">
        <f t="shared" si="81"/>
        <v>-</v>
      </c>
      <c r="W288" s="103" t="str">
        <f t="shared" si="81"/>
        <v>-</v>
      </c>
      <c r="X288" s="103">
        <f t="shared" si="81"/>
        <v>1424</v>
      </c>
    </row>
    <row r="289" spans="1:24">
      <c r="A289" s="68">
        <v>2005</v>
      </c>
      <c r="B289" s="103">
        <f t="shared" si="78"/>
        <v>285</v>
      </c>
      <c r="C289" s="103">
        <f t="shared" si="76"/>
        <v>111</v>
      </c>
      <c r="D289" s="103">
        <f t="shared" si="74"/>
        <v>14255</v>
      </c>
      <c r="E289" s="103">
        <f t="shared" si="74"/>
        <v>15298</v>
      </c>
      <c r="F289" s="103">
        <f t="shared" si="74"/>
        <v>38665</v>
      </c>
      <c r="G289" s="103">
        <f t="shared" si="74"/>
        <v>36362</v>
      </c>
      <c r="H289" s="103">
        <f t="shared" si="74"/>
        <v>20275</v>
      </c>
      <c r="I289" s="103">
        <f t="shared" si="74"/>
        <v>13696</v>
      </c>
      <c r="J289" s="103">
        <f t="shared" si="74"/>
        <v>3955</v>
      </c>
      <c r="K289" s="103">
        <f t="shared" si="74"/>
        <v>355</v>
      </c>
      <c r="L289" s="103">
        <f t="shared" si="61"/>
        <v>143257</v>
      </c>
      <c r="N289" s="103" t="str">
        <f t="shared" ref="N289:X289" si="82">IF(AND(N238="-",N187="-",N136="-",N85="-",N34="-"),"-",SUM(N238,N187,N136,N85,N34))</f>
        <v>-</v>
      </c>
      <c r="O289" s="103" t="str">
        <f t="shared" si="82"/>
        <v>-</v>
      </c>
      <c r="P289" s="103" t="str">
        <f t="shared" si="82"/>
        <v>-</v>
      </c>
      <c r="Q289" s="103">
        <f t="shared" si="82"/>
        <v>59</v>
      </c>
      <c r="R289" s="103">
        <f t="shared" si="82"/>
        <v>290</v>
      </c>
      <c r="S289" s="103">
        <f t="shared" si="82"/>
        <v>246</v>
      </c>
      <c r="T289" s="103">
        <f t="shared" si="82"/>
        <v>56</v>
      </c>
      <c r="U289" s="103">
        <f t="shared" si="82"/>
        <v>48</v>
      </c>
      <c r="V289" s="103" t="str">
        <f t="shared" si="82"/>
        <v>-</v>
      </c>
      <c r="W289" s="103" t="str">
        <f t="shared" si="82"/>
        <v>-</v>
      </c>
      <c r="X289" s="103">
        <f t="shared" si="82"/>
        <v>699</v>
      </c>
    </row>
    <row r="290" spans="1:24">
      <c r="A290" s="68">
        <v>2006</v>
      </c>
      <c r="B290" s="103">
        <f t="shared" si="78"/>
        <v>55</v>
      </c>
      <c r="C290" s="103">
        <f t="shared" si="76"/>
        <v>109</v>
      </c>
      <c r="D290" s="103">
        <f t="shared" si="74"/>
        <v>9408</v>
      </c>
      <c r="E290" s="103">
        <f t="shared" si="74"/>
        <v>18801</v>
      </c>
      <c r="F290" s="103">
        <f t="shared" si="74"/>
        <v>29785</v>
      </c>
      <c r="G290" s="103">
        <f t="shared" si="74"/>
        <v>28986</v>
      </c>
      <c r="H290" s="103">
        <f t="shared" si="74"/>
        <v>4023</v>
      </c>
      <c r="I290" s="103">
        <f t="shared" si="74"/>
        <v>4802</v>
      </c>
      <c r="J290" s="103">
        <f t="shared" si="74"/>
        <v>256</v>
      </c>
      <c r="K290" s="103">
        <f t="shared" si="74"/>
        <v>67</v>
      </c>
      <c r="L290" s="103">
        <f t="shared" si="61"/>
        <v>96292</v>
      </c>
      <c r="N290" s="103" t="str">
        <f t="shared" ref="N290:X290" si="83">IF(AND(N239="-",N188="-",N137="-",N86="-",N35="-"),"-",SUM(N239,N188,N137,N86,N35))</f>
        <v>-</v>
      </c>
      <c r="O290" s="103" t="str">
        <f t="shared" si="83"/>
        <v>-</v>
      </c>
      <c r="P290" s="103" t="str">
        <f t="shared" si="83"/>
        <v>-</v>
      </c>
      <c r="Q290" s="103">
        <f t="shared" si="83"/>
        <v>199</v>
      </c>
      <c r="R290" s="103">
        <f t="shared" si="83"/>
        <v>669</v>
      </c>
      <c r="S290" s="103">
        <f t="shared" si="83"/>
        <v>621</v>
      </c>
      <c r="T290" s="103">
        <f t="shared" si="83"/>
        <v>49</v>
      </c>
      <c r="U290" s="103">
        <f t="shared" si="83"/>
        <v>88</v>
      </c>
      <c r="V290" s="103" t="str">
        <f t="shared" si="83"/>
        <v>-</v>
      </c>
      <c r="W290" s="103" t="str">
        <f t="shared" si="83"/>
        <v>-</v>
      </c>
      <c r="X290" s="103">
        <f t="shared" si="83"/>
        <v>1626</v>
      </c>
    </row>
    <row r="291" spans="1:24">
      <c r="A291" s="68">
        <v>2007</v>
      </c>
      <c r="B291" s="103">
        <f t="shared" si="78"/>
        <v>48</v>
      </c>
      <c r="C291" s="103">
        <f t="shared" si="76"/>
        <v>200</v>
      </c>
      <c r="D291" s="103">
        <f t="shared" si="74"/>
        <v>3152</v>
      </c>
      <c r="E291" s="103">
        <f t="shared" si="74"/>
        <v>7232</v>
      </c>
      <c r="F291" s="103">
        <f t="shared" si="74"/>
        <v>13861</v>
      </c>
      <c r="G291" s="103">
        <f t="shared" si="74"/>
        <v>12965</v>
      </c>
      <c r="H291" s="103">
        <f t="shared" si="74"/>
        <v>7218</v>
      </c>
      <c r="I291" s="103">
        <f t="shared" si="74"/>
        <v>2262</v>
      </c>
      <c r="J291" s="103">
        <f t="shared" si="74"/>
        <v>441</v>
      </c>
      <c r="K291" s="103">
        <f t="shared" si="74"/>
        <v>325</v>
      </c>
      <c r="L291" s="103">
        <f t="shared" si="61"/>
        <v>47704</v>
      </c>
      <c r="N291" s="103" t="str">
        <f t="shared" ref="N291:X291" si="84">IF(AND(N240="-",N189="-",N138="-",N87="-",N36="-"),"-",SUM(N240,N189,N138,N87,N36))</f>
        <v>-</v>
      </c>
      <c r="O291" s="103" t="str">
        <f t="shared" si="84"/>
        <v>-</v>
      </c>
      <c r="P291" s="103" t="str">
        <f t="shared" si="84"/>
        <v>-</v>
      </c>
      <c r="Q291" s="103">
        <f t="shared" si="84"/>
        <v>53</v>
      </c>
      <c r="R291" s="103">
        <f t="shared" si="84"/>
        <v>217</v>
      </c>
      <c r="S291" s="103">
        <f t="shared" si="84"/>
        <v>288</v>
      </c>
      <c r="T291" s="103">
        <f t="shared" si="84"/>
        <v>133</v>
      </c>
      <c r="U291" s="103">
        <f t="shared" si="84"/>
        <v>55</v>
      </c>
      <c r="V291" s="103" t="str">
        <f t="shared" si="84"/>
        <v>-</v>
      </c>
      <c r="W291" s="103" t="str">
        <f t="shared" si="84"/>
        <v>-</v>
      </c>
      <c r="X291" s="103">
        <f t="shared" si="84"/>
        <v>746</v>
      </c>
    </row>
    <row r="292" spans="1:24">
      <c r="A292" s="68">
        <v>2008</v>
      </c>
      <c r="B292" s="103">
        <f t="shared" si="78"/>
        <v>0</v>
      </c>
      <c r="C292" s="103">
        <f t="shared" si="76"/>
        <v>6</v>
      </c>
      <c r="D292" s="103" t="str">
        <f t="shared" si="74"/>
        <v>-</v>
      </c>
      <c r="E292" s="103" t="str">
        <f t="shared" si="74"/>
        <v>-</v>
      </c>
      <c r="F292" s="103" t="str">
        <f t="shared" si="74"/>
        <v>-</v>
      </c>
      <c r="G292" s="103" t="str">
        <f t="shared" si="74"/>
        <v>-</v>
      </c>
      <c r="H292" s="103" t="str">
        <f t="shared" si="74"/>
        <v>-</v>
      </c>
      <c r="I292" s="103" t="str">
        <f t="shared" si="74"/>
        <v>-</v>
      </c>
      <c r="J292" s="103" t="str">
        <f t="shared" si="74"/>
        <v>-</v>
      </c>
      <c r="K292" s="103" t="str">
        <f t="shared" si="74"/>
        <v>-</v>
      </c>
      <c r="L292" s="103">
        <f t="shared" si="61"/>
        <v>6</v>
      </c>
      <c r="N292" s="103" t="str">
        <f t="shared" ref="N292:X292" si="85">IF(AND(N241="-",N190="-",N139="-",N88="-",N37="-"),"-",SUM(N241,N190,N139,N88,N37))</f>
        <v>-</v>
      </c>
      <c r="O292" s="103" t="str">
        <f t="shared" si="85"/>
        <v>-</v>
      </c>
      <c r="P292" s="103" t="str">
        <f t="shared" si="85"/>
        <v>-</v>
      </c>
      <c r="Q292" s="103" t="str">
        <f t="shared" si="85"/>
        <v>-</v>
      </c>
      <c r="R292" s="103" t="str">
        <f t="shared" si="85"/>
        <v>-</v>
      </c>
      <c r="S292" s="103" t="str">
        <f t="shared" si="85"/>
        <v>-</v>
      </c>
      <c r="T292" s="103" t="str">
        <f t="shared" si="85"/>
        <v>-</v>
      </c>
      <c r="U292" s="103" t="str">
        <f t="shared" si="85"/>
        <v>-</v>
      </c>
      <c r="V292" s="103" t="str">
        <f t="shared" si="85"/>
        <v>-</v>
      </c>
      <c r="W292" s="103" t="str">
        <f t="shared" si="85"/>
        <v>-</v>
      </c>
      <c r="X292" s="103" t="str">
        <f t="shared" si="85"/>
        <v>-</v>
      </c>
    </row>
    <row r="293" spans="1:24">
      <c r="A293" s="68">
        <v>2009</v>
      </c>
      <c r="B293" s="103" t="str">
        <f t="shared" si="78"/>
        <v>-</v>
      </c>
      <c r="C293" s="103" t="str">
        <f t="shared" si="76"/>
        <v>-</v>
      </c>
      <c r="D293" s="103" t="str">
        <f t="shared" si="74"/>
        <v>-</v>
      </c>
      <c r="E293" s="103" t="str">
        <f t="shared" si="74"/>
        <v>-</v>
      </c>
      <c r="F293" s="103" t="str">
        <f t="shared" si="74"/>
        <v>-</v>
      </c>
      <c r="G293" s="103" t="str">
        <f t="shared" si="74"/>
        <v>-</v>
      </c>
      <c r="H293" s="103">
        <f t="shared" si="74"/>
        <v>302</v>
      </c>
      <c r="I293" s="103">
        <f t="shared" si="74"/>
        <v>370</v>
      </c>
      <c r="J293" s="103" t="str">
        <f t="shared" si="74"/>
        <v>-</v>
      </c>
      <c r="K293" s="103" t="str">
        <f t="shared" si="74"/>
        <v>-</v>
      </c>
      <c r="L293" s="103">
        <f t="shared" si="61"/>
        <v>672</v>
      </c>
      <c r="N293" s="103" t="str">
        <f t="shared" ref="N293:X293" si="86">IF(AND(N242="-",N191="-",N140="-",N89="-",N38="-"),"-",SUM(N242,N191,N140,N89,N38))</f>
        <v>-</v>
      </c>
      <c r="O293" s="103" t="str">
        <f t="shared" si="86"/>
        <v>-</v>
      </c>
      <c r="P293" s="103" t="str">
        <f t="shared" si="86"/>
        <v>-</v>
      </c>
      <c r="Q293" s="103" t="str">
        <f t="shared" si="86"/>
        <v>-</v>
      </c>
      <c r="R293" s="103" t="str">
        <f t="shared" si="86"/>
        <v>-</v>
      </c>
      <c r="S293" s="103" t="str">
        <f t="shared" si="86"/>
        <v>-</v>
      </c>
      <c r="T293" s="103" t="str">
        <f t="shared" si="86"/>
        <v>-</v>
      </c>
      <c r="U293" s="103">
        <f t="shared" si="86"/>
        <v>8</v>
      </c>
      <c r="V293" s="103" t="str">
        <f t="shared" si="86"/>
        <v>-</v>
      </c>
      <c r="W293" s="103" t="str">
        <f t="shared" si="86"/>
        <v>-</v>
      </c>
      <c r="X293" s="103">
        <f t="shared" si="86"/>
        <v>8</v>
      </c>
    </row>
    <row r="294" spans="1:24">
      <c r="A294" s="68">
        <v>2010</v>
      </c>
      <c r="B294" s="103" t="str">
        <f t="shared" si="78"/>
        <v>-</v>
      </c>
      <c r="C294" s="103" t="str">
        <f t="shared" si="76"/>
        <v>-</v>
      </c>
      <c r="D294" s="103">
        <f t="shared" ref="D294:K303" si="87">IF(AND(D243="-",D192="-",D141="-",D90="-",D39="-"),"-",SUM(D243,D192,D141,D90,D39))</f>
        <v>5265</v>
      </c>
      <c r="E294" s="103">
        <f t="shared" si="87"/>
        <v>2425</v>
      </c>
      <c r="F294" s="103">
        <f t="shared" si="87"/>
        <v>788</v>
      </c>
      <c r="G294" s="103">
        <f t="shared" si="87"/>
        <v>2605</v>
      </c>
      <c r="H294" s="103">
        <f t="shared" si="87"/>
        <v>3300</v>
      </c>
      <c r="I294" s="103">
        <f t="shared" si="87"/>
        <v>426</v>
      </c>
      <c r="J294" s="103" t="str">
        <f t="shared" si="87"/>
        <v>-</v>
      </c>
      <c r="K294" s="103" t="str">
        <f t="shared" si="87"/>
        <v>-</v>
      </c>
      <c r="L294" s="103">
        <f t="shared" si="61"/>
        <v>14809</v>
      </c>
      <c r="N294" s="103" t="str">
        <f t="shared" ref="N294:X294" si="88">IF(AND(N243="-",N192="-",N141="-",N90="-",N39="-"),"-",SUM(N243,N192,N141,N90,N39))</f>
        <v>-</v>
      </c>
      <c r="O294" s="103" t="str">
        <f t="shared" si="88"/>
        <v>-</v>
      </c>
      <c r="P294" s="103">
        <f t="shared" si="88"/>
        <v>8</v>
      </c>
      <c r="Q294" s="103">
        <f t="shared" si="88"/>
        <v>7</v>
      </c>
      <c r="R294" s="103">
        <f t="shared" si="88"/>
        <v>68</v>
      </c>
      <c r="S294" s="103">
        <f t="shared" si="88"/>
        <v>15</v>
      </c>
      <c r="T294" s="103">
        <f t="shared" si="88"/>
        <v>69</v>
      </c>
      <c r="U294" s="103">
        <f t="shared" si="88"/>
        <v>8</v>
      </c>
      <c r="V294" s="103" t="str">
        <f t="shared" si="88"/>
        <v>-</v>
      </c>
      <c r="W294" s="103" t="str">
        <f t="shared" si="88"/>
        <v>-</v>
      </c>
      <c r="X294" s="103">
        <f t="shared" si="88"/>
        <v>175</v>
      </c>
    </row>
    <row r="295" spans="1:24">
      <c r="A295" s="68">
        <v>2011</v>
      </c>
      <c r="B295" s="103" t="str">
        <f t="shared" si="78"/>
        <v>-</v>
      </c>
      <c r="C295" s="103" t="str">
        <f t="shared" si="76"/>
        <v>-</v>
      </c>
      <c r="D295" s="103">
        <f t="shared" si="87"/>
        <v>5522</v>
      </c>
      <c r="E295" s="103">
        <f t="shared" si="87"/>
        <v>2585</v>
      </c>
      <c r="F295" s="103">
        <f t="shared" si="87"/>
        <v>3380</v>
      </c>
      <c r="G295" s="103">
        <f t="shared" si="87"/>
        <v>16882</v>
      </c>
      <c r="H295" s="103">
        <f t="shared" si="87"/>
        <v>13100</v>
      </c>
      <c r="I295" s="103">
        <f t="shared" si="87"/>
        <v>7095</v>
      </c>
      <c r="J295" s="103">
        <f t="shared" si="87"/>
        <v>1258</v>
      </c>
      <c r="K295" s="103" t="str">
        <f t="shared" si="87"/>
        <v>-</v>
      </c>
      <c r="L295" s="103">
        <f t="shared" si="61"/>
        <v>49822</v>
      </c>
      <c r="N295" s="103" t="str">
        <f t="shared" ref="N295:X295" si="89">IF(AND(N244="-",N193="-",N142="-",N91="-",N40="-"),"-",SUM(N244,N193,N142,N91,N40))</f>
        <v>-</v>
      </c>
      <c r="O295" s="103" t="str">
        <f t="shared" si="89"/>
        <v>-</v>
      </c>
      <c r="P295" s="103">
        <f t="shared" si="89"/>
        <v>8</v>
      </c>
      <c r="Q295" s="103">
        <f t="shared" si="89"/>
        <v>15</v>
      </c>
      <c r="R295" s="103">
        <f t="shared" si="89"/>
        <v>72</v>
      </c>
      <c r="S295" s="103">
        <f t="shared" si="89"/>
        <v>166</v>
      </c>
      <c r="T295" s="103">
        <f t="shared" si="89"/>
        <v>46</v>
      </c>
      <c r="U295" s="103">
        <f t="shared" si="89"/>
        <v>4</v>
      </c>
      <c r="V295" s="103">
        <f t="shared" si="89"/>
        <v>5</v>
      </c>
      <c r="W295" s="103" t="str">
        <f t="shared" si="89"/>
        <v>-</v>
      </c>
      <c r="X295" s="103">
        <f t="shared" si="89"/>
        <v>316</v>
      </c>
    </row>
    <row r="296" spans="1:24">
      <c r="A296" s="68">
        <v>2012</v>
      </c>
      <c r="B296" s="103" t="str">
        <f t="shared" si="78"/>
        <v>-</v>
      </c>
      <c r="C296" s="103" t="str">
        <f t="shared" si="76"/>
        <v>-</v>
      </c>
      <c r="D296" s="103">
        <f t="shared" si="87"/>
        <v>18786</v>
      </c>
      <c r="E296" s="103">
        <f t="shared" si="87"/>
        <v>14723</v>
      </c>
      <c r="F296" s="103">
        <f t="shared" si="87"/>
        <v>27892</v>
      </c>
      <c r="G296" s="103">
        <f t="shared" si="87"/>
        <v>35707</v>
      </c>
      <c r="H296" s="103">
        <f t="shared" si="87"/>
        <v>17475</v>
      </c>
      <c r="I296" s="103">
        <f t="shared" si="87"/>
        <v>7089</v>
      </c>
      <c r="J296" s="103">
        <f t="shared" si="87"/>
        <v>2094</v>
      </c>
      <c r="K296" s="103">
        <f t="shared" si="87"/>
        <v>160</v>
      </c>
      <c r="L296" s="103">
        <f t="shared" si="61"/>
        <v>123926</v>
      </c>
      <c r="N296" s="103" t="str">
        <f t="shared" ref="N296:X296" si="90">IF(AND(N245="-",N194="-",N143="-",N92="-",N41="-"),"-",SUM(N245,N194,N143,N92,N41))</f>
        <v>-</v>
      </c>
      <c r="O296" s="103" t="str">
        <f t="shared" si="90"/>
        <v>-</v>
      </c>
      <c r="P296" s="103" t="str">
        <f t="shared" si="90"/>
        <v>-</v>
      </c>
      <c r="Q296" s="103">
        <f t="shared" si="90"/>
        <v>3</v>
      </c>
      <c r="R296" s="103">
        <f t="shared" si="90"/>
        <v>49</v>
      </c>
      <c r="S296" s="103">
        <f t="shared" si="90"/>
        <v>46</v>
      </c>
      <c r="T296" s="103" t="str">
        <f t="shared" si="90"/>
        <v>-</v>
      </c>
      <c r="U296" s="103">
        <f t="shared" si="90"/>
        <v>3</v>
      </c>
      <c r="V296" s="103" t="str">
        <f t="shared" si="90"/>
        <v>-</v>
      </c>
      <c r="W296" s="103" t="str">
        <f t="shared" si="90"/>
        <v>-</v>
      </c>
      <c r="X296" s="103">
        <f t="shared" si="90"/>
        <v>101</v>
      </c>
    </row>
    <row r="297" spans="1:24">
      <c r="A297" s="68">
        <v>2013</v>
      </c>
      <c r="B297" s="103" t="str">
        <f t="shared" si="78"/>
        <v>-</v>
      </c>
      <c r="C297" s="103" t="str">
        <f t="shared" si="76"/>
        <v>-</v>
      </c>
      <c r="D297" s="103">
        <f t="shared" si="87"/>
        <v>13656</v>
      </c>
      <c r="E297" s="103">
        <f t="shared" si="87"/>
        <v>13900</v>
      </c>
      <c r="F297" s="103">
        <f t="shared" si="87"/>
        <v>26243</v>
      </c>
      <c r="G297" s="103">
        <f t="shared" si="87"/>
        <v>40509</v>
      </c>
      <c r="H297" s="103">
        <f t="shared" si="87"/>
        <v>17714</v>
      </c>
      <c r="I297" s="103">
        <f t="shared" si="87"/>
        <v>2606</v>
      </c>
      <c r="J297" s="103">
        <f t="shared" si="87"/>
        <v>1359</v>
      </c>
      <c r="K297" s="103">
        <f t="shared" si="87"/>
        <v>87</v>
      </c>
      <c r="L297" s="103">
        <f t="shared" si="61"/>
        <v>116074</v>
      </c>
      <c r="N297" s="103" t="str">
        <f t="shared" ref="N297:X297" si="91">IF(AND(N246="-",N195="-",N144="-",N93="-",N42="-"),"-",SUM(N246,N195,N144,N93,N42))</f>
        <v>-</v>
      </c>
      <c r="O297" s="103" t="str">
        <f t="shared" si="91"/>
        <v>-</v>
      </c>
      <c r="P297" s="103" t="str">
        <f t="shared" si="91"/>
        <v>-</v>
      </c>
      <c r="Q297" s="103" t="str">
        <f t="shared" si="91"/>
        <v>-</v>
      </c>
      <c r="R297" s="103">
        <f t="shared" si="91"/>
        <v>91</v>
      </c>
      <c r="S297" s="103">
        <f t="shared" si="91"/>
        <v>144</v>
      </c>
      <c r="T297" s="103">
        <f t="shared" si="91"/>
        <v>126</v>
      </c>
      <c r="U297" s="103" t="str">
        <f t="shared" si="91"/>
        <v>-</v>
      </c>
      <c r="V297" s="103" t="str">
        <f t="shared" si="91"/>
        <v>-</v>
      </c>
      <c r="W297" s="103" t="str">
        <f t="shared" si="91"/>
        <v>-</v>
      </c>
      <c r="X297" s="103">
        <f t="shared" si="91"/>
        <v>361</v>
      </c>
    </row>
    <row r="298" spans="1:24">
      <c r="A298" s="68">
        <v>2014</v>
      </c>
      <c r="B298" s="103" t="str">
        <f t="shared" si="78"/>
        <v>-</v>
      </c>
      <c r="C298" s="103" t="str">
        <f t="shared" si="76"/>
        <v>-</v>
      </c>
      <c r="D298" s="103">
        <f t="shared" si="87"/>
        <v>13924</v>
      </c>
      <c r="E298" s="103">
        <f t="shared" si="87"/>
        <v>7508</v>
      </c>
      <c r="F298" s="103">
        <f t="shared" si="87"/>
        <v>7978</v>
      </c>
      <c r="G298" s="103">
        <f t="shared" si="87"/>
        <v>19678</v>
      </c>
      <c r="H298" s="103">
        <f t="shared" si="87"/>
        <v>15848</v>
      </c>
      <c r="I298" s="103">
        <f t="shared" si="87"/>
        <v>6706</v>
      </c>
      <c r="J298" s="103">
        <f t="shared" si="87"/>
        <v>3073</v>
      </c>
      <c r="K298" s="103">
        <f t="shared" si="87"/>
        <v>125</v>
      </c>
      <c r="L298" s="103">
        <f t="shared" si="61"/>
        <v>74840</v>
      </c>
      <c r="N298" s="103" t="str">
        <f t="shared" ref="N298:X298" si="92">IF(AND(N247="-",N196="-",N145="-",N94="-",N43="-"),"-",SUM(N247,N196,N145,N94,N43))</f>
        <v>-</v>
      </c>
      <c r="O298" s="103" t="str">
        <f t="shared" si="92"/>
        <v>-</v>
      </c>
      <c r="P298" s="103" t="str">
        <f t="shared" si="92"/>
        <v>-</v>
      </c>
      <c r="Q298" s="103">
        <f t="shared" si="92"/>
        <v>23</v>
      </c>
      <c r="R298" s="103">
        <f t="shared" si="92"/>
        <v>118</v>
      </c>
      <c r="S298" s="103">
        <f t="shared" si="92"/>
        <v>331</v>
      </c>
      <c r="T298" s="103">
        <f t="shared" si="92"/>
        <v>4</v>
      </c>
      <c r="U298" s="103">
        <f t="shared" si="92"/>
        <v>3</v>
      </c>
      <c r="V298" s="103" t="str">
        <f t="shared" si="92"/>
        <v>-</v>
      </c>
      <c r="W298" s="103" t="str">
        <f t="shared" si="92"/>
        <v>-</v>
      </c>
      <c r="X298" s="103">
        <f t="shared" si="92"/>
        <v>479</v>
      </c>
    </row>
    <row r="299" spans="1:24">
      <c r="A299" s="68">
        <v>2015</v>
      </c>
      <c r="B299" s="103" t="str">
        <f t="shared" si="78"/>
        <v>-</v>
      </c>
      <c r="C299" s="103" t="str">
        <f t="shared" si="76"/>
        <v>-</v>
      </c>
      <c r="D299" s="103">
        <f t="shared" si="87"/>
        <v>3024</v>
      </c>
      <c r="E299" s="103">
        <f t="shared" si="87"/>
        <v>2793</v>
      </c>
      <c r="F299" s="103">
        <f t="shared" si="87"/>
        <v>3433</v>
      </c>
      <c r="G299" s="103">
        <f t="shared" si="87"/>
        <v>9598</v>
      </c>
      <c r="H299" s="103">
        <f t="shared" si="87"/>
        <v>8842</v>
      </c>
      <c r="I299" s="103">
        <f t="shared" si="87"/>
        <v>8213</v>
      </c>
      <c r="J299" s="103">
        <f t="shared" si="87"/>
        <v>1577</v>
      </c>
      <c r="K299" s="103">
        <f t="shared" si="87"/>
        <v>0</v>
      </c>
      <c r="L299" s="103">
        <f t="shared" si="61"/>
        <v>37480</v>
      </c>
      <c r="N299" s="103" t="str">
        <f t="shared" ref="N299:X299" si="93">IF(AND(N248="-",N197="-",N146="-",N95="-",N44="-"),"-",SUM(N248,N197,N146,N95,N44))</f>
        <v>-</v>
      </c>
      <c r="O299" s="103" t="str">
        <f t="shared" si="93"/>
        <v>-</v>
      </c>
      <c r="P299" s="103" t="str">
        <f t="shared" si="93"/>
        <v>-</v>
      </c>
      <c r="Q299" s="103">
        <f t="shared" si="93"/>
        <v>5</v>
      </c>
      <c r="R299" s="103">
        <f t="shared" si="93"/>
        <v>12</v>
      </c>
      <c r="S299" s="103">
        <f t="shared" si="93"/>
        <v>19</v>
      </c>
      <c r="T299" s="103">
        <f t="shared" si="93"/>
        <v>5</v>
      </c>
      <c r="U299" s="103" t="str">
        <f t="shared" si="93"/>
        <v>-</v>
      </c>
      <c r="V299" s="103" t="str">
        <f t="shared" si="93"/>
        <v>-</v>
      </c>
      <c r="W299" s="103" t="str">
        <f t="shared" si="93"/>
        <v>-</v>
      </c>
      <c r="X299" s="103">
        <f t="shared" si="93"/>
        <v>41</v>
      </c>
    </row>
    <row r="300" spans="1:24">
      <c r="A300" s="68">
        <v>2016</v>
      </c>
      <c r="B300" s="103" t="str">
        <f t="shared" si="78"/>
        <v>-</v>
      </c>
      <c r="C300" s="103" t="str">
        <f t="shared" si="76"/>
        <v>-</v>
      </c>
      <c r="D300" s="103">
        <f t="shared" si="87"/>
        <v>2030</v>
      </c>
      <c r="E300" s="103">
        <f t="shared" si="87"/>
        <v>5693</v>
      </c>
      <c r="F300" s="103">
        <f t="shared" si="87"/>
        <v>2465</v>
      </c>
      <c r="G300" s="103">
        <f t="shared" si="87"/>
        <v>12983</v>
      </c>
      <c r="H300" s="103">
        <f t="shared" si="87"/>
        <v>7747</v>
      </c>
      <c r="I300" s="103">
        <f t="shared" si="87"/>
        <v>6456</v>
      </c>
      <c r="J300" s="103">
        <f t="shared" si="87"/>
        <v>638</v>
      </c>
      <c r="K300" s="103">
        <f t="shared" si="87"/>
        <v>0</v>
      </c>
      <c r="L300" s="103">
        <f t="shared" si="61"/>
        <v>38012</v>
      </c>
      <c r="N300" s="103" t="str">
        <f t="shared" ref="N300:X300" si="94">IF(AND(N249="-",N198="-",N147="-",N96="-",N45="-"),"-",SUM(N249,N198,N147,N96,N45))</f>
        <v>-</v>
      </c>
      <c r="O300" s="103" t="str">
        <f t="shared" si="94"/>
        <v>-</v>
      </c>
      <c r="P300" s="103" t="str">
        <f t="shared" si="94"/>
        <v>-</v>
      </c>
      <c r="Q300" s="103" t="str">
        <f t="shared" si="94"/>
        <v>-</v>
      </c>
      <c r="R300" s="103">
        <f t="shared" si="94"/>
        <v>18</v>
      </c>
      <c r="S300" s="103">
        <f t="shared" si="94"/>
        <v>44</v>
      </c>
      <c r="T300" s="103">
        <f t="shared" si="94"/>
        <v>8</v>
      </c>
      <c r="U300" s="103" t="str">
        <f t="shared" si="94"/>
        <v>-</v>
      </c>
      <c r="V300" s="103" t="str">
        <f t="shared" si="94"/>
        <v>-</v>
      </c>
      <c r="W300" s="103" t="str">
        <f t="shared" si="94"/>
        <v>-</v>
      </c>
      <c r="X300" s="103">
        <f t="shared" si="94"/>
        <v>70</v>
      </c>
    </row>
    <row r="301" spans="1:24">
      <c r="A301" s="68">
        <v>2017</v>
      </c>
      <c r="B301" s="103" t="str">
        <f t="shared" si="78"/>
        <v>-</v>
      </c>
      <c r="C301" s="103" t="str">
        <f t="shared" si="76"/>
        <v>-</v>
      </c>
      <c r="D301" s="103">
        <f t="shared" si="87"/>
        <v>4298</v>
      </c>
      <c r="E301" s="103">
        <f t="shared" si="87"/>
        <v>2305</v>
      </c>
      <c r="F301" s="103">
        <f t="shared" si="87"/>
        <v>5433</v>
      </c>
      <c r="G301" s="103">
        <f t="shared" si="87"/>
        <v>26241</v>
      </c>
      <c r="H301" s="103">
        <f t="shared" si="87"/>
        <v>18809</v>
      </c>
      <c r="I301" s="103">
        <f t="shared" si="87"/>
        <v>4260</v>
      </c>
      <c r="J301" s="103">
        <f t="shared" si="87"/>
        <v>851</v>
      </c>
      <c r="K301" s="103">
        <f t="shared" si="87"/>
        <v>0</v>
      </c>
      <c r="L301" s="103">
        <f t="shared" si="61"/>
        <v>62197</v>
      </c>
      <c r="N301" s="103" t="str">
        <f t="shared" ref="N301:X301" si="95">IF(AND(N250="-",N199="-",N148="-",N97="-",N46="-"),"-",SUM(N250,N199,N148,N97,N46))</f>
        <v>-</v>
      </c>
      <c r="O301" s="103" t="str">
        <f t="shared" si="95"/>
        <v>-</v>
      </c>
      <c r="P301" s="103" t="str">
        <f t="shared" si="95"/>
        <v>-</v>
      </c>
      <c r="Q301" s="103">
        <f t="shared" si="95"/>
        <v>3</v>
      </c>
      <c r="R301" s="103" t="str">
        <f t="shared" si="95"/>
        <v>-</v>
      </c>
      <c r="S301" s="103">
        <f t="shared" si="95"/>
        <v>418</v>
      </c>
      <c r="T301" s="103">
        <f t="shared" si="95"/>
        <v>44</v>
      </c>
      <c r="U301" s="103" t="str">
        <f t="shared" si="95"/>
        <v>-</v>
      </c>
      <c r="V301" s="103" t="str">
        <f t="shared" si="95"/>
        <v>-</v>
      </c>
      <c r="W301" s="103" t="str">
        <f t="shared" si="95"/>
        <v>-</v>
      </c>
      <c r="X301" s="103">
        <f t="shared" si="95"/>
        <v>465</v>
      </c>
    </row>
    <row r="302" spans="1:24">
      <c r="A302" s="68">
        <v>2018</v>
      </c>
      <c r="B302" s="103" t="str">
        <f t="shared" si="78"/>
        <v>-</v>
      </c>
      <c r="C302" s="103" t="str">
        <f t="shared" si="76"/>
        <v>-</v>
      </c>
      <c r="D302" s="103">
        <f t="shared" si="87"/>
        <v>3935</v>
      </c>
      <c r="E302" s="103">
        <f t="shared" si="87"/>
        <v>476</v>
      </c>
      <c r="F302" s="103">
        <f t="shared" si="87"/>
        <v>14772</v>
      </c>
      <c r="G302" s="103">
        <f t="shared" si="87"/>
        <v>42450</v>
      </c>
      <c r="H302" s="103">
        <f t="shared" si="87"/>
        <v>14698</v>
      </c>
      <c r="I302" s="103">
        <f t="shared" si="87"/>
        <v>6811</v>
      </c>
      <c r="J302" s="103">
        <f t="shared" si="87"/>
        <v>4172</v>
      </c>
      <c r="K302" s="103" t="str">
        <f t="shared" si="87"/>
        <v>-</v>
      </c>
      <c r="L302" s="103">
        <f t="shared" si="61"/>
        <v>87314</v>
      </c>
      <c r="N302" s="103" t="str">
        <f t="shared" ref="N302:X302" si="96">IF(AND(N251="-",N200="-",N149="-",N98="-",N47="-"),"-",SUM(N251,N200,N149,N98,N47))</f>
        <v>-</v>
      </c>
      <c r="O302" s="103" t="str">
        <f t="shared" si="96"/>
        <v>-</v>
      </c>
      <c r="P302" s="103" t="str">
        <f t="shared" si="96"/>
        <v>-</v>
      </c>
      <c r="Q302" s="103" t="str">
        <f t="shared" si="96"/>
        <v>-</v>
      </c>
      <c r="R302" s="103">
        <f t="shared" si="96"/>
        <v>54</v>
      </c>
      <c r="S302" s="103">
        <f t="shared" si="96"/>
        <v>96</v>
      </c>
      <c r="T302" s="103">
        <f t="shared" si="96"/>
        <v>37</v>
      </c>
      <c r="U302" s="103">
        <f t="shared" si="96"/>
        <v>8</v>
      </c>
      <c r="V302" s="103" t="str">
        <f t="shared" si="96"/>
        <v>-</v>
      </c>
      <c r="W302" s="103" t="str">
        <f t="shared" si="96"/>
        <v>-</v>
      </c>
      <c r="X302" s="103">
        <f t="shared" si="96"/>
        <v>195</v>
      </c>
    </row>
    <row r="303" spans="1:24">
      <c r="A303" s="192">
        <v>2019</v>
      </c>
      <c r="B303" s="103" t="str">
        <f t="shared" si="78"/>
        <v>-</v>
      </c>
      <c r="C303" s="103" t="str">
        <f t="shared" si="76"/>
        <v>-</v>
      </c>
      <c r="D303" s="103">
        <f t="shared" si="87"/>
        <v>16780</v>
      </c>
      <c r="E303" s="103">
        <f t="shared" si="87"/>
        <v>3479</v>
      </c>
      <c r="F303" s="103">
        <f t="shared" si="87"/>
        <v>20871</v>
      </c>
      <c r="G303" s="103">
        <f t="shared" si="87"/>
        <v>22209</v>
      </c>
      <c r="H303" s="103">
        <f t="shared" si="87"/>
        <v>20919</v>
      </c>
      <c r="I303" s="103">
        <f t="shared" si="87"/>
        <v>3734</v>
      </c>
      <c r="J303" s="103">
        <f t="shared" si="87"/>
        <v>468</v>
      </c>
      <c r="K303" s="103" t="str">
        <f t="shared" si="87"/>
        <v>-</v>
      </c>
      <c r="L303" s="103">
        <f t="shared" si="61"/>
        <v>88460</v>
      </c>
      <c r="N303" s="103" t="str">
        <f t="shared" ref="N303:X303" si="97">IF(AND(N252="-",N201="-",N150="-",N99="-",N48="-"),"-",SUM(N252,N201,N150,N99,N48))</f>
        <v>-</v>
      </c>
      <c r="O303" s="103" t="str">
        <f t="shared" si="97"/>
        <v>-</v>
      </c>
      <c r="P303" s="103" t="str">
        <f t="shared" si="97"/>
        <v>-</v>
      </c>
      <c r="Q303" s="103">
        <f t="shared" si="97"/>
        <v>2</v>
      </c>
      <c r="R303" s="103">
        <f t="shared" si="97"/>
        <v>162</v>
      </c>
      <c r="S303" s="103">
        <f t="shared" si="97"/>
        <v>117</v>
      </c>
      <c r="T303" s="103">
        <f t="shared" si="97"/>
        <v>396</v>
      </c>
      <c r="U303" s="103">
        <f t="shared" si="97"/>
        <v>14</v>
      </c>
      <c r="V303" s="103">
        <f t="shared" si="97"/>
        <v>5</v>
      </c>
      <c r="W303" s="103" t="str">
        <f t="shared" si="97"/>
        <v>-</v>
      </c>
      <c r="X303" s="103">
        <f t="shared" si="97"/>
        <v>696</v>
      </c>
    </row>
    <row r="304" spans="1:24" ht="11.4">
      <c r="A304" s="192" t="s">
        <v>65</v>
      </c>
      <c r="B304" s="103" t="str">
        <f t="shared" si="78"/>
        <v>-</v>
      </c>
      <c r="C304" s="103" t="str">
        <f t="shared" si="76"/>
        <v>-</v>
      </c>
      <c r="D304" s="103" t="str">
        <f>IF(AND(D253="-",D202="-",D151="-",D100="-",D49="-"),"-",SUM(D253,D202,D151,D100,D49))</f>
        <v>-</v>
      </c>
      <c r="E304" s="103" t="s">
        <v>63</v>
      </c>
      <c r="F304" s="103" t="s">
        <v>63</v>
      </c>
      <c r="G304" s="103">
        <f t="shared" ref="G304:K306" si="98">IF(AND(G253="-",G202="-",G151="-",G100="-",G49="-"),"-",SUM(G253,G202,G151,G100,G49))</f>
        <v>23664</v>
      </c>
      <c r="H304" s="103">
        <f t="shared" si="98"/>
        <v>10007</v>
      </c>
      <c r="I304" s="103">
        <f t="shared" si="98"/>
        <v>4077</v>
      </c>
      <c r="J304" s="103">
        <f t="shared" si="98"/>
        <v>2364</v>
      </c>
      <c r="K304" s="103">
        <f t="shared" si="98"/>
        <v>29</v>
      </c>
      <c r="L304" s="103">
        <f t="shared" si="61"/>
        <v>40141</v>
      </c>
      <c r="N304" s="103" t="str">
        <f t="shared" ref="N304:X304" si="99">IF(AND(N253="-",N202="-",N151="-",N100="-",N49="-"),"-",SUM(N253,N202,N151,N100,N49))</f>
        <v>-</v>
      </c>
      <c r="O304" s="103" t="str">
        <f t="shared" si="99"/>
        <v>-</v>
      </c>
      <c r="P304" s="103" t="str">
        <f t="shared" si="99"/>
        <v>-</v>
      </c>
      <c r="Q304" s="103" t="str">
        <f t="shared" si="99"/>
        <v>-</v>
      </c>
      <c r="R304" s="103" t="str">
        <f t="shared" si="99"/>
        <v>-</v>
      </c>
      <c r="S304" s="103">
        <f t="shared" si="99"/>
        <v>48</v>
      </c>
      <c r="T304" s="103" t="str">
        <f t="shared" si="99"/>
        <v>-</v>
      </c>
      <c r="U304" s="103">
        <f t="shared" si="99"/>
        <v>4</v>
      </c>
      <c r="V304" s="103" t="str">
        <f t="shared" si="99"/>
        <v>-</v>
      </c>
      <c r="W304" s="103" t="str">
        <f t="shared" si="99"/>
        <v>-</v>
      </c>
      <c r="X304" s="103">
        <f t="shared" si="99"/>
        <v>52</v>
      </c>
    </row>
    <row r="305" spans="1:24">
      <c r="A305" s="192">
        <v>2021</v>
      </c>
      <c r="B305" s="103" t="str">
        <f t="shared" si="78"/>
        <v>-</v>
      </c>
      <c r="C305" s="103" t="str">
        <f t="shared" si="76"/>
        <v>-</v>
      </c>
      <c r="D305" s="103">
        <f>IF(AND(D254="-",D203="-",D152="-",D101="-",D50="-"),"-",SUM(D254,D203,D152,D101,D50))</f>
        <v>7626</v>
      </c>
      <c r="E305" s="103">
        <f>IF(AND(E254="-",E203="-",E152="-",E101="-",E50="-"),"-",SUM(E254,E203,E152,E101,E50))</f>
        <v>4184</v>
      </c>
      <c r="F305" s="103">
        <f>IF(AND(F254="-",F203="-",F152="-",F101="-",F50="-"),"-",SUM(F254,F203,F152,F101,F50))</f>
        <v>7245</v>
      </c>
      <c r="G305" s="103">
        <f t="shared" si="98"/>
        <v>20666</v>
      </c>
      <c r="H305" s="103">
        <f t="shared" si="98"/>
        <v>10164</v>
      </c>
      <c r="I305" s="103">
        <f t="shared" si="98"/>
        <v>4079</v>
      </c>
      <c r="J305" s="103">
        <f t="shared" si="98"/>
        <v>1583</v>
      </c>
      <c r="K305" s="103" t="str">
        <f t="shared" si="98"/>
        <v>-</v>
      </c>
      <c r="L305" s="103">
        <f t="shared" si="61"/>
        <v>55547</v>
      </c>
      <c r="N305" s="103" t="str">
        <f t="shared" ref="N305:X305" si="100">IF(AND(N254="-",N203="-",N152="-",N101="-",N50="-"),"-",SUM(N254,N203,N152,N101,N50))</f>
        <v>-</v>
      </c>
      <c r="O305" s="103" t="str">
        <f t="shared" si="100"/>
        <v>-</v>
      </c>
      <c r="P305" s="103" t="str">
        <f t="shared" si="100"/>
        <v>-</v>
      </c>
      <c r="Q305" s="103">
        <f t="shared" si="100"/>
        <v>210</v>
      </c>
      <c r="R305" s="103">
        <f t="shared" si="100"/>
        <v>84</v>
      </c>
      <c r="S305" s="103">
        <f t="shared" si="100"/>
        <v>224</v>
      </c>
      <c r="T305" s="103">
        <f t="shared" si="100"/>
        <v>18</v>
      </c>
      <c r="U305" s="103" t="str">
        <f t="shared" si="100"/>
        <v>-</v>
      </c>
      <c r="V305" s="103">
        <f t="shared" si="100"/>
        <v>4</v>
      </c>
      <c r="W305" s="103" t="str">
        <f t="shared" si="100"/>
        <v>-</v>
      </c>
      <c r="X305" s="103">
        <f t="shared" si="100"/>
        <v>540</v>
      </c>
    </row>
    <row r="306" spans="1:24">
      <c r="A306" s="192">
        <v>2022</v>
      </c>
      <c r="B306" s="103" t="str">
        <f t="shared" si="78"/>
        <v>-</v>
      </c>
      <c r="C306" s="103" t="str">
        <f t="shared" si="76"/>
        <v>-</v>
      </c>
      <c r="D306" s="103">
        <f>IF(AND(D255="-",D204="-",D153="-",D102="-",D51="-"),"-",SUM(D255,D204,D153,D102,D51))</f>
        <v>9838</v>
      </c>
      <c r="E306" s="103">
        <f>IF(AND(E255="-",E204="-",E153="-",E102="-",E51="-"),"-",SUM(E255,E204,E153,E102,E51))</f>
        <v>13399</v>
      </c>
      <c r="F306" s="103">
        <f>IF(AND(F255="-",F204="-",F153="-",F102="-",F51="-"),"-",SUM(F255,F204,F153,F102,F51))</f>
        <v>12735</v>
      </c>
      <c r="G306" s="103">
        <f t="shared" si="98"/>
        <v>35207</v>
      </c>
      <c r="H306" s="103">
        <f t="shared" si="98"/>
        <v>14962</v>
      </c>
      <c r="I306" s="103">
        <f t="shared" si="98"/>
        <v>3271</v>
      </c>
      <c r="J306" s="103">
        <f t="shared" si="98"/>
        <v>479</v>
      </c>
      <c r="K306" s="103" t="str">
        <f t="shared" si="98"/>
        <v>-</v>
      </c>
      <c r="L306" s="103">
        <f t="shared" si="61"/>
        <v>89891</v>
      </c>
      <c r="N306" s="103" t="str">
        <f t="shared" ref="N306:X306" si="101">IF(AND(N255="-",N204="-",N153="-",N102="-",N51="-"),"-",SUM(N255,N204,N153,N102,N51))</f>
        <v>-</v>
      </c>
      <c r="O306" s="103" t="str">
        <f t="shared" si="101"/>
        <v>-</v>
      </c>
      <c r="P306" s="103" t="str">
        <f t="shared" si="101"/>
        <v>-</v>
      </c>
      <c r="Q306" s="103">
        <f t="shared" si="101"/>
        <v>35</v>
      </c>
      <c r="R306" s="103">
        <f t="shared" si="101"/>
        <v>59</v>
      </c>
      <c r="S306" s="103">
        <f t="shared" si="101"/>
        <v>266</v>
      </c>
      <c r="T306" s="103">
        <f t="shared" si="101"/>
        <v>167</v>
      </c>
      <c r="U306" s="103">
        <f t="shared" si="101"/>
        <v>5</v>
      </c>
      <c r="V306" s="103" t="str">
        <f t="shared" si="101"/>
        <v>-</v>
      </c>
      <c r="W306" s="103" t="str">
        <f t="shared" si="101"/>
        <v>-</v>
      </c>
      <c r="X306" s="103">
        <f t="shared" si="101"/>
        <v>532</v>
      </c>
    </row>
    <row r="307" spans="1:24">
      <c r="A307" s="192">
        <v>2023</v>
      </c>
      <c r="B307" s="103" t="str">
        <f t="shared" ref="B307:L308" si="102">IF(AND(B256="-",B205="-",B154="-",B103="-",B52="-"),"-",SUM(B256,B205,B154,B103,B52))</f>
        <v>-</v>
      </c>
      <c r="C307" s="103" t="str">
        <f t="shared" si="102"/>
        <v>-</v>
      </c>
      <c r="D307" s="103" t="str">
        <f t="shared" si="102"/>
        <v>-</v>
      </c>
      <c r="E307" s="103" t="str">
        <f t="shared" si="102"/>
        <v>-</v>
      </c>
      <c r="F307" s="103" t="str">
        <f t="shared" si="102"/>
        <v>-</v>
      </c>
      <c r="G307" s="103" t="str">
        <f t="shared" si="102"/>
        <v>-</v>
      </c>
      <c r="H307" s="103" t="str">
        <f t="shared" si="102"/>
        <v>-</v>
      </c>
      <c r="I307" s="103" t="str">
        <f t="shared" si="102"/>
        <v>-</v>
      </c>
      <c r="J307" s="103" t="str">
        <f t="shared" si="102"/>
        <v>-</v>
      </c>
      <c r="K307" s="103" t="str">
        <f t="shared" si="102"/>
        <v>-</v>
      </c>
      <c r="L307" s="103" t="str">
        <f t="shared" si="102"/>
        <v>-</v>
      </c>
      <c r="N307" s="103" t="str">
        <f t="shared" ref="N307:X308" si="103">IF(AND(N256="-",N205="-",N154="-",N103="-",N52="-"),"-",SUM(N256,N205,N154,N103,N52))</f>
        <v>-</v>
      </c>
      <c r="O307" s="103" t="str">
        <f t="shared" si="103"/>
        <v>-</v>
      </c>
      <c r="P307" s="103" t="str">
        <f t="shared" si="103"/>
        <v>-</v>
      </c>
      <c r="Q307" s="103" t="str">
        <f t="shared" si="103"/>
        <v>-</v>
      </c>
      <c r="R307" s="103" t="str">
        <f t="shared" si="103"/>
        <v>-</v>
      </c>
      <c r="S307" s="103" t="str">
        <f t="shared" si="103"/>
        <v>-</v>
      </c>
      <c r="T307" s="103" t="str">
        <f t="shared" si="103"/>
        <v>-</v>
      </c>
      <c r="U307" s="103" t="str">
        <f t="shared" si="103"/>
        <v>-</v>
      </c>
      <c r="V307" s="103" t="str">
        <f t="shared" si="103"/>
        <v>-</v>
      </c>
      <c r="W307" s="103" t="str">
        <f t="shared" si="103"/>
        <v>-</v>
      </c>
      <c r="X307" s="103" t="str">
        <f t="shared" si="103"/>
        <v>-</v>
      </c>
    </row>
    <row r="308" spans="1:24">
      <c r="A308" s="192">
        <v>2024</v>
      </c>
      <c r="B308" s="103" t="str">
        <f t="shared" si="102"/>
        <v>-</v>
      </c>
      <c r="C308" s="103" t="str">
        <f t="shared" si="102"/>
        <v>-</v>
      </c>
      <c r="D308" s="103" t="str">
        <f t="shared" si="102"/>
        <v>-</v>
      </c>
      <c r="E308" s="103" t="str">
        <f t="shared" si="102"/>
        <v>-</v>
      </c>
      <c r="F308" s="103" t="str">
        <f t="shared" si="102"/>
        <v>-</v>
      </c>
      <c r="G308" s="103" t="str">
        <f t="shared" si="102"/>
        <v>-</v>
      </c>
      <c r="H308" s="103" t="str">
        <f t="shared" si="102"/>
        <v>-</v>
      </c>
      <c r="I308" s="103" t="str">
        <f t="shared" si="102"/>
        <v>-</v>
      </c>
      <c r="J308" s="103" t="str">
        <f t="shared" si="102"/>
        <v>-</v>
      </c>
      <c r="K308" s="103" t="str">
        <f t="shared" si="102"/>
        <v>-</v>
      </c>
      <c r="L308" s="103" t="str">
        <f t="shared" si="102"/>
        <v>-</v>
      </c>
      <c r="N308" s="103" t="str">
        <f t="shared" si="103"/>
        <v>-</v>
      </c>
      <c r="O308" s="103" t="str">
        <f t="shared" si="103"/>
        <v>-</v>
      </c>
      <c r="P308" s="103" t="str">
        <f t="shared" si="103"/>
        <v>-</v>
      </c>
      <c r="Q308" s="103" t="str">
        <f t="shared" si="103"/>
        <v>-</v>
      </c>
      <c r="R308" s="103" t="str">
        <f t="shared" si="103"/>
        <v>-</v>
      </c>
      <c r="S308" s="103" t="str">
        <f t="shared" si="103"/>
        <v>-</v>
      </c>
      <c r="T308" s="103" t="str">
        <f t="shared" si="103"/>
        <v>-</v>
      </c>
      <c r="U308" s="103" t="str">
        <f t="shared" si="103"/>
        <v>-</v>
      </c>
      <c r="V308" s="103" t="str">
        <f t="shared" si="103"/>
        <v>-</v>
      </c>
      <c r="W308" s="103" t="str">
        <f t="shared" si="103"/>
        <v>-</v>
      </c>
      <c r="X308" s="103" t="str">
        <f t="shared" si="103"/>
        <v>-</v>
      </c>
    </row>
    <row r="309" spans="1:24">
      <c r="A309" s="276" t="s">
        <v>68</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row>
    <row r="310" spans="1:24">
      <c r="A310" s="275" t="s">
        <v>73</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row>
    <row r="311" spans="1:24"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3" spans="1:24" s="154" customFormat="1">
      <c r="A313" s="118"/>
      <c r="B313" s="119"/>
      <c r="C313" s="119"/>
      <c r="D313" s="119"/>
      <c r="E313" s="119"/>
      <c r="F313" s="119"/>
      <c r="G313" s="119"/>
      <c r="H313" s="119"/>
      <c r="I313" s="119"/>
      <c r="J313" s="119"/>
      <c r="K313" s="119"/>
      <c r="L313" s="119"/>
      <c r="M313" s="120"/>
      <c r="N313" s="119"/>
      <c r="O313" s="119"/>
      <c r="P313" s="119"/>
      <c r="Q313" s="119"/>
      <c r="R313" s="119"/>
      <c r="S313" s="119"/>
      <c r="T313" s="119"/>
      <c r="U313" s="119"/>
      <c r="V313" s="119"/>
      <c r="W313" s="119"/>
      <c r="X313" s="119"/>
    </row>
    <row r="319" spans="1:24">
      <c r="A319" s="274" t="s">
        <v>74</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row>
    <row r="320" spans="1:24">
      <c r="A320" s="67" t="s">
        <v>1</v>
      </c>
      <c r="B320" s="151" t="s">
        <v>60</v>
      </c>
      <c r="C320" s="151" t="s">
        <v>61</v>
      </c>
      <c r="D320" s="151" t="s">
        <v>20</v>
      </c>
      <c r="E320" s="151" t="s">
        <v>21</v>
      </c>
      <c r="F320" s="151" t="s">
        <v>22</v>
      </c>
      <c r="G320" s="151" t="s">
        <v>23</v>
      </c>
      <c r="H320" s="151" t="s">
        <v>24</v>
      </c>
      <c r="I320" s="151" t="s">
        <v>25</v>
      </c>
      <c r="J320" s="151" t="s">
        <v>26</v>
      </c>
      <c r="K320" s="151" t="s">
        <v>62</v>
      </c>
      <c r="L320" s="151" t="s">
        <v>8</v>
      </c>
      <c r="M320" s="213"/>
      <c r="N320" s="151" t="s">
        <v>60</v>
      </c>
      <c r="O320" s="151" t="s">
        <v>61</v>
      </c>
      <c r="P320" s="151" t="s">
        <v>20</v>
      </c>
      <c r="Q320" s="151" t="s">
        <v>21</v>
      </c>
      <c r="R320" s="151" t="s">
        <v>22</v>
      </c>
      <c r="S320" s="151" t="s">
        <v>23</v>
      </c>
      <c r="T320" s="151" t="s">
        <v>24</v>
      </c>
      <c r="U320" s="151" t="s">
        <v>25</v>
      </c>
      <c r="V320" s="151" t="s">
        <v>26</v>
      </c>
      <c r="W320" s="151" t="s">
        <v>62</v>
      </c>
      <c r="X320" s="151" t="s">
        <v>8</v>
      </c>
    </row>
    <row r="321" spans="1:24">
      <c r="B321" s="271" t="s">
        <v>50</v>
      </c>
      <c r="C321" s="271"/>
      <c r="D321" s="271"/>
      <c r="E321" s="271"/>
      <c r="F321" s="271"/>
      <c r="G321" s="271"/>
      <c r="H321" s="271"/>
      <c r="I321" s="271"/>
      <c r="J321" s="271"/>
      <c r="K321" s="271"/>
      <c r="L321" s="271"/>
      <c r="M321" s="11"/>
      <c r="N321" s="271" t="s">
        <v>51</v>
      </c>
      <c r="O321" s="271"/>
      <c r="P321" s="271"/>
      <c r="Q321" s="271"/>
      <c r="R321" s="271"/>
      <c r="S321" s="271"/>
      <c r="T321" s="271"/>
      <c r="U321" s="271"/>
      <c r="V321" s="271"/>
      <c r="W321" s="271"/>
      <c r="X321" s="271"/>
    </row>
    <row r="322" spans="1:24">
      <c r="A322" s="63" t="s">
        <v>2</v>
      </c>
    </row>
    <row r="323" spans="1:24">
      <c r="A323" s="68" t="s">
        <v>10</v>
      </c>
      <c r="B323" s="38" t="s">
        <v>63</v>
      </c>
      <c r="C323" s="38" t="s">
        <v>63</v>
      </c>
      <c r="D323" s="103" t="s">
        <v>15</v>
      </c>
      <c r="E323" s="103">
        <f t="shared" ref="E323:X323" si="104">AVERAGE(E15:E19)</f>
        <v>414</v>
      </c>
      <c r="F323" s="103">
        <f t="shared" si="104"/>
        <v>4551.6000000000004</v>
      </c>
      <c r="G323" s="103">
        <f t="shared" si="104"/>
        <v>7688.6</v>
      </c>
      <c r="H323" s="103">
        <f t="shared" si="104"/>
        <v>1640.2</v>
      </c>
      <c r="I323" s="103">
        <f t="shared" si="104"/>
        <v>315.2</v>
      </c>
      <c r="J323" s="103" t="s">
        <v>15</v>
      </c>
      <c r="K323" s="103" t="s">
        <v>15</v>
      </c>
      <c r="L323" s="103">
        <f t="shared" si="104"/>
        <v>14609.6</v>
      </c>
      <c r="N323" s="38" t="s">
        <v>63</v>
      </c>
      <c r="O323" s="38" t="s">
        <v>63</v>
      </c>
      <c r="P323" s="103" t="s">
        <v>15</v>
      </c>
      <c r="Q323" s="103">
        <f t="shared" si="104"/>
        <v>70.599999999999994</v>
      </c>
      <c r="R323" s="103">
        <f t="shared" si="104"/>
        <v>3560.8</v>
      </c>
      <c r="S323" s="103">
        <f t="shared" si="104"/>
        <v>8430</v>
      </c>
      <c r="T323" s="103">
        <f t="shared" si="104"/>
        <v>1644.6</v>
      </c>
      <c r="U323" s="103">
        <f t="shared" si="104"/>
        <v>141</v>
      </c>
      <c r="V323" s="103" t="s">
        <v>15</v>
      </c>
      <c r="W323" s="103" t="s">
        <v>15</v>
      </c>
      <c r="X323" s="103">
        <f t="shared" si="104"/>
        <v>13847</v>
      </c>
    </row>
    <row r="324" spans="1:24">
      <c r="A324" s="68" t="s">
        <v>11</v>
      </c>
      <c r="B324" s="103" t="s">
        <v>15</v>
      </c>
      <c r="C324" s="103" t="s">
        <v>15</v>
      </c>
      <c r="D324" s="103" t="s">
        <v>15</v>
      </c>
      <c r="E324" s="103">
        <f>AVERAGE(E20:E24)</f>
        <v>1315.5</v>
      </c>
      <c r="F324" s="103">
        <f>AVERAGE(F20:F24)</f>
        <v>1402.25</v>
      </c>
      <c r="G324" s="103">
        <f>AVERAGE(G20:G24)</f>
        <v>1101.3333333333333</v>
      </c>
      <c r="H324" s="103">
        <f>AVERAGE(H20:H24)</f>
        <v>300.75</v>
      </c>
      <c r="I324" s="103">
        <f>AVERAGE(I20:I24)</f>
        <v>405.4</v>
      </c>
      <c r="J324" s="103" t="s">
        <v>15</v>
      </c>
      <c r="K324" s="103" t="s">
        <v>15</v>
      </c>
      <c r="L324" s="103">
        <f>AVERAGE(L20:L24)</f>
        <v>3481</v>
      </c>
      <c r="N324" s="103" t="s">
        <v>15</v>
      </c>
      <c r="O324" s="103" t="s">
        <v>15</v>
      </c>
      <c r="P324" s="103" t="s">
        <v>15</v>
      </c>
      <c r="Q324" s="103">
        <f>AVERAGE(Q20:Q24)</f>
        <v>5</v>
      </c>
      <c r="R324" s="103">
        <f>AVERAGE(R20:R24)</f>
        <v>2222.5</v>
      </c>
      <c r="S324" s="103">
        <f>AVERAGE(S20:S24)</f>
        <v>5171.333333333333</v>
      </c>
      <c r="T324" s="103">
        <f>AVERAGE(T20:T24)</f>
        <v>724.5</v>
      </c>
      <c r="U324" s="103">
        <f>AVERAGE(U20:U24)</f>
        <v>132.80000000000001</v>
      </c>
      <c r="V324" s="103" t="s">
        <v>15</v>
      </c>
      <c r="W324" s="103" t="s">
        <v>15</v>
      </c>
      <c r="X324" s="103">
        <f>AVERAGE(X20:X24)</f>
        <v>5597.2</v>
      </c>
    </row>
    <row r="325" spans="1:24">
      <c r="A325" s="68" t="s">
        <v>12</v>
      </c>
      <c r="B325" s="103" t="s">
        <v>15</v>
      </c>
      <c r="C325" s="103" t="s">
        <v>15</v>
      </c>
      <c r="D325" s="103" t="s">
        <v>15</v>
      </c>
      <c r="E325" s="103">
        <f>AVERAGE(E25:E29)</f>
        <v>166</v>
      </c>
      <c r="F325" s="103">
        <f>AVERAGE(F25:F29)</f>
        <v>827.2</v>
      </c>
      <c r="G325" s="103">
        <f>AVERAGE(G25:G29)</f>
        <v>680</v>
      </c>
      <c r="H325" s="103">
        <f>AVERAGE(H25:H29)</f>
        <v>658.6</v>
      </c>
      <c r="I325" s="103">
        <f>AVERAGE(I25:I29)</f>
        <v>81.2</v>
      </c>
      <c r="J325" s="103" t="s">
        <v>15</v>
      </c>
      <c r="K325" s="103" t="s">
        <v>15</v>
      </c>
      <c r="L325" s="103">
        <f>AVERAGE(L25:L29)</f>
        <v>2413</v>
      </c>
      <c r="N325" s="103" t="s">
        <v>15</v>
      </c>
      <c r="O325" s="103" t="s">
        <v>15</v>
      </c>
      <c r="P325" s="103" t="s">
        <v>15</v>
      </c>
      <c r="Q325" s="103">
        <f>AVERAGE(Q25:Q29)</f>
        <v>4</v>
      </c>
      <c r="R325" s="103">
        <f>AVERAGE(R25:R29)</f>
        <v>27</v>
      </c>
      <c r="S325" s="103">
        <f>AVERAGE(S25:S29)</f>
        <v>23.25</v>
      </c>
      <c r="T325" s="103">
        <f>AVERAGE(T25:T29)</f>
        <v>21.4</v>
      </c>
      <c r="U325" s="103">
        <f>AVERAGE(U25:U29)</f>
        <v>19</v>
      </c>
      <c r="V325" s="103" t="s">
        <v>15</v>
      </c>
      <c r="W325" s="103" t="s">
        <v>15</v>
      </c>
      <c r="X325" s="103">
        <f>AVERAGE(X25:X29)</f>
        <v>60.8</v>
      </c>
    </row>
    <row r="326" spans="1:24">
      <c r="A326" s="68" t="s">
        <v>13</v>
      </c>
      <c r="B326" s="103" t="str">
        <f t="shared" ref="B326:K326" si="105">B30</f>
        <v>-</v>
      </c>
      <c r="C326" s="103" t="str">
        <f t="shared" si="105"/>
        <v>-</v>
      </c>
      <c r="D326" s="103" t="str">
        <f t="shared" si="105"/>
        <v>-</v>
      </c>
      <c r="E326" s="103">
        <f>AVERAGE(E30:E34)</f>
        <v>265.39999999999998</v>
      </c>
      <c r="F326" s="103">
        <f>AVERAGE(F30:F34)</f>
        <v>403.2</v>
      </c>
      <c r="G326" s="103">
        <f>AVERAGE(G30:G34)</f>
        <v>237</v>
      </c>
      <c r="H326" s="103">
        <f>AVERAGE(H30:H34)</f>
        <v>307.60000000000002</v>
      </c>
      <c r="I326" s="103">
        <f>AVERAGE(I30:I34)</f>
        <v>91.2</v>
      </c>
      <c r="J326" s="103" t="str">
        <f t="shared" si="105"/>
        <v>-</v>
      </c>
      <c r="K326" s="103" t="str">
        <f t="shared" si="105"/>
        <v>-</v>
      </c>
      <c r="L326" s="103">
        <f>AVERAGE(L30:L34)</f>
        <v>1304.4000000000001</v>
      </c>
      <c r="N326" s="103" t="str">
        <f t="shared" ref="N326:W326" si="106">N30</f>
        <v>-</v>
      </c>
      <c r="O326" s="103" t="str">
        <f t="shared" si="106"/>
        <v>-</v>
      </c>
      <c r="P326" s="103" t="str">
        <f t="shared" si="106"/>
        <v>-</v>
      </c>
      <c r="Q326" s="103">
        <f>AVERAGE(Q30:Q34)</f>
        <v>5.5</v>
      </c>
      <c r="R326" s="103">
        <f>AVERAGE(R30:R34)</f>
        <v>18.600000000000001</v>
      </c>
      <c r="S326" s="103">
        <f>AVERAGE(S30:S34)</f>
        <v>22.333333333333332</v>
      </c>
      <c r="T326" s="103">
        <f>AVERAGE(T30:T34)</f>
        <v>14.6</v>
      </c>
      <c r="U326" s="103" t="str">
        <f t="shared" si="106"/>
        <v>-</v>
      </c>
      <c r="V326" s="103" t="str">
        <f t="shared" si="106"/>
        <v>-</v>
      </c>
      <c r="W326" s="103" t="str">
        <f t="shared" si="106"/>
        <v>-</v>
      </c>
      <c r="X326" s="103">
        <f>AVERAGE(X30:X34)</f>
        <v>48.8</v>
      </c>
    </row>
    <row r="327" spans="1:24">
      <c r="A327" s="68" t="s">
        <v>14</v>
      </c>
      <c r="B327" s="103" t="str">
        <f>B35</f>
        <v>-</v>
      </c>
      <c r="C327" s="103" t="str">
        <f t="shared" ref="C327:D327" si="107">C35</f>
        <v>-</v>
      </c>
      <c r="D327" s="103" t="str">
        <f t="shared" si="107"/>
        <v>-</v>
      </c>
      <c r="E327" s="103">
        <f>AVERAGE(E35:E39)</f>
        <v>94</v>
      </c>
      <c r="F327" s="103">
        <f t="shared" ref="F327:I327" si="108">AVERAGE(F35:F39)</f>
        <v>157</v>
      </c>
      <c r="G327" s="103">
        <f t="shared" si="108"/>
        <v>268.33333333333331</v>
      </c>
      <c r="H327" s="103">
        <f t="shared" si="108"/>
        <v>21</v>
      </c>
      <c r="I327" s="103">
        <f t="shared" si="108"/>
        <v>38.25</v>
      </c>
      <c r="J327" s="103" t="str">
        <f t="shared" ref="J327:K327" si="109">J35</f>
        <v>-</v>
      </c>
      <c r="K327" s="103" t="str">
        <f t="shared" si="109"/>
        <v>-</v>
      </c>
      <c r="L327" s="103">
        <f t="shared" ref="L327" si="110">AVERAGE(L35:L39)</f>
        <v>443.5</v>
      </c>
      <c r="N327" s="103" t="str">
        <f t="shared" ref="N327:P327" si="111">N35</f>
        <v>-</v>
      </c>
      <c r="O327" s="103" t="str">
        <f t="shared" si="111"/>
        <v>-</v>
      </c>
      <c r="P327" s="103" t="str">
        <f t="shared" si="111"/>
        <v>-</v>
      </c>
      <c r="Q327" s="103">
        <f t="shared" ref="Q327:S327" si="112">AVERAGE(Q35:Q39)</f>
        <v>3</v>
      </c>
      <c r="R327" s="103">
        <f t="shared" si="112"/>
        <v>8.5</v>
      </c>
      <c r="S327" s="103">
        <f t="shared" si="112"/>
        <v>25.5</v>
      </c>
      <c r="T327" s="103" t="str">
        <f t="shared" ref="T327:W327" si="113">T35</f>
        <v>-</v>
      </c>
      <c r="U327" s="103">
        <f>AVERAGE(U35:U39)</f>
        <v>4</v>
      </c>
      <c r="V327" s="103" t="str">
        <f t="shared" si="113"/>
        <v>-</v>
      </c>
      <c r="W327" s="103" t="str">
        <f t="shared" si="113"/>
        <v>-</v>
      </c>
      <c r="X327" s="103">
        <f t="shared" ref="X327" si="114">AVERAGE(X35:X39)</f>
        <v>26.333333333333332</v>
      </c>
    </row>
    <row r="328" spans="1:24">
      <c r="A328" s="68">
        <v>2011</v>
      </c>
      <c r="B328" s="103" t="str">
        <f t="shared" ref="B328:L328" si="115">B40</f>
        <v>-</v>
      </c>
      <c r="C328" s="103" t="str">
        <f t="shared" si="115"/>
        <v>-</v>
      </c>
      <c r="D328" s="103" t="str">
        <f t="shared" si="115"/>
        <v>-</v>
      </c>
      <c r="E328" s="103">
        <f t="shared" si="115"/>
        <v>36</v>
      </c>
      <c r="F328" s="103">
        <f t="shared" si="115"/>
        <v>12</v>
      </c>
      <c r="G328" s="103">
        <f t="shared" si="115"/>
        <v>42</v>
      </c>
      <c r="H328" s="103">
        <f t="shared" si="115"/>
        <v>18</v>
      </c>
      <c r="I328" s="103">
        <f t="shared" si="115"/>
        <v>5</v>
      </c>
      <c r="J328" s="103" t="str">
        <f t="shared" si="115"/>
        <v>-</v>
      </c>
      <c r="K328" s="103" t="str">
        <f t="shared" si="115"/>
        <v>-</v>
      </c>
      <c r="L328" s="103">
        <f t="shared" si="115"/>
        <v>113</v>
      </c>
      <c r="N328" s="103" t="str">
        <f t="shared" ref="N328:X328" si="116">N40</f>
        <v>-</v>
      </c>
      <c r="O328" s="103" t="str">
        <f t="shared" si="116"/>
        <v>-</v>
      </c>
      <c r="P328" s="103" t="str">
        <f t="shared" si="116"/>
        <v>-</v>
      </c>
      <c r="Q328" s="103" t="str">
        <f t="shared" si="116"/>
        <v>-</v>
      </c>
      <c r="R328" s="103" t="str">
        <f t="shared" si="116"/>
        <v>-</v>
      </c>
      <c r="S328" s="103" t="str">
        <f t="shared" si="116"/>
        <v>-</v>
      </c>
      <c r="T328" s="103" t="str">
        <f t="shared" si="116"/>
        <v>-</v>
      </c>
      <c r="U328" s="103" t="str">
        <f t="shared" si="116"/>
        <v>-</v>
      </c>
      <c r="V328" s="103" t="str">
        <f t="shared" si="116"/>
        <v>-</v>
      </c>
      <c r="W328" s="103" t="str">
        <f t="shared" si="116"/>
        <v>-</v>
      </c>
      <c r="X328" s="103" t="str">
        <f t="shared" si="116"/>
        <v>-</v>
      </c>
    </row>
    <row r="329" spans="1:24">
      <c r="A329" s="68">
        <v>2012</v>
      </c>
      <c r="B329" s="103" t="str">
        <f t="shared" ref="B329:L329" si="117">B41</f>
        <v>-</v>
      </c>
      <c r="C329" s="103" t="str">
        <f t="shared" si="117"/>
        <v>-</v>
      </c>
      <c r="D329" s="103" t="str">
        <f t="shared" si="117"/>
        <v>-</v>
      </c>
      <c r="E329" s="103">
        <f t="shared" si="117"/>
        <v>115</v>
      </c>
      <c r="F329" s="103">
        <f t="shared" si="117"/>
        <v>761</v>
      </c>
      <c r="G329" s="103">
        <f t="shared" si="117"/>
        <v>4761</v>
      </c>
      <c r="H329" s="103">
        <f t="shared" si="117"/>
        <v>1469</v>
      </c>
      <c r="I329" s="103">
        <f t="shared" si="117"/>
        <v>326</v>
      </c>
      <c r="J329" s="103" t="str">
        <f t="shared" si="117"/>
        <v>-</v>
      </c>
      <c r="K329" s="103" t="str">
        <f t="shared" si="117"/>
        <v>-</v>
      </c>
      <c r="L329" s="103">
        <f t="shared" si="117"/>
        <v>7432</v>
      </c>
      <c r="N329" s="103" t="str">
        <f t="shared" ref="N329:X329" si="118">N41</f>
        <v>-</v>
      </c>
      <c r="O329" s="103" t="str">
        <f t="shared" si="118"/>
        <v>-</v>
      </c>
      <c r="P329" s="103" t="str">
        <f t="shared" si="118"/>
        <v>-</v>
      </c>
      <c r="Q329" s="103" t="str">
        <f t="shared" si="118"/>
        <v>-</v>
      </c>
      <c r="R329" s="103">
        <f t="shared" si="118"/>
        <v>23</v>
      </c>
      <c r="S329" s="103">
        <f t="shared" si="118"/>
        <v>27</v>
      </c>
      <c r="T329" s="103" t="str">
        <f t="shared" si="118"/>
        <v>-</v>
      </c>
      <c r="U329" s="103" t="str">
        <f t="shared" si="118"/>
        <v>-</v>
      </c>
      <c r="V329" s="103" t="str">
        <f t="shared" si="118"/>
        <v>-</v>
      </c>
      <c r="W329" s="103" t="str">
        <f t="shared" si="118"/>
        <v>-</v>
      </c>
      <c r="X329" s="103">
        <f t="shared" si="118"/>
        <v>50</v>
      </c>
    </row>
    <row r="330" spans="1:24">
      <c r="A330" s="68">
        <v>2013</v>
      </c>
      <c r="B330" s="103" t="str">
        <f t="shared" ref="B330:L330" si="119">B42</f>
        <v>-</v>
      </c>
      <c r="C330" s="103" t="str">
        <f t="shared" si="119"/>
        <v>-</v>
      </c>
      <c r="D330" s="103" t="str">
        <f t="shared" si="119"/>
        <v>-</v>
      </c>
      <c r="E330" s="103">
        <f t="shared" si="119"/>
        <v>140</v>
      </c>
      <c r="F330" s="103">
        <f t="shared" si="119"/>
        <v>2913</v>
      </c>
      <c r="G330" s="103">
        <f t="shared" si="119"/>
        <v>2726</v>
      </c>
      <c r="H330" s="103">
        <f t="shared" si="119"/>
        <v>284</v>
      </c>
      <c r="I330" s="103">
        <f t="shared" si="119"/>
        <v>0</v>
      </c>
      <c r="J330" s="103" t="str">
        <f t="shared" si="119"/>
        <v>-</v>
      </c>
      <c r="K330" s="103" t="str">
        <f t="shared" si="119"/>
        <v>-</v>
      </c>
      <c r="L330" s="103">
        <f t="shared" si="119"/>
        <v>6063</v>
      </c>
      <c r="N330" s="103" t="str">
        <f t="shared" ref="N330:X330" si="120">N42</f>
        <v>-</v>
      </c>
      <c r="O330" s="103" t="str">
        <f t="shared" si="120"/>
        <v>-</v>
      </c>
      <c r="P330" s="103" t="str">
        <f t="shared" si="120"/>
        <v>-</v>
      </c>
      <c r="Q330" s="103" t="str">
        <f t="shared" si="120"/>
        <v>-</v>
      </c>
      <c r="R330" s="103">
        <f t="shared" si="120"/>
        <v>22</v>
      </c>
      <c r="S330" s="103">
        <f t="shared" si="120"/>
        <v>19</v>
      </c>
      <c r="T330" s="103" t="str">
        <f t="shared" si="120"/>
        <v>-</v>
      </c>
      <c r="U330" s="103" t="str">
        <f t="shared" si="120"/>
        <v>-</v>
      </c>
      <c r="V330" s="103" t="str">
        <f t="shared" si="120"/>
        <v>-</v>
      </c>
      <c r="W330" s="103" t="str">
        <f t="shared" si="120"/>
        <v>-</v>
      </c>
      <c r="X330" s="103">
        <f t="shared" si="120"/>
        <v>41</v>
      </c>
    </row>
    <row r="331" spans="1:24">
      <c r="A331" s="68">
        <v>2014</v>
      </c>
      <c r="B331" s="103" t="str">
        <f t="shared" ref="B331:L331" si="121">B43</f>
        <v>-</v>
      </c>
      <c r="C331" s="103" t="str">
        <f t="shared" si="121"/>
        <v>-</v>
      </c>
      <c r="D331" s="103" t="str">
        <f t="shared" si="121"/>
        <v>-</v>
      </c>
      <c r="E331" s="103">
        <f t="shared" si="121"/>
        <v>1522</v>
      </c>
      <c r="F331" s="103">
        <f t="shared" si="121"/>
        <v>402</v>
      </c>
      <c r="G331" s="103">
        <f t="shared" si="121"/>
        <v>1284</v>
      </c>
      <c r="H331" s="103">
        <f t="shared" si="121"/>
        <v>25</v>
      </c>
      <c r="I331" s="103">
        <f t="shared" si="121"/>
        <v>0</v>
      </c>
      <c r="J331" s="103" t="str">
        <f t="shared" si="121"/>
        <v>-</v>
      </c>
      <c r="K331" s="103" t="str">
        <f t="shared" si="121"/>
        <v>-</v>
      </c>
      <c r="L331" s="103">
        <f t="shared" si="121"/>
        <v>3233</v>
      </c>
      <c r="N331" s="103" t="str">
        <f t="shared" ref="N331:X331" si="122">N43</f>
        <v>-</v>
      </c>
      <c r="O331" s="103" t="str">
        <f t="shared" si="122"/>
        <v>-</v>
      </c>
      <c r="P331" s="103" t="str">
        <f t="shared" si="122"/>
        <v>-</v>
      </c>
      <c r="Q331" s="103" t="str">
        <f t="shared" si="122"/>
        <v>-</v>
      </c>
      <c r="R331" s="103">
        <f t="shared" si="122"/>
        <v>16</v>
      </c>
      <c r="S331" s="103">
        <f t="shared" si="122"/>
        <v>50</v>
      </c>
      <c r="T331" s="103" t="str">
        <f t="shared" si="122"/>
        <v>-</v>
      </c>
      <c r="U331" s="103" t="str">
        <f t="shared" si="122"/>
        <v>-</v>
      </c>
      <c r="V331" s="103" t="str">
        <f t="shared" si="122"/>
        <v>-</v>
      </c>
      <c r="W331" s="103" t="str">
        <f t="shared" si="122"/>
        <v>-</v>
      </c>
      <c r="X331" s="103">
        <f t="shared" si="122"/>
        <v>66</v>
      </c>
    </row>
    <row r="332" spans="1:24">
      <c r="A332" s="68">
        <v>2015</v>
      </c>
      <c r="B332" s="103" t="str">
        <f t="shared" ref="B332:L332" si="123">B44</f>
        <v>-</v>
      </c>
      <c r="C332" s="103" t="str">
        <f t="shared" si="123"/>
        <v>-</v>
      </c>
      <c r="D332" s="103" t="str">
        <f t="shared" si="123"/>
        <v>-</v>
      </c>
      <c r="E332" s="103">
        <f t="shared" si="123"/>
        <v>23</v>
      </c>
      <c r="F332" s="103">
        <f t="shared" si="123"/>
        <v>19</v>
      </c>
      <c r="G332" s="103">
        <f t="shared" si="123"/>
        <v>0</v>
      </c>
      <c r="H332" s="103">
        <f t="shared" si="123"/>
        <v>22</v>
      </c>
      <c r="I332" s="103">
        <f t="shared" si="123"/>
        <v>0</v>
      </c>
      <c r="J332" s="103" t="str">
        <f t="shared" si="123"/>
        <v>-</v>
      </c>
      <c r="K332" s="103" t="str">
        <f t="shared" si="123"/>
        <v>-</v>
      </c>
      <c r="L332" s="103">
        <f t="shared" si="123"/>
        <v>64</v>
      </c>
      <c r="N332" s="103" t="str">
        <f t="shared" ref="N332:X332" si="124">N44</f>
        <v>-</v>
      </c>
      <c r="O332" s="103" t="str">
        <f t="shared" si="124"/>
        <v>-</v>
      </c>
      <c r="P332" s="103" t="str">
        <f t="shared" si="124"/>
        <v>-</v>
      </c>
      <c r="Q332" s="103" t="str">
        <f t="shared" si="124"/>
        <v>-</v>
      </c>
      <c r="R332" s="103" t="str">
        <f t="shared" si="124"/>
        <v>-</v>
      </c>
      <c r="S332" s="103" t="str">
        <f t="shared" si="124"/>
        <v>-</v>
      </c>
      <c r="T332" s="103" t="str">
        <f t="shared" si="124"/>
        <v>-</v>
      </c>
      <c r="U332" s="103" t="str">
        <f t="shared" si="124"/>
        <v>-</v>
      </c>
      <c r="V332" s="103" t="str">
        <f t="shared" si="124"/>
        <v>-</v>
      </c>
      <c r="W332" s="103" t="str">
        <f t="shared" si="124"/>
        <v>-</v>
      </c>
      <c r="X332" s="103" t="str">
        <f t="shared" si="124"/>
        <v>-</v>
      </c>
    </row>
    <row r="333" spans="1:24">
      <c r="A333" s="68">
        <v>2016</v>
      </c>
      <c r="B333" s="103" t="str">
        <f t="shared" ref="B333:L333" si="125">B45</f>
        <v>-</v>
      </c>
      <c r="C333" s="103" t="str">
        <f t="shared" si="125"/>
        <v>-</v>
      </c>
      <c r="D333" s="103" t="str">
        <f t="shared" si="125"/>
        <v>-</v>
      </c>
      <c r="E333" s="103">
        <f t="shared" si="125"/>
        <v>4</v>
      </c>
      <c r="F333" s="103">
        <f t="shared" si="125"/>
        <v>9</v>
      </c>
      <c r="G333" s="103">
        <f t="shared" si="125"/>
        <v>20</v>
      </c>
      <c r="H333" s="103">
        <f t="shared" si="125"/>
        <v>0</v>
      </c>
      <c r="I333" s="103">
        <f t="shared" si="125"/>
        <v>0</v>
      </c>
      <c r="J333" s="103" t="str">
        <f t="shared" si="125"/>
        <v>-</v>
      </c>
      <c r="K333" s="103" t="str">
        <f t="shared" si="125"/>
        <v>-</v>
      </c>
      <c r="L333" s="103">
        <f t="shared" si="125"/>
        <v>33</v>
      </c>
      <c r="N333" s="103" t="str">
        <f t="shared" ref="N333:X333" si="126">N45</f>
        <v>-</v>
      </c>
      <c r="O333" s="103" t="str">
        <f t="shared" si="126"/>
        <v>-</v>
      </c>
      <c r="P333" s="103" t="str">
        <f t="shared" si="126"/>
        <v>-</v>
      </c>
      <c r="Q333" s="103" t="str">
        <f t="shared" si="126"/>
        <v>-</v>
      </c>
      <c r="R333" s="103" t="str">
        <f t="shared" si="126"/>
        <v>-</v>
      </c>
      <c r="S333" s="103" t="str">
        <f t="shared" si="126"/>
        <v>-</v>
      </c>
      <c r="T333" s="103" t="str">
        <f t="shared" si="126"/>
        <v>-</v>
      </c>
      <c r="U333" s="103" t="str">
        <f t="shared" si="126"/>
        <v>-</v>
      </c>
      <c r="V333" s="103" t="str">
        <f t="shared" si="126"/>
        <v>-</v>
      </c>
      <c r="W333" s="103" t="str">
        <f t="shared" si="126"/>
        <v>-</v>
      </c>
      <c r="X333" s="103" t="str">
        <f t="shared" si="126"/>
        <v>-</v>
      </c>
    </row>
    <row r="334" spans="1:24">
      <c r="A334" s="68">
        <v>2017</v>
      </c>
      <c r="B334" s="103" t="str">
        <f t="shared" ref="B334:L334" si="127">B46</f>
        <v>-</v>
      </c>
      <c r="C334" s="103" t="str">
        <f t="shared" si="127"/>
        <v>-</v>
      </c>
      <c r="D334" s="103" t="str">
        <f t="shared" si="127"/>
        <v>-</v>
      </c>
      <c r="E334" s="103" t="str">
        <f t="shared" si="127"/>
        <v>-</v>
      </c>
      <c r="F334" s="103" t="str">
        <f t="shared" si="127"/>
        <v>-</v>
      </c>
      <c r="G334" s="103" t="str">
        <f t="shared" si="127"/>
        <v>-</v>
      </c>
      <c r="H334" s="103" t="str">
        <f t="shared" si="127"/>
        <v>-</v>
      </c>
      <c r="I334" s="103" t="str">
        <f t="shared" si="127"/>
        <v>-</v>
      </c>
      <c r="J334" s="103" t="str">
        <f t="shared" si="127"/>
        <v>-</v>
      </c>
      <c r="K334" s="103" t="str">
        <f t="shared" si="127"/>
        <v>-</v>
      </c>
      <c r="L334" s="103" t="str">
        <f t="shared" si="127"/>
        <v>-</v>
      </c>
      <c r="N334" s="103" t="str">
        <f t="shared" ref="N334:X334" si="128">N46</f>
        <v>-</v>
      </c>
      <c r="O334" s="103" t="str">
        <f t="shared" si="128"/>
        <v>-</v>
      </c>
      <c r="P334" s="103" t="str">
        <f t="shared" si="128"/>
        <v>-</v>
      </c>
      <c r="Q334" s="103" t="str">
        <f t="shared" si="128"/>
        <v>-</v>
      </c>
      <c r="R334" s="103" t="str">
        <f t="shared" si="128"/>
        <v>-</v>
      </c>
      <c r="S334" s="103" t="str">
        <f t="shared" si="128"/>
        <v>-</v>
      </c>
      <c r="T334" s="103" t="str">
        <f t="shared" si="128"/>
        <v>-</v>
      </c>
      <c r="U334" s="103" t="str">
        <f t="shared" si="128"/>
        <v>-</v>
      </c>
      <c r="V334" s="103" t="str">
        <f t="shared" si="128"/>
        <v>-</v>
      </c>
      <c r="W334" s="103" t="str">
        <f t="shared" si="128"/>
        <v>-</v>
      </c>
      <c r="X334" s="103" t="str">
        <f t="shared" si="128"/>
        <v>-</v>
      </c>
    </row>
    <row r="335" spans="1:24">
      <c r="A335" s="68">
        <v>2018</v>
      </c>
      <c r="B335" s="103" t="str">
        <f t="shared" ref="B335:L335" si="129">B47</f>
        <v>-</v>
      </c>
      <c r="C335" s="103" t="str">
        <f t="shared" si="129"/>
        <v>-</v>
      </c>
      <c r="D335" s="103" t="str">
        <f t="shared" si="129"/>
        <v>-</v>
      </c>
      <c r="E335" s="103" t="str">
        <f t="shared" si="129"/>
        <v>-</v>
      </c>
      <c r="F335" s="103">
        <f t="shared" si="129"/>
        <v>124</v>
      </c>
      <c r="G335" s="103">
        <f t="shared" si="129"/>
        <v>128</v>
      </c>
      <c r="H335" s="103">
        <f t="shared" si="129"/>
        <v>76</v>
      </c>
      <c r="I335" s="103">
        <f t="shared" si="129"/>
        <v>0</v>
      </c>
      <c r="J335" s="103" t="str">
        <f t="shared" si="129"/>
        <v>-</v>
      </c>
      <c r="K335" s="103" t="str">
        <f t="shared" si="129"/>
        <v>-</v>
      </c>
      <c r="L335" s="103">
        <f t="shared" si="129"/>
        <v>328</v>
      </c>
      <c r="N335" s="103" t="str">
        <f t="shared" ref="N335:X335" si="130">N47</f>
        <v>-</v>
      </c>
      <c r="O335" s="103" t="str">
        <f t="shared" si="130"/>
        <v>-</v>
      </c>
      <c r="P335" s="103" t="str">
        <f t="shared" si="130"/>
        <v>-</v>
      </c>
      <c r="Q335" s="103" t="str">
        <f t="shared" si="130"/>
        <v>-</v>
      </c>
      <c r="R335" s="103">
        <f t="shared" si="130"/>
        <v>8</v>
      </c>
      <c r="S335" s="103">
        <f t="shared" si="130"/>
        <v>16</v>
      </c>
      <c r="T335" s="103" t="str">
        <f t="shared" si="130"/>
        <v>-</v>
      </c>
      <c r="U335" s="103" t="str">
        <f t="shared" si="130"/>
        <v>-</v>
      </c>
      <c r="V335" s="103" t="str">
        <f t="shared" si="130"/>
        <v>-</v>
      </c>
      <c r="W335" s="103" t="str">
        <f t="shared" si="130"/>
        <v>-</v>
      </c>
      <c r="X335" s="103">
        <f t="shared" si="130"/>
        <v>24</v>
      </c>
    </row>
    <row r="336" spans="1:24">
      <c r="A336" s="192">
        <v>2019</v>
      </c>
      <c r="B336" s="103" t="str">
        <f t="shared" ref="B336:L336" si="131">B48</f>
        <v>-</v>
      </c>
      <c r="C336" s="103" t="str">
        <f t="shared" si="131"/>
        <v>-</v>
      </c>
      <c r="D336" s="103" t="str">
        <f t="shared" si="131"/>
        <v>-</v>
      </c>
      <c r="E336" s="103">
        <f t="shared" si="131"/>
        <v>1</v>
      </c>
      <c r="F336" s="103">
        <f t="shared" si="131"/>
        <v>33</v>
      </c>
      <c r="G336" s="103">
        <f t="shared" si="131"/>
        <v>10</v>
      </c>
      <c r="H336" s="103">
        <f t="shared" si="131"/>
        <v>13</v>
      </c>
      <c r="I336" s="103">
        <f t="shared" si="131"/>
        <v>4</v>
      </c>
      <c r="J336" s="103" t="str">
        <f t="shared" si="131"/>
        <v>-</v>
      </c>
      <c r="K336" s="103" t="str">
        <f t="shared" si="131"/>
        <v>-</v>
      </c>
      <c r="L336" s="103">
        <f t="shared" si="131"/>
        <v>61</v>
      </c>
      <c r="N336" s="103" t="str">
        <f t="shared" ref="N336:X336" si="132">N48</f>
        <v>-</v>
      </c>
      <c r="O336" s="103" t="str">
        <f t="shared" si="132"/>
        <v>-</v>
      </c>
      <c r="P336" s="103" t="str">
        <f t="shared" si="132"/>
        <v>-</v>
      </c>
      <c r="Q336" s="103" t="str">
        <f t="shared" si="132"/>
        <v>-</v>
      </c>
      <c r="R336" s="103" t="str">
        <f t="shared" si="132"/>
        <v>-</v>
      </c>
      <c r="S336" s="103">
        <f t="shared" si="132"/>
        <v>4</v>
      </c>
      <c r="T336" s="103">
        <f t="shared" si="132"/>
        <v>4</v>
      </c>
      <c r="U336" s="103" t="str">
        <f t="shared" si="132"/>
        <v>-</v>
      </c>
      <c r="V336" s="103" t="str">
        <f t="shared" si="132"/>
        <v>-</v>
      </c>
      <c r="W336" s="103" t="str">
        <f t="shared" si="132"/>
        <v>-</v>
      </c>
      <c r="X336" s="103">
        <f t="shared" si="132"/>
        <v>8</v>
      </c>
    </row>
    <row r="337" spans="1:25" ht="11.4">
      <c r="A337" s="192" t="s">
        <v>65</v>
      </c>
      <c r="B337" s="103" t="str">
        <f t="shared" ref="B337:L337" si="133">B49</f>
        <v>-</v>
      </c>
      <c r="C337" s="103" t="str">
        <f t="shared" si="133"/>
        <v>-</v>
      </c>
      <c r="D337" s="103" t="str">
        <f t="shared" si="133"/>
        <v>-</v>
      </c>
      <c r="E337" s="103" t="str">
        <f t="shared" si="133"/>
        <v>-</v>
      </c>
      <c r="F337" s="103" t="str">
        <f t="shared" si="133"/>
        <v>--</v>
      </c>
      <c r="G337" s="103">
        <f t="shared" si="133"/>
        <v>318</v>
      </c>
      <c r="H337" s="103">
        <f t="shared" si="133"/>
        <v>65</v>
      </c>
      <c r="I337" s="103" t="str">
        <f t="shared" si="133"/>
        <v>-</v>
      </c>
      <c r="J337" s="103" t="str">
        <f t="shared" si="133"/>
        <v>-</v>
      </c>
      <c r="K337" s="103" t="str">
        <f t="shared" si="133"/>
        <v>-</v>
      </c>
      <c r="L337" s="103">
        <f t="shared" si="133"/>
        <v>383</v>
      </c>
      <c r="N337" s="103" t="str">
        <f t="shared" ref="N337:X337" si="134">N49</f>
        <v>-</v>
      </c>
      <c r="O337" s="103" t="str">
        <f t="shared" si="134"/>
        <v>-</v>
      </c>
      <c r="P337" s="103" t="str">
        <f t="shared" si="134"/>
        <v>-</v>
      </c>
      <c r="Q337" s="103" t="str">
        <f t="shared" si="134"/>
        <v>-</v>
      </c>
      <c r="R337" s="103" t="str">
        <f t="shared" si="134"/>
        <v>-</v>
      </c>
      <c r="S337" s="103">
        <f t="shared" si="134"/>
        <v>14</v>
      </c>
      <c r="T337" s="103" t="str">
        <f t="shared" si="134"/>
        <v>-</v>
      </c>
      <c r="U337" s="103" t="str">
        <f t="shared" si="134"/>
        <v>-</v>
      </c>
      <c r="V337" s="103" t="str">
        <f t="shared" si="134"/>
        <v>-</v>
      </c>
      <c r="W337" s="103" t="str">
        <f t="shared" si="134"/>
        <v>-</v>
      </c>
      <c r="X337" s="103">
        <f t="shared" si="134"/>
        <v>14</v>
      </c>
    </row>
    <row r="338" spans="1:25">
      <c r="A338" s="192">
        <v>2021</v>
      </c>
      <c r="B338" s="103" t="str">
        <f t="shared" ref="B338:L338" si="135">B50</f>
        <v>-</v>
      </c>
      <c r="C338" s="103" t="str">
        <f t="shared" si="135"/>
        <v>-</v>
      </c>
      <c r="D338" s="103" t="str">
        <f t="shared" si="135"/>
        <v>-</v>
      </c>
      <c r="E338" s="103" t="str">
        <f t="shared" si="135"/>
        <v>-</v>
      </c>
      <c r="F338" s="103">
        <f t="shared" si="135"/>
        <v>16</v>
      </c>
      <c r="G338" s="103">
        <f t="shared" si="135"/>
        <v>73</v>
      </c>
      <c r="H338" s="103">
        <f t="shared" si="135"/>
        <v>0</v>
      </c>
      <c r="I338" s="103" t="str">
        <f t="shared" si="135"/>
        <v>-</v>
      </c>
      <c r="J338" s="103" t="str">
        <f t="shared" si="135"/>
        <v>-</v>
      </c>
      <c r="K338" s="103" t="str">
        <f t="shared" si="135"/>
        <v>-</v>
      </c>
      <c r="L338" s="103">
        <f t="shared" si="135"/>
        <v>89</v>
      </c>
      <c r="N338" s="103" t="str">
        <f t="shared" ref="N338:X338" si="136">N50</f>
        <v>-</v>
      </c>
      <c r="O338" s="103" t="str">
        <f t="shared" si="136"/>
        <v>-</v>
      </c>
      <c r="P338" s="103" t="str">
        <f t="shared" si="136"/>
        <v>-</v>
      </c>
      <c r="Q338" s="103" t="str">
        <f t="shared" si="136"/>
        <v>-</v>
      </c>
      <c r="R338" s="103" t="str">
        <f t="shared" si="136"/>
        <v>-</v>
      </c>
      <c r="S338" s="103" t="str">
        <f t="shared" si="136"/>
        <v>-</v>
      </c>
      <c r="T338" s="103" t="str">
        <f t="shared" si="136"/>
        <v>-</v>
      </c>
      <c r="U338" s="103" t="str">
        <f t="shared" si="136"/>
        <v>-</v>
      </c>
      <c r="V338" s="103" t="str">
        <f t="shared" si="136"/>
        <v>-</v>
      </c>
      <c r="W338" s="103" t="str">
        <f t="shared" si="136"/>
        <v>-</v>
      </c>
      <c r="X338" s="103" t="str">
        <f t="shared" si="136"/>
        <v>-</v>
      </c>
    </row>
    <row r="339" spans="1:25">
      <c r="A339" s="192">
        <v>2022</v>
      </c>
      <c r="B339" s="103" t="str">
        <f t="shared" ref="B339:L339" si="137">B51</f>
        <v>-</v>
      </c>
      <c r="C339" s="103" t="str">
        <f t="shared" si="137"/>
        <v>-</v>
      </c>
      <c r="D339" s="103" t="str">
        <f t="shared" si="137"/>
        <v>-</v>
      </c>
      <c r="E339" s="103">
        <f t="shared" si="137"/>
        <v>1154</v>
      </c>
      <c r="F339" s="103" t="str">
        <f t="shared" si="137"/>
        <v>-</v>
      </c>
      <c r="G339" s="103" t="str">
        <f t="shared" si="137"/>
        <v>-</v>
      </c>
      <c r="H339" s="103">
        <f t="shared" si="137"/>
        <v>29</v>
      </c>
      <c r="I339" s="103">
        <f t="shared" si="137"/>
        <v>4</v>
      </c>
      <c r="J339" s="103" t="str">
        <f t="shared" si="137"/>
        <v>-</v>
      </c>
      <c r="K339" s="103" t="str">
        <f t="shared" si="137"/>
        <v>-</v>
      </c>
      <c r="L339" s="103">
        <f t="shared" si="137"/>
        <v>1187</v>
      </c>
      <c r="N339" s="103" t="str">
        <f t="shared" ref="N339:X339" si="138">N51</f>
        <v>-</v>
      </c>
      <c r="O339" s="103" t="str">
        <f t="shared" si="138"/>
        <v>-</v>
      </c>
      <c r="P339" s="103" t="str">
        <f t="shared" si="138"/>
        <v>-</v>
      </c>
      <c r="Q339" s="103" t="str">
        <f t="shared" si="138"/>
        <v>-</v>
      </c>
      <c r="R339" s="103" t="str">
        <f t="shared" si="138"/>
        <v>-</v>
      </c>
      <c r="S339" s="103" t="str">
        <f t="shared" si="138"/>
        <v>-</v>
      </c>
      <c r="T339" s="103" t="str">
        <f t="shared" si="138"/>
        <v>-</v>
      </c>
      <c r="U339" s="103" t="str">
        <f t="shared" si="138"/>
        <v>-</v>
      </c>
      <c r="V339" s="103" t="str">
        <f t="shared" si="138"/>
        <v>-</v>
      </c>
      <c r="W339" s="103" t="str">
        <f t="shared" si="138"/>
        <v>-</v>
      </c>
      <c r="X339" s="103" t="str">
        <f t="shared" si="138"/>
        <v>-</v>
      </c>
    </row>
    <row r="340" spans="1:25">
      <c r="A340" s="192">
        <v>2023</v>
      </c>
      <c r="B340" s="103" t="str">
        <f>B52</f>
        <v>-</v>
      </c>
      <c r="C340" s="103" t="str">
        <f t="shared" ref="C340:X341" si="139">C52</f>
        <v>-</v>
      </c>
      <c r="D340" s="103" t="str">
        <f t="shared" si="139"/>
        <v>-</v>
      </c>
      <c r="E340" s="103" t="str">
        <f t="shared" si="139"/>
        <v>-</v>
      </c>
      <c r="F340" s="103" t="str">
        <f t="shared" si="139"/>
        <v>-</v>
      </c>
      <c r="G340" s="103" t="str">
        <f t="shared" si="139"/>
        <v>-</v>
      </c>
      <c r="H340" s="103" t="str">
        <f t="shared" si="139"/>
        <v>-</v>
      </c>
      <c r="I340" s="103" t="str">
        <f t="shared" si="139"/>
        <v>-</v>
      </c>
      <c r="J340" s="103" t="str">
        <f t="shared" si="139"/>
        <v>-</v>
      </c>
      <c r="K340" s="103" t="str">
        <f t="shared" si="139"/>
        <v>-</v>
      </c>
      <c r="L340" s="103" t="str">
        <f t="shared" si="139"/>
        <v>-</v>
      </c>
      <c r="N340" s="103" t="str">
        <f t="shared" si="139"/>
        <v>-</v>
      </c>
      <c r="O340" s="103" t="str">
        <f t="shared" si="139"/>
        <v>-</v>
      </c>
      <c r="P340" s="103" t="str">
        <f t="shared" si="139"/>
        <v>-</v>
      </c>
      <c r="Q340" s="103" t="str">
        <f t="shared" si="139"/>
        <v>-</v>
      </c>
      <c r="R340" s="103" t="str">
        <f t="shared" si="139"/>
        <v>-</v>
      </c>
      <c r="S340" s="103" t="str">
        <f t="shared" si="139"/>
        <v>-</v>
      </c>
      <c r="T340" s="103" t="str">
        <f t="shared" si="139"/>
        <v>-</v>
      </c>
      <c r="U340" s="103" t="str">
        <f t="shared" si="139"/>
        <v>-</v>
      </c>
      <c r="V340" s="103" t="str">
        <f t="shared" si="139"/>
        <v>-</v>
      </c>
      <c r="W340" s="103" t="str">
        <f t="shared" si="139"/>
        <v>-</v>
      </c>
      <c r="X340" s="103" t="str">
        <f t="shared" si="139"/>
        <v>-</v>
      </c>
    </row>
    <row r="341" spans="1:25">
      <c r="A341" s="192">
        <v>2024</v>
      </c>
      <c r="B341" s="103" t="str">
        <f>B53</f>
        <v>-</v>
      </c>
      <c r="C341" s="103" t="str">
        <f t="shared" si="139"/>
        <v>-</v>
      </c>
      <c r="D341" s="103" t="str">
        <f t="shared" si="139"/>
        <v>-</v>
      </c>
      <c r="E341" s="103" t="str">
        <f t="shared" si="139"/>
        <v>-</v>
      </c>
      <c r="F341" s="103" t="str">
        <f t="shared" si="139"/>
        <v>-</v>
      </c>
      <c r="G341" s="103" t="str">
        <f t="shared" si="139"/>
        <v>-</v>
      </c>
      <c r="H341" s="103" t="str">
        <f t="shared" si="139"/>
        <v>-</v>
      </c>
      <c r="I341" s="103" t="str">
        <f t="shared" si="139"/>
        <v>-</v>
      </c>
      <c r="J341" s="103" t="str">
        <f t="shared" si="139"/>
        <v>-</v>
      </c>
      <c r="K341" s="103" t="str">
        <f t="shared" si="139"/>
        <v>-</v>
      </c>
      <c r="L341" s="103" t="str">
        <f t="shared" si="139"/>
        <v>-</v>
      </c>
      <c r="N341" s="103" t="str">
        <f t="shared" si="139"/>
        <v>-</v>
      </c>
      <c r="O341" s="103" t="str">
        <f t="shared" si="139"/>
        <v>-</v>
      </c>
      <c r="P341" s="103" t="str">
        <f t="shared" si="139"/>
        <v>-</v>
      </c>
      <c r="Q341" s="103" t="str">
        <f t="shared" si="139"/>
        <v>-</v>
      </c>
      <c r="R341" s="103" t="str">
        <f t="shared" si="139"/>
        <v>-</v>
      </c>
      <c r="S341" s="103" t="str">
        <f t="shared" si="139"/>
        <v>-</v>
      </c>
      <c r="T341" s="103" t="str">
        <f t="shared" si="139"/>
        <v>-</v>
      </c>
      <c r="U341" s="103" t="str">
        <f t="shared" si="139"/>
        <v>-</v>
      </c>
      <c r="V341" s="103" t="str">
        <f t="shared" si="139"/>
        <v>-</v>
      </c>
      <c r="W341" s="103" t="str">
        <f t="shared" si="139"/>
        <v>-</v>
      </c>
      <c r="X341" s="103" t="str">
        <f t="shared" si="139"/>
        <v>-</v>
      </c>
    </row>
    <row r="342" spans="1:25" ht="6.75" customHeight="1"/>
    <row r="343" spans="1:25">
      <c r="A343" s="63" t="str">
        <f>A55</f>
        <v>Eureka</v>
      </c>
    </row>
    <row r="344" spans="1:25">
      <c r="A344" s="68" t="s">
        <v>10</v>
      </c>
      <c r="B344" s="38" t="s">
        <v>63</v>
      </c>
      <c r="C344" s="38" t="s">
        <v>63</v>
      </c>
      <c r="D344" s="103" t="s">
        <v>15</v>
      </c>
      <c r="E344" s="103">
        <f t="shared" ref="E344:X344" si="140">AVERAGE(E66:E70)</f>
        <v>952.8</v>
      </c>
      <c r="F344" s="103">
        <f t="shared" si="140"/>
        <v>4925.6000000000004</v>
      </c>
      <c r="G344" s="103">
        <f t="shared" si="140"/>
        <v>6722.4</v>
      </c>
      <c r="H344" s="103">
        <f t="shared" si="140"/>
        <v>3013.6</v>
      </c>
      <c r="I344" s="103">
        <f t="shared" si="140"/>
        <v>183.8</v>
      </c>
      <c r="J344" s="103">
        <f t="shared" si="140"/>
        <v>0</v>
      </c>
      <c r="K344" s="103" t="s">
        <v>15</v>
      </c>
      <c r="L344" s="103">
        <f t="shared" si="140"/>
        <v>15798.2</v>
      </c>
      <c r="N344" s="38" t="s">
        <v>63</v>
      </c>
      <c r="O344" s="38" t="s">
        <v>63</v>
      </c>
      <c r="P344" s="103" t="s">
        <v>15</v>
      </c>
      <c r="Q344" s="103">
        <f t="shared" si="140"/>
        <v>660.4</v>
      </c>
      <c r="R344" s="103">
        <f t="shared" si="140"/>
        <v>5551.4</v>
      </c>
      <c r="S344" s="103">
        <f t="shared" si="140"/>
        <v>12444.8</v>
      </c>
      <c r="T344" s="103">
        <f t="shared" si="140"/>
        <v>2725.6</v>
      </c>
      <c r="U344" s="103">
        <f t="shared" si="140"/>
        <v>268.8</v>
      </c>
      <c r="V344" s="103">
        <f t="shared" si="140"/>
        <v>0</v>
      </c>
      <c r="W344" s="103" t="s">
        <v>15</v>
      </c>
      <c r="X344" s="103">
        <f t="shared" si="140"/>
        <v>21651</v>
      </c>
    </row>
    <row r="345" spans="1:25">
      <c r="A345" s="68" t="s">
        <v>11</v>
      </c>
      <c r="B345" s="103" t="s">
        <v>15</v>
      </c>
      <c r="C345" s="103" t="s">
        <v>15</v>
      </c>
      <c r="D345" s="103" t="s">
        <v>15</v>
      </c>
      <c r="E345" s="103">
        <f t="shared" ref="E345:J345" si="141">AVERAGE(E71:E75)</f>
        <v>620.5</v>
      </c>
      <c r="F345" s="103">
        <f t="shared" si="141"/>
        <v>3096.5</v>
      </c>
      <c r="G345" s="103">
        <f t="shared" si="141"/>
        <v>1890.3333333333333</v>
      </c>
      <c r="H345" s="103">
        <f t="shared" si="141"/>
        <v>725.25</v>
      </c>
      <c r="I345" s="103">
        <f t="shared" si="141"/>
        <v>625.20000000000005</v>
      </c>
      <c r="J345" s="103">
        <f t="shared" si="141"/>
        <v>1</v>
      </c>
      <c r="K345" s="103" t="s">
        <v>15</v>
      </c>
      <c r="L345" s="103">
        <f>AVERAGE(L71:L75)</f>
        <v>5313.4</v>
      </c>
      <c r="N345" s="103" t="s">
        <v>15</v>
      </c>
      <c r="O345" s="103" t="s">
        <v>15</v>
      </c>
      <c r="P345" s="103" t="s">
        <v>15</v>
      </c>
      <c r="Q345" s="103">
        <f t="shared" ref="Q345:V345" si="142">AVERAGE(Q71:Q75)</f>
        <v>208.66666666666666</v>
      </c>
      <c r="R345" s="103">
        <f t="shared" si="142"/>
        <v>3364</v>
      </c>
      <c r="S345" s="103">
        <f t="shared" si="142"/>
        <v>5066.666666666667</v>
      </c>
      <c r="T345" s="103">
        <f t="shared" si="142"/>
        <v>505.5</v>
      </c>
      <c r="U345" s="103">
        <f t="shared" si="142"/>
        <v>381</v>
      </c>
      <c r="V345" s="103">
        <f t="shared" si="142"/>
        <v>2</v>
      </c>
      <c r="W345" s="103" t="s">
        <v>15</v>
      </c>
      <c r="X345" s="103">
        <f>AVERAGE(X71:X75)</f>
        <v>6642.2</v>
      </c>
    </row>
    <row r="346" spans="1:25">
      <c r="A346" s="68" t="s">
        <v>12</v>
      </c>
      <c r="B346" s="103" t="s">
        <v>15</v>
      </c>
      <c r="C346" s="103" t="s">
        <v>15</v>
      </c>
      <c r="D346" s="103" t="s">
        <v>15</v>
      </c>
      <c r="E346" s="103">
        <f>AVERAGE(E76:E80)</f>
        <v>805.2</v>
      </c>
      <c r="F346" s="103">
        <f>AVERAGE(F76:F80)</f>
        <v>1948.4</v>
      </c>
      <c r="G346" s="103">
        <f>AVERAGE(G76:G80)</f>
        <v>992</v>
      </c>
      <c r="H346" s="103">
        <f>AVERAGE(H76:H80)</f>
        <v>2064.4</v>
      </c>
      <c r="I346" s="103">
        <f>AVERAGE(I76:I80)</f>
        <v>238.6</v>
      </c>
      <c r="J346" s="103" t="s">
        <v>15</v>
      </c>
      <c r="K346" s="103" t="s">
        <v>15</v>
      </c>
      <c r="L346" s="103">
        <f>AVERAGE(L76:L80)</f>
        <v>6048.6</v>
      </c>
      <c r="N346" s="103" t="s">
        <v>15</v>
      </c>
      <c r="O346" s="103" t="s">
        <v>15</v>
      </c>
      <c r="P346" s="103" t="s">
        <v>15</v>
      </c>
      <c r="Q346" s="103">
        <f>AVERAGE(Q76:Q80)</f>
        <v>12</v>
      </c>
      <c r="R346" s="103">
        <f>AVERAGE(R76:R80)</f>
        <v>38.4</v>
      </c>
      <c r="S346" s="103">
        <f>AVERAGE(S76:S80)</f>
        <v>15.8</v>
      </c>
      <c r="T346" s="103">
        <f>AVERAGE(T76:T80)</f>
        <v>44.4</v>
      </c>
      <c r="U346" s="103">
        <f>AVERAGE(U76:U80)</f>
        <v>12</v>
      </c>
      <c r="V346" s="103" t="s">
        <v>15</v>
      </c>
      <c r="W346" s="103" t="s">
        <v>15</v>
      </c>
      <c r="X346" s="103">
        <f>AVERAGE(X76:X80)</f>
        <v>108.2</v>
      </c>
    </row>
    <row r="347" spans="1:25">
      <c r="A347" s="68" t="s">
        <v>13</v>
      </c>
      <c r="B347" s="103" t="str">
        <f t="shared" ref="B347:K347" si="143">B81</f>
        <v>-</v>
      </c>
      <c r="C347" s="103" t="str">
        <f t="shared" si="143"/>
        <v>-</v>
      </c>
      <c r="D347" s="103" t="str">
        <f t="shared" si="143"/>
        <v>-</v>
      </c>
      <c r="E347" s="103">
        <f>AVERAGE(E81:E85)</f>
        <v>2608.8000000000002</v>
      </c>
      <c r="F347" s="103">
        <f>AVERAGE(F81:F85)</f>
        <v>3761.6</v>
      </c>
      <c r="G347" s="103">
        <f>AVERAGE(G81:G85)</f>
        <v>2062.4</v>
      </c>
      <c r="H347" s="103">
        <f>AVERAGE(H81:H85)</f>
        <v>4074.2</v>
      </c>
      <c r="I347" s="103">
        <f>AVERAGE(I81:I85)</f>
        <v>1807.6</v>
      </c>
      <c r="J347" s="103" t="str">
        <f t="shared" si="143"/>
        <v>-</v>
      </c>
      <c r="K347" s="103" t="str">
        <f t="shared" si="143"/>
        <v>-</v>
      </c>
      <c r="L347" s="103">
        <f>AVERAGE(L81:L85)</f>
        <v>14314.6</v>
      </c>
      <c r="N347" s="103" t="str">
        <f t="shared" ref="N347:W347" si="144">N81</f>
        <v>-</v>
      </c>
      <c r="O347" s="103" t="str">
        <f t="shared" si="144"/>
        <v>-</v>
      </c>
      <c r="P347" s="103" t="str">
        <f t="shared" si="144"/>
        <v>-</v>
      </c>
      <c r="Q347" s="103">
        <f>AVERAGE(Q81:Q85)</f>
        <v>51</v>
      </c>
      <c r="R347" s="103">
        <f>AVERAGE(R81:R85)</f>
        <v>83.2</v>
      </c>
      <c r="S347" s="103">
        <f>AVERAGE(S81:S85)</f>
        <v>25.6</v>
      </c>
      <c r="T347" s="103">
        <f>AVERAGE(T81:T85)</f>
        <v>41</v>
      </c>
      <c r="U347" s="103">
        <f>AVERAGE(U81:U85)</f>
        <v>27</v>
      </c>
      <c r="V347" s="103" t="str">
        <f t="shared" si="144"/>
        <v>-</v>
      </c>
      <c r="W347" s="103" t="str">
        <f t="shared" si="144"/>
        <v>-</v>
      </c>
      <c r="X347" s="103">
        <f>AVERAGE(X81:X85)</f>
        <v>217</v>
      </c>
      <c r="Y347" s="103"/>
    </row>
    <row r="348" spans="1:25">
      <c r="A348" s="68" t="s">
        <v>14</v>
      </c>
      <c r="B348" s="103" t="str">
        <f>B86</f>
        <v>-</v>
      </c>
      <c r="C348" s="103" t="str">
        <f t="shared" ref="C348:D348" si="145">C86</f>
        <v>-</v>
      </c>
      <c r="D348" s="103" t="str">
        <f t="shared" si="145"/>
        <v>-</v>
      </c>
      <c r="E348" s="103">
        <f>AVERAGE(E86:E90)</f>
        <v>1710</v>
      </c>
      <c r="F348" s="103">
        <f t="shared" ref="F348:I348" si="146">AVERAGE(F86:F90)</f>
        <v>3540.3333333333335</v>
      </c>
      <c r="G348" s="103">
        <f t="shared" si="146"/>
        <v>2148.6666666666665</v>
      </c>
      <c r="H348" s="103">
        <f t="shared" si="146"/>
        <v>2260</v>
      </c>
      <c r="I348" s="103">
        <f t="shared" si="146"/>
        <v>1485</v>
      </c>
      <c r="J348" s="103" t="str">
        <f t="shared" ref="J348:K348" si="147">J86</f>
        <v>-</v>
      </c>
      <c r="K348" s="103" t="str">
        <f t="shared" si="147"/>
        <v>-</v>
      </c>
      <c r="L348" s="103">
        <f t="shared" ref="L348" si="148">AVERAGE(L86:L90)</f>
        <v>8729.25</v>
      </c>
      <c r="N348" s="103" t="str">
        <f t="shared" ref="N348:P348" si="149">N86</f>
        <v>-</v>
      </c>
      <c r="O348" s="103" t="str">
        <f t="shared" si="149"/>
        <v>-</v>
      </c>
      <c r="P348" s="103" t="str">
        <f t="shared" si="149"/>
        <v>-</v>
      </c>
      <c r="Q348" s="103">
        <f t="shared" ref="Q348:U348" si="150">AVERAGE(Q86:Q90)</f>
        <v>88</v>
      </c>
      <c r="R348" s="103">
        <f t="shared" si="150"/>
        <v>62.5</v>
      </c>
      <c r="S348" s="103">
        <f t="shared" si="150"/>
        <v>60.5</v>
      </c>
      <c r="T348" s="103">
        <f t="shared" si="150"/>
        <v>79</v>
      </c>
      <c r="U348" s="103">
        <f t="shared" si="150"/>
        <v>43</v>
      </c>
      <c r="V348" s="103" t="str">
        <f t="shared" ref="V348:W348" si="151">V86</f>
        <v>-</v>
      </c>
      <c r="W348" s="103" t="str">
        <f t="shared" si="151"/>
        <v>-</v>
      </c>
      <c r="X348" s="103">
        <f t="shared" ref="X348" si="152">AVERAGE(X86:X90)</f>
        <v>155.25</v>
      </c>
      <c r="Y348" s="103"/>
    </row>
    <row r="349" spans="1:25">
      <c r="A349" s="68">
        <v>2011</v>
      </c>
      <c r="B349" s="103" t="str">
        <f t="shared" ref="B349:L349" si="153">B91</f>
        <v>-</v>
      </c>
      <c r="C349" s="103" t="str">
        <f t="shared" si="153"/>
        <v>-</v>
      </c>
      <c r="D349" s="103" t="str">
        <f t="shared" si="153"/>
        <v>-</v>
      </c>
      <c r="E349" s="103">
        <f t="shared" si="153"/>
        <v>630</v>
      </c>
      <c r="F349" s="103">
        <f t="shared" si="153"/>
        <v>934</v>
      </c>
      <c r="G349" s="103">
        <f t="shared" si="153"/>
        <v>4342</v>
      </c>
      <c r="H349" s="103">
        <f t="shared" si="153"/>
        <v>3672</v>
      </c>
      <c r="I349" s="103">
        <f t="shared" si="153"/>
        <v>296</v>
      </c>
      <c r="J349" s="103" t="str">
        <f t="shared" si="153"/>
        <v>-</v>
      </c>
      <c r="K349" s="103" t="str">
        <f t="shared" si="153"/>
        <v>-</v>
      </c>
      <c r="L349" s="103">
        <f t="shared" si="153"/>
        <v>9874</v>
      </c>
      <c r="N349" s="103" t="str">
        <f t="shared" ref="N349:X349" si="154">N91</f>
        <v>-</v>
      </c>
      <c r="O349" s="103" t="str">
        <f t="shared" si="154"/>
        <v>-</v>
      </c>
      <c r="P349" s="103" t="str">
        <f t="shared" si="154"/>
        <v>-</v>
      </c>
      <c r="Q349" s="103">
        <f t="shared" si="154"/>
        <v>5</v>
      </c>
      <c r="R349" s="103">
        <f t="shared" si="154"/>
        <v>10</v>
      </c>
      <c r="S349" s="103">
        <f t="shared" si="154"/>
        <v>50</v>
      </c>
      <c r="T349" s="103">
        <f t="shared" si="154"/>
        <v>29</v>
      </c>
      <c r="U349" s="103">
        <f t="shared" si="154"/>
        <v>4</v>
      </c>
      <c r="V349" s="103" t="str">
        <f t="shared" si="154"/>
        <v>-</v>
      </c>
      <c r="W349" s="103" t="str">
        <f t="shared" si="154"/>
        <v>-</v>
      </c>
      <c r="X349" s="103">
        <f t="shared" si="154"/>
        <v>98</v>
      </c>
    </row>
    <row r="350" spans="1:25">
      <c r="A350" s="68">
        <v>2012</v>
      </c>
      <c r="B350" s="103" t="str">
        <f t="shared" ref="B350:L350" si="155">B92</f>
        <v>-</v>
      </c>
      <c r="C350" s="103" t="str">
        <f t="shared" si="155"/>
        <v>-</v>
      </c>
      <c r="D350" s="103" t="str">
        <f t="shared" si="155"/>
        <v>-</v>
      </c>
      <c r="E350" s="103">
        <f t="shared" si="155"/>
        <v>3462</v>
      </c>
      <c r="F350" s="103">
        <f t="shared" si="155"/>
        <v>10104</v>
      </c>
      <c r="G350" s="103">
        <f t="shared" si="155"/>
        <v>7049</v>
      </c>
      <c r="H350" s="103">
        <f t="shared" si="155"/>
        <v>9019</v>
      </c>
      <c r="I350" s="103">
        <f t="shared" si="155"/>
        <v>2378</v>
      </c>
      <c r="J350" s="103" t="str">
        <f t="shared" si="155"/>
        <v>-</v>
      </c>
      <c r="K350" s="103" t="str">
        <f t="shared" si="155"/>
        <v>-</v>
      </c>
      <c r="L350" s="103">
        <f t="shared" si="155"/>
        <v>32012</v>
      </c>
      <c r="N350" s="103" t="str">
        <f t="shared" ref="N350:X350" si="156">N92</f>
        <v>-</v>
      </c>
      <c r="O350" s="103" t="str">
        <f t="shared" si="156"/>
        <v>-</v>
      </c>
      <c r="P350" s="103" t="str">
        <f t="shared" si="156"/>
        <v>-</v>
      </c>
      <c r="Q350" s="103" t="str">
        <f t="shared" si="156"/>
        <v>-</v>
      </c>
      <c r="R350" s="103">
        <f t="shared" si="156"/>
        <v>12</v>
      </c>
      <c r="S350" s="103">
        <f t="shared" si="156"/>
        <v>5</v>
      </c>
      <c r="T350" s="103" t="str">
        <f t="shared" si="156"/>
        <v>-</v>
      </c>
      <c r="U350" s="103" t="str">
        <f t="shared" si="156"/>
        <v>-</v>
      </c>
      <c r="V350" s="103" t="str">
        <f t="shared" si="156"/>
        <v>-</v>
      </c>
      <c r="W350" s="103" t="str">
        <f t="shared" si="156"/>
        <v>-</v>
      </c>
      <c r="X350" s="103">
        <f t="shared" si="156"/>
        <v>17</v>
      </c>
    </row>
    <row r="351" spans="1:25">
      <c r="A351" s="68">
        <v>2013</v>
      </c>
      <c r="B351" s="103" t="str">
        <f t="shared" ref="B351:L351" si="157">B93</f>
        <v>-</v>
      </c>
      <c r="C351" s="103" t="str">
        <f t="shared" si="157"/>
        <v>-</v>
      </c>
      <c r="D351" s="103" t="str">
        <f t="shared" si="157"/>
        <v>-</v>
      </c>
      <c r="E351" s="103">
        <f t="shared" si="157"/>
        <v>2423</v>
      </c>
      <c r="F351" s="103">
        <f t="shared" si="157"/>
        <v>7601</v>
      </c>
      <c r="G351" s="103">
        <f t="shared" si="157"/>
        <v>8579</v>
      </c>
      <c r="H351" s="103">
        <f t="shared" si="157"/>
        <v>8876</v>
      </c>
      <c r="I351" s="103">
        <f t="shared" si="157"/>
        <v>439</v>
      </c>
      <c r="J351" s="103" t="str">
        <f t="shared" si="157"/>
        <v>-</v>
      </c>
      <c r="K351" s="103" t="str">
        <f t="shared" si="157"/>
        <v>-</v>
      </c>
      <c r="L351" s="103">
        <f t="shared" si="157"/>
        <v>27918</v>
      </c>
      <c r="N351" s="103" t="str">
        <f t="shared" ref="N351:X351" si="158">N93</f>
        <v>-</v>
      </c>
      <c r="O351" s="103" t="str">
        <f t="shared" si="158"/>
        <v>-</v>
      </c>
      <c r="P351" s="103" t="str">
        <f t="shared" si="158"/>
        <v>-</v>
      </c>
      <c r="Q351" s="103" t="str">
        <f t="shared" si="158"/>
        <v>-</v>
      </c>
      <c r="R351" s="103">
        <f t="shared" si="158"/>
        <v>35</v>
      </c>
      <c r="S351" s="103">
        <f t="shared" si="158"/>
        <v>39</v>
      </c>
      <c r="T351" s="103">
        <f t="shared" si="158"/>
        <v>122</v>
      </c>
      <c r="U351" s="103" t="str">
        <f t="shared" si="158"/>
        <v>-</v>
      </c>
      <c r="V351" s="103" t="str">
        <f t="shared" si="158"/>
        <v>-</v>
      </c>
      <c r="W351" s="103" t="str">
        <f t="shared" si="158"/>
        <v>-</v>
      </c>
      <c r="X351" s="103">
        <f t="shared" si="158"/>
        <v>196</v>
      </c>
    </row>
    <row r="352" spans="1:25">
      <c r="A352" s="68">
        <v>2014</v>
      </c>
      <c r="B352" s="103" t="str">
        <f t="shared" ref="B352:L352" si="159">B94</f>
        <v>-</v>
      </c>
      <c r="C352" s="103" t="str">
        <f t="shared" si="159"/>
        <v>-</v>
      </c>
      <c r="D352" s="103" t="str">
        <f t="shared" si="159"/>
        <v>-</v>
      </c>
      <c r="E352" s="103">
        <f t="shared" si="159"/>
        <v>2074</v>
      </c>
      <c r="F352" s="103">
        <f t="shared" si="159"/>
        <v>4877</v>
      </c>
      <c r="G352" s="103">
        <f t="shared" si="159"/>
        <v>3159</v>
      </c>
      <c r="H352" s="103">
        <f t="shared" si="159"/>
        <v>2181</v>
      </c>
      <c r="I352" s="103">
        <f t="shared" si="159"/>
        <v>303</v>
      </c>
      <c r="J352" s="103" t="str">
        <f t="shared" si="159"/>
        <v>-</v>
      </c>
      <c r="K352" s="103" t="str">
        <f t="shared" si="159"/>
        <v>-</v>
      </c>
      <c r="L352" s="103">
        <f t="shared" si="159"/>
        <v>12594</v>
      </c>
      <c r="N352" s="103" t="str">
        <f t="shared" ref="N352:X352" si="160">N94</f>
        <v>-</v>
      </c>
      <c r="O352" s="103" t="str">
        <f t="shared" si="160"/>
        <v>-</v>
      </c>
      <c r="P352" s="103" t="str">
        <f t="shared" si="160"/>
        <v>-</v>
      </c>
      <c r="Q352" s="103">
        <f t="shared" si="160"/>
        <v>19</v>
      </c>
      <c r="R352" s="103">
        <f t="shared" si="160"/>
        <v>72</v>
      </c>
      <c r="S352" s="103">
        <f t="shared" si="160"/>
        <v>118</v>
      </c>
      <c r="T352" s="103">
        <f t="shared" si="160"/>
        <v>4</v>
      </c>
      <c r="U352" s="103">
        <f t="shared" si="160"/>
        <v>3</v>
      </c>
      <c r="V352" s="103" t="str">
        <f t="shared" si="160"/>
        <v>-</v>
      </c>
      <c r="W352" s="103" t="str">
        <f t="shared" si="160"/>
        <v>-</v>
      </c>
      <c r="X352" s="103">
        <f t="shared" si="160"/>
        <v>216</v>
      </c>
    </row>
    <row r="353" spans="1:24">
      <c r="A353" s="68">
        <v>2015</v>
      </c>
      <c r="B353" s="103" t="str">
        <f t="shared" ref="B353:L353" si="161">B95</f>
        <v>-</v>
      </c>
      <c r="C353" s="103" t="str">
        <f t="shared" si="161"/>
        <v>-</v>
      </c>
      <c r="D353" s="103" t="str">
        <f t="shared" si="161"/>
        <v>-</v>
      </c>
      <c r="E353" s="103">
        <f t="shared" si="161"/>
        <v>877</v>
      </c>
      <c r="F353" s="103">
        <f t="shared" si="161"/>
        <v>260</v>
      </c>
      <c r="G353" s="103">
        <f t="shared" si="161"/>
        <v>1088</v>
      </c>
      <c r="H353" s="103">
        <f t="shared" si="161"/>
        <v>1385</v>
      </c>
      <c r="I353" s="103">
        <f t="shared" si="161"/>
        <v>16</v>
      </c>
      <c r="J353" s="103" t="str">
        <f t="shared" si="161"/>
        <v>-</v>
      </c>
      <c r="K353" s="103" t="str">
        <f t="shared" si="161"/>
        <v>-</v>
      </c>
      <c r="L353" s="103">
        <f t="shared" si="161"/>
        <v>3626</v>
      </c>
      <c r="N353" s="103" t="str">
        <f t="shared" ref="N353:X353" si="162">N95</f>
        <v>-</v>
      </c>
      <c r="O353" s="103" t="str">
        <f t="shared" si="162"/>
        <v>-</v>
      </c>
      <c r="P353" s="103" t="str">
        <f t="shared" si="162"/>
        <v>-</v>
      </c>
      <c r="Q353" s="103" t="str">
        <f t="shared" si="162"/>
        <v>-</v>
      </c>
      <c r="R353" s="103">
        <f t="shared" si="162"/>
        <v>8</v>
      </c>
      <c r="S353" s="103">
        <f t="shared" si="162"/>
        <v>4</v>
      </c>
      <c r="T353" s="103" t="str">
        <f t="shared" si="162"/>
        <v>-</v>
      </c>
      <c r="U353" s="103" t="str">
        <f t="shared" si="162"/>
        <v>-</v>
      </c>
      <c r="V353" s="103" t="str">
        <f t="shared" si="162"/>
        <v>-</v>
      </c>
      <c r="W353" s="103" t="str">
        <f t="shared" si="162"/>
        <v>-</v>
      </c>
      <c r="X353" s="103">
        <f t="shared" si="162"/>
        <v>12</v>
      </c>
    </row>
    <row r="354" spans="1:24">
      <c r="A354" s="68">
        <v>2016</v>
      </c>
      <c r="B354" s="103" t="str">
        <f t="shared" ref="B354:L354" si="163">B96</f>
        <v>-</v>
      </c>
      <c r="C354" s="103" t="str">
        <f t="shared" si="163"/>
        <v>-</v>
      </c>
      <c r="D354" s="103" t="str">
        <f t="shared" si="163"/>
        <v>-</v>
      </c>
      <c r="E354" s="103">
        <f t="shared" si="163"/>
        <v>1450</v>
      </c>
      <c r="F354" s="103">
        <f t="shared" si="163"/>
        <v>934</v>
      </c>
      <c r="G354" s="103">
        <f t="shared" si="163"/>
        <v>1414</v>
      </c>
      <c r="H354" s="103">
        <f t="shared" si="163"/>
        <v>646</v>
      </c>
      <c r="I354" s="103">
        <f t="shared" si="163"/>
        <v>523</v>
      </c>
      <c r="J354" s="103" t="str">
        <f t="shared" si="163"/>
        <v>-</v>
      </c>
      <c r="K354" s="103" t="str">
        <f t="shared" si="163"/>
        <v>-</v>
      </c>
      <c r="L354" s="103">
        <f t="shared" si="163"/>
        <v>4967</v>
      </c>
      <c r="N354" s="103" t="str">
        <f t="shared" ref="N354:X354" si="164">N96</f>
        <v>-</v>
      </c>
      <c r="O354" s="103" t="str">
        <f t="shared" si="164"/>
        <v>-</v>
      </c>
      <c r="P354" s="103" t="str">
        <f t="shared" si="164"/>
        <v>-</v>
      </c>
      <c r="Q354" s="103" t="str">
        <f t="shared" si="164"/>
        <v>-</v>
      </c>
      <c r="R354" s="103">
        <f t="shared" si="164"/>
        <v>18</v>
      </c>
      <c r="S354" s="103">
        <f t="shared" si="164"/>
        <v>9</v>
      </c>
      <c r="T354" s="103" t="str">
        <f t="shared" si="164"/>
        <v>-</v>
      </c>
      <c r="U354" s="103" t="str">
        <f t="shared" si="164"/>
        <v>-</v>
      </c>
      <c r="V354" s="103" t="str">
        <f t="shared" si="164"/>
        <v>-</v>
      </c>
      <c r="W354" s="103" t="str">
        <f t="shared" si="164"/>
        <v>-</v>
      </c>
      <c r="X354" s="103">
        <f t="shared" si="164"/>
        <v>27</v>
      </c>
    </row>
    <row r="355" spans="1:24">
      <c r="A355" s="68">
        <v>2017</v>
      </c>
      <c r="B355" s="103" t="str">
        <f t="shared" ref="B355:L355" si="165">B97</f>
        <v>-</v>
      </c>
      <c r="C355" s="103" t="str">
        <f t="shared" si="165"/>
        <v>-</v>
      </c>
      <c r="D355" s="103" t="str">
        <f t="shared" si="165"/>
        <v>-</v>
      </c>
      <c r="E355" s="103" t="str">
        <f t="shared" si="165"/>
        <v>-</v>
      </c>
      <c r="F355" s="103" t="str">
        <f t="shared" si="165"/>
        <v>-</v>
      </c>
      <c r="G355" s="103" t="str">
        <f t="shared" si="165"/>
        <v>-</v>
      </c>
      <c r="H355" s="103" t="str">
        <f t="shared" si="165"/>
        <v>-</v>
      </c>
      <c r="I355" s="103" t="str">
        <f t="shared" si="165"/>
        <v>-</v>
      </c>
      <c r="J355" s="103" t="str">
        <f t="shared" si="165"/>
        <v>-</v>
      </c>
      <c r="K355" s="103" t="str">
        <f t="shared" si="165"/>
        <v>-</v>
      </c>
      <c r="L355" s="103" t="str">
        <f t="shared" si="165"/>
        <v>-</v>
      </c>
      <c r="N355" s="103" t="str">
        <f t="shared" ref="N355:X355" si="166">N97</f>
        <v>-</v>
      </c>
      <c r="O355" s="103" t="str">
        <f t="shared" si="166"/>
        <v>-</v>
      </c>
      <c r="P355" s="103" t="str">
        <f t="shared" si="166"/>
        <v>-</v>
      </c>
      <c r="Q355" s="103" t="str">
        <f t="shared" si="166"/>
        <v>-</v>
      </c>
      <c r="R355" s="103" t="str">
        <f t="shared" si="166"/>
        <v>-</v>
      </c>
      <c r="S355" s="103" t="str">
        <f t="shared" si="166"/>
        <v>-</v>
      </c>
      <c r="T355" s="103" t="str">
        <f t="shared" si="166"/>
        <v>-</v>
      </c>
      <c r="U355" s="103" t="str">
        <f t="shared" si="166"/>
        <v>-</v>
      </c>
      <c r="V355" s="103" t="str">
        <f t="shared" si="166"/>
        <v>-</v>
      </c>
      <c r="W355" s="103" t="str">
        <f t="shared" si="166"/>
        <v>-</v>
      </c>
      <c r="X355" s="103" t="str">
        <f t="shared" si="166"/>
        <v>-</v>
      </c>
    </row>
    <row r="356" spans="1:24">
      <c r="A356" s="68">
        <v>2018</v>
      </c>
      <c r="B356" s="103" t="str">
        <f t="shared" ref="B356:L356" si="167">B98</f>
        <v>-</v>
      </c>
      <c r="C356" s="103" t="str">
        <f t="shared" si="167"/>
        <v>-</v>
      </c>
      <c r="D356" s="103" t="str">
        <f t="shared" si="167"/>
        <v>-</v>
      </c>
      <c r="E356" s="103" t="str">
        <f t="shared" si="167"/>
        <v>-</v>
      </c>
      <c r="F356" s="103">
        <f t="shared" si="167"/>
        <v>1590</v>
      </c>
      <c r="G356" s="103">
        <f t="shared" si="167"/>
        <v>734</v>
      </c>
      <c r="H356" s="103">
        <f t="shared" si="167"/>
        <v>1059</v>
      </c>
      <c r="I356" s="103">
        <f t="shared" si="167"/>
        <v>27</v>
      </c>
      <c r="J356" s="103" t="str">
        <f t="shared" si="167"/>
        <v>-</v>
      </c>
      <c r="K356" s="103" t="str">
        <f t="shared" si="167"/>
        <v>-</v>
      </c>
      <c r="L356" s="103">
        <f t="shared" si="167"/>
        <v>3410</v>
      </c>
      <c r="N356" s="103" t="str">
        <f t="shared" ref="N356:X356" si="168">N98</f>
        <v>-</v>
      </c>
      <c r="O356" s="103" t="str">
        <f t="shared" si="168"/>
        <v>-</v>
      </c>
      <c r="P356" s="103" t="str">
        <f t="shared" si="168"/>
        <v>-</v>
      </c>
      <c r="Q356" s="103" t="str">
        <f t="shared" si="168"/>
        <v>-</v>
      </c>
      <c r="R356" s="103">
        <f t="shared" si="168"/>
        <v>41</v>
      </c>
      <c r="S356" s="103">
        <f t="shared" si="168"/>
        <v>4</v>
      </c>
      <c r="T356" s="103">
        <f t="shared" si="168"/>
        <v>33</v>
      </c>
      <c r="U356" s="103" t="str">
        <f t="shared" si="168"/>
        <v>-</v>
      </c>
      <c r="V356" s="103" t="str">
        <f t="shared" si="168"/>
        <v>-</v>
      </c>
      <c r="W356" s="103" t="str">
        <f t="shared" si="168"/>
        <v>-</v>
      </c>
      <c r="X356" s="103">
        <f t="shared" si="168"/>
        <v>78</v>
      </c>
    </row>
    <row r="357" spans="1:24">
      <c r="A357" s="192">
        <v>2019</v>
      </c>
      <c r="B357" s="103" t="str">
        <f t="shared" ref="B357:L357" si="169">B99</f>
        <v>-</v>
      </c>
      <c r="C357" s="103" t="str">
        <f t="shared" si="169"/>
        <v>-</v>
      </c>
      <c r="D357" s="103" t="str">
        <f t="shared" si="169"/>
        <v>-</v>
      </c>
      <c r="E357" s="103">
        <f t="shared" si="169"/>
        <v>315</v>
      </c>
      <c r="F357" s="103">
        <f t="shared" si="169"/>
        <v>2273</v>
      </c>
      <c r="G357" s="103">
        <f t="shared" si="169"/>
        <v>1308</v>
      </c>
      <c r="H357" s="103">
        <f t="shared" si="169"/>
        <v>941</v>
      </c>
      <c r="I357" s="103">
        <f t="shared" si="169"/>
        <v>59</v>
      </c>
      <c r="J357" s="103" t="str">
        <f t="shared" si="169"/>
        <v>-</v>
      </c>
      <c r="K357" s="103" t="str">
        <f t="shared" si="169"/>
        <v>-</v>
      </c>
      <c r="L357" s="103">
        <f t="shared" si="169"/>
        <v>4896</v>
      </c>
      <c r="N357" s="103" t="str">
        <f t="shared" ref="N357:X357" si="170">N99</f>
        <v>-</v>
      </c>
      <c r="O357" s="103" t="str">
        <f t="shared" si="170"/>
        <v>-</v>
      </c>
      <c r="P357" s="103" t="str">
        <f t="shared" si="170"/>
        <v>-</v>
      </c>
      <c r="Q357" s="103" t="str">
        <f t="shared" si="170"/>
        <v>-</v>
      </c>
      <c r="R357" s="103">
        <f t="shared" si="170"/>
        <v>47</v>
      </c>
      <c r="S357" s="103">
        <f t="shared" si="170"/>
        <v>61</v>
      </c>
      <c r="T357" s="103">
        <f t="shared" si="170"/>
        <v>39</v>
      </c>
      <c r="U357" s="103" t="str">
        <f t="shared" si="170"/>
        <v>-</v>
      </c>
      <c r="V357" s="103" t="str">
        <f t="shared" si="170"/>
        <v>-</v>
      </c>
      <c r="W357" s="103" t="str">
        <f t="shared" si="170"/>
        <v>-</v>
      </c>
      <c r="X357" s="103">
        <f t="shared" si="170"/>
        <v>147</v>
      </c>
    </row>
    <row r="358" spans="1:24" ht="11.4">
      <c r="A358" s="192" t="s">
        <v>65</v>
      </c>
      <c r="B358" s="103" t="str">
        <f t="shared" ref="B358:L358" si="171">B100</f>
        <v>-</v>
      </c>
      <c r="C358" s="103" t="str">
        <f t="shared" si="171"/>
        <v>-</v>
      </c>
      <c r="D358" s="103" t="str">
        <f t="shared" si="171"/>
        <v>-</v>
      </c>
      <c r="E358" s="103" t="str">
        <f t="shared" si="171"/>
        <v>-</v>
      </c>
      <c r="F358" s="103" t="str">
        <f t="shared" si="171"/>
        <v>--</v>
      </c>
      <c r="G358" s="103">
        <f t="shared" si="171"/>
        <v>1244</v>
      </c>
      <c r="H358" s="103">
        <f t="shared" si="171"/>
        <v>204</v>
      </c>
      <c r="I358" s="103" t="str">
        <f t="shared" si="171"/>
        <v>-</v>
      </c>
      <c r="J358" s="103" t="str">
        <f t="shared" si="171"/>
        <v>-</v>
      </c>
      <c r="K358" s="103" t="str">
        <f t="shared" si="171"/>
        <v>-</v>
      </c>
      <c r="L358" s="103">
        <f t="shared" si="171"/>
        <v>1448</v>
      </c>
      <c r="N358" s="103" t="str">
        <f t="shared" ref="N358:X358" si="172">N100</f>
        <v>-</v>
      </c>
      <c r="O358" s="103" t="str">
        <f t="shared" si="172"/>
        <v>-</v>
      </c>
      <c r="P358" s="103" t="str">
        <f t="shared" si="172"/>
        <v>-</v>
      </c>
      <c r="Q358" s="103" t="str">
        <f t="shared" si="172"/>
        <v>-</v>
      </c>
      <c r="R358" s="103" t="str">
        <f t="shared" si="172"/>
        <v>-</v>
      </c>
      <c r="S358" s="103">
        <f t="shared" si="172"/>
        <v>4</v>
      </c>
      <c r="T358" s="103" t="str">
        <f t="shared" si="172"/>
        <v>-</v>
      </c>
      <c r="U358" s="103" t="str">
        <f t="shared" si="172"/>
        <v>-</v>
      </c>
      <c r="V358" s="103" t="str">
        <f t="shared" si="172"/>
        <v>-</v>
      </c>
      <c r="W358" s="103" t="str">
        <f t="shared" si="172"/>
        <v>-</v>
      </c>
      <c r="X358" s="103">
        <f t="shared" si="172"/>
        <v>4</v>
      </c>
    </row>
    <row r="359" spans="1:24">
      <c r="A359" s="192">
        <v>2021</v>
      </c>
      <c r="B359" s="103" t="str">
        <f t="shared" ref="B359:L359" si="173">B101</f>
        <v>-</v>
      </c>
      <c r="C359" s="103" t="str">
        <f t="shared" si="173"/>
        <v>-</v>
      </c>
      <c r="D359" s="103" t="str">
        <f t="shared" si="173"/>
        <v>-</v>
      </c>
      <c r="E359" s="103" t="str">
        <f t="shared" si="173"/>
        <v>-</v>
      </c>
      <c r="F359" s="103">
        <f t="shared" si="173"/>
        <v>12</v>
      </c>
      <c r="G359" s="103">
        <f t="shared" si="173"/>
        <v>546</v>
      </c>
      <c r="H359" s="103">
        <f t="shared" si="173"/>
        <v>0</v>
      </c>
      <c r="I359" s="103" t="str">
        <f t="shared" si="173"/>
        <v>-</v>
      </c>
      <c r="J359" s="103" t="str">
        <f t="shared" si="173"/>
        <v>-</v>
      </c>
      <c r="K359" s="103" t="str">
        <f t="shared" si="173"/>
        <v>-</v>
      </c>
      <c r="L359" s="103">
        <f t="shared" si="173"/>
        <v>558</v>
      </c>
      <c r="N359" s="103" t="str">
        <f t="shared" ref="N359:X359" si="174">N101</f>
        <v>-</v>
      </c>
      <c r="O359" s="103" t="str">
        <f t="shared" si="174"/>
        <v>-</v>
      </c>
      <c r="P359" s="103" t="str">
        <f t="shared" si="174"/>
        <v>-</v>
      </c>
      <c r="Q359" s="103" t="str">
        <f t="shared" si="174"/>
        <v>-</v>
      </c>
      <c r="R359" s="103" t="str">
        <f t="shared" si="174"/>
        <v>-</v>
      </c>
      <c r="S359" s="103">
        <f t="shared" si="174"/>
        <v>9</v>
      </c>
      <c r="T359" s="103" t="str">
        <f t="shared" si="174"/>
        <v>-</v>
      </c>
      <c r="U359" s="103" t="str">
        <f t="shared" si="174"/>
        <v>-</v>
      </c>
      <c r="V359" s="103" t="str">
        <f t="shared" si="174"/>
        <v>-</v>
      </c>
      <c r="W359" s="103" t="str">
        <f t="shared" si="174"/>
        <v>-</v>
      </c>
      <c r="X359" s="103">
        <f t="shared" si="174"/>
        <v>9</v>
      </c>
    </row>
    <row r="360" spans="1:24">
      <c r="A360" s="192">
        <v>2022</v>
      </c>
      <c r="B360" s="103" t="str">
        <f t="shared" ref="B360:L360" si="175">B102</f>
        <v>-</v>
      </c>
      <c r="C360" s="103" t="str">
        <f t="shared" si="175"/>
        <v>-</v>
      </c>
      <c r="D360" s="103" t="str">
        <f t="shared" si="175"/>
        <v>-</v>
      </c>
      <c r="E360" s="103">
        <f t="shared" si="175"/>
        <v>2396</v>
      </c>
      <c r="F360" s="103" t="str">
        <f t="shared" si="175"/>
        <v>-</v>
      </c>
      <c r="G360" s="103" t="str">
        <f t="shared" si="175"/>
        <v>-</v>
      </c>
      <c r="H360" s="103">
        <f t="shared" si="175"/>
        <v>193</v>
      </c>
      <c r="I360" s="103">
        <f t="shared" si="175"/>
        <v>439</v>
      </c>
      <c r="J360" s="103" t="str">
        <f t="shared" si="175"/>
        <v>-</v>
      </c>
      <c r="K360" s="103" t="str">
        <f t="shared" si="175"/>
        <v>-</v>
      </c>
      <c r="L360" s="103">
        <f t="shared" si="175"/>
        <v>3028</v>
      </c>
      <c r="N360" s="103" t="str">
        <f t="shared" ref="N360:X360" si="176">N102</f>
        <v>-</v>
      </c>
      <c r="O360" s="103" t="str">
        <f t="shared" si="176"/>
        <v>-</v>
      </c>
      <c r="P360" s="103" t="str">
        <f t="shared" si="176"/>
        <v>-</v>
      </c>
      <c r="Q360" s="103">
        <f t="shared" si="176"/>
        <v>13</v>
      </c>
      <c r="R360" s="103" t="str">
        <f t="shared" si="176"/>
        <v>-</v>
      </c>
      <c r="S360" s="103" t="str">
        <f t="shared" si="176"/>
        <v>-</v>
      </c>
      <c r="T360" s="103" t="str">
        <f t="shared" si="176"/>
        <v>-</v>
      </c>
      <c r="U360" s="103" t="str">
        <f t="shared" si="176"/>
        <v>-</v>
      </c>
      <c r="V360" s="103" t="str">
        <f t="shared" si="176"/>
        <v>-</v>
      </c>
      <c r="W360" s="103" t="str">
        <f t="shared" si="176"/>
        <v>-</v>
      </c>
      <c r="X360" s="103">
        <f t="shared" si="176"/>
        <v>13</v>
      </c>
    </row>
    <row r="361" spans="1:24">
      <c r="A361" s="192">
        <v>2023</v>
      </c>
      <c r="B361" s="103" t="str">
        <f>B103</f>
        <v>-</v>
      </c>
      <c r="C361" s="103" t="str">
        <f t="shared" ref="C361:X362" si="177">C103</f>
        <v>-</v>
      </c>
      <c r="D361" s="103" t="str">
        <f t="shared" si="177"/>
        <v>-</v>
      </c>
      <c r="E361" s="103" t="str">
        <f t="shared" si="177"/>
        <v>-</v>
      </c>
      <c r="F361" s="103" t="str">
        <f t="shared" si="177"/>
        <v>-</v>
      </c>
      <c r="G361" s="103" t="str">
        <f t="shared" si="177"/>
        <v>-</v>
      </c>
      <c r="H361" s="103" t="str">
        <f t="shared" si="177"/>
        <v>-</v>
      </c>
      <c r="I361" s="103" t="str">
        <f t="shared" si="177"/>
        <v>-</v>
      </c>
      <c r="J361" s="103" t="str">
        <f t="shared" si="177"/>
        <v>-</v>
      </c>
      <c r="K361" s="103" t="str">
        <f t="shared" si="177"/>
        <v>-</v>
      </c>
      <c r="L361" s="103" t="str">
        <f t="shared" si="177"/>
        <v>-</v>
      </c>
      <c r="N361" s="103" t="str">
        <f t="shared" si="177"/>
        <v>-</v>
      </c>
      <c r="O361" s="103" t="str">
        <f t="shared" si="177"/>
        <v>-</v>
      </c>
      <c r="P361" s="103" t="str">
        <f t="shared" si="177"/>
        <v>-</v>
      </c>
      <c r="Q361" s="103" t="str">
        <f t="shared" si="177"/>
        <v>-</v>
      </c>
      <c r="R361" s="103" t="str">
        <f t="shared" si="177"/>
        <v>-</v>
      </c>
      <c r="S361" s="103" t="str">
        <f t="shared" si="177"/>
        <v>-</v>
      </c>
      <c r="T361" s="103" t="str">
        <f t="shared" si="177"/>
        <v>-</v>
      </c>
      <c r="U361" s="103" t="str">
        <f t="shared" si="177"/>
        <v>-</v>
      </c>
      <c r="V361" s="103" t="str">
        <f t="shared" si="177"/>
        <v>-</v>
      </c>
      <c r="W361" s="103" t="str">
        <f t="shared" si="177"/>
        <v>-</v>
      </c>
      <c r="X361" s="103" t="str">
        <f t="shared" si="177"/>
        <v>-</v>
      </c>
    </row>
    <row r="362" spans="1:24">
      <c r="A362" s="192">
        <v>2024</v>
      </c>
      <c r="B362" s="103" t="str">
        <f>B104</f>
        <v>-</v>
      </c>
      <c r="C362" s="103" t="str">
        <f t="shared" si="177"/>
        <v>-</v>
      </c>
      <c r="D362" s="103" t="str">
        <f t="shared" si="177"/>
        <v>-</v>
      </c>
      <c r="E362" s="103" t="str">
        <f t="shared" si="177"/>
        <v>-</v>
      </c>
      <c r="F362" s="103" t="str">
        <f t="shared" si="177"/>
        <v>-</v>
      </c>
      <c r="G362" s="103" t="str">
        <f t="shared" si="177"/>
        <v>-</v>
      </c>
      <c r="H362" s="103" t="str">
        <f t="shared" si="177"/>
        <v>-</v>
      </c>
      <c r="I362" s="103" t="str">
        <f t="shared" si="177"/>
        <v>-</v>
      </c>
      <c r="J362" s="103" t="str">
        <f t="shared" si="177"/>
        <v>-</v>
      </c>
      <c r="K362" s="103" t="str">
        <f t="shared" si="177"/>
        <v>-</v>
      </c>
      <c r="L362" s="103" t="str">
        <f t="shared" si="177"/>
        <v>-</v>
      </c>
      <c r="N362" s="103" t="str">
        <f t="shared" si="177"/>
        <v>-</v>
      </c>
      <c r="O362" s="103" t="str">
        <f t="shared" si="177"/>
        <v>-</v>
      </c>
      <c r="P362" s="103" t="str">
        <f t="shared" si="177"/>
        <v>-</v>
      </c>
      <c r="Q362" s="103" t="str">
        <f t="shared" si="177"/>
        <v>-</v>
      </c>
      <c r="R362" s="103" t="str">
        <f t="shared" si="177"/>
        <v>-</v>
      </c>
      <c r="S362" s="103" t="str">
        <f t="shared" si="177"/>
        <v>-</v>
      </c>
      <c r="T362" s="103" t="str">
        <f t="shared" si="177"/>
        <v>-</v>
      </c>
      <c r="U362" s="103" t="str">
        <f t="shared" si="177"/>
        <v>-</v>
      </c>
      <c r="V362" s="103" t="str">
        <f t="shared" si="177"/>
        <v>-</v>
      </c>
      <c r="W362" s="103" t="str">
        <f t="shared" si="177"/>
        <v>-</v>
      </c>
      <c r="X362" s="103" t="str">
        <f t="shared" si="177"/>
        <v>-</v>
      </c>
    </row>
    <row r="363" spans="1:24" ht="9" customHeight="1"/>
    <row r="364" spans="1:24" ht="15" customHeight="1">
      <c r="A364" s="273" t="s">
        <v>75</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row>
    <row r="365" spans="1:24">
      <c r="A365" s="65" t="s">
        <v>1</v>
      </c>
      <c r="B365" s="180" t="s">
        <v>60</v>
      </c>
      <c r="C365" s="180" t="s">
        <v>61</v>
      </c>
      <c r="D365" s="180" t="s">
        <v>20</v>
      </c>
      <c r="E365" s="180" t="s">
        <v>21</v>
      </c>
      <c r="F365" s="180" t="s">
        <v>22</v>
      </c>
      <c r="G365" s="180" t="s">
        <v>23</v>
      </c>
      <c r="H365" s="180" t="s">
        <v>24</v>
      </c>
      <c r="I365" s="180" t="s">
        <v>25</v>
      </c>
      <c r="J365" s="180" t="s">
        <v>26</v>
      </c>
      <c r="K365" s="180" t="s">
        <v>62</v>
      </c>
      <c r="L365" s="180" t="s">
        <v>8</v>
      </c>
      <c r="M365" s="11"/>
      <c r="N365" s="180" t="s">
        <v>60</v>
      </c>
      <c r="O365" s="180" t="s">
        <v>61</v>
      </c>
      <c r="P365" s="180" t="s">
        <v>20</v>
      </c>
      <c r="Q365" s="180" t="s">
        <v>21</v>
      </c>
      <c r="R365" s="180" t="s">
        <v>22</v>
      </c>
      <c r="S365" s="180" t="s">
        <v>23</v>
      </c>
      <c r="T365" s="180" t="s">
        <v>24</v>
      </c>
      <c r="U365" s="180" t="s">
        <v>25</v>
      </c>
      <c r="V365" s="180" t="s">
        <v>26</v>
      </c>
      <c r="W365" s="180" t="s">
        <v>62</v>
      </c>
      <c r="X365" s="180" t="s">
        <v>8</v>
      </c>
    </row>
    <row r="366" spans="1:24">
      <c r="B366" s="271" t="s">
        <v>50</v>
      </c>
      <c r="C366" s="271"/>
      <c r="D366" s="271"/>
      <c r="E366" s="271"/>
      <c r="F366" s="271"/>
      <c r="G366" s="271"/>
      <c r="H366" s="271"/>
      <c r="I366" s="271"/>
      <c r="J366" s="271"/>
      <c r="K366" s="271"/>
      <c r="L366" s="271"/>
      <c r="M366" s="11"/>
      <c r="N366" s="271" t="s">
        <v>51</v>
      </c>
      <c r="O366" s="271"/>
      <c r="P366" s="271"/>
      <c r="Q366" s="271"/>
      <c r="R366" s="271"/>
      <c r="S366" s="271"/>
      <c r="T366" s="271"/>
      <c r="U366" s="271"/>
      <c r="V366" s="271"/>
      <c r="W366" s="271"/>
      <c r="X366" s="271"/>
    </row>
    <row r="367" spans="1:24">
      <c r="A367" s="63" t="str">
        <f>A106</f>
        <v>Fort Bragg</v>
      </c>
    </row>
    <row r="368" spans="1:24">
      <c r="A368" s="68" t="s">
        <v>10</v>
      </c>
      <c r="B368" s="103">
        <f t="shared" ref="B368:L368" si="178">AVERAGE(B117:B121)</f>
        <v>0</v>
      </c>
      <c r="C368" s="103">
        <f t="shared" si="178"/>
        <v>0.8</v>
      </c>
      <c r="D368" s="103">
        <f t="shared" si="178"/>
        <v>84.6</v>
      </c>
      <c r="E368" s="103">
        <f t="shared" si="178"/>
        <v>359.8</v>
      </c>
      <c r="F368" s="103">
        <f t="shared" si="178"/>
        <v>2626.4</v>
      </c>
      <c r="G368" s="103">
        <f t="shared" si="178"/>
        <v>3857.4</v>
      </c>
      <c r="H368" s="103">
        <f t="shared" si="178"/>
        <v>674.4</v>
      </c>
      <c r="I368" s="103">
        <f t="shared" si="178"/>
        <v>70.599999999999994</v>
      </c>
      <c r="J368" s="103">
        <f t="shared" si="178"/>
        <v>2.4</v>
      </c>
      <c r="K368" s="103">
        <f t="shared" si="178"/>
        <v>0</v>
      </c>
      <c r="L368" s="103">
        <f t="shared" si="178"/>
        <v>7676.4</v>
      </c>
      <c r="N368" s="103">
        <f t="shared" ref="N368:X368" si="179">AVERAGE(N117:N121)</f>
        <v>0</v>
      </c>
      <c r="O368" s="103">
        <f t="shared" si="179"/>
        <v>0</v>
      </c>
      <c r="P368" s="103">
        <f t="shared" si="179"/>
        <v>0</v>
      </c>
      <c r="Q368" s="103">
        <f t="shared" si="179"/>
        <v>38.4</v>
      </c>
      <c r="R368" s="103">
        <f t="shared" si="179"/>
        <v>860</v>
      </c>
      <c r="S368" s="103">
        <f t="shared" si="179"/>
        <v>1862</v>
      </c>
      <c r="T368" s="103">
        <f t="shared" si="179"/>
        <v>263.8</v>
      </c>
      <c r="U368" s="103">
        <f t="shared" si="179"/>
        <v>69.599999999999994</v>
      </c>
      <c r="V368" s="103">
        <f t="shared" si="179"/>
        <v>0</v>
      </c>
      <c r="W368" s="103">
        <f t="shared" si="179"/>
        <v>0</v>
      </c>
      <c r="X368" s="103">
        <f t="shared" si="179"/>
        <v>3093.8</v>
      </c>
    </row>
    <row r="369" spans="1:24">
      <c r="A369" s="68" t="s">
        <v>11</v>
      </c>
      <c r="B369" s="103">
        <f>AVERAGE(B122:B126)</f>
        <v>51.6</v>
      </c>
      <c r="C369" s="103">
        <f>AVERAGE(C122:C126)</f>
        <v>84.6</v>
      </c>
      <c r="D369" s="103">
        <f>AVERAGE(D122:D126)</f>
        <v>428.8</v>
      </c>
      <c r="E369" s="103">
        <f t="shared" ref="E369:L369" si="180">AVERAGE(E122:E126)</f>
        <v>1182.4000000000001</v>
      </c>
      <c r="F369" s="103">
        <f t="shared" si="180"/>
        <v>5939.6</v>
      </c>
      <c r="G369" s="103">
        <f t="shared" si="180"/>
        <v>2869</v>
      </c>
      <c r="H369" s="103">
        <f t="shared" si="180"/>
        <v>2377.75</v>
      </c>
      <c r="I369" s="103">
        <f t="shared" si="180"/>
        <v>456</v>
      </c>
      <c r="J369" s="103">
        <f t="shared" si="180"/>
        <v>42.5</v>
      </c>
      <c r="K369" s="103">
        <f t="shared" si="180"/>
        <v>0.5</v>
      </c>
      <c r="L369" s="103">
        <f t="shared" si="180"/>
        <v>11800.8</v>
      </c>
      <c r="N369" s="103">
        <f t="shared" ref="N369:X369" si="181">AVERAGE(N122:N126)</f>
        <v>0</v>
      </c>
      <c r="O369" s="103">
        <f t="shared" si="181"/>
        <v>1</v>
      </c>
      <c r="P369" s="103">
        <f t="shared" si="181"/>
        <v>4.4000000000000004</v>
      </c>
      <c r="Q369" s="103">
        <f t="shared" si="181"/>
        <v>176.6</v>
      </c>
      <c r="R369" s="103">
        <f t="shared" si="181"/>
        <v>1847</v>
      </c>
      <c r="S369" s="103">
        <f t="shared" si="181"/>
        <v>7157.333333333333</v>
      </c>
      <c r="T369" s="103">
        <f t="shared" si="181"/>
        <v>678.25</v>
      </c>
      <c r="U369" s="103">
        <f t="shared" si="181"/>
        <v>111.2</v>
      </c>
      <c r="V369" s="103">
        <f t="shared" si="181"/>
        <v>10</v>
      </c>
      <c r="W369" s="103">
        <f t="shared" si="181"/>
        <v>0</v>
      </c>
      <c r="X369" s="103">
        <f t="shared" si="181"/>
        <v>6985.2</v>
      </c>
    </row>
    <row r="370" spans="1:24">
      <c r="A370" s="68" t="s">
        <v>12</v>
      </c>
      <c r="B370" s="103">
        <f t="shared" ref="B370:J370" si="182">AVERAGE(B127:B131)</f>
        <v>5.5</v>
      </c>
      <c r="C370" s="103">
        <f t="shared" si="182"/>
        <v>111.5</v>
      </c>
      <c r="D370" s="103">
        <f t="shared" si="182"/>
        <v>641.25</v>
      </c>
      <c r="E370" s="103">
        <f t="shared" si="182"/>
        <v>1433.4</v>
      </c>
      <c r="F370" s="103">
        <f t="shared" si="182"/>
        <v>4923.2</v>
      </c>
      <c r="G370" s="103">
        <f t="shared" si="182"/>
        <v>3267.6</v>
      </c>
      <c r="H370" s="103">
        <f t="shared" si="182"/>
        <v>3312.2</v>
      </c>
      <c r="I370" s="103">
        <f t="shared" si="182"/>
        <v>727.8</v>
      </c>
      <c r="J370" s="103">
        <f t="shared" si="182"/>
        <v>37</v>
      </c>
      <c r="K370" s="103" t="s">
        <v>15</v>
      </c>
      <c r="L370" s="103">
        <f>AVERAGE(L127:L131)</f>
        <v>14290.8</v>
      </c>
      <c r="N370" s="103" t="s">
        <v>15</v>
      </c>
      <c r="O370" s="103" t="s">
        <v>15</v>
      </c>
      <c r="P370" s="103">
        <f t="shared" ref="P370:U370" si="183">AVERAGE(P127:P131)</f>
        <v>3</v>
      </c>
      <c r="Q370" s="103">
        <f t="shared" si="183"/>
        <v>8</v>
      </c>
      <c r="R370" s="103">
        <f t="shared" si="183"/>
        <v>65.5</v>
      </c>
      <c r="S370" s="103">
        <f t="shared" si="183"/>
        <v>19.75</v>
      </c>
      <c r="T370" s="103">
        <f t="shared" si="183"/>
        <v>46.2</v>
      </c>
      <c r="U370" s="103">
        <f t="shared" si="183"/>
        <v>16.5</v>
      </c>
      <c r="V370" s="103" t="s">
        <v>15</v>
      </c>
      <c r="W370" s="103" t="s">
        <v>15</v>
      </c>
      <c r="X370" s="103">
        <f>AVERAGE(X127:X131)</f>
        <v>123.2</v>
      </c>
    </row>
    <row r="371" spans="1:24">
      <c r="A371" s="68" t="s">
        <v>13</v>
      </c>
      <c r="B371" s="103">
        <f>AVERAGE(B132:B136)</f>
        <v>196</v>
      </c>
      <c r="C371" s="103">
        <f>AVERAGE(C132:C136)</f>
        <v>426</v>
      </c>
      <c r="D371" s="103">
        <f>AVERAGE(D132:D136)</f>
        <v>746</v>
      </c>
      <c r="E371" s="103">
        <f>AVERAGE(E132:E136)</f>
        <v>2128.8000000000002</v>
      </c>
      <c r="F371" s="103">
        <f t="shared" ref="F371:L371" si="184">AVERAGE(F132:F136)</f>
        <v>6469.2</v>
      </c>
      <c r="G371" s="103">
        <f t="shared" si="184"/>
        <v>9036</v>
      </c>
      <c r="H371" s="103">
        <f t="shared" si="184"/>
        <v>4379</v>
      </c>
      <c r="I371" s="103">
        <f t="shared" si="184"/>
        <v>397</v>
      </c>
      <c r="J371" s="103">
        <f t="shared" si="184"/>
        <v>27.6</v>
      </c>
      <c r="K371" s="103">
        <f t="shared" si="184"/>
        <v>0.4</v>
      </c>
      <c r="L371" s="103">
        <f t="shared" si="184"/>
        <v>23766.799999999999</v>
      </c>
      <c r="N371" s="103" t="str">
        <f t="shared" ref="N371:W371" si="185">N132</f>
        <v>-</v>
      </c>
      <c r="O371" s="103" t="str">
        <f t="shared" si="185"/>
        <v>-</v>
      </c>
      <c r="P371" s="103" t="str">
        <f t="shared" si="185"/>
        <v>-</v>
      </c>
      <c r="Q371" s="103">
        <f>AVERAGE(Q132:Q136)</f>
        <v>21</v>
      </c>
      <c r="R371" s="103">
        <f>AVERAGE(R132:R136)</f>
        <v>88.75</v>
      </c>
      <c r="S371" s="103">
        <f>AVERAGE(S132:S136)</f>
        <v>119</v>
      </c>
      <c r="T371" s="103">
        <f>AVERAGE(T132:T136)</f>
        <v>33.200000000000003</v>
      </c>
      <c r="U371" s="103">
        <f>AVERAGE(U132:U136)</f>
        <v>13</v>
      </c>
      <c r="V371" s="103" t="str">
        <f t="shared" si="185"/>
        <v>-</v>
      </c>
      <c r="W371" s="103" t="str">
        <f t="shared" si="185"/>
        <v>-</v>
      </c>
      <c r="X371" s="103">
        <f>AVERAGE(X132:X136)</f>
        <v>241</v>
      </c>
    </row>
    <row r="372" spans="1:24">
      <c r="A372" s="68" t="s">
        <v>14</v>
      </c>
      <c r="B372" s="103">
        <f>AVERAGE(B137:B141)</f>
        <v>34.333333333333336</v>
      </c>
      <c r="C372" s="103">
        <f t="shared" ref="C372:L372" si="186">AVERAGE(C137:C141)</f>
        <v>105</v>
      </c>
      <c r="D372" s="103">
        <f t="shared" si="186"/>
        <v>175.33333333333334</v>
      </c>
      <c r="E372" s="103">
        <f t="shared" si="186"/>
        <v>1035.6666666666667</v>
      </c>
      <c r="F372" s="103">
        <f t="shared" si="186"/>
        <v>2176.6666666666665</v>
      </c>
      <c r="G372" s="103">
        <f t="shared" si="186"/>
        <v>2356.3333333333335</v>
      </c>
      <c r="H372" s="103">
        <f t="shared" si="186"/>
        <v>1186</v>
      </c>
      <c r="I372" s="103">
        <f t="shared" si="186"/>
        <v>73.333333333333329</v>
      </c>
      <c r="J372" s="103">
        <f t="shared" si="186"/>
        <v>0</v>
      </c>
      <c r="K372" s="103">
        <f t="shared" si="186"/>
        <v>0</v>
      </c>
      <c r="L372" s="103">
        <f t="shared" si="186"/>
        <v>5357</v>
      </c>
      <c r="N372" s="103" t="str">
        <f>N137</f>
        <v>-</v>
      </c>
      <c r="O372" s="103" t="str">
        <f t="shared" ref="O372:P372" si="187">O137</f>
        <v>-</v>
      </c>
      <c r="P372" s="103" t="str">
        <f t="shared" si="187"/>
        <v>-</v>
      </c>
      <c r="Q372" s="103">
        <f t="shared" ref="Q372:T372" si="188">AVERAGE(Q137:Q141)</f>
        <v>13</v>
      </c>
      <c r="R372" s="103">
        <f t="shared" si="188"/>
        <v>72.5</v>
      </c>
      <c r="S372" s="103">
        <f t="shared" si="188"/>
        <v>67.666666666666671</v>
      </c>
      <c r="T372" s="103">
        <f t="shared" si="188"/>
        <v>21</v>
      </c>
      <c r="U372" s="103" t="str">
        <f t="shared" ref="U372:W372" si="189">U137</f>
        <v>-</v>
      </c>
      <c r="V372" s="103" t="str">
        <f t="shared" si="189"/>
        <v>-</v>
      </c>
      <c r="W372" s="103" t="str">
        <f t="shared" si="189"/>
        <v>-</v>
      </c>
      <c r="X372" s="103">
        <f t="shared" ref="X372" si="190">AVERAGE(X137:X141)</f>
        <v>145.66666666666666</v>
      </c>
    </row>
    <row r="373" spans="1:24">
      <c r="A373" s="68">
        <v>2011</v>
      </c>
      <c r="B373" s="103" t="str">
        <f t="shared" ref="B373:L373" si="191">B142</f>
        <v>-</v>
      </c>
      <c r="C373" s="103" t="str">
        <f t="shared" si="191"/>
        <v>-</v>
      </c>
      <c r="D373" s="103">
        <f t="shared" si="191"/>
        <v>880</v>
      </c>
      <c r="E373" s="103">
        <f t="shared" si="191"/>
        <v>705</v>
      </c>
      <c r="F373" s="103">
        <f t="shared" si="191"/>
        <v>938</v>
      </c>
      <c r="G373" s="103">
        <f t="shared" si="191"/>
        <v>4043</v>
      </c>
      <c r="H373" s="103">
        <f t="shared" si="191"/>
        <v>510</v>
      </c>
      <c r="I373" s="103">
        <f t="shared" si="191"/>
        <v>204</v>
      </c>
      <c r="J373" s="103">
        <f t="shared" si="191"/>
        <v>118</v>
      </c>
      <c r="K373" s="103" t="str">
        <f t="shared" si="191"/>
        <v>-</v>
      </c>
      <c r="L373" s="103">
        <f t="shared" si="191"/>
        <v>7398</v>
      </c>
      <c r="N373" s="103" t="str">
        <f t="shared" ref="N373:X373" si="192">N142</f>
        <v>-</v>
      </c>
      <c r="O373" s="103" t="str">
        <f t="shared" si="192"/>
        <v>-</v>
      </c>
      <c r="P373" s="103" t="str">
        <f t="shared" si="192"/>
        <v>-</v>
      </c>
      <c r="Q373" s="103" t="str">
        <f t="shared" si="192"/>
        <v>-</v>
      </c>
      <c r="R373" s="103">
        <f t="shared" si="192"/>
        <v>18</v>
      </c>
      <c r="S373" s="103">
        <f t="shared" si="192"/>
        <v>83</v>
      </c>
      <c r="T373" s="103">
        <f t="shared" si="192"/>
        <v>4</v>
      </c>
      <c r="U373" s="103" t="str">
        <f t="shared" si="192"/>
        <v>-</v>
      </c>
      <c r="V373" s="103">
        <f t="shared" si="192"/>
        <v>5</v>
      </c>
      <c r="W373" s="103" t="str">
        <f t="shared" si="192"/>
        <v>-</v>
      </c>
      <c r="X373" s="103">
        <f t="shared" si="192"/>
        <v>110</v>
      </c>
    </row>
    <row r="374" spans="1:24">
      <c r="A374" s="68">
        <v>2012</v>
      </c>
      <c r="B374" s="103" t="str">
        <f t="shared" ref="B374:L374" si="193">B143</f>
        <v>-</v>
      </c>
      <c r="C374" s="103" t="str">
        <f t="shared" si="193"/>
        <v>-</v>
      </c>
      <c r="D374" s="103">
        <f t="shared" si="193"/>
        <v>414</v>
      </c>
      <c r="E374" s="103">
        <f t="shared" si="193"/>
        <v>1530</v>
      </c>
      <c r="F374" s="103">
        <f t="shared" si="193"/>
        <v>1951</v>
      </c>
      <c r="G374" s="103">
        <f t="shared" si="193"/>
        <v>2300</v>
      </c>
      <c r="H374" s="103">
        <f t="shared" si="193"/>
        <v>1185</v>
      </c>
      <c r="I374" s="103">
        <f t="shared" si="193"/>
        <v>393</v>
      </c>
      <c r="J374" s="103">
        <f t="shared" si="193"/>
        <v>84</v>
      </c>
      <c r="K374" s="103">
        <f t="shared" si="193"/>
        <v>72</v>
      </c>
      <c r="L374" s="103">
        <f t="shared" si="193"/>
        <v>7929</v>
      </c>
      <c r="N374" s="103" t="str">
        <f t="shared" ref="N374:X374" si="194">N143</f>
        <v>-</v>
      </c>
      <c r="O374" s="103" t="str">
        <f t="shared" si="194"/>
        <v>-</v>
      </c>
      <c r="P374" s="103" t="str">
        <f t="shared" si="194"/>
        <v>-</v>
      </c>
      <c r="Q374" s="103" t="str">
        <f t="shared" si="194"/>
        <v>-</v>
      </c>
      <c r="R374" s="103">
        <f t="shared" si="194"/>
        <v>13</v>
      </c>
      <c r="S374" s="103">
        <f t="shared" si="194"/>
        <v>9</v>
      </c>
      <c r="T374" s="103" t="str">
        <f t="shared" si="194"/>
        <v>-</v>
      </c>
      <c r="U374" s="103">
        <f t="shared" si="194"/>
        <v>3</v>
      </c>
      <c r="V374" s="103" t="str">
        <f t="shared" si="194"/>
        <v>-</v>
      </c>
      <c r="W374" s="103" t="str">
        <f t="shared" si="194"/>
        <v>-</v>
      </c>
      <c r="X374" s="103">
        <f t="shared" si="194"/>
        <v>25</v>
      </c>
    </row>
    <row r="375" spans="1:24">
      <c r="A375" s="68">
        <v>2013</v>
      </c>
      <c r="B375" s="103" t="str">
        <f t="shared" ref="B375:L375" si="195">B144</f>
        <v>-</v>
      </c>
      <c r="C375" s="103" t="str">
        <f t="shared" si="195"/>
        <v>-</v>
      </c>
      <c r="D375" s="103">
        <f t="shared" si="195"/>
        <v>310</v>
      </c>
      <c r="E375" s="103">
        <f t="shared" si="195"/>
        <v>695</v>
      </c>
      <c r="F375" s="103">
        <f t="shared" si="195"/>
        <v>2459</v>
      </c>
      <c r="G375" s="103">
        <f t="shared" si="195"/>
        <v>5145</v>
      </c>
      <c r="H375" s="103">
        <f t="shared" si="195"/>
        <v>1296</v>
      </c>
      <c r="I375" s="103">
        <f t="shared" si="195"/>
        <v>258</v>
      </c>
      <c r="J375" s="103">
        <f t="shared" si="195"/>
        <v>5</v>
      </c>
      <c r="K375" s="103">
        <f t="shared" si="195"/>
        <v>0</v>
      </c>
      <c r="L375" s="103">
        <f t="shared" si="195"/>
        <v>10168</v>
      </c>
      <c r="N375" s="103" t="str">
        <f t="shared" ref="N375:X375" si="196">N144</f>
        <v>-</v>
      </c>
      <c r="O375" s="103" t="str">
        <f t="shared" si="196"/>
        <v>-</v>
      </c>
      <c r="P375" s="103" t="str">
        <f t="shared" si="196"/>
        <v>-</v>
      </c>
      <c r="Q375" s="103" t="str">
        <f t="shared" si="196"/>
        <v>-</v>
      </c>
      <c r="R375" s="103">
        <f t="shared" si="196"/>
        <v>9</v>
      </c>
      <c r="S375" s="103">
        <f t="shared" si="196"/>
        <v>20</v>
      </c>
      <c r="T375" s="103">
        <f t="shared" si="196"/>
        <v>4</v>
      </c>
      <c r="U375" s="103" t="str">
        <f t="shared" si="196"/>
        <v>-</v>
      </c>
      <c r="V375" s="103" t="str">
        <f t="shared" si="196"/>
        <v>-</v>
      </c>
      <c r="W375" s="103" t="str">
        <f t="shared" si="196"/>
        <v>-</v>
      </c>
      <c r="X375" s="103">
        <f t="shared" si="196"/>
        <v>33</v>
      </c>
    </row>
    <row r="376" spans="1:24">
      <c r="A376" s="68">
        <v>2014</v>
      </c>
      <c r="B376" s="103" t="str">
        <f t="shared" ref="B376:L376" si="197">B145</f>
        <v>-</v>
      </c>
      <c r="C376" s="103" t="str">
        <f t="shared" si="197"/>
        <v>-</v>
      </c>
      <c r="D376" s="103">
        <f t="shared" si="197"/>
        <v>714</v>
      </c>
      <c r="E376" s="103">
        <f t="shared" si="197"/>
        <v>630</v>
      </c>
      <c r="F376" s="103">
        <f t="shared" si="197"/>
        <v>1358</v>
      </c>
      <c r="G376" s="103">
        <f t="shared" si="197"/>
        <v>9035</v>
      </c>
      <c r="H376" s="103">
        <f t="shared" si="197"/>
        <v>696</v>
      </c>
      <c r="I376" s="103">
        <f t="shared" si="197"/>
        <v>103</v>
      </c>
      <c r="J376" s="103">
        <f t="shared" si="197"/>
        <v>4</v>
      </c>
      <c r="K376" s="103">
        <f t="shared" si="197"/>
        <v>0</v>
      </c>
      <c r="L376" s="103">
        <f t="shared" si="197"/>
        <v>12540</v>
      </c>
      <c r="N376" s="103" t="str">
        <f t="shared" ref="N376:X376" si="198">N145</f>
        <v>-</v>
      </c>
      <c r="O376" s="103" t="str">
        <f t="shared" si="198"/>
        <v>-</v>
      </c>
      <c r="P376" s="103" t="str">
        <f t="shared" si="198"/>
        <v>-</v>
      </c>
      <c r="Q376" s="103" t="str">
        <f t="shared" si="198"/>
        <v>-</v>
      </c>
      <c r="R376" s="103">
        <f t="shared" si="198"/>
        <v>18</v>
      </c>
      <c r="S376" s="103">
        <f t="shared" si="198"/>
        <v>123</v>
      </c>
      <c r="T376" s="103" t="str">
        <f t="shared" si="198"/>
        <v>-</v>
      </c>
      <c r="U376" s="103" t="str">
        <f t="shared" si="198"/>
        <v>-</v>
      </c>
      <c r="V376" s="103" t="str">
        <f t="shared" si="198"/>
        <v>-</v>
      </c>
      <c r="W376" s="103" t="str">
        <f t="shared" si="198"/>
        <v>-</v>
      </c>
      <c r="X376" s="103">
        <f t="shared" si="198"/>
        <v>141</v>
      </c>
    </row>
    <row r="377" spans="1:24">
      <c r="A377" s="68">
        <v>2015</v>
      </c>
      <c r="B377" s="103" t="str">
        <f t="shared" ref="B377:L377" si="199">B146</f>
        <v>-</v>
      </c>
      <c r="C377" s="103" t="str">
        <f t="shared" si="199"/>
        <v>-</v>
      </c>
      <c r="D377" s="103">
        <f t="shared" si="199"/>
        <v>394</v>
      </c>
      <c r="E377" s="103">
        <f t="shared" si="199"/>
        <v>331</v>
      </c>
      <c r="F377" s="103">
        <f t="shared" si="199"/>
        <v>215</v>
      </c>
      <c r="G377" s="103">
        <f t="shared" si="199"/>
        <v>3071</v>
      </c>
      <c r="H377" s="103">
        <f t="shared" si="199"/>
        <v>1295</v>
      </c>
      <c r="I377" s="103">
        <f t="shared" si="199"/>
        <v>183</v>
      </c>
      <c r="J377" s="103">
        <f t="shared" si="199"/>
        <v>4</v>
      </c>
      <c r="K377" s="103">
        <f t="shared" si="199"/>
        <v>0</v>
      </c>
      <c r="L377" s="103">
        <f t="shared" si="199"/>
        <v>5493</v>
      </c>
      <c r="N377" s="103" t="str">
        <f t="shared" ref="N377:X377" si="200">N146</f>
        <v>-</v>
      </c>
      <c r="O377" s="103" t="str">
        <f t="shared" si="200"/>
        <v>-</v>
      </c>
      <c r="P377" s="103" t="str">
        <f t="shared" si="200"/>
        <v>-</v>
      </c>
      <c r="Q377" s="103">
        <f t="shared" si="200"/>
        <v>5</v>
      </c>
      <c r="R377" s="103" t="str">
        <f t="shared" si="200"/>
        <v>-</v>
      </c>
      <c r="S377" s="103">
        <f t="shared" si="200"/>
        <v>13</v>
      </c>
      <c r="T377" s="103">
        <f t="shared" si="200"/>
        <v>5</v>
      </c>
      <c r="U377" s="103" t="str">
        <f t="shared" si="200"/>
        <v>-</v>
      </c>
      <c r="V377" s="103" t="str">
        <f t="shared" si="200"/>
        <v>-</v>
      </c>
      <c r="W377" s="103" t="str">
        <f t="shared" si="200"/>
        <v>-</v>
      </c>
      <c r="X377" s="103">
        <f t="shared" si="200"/>
        <v>23</v>
      </c>
    </row>
    <row r="378" spans="1:24">
      <c r="A378" s="68">
        <v>2016</v>
      </c>
      <c r="B378" s="103" t="str">
        <f t="shared" ref="B378:L378" si="201">B147</f>
        <v>-</v>
      </c>
      <c r="C378" s="103" t="str">
        <f t="shared" si="201"/>
        <v>-</v>
      </c>
      <c r="D378" s="103">
        <f t="shared" si="201"/>
        <v>108</v>
      </c>
      <c r="E378" s="103">
        <f t="shared" si="201"/>
        <v>104</v>
      </c>
      <c r="F378" s="103">
        <f t="shared" si="201"/>
        <v>222</v>
      </c>
      <c r="G378" s="103">
        <f t="shared" si="201"/>
        <v>3524</v>
      </c>
      <c r="H378" s="103">
        <f t="shared" si="201"/>
        <v>990</v>
      </c>
      <c r="I378" s="103">
        <f t="shared" si="201"/>
        <v>75</v>
      </c>
      <c r="J378" s="103">
        <f t="shared" si="201"/>
        <v>8</v>
      </c>
      <c r="K378" s="103">
        <f t="shared" si="201"/>
        <v>0</v>
      </c>
      <c r="L378" s="103">
        <f t="shared" si="201"/>
        <v>5031</v>
      </c>
      <c r="N378" s="103" t="str">
        <f t="shared" ref="N378:X378" si="202">N147</f>
        <v>-</v>
      </c>
      <c r="O378" s="103" t="str">
        <f t="shared" si="202"/>
        <v>-</v>
      </c>
      <c r="P378" s="103" t="str">
        <f t="shared" si="202"/>
        <v>-</v>
      </c>
      <c r="Q378" s="103" t="str">
        <f t="shared" si="202"/>
        <v>-</v>
      </c>
      <c r="R378" s="103" t="str">
        <f t="shared" si="202"/>
        <v>-</v>
      </c>
      <c r="S378" s="103">
        <f t="shared" si="202"/>
        <v>35</v>
      </c>
      <c r="T378" s="103" t="str">
        <f t="shared" si="202"/>
        <v>-</v>
      </c>
      <c r="U378" s="103" t="str">
        <f t="shared" si="202"/>
        <v>-</v>
      </c>
      <c r="V378" s="103" t="str">
        <f t="shared" si="202"/>
        <v>-</v>
      </c>
      <c r="W378" s="103" t="str">
        <f t="shared" si="202"/>
        <v>-</v>
      </c>
      <c r="X378" s="103">
        <f t="shared" si="202"/>
        <v>35</v>
      </c>
    </row>
    <row r="379" spans="1:24">
      <c r="A379" s="68">
        <v>2017</v>
      </c>
      <c r="B379" s="103" t="str">
        <f t="shared" ref="B379:L379" si="203">B148</f>
        <v>-</v>
      </c>
      <c r="C379" s="103" t="str">
        <f t="shared" si="203"/>
        <v>-</v>
      </c>
      <c r="D379" s="103">
        <f t="shared" si="203"/>
        <v>22</v>
      </c>
      <c r="E379" s="103">
        <f t="shared" si="203"/>
        <v>650</v>
      </c>
      <c r="F379" s="103" t="str">
        <f t="shared" si="203"/>
        <v>-</v>
      </c>
      <c r="G379" s="103" t="str">
        <f t="shared" si="203"/>
        <v>-</v>
      </c>
      <c r="H379" s="103">
        <f t="shared" si="203"/>
        <v>837</v>
      </c>
      <c r="I379" s="103">
        <f t="shared" si="203"/>
        <v>370</v>
      </c>
      <c r="J379" s="103">
        <f t="shared" si="203"/>
        <v>8</v>
      </c>
      <c r="K379" s="103">
        <f t="shared" si="203"/>
        <v>0</v>
      </c>
      <c r="L379" s="103">
        <f t="shared" si="203"/>
        <v>1887</v>
      </c>
      <c r="N379" s="103" t="str">
        <f t="shared" ref="N379:X379" si="204">N148</f>
        <v>-</v>
      </c>
      <c r="O379" s="103" t="str">
        <f t="shared" si="204"/>
        <v>-</v>
      </c>
      <c r="P379" s="103" t="str">
        <f t="shared" si="204"/>
        <v>-</v>
      </c>
      <c r="Q379" s="103" t="str">
        <f t="shared" si="204"/>
        <v>-</v>
      </c>
      <c r="R379" s="103" t="str">
        <f t="shared" si="204"/>
        <v>-</v>
      </c>
      <c r="S379" s="103" t="str">
        <f t="shared" si="204"/>
        <v>-</v>
      </c>
      <c r="T379" s="103">
        <f t="shared" si="204"/>
        <v>4</v>
      </c>
      <c r="U379" s="103" t="str">
        <f t="shared" si="204"/>
        <v>-</v>
      </c>
      <c r="V379" s="103" t="str">
        <f t="shared" si="204"/>
        <v>-</v>
      </c>
      <c r="W379" s="103" t="str">
        <f t="shared" si="204"/>
        <v>-</v>
      </c>
      <c r="X379" s="103">
        <f t="shared" si="204"/>
        <v>4</v>
      </c>
    </row>
    <row r="380" spans="1:24">
      <c r="A380" s="68">
        <v>2018</v>
      </c>
      <c r="B380" s="103" t="str">
        <f t="shared" ref="B380:L380" si="205">B149</f>
        <v>-</v>
      </c>
      <c r="C380" s="103" t="str">
        <f t="shared" si="205"/>
        <v>-</v>
      </c>
      <c r="D380" s="103" t="str">
        <f t="shared" si="205"/>
        <v>-</v>
      </c>
      <c r="E380" s="103" t="str">
        <f t="shared" si="205"/>
        <v>-</v>
      </c>
      <c r="F380" s="103">
        <f t="shared" si="205"/>
        <v>540</v>
      </c>
      <c r="G380" s="103">
        <f t="shared" si="205"/>
        <v>3217</v>
      </c>
      <c r="H380" s="103">
        <f t="shared" si="205"/>
        <v>1846</v>
      </c>
      <c r="I380" s="103">
        <f t="shared" si="205"/>
        <v>95</v>
      </c>
      <c r="J380" s="103">
        <f t="shared" si="205"/>
        <v>0</v>
      </c>
      <c r="K380" s="103" t="str">
        <f t="shared" si="205"/>
        <v>-</v>
      </c>
      <c r="L380" s="103">
        <f t="shared" si="205"/>
        <v>5698</v>
      </c>
      <c r="N380" s="103" t="str">
        <f t="shared" ref="N380:X380" si="206">N149</f>
        <v>-</v>
      </c>
      <c r="O380" s="103" t="str">
        <f t="shared" si="206"/>
        <v>-</v>
      </c>
      <c r="P380" s="103" t="str">
        <f t="shared" si="206"/>
        <v>-</v>
      </c>
      <c r="Q380" s="103" t="str">
        <f t="shared" si="206"/>
        <v>-</v>
      </c>
      <c r="R380" s="103" t="str">
        <f t="shared" si="206"/>
        <v>-</v>
      </c>
      <c r="S380" s="103">
        <f t="shared" si="206"/>
        <v>13</v>
      </c>
      <c r="T380" s="103">
        <f t="shared" si="206"/>
        <v>4</v>
      </c>
      <c r="U380" s="103">
        <f t="shared" si="206"/>
        <v>8</v>
      </c>
      <c r="V380" s="103" t="str">
        <f t="shared" si="206"/>
        <v>-</v>
      </c>
      <c r="W380" s="103" t="str">
        <f t="shared" si="206"/>
        <v>-</v>
      </c>
      <c r="X380" s="103">
        <f t="shared" si="206"/>
        <v>25</v>
      </c>
    </row>
    <row r="381" spans="1:24">
      <c r="A381" s="192">
        <v>2019</v>
      </c>
      <c r="B381" s="103" t="str">
        <f t="shared" ref="B381:L381" si="207">B150</f>
        <v>-</v>
      </c>
      <c r="C381" s="103" t="str">
        <f t="shared" si="207"/>
        <v>-</v>
      </c>
      <c r="D381" s="103">
        <f t="shared" si="207"/>
        <v>206</v>
      </c>
      <c r="E381" s="103">
        <f t="shared" si="207"/>
        <v>81</v>
      </c>
      <c r="F381" s="103">
        <f t="shared" si="207"/>
        <v>947</v>
      </c>
      <c r="G381" s="103">
        <f t="shared" si="207"/>
        <v>1697</v>
      </c>
      <c r="H381" s="103">
        <f t="shared" si="207"/>
        <v>825</v>
      </c>
      <c r="I381" s="103">
        <f t="shared" si="207"/>
        <v>101</v>
      </c>
      <c r="J381" s="103">
        <f t="shared" si="207"/>
        <v>0</v>
      </c>
      <c r="K381" s="103" t="str">
        <f t="shared" si="207"/>
        <v>-</v>
      </c>
      <c r="L381" s="103">
        <f t="shared" si="207"/>
        <v>3857</v>
      </c>
      <c r="N381" s="103" t="str">
        <f t="shared" ref="N381:X381" si="208">N150</f>
        <v>-</v>
      </c>
      <c r="O381" s="103" t="str">
        <f t="shared" si="208"/>
        <v>-</v>
      </c>
      <c r="P381" s="103" t="str">
        <f t="shared" si="208"/>
        <v>-</v>
      </c>
      <c r="Q381" s="103" t="str">
        <f t="shared" si="208"/>
        <v>-</v>
      </c>
      <c r="R381" s="103">
        <f t="shared" si="208"/>
        <v>13</v>
      </c>
      <c r="S381" s="103">
        <f t="shared" si="208"/>
        <v>22</v>
      </c>
      <c r="T381" s="103">
        <f t="shared" si="208"/>
        <v>5</v>
      </c>
      <c r="U381" s="103" t="str">
        <f t="shared" si="208"/>
        <v>-</v>
      </c>
      <c r="V381" s="103" t="str">
        <f t="shared" si="208"/>
        <v>-</v>
      </c>
      <c r="W381" s="103" t="str">
        <f t="shared" si="208"/>
        <v>-</v>
      </c>
      <c r="X381" s="103">
        <f t="shared" si="208"/>
        <v>40</v>
      </c>
    </row>
    <row r="382" spans="1:24" ht="11.4">
      <c r="A382" s="192" t="s">
        <v>65</v>
      </c>
      <c r="B382" s="103" t="str">
        <f t="shared" ref="B382:L382" si="209">B151</f>
        <v>-</v>
      </c>
      <c r="C382" s="103" t="str">
        <f t="shared" si="209"/>
        <v>-</v>
      </c>
      <c r="D382" s="103" t="str">
        <f t="shared" si="209"/>
        <v>-</v>
      </c>
      <c r="E382" s="103" t="str">
        <f t="shared" si="209"/>
        <v>--</v>
      </c>
      <c r="F382" s="103" t="str">
        <f t="shared" si="209"/>
        <v>--</v>
      </c>
      <c r="G382" s="103">
        <f t="shared" si="209"/>
        <v>1198</v>
      </c>
      <c r="H382" s="103">
        <f t="shared" si="209"/>
        <v>565</v>
      </c>
      <c r="I382" s="103">
        <f t="shared" si="209"/>
        <v>114</v>
      </c>
      <c r="J382" s="103">
        <f t="shared" si="209"/>
        <v>0</v>
      </c>
      <c r="K382" s="103">
        <f t="shared" si="209"/>
        <v>0</v>
      </c>
      <c r="L382" s="103">
        <f t="shared" si="209"/>
        <v>1877</v>
      </c>
      <c r="N382" s="103" t="str">
        <f t="shared" ref="N382:X382" si="210">N151</f>
        <v>-</v>
      </c>
      <c r="O382" s="103" t="str">
        <f t="shared" si="210"/>
        <v>-</v>
      </c>
      <c r="P382" s="103" t="str">
        <f t="shared" si="210"/>
        <v>-</v>
      </c>
      <c r="Q382" s="103" t="str">
        <f t="shared" si="210"/>
        <v>-</v>
      </c>
      <c r="R382" s="103" t="str">
        <f t="shared" si="210"/>
        <v>-</v>
      </c>
      <c r="S382" s="103">
        <f t="shared" si="210"/>
        <v>19</v>
      </c>
      <c r="T382" s="103" t="str">
        <f t="shared" si="210"/>
        <v>-</v>
      </c>
      <c r="U382" s="103">
        <f t="shared" si="210"/>
        <v>4</v>
      </c>
      <c r="V382" s="103" t="str">
        <f t="shared" si="210"/>
        <v>-</v>
      </c>
      <c r="W382" s="103" t="str">
        <f t="shared" si="210"/>
        <v>-</v>
      </c>
      <c r="X382" s="103">
        <f t="shared" si="210"/>
        <v>23</v>
      </c>
    </row>
    <row r="383" spans="1:24">
      <c r="A383" s="192">
        <v>2021</v>
      </c>
      <c r="B383" s="103" t="str">
        <f t="shared" ref="B383:L383" si="211">B152</f>
        <v>-</v>
      </c>
      <c r="C383" s="103" t="str">
        <f t="shared" si="211"/>
        <v>-</v>
      </c>
      <c r="D383" s="103" t="str">
        <f t="shared" si="211"/>
        <v>-</v>
      </c>
      <c r="E383" s="103" t="str">
        <f t="shared" si="211"/>
        <v>-</v>
      </c>
      <c r="F383" s="103">
        <f t="shared" si="211"/>
        <v>153</v>
      </c>
      <c r="G383" s="103">
        <f t="shared" si="211"/>
        <v>1908</v>
      </c>
      <c r="H383" s="103">
        <f t="shared" si="211"/>
        <v>859</v>
      </c>
      <c r="I383" s="103">
        <f t="shared" si="211"/>
        <v>170</v>
      </c>
      <c r="J383" s="103">
        <f t="shared" si="211"/>
        <v>685</v>
      </c>
      <c r="K383" s="103" t="str">
        <f t="shared" si="211"/>
        <v>-</v>
      </c>
      <c r="L383" s="103">
        <f t="shared" si="211"/>
        <v>3775</v>
      </c>
      <c r="N383" s="103" t="str">
        <f t="shared" ref="N383:X383" si="212">N152</f>
        <v>-</v>
      </c>
      <c r="O383" s="103" t="str">
        <f t="shared" si="212"/>
        <v>-</v>
      </c>
      <c r="P383" s="103" t="str">
        <f t="shared" si="212"/>
        <v>-</v>
      </c>
      <c r="Q383" s="103" t="str">
        <f t="shared" si="212"/>
        <v>-</v>
      </c>
      <c r="R383" s="103">
        <f t="shared" si="212"/>
        <v>12</v>
      </c>
      <c r="S383" s="103">
        <f t="shared" si="212"/>
        <v>78</v>
      </c>
      <c r="T383" s="103">
        <f t="shared" si="212"/>
        <v>14</v>
      </c>
      <c r="U383" s="103" t="str">
        <f t="shared" si="212"/>
        <v>-</v>
      </c>
      <c r="V383" s="103">
        <f t="shared" si="212"/>
        <v>4</v>
      </c>
      <c r="W383" s="103" t="str">
        <f t="shared" si="212"/>
        <v>-</v>
      </c>
      <c r="X383" s="103">
        <f t="shared" si="212"/>
        <v>108</v>
      </c>
    </row>
    <row r="384" spans="1:24">
      <c r="A384" s="192">
        <v>2022</v>
      </c>
      <c r="B384" s="103" t="str">
        <f t="shared" ref="B384:L384" si="213">B153</f>
        <v>-</v>
      </c>
      <c r="C384" s="103" t="str">
        <f t="shared" si="213"/>
        <v>-</v>
      </c>
      <c r="D384" s="103" t="str">
        <f t="shared" si="213"/>
        <v>-</v>
      </c>
      <c r="E384" s="103">
        <f t="shared" si="213"/>
        <v>630</v>
      </c>
      <c r="F384" s="103">
        <f t="shared" si="213"/>
        <v>663</v>
      </c>
      <c r="G384" s="103">
        <f t="shared" si="213"/>
        <v>283</v>
      </c>
      <c r="H384" s="103">
        <f t="shared" si="213"/>
        <v>717</v>
      </c>
      <c r="I384" s="103">
        <f t="shared" si="213"/>
        <v>232</v>
      </c>
      <c r="J384" s="103" t="str">
        <f t="shared" si="213"/>
        <v>-</v>
      </c>
      <c r="K384" s="103" t="str">
        <f t="shared" si="213"/>
        <v>-</v>
      </c>
      <c r="L384" s="103">
        <f t="shared" si="213"/>
        <v>2525</v>
      </c>
      <c r="N384" s="103" t="str">
        <f t="shared" ref="N384:X384" si="214">N153</f>
        <v>-</v>
      </c>
      <c r="O384" s="103" t="str">
        <f t="shared" si="214"/>
        <v>-</v>
      </c>
      <c r="P384" s="103" t="str">
        <f t="shared" si="214"/>
        <v>-</v>
      </c>
      <c r="Q384" s="103" t="str">
        <f t="shared" si="214"/>
        <v>-</v>
      </c>
      <c r="R384" s="103">
        <f t="shared" si="214"/>
        <v>4</v>
      </c>
      <c r="S384" s="103">
        <f t="shared" si="214"/>
        <v>4</v>
      </c>
      <c r="T384" s="103">
        <f t="shared" si="214"/>
        <v>42</v>
      </c>
      <c r="U384" s="103" t="str">
        <f t="shared" si="214"/>
        <v>-</v>
      </c>
      <c r="V384" s="103" t="str">
        <f t="shared" si="214"/>
        <v>-</v>
      </c>
      <c r="W384" s="103" t="str">
        <f t="shared" si="214"/>
        <v>-</v>
      </c>
      <c r="X384" s="103">
        <f t="shared" si="214"/>
        <v>50</v>
      </c>
    </row>
    <row r="385" spans="1:24">
      <c r="A385" s="192">
        <v>2023</v>
      </c>
      <c r="B385" s="103" t="str">
        <f t="shared" ref="B385:L386" si="215">B154</f>
        <v>-</v>
      </c>
      <c r="C385" s="103" t="str">
        <f t="shared" si="215"/>
        <v>-</v>
      </c>
      <c r="D385" s="103" t="str">
        <f t="shared" si="215"/>
        <v>-</v>
      </c>
      <c r="E385" s="103" t="str">
        <f t="shared" si="215"/>
        <v>-</v>
      </c>
      <c r="F385" s="103" t="str">
        <f t="shared" si="215"/>
        <v>-</v>
      </c>
      <c r="G385" s="103" t="str">
        <f t="shared" si="215"/>
        <v>-</v>
      </c>
      <c r="H385" s="103" t="str">
        <f t="shared" si="215"/>
        <v>-</v>
      </c>
      <c r="I385" s="103" t="str">
        <f t="shared" si="215"/>
        <v>-</v>
      </c>
      <c r="J385" s="103" t="str">
        <f t="shared" si="215"/>
        <v>-</v>
      </c>
      <c r="K385" s="103" t="str">
        <f t="shared" si="215"/>
        <v>-</v>
      </c>
      <c r="L385" s="103" t="str">
        <f t="shared" si="215"/>
        <v>-</v>
      </c>
      <c r="N385" s="103" t="str">
        <f t="shared" ref="N385:X386" si="216">N154</f>
        <v>-</v>
      </c>
      <c r="O385" s="103" t="str">
        <f t="shared" si="216"/>
        <v>-</v>
      </c>
      <c r="P385" s="103" t="str">
        <f t="shared" si="216"/>
        <v>-</v>
      </c>
      <c r="Q385" s="103" t="str">
        <f t="shared" si="216"/>
        <v>-</v>
      </c>
      <c r="R385" s="103" t="str">
        <f t="shared" si="216"/>
        <v>-</v>
      </c>
      <c r="S385" s="103" t="str">
        <f t="shared" si="216"/>
        <v>-</v>
      </c>
      <c r="T385" s="103" t="str">
        <f t="shared" si="216"/>
        <v>-</v>
      </c>
      <c r="U385" s="103" t="str">
        <f t="shared" si="216"/>
        <v>-</v>
      </c>
      <c r="V385" s="103" t="str">
        <f t="shared" si="216"/>
        <v>-</v>
      </c>
      <c r="W385" s="103" t="str">
        <f t="shared" si="216"/>
        <v>-</v>
      </c>
      <c r="X385" s="103" t="str">
        <f t="shared" si="216"/>
        <v>-</v>
      </c>
    </row>
    <row r="386" spans="1:24">
      <c r="A386" s="192">
        <v>2024</v>
      </c>
      <c r="B386" s="103" t="str">
        <f t="shared" si="215"/>
        <v>-</v>
      </c>
      <c r="C386" s="103" t="str">
        <f t="shared" si="215"/>
        <v>-</v>
      </c>
      <c r="D386" s="103" t="str">
        <f t="shared" si="215"/>
        <v>-</v>
      </c>
      <c r="E386" s="103" t="str">
        <f t="shared" si="215"/>
        <v>-</v>
      </c>
      <c r="F386" s="103" t="str">
        <f t="shared" si="215"/>
        <v>-</v>
      </c>
      <c r="G386" s="103" t="str">
        <f t="shared" si="215"/>
        <v>-</v>
      </c>
      <c r="H386" s="103" t="str">
        <f t="shared" si="215"/>
        <v>-</v>
      </c>
      <c r="I386" s="103" t="str">
        <f t="shared" si="215"/>
        <v>-</v>
      </c>
      <c r="J386" s="103" t="str">
        <f t="shared" si="215"/>
        <v>-</v>
      </c>
      <c r="K386" s="103" t="str">
        <f t="shared" si="215"/>
        <v>-</v>
      </c>
      <c r="L386" s="103" t="str">
        <f t="shared" si="215"/>
        <v>-</v>
      </c>
      <c r="N386" s="103" t="str">
        <f t="shared" si="216"/>
        <v>-</v>
      </c>
      <c r="O386" s="103" t="str">
        <f t="shared" si="216"/>
        <v>-</v>
      </c>
      <c r="P386" s="103" t="str">
        <f t="shared" si="216"/>
        <v>-</v>
      </c>
      <c r="Q386" s="103" t="str">
        <f t="shared" si="216"/>
        <v>-</v>
      </c>
      <c r="R386" s="103" t="str">
        <f t="shared" si="216"/>
        <v>-</v>
      </c>
      <c r="S386" s="103" t="str">
        <f t="shared" si="216"/>
        <v>-</v>
      </c>
      <c r="T386" s="103" t="str">
        <f t="shared" si="216"/>
        <v>-</v>
      </c>
      <c r="U386" s="103" t="str">
        <f t="shared" si="216"/>
        <v>-</v>
      </c>
      <c r="V386" s="103" t="str">
        <f t="shared" si="216"/>
        <v>-</v>
      </c>
      <c r="W386" s="103" t="str">
        <f t="shared" si="216"/>
        <v>-</v>
      </c>
      <c r="X386" s="103" t="str">
        <f t="shared" si="216"/>
        <v>-</v>
      </c>
    </row>
    <row r="388" spans="1:24">
      <c r="A388" s="200" t="str">
        <f>A157</f>
        <v>San Francisco</v>
      </c>
    </row>
    <row r="389" spans="1:24">
      <c r="A389" s="68" t="s">
        <v>10</v>
      </c>
      <c r="B389" s="103">
        <f t="shared" ref="B389:L389" si="217">AVERAGE(B168:B172)</f>
        <v>4510.3999999999996</v>
      </c>
      <c r="C389" s="103">
        <f t="shared" si="217"/>
        <v>10976</v>
      </c>
      <c r="D389" s="103">
        <f t="shared" si="217"/>
        <v>16873</v>
      </c>
      <c r="E389" s="103">
        <f t="shared" si="217"/>
        <v>8315</v>
      </c>
      <c r="F389" s="103">
        <f t="shared" si="217"/>
        <v>12171.8</v>
      </c>
      <c r="G389" s="103">
        <f t="shared" si="217"/>
        <v>17167.2</v>
      </c>
      <c r="H389" s="103">
        <f t="shared" si="217"/>
        <v>15479.4</v>
      </c>
      <c r="I389" s="103">
        <f t="shared" si="217"/>
        <v>7596.4</v>
      </c>
      <c r="J389" s="103">
        <f t="shared" si="217"/>
        <v>4108.2</v>
      </c>
      <c r="K389" s="103">
        <f t="shared" si="217"/>
        <v>1094</v>
      </c>
      <c r="L389" s="103">
        <f t="shared" si="217"/>
        <v>98291.4</v>
      </c>
      <c r="N389" s="103">
        <f t="shared" ref="N389:X389" si="218">AVERAGE(N168:N172)</f>
        <v>0</v>
      </c>
      <c r="O389" s="103">
        <f t="shared" si="218"/>
        <v>0.6</v>
      </c>
      <c r="P389" s="103">
        <f t="shared" si="218"/>
        <v>38.4</v>
      </c>
      <c r="Q389" s="103">
        <f t="shared" si="218"/>
        <v>158.80000000000001</v>
      </c>
      <c r="R389" s="103">
        <f t="shared" si="218"/>
        <v>338.6</v>
      </c>
      <c r="S389" s="103">
        <f t="shared" si="218"/>
        <v>378.6</v>
      </c>
      <c r="T389" s="103">
        <f t="shared" si="218"/>
        <v>479.6</v>
      </c>
      <c r="U389" s="103">
        <f t="shared" si="218"/>
        <v>83</v>
      </c>
      <c r="V389" s="103">
        <f t="shared" si="218"/>
        <v>12.2</v>
      </c>
      <c r="W389" s="103">
        <f t="shared" si="218"/>
        <v>0</v>
      </c>
      <c r="X389" s="103">
        <f t="shared" si="218"/>
        <v>1489.8</v>
      </c>
    </row>
    <row r="390" spans="1:24">
      <c r="A390" s="68" t="s">
        <v>11</v>
      </c>
      <c r="B390" s="103">
        <f>AVERAGE(B173:B177)</f>
        <v>248.75</v>
      </c>
      <c r="C390" s="103">
        <f t="shared" ref="C390:L390" si="219">AVERAGE(C173:C177)</f>
        <v>5049.8</v>
      </c>
      <c r="D390" s="103">
        <f t="shared" si="219"/>
        <v>7027.8</v>
      </c>
      <c r="E390" s="103">
        <f t="shared" si="219"/>
        <v>6921.4</v>
      </c>
      <c r="F390" s="103">
        <f t="shared" si="219"/>
        <v>14149.4</v>
      </c>
      <c r="G390" s="103">
        <f t="shared" si="219"/>
        <v>33403.800000000003</v>
      </c>
      <c r="H390" s="103">
        <f t="shared" si="219"/>
        <v>13386.6</v>
      </c>
      <c r="I390" s="103">
        <f t="shared" si="219"/>
        <v>8221.4</v>
      </c>
      <c r="J390" s="103">
        <f t="shared" si="219"/>
        <v>3590.8</v>
      </c>
      <c r="K390" s="103">
        <f t="shared" si="219"/>
        <v>52</v>
      </c>
      <c r="L390" s="103">
        <f t="shared" si="219"/>
        <v>91970.8</v>
      </c>
      <c r="N390" s="103">
        <f t="shared" ref="N390:X390" si="220">AVERAGE(N173:N177)</f>
        <v>0.5</v>
      </c>
      <c r="O390" s="103">
        <f t="shared" si="220"/>
        <v>8.4</v>
      </c>
      <c r="P390" s="103">
        <f t="shared" si="220"/>
        <v>17.399999999999999</v>
      </c>
      <c r="Q390" s="103">
        <f t="shared" si="220"/>
        <v>71</v>
      </c>
      <c r="R390" s="103">
        <f t="shared" si="220"/>
        <v>1035.4000000000001</v>
      </c>
      <c r="S390" s="103">
        <f t="shared" si="220"/>
        <v>1183.5999999999999</v>
      </c>
      <c r="T390" s="103">
        <f t="shared" si="220"/>
        <v>156.80000000000001</v>
      </c>
      <c r="U390" s="103">
        <f t="shared" si="220"/>
        <v>31</v>
      </c>
      <c r="V390" s="103">
        <f t="shared" si="220"/>
        <v>13.4</v>
      </c>
      <c r="W390" s="103">
        <f t="shared" si="220"/>
        <v>0</v>
      </c>
      <c r="X390" s="103">
        <f t="shared" si="220"/>
        <v>2517.1999999999998</v>
      </c>
    </row>
    <row r="391" spans="1:24">
      <c r="A391" s="68" t="s">
        <v>12</v>
      </c>
      <c r="B391" s="103" t="s">
        <v>15</v>
      </c>
      <c r="C391" s="103">
        <f t="shared" ref="C391:L391" si="221">AVERAGE(C178:C182)</f>
        <v>6310</v>
      </c>
      <c r="D391" s="103">
        <f t="shared" si="221"/>
        <v>8190.8</v>
      </c>
      <c r="E391" s="103">
        <f t="shared" si="221"/>
        <v>8342.7999999999993</v>
      </c>
      <c r="F391" s="103">
        <f t="shared" si="221"/>
        <v>13124.4</v>
      </c>
      <c r="G391" s="103">
        <f t="shared" si="221"/>
        <v>27456.400000000001</v>
      </c>
      <c r="H391" s="103">
        <f t="shared" si="221"/>
        <v>12394.8</v>
      </c>
      <c r="I391" s="103">
        <f t="shared" si="221"/>
        <v>4759</v>
      </c>
      <c r="J391" s="103">
        <f t="shared" si="221"/>
        <v>2954.8</v>
      </c>
      <c r="K391" s="103">
        <f t="shared" si="221"/>
        <v>981.5</v>
      </c>
      <c r="L391" s="103">
        <f t="shared" si="221"/>
        <v>82663.600000000006</v>
      </c>
      <c r="N391" s="103" t="s">
        <v>15</v>
      </c>
      <c r="O391" s="103" t="s">
        <v>15</v>
      </c>
      <c r="P391" s="103" t="s">
        <v>15</v>
      </c>
      <c r="Q391" s="103">
        <f t="shared" ref="Q391:V391" si="222">AVERAGE(Q178:Q182)</f>
        <v>8</v>
      </c>
      <c r="R391" s="103">
        <f t="shared" si="222"/>
        <v>60</v>
      </c>
      <c r="S391" s="103">
        <f t="shared" si="222"/>
        <v>68.2</v>
      </c>
      <c r="T391" s="103">
        <f t="shared" si="222"/>
        <v>12.2</v>
      </c>
      <c r="U391" s="103">
        <f t="shared" si="222"/>
        <v>14.5</v>
      </c>
      <c r="V391" s="103">
        <f t="shared" si="222"/>
        <v>6</v>
      </c>
      <c r="W391" s="103" t="s">
        <v>15</v>
      </c>
      <c r="X391" s="103">
        <f>AVERAGE(X178:X182)</f>
        <v>140.19999999999999</v>
      </c>
    </row>
    <row r="392" spans="1:24">
      <c r="A392" s="68" t="s">
        <v>13</v>
      </c>
      <c r="B392" s="103" t="str">
        <f>B183</f>
        <v>-</v>
      </c>
      <c r="C392" s="103" t="str">
        <f>C183</f>
        <v>-</v>
      </c>
      <c r="D392" s="103">
        <f>AVERAGE(D183:D187)</f>
        <v>5539.8</v>
      </c>
      <c r="E392" s="103">
        <f>AVERAGE(E183:E187)</f>
        <v>11659</v>
      </c>
      <c r="F392" s="103">
        <f>AVERAGE(F183:F187)</f>
        <v>13806.4</v>
      </c>
      <c r="G392" s="103">
        <f t="shared" ref="G392:L392" si="223">AVERAGE(G183:G187)</f>
        <v>26716.6</v>
      </c>
      <c r="H392" s="103">
        <f t="shared" si="223"/>
        <v>10680.4</v>
      </c>
      <c r="I392" s="103">
        <f t="shared" si="223"/>
        <v>6287.2</v>
      </c>
      <c r="J392" s="103">
        <f t="shared" si="223"/>
        <v>2220.4</v>
      </c>
      <c r="K392" s="103">
        <f t="shared" si="223"/>
        <v>395</v>
      </c>
      <c r="L392" s="103">
        <f t="shared" si="223"/>
        <v>77304.800000000003</v>
      </c>
      <c r="N392" s="103" t="str">
        <f>N183</f>
        <v>-</v>
      </c>
      <c r="O392" s="103" t="str">
        <f>O183</f>
        <v>-</v>
      </c>
      <c r="P392" s="103">
        <f t="shared" ref="P392:U392" si="224">AVERAGE(P183:P187)</f>
        <v>2</v>
      </c>
      <c r="Q392" s="103">
        <f t="shared" si="224"/>
        <v>55.8</v>
      </c>
      <c r="R392" s="103">
        <f t="shared" si="224"/>
        <v>67.599999999999994</v>
      </c>
      <c r="S392" s="103">
        <f t="shared" si="224"/>
        <v>187.4</v>
      </c>
      <c r="T392" s="103">
        <f t="shared" si="224"/>
        <v>55.333333333333336</v>
      </c>
      <c r="U392" s="103">
        <f t="shared" si="224"/>
        <v>8.5</v>
      </c>
      <c r="V392" s="103" t="str">
        <f>V183</f>
        <v>-</v>
      </c>
      <c r="W392" s="103" t="str">
        <f>W183</f>
        <v>-</v>
      </c>
      <c r="X392" s="103">
        <f>AVERAGE(X183:X187)</f>
        <v>347.8</v>
      </c>
    </row>
    <row r="393" spans="1:24">
      <c r="A393" s="68" t="s">
        <v>14</v>
      </c>
      <c r="B393" s="103" t="str">
        <f>B188</f>
        <v>-</v>
      </c>
      <c r="C393" s="103" t="str">
        <f>C188</f>
        <v>-</v>
      </c>
      <c r="D393" s="103">
        <f>AVERAGE(D188:D192)</f>
        <v>1201</v>
      </c>
      <c r="E393" s="103">
        <f t="shared" ref="E393:L393" si="225">AVERAGE(E188:E192)</f>
        <v>5704.333333333333</v>
      </c>
      <c r="F393" s="103">
        <f t="shared" si="225"/>
        <v>7797</v>
      </c>
      <c r="G393" s="103">
        <f t="shared" si="225"/>
        <v>9091.6666666666661</v>
      </c>
      <c r="H393" s="103">
        <f t="shared" si="225"/>
        <v>1314</v>
      </c>
      <c r="I393" s="103">
        <f t="shared" si="225"/>
        <v>475</v>
      </c>
      <c r="J393" s="103">
        <f t="shared" si="225"/>
        <v>348.5</v>
      </c>
      <c r="K393" s="103">
        <f t="shared" si="225"/>
        <v>196</v>
      </c>
      <c r="L393" s="103">
        <f t="shared" si="225"/>
        <v>25946</v>
      </c>
      <c r="N393" s="103" t="str">
        <f t="shared" ref="N393:P393" si="226">N188</f>
        <v>-</v>
      </c>
      <c r="O393" s="103" t="str">
        <f t="shared" si="226"/>
        <v>-</v>
      </c>
      <c r="P393" s="103" t="str">
        <f t="shared" si="226"/>
        <v>-</v>
      </c>
      <c r="Q393" s="103">
        <f t="shared" ref="Q393:U393" si="227">AVERAGE(Q188:Q192)</f>
        <v>47</v>
      </c>
      <c r="R393" s="103">
        <f t="shared" si="227"/>
        <v>131.33333333333334</v>
      </c>
      <c r="S393" s="103">
        <f t="shared" si="227"/>
        <v>212</v>
      </c>
      <c r="T393" s="103">
        <f t="shared" si="227"/>
        <v>9</v>
      </c>
      <c r="U393" s="103">
        <f t="shared" si="227"/>
        <v>11</v>
      </c>
      <c r="V393" s="103" t="str">
        <f t="shared" ref="V393:W393" si="228">V188</f>
        <v>-</v>
      </c>
      <c r="W393" s="103" t="str">
        <f t="shared" si="228"/>
        <v>-</v>
      </c>
      <c r="X393" s="103">
        <f t="shared" ref="X393" si="229">AVERAGE(X188:X192)</f>
        <v>317.33333333333331</v>
      </c>
    </row>
    <row r="394" spans="1:24">
      <c r="A394" s="68">
        <v>2011</v>
      </c>
      <c r="B394" s="103" t="str">
        <f t="shared" ref="B394:L394" si="230">B193</f>
        <v>-</v>
      </c>
      <c r="C394" s="103" t="str">
        <f t="shared" si="230"/>
        <v>-</v>
      </c>
      <c r="D394" s="103">
        <f t="shared" si="230"/>
        <v>432</v>
      </c>
      <c r="E394" s="103">
        <f t="shared" si="230"/>
        <v>934</v>
      </c>
      <c r="F394" s="103">
        <f t="shared" si="230"/>
        <v>326</v>
      </c>
      <c r="G394" s="103">
        <f t="shared" si="230"/>
        <v>4457</v>
      </c>
      <c r="H394" s="103">
        <f t="shared" si="230"/>
        <v>6531</v>
      </c>
      <c r="I394" s="103">
        <f t="shared" si="230"/>
        <v>5914</v>
      </c>
      <c r="J394" s="103">
        <f t="shared" si="230"/>
        <v>1140</v>
      </c>
      <c r="K394" s="103" t="str">
        <f t="shared" si="230"/>
        <v>-</v>
      </c>
      <c r="L394" s="103">
        <f t="shared" si="230"/>
        <v>19734</v>
      </c>
      <c r="N394" s="103" t="str">
        <f t="shared" ref="N394:X394" si="231">N193</f>
        <v>-</v>
      </c>
      <c r="O394" s="103" t="str">
        <f t="shared" si="231"/>
        <v>-</v>
      </c>
      <c r="P394" s="103" t="str">
        <f t="shared" si="231"/>
        <v>-</v>
      </c>
      <c r="Q394" s="103" t="str">
        <f t="shared" si="231"/>
        <v>-</v>
      </c>
      <c r="R394" s="103">
        <f t="shared" si="231"/>
        <v>17</v>
      </c>
      <c r="S394" s="103">
        <f t="shared" si="231"/>
        <v>26</v>
      </c>
      <c r="T394" s="103" t="str">
        <f t="shared" si="231"/>
        <v>-</v>
      </c>
      <c r="U394" s="103" t="str">
        <f t="shared" si="231"/>
        <v>-</v>
      </c>
      <c r="V394" s="103" t="str">
        <f t="shared" si="231"/>
        <v>-</v>
      </c>
      <c r="W394" s="103" t="str">
        <f t="shared" si="231"/>
        <v>-</v>
      </c>
      <c r="X394" s="103">
        <f t="shared" si="231"/>
        <v>43</v>
      </c>
    </row>
    <row r="395" spans="1:24">
      <c r="A395" s="68">
        <v>2012</v>
      </c>
      <c r="B395" s="103" t="str">
        <f t="shared" ref="B395:L395" si="232">B194</f>
        <v>-</v>
      </c>
      <c r="C395" s="103" t="str">
        <f t="shared" si="232"/>
        <v>-</v>
      </c>
      <c r="D395" s="103">
        <f t="shared" si="232"/>
        <v>3837</v>
      </c>
      <c r="E395" s="103">
        <f t="shared" si="232"/>
        <v>5143</v>
      </c>
      <c r="F395" s="103">
        <f t="shared" si="232"/>
        <v>10700</v>
      </c>
      <c r="G395" s="103">
        <f t="shared" si="232"/>
        <v>15329</v>
      </c>
      <c r="H395" s="103">
        <f t="shared" si="232"/>
        <v>5340</v>
      </c>
      <c r="I395" s="103">
        <f t="shared" si="232"/>
        <v>3871</v>
      </c>
      <c r="J395" s="103">
        <f t="shared" si="232"/>
        <v>1881</v>
      </c>
      <c r="K395" s="103">
        <f t="shared" si="232"/>
        <v>88</v>
      </c>
      <c r="L395" s="103">
        <f t="shared" si="232"/>
        <v>46189</v>
      </c>
      <c r="N395" s="103" t="str">
        <f t="shared" ref="N395:X395" si="233">N194</f>
        <v>-</v>
      </c>
      <c r="O395" s="103" t="str">
        <f t="shared" si="233"/>
        <v>-</v>
      </c>
      <c r="P395" s="103" t="str">
        <f t="shared" si="233"/>
        <v>-</v>
      </c>
      <c r="Q395" s="103">
        <f t="shared" si="233"/>
        <v>3</v>
      </c>
      <c r="R395" s="103" t="str">
        <f t="shared" si="233"/>
        <v>-</v>
      </c>
      <c r="S395" s="103">
        <f t="shared" si="233"/>
        <v>5</v>
      </c>
      <c r="T395" s="103" t="str">
        <f t="shared" si="233"/>
        <v>-</v>
      </c>
      <c r="U395" s="103" t="str">
        <f t="shared" si="233"/>
        <v>-</v>
      </c>
      <c r="V395" s="103" t="str">
        <f t="shared" si="233"/>
        <v>-</v>
      </c>
      <c r="W395" s="103" t="str">
        <f t="shared" si="233"/>
        <v>-</v>
      </c>
      <c r="X395" s="103">
        <f t="shared" si="233"/>
        <v>8</v>
      </c>
    </row>
    <row r="396" spans="1:24">
      <c r="A396" s="68">
        <v>2013</v>
      </c>
      <c r="B396" s="103" t="str">
        <f t="shared" ref="B396:L396" si="234">B195</f>
        <v>-</v>
      </c>
      <c r="C396" s="103" t="str">
        <f t="shared" si="234"/>
        <v>-</v>
      </c>
      <c r="D396" s="103">
        <f t="shared" si="234"/>
        <v>8121</v>
      </c>
      <c r="E396" s="103">
        <f t="shared" si="234"/>
        <v>9018</v>
      </c>
      <c r="F396" s="103">
        <f t="shared" si="234"/>
        <v>12204</v>
      </c>
      <c r="G396" s="103">
        <f t="shared" si="234"/>
        <v>21798</v>
      </c>
      <c r="H396" s="103">
        <f t="shared" si="234"/>
        <v>6818</v>
      </c>
      <c r="I396" s="103">
        <f t="shared" si="234"/>
        <v>1891</v>
      </c>
      <c r="J396" s="103">
        <f t="shared" si="234"/>
        <v>1354</v>
      </c>
      <c r="K396" s="103">
        <f t="shared" si="234"/>
        <v>87</v>
      </c>
      <c r="L396" s="103">
        <f t="shared" si="234"/>
        <v>61291</v>
      </c>
      <c r="N396" s="103" t="str">
        <f t="shared" ref="N396:X396" si="235">N195</f>
        <v>-</v>
      </c>
      <c r="O396" s="103" t="str">
        <f t="shared" si="235"/>
        <v>-</v>
      </c>
      <c r="P396" s="103" t="str">
        <f t="shared" si="235"/>
        <v>-</v>
      </c>
      <c r="Q396" s="103" t="str">
        <f t="shared" si="235"/>
        <v>-</v>
      </c>
      <c r="R396" s="103">
        <f t="shared" si="235"/>
        <v>24</v>
      </c>
      <c r="S396" s="103">
        <f t="shared" si="235"/>
        <v>62</v>
      </c>
      <c r="T396" s="103" t="str">
        <f t="shared" si="235"/>
        <v>-</v>
      </c>
      <c r="U396" s="103" t="str">
        <f t="shared" si="235"/>
        <v>-</v>
      </c>
      <c r="V396" s="103" t="str">
        <f t="shared" si="235"/>
        <v>-</v>
      </c>
      <c r="W396" s="103" t="str">
        <f t="shared" si="235"/>
        <v>-</v>
      </c>
      <c r="X396" s="103">
        <f t="shared" si="235"/>
        <v>86</v>
      </c>
    </row>
    <row r="397" spans="1:24">
      <c r="A397" s="68">
        <v>2014</v>
      </c>
      <c r="B397" s="103" t="str">
        <f t="shared" ref="B397:L397" si="236">B196</f>
        <v>-</v>
      </c>
      <c r="C397" s="103" t="str">
        <f t="shared" si="236"/>
        <v>-</v>
      </c>
      <c r="D397" s="103">
        <f t="shared" si="236"/>
        <v>1854</v>
      </c>
      <c r="E397" s="103">
        <f t="shared" si="236"/>
        <v>2318</v>
      </c>
      <c r="F397" s="103">
        <f t="shared" si="236"/>
        <v>559</v>
      </c>
      <c r="G397" s="103">
        <f t="shared" si="236"/>
        <v>5587</v>
      </c>
      <c r="H397" s="103">
        <f t="shared" si="236"/>
        <v>12679</v>
      </c>
      <c r="I397" s="103">
        <f t="shared" si="236"/>
        <v>6266</v>
      </c>
      <c r="J397" s="103">
        <f t="shared" si="236"/>
        <v>3065</v>
      </c>
      <c r="K397" s="103">
        <f t="shared" si="236"/>
        <v>125</v>
      </c>
      <c r="L397" s="103">
        <f t="shared" si="236"/>
        <v>32453</v>
      </c>
      <c r="N397" s="103" t="str">
        <f t="shared" ref="N397:X397" si="237">N196</f>
        <v>-</v>
      </c>
      <c r="O397" s="103" t="str">
        <f t="shared" si="237"/>
        <v>-</v>
      </c>
      <c r="P397" s="103" t="str">
        <f t="shared" si="237"/>
        <v>-</v>
      </c>
      <c r="Q397" s="103">
        <f t="shared" si="237"/>
        <v>4</v>
      </c>
      <c r="R397" s="103" t="str">
        <f t="shared" si="237"/>
        <v>-</v>
      </c>
      <c r="S397" s="103">
        <f t="shared" si="237"/>
        <v>40</v>
      </c>
      <c r="T397" s="103" t="str">
        <f t="shared" si="237"/>
        <v>-</v>
      </c>
      <c r="U397" s="103" t="str">
        <f t="shared" si="237"/>
        <v>-</v>
      </c>
      <c r="V397" s="103" t="str">
        <f t="shared" si="237"/>
        <v>-</v>
      </c>
      <c r="W397" s="103" t="str">
        <f t="shared" si="237"/>
        <v>-</v>
      </c>
      <c r="X397" s="103">
        <f t="shared" si="237"/>
        <v>44</v>
      </c>
    </row>
    <row r="398" spans="1:24">
      <c r="A398" s="68">
        <v>2015</v>
      </c>
      <c r="B398" s="103" t="str">
        <f t="shared" ref="B398:L398" si="238">B197</f>
        <v>-</v>
      </c>
      <c r="C398" s="103" t="str">
        <f t="shared" si="238"/>
        <v>-</v>
      </c>
      <c r="D398" s="103">
        <f t="shared" si="238"/>
        <v>933</v>
      </c>
      <c r="E398" s="103">
        <f t="shared" si="238"/>
        <v>1072</v>
      </c>
      <c r="F398" s="103">
        <f t="shared" si="238"/>
        <v>2396</v>
      </c>
      <c r="G398" s="103">
        <f t="shared" si="238"/>
        <v>5126</v>
      </c>
      <c r="H398" s="103">
        <f t="shared" si="238"/>
        <v>6113</v>
      </c>
      <c r="I398" s="103">
        <f t="shared" si="238"/>
        <v>8014</v>
      </c>
      <c r="J398" s="103">
        <f t="shared" si="238"/>
        <v>1573</v>
      </c>
      <c r="K398" s="103" t="str">
        <f t="shared" si="238"/>
        <v>-</v>
      </c>
      <c r="L398" s="103">
        <f t="shared" si="238"/>
        <v>25227</v>
      </c>
      <c r="N398" s="103" t="str">
        <f t="shared" ref="N398:X398" si="239">N197</f>
        <v>-</v>
      </c>
      <c r="O398" s="103" t="str">
        <f t="shared" si="239"/>
        <v>-</v>
      </c>
      <c r="P398" s="103" t="str">
        <f t="shared" si="239"/>
        <v>-</v>
      </c>
      <c r="Q398" s="103" t="str">
        <f t="shared" si="239"/>
        <v>-</v>
      </c>
      <c r="R398" s="103">
        <f t="shared" si="239"/>
        <v>4</v>
      </c>
      <c r="S398" s="103">
        <f t="shared" si="239"/>
        <v>2</v>
      </c>
      <c r="T398" s="103" t="str">
        <f t="shared" si="239"/>
        <v>-</v>
      </c>
      <c r="U398" s="103" t="str">
        <f t="shared" si="239"/>
        <v>-</v>
      </c>
      <c r="V398" s="103" t="str">
        <f t="shared" si="239"/>
        <v>-</v>
      </c>
      <c r="W398" s="103" t="str">
        <f t="shared" si="239"/>
        <v>-</v>
      </c>
      <c r="X398" s="103">
        <f t="shared" si="239"/>
        <v>6</v>
      </c>
    </row>
    <row r="399" spans="1:24">
      <c r="A399" s="68">
        <v>2016</v>
      </c>
      <c r="B399" s="103" t="str">
        <f t="shared" ref="B399:L399" si="240">B198</f>
        <v>-</v>
      </c>
      <c r="C399" s="103" t="str">
        <f t="shared" si="240"/>
        <v>-</v>
      </c>
      <c r="D399" s="103">
        <f t="shared" si="240"/>
        <v>1206</v>
      </c>
      <c r="E399" s="103">
        <f t="shared" si="240"/>
        <v>3563</v>
      </c>
      <c r="F399" s="103">
        <f t="shared" si="240"/>
        <v>1253</v>
      </c>
      <c r="G399" s="103">
        <f t="shared" si="240"/>
        <v>8025</v>
      </c>
      <c r="H399" s="103">
        <f t="shared" si="240"/>
        <v>6111</v>
      </c>
      <c r="I399" s="103">
        <f t="shared" si="240"/>
        <v>5858</v>
      </c>
      <c r="J399" s="103">
        <f t="shared" si="240"/>
        <v>630</v>
      </c>
      <c r="K399" s="103" t="str">
        <f t="shared" si="240"/>
        <v>-</v>
      </c>
      <c r="L399" s="103">
        <f t="shared" si="240"/>
        <v>26646</v>
      </c>
      <c r="N399" s="103" t="str">
        <f t="shared" ref="N399:X399" si="241">N198</f>
        <v>-</v>
      </c>
      <c r="O399" s="103" t="str">
        <f t="shared" si="241"/>
        <v>-</v>
      </c>
      <c r="P399" s="103" t="str">
        <f t="shared" si="241"/>
        <v>-</v>
      </c>
      <c r="Q399" s="103" t="str">
        <f t="shared" si="241"/>
        <v>-</v>
      </c>
      <c r="R399" s="103" t="str">
        <f t="shared" si="241"/>
        <v>-</v>
      </c>
      <c r="S399" s="103" t="str">
        <f t="shared" si="241"/>
        <v>-</v>
      </c>
      <c r="T399" s="103">
        <f t="shared" si="241"/>
        <v>8</v>
      </c>
      <c r="U399" s="103" t="str">
        <f t="shared" si="241"/>
        <v>-</v>
      </c>
      <c r="V399" s="103" t="str">
        <f t="shared" si="241"/>
        <v>-</v>
      </c>
      <c r="W399" s="103" t="str">
        <f t="shared" si="241"/>
        <v>-</v>
      </c>
      <c r="X399" s="103">
        <f t="shared" si="241"/>
        <v>8</v>
      </c>
    </row>
    <row r="400" spans="1:24">
      <c r="A400" s="68">
        <v>2017</v>
      </c>
      <c r="B400" s="103" t="str">
        <f t="shared" ref="B400:L400" si="242">B199</f>
        <v>-</v>
      </c>
      <c r="C400" s="103" t="str">
        <f t="shared" si="242"/>
        <v>-</v>
      </c>
      <c r="D400" s="103">
        <f t="shared" si="242"/>
        <v>398</v>
      </c>
      <c r="E400" s="103">
        <f t="shared" si="242"/>
        <v>1206</v>
      </c>
      <c r="F400" s="103">
        <f t="shared" si="242"/>
        <v>5241</v>
      </c>
      <c r="G400" s="103">
        <f t="shared" si="242"/>
        <v>24206</v>
      </c>
      <c r="H400" s="103">
        <f t="shared" si="242"/>
        <v>17972</v>
      </c>
      <c r="I400" s="103">
        <f t="shared" si="242"/>
        <v>3890</v>
      </c>
      <c r="J400" s="103">
        <f t="shared" si="242"/>
        <v>843</v>
      </c>
      <c r="K400" s="103" t="str">
        <f t="shared" si="242"/>
        <v>-</v>
      </c>
      <c r="L400" s="103">
        <f t="shared" si="242"/>
        <v>53756</v>
      </c>
      <c r="N400" s="103" t="str">
        <f t="shared" ref="N400:X400" si="243">N199</f>
        <v>-</v>
      </c>
      <c r="O400" s="103" t="str">
        <f t="shared" si="243"/>
        <v>-</v>
      </c>
      <c r="P400" s="103" t="str">
        <f t="shared" si="243"/>
        <v>-</v>
      </c>
      <c r="Q400" s="103">
        <f t="shared" si="243"/>
        <v>3</v>
      </c>
      <c r="R400" s="103" t="str">
        <f t="shared" si="243"/>
        <v>-</v>
      </c>
      <c r="S400" s="103">
        <f t="shared" si="243"/>
        <v>322</v>
      </c>
      <c r="T400" s="103">
        <f t="shared" si="243"/>
        <v>40</v>
      </c>
      <c r="U400" s="103" t="str">
        <f t="shared" si="243"/>
        <v>-</v>
      </c>
      <c r="V400" s="103" t="str">
        <f t="shared" si="243"/>
        <v>-</v>
      </c>
      <c r="W400" s="103" t="str">
        <f t="shared" si="243"/>
        <v>-</v>
      </c>
      <c r="X400" s="103">
        <f t="shared" si="243"/>
        <v>365</v>
      </c>
    </row>
    <row r="401" spans="1:24">
      <c r="A401" s="68">
        <v>2018</v>
      </c>
      <c r="B401" s="103" t="str">
        <f t="shared" ref="B401:L401" si="244">B200</f>
        <v>-</v>
      </c>
      <c r="C401" s="103" t="str">
        <f t="shared" si="244"/>
        <v>-</v>
      </c>
      <c r="D401" s="103" t="str">
        <f t="shared" si="244"/>
        <v>-</v>
      </c>
      <c r="E401" s="103" t="str">
        <f t="shared" si="244"/>
        <v>-</v>
      </c>
      <c r="F401" s="103">
        <f t="shared" si="244"/>
        <v>11361</v>
      </c>
      <c r="G401" s="103">
        <f t="shared" si="244"/>
        <v>38248</v>
      </c>
      <c r="H401" s="103">
        <f t="shared" si="244"/>
        <v>11717</v>
      </c>
      <c r="I401" s="103">
        <f t="shared" si="244"/>
        <v>6689</v>
      </c>
      <c r="J401" s="103">
        <f t="shared" si="244"/>
        <v>4172</v>
      </c>
      <c r="K401" s="103" t="str">
        <f t="shared" si="244"/>
        <v>-</v>
      </c>
      <c r="L401" s="103">
        <f t="shared" si="244"/>
        <v>72187</v>
      </c>
      <c r="N401" s="103" t="str">
        <f t="shared" ref="N401:X401" si="245">N200</f>
        <v>-</v>
      </c>
      <c r="O401" s="103" t="str">
        <f t="shared" si="245"/>
        <v>-</v>
      </c>
      <c r="P401" s="103" t="str">
        <f t="shared" si="245"/>
        <v>-</v>
      </c>
      <c r="Q401" s="103" t="str">
        <f t="shared" si="245"/>
        <v>-</v>
      </c>
      <c r="R401" s="103">
        <f t="shared" si="245"/>
        <v>5</v>
      </c>
      <c r="S401" s="103">
        <f t="shared" si="245"/>
        <v>63</v>
      </c>
      <c r="T401" s="103" t="str">
        <f t="shared" si="245"/>
        <v>-</v>
      </c>
      <c r="U401" s="103" t="str">
        <f t="shared" si="245"/>
        <v>-</v>
      </c>
      <c r="V401" s="103" t="str">
        <f t="shared" si="245"/>
        <v>-</v>
      </c>
      <c r="W401" s="103" t="str">
        <f t="shared" si="245"/>
        <v>-</v>
      </c>
      <c r="X401" s="103">
        <f t="shared" si="245"/>
        <v>68</v>
      </c>
    </row>
    <row r="402" spans="1:24">
      <c r="A402" s="192">
        <v>2019</v>
      </c>
      <c r="B402" s="103" t="str">
        <f t="shared" ref="B402:L402" si="246">B201</f>
        <v>-</v>
      </c>
      <c r="C402" s="103" t="str">
        <f t="shared" si="246"/>
        <v>-</v>
      </c>
      <c r="D402" s="103">
        <f t="shared" si="246"/>
        <v>2982</v>
      </c>
      <c r="E402" s="103">
        <f t="shared" si="246"/>
        <v>1645</v>
      </c>
      <c r="F402" s="103">
        <f t="shared" si="246"/>
        <v>15459</v>
      </c>
      <c r="G402" s="103">
        <f t="shared" si="246"/>
        <v>16558</v>
      </c>
      <c r="H402" s="103">
        <f t="shared" si="246"/>
        <v>15861</v>
      </c>
      <c r="I402" s="103">
        <f t="shared" si="246"/>
        <v>3570</v>
      </c>
      <c r="J402" s="103">
        <f t="shared" si="246"/>
        <v>468</v>
      </c>
      <c r="K402" s="103" t="str">
        <f t="shared" si="246"/>
        <v>-</v>
      </c>
      <c r="L402" s="103">
        <f t="shared" si="246"/>
        <v>56543</v>
      </c>
      <c r="N402" s="103" t="str">
        <f t="shared" ref="N402:X402" si="247">N201</f>
        <v>-</v>
      </c>
      <c r="O402" s="103" t="str">
        <f t="shared" si="247"/>
        <v>-</v>
      </c>
      <c r="P402" s="103" t="str">
        <f t="shared" si="247"/>
        <v>-</v>
      </c>
      <c r="Q402" s="103">
        <f t="shared" si="247"/>
        <v>2</v>
      </c>
      <c r="R402" s="103">
        <f t="shared" si="247"/>
        <v>100</v>
      </c>
      <c r="S402" s="103">
        <f t="shared" si="247"/>
        <v>4</v>
      </c>
      <c r="T402" s="103">
        <f t="shared" si="247"/>
        <v>348</v>
      </c>
      <c r="U402" s="103">
        <f t="shared" si="247"/>
        <v>14</v>
      </c>
      <c r="V402" s="103">
        <f t="shared" si="247"/>
        <v>5</v>
      </c>
      <c r="W402" s="103" t="str">
        <f t="shared" si="247"/>
        <v>-</v>
      </c>
      <c r="X402" s="103">
        <f t="shared" si="247"/>
        <v>473</v>
      </c>
    </row>
    <row r="403" spans="1:24" ht="11.4">
      <c r="A403" s="192" t="s">
        <v>65</v>
      </c>
      <c r="B403" s="103" t="str">
        <f t="shared" ref="B403:L403" si="248">B202</f>
        <v>-</v>
      </c>
      <c r="C403" s="103" t="str">
        <f t="shared" si="248"/>
        <v>-</v>
      </c>
      <c r="D403" s="103" t="str">
        <f t="shared" si="248"/>
        <v>-</v>
      </c>
      <c r="E403" s="103" t="str">
        <f t="shared" si="248"/>
        <v>--</v>
      </c>
      <c r="F403" s="103" t="str">
        <f t="shared" si="248"/>
        <v>--</v>
      </c>
      <c r="G403" s="103">
        <f t="shared" si="248"/>
        <v>19662</v>
      </c>
      <c r="H403" s="103">
        <f t="shared" si="248"/>
        <v>9140</v>
      </c>
      <c r="I403" s="103">
        <f t="shared" si="248"/>
        <v>3945</v>
      </c>
      <c r="J403" s="103">
        <f t="shared" si="248"/>
        <v>2364</v>
      </c>
      <c r="K403" s="103">
        <f t="shared" si="248"/>
        <v>29</v>
      </c>
      <c r="L403" s="103">
        <f t="shared" si="248"/>
        <v>35140</v>
      </c>
      <c r="N403" s="103" t="str">
        <f t="shared" ref="N403:X403" si="249">N202</f>
        <v>-</v>
      </c>
      <c r="O403" s="103" t="str">
        <f t="shared" si="249"/>
        <v>-</v>
      </c>
      <c r="P403" s="103" t="str">
        <f t="shared" si="249"/>
        <v>-</v>
      </c>
      <c r="Q403" s="103" t="str">
        <f t="shared" si="249"/>
        <v>-</v>
      </c>
      <c r="R403" s="103" t="str">
        <f t="shared" si="249"/>
        <v>-</v>
      </c>
      <c r="S403" s="103">
        <f t="shared" si="249"/>
        <v>11</v>
      </c>
      <c r="T403" s="103" t="str">
        <f t="shared" si="249"/>
        <v>-</v>
      </c>
      <c r="U403" s="103" t="str">
        <f t="shared" si="249"/>
        <v>-</v>
      </c>
      <c r="V403" s="103" t="str">
        <f t="shared" si="249"/>
        <v>-</v>
      </c>
      <c r="W403" s="103" t="str">
        <f t="shared" si="249"/>
        <v>-</v>
      </c>
      <c r="X403" s="103">
        <f t="shared" si="249"/>
        <v>11</v>
      </c>
    </row>
    <row r="404" spans="1:24">
      <c r="A404" s="192">
        <v>2021</v>
      </c>
      <c r="B404" s="103" t="str">
        <f t="shared" ref="B404:L404" si="250">B203</f>
        <v>-</v>
      </c>
      <c r="C404" s="103" t="str">
        <f t="shared" si="250"/>
        <v>-</v>
      </c>
      <c r="D404" s="103" t="str">
        <f t="shared" si="250"/>
        <v>-</v>
      </c>
      <c r="E404" s="103" t="str">
        <f t="shared" si="250"/>
        <v>-</v>
      </c>
      <c r="F404" s="103">
        <f t="shared" si="250"/>
        <v>3864</v>
      </c>
      <c r="G404" s="103">
        <f t="shared" si="250"/>
        <v>16429</v>
      </c>
      <c r="H404" s="103">
        <f t="shared" si="250"/>
        <v>9128</v>
      </c>
      <c r="I404" s="103">
        <f t="shared" si="250"/>
        <v>3852</v>
      </c>
      <c r="J404" s="103">
        <f t="shared" si="250"/>
        <v>898</v>
      </c>
      <c r="K404" s="103" t="str">
        <f t="shared" si="250"/>
        <v>-</v>
      </c>
      <c r="L404" s="103">
        <f t="shared" si="250"/>
        <v>34171</v>
      </c>
      <c r="N404" s="103" t="str">
        <f t="shared" ref="N404:X404" si="251">N203</f>
        <v>-</v>
      </c>
      <c r="O404" s="103" t="str">
        <f t="shared" si="251"/>
        <v>-</v>
      </c>
      <c r="P404" s="103" t="str">
        <f t="shared" si="251"/>
        <v>-</v>
      </c>
      <c r="Q404" s="103" t="str">
        <f t="shared" si="251"/>
        <v>-</v>
      </c>
      <c r="R404" s="103">
        <f t="shared" si="251"/>
        <v>18</v>
      </c>
      <c r="S404" s="103">
        <f t="shared" si="251"/>
        <v>125</v>
      </c>
      <c r="T404" s="103">
        <f t="shared" si="251"/>
        <v>4</v>
      </c>
      <c r="U404" s="103" t="str">
        <f t="shared" si="251"/>
        <v>-</v>
      </c>
      <c r="V404" s="103" t="str">
        <f t="shared" si="251"/>
        <v>-</v>
      </c>
      <c r="W404" s="103" t="str">
        <f t="shared" si="251"/>
        <v>-</v>
      </c>
      <c r="X404" s="103">
        <f t="shared" si="251"/>
        <v>147</v>
      </c>
    </row>
    <row r="405" spans="1:24">
      <c r="A405" s="192">
        <v>2022</v>
      </c>
      <c r="B405" s="103" t="str">
        <f t="shared" ref="B405:L405" si="252">B204</f>
        <v>-</v>
      </c>
      <c r="C405" s="103" t="str">
        <f t="shared" si="252"/>
        <v>-</v>
      </c>
      <c r="D405" s="103">
        <f t="shared" si="252"/>
        <v>3114</v>
      </c>
      <c r="E405" s="103">
        <f t="shared" si="252"/>
        <v>5916</v>
      </c>
      <c r="F405" s="103">
        <f t="shared" si="252"/>
        <v>8165</v>
      </c>
      <c r="G405" s="103">
        <f t="shared" si="252"/>
        <v>33082</v>
      </c>
      <c r="H405" s="103">
        <f t="shared" si="252"/>
        <v>13925</v>
      </c>
      <c r="I405" s="103">
        <f t="shared" si="252"/>
        <v>2586</v>
      </c>
      <c r="J405" s="103">
        <f t="shared" si="252"/>
        <v>471</v>
      </c>
      <c r="K405" s="103" t="str">
        <f t="shared" si="252"/>
        <v>-</v>
      </c>
      <c r="L405" s="103">
        <f t="shared" si="252"/>
        <v>67259</v>
      </c>
      <c r="N405" s="103" t="str">
        <f t="shared" ref="N405:X405" si="253">N204</f>
        <v>-</v>
      </c>
      <c r="O405" s="103" t="str">
        <f t="shared" si="253"/>
        <v>-</v>
      </c>
      <c r="P405" s="103" t="str">
        <f t="shared" si="253"/>
        <v>-</v>
      </c>
      <c r="Q405" s="103" t="str">
        <f t="shared" si="253"/>
        <v>-</v>
      </c>
      <c r="R405" s="103">
        <f t="shared" si="253"/>
        <v>48</v>
      </c>
      <c r="S405" s="103">
        <f t="shared" si="253"/>
        <v>259</v>
      </c>
      <c r="T405" s="103">
        <f t="shared" si="253"/>
        <v>125</v>
      </c>
      <c r="U405" s="103">
        <f t="shared" si="253"/>
        <v>5</v>
      </c>
      <c r="V405" s="103" t="str">
        <f t="shared" si="253"/>
        <v>-</v>
      </c>
      <c r="W405" s="103" t="str">
        <f t="shared" si="253"/>
        <v>-</v>
      </c>
      <c r="X405" s="103">
        <f t="shared" si="253"/>
        <v>437</v>
      </c>
    </row>
    <row r="406" spans="1:24">
      <c r="A406" s="192">
        <v>2023</v>
      </c>
      <c r="B406" s="103" t="str">
        <f t="shared" ref="B406:L407" si="254">B205</f>
        <v>-</v>
      </c>
      <c r="C406" s="103" t="str">
        <f t="shared" si="254"/>
        <v>-</v>
      </c>
      <c r="D406" s="103" t="str">
        <f t="shared" si="254"/>
        <v>-</v>
      </c>
      <c r="E406" s="103" t="str">
        <f t="shared" si="254"/>
        <v>-</v>
      </c>
      <c r="F406" s="103" t="str">
        <f t="shared" si="254"/>
        <v>-</v>
      </c>
      <c r="G406" s="103" t="str">
        <f t="shared" si="254"/>
        <v>-</v>
      </c>
      <c r="H406" s="103" t="str">
        <f t="shared" si="254"/>
        <v>-</v>
      </c>
      <c r="I406" s="103" t="str">
        <f t="shared" si="254"/>
        <v>-</v>
      </c>
      <c r="J406" s="103" t="str">
        <f t="shared" si="254"/>
        <v>-</v>
      </c>
      <c r="K406" s="103" t="str">
        <f t="shared" si="254"/>
        <v>-</v>
      </c>
      <c r="L406" s="103" t="str">
        <f t="shared" si="254"/>
        <v>-</v>
      </c>
      <c r="N406" s="103" t="str">
        <f t="shared" ref="N406:X407" si="255">N205</f>
        <v>-</v>
      </c>
      <c r="O406" s="103" t="str">
        <f t="shared" si="255"/>
        <v>-</v>
      </c>
      <c r="P406" s="103" t="str">
        <f t="shared" si="255"/>
        <v>-</v>
      </c>
      <c r="Q406" s="103" t="str">
        <f t="shared" si="255"/>
        <v>-</v>
      </c>
      <c r="R406" s="103" t="str">
        <f t="shared" si="255"/>
        <v>-</v>
      </c>
      <c r="S406" s="103" t="str">
        <f t="shared" si="255"/>
        <v>-</v>
      </c>
      <c r="T406" s="103" t="str">
        <f t="shared" si="255"/>
        <v>-</v>
      </c>
      <c r="U406" s="103" t="str">
        <f t="shared" si="255"/>
        <v>-</v>
      </c>
      <c r="V406" s="103" t="str">
        <f t="shared" si="255"/>
        <v>-</v>
      </c>
      <c r="W406" s="103" t="str">
        <f t="shared" si="255"/>
        <v>-</v>
      </c>
      <c r="X406" s="103" t="str">
        <f t="shared" si="255"/>
        <v>-</v>
      </c>
    </row>
    <row r="407" spans="1:24">
      <c r="A407" s="192">
        <v>2024</v>
      </c>
      <c r="B407" s="103" t="str">
        <f t="shared" si="254"/>
        <v>-</v>
      </c>
      <c r="C407" s="103" t="str">
        <f t="shared" si="254"/>
        <v>-</v>
      </c>
      <c r="D407" s="103" t="str">
        <f t="shared" si="254"/>
        <v>-</v>
      </c>
      <c r="E407" s="103" t="str">
        <f t="shared" si="254"/>
        <v>-</v>
      </c>
      <c r="F407" s="103" t="str">
        <f t="shared" si="254"/>
        <v>-</v>
      </c>
      <c r="G407" s="103" t="str">
        <f t="shared" si="254"/>
        <v>-</v>
      </c>
      <c r="H407" s="103" t="str">
        <f t="shared" si="254"/>
        <v>-</v>
      </c>
      <c r="I407" s="103" t="str">
        <f t="shared" si="254"/>
        <v>-</v>
      </c>
      <c r="J407" s="103" t="str">
        <f t="shared" si="254"/>
        <v>-</v>
      </c>
      <c r="K407" s="103" t="str">
        <f t="shared" si="254"/>
        <v>-</v>
      </c>
      <c r="L407" s="103" t="str">
        <f t="shared" si="254"/>
        <v>-</v>
      </c>
      <c r="N407" s="103" t="str">
        <f t="shared" si="255"/>
        <v>-</v>
      </c>
      <c r="O407" s="103" t="str">
        <f t="shared" si="255"/>
        <v>-</v>
      </c>
      <c r="P407" s="103" t="str">
        <f t="shared" si="255"/>
        <v>-</v>
      </c>
      <c r="Q407" s="103" t="str">
        <f t="shared" si="255"/>
        <v>-</v>
      </c>
      <c r="R407" s="103" t="str">
        <f t="shared" si="255"/>
        <v>-</v>
      </c>
      <c r="S407" s="103" t="str">
        <f t="shared" si="255"/>
        <v>-</v>
      </c>
      <c r="T407" s="103" t="str">
        <f t="shared" si="255"/>
        <v>-</v>
      </c>
      <c r="U407" s="103" t="str">
        <f t="shared" si="255"/>
        <v>-</v>
      </c>
      <c r="V407" s="103" t="str">
        <f t="shared" si="255"/>
        <v>-</v>
      </c>
      <c r="W407" s="103" t="str">
        <f t="shared" si="255"/>
        <v>-</v>
      </c>
      <c r="X407" s="103" t="str">
        <f t="shared" si="255"/>
        <v>-</v>
      </c>
    </row>
    <row r="409" spans="1:24">
      <c r="A409" s="273" t="s">
        <v>76</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row>
    <row r="410" spans="1:24">
      <c r="A410" s="65" t="s">
        <v>1</v>
      </c>
      <c r="B410" s="180" t="s">
        <v>60</v>
      </c>
      <c r="C410" s="180" t="s">
        <v>61</v>
      </c>
      <c r="D410" s="180" t="s">
        <v>20</v>
      </c>
      <c r="E410" s="180" t="s">
        <v>21</v>
      </c>
      <c r="F410" s="180" t="s">
        <v>22</v>
      </c>
      <c r="G410" s="180" t="s">
        <v>23</v>
      </c>
      <c r="H410" s="180" t="s">
        <v>24</v>
      </c>
      <c r="I410" s="180" t="s">
        <v>25</v>
      </c>
      <c r="J410" s="180" t="s">
        <v>26</v>
      </c>
      <c r="K410" s="180" t="s">
        <v>62</v>
      </c>
      <c r="L410" s="180" t="s">
        <v>8</v>
      </c>
      <c r="M410" s="11"/>
      <c r="N410" s="180" t="s">
        <v>60</v>
      </c>
      <c r="O410" s="180" t="s">
        <v>61</v>
      </c>
      <c r="P410" s="180" t="s">
        <v>20</v>
      </c>
      <c r="Q410" s="180" t="s">
        <v>21</v>
      </c>
      <c r="R410" s="180" t="s">
        <v>22</v>
      </c>
      <c r="S410" s="180" t="s">
        <v>23</v>
      </c>
      <c r="T410" s="180" t="s">
        <v>24</v>
      </c>
      <c r="U410" s="180" t="s">
        <v>25</v>
      </c>
      <c r="V410" s="180" t="s">
        <v>26</v>
      </c>
      <c r="W410" s="180" t="s">
        <v>62</v>
      </c>
      <c r="X410" s="180" t="s">
        <v>8</v>
      </c>
    </row>
    <row r="411" spans="1:24">
      <c r="B411" s="271" t="s">
        <v>50</v>
      </c>
      <c r="C411" s="271"/>
      <c r="D411" s="271"/>
      <c r="E411" s="271"/>
      <c r="F411" s="271"/>
      <c r="G411" s="271"/>
      <c r="H411" s="271"/>
      <c r="I411" s="271"/>
      <c r="J411" s="271"/>
      <c r="K411" s="271"/>
      <c r="L411" s="271"/>
      <c r="M411" s="11"/>
      <c r="N411" s="271" t="s">
        <v>51</v>
      </c>
      <c r="O411" s="271"/>
      <c r="P411" s="271"/>
      <c r="Q411" s="271"/>
      <c r="R411" s="271"/>
      <c r="S411" s="271"/>
      <c r="T411" s="271"/>
      <c r="U411" s="271"/>
      <c r="V411" s="271"/>
      <c r="W411" s="271"/>
      <c r="X411" s="271"/>
    </row>
    <row r="412" spans="1:24">
      <c r="A412" s="200" t="str">
        <f>A208</f>
        <v>Monterey</v>
      </c>
    </row>
    <row r="413" spans="1:24">
      <c r="A413" s="68" t="s">
        <v>10</v>
      </c>
      <c r="B413" s="103">
        <f t="shared" ref="B413:L413" si="256">AVERAGE(B219:B223)</f>
        <v>1119.8</v>
      </c>
      <c r="C413" s="103">
        <f t="shared" si="256"/>
        <v>4311.6000000000004</v>
      </c>
      <c r="D413" s="103">
        <f t="shared" si="256"/>
        <v>9407</v>
      </c>
      <c r="E413" s="103">
        <f t="shared" si="256"/>
        <v>1362.4</v>
      </c>
      <c r="F413" s="103">
        <f t="shared" si="256"/>
        <v>4126.3999999999996</v>
      </c>
      <c r="G413" s="103">
        <f t="shared" si="256"/>
        <v>7466.8</v>
      </c>
      <c r="H413" s="103">
        <f t="shared" si="256"/>
        <v>1704.4</v>
      </c>
      <c r="I413" s="103">
        <f t="shared" si="256"/>
        <v>167.4</v>
      </c>
      <c r="J413" s="103">
        <f t="shared" si="256"/>
        <v>129</v>
      </c>
      <c r="K413" s="103">
        <f t="shared" si="256"/>
        <v>224.8</v>
      </c>
      <c r="L413" s="103">
        <f t="shared" si="256"/>
        <v>30019.599999999999</v>
      </c>
      <c r="N413" s="103">
        <f t="shared" ref="N413:X413" si="257">AVERAGE(N219:N223)</f>
        <v>0</v>
      </c>
      <c r="O413" s="103">
        <f t="shared" si="257"/>
        <v>0</v>
      </c>
      <c r="P413" s="103">
        <f t="shared" si="257"/>
        <v>17.600000000000001</v>
      </c>
      <c r="Q413" s="103">
        <f t="shared" si="257"/>
        <v>14.8</v>
      </c>
      <c r="R413" s="103">
        <f t="shared" si="257"/>
        <v>101.4</v>
      </c>
      <c r="S413" s="103">
        <f t="shared" si="257"/>
        <v>143.6</v>
      </c>
      <c r="T413" s="103">
        <f t="shared" si="257"/>
        <v>28.4</v>
      </c>
      <c r="U413" s="103">
        <f t="shared" si="257"/>
        <v>0.6</v>
      </c>
      <c r="V413" s="103">
        <f t="shared" si="257"/>
        <v>0</v>
      </c>
      <c r="W413" s="103">
        <f t="shared" si="257"/>
        <v>0</v>
      </c>
      <c r="X413" s="103">
        <f t="shared" si="257"/>
        <v>306.39999999999998</v>
      </c>
    </row>
    <row r="414" spans="1:24">
      <c r="A414" s="68" t="s">
        <v>11</v>
      </c>
      <c r="B414" s="103">
        <f>AVERAGE(B224:B228)</f>
        <v>292.25</v>
      </c>
      <c r="C414" s="103">
        <f t="shared" ref="C414:L414" si="258">AVERAGE(C224:C228)</f>
        <v>6001.2</v>
      </c>
      <c r="D414" s="103">
        <f t="shared" si="258"/>
        <v>14107.2</v>
      </c>
      <c r="E414" s="103">
        <f t="shared" si="258"/>
        <v>7456.8</v>
      </c>
      <c r="F414" s="103">
        <f t="shared" si="258"/>
        <v>7574.2</v>
      </c>
      <c r="G414" s="103">
        <f t="shared" si="258"/>
        <v>18690.2</v>
      </c>
      <c r="H414" s="103">
        <f t="shared" si="258"/>
        <v>2518.6</v>
      </c>
      <c r="I414" s="103">
        <f t="shared" si="258"/>
        <v>247.8</v>
      </c>
      <c r="J414" s="103">
        <f t="shared" si="258"/>
        <v>1032.25</v>
      </c>
      <c r="K414" s="103">
        <f t="shared" si="258"/>
        <v>372</v>
      </c>
      <c r="L414" s="103">
        <f t="shared" si="258"/>
        <v>57730</v>
      </c>
      <c r="N414" s="103">
        <f t="shared" ref="N414:X414" si="259">AVERAGE(N224:N228)</f>
        <v>0</v>
      </c>
      <c r="O414" s="103">
        <f t="shared" si="259"/>
        <v>0</v>
      </c>
      <c r="P414" s="103">
        <f t="shared" si="259"/>
        <v>1.5</v>
      </c>
      <c r="Q414" s="103">
        <f t="shared" si="259"/>
        <v>12.2</v>
      </c>
      <c r="R414" s="103">
        <f t="shared" si="259"/>
        <v>245.4</v>
      </c>
      <c r="S414" s="103">
        <f t="shared" si="259"/>
        <v>360.8</v>
      </c>
      <c r="T414" s="103">
        <f t="shared" si="259"/>
        <v>33.799999999999997</v>
      </c>
      <c r="U414" s="103">
        <f t="shared" si="259"/>
        <v>0</v>
      </c>
      <c r="V414" s="103">
        <f t="shared" si="259"/>
        <v>5.666666666666667</v>
      </c>
      <c r="W414" s="103">
        <f t="shared" si="259"/>
        <v>0</v>
      </c>
      <c r="X414" s="103">
        <f t="shared" si="259"/>
        <v>656.8</v>
      </c>
    </row>
    <row r="415" spans="1:24">
      <c r="A415" s="68" t="s">
        <v>12</v>
      </c>
      <c r="B415" s="103" t="s">
        <v>15</v>
      </c>
      <c r="C415" s="103">
        <f t="shared" ref="C415:I415" si="260">AVERAGE(C229:C233)</f>
        <v>7762.5</v>
      </c>
      <c r="D415" s="103">
        <f t="shared" si="260"/>
        <v>15030</v>
      </c>
      <c r="E415" s="103">
        <f t="shared" si="260"/>
        <v>7820</v>
      </c>
      <c r="F415" s="103">
        <f t="shared" si="260"/>
        <v>11022.6</v>
      </c>
      <c r="G415" s="103">
        <f t="shared" si="260"/>
        <v>9943.2000000000007</v>
      </c>
      <c r="H415" s="103">
        <f t="shared" si="260"/>
        <v>1908.4</v>
      </c>
      <c r="I415" s="103">
        <f t="shared" si="260"/>
        <v>489.5</v>
      </c>
      <c r="J415" s="103" t="s">
        <v>15</v>
      </c>
      <c r="K415" s="103" t="s">
        <v>15</v>
      </c>
      <c r="L415" s="103">
        <f>AVERAGE(L229:L233)</f>
        <v>52325.8</v>
      </c>
      <c r="N415" s="103" t="s">
        <v>15</v>
      </c>
      <c r="O415" s="103" t="s">
        <v>15</v>
      </c>
      <c r="P415" s="103" t="s">
        <v>15</v>
      </c>
      <c r="Q415" s="103" t="s">
        <v>15</v>
      </c>
      <c r="R415" s="103">
        <f>AVERAGE(R229:R233)</f>
        <v>19.333333333333332</v>
      </c>
      <c r="S415" s="103">
        <f>AVERAGE(S229:S233)</f>
        <v>12</v>
      </c>
      <c r="T415" s="103">
        <f>AVERAGE(T229:T233)</f>
        <v>4</v>
      </c>
      <c r="U415" s="103" t="s">
        <v>15</v>
      </c>
      <c r="V415" s="103" t="s">
        <v>15</v>
      </c>
      <c r="W415" s="103" t="s">
        <v>15</v>
      </c>
      <c r="X415" s="103">
        <f>AVERAGE(X229:X233)</f>
        <v>19.600000000000001</v>
      </c>
    </row>
    <row r="416" spans="1:24">
      <c r="A416" s="68" t="s">
        <v>13</v>
      </c>
      <c r="B416" s="103" t="str">
        <f>B234</f>
        <v>-</v>
      </c>
      <c r="C416" s="103">
        <f t="shared" ref="C416:I416" si="261">AVERAGE(C234:C238)</f>
        <v>2234.6666666666665</v>
      </c>
      <c r="D416" s="103">
        <f t="shared" si="261"/>
        <v>15936.6</v>
      </c>
      <c r="E416" s="103">
        <f t="shared" si="261"/>
        <v>3242.8</v>
      </c>
      <c r="F416" s="103">
        <f t="shared" si="261"/>
        <v>4291.8</v>
      </c>
      <c r="G416" s="103">
        <f t="shared" si="261"/>
        <v>5966.6</v>
      </c>
      <c r="H416" s="103">
        <f t="shared" si="261"/>
        <v>440.4</v>
      </c>
      <c r="I416" s="103">
        <f t="shared" si="261"/>
        <v>81</v>
      </c>
      <c r="J416" s="38" t="s">
        <v>63</v>
      </c>
      <c r="K416" s="103" t="s">
        <v>15</v>
      </c>
      <c r="L416" s="103">
        <f>AVERAGE(L234:L238)</f>
        <v>31283.8</v>
      </c>
      <c r="N416" s="103" t="str">
        <f t="shared" ref="N416:W416" si="262">N234</f>
        <v>-</v>
      </c>
      <c r="O416" s="103" t="str">
        <f t="shared" si="262"/>
        <v>-</v>
      </c>
      <c r="P416" s="103">
        <f>AVERAGE(P234:P238)</f>
        <v>4</v>
      </c>
      <c r="Q416" s="103">
        <f>AVERAGE(Q234:Q238)</f>
        <v>82</v>
      </c>
      <c r="R416" s="103">
        <f>AVERAGE(R234:R238)</f>
        <v>40</v>
      </c>
      <c r="S416" s="103">
        <f>AVERAGE(S234:S238)</f>
        <v>34</v>
      </c>
      <c r="T416" s="103" t="str">
        <f t="shared" si="262"/>
        <v>-</v>
      </c>
      <c r="U416" s="103" t="str">
        <f t="shared" si="262"/>
        <v>-</v>
      </c>
      <c r="V416" s="103" t="str">
        <f t="shared" si="262"/>
        <v>-</v>
      </c>
      <c r="W416" s="103" t="str">
        <f t="shared" si="262"/>
        <v>-</v>
      </c>
      <c r="X416" s="103">
        <f>AVERAGE(X234:X238)</f>
        <v>124</v>
      </c>
    </row>
    <row r="417" spans="1:24">
      <c r="A417" s="68" t="s">
        <v>14</v>
      </c>
      <c r="B417" s="103" t="str">
        <f>B239</f>
        <v>-</v>
      </c>
      <c r="C417" s="103" t="str">
        <f>C239</f>
        <v>-</v>
      </c>
      <c r="D417" s="103">
        <f>AVERAGE(D239:D243)</f>
        <v>4565.333333333333</v>
      </c>
      <c r="E417" s="103">
        <f t="shared" ref="E417:L417" si="263">AVERAGE(E239:E243)</f>
        <v>942</v>
      </c>
      <c r="F417" s="103">
        <f t="shared" si="263"/>
        <v>1140.3333333333333</v>
      </c>
      <c r="G417" s="103">
        <f t="shared" si="263"/>
        <v>987</v>
      </c>
      <c r="H417" s="103">
        <f t="shared" si="263"/>
        <v>166.66666666666666</v>
      </c>
      <c r="I417" s="103">
        <f t="shared" si="263"/>
        <v>40.666666666666664</v>
      </c>
      <c r="J417" s="103">
        <v>0</v>
      </c>
      <c r="K417" s="103" t="str">
        <f>K239</f>
        <v>-</v>
      </c>
      <c r="L417" s="103">
        <f t="shared" si="263"/>
        <v>7842</v>
      </c>
      <c r="N417" s="103" t="str">
        <f t="shared" ref="N417:O417" si="264">N239</f>
        <v>-</v>
      </c>
      <c r="O417" s="103" t="str">
        <f t="shared" si="264"/>
        <v>-</v>
      </c>
      <c r="P417" s="103">
        <f t="shared" ref="P417:S417" si="265">AVERAGE(P239:P243)</f>
        <v>8</v>
      </c>
      <c r="Q417" s="103">
        <f t="shared" si="265"/>
        <v>24</v>
      </c>
      <c r="R417" s="103">
        <f t="shared" si="265"/>
        <v>136.5</v>
      </c>
      <c r="S417" s="103">
        <f t="shared" si="265"/>
        <v>62.5</v>
      </c>
      <c r="U417" s="103" t="str">
        <f t="shared" ref="U417:W417" si="266">U239</f>
        <v>-</v>
      </c>
      <c r="V417" s="103" t="str">
        <f t="shared" si="266"/>
        <v>-</v>
      </c>
      <c r="W417" s="103" t="str">
        <f t="shared" si="266"/>
        <v>-</v>
      </c>
      <c r="X417" s="103">
        <f t="shared" ref="X417" si="267">AVERAGE(X239:X243)</f>
        <v>155.33333333333334</v>
      </c>
    </row>
    <row r="418" spans="1:24">
      <c r="A418" s="68">
        <v>2011</v>
      </c>
      <c r="B418" s="103" t="str">
        <f t="shared" ref="B418:L418" si="268">B244</f>
        <v>-</v>
      </c>
      <c r="C418" s="103" t="str">
        <f t="shared" si="268"/>
        <v>-</v>
      </c>
      <c r="D418" s="103">
        <f t="shared" si="268"/>
        <v>4210</v>
      </c>
      <c r="E418" s="103">
        <f t="shared" si="268"/>
        <v>280</v>
      </c>
      <c r="F418" s="103">
        <f t="shared" si="268"/>
        <v>1170</v>
      </c>
      <c r="G418" s="103">
        <f t="shared" si="268"/>
        <v>3998</v>
      </c>
      <c r="H418" s="103">
        <f t="shared" si="268"/>
        <v>2369</v>
      </c>
      <c r="I418" s="103">
        <f t="shared" si="268"/>
        <v>676</v>
      </c>
      <c r="J418" s="103" t="str">
        <f t="shared" si="268"/>
        <v>-</v>
      </c>
      <c r="K418" s="103" t="str">
        <f t="shared" si="268"/>
        <v>-</v>
      </c>
      <c r="L418" s="103">
        <f t="shared" si="268"/>
        <v>12703</v>
      </c>
      <c r="N418" s="103" t="str">
        <f t="shared" ref="N418:X418" si="269">N244</f>
        <v>-</v>
      </c>
      <c r="O418" s="103" t="str">
        <f t="shared" si="269"/>
        <v>-</v>
      </c>
      <c r="P418" s="103">
        <f t="shared" si="269"/>
        <v>8</v>
      </c>
      <c r="Q418" s="103">
        <f t="shared" si="269"/>
        <v>10</v>
      </c>
      <c r="R418" s="103">
        <f t="shared" si="269"/>
        <v>27</v>
      </c>
      <c r="S418" s="103">
        <f t="shared" si="269"/>
        <v>7</v>
      </c>
      <c r="T418" s="103">
        <f t="shared" si="269"/>
        <v>13</v>
      </c>
      <c r="U418" s="103" t="str">
        <f t="shared" si="269"/>
        <v>-</v>
      </c>
      <c r="V418" s="103" t="str">
        <f t="shared" si="269"/>
        <v>-</v>
      </c>
      <c r="W418" s="103" t="str">
        <f t="shared" si="269"/>
        <v>-</v>
      </c>
      <c r="X418" s="103">
        <f t="shared" si="269"/>
        <v>65</v>
      </c>
    </row>
    <row r="419" spans="1:24">
      <c r="A419" s="68">
        <v>2012</v>
      </c>
      <c r="B419" s="103" t="str">
        <f t="shared" ref="B419:L419" si="270">B245</f>
        <v>-</v>
      </c>
      <c r="C419" s="103" t="str">
        <f t="shared" si="270"/>
        <v>-</v>
      </c>
      <c r="D419" s="103">
        <f t="shared" si="270"/>
        <v>14535</v>
      </c>
      <c r="E419" s="103">
        <f t="shared" si="270"/>
        <v>4473</v>
      </c>
      <c r="F419" s="103">
        <f t="shared" si="270"/>
        <v>4376</v>
      </c>
      <c r="G419" s="103">
        <f t="shared" si="270"/>
        <v>6268</v>
      </c>
      <c r="H419" s="103">
        <f t="shared" si="270"/>
        <v>462</v>
      </c>
      <c r="I419" s="103">
        <f t="shared" si="270"/>
        <v>121</v>
      </c>
      <c r="J419" s="103">
        <f t="shared" si="270"/>
        <v>129</v>
      </c>
      <c r="K419" s="103" t="str">
        <f t="shared" si="270"/>
        <v>-</v>
      </c>
      <c r="L419" s="103">
        <f t="shared" si="270"/>
        <v>30364</v>
      </c>
      <c r="N419" s="103" t="str">
        <f t="shared" ref="N419:X419" si="271">N245</f>
        <v>-</v>
      </c>
      <c r="O419" s="103" t="str">
        <f t="shared" si="271"/>
        <v>-</v>
      </c>
      <c r="P419" s="103" t="str">
        <f t="shared" si="271"/>
        <v>-</v>
      </c>
      <c r="Q419" s="103" t="str">
        <f t="shared" si="271"/>
        <v>-</v>
      </c>
      <c r="R419" s="103">
        <f t="shared" si="271"/>
        <v>1</v>
      </c>
      <c r="S419" s="103" t="str">
        <f t="shared" si="271"/>
        <v>-</v>
      </c>
      <c r="T419" s="103" t="str">
        <f t="shared" si="271"/>
        <v>-</v>
      </c>
      <c r="U419" s="103" t="str">
        <f t="shared" si="271"/>
        <v>-</v>
      </c>
      <c r="V419" s="103" t="str">
        <f t="shared" si="271"/>
        <v>-</v>
      </c>
      <c r="W419" s="103" t="str">
        <f t="shared" si="271"/>
        <v>-</v>
      </c>
      <c r="X419" s="103">
        <f t="shared" si="271"/>
        <v>1</v>
      </c>
    </row>
    <row r="420" spans="1:24">
      <c r="A420" s="68">
        <v>2013</v>
      </c>
      <c r="B420" s="103" t="str">
        <f t="shared" ref="B420:L420" si="272">B246</f>
        <v>-</v>
      </c>
      <c r="C420" s="103" t="str">
        <f t="shared" si="272"/>
        <v>-</v>
      </c>
      <c r="D420" s="103">
        <f t="shared" si="272"/>
        <v>5225</v>
      </c>
      <c r="E420" s="103">
        <f t="shared" si="272"/>
        <v>1624</v>
      </c>
      <c r="F420" s="103">
        <f t="shared" si="272"/>
        <v>1066</v>
      </c>
      <c r="G420" s="103">
        <f t="shared" si="272"/>
        <v>2261</v>
      </c>
      <c r="H420" s="103">
        <f t="shared" si="272"/>
        <v>440</v>
      </c>
      <c r="I420" s="103">
        <f t="shared" si="272"/>
        <v>18</v>
      </c>
      <c r="J420" s="103">
        <f t="shared" si="272"/>
        <v>0</v>
      </c>
      <c r="K420" s="103" t="str">
        <f t="shared" si="272"/>
        <v>-</v>
      </c>
      <c r="L420" s="103">
        <f t="shared" si="272"/>
        <v>10634</v>
      </c>
      <c r="N420" s="103" t="str">
        <f t="shared" ref="N420:X420" si="273">N246</f>
        <v>-</v>
      </c>
      <c r="O420" s="103" t="str">
        <f t="shared" si="273"/>
        <v>-</v>
      </c>
      <c r="P420" s="103" t="str">
        <f t="shared" si="273"/>
        <v>-</v>
      </c>
      <c r="Q420" s="103" t="str">
        <f t="shared" si="273"/>
        <v>-</v>
      </c>
      <c r="R420" s="103">
        <f t="shared" si="273"/>
        <v>1</v>
      </c>
      <c r="S420" s="103">
        <f t="shared" si="273"/>
        <v>4</v>
      </c>
      <c r="T420" s="103" t="str">
        <f t="shared" si="273"/>
        <v>-</v>
      </c>
      <c r="U420" s="103" t="str">
        <f t="shared" si="273"/>
        <v>-</v>
      </c>
      <c r="V420" s="103" t="str">
        <f t="shared" si="273"/>
        <v>-</v>
      </c>
      <c r="W420" s="103" t="str">
        <f t="shared" si="273"/>
        <v>-</v>
      </c>
      <c r="X420" s="103">
        <f t="shared" si="273"/>
        <v>5</v>
      </c>
    </row>
    <row r="421" spans="1:24">
      <c r="A421" s="68">
        <v>2014</v>
      </c>
      <c r="B421" s="103" t="str">
        <f t="shared" ref="B421:L421" si="274">B247</f>
        <v>-</v>
      </c>
      <c r="C421" s="103" t="str">
        <f t="shared" si="274"/>
        <v>-</v>
      </c>
      <c r="D421" s="103">
        <f t="shared" si="274"/>
        <v>11356</v>
      </c>
      <c r="E421" s="103">
        <f t="shared" si="274"/>
        <v>964</v>
      </c>
      <c r="F421" s="103">
        <f t="shared" si="274"/>
        <v>782</v>
      </c>
      <c r="G421" s="103">
        <f t="shared" si="274"/>
        <v>613</v>
      </c>
      <c r="H421" s="103">
        <f t="shared" si="274"/>
        <v>267</v>
      </c>
      <c r="I421" s="103">
        <f t="shared" si="274"/>
        <v>34</v>
      </c>
      <c r="J421" s="103">
        <f t="shared" si="274"/>
        <v>4</v>
      </c>
      <c r="K421" s="103" t="str">
        <f t="shared" si="274"/>
        <v>-</v>
      </c>
      <c r="L421" s="103">
        <f t="shared" si="274"/>
        <v>14020</v>
      </c>
      <c r="N421" s="103" t="str">
        <f t="shared" ref="N421:X421" si="275">N247</f>
        <v>-</v>
      </c>
      <c r="O421" s="103" t="str">
        <f t="shared" si="275"/>
        <v>-</v>
      </c>
      <c r="P421" s="103" t="str">
        <f t="shared" si="275"/>
        <v>-</v>
      </c>
      <c r="Q421" s="103" t="str">
        <f t="shared" si="275"/>
        <v>-</v>
      </c>
      <c r="R421" s="103">
        <f t="shared" si="275"/>
        <v>12</v>
      </c>
      <c r="S421" s="103" t="str">
        <f t="shared" si="275"/>
        <v>-</v>
      </c>
      <c r="T421" s="103" t="str">
        <f t="shared" si="275"/>
        <v>-</v>
      </c>
      <c r="U421" s="103" t="str">
        <f t="shared" si="275"/>
        <v>-</v>
      </c>
      <c r="V421" s="103" t="str">
        <f t="shared" si="275"/>
        <v>-</v>
      </c>
      <c r="W421" s="103" t="str">
        <f t="shared" si="275"/>
        <v>-</v>
      </c>
      <c r="X421" s="103">
        <f t="shared" si="275"/>
        <v>12</v>
      </c>
    </row>
    <row r="422" spans="1:24">
      <c r="A422" s="68">
        <v>2015</v>
      </c>
      <c r="B422" s="103" t="str">
        <f t="shared" ref="B422:L422" si="276">B248</f>
        <v>-</v>
      </c>
      <c r="C422" s="103" t="str">
        <f t="shared" si="276"/>
        <v>-</v>
      </c>
      <c r="D422" s="103">
        <f t="shared" si="276"/>
        <v>1697</v>
      </c>
      <c r="E422" s="103">
        <f t="shared" si="276"/>
        <v>490</v>
      </c>
      <c r="F422" s="103">
        <f t="shared" si="276"/>
        <v>543</v>
      </c>
      <c r="G422" s="103">
        <f t="shared" si="276"/>
        <v>313</v>
      </c>
      <c r="H422" s="103">
        <f t="shared" si="276"/>
        <v>27</v>
      </c>
      <c r="I422" s="103">
        <f t="shared" si="276"/>
        <v>0</v>
      </c>
      <c r="J422" s="103" t="str">
        <f t="shared" si="276"/>
        <v>-</v>
      </c>
      <c r="K422" s="103" t="str">
        <f t="shared" si="276"/>
        <v>-</v>
      </c>
      <c r="L422" s="103">
        <f t="shared" si="276"/>
        <v>3070</v>
      </c>
      <c r="N422" s="103" t="str">
        <f t="shared" ref="N422:X422" si="277">N248</f>
        <v>-</v>
      </c>
      <c r="O422" s="103" t="str">
        <f t="shared" si="277"/>
        <v>-</v>
      </c>
      <c r="P422" s="103" t="str">
        <f t="shared" si="277"/>
        <v>-</v>
      </c>
      <c r="Q422" s="103" t="str">
        <f t="shared" si="277"/>
        <v>-</v>
      </c>
      <c r="R422" s="103" t="str">
        <f t="shared" si="277"/>
        <v>-</v>
      </c>
      <c r="S422" s="103" t="str">
        <f t="shared" si="277"/>
        <v>-</v>
      </c>
      <c r="T422" s="103" t="str">
        <f t="shared" si="277"/>
        <v>-</v>
      </c>
      <c r="U422" s="103" t="str">
        <f t="shared" si="277"/>
        <v>-</v>
      </c>
      <c r="V422" s="103" t="str">
        <f t="shared" si="277"/>
        <v>-</v>
      </c>
      <c r="W422" s="103" t="str">
        <f t="shared" si="277"/>
        <v>-</v>
      </c>
      <c r="X422" s="103" t="str">
        <f t="shared" si="277"/>
        <v>-</v>
      </c>
    </row>
    <row r="423" spans="1:24">
      <c r="A423" s="68">
        <v>2016</v>
      </c>
      <c r="B423" s="103" t="str">
        <f t="shared" ref="B423:L423" si="278">B249</f>
        <v>-</v>
      </c>
      <c r="C423" s="103" t="str">
        <f t="shared" si="278"/>
        <v>-</v>
      </c>
      <c r="D423" s="103">
        <f t="shared" si="278"/>
        <v>716</v>
      </c>
      <c r="E423" s="103">
        <f t="shared" si="278"/>
        <v>572</v>
      </c>
      <c r="F423" s="103">
        <f t="shared" si="278"/>
        <v>47</v>
      </c>
      <c r="G423" s="103">
        <f t="shared" si="278"/>
        <v>0</v>
      </c>
      <c r="H423" s="103" t="str">
        <f t="shared" si="278"/>
        <v>-</v>
      </c>
      <c r="I423" s="103" t="str">
        <f t="shared" si="278"/>
        <v>-</v>
      </c>
      <c r="J423" s="103" t="str">
        <f t="shared" si="278"/>
        <v>-</v>
      </c>
      <c r="K423" s="103" t="str">
        <f t="shared" si="278"/>
        <v>-</v>
      </c>
      <c r="L423" s="103">
        <f t="shared" si="278"/>
        <v>1335</v>
      </c>
      <c r="N423" s="103" t="str">
        <f t="shared" ref="N423:X423" si="279">N249</f>
        <v>-</v>
      </c>
      <c r="O423" s="103" t="str">
        <f t="shared" si="279"/>
        <v>-</v>
      </c>
      <c r="P423" s="103" t="str">
        <f t="shared" si="279"/>
        <v>-</v>
      </c>
      <c r="Q423" s="103" t="str">
        <f t="shared" si="279"/>
        <v>-</v>
      </c>
      <c r="R423" s="103" t="str">
        <f t="shared" si="279"/>
        <v>-</v>
      </c>
      <c r="S423" s="103" t="str">
        <f t="shared" si="279"/>
        <v>-</v>
      </c>
      <c r="T423" s="103" t="str">
        <f t="shared" si="279"/>
        <v>-</v>
      </c>
      <c r="U423" s="103" t="str">
        <f t="shared" si="279"/>
        <v>-</v>
      </c>
      <c r="V423" s="103" t="str">
        <f t="shared" si="279"/>
        <v>-</v>
      </c>
      <c r="W423" s="103" t="str">
        <f t="shared" si="279"/>
        <v>-</v>
      </c>
      <c r="X423" s="103" t="str">
        <f t="shared" si="279"/>
        <v>-</v>
      </c>
    </row>
    <row r="424" spans="1:24">
      <c r="A424" s="68">
        <v>2017</v>
      </c>
      <c r="B424" s="103" t="str">
        <f t="shared" ref="B424:L424" si="280">B250</f>
        <v>-</v>
      </c>
      <c r="C424" s="103" t="str">
        <f t="shared" si="280"/>
        <v>-</v>
      </c>
      <c r="D424" s="103">
        <f t="shared" si="280"/>
        <v>3878</v>
      </c>
      <c r="E424" s="103">
        <f t="shared" si="280"/>
        <v>449</v>
      </c>
      <c r="F424" s="103">
        <f t="shared" si="280"/>
        <v>192</v>
      </c>
      <c r="G424" s="103">
        <f t="shared" si="280"/>
        <v>2035</v>
      </c>
      <c r="H424" s="103" t="str">
        <f t="shared" si="280"/>
        <v>-</v>
      </c>
      <c r="I424" s="103" t="str">
        <f t="shared" si="280"/>
        <v>-</v>
      </c>
      <c r="J424" s="103" t="str">
        <f t="shared" si="280"/>
        <v>-</v>
      </c>
      <c r="K424" s="103" t="str">
        <f t="shared" si="280"/>
        <v>-</v>
      </c>
      <c r="L424" s="103">
        <f t="shared" si="280"/>
        <v>6554</v>
      </c>
      <c r="N424" s="103" t="str">
        <f t="shared" ref="N424:X424" si="281">N250</f>
        <v>-</v>
      </c>
      <c r="O424" s="103" t="str">
        <f t="shared" si="281"/>
        <v>-</v>
      </c>
      <c r="P424" s="103" t="str">
        <f t="shared" si="281"/>
        <v>-</v>
      </c>
      <c r="Q424" s="103" t="str">
        <f t="shared" si="281"/>
        <v>-</v>
      </c>
      <c r="R424" s="103" t="str">
        <f t="shared" si="281"/>
        <v>-</v>
      </c>
      <c r="S424" s="103">
        <f t="shared" si="281"/>
        <v>96</v>
      </c>
      <c r="T424" s="103" t="str">
        <f t="shared" si="281"/>
        <v>-</v>
      </c>
      <c r="U424" s="103" t="str">
        <f t="shared" si="281"/>
        <v>-</v>
      </c>
      <c r="V424" s="103" t="str">
        <f t="shared" si="281"/>
        <v>-</v>
      </c>
      <c r="W424" s="103" t="str">
        <f t="shared" si="281"/>
        <v>-</v>
      </c>
      <c r="X424" s="103">
        <f t="shared" si="281"/>
        <v>96</v>
      </c>
    </row>
    <row r="425" spans="1:24">
      <c r="A425" s="68">
        <v>2018</v>
      </c>
      <c r="B425" s="103" t="str">
        <f t="shared" ref="B425:L425" si="282">B251</f>
        <v>-</v>
      </c>
      <c r="C425" s="103" t="str">
        <f t="shared" si="282"/>
        <v>-</v>
      </c>
      <c r="D425" s="103">
        <f t="shared" si="282"/>
        <v>3935</v>
      </c>
      <c r="E425" s="103">
        <f t="shared" si="282"/>
        <v>476</v>
      </c>
      <c r="F425" s="103">
        <f t="shared" si="282"/>
        <v>1157</v>
      </c>
      <c r="G425" s="103">
        <f t="shared" si="282"/>
        <v>123</v>
      </c>
      <c r="H425" s="103" t="str">
        <f t="shared" si="282"/>
        <v>-</v>
      </c>
      <c r="I425" s="103" t="str">
        <f t="shared" si="282"/>
        <v>-</v>
      </c>
      <c r="J425" s="103" t="str">
        <f t="shared" si="282"/>
        <v>-</v>
      </c>
      <c r="K425" s="103" t="str">
        <f t="shared" si="282"/>
        <v>-</v>
      </c>
      <c r="L425" s="103">
        <f t="shared" si="282"/>
        <v>5691</v>
      </c>
      <c r="N425" s="103" t="str">
        <f t="shared" ref="N425:X425" si="283">N251</f>
        <v>-</v>
      </c>
      <c r="O425" s="103" t="str">
        <f t="shared" si="283"/>
        <v>-</v>
      </c>
      <c r="P425" s="103" t="str">
        <f t="shared" si="283"/>
        <v>-</v>
      </c>
      <c r="Q425" s="103" t="str">
        <f t="shared" si="283"/>
        <v>-</v>
      </c>
      <c r="R425" s="103" t="str">
        <f t="shared" si="283"/>
        <v>-</v>
      </c>
      <c r="S425" s="103" t="str">
        <f t="shared" si="283"/>
        <v>-</v>
      </c>
      <c r="T425" s="103" t="str">
        <f t="shared" si="283"/>
        <v>-</v>
      </c>
      <c r="U425" s="103" t="str">
        <f t="shared" si="283"/>
        <v>-</v>
      </c>
      <c r="V425" s="103" t="str">
        <f t="shared" si="283"/>
        <v>-</v>
      </c>
      <c r="W425" s="103" t="str">
        <f t="shared" si="283"/>
        <v>-</v>
      </c>
      <c r="X425" s="103" t="str">
        <f t="shared" si="283"/>
        <v>-</v>
      </c>
    </row>
    <row r="426" spans="1:24">
      <c r="A426" s="192">
        <v>2019</v>
      </c>
      <c r="B426" s="103" t="str">
        <f t="shared" ref="B426:L426" si="284">B252</f>
        <v>-</v>
      </c>
      <c r="C426" s="103" t="str">
        <f t="shared" si="284"/>
        <v>-</v>
      </c>
      <c r="D426" s="103">
        <f t="shared" si="284"/>
        <v>13592</v>
      </c>
      <c r="E426" s="103">
        <f t="shared" si="284"/>
        <v>1437</v>
      </c>
      <c r="F426" s="103">
        <f t="shared" si="284"/>
        <v>2159</v>
      </c>
      <c r="G426" s="103">
        <f t="shared" si="284"/>
        <v>2636</v>
      </c>
      <c r="H426" s="103">
        <f t="shared" si="284"/>
        <v>3279</v>
      </c>
      <c r="I426" s="103" t="str">
        <f t="shared" si="284"/>
        <v>-</v>
      </c>
      <c r="J426" s="103" t="str">
        <f t="shared" si="284"/>
        <v>-</v>
      </c>
      <c r="K426" s="103" t="str">
        <f t="shared" si="284"/>
        <v>-</v>
      </c>
      <c r="L426" s="103">
        <f t="shared" si="284"/>
        <v>23103</v>
      </c>
      <c r="N426" s="103" t="str">
        <f t="shared" ref="N426:X426" si="285">N252</f>
        <v>-</v>
      </c>
      <c r="O426" s="103" t="str">
        <f t="shared" si="285"/>
        <v>-</v>
      </c>
      <c r="P426" s="103" t="str">
        <f t="shared" si="285"/>
        <v>-</v>
      </c>
      <c r="Q426" s="103" t="str">
        <f t="shared" si="285"/>
        <v>-</v>
      </c>
      <c r="R426" s="103">
        <f t="shared" si="285"/>
        <v>2</v>
      </c>
      <c r="S426" s="103">
        <f t="shared" si="285"/>
        <v>26</v>
      </c>
      <c r="T426" s="103" t="str">
        <f t="shared" si="285"/>
        <v>-</v>
      </c>
      <c r="U426" s="103" t="str">
        <f t="shared" si="285"/>
        <v>-</v>
      </c>
      <c r="V426" s="103" t="str">
        <f t="shared" si="285"/>
        <v>-</v>
      </c>
      <c r="W426" s="103" t="str">
        <f t="shared" si="285"/>
        <v>-</v>
      </c>
      <c r="X426" s="103">
        <f t="shared" si="285"/>
        <v>28</v>
      </c>
    </row>
    <row r="427" spans="1:24" ht="11.4">
      <c r="A427" s="192" t="s">
        <v>65</v>
      </c>
      <c r="B427" s="103" t="str">
        <f t="shared" ref="B427:L427" si="286">B253</f>
        <v>-</v>
      </c>
      <c r="C427" s="103" t="str">
        <f t="shared" si="286"/>
        <v>-</v>
      </c>
      <c r="D427" s="103" t="str">
        <f t="shared" si="286"/>
        <v>-</v>
      </c>
      <c r="E427" s="103" t="str">
        <f t="shared" si="286"/>
        <v>--</v>
      </c>
      <c r="F427" s="103" t="str">
        <f t="shared" si="286"/>
        <v>--</v>
      </c>
      <c r="G427" s="103">
        <f t="shared" si="286"/>
        <v>1242</v>
      </c>
      <c r="H427" s="103">
        <f t="shared" si="286"/>
        <v>33</v>
      </c>
      <c r="I427" s="103">
        <f t="shared" si="286"/>
        <v>18</v>
      </c>
      <c r="J427" s="103">
        <f t="shared" si="286"/>
        <v>0</v>
      </c>
      <c r="K427" s="103" t="str">
        <f t="shared" si="286"/>
        <v>-</v>
      </c>
      <c r="L427" s="103">
        <f t="shared" si="286"/>
        <v>1293</v>
      </c>
      <c r="N427" s="103" t="str">
        <f t="shared" ref="N427:X427" si="287">N253</f>
        <v>-</v>
      </c>
      <c r="O427" s="103" t="str">
        <f t="shared" si="287"/>
        <v>-</v>
      </c>
      <c r="P427" s="103" t="str">
        <f t="shared" si="287"/>
        <v>-</v>
      </c>
      <c r="Q427" s="103" t="str">
        <f t="shared" si="287"/>
        <v>-</v>
      </c>
      <c r="R427" s="103" t="str">
        <f t="shared" si="287"/>
        <v>-</v>
      </c>
      <c r="S427" s="103" t="str">
        <f t="shared" si="287"/>
        <v>-</v>
      </c>
      <c r="T427" s="103" t="str">
        <f t="shared" si="287"/>
        <v>-</v>
      </c>
      <c r="U427" s="103" t="str">
        <f t="shared" si="287"/>
        <v>-</v>
      </c>
      <c r="V427" s="103" t="str">
        <f t="shared" si="287"/>
        <v>-</v>
      </c>
      <c r="W427" s="103" t="str">
        <f t="shared" si="287"/>
        <v>-</v>
      </c>
      <c r="X427" s="103" t="str">
        <f t="shared" si="287"/>
        <v>-</v>
      </c>
    </row>
    <row r="428" spans="1:24">
      <c r="A428" s="192">
        <v>2021</v>
      </c>
      <c r="B428" s="103" t="str">
        <f t="shared" ref="B428:L428" si="288">B254</f>
        <v>-</v>
      </c>
      <c r="C428" s="103" t="str">
        <f t="shared" si="288"/>
        <v>-</v>
      </c>
      <c r="D428" s="103">
        <f t="shared" si="288"/>
        <v>7626</v>
      </c>
      <c r="E428" s="103">
        <f t="shared" si="288"/>
        <v>4184</v>
      </c>
      <c r="F428" s="103">
        <f t="shared" si="288"/>
        <v>3200</v>
      </c>
      <c r="G428" s="103">
        <f t="shared" si="288"/>
        <v>1710</v>
      </c>
      <c r="H428" s="103">
        <f t="shared" si="288"/>
        <v>177</v>
      </c>
      <c r="I428" s="103">
        <f t="shared" si="288"/>
        <v>57</v>
      </c>
      <c r="J428" s="103" t="str">
        <f t="shared" si="288"/>
        <v>-</v>
      </c>
      <c r="K428" s="103" t="str">
        <f t="shared" si="288"/>
        <v>-</v>
      </c>
      <c r="L428" s="103">
        <f t="shared" si="288"/>
        <v>16954</v>
      </c>
      <c r="N428" s="103" t="str">
        <f t="shared" ref="N428:X428" si="289">N254</f>
        <v>-</v>
      </c>
      <c r="O428" s="103" t="str">
        <f t="shared" si="289"/>
        <v>-</v>
      </c>
      <c r="P428" s="103" t="str">
        <f t="shared" si="289"/>
        <v>-</v>
      </c>
      <c r="Q428" s="103">
        <f t="shared" si="289"/>
        <v>210</v>
      </c>
      <c r="R428" s="103">
        <f t="shared" si="289"/>
        <v>54</v>
      </c>
      <c r="S428" s="103">
        <f t="shared" si="289"/>
        <v>12</v>
      </c>
      <c r="T428" s="103" t="str">
        <f t="shared" si="289"/>
        <v>-</v>
      </c>
      <c r="U428" s="103" t="str">
        <f t="shared" si="289"/>
        <v>-</v>
      </c>
      <c r="V428" s="103" t="str">
        <f t="shared" si="289"/>
        <v>-</v>
      </c>
      <c r="W428" s="103" t="str">
        <f t="shared" si="289"/>
        <v>-</v>
      </c>
      <c r="X428" s="103">
        <f t="shared" si="289"/>
        <v>276</v>
      </c>
    </row>
    <row r="429" spans="1:24">
      <c r="A429" s="192">
        <v>2022</v>
      </c>
      <c r="B429" s="103" t="str">
        <f t="shared" ref="B429:L429" si="290">B255</f>
        <v>-</v>
      </c>
      <c r="C429" s="103" t="str">
        <f t="shared" si="290"/>
        <v>-</v>
      </c>
      <c r="D429" s="103">
        <f t="shared" si="290"/>
        <v>6724</v>
      </c>
      <c r="E429" s="103">
        <f t="shared" si="290"/>
        <v>3303</v>
      </c>
      <c r="F429" s="103">
        <f t="shared" si="290"/>
        <v>3907</v>
      </c>
      <c r="G429" s="103">
        <f t="shared" si="290"/>
        <v>1842</v>
      </c>
      <c r="H429" s="103">
        <f t="shared" si="290"/>
        <v>98</v>
      </c>
      <c r="I429" s="103">
        <f t="shared" si="290"/>
        <v>10</v>
      </c>
      <c r="J429" s="103">
        <f t="shared" si="290"/>
        <v>8</v>
      </c>
      <c r="K429" s="103" t="str">
        <f t="shared" si="290"/>
        <v>-</v>
      </c>
      <c r="L429" s="103">
        <f t="shared" si="290"/>
        <v>15892</v>
      </c>
      <c r="N429" s="103" t="str">
        <f t="shared" ref="N429:X429" si="291">N255</f>
        <v>-</v>
      </c>
      <c r="O429" s="103" t="str">
        <f t="shared" si="291"/>
        <v>-</v>
      </c>
      <c r="P429" s="103" t="str">
        <f t="shared" si="291"/>
        <v>-</v>
      </c>
      <c r="Q429" s="103">
        <f t="shared" si="291"/>
        <v>22</v>
      </c>
      <c r="R429" s="103">
        <f t="shared" si="291"/>
        <v>7</v>
      </c>
      <c r="S429" s="103">
        <f t="shared" si="291"/>
        <v>3</v>
      </c>
      <c r="T429" s="103" t="str">
        <f t="shared" si="291"/>
        <v>-</v>
      </c>
      <c r="U429" s="103" t="str">
        <f t="shared" si="291"/>
        <v>-</v>
      </c>
      <c r="V429" s="103" t="str">
        <f t="shared" si="291"/>
        <v>-</v>
      </c>
      <c r="W429" s="103" t="str">
        <f t="shared" si="291"/>
        <v>-</v>
      </c>
      <c r="X429" s="103">
        <f t="shared" si="291"/>
        <v>32</v>
      </c>
    </row>
    <row r="430" spans="1:24">
      <c r="A430" s="192">
        <v>2023</v>
      </c>
      <c r="B430" s="103" t="str">
        <f t="shared" ref="B430:L431" si="292">B256</f>
        <v>-</v>
      </c>
      <c r="C430" s="103" t="str">
        <f t="shared" si="292"/>
        <v>-</v>
      </c>
      <c r="D430" s="103" t="str">
        <f t="shared" si="292"/>
        <v>-</v>
      </c>
      <c r="E430" s="103" t="str">
        <f t="shared" si="292"/>
        <v>-</v>
      </c>
      <c r="F430" s="103" t="str">
        <f t="shared" si="292"/>
        <v>-</v>
      </c>
      <c r="G430" s="103" t="str">
        <f t="shared" si="292"/>
        <v>-</v>
      </c>
      <c r="H430" s="103" t="str">
        <f t="shared" si="292"/>
        <v>-</v>
      </c>
      <c r="I430" s="103" t="str">
        <f t="shared" si="292"/>
        <v>-</v>
      </c>
      <c r="J430" s="103" t="str">
        <f t="shared" si="292"/>
        <v>-</v>
      </c>
      <c r="K430" s="103" t="str">
        <f t="shared" si="292"/>
        <v>-</v>
      </c>
      <c r="L430" s="103" t="str">
        <f t="shared" si="292"/>
        <v>-</v>
      </c>
      <c r="N430" s="103" t="str">
        <f t="shared" ref="N430:X431" si="293">N256</f>
        <v>-</v>
      </c>
      <c r="O430" s="103" t="str">
        <f t="shared" si="293"/>
        <v>-</v>
      </c>
      <c r="P430" s="103" t="str">
        <f t="shared" si="293"/>
        <v>-</v>
      </c>
      <c r="Q430" s="103" t="str">
        <f t="shared" si="293"/>
        <v>-</v>
      </c>
      <c r="R430" s="103" t="str">
        <f t="shared" si="293"/>
        <v>-</v>
      </c>
      <c r="S430" s="103" t="str">
        <f t="shared" si="293"/>
        <v>-</v>
      </c>
      <c r="T430" s="103" t="str">
        <f t="shared" si="293"/>
        <v>-</v>
      </c>
      <c r="U430" s="103" t="str">
        <f t="shared" si="293"/>
        <v>-</v>
      </c>
      <c r="V430" s="103" t="str">
        <f t="shared" si="293"/>
        <v>-</v>
      </c>
      <c r="W430" s="103" t="str">
        <f t="shared" si="293"/>
        <v>-</v>
      </c>
      <c r="X430" s="103" t="str">
        <f t="shared" si="293"/>
        <v>-</v>
      </c>
    </row>
    <row r="431" spans="1:24">
      <c r="A431" s="192">
        <v>2024</v>
      </c>
      <c r="B431" s="103" t="str">
        <f t="shared" si="292"/>
        <v>-</v>
      </c>
      <c r="C431" s="103" t="str">
        <f t="shared" si="292"/>
        <v>-</v>
      </c>
      <c r="D431" s="103" t="str">
        <f t="shared" si="292"/>
        <v>-</v>
      </c>
      <c r="E431" s="103" t="str">
        <f t="shared" si="292"/>
        <v>-</v>
      </c>
      <c r="F431" s="103" t="str">
        <f t="shared" si="292"/>
        <v>-</v>
      </c>
      <c r="G431" s="103" t="str">
        <f t="shared" si="292"/>
        <v>-</v>
      </c>
      <c r="H431" s="103" t="str">
        <f t="shared" si="292"/>
        <v>-</v>
      </c>
      <c r="I431" s="103" t="str">
        <f t="shared" si="292"/>
        <v>-</v>
      </c>
      <c r="J431" s="103" t="str">
        <f t="shared" si="292"/>
        <v>-</v>
      </c>
      <c r="K431" s="103" t="str">
        <f t="shared" si="292"/>
        <v>-</v>
      </c>
      <c r="L431" s="103" t="str">
        <f t="shared" si="292"/>
        <v>-</v>
      </c>
      <c r="N431" s="103" t="str">
        <f t="shared" si="293"/>
        <v>-</v>
      </c>
      <c r="O431" s="103" t="str">
        <f t="shared" si="293"/>
        <v>-</v>
      </c>
      <c r="P431" s="103" t="str">
        <f t="shared" si="293"/>
        <v>-</v>
      </c>
      <c r="Q431" s="103" t="str">
        <f t="shared" si="293"/>
        <v>-</v>
      </c>
      <c r="R431" s="103" t="str">
        <f t="shared" si="293"/>
        <v>-</v>
      </c>
      <c r="S431" s="103" t="str">
        <f t="shared" si="293"/>
        <v>-</v>
      </c>
      <c r="T431" s="103" t="str">
        <f t="shared" si="293"/>
        <v>-</v>
      </c>
      <c r="U431" s="103" t="str">
        <f t="shared" si="293"/>
        <v>-</v>
      </c>
      <c r="V431" s="103" t="str">
        <f t="shared" si="293"/>
        <v>-</v>
      </c>
      <c r="W431" s="103" t="str">
        <f t="shared" si="293"/>
        <v>-</v>
      </c>
      <c r="X431" s="103" t="str">
        <f t="shared" si="293"/>
        <v>-</v>
      </c>
    </row>
    <row r="433" spans="1:24">
      <c r="A433" s="201" t="str">
        <f>A259</f>
        <v>Total Statewide</v>
      </c>
    </row>
    <row r="434" spans="1:24">
      <c r="A434" s="68" t="s">
        <v>10</v>
      </c>
      <c r="B434" s="103">
        <f t="shared" ref="B434:L434" si="294">AVERAGE(B270:B274)</f>
        <v>5630.2</v>
      </c>
      <c r="C434" s="103">
        <f t="shared" si="294"/>
        <v>15288.4</v>
      </c>
      <c r="D434" s="103">
        <f t="shared" si="294"/>
        <v>26364.6</v>
      </c>
      <c r="E434" s="103">
        <f t="shared" si="294"/>
        <v>11404</v>
      </c>
      <c r="F434" s="103">
        <f t="shared" si="294"/>
        <v>28401.8</v>
      </c>
      <c r="G434" s="103">
        <f t="shared" si="294"/>
        <v>42902.400000000001</v>
      </c>
      <c r="H434" s="103">
        <f t="shared" si="294"/>
        <v>22512</v>
      </c>
      <c r="I434" s="103">
        <f t="shared" si="294"/>
        <v>8333.4</v>
      </c>
      <c r="J434" s="103">
        <f t="shared" si="294"/>
        <v>4239.6000000000004</v>
      </c>
      <c r="K434" s="103">
        <f t="shared" si="294"/>
        <v>1318.8</v>
      </c>
      <c r="L434" s="103">
        <f t="shared" si="294"/>
        <v>166395.20000000001</v>
      </c>
      <c r="N434" s="103">
        <f t="shared" ref="N434:X434" si="295">AVERAGE(N270:N274)</f>
        <v>0</v>
      </c>
      <c r="O434" s="103">
        <f t="shared" si="295"/>
        <v>0.6</v>
      </c>
      <c r="P434" s="103">
        <f t="shared" si="295"/>
        <v>56</v>
      </c>
      <c r="Q434" s="103">
        <f t="shared" si="295"/>
        <v>943</v>
      </c>
      <c r="R434" s="103">
        <f t="shared" si="295"/>
        <v>10412.200000000001</v>
      </c>
      <c r="S434" s="103">
        <f t="shared" si="295"/>
        <v>23259</v>
      </c>
      <c r="T434" s="103">
        <f t="shared" si="295"/>
        <v>5142</v>
      </c>
      <c r="U434" s="103">
        <f t="shared" si="295"/>
        <v>563</v>
      </c>
      <c r="V434" s="103">
        <f t="shared" si="295"/>
        <v>12.2</v>
      </c>
      <c r="W434" s="103">
        <f t="shared" si="295"/>
        <v>0</v>
      </c>
      <c r="X434" s="103">
        <f t="shared" si="295"/>
        <v>40388</v>
      </c>
    </row>
    <row r="435" spans="1:24">
      <c r="A435" s="68" t="s">
        <v>11</v>
      </c>
      <c r="B435" s="103">
        <f>AVERAGE(B275:B279)</f>
        <v>484.4</v>
      </c>
      <c r="C435" s="103">
        <f t="shared" ref="C435:L435" si="296">AVERAGE(C275:C279)</f>
        <v>11135.6</v>
      </c>
      <c r="D435" s="103">
        <f t="shared" si="296"/>
        <v>21563.8</v>
      </c>
      <c r="E435" s="103">
        <f t="shared" si="296"/>
        <v>17109.400000000001</v>
      </c>
      <c r="F435" s="103">
        <f t="shared" si="296"/>
        <v>31262.2</v>
      </c>
      <c r="G435" s="103">
        <f t="shared" si="296"/>
        <v>55610.400000000001</v>
      </c>
      <c r="H435" s="103">
        <f t="shared" si="296"/>
        <v>18628.2</v>
      </c>
      <c r="I435" s="103">
        <f t="shared" si="296"/>
        <v>9955.7999999999993</v>
      </c>
      <c r="J435" s="103">
        <f t="shared" si="296"/>
        <v>4450.8</v>
      </c>
      <c r="K435" s="103">
        <f t="shared" si="296"/>
        <v>238.5</v>
      </c>
      <c r="L435" s="103">
        <f t="shared" si="296"/>
        <v>170296</v>
      </c>
      <c r="N435" s="103">
        <f t="shared" ref="N435:X435" si="297">AVERAGE(N275:N279)</f>
        <v>0.2</v>
      </c>
      <c r="O435" s="103">
        <f t="shared" si="297"/>
        <v>9.4</v>
      </c>
      <c r="P435" s="103">
        <f t="shared" si="297"/>
        <v>23</v>
      </c>
      <c r="Q435" s="103">
        <f t="shared" si="297"/>
        <v>389</v>
      </c>
      <c r="R435" s="103">
        <f t="shared" si="297"/>
        <v>7597</v>
      </c>
      <c r="S435" s="103">
        <f t="shared" si="297"/>
        <v>11981.6</v>
      </c>
      <c r="T435" s="103">
        <f t="shared" si="297"/>
        <v>1717.2</v>
      </c>
      <c r="U435" s="103">
        <f t="shared" si="297"/>
        <v>656</v>
      </c>
      <c r="V435" s="103">
        <f t="shared" si="297"/>
        <v>25.2</v>
      </c>
      <c r="W435" s="103">
        <f t="shared" si="297"/>
        <v>0</v>
      </c>
      <c r="X435" s="103">
        <f t="shared" si="297"/>
        <v>22398.6</v>
      </c>
    </row>
    <row r="436" spans="1:24">
      <c r="A436" s="68" t="s">
        <v>12</v>
      </c>
      <c r="B436" s="103">
        <f>AVERAGE(B280:B284)</f>
        <v>5.5</v>
      </c>
      <c r="C436" s="103">
        <f t="shared" ref="C436:L436" si="298">AVERAGE(C280:C284)</f>
        <v>14184</v>
      </c>
      <c r="D436" s="103">
        <f t="shared" si="298"/>
        <v>23733.8</v>
      </c>
      <c r="E436" s="103">
        <f t="shared" si="298"/>
        <v>18567.400000000001</v>
      </c>
      <c r="F436" s="103">
        <f t="shared" si="298"/>
        <v>31845.8</v>
      </c>
      <c r="G436" s="103">
        <f t="shared" si="298"/>
        <v>42339.199999999997</v>
      </c>
      <c r="H436" s="103">
        <f t="shared" si="298"/>
        <v>20338.400000000001</v>
      </c>
      <c r="I436" s="103">
        <f t="shared" si="298"/>
        <v>6198.2</v>
      </c>
      <c r="J436" s="103">
        <f t="shared" si="298"/>
        <v>2977</v>
      </c>
      <c r="K436" s="103">
        <f t="shared" si="298"/>
        <v>981.5</v>
      </c>
      <c r="L436" s="103">
        <f t="shared" si="298"/>
        <v>157741.79999999999</v>
      </c>
      <c r="N436" s="103" t="s">
        <v>15</v>
      </c>
      <c r="O436" s="103" t="s">
        <v>15</v>
      </c>
      <c r="P436" s="103">
        <f t="shared" ref="P436:V436" si="299">AVERAGE(P280:P284)</f>
        <v>3</v>
      </c>
      <c r="Q436" s="103">
        <f t="shared" si="299"/>
        <v>16</v>
      </c>
      <c r="R436" s="103">
        <f t="shared" si="299"/>
        <v>166.6</v>
      </c>
      <c r="S436" s="103">
        <f t="shared" si="299"/>
        <v>125.6</v>
      </c>
      <c r="T436" s="103">
        <f t="shared" si="299"/>
        <v>125</v>
      </c>
      <c r="U436" s="103">
        <f t="shared" si="299"/>
        <v>29.25</v>
      </c>
      <c r="V436" s="103">
        <f t="shared" si="299"/>
        <v>6</v>
      </c>
      <c r="W436" s="103" t="s">
        <v>15</v>
      </c>
      <c r="X436" s="103">
        <f>AVERAGE(X280:X284)</f>
        <v>452</v>
      </c>
    </row>
    <row r="437" spans="1:24">
      <c r="A437" s="68" t="s">
        <v>13</v>
      </c>
      <c r="B437" s="103">
        <f t="shared" ref="B437:L437" si="300">AVERAGE(B285:B289)</f>
        <v>196</v>
      </c>
      <c r="C437" s="103">
        <f t="shared" si="300"/>
        <v>1766.8</v>
      </c>
      <c r="D437" s="103">
        <f t="shared" si="300"/>
        <v>22222.400000000001</v>
      </c>
      <c r="E437" s="103">
        <f t="shared" si="300"/>
        <v>19904.8</v>
      </c>
      <c r="F437" s="103">
        <f t="shared" si="300"/>
        <v>28732.2</v>
      </c>
      <c r="G437" s="103">
        <f t="shared" si="300"/>
        <v>44018.6</v>
      </c>
      <c r="H437" s="103">
        <f t="shared" si="300"/>
        <v>19881.599999999999</v>
      </c>
      <c r="I437" s="103">
        <f t="shared" si="300"/>
        <v>8647.7999999999993</v>
      </c>
      <c r="J437" s="103">
        <f t="shared" si="300"/>
        <v>2248</v>
      </c>
      <c r="K437" s="103">
        <f t="shared" si="300"/>
        <v>395.4</v>
      </c>
      <c r="L437" s="103">
        <f t="shared" si="300"/>
        <v>147974.39999999999</v>
      </c>
      <c r="N437" s="103" t="str">
        <f>N285</f>
        <v>-</v>
      </c>
      <c r="O437" s="103" t="str">
        <f>O285</f>
        <v>-</v>
      </c>
      <c r="P437" s="103">
        <f t="shared" ref="P437:U437" si="301">AVERAGE(P285:P289)</f>
        <v>3</v>
      </c>
      <c r="Q437" s="103">
        <f t="shared" si="301"/>
        <v>170.8</v>
      </c>
      <c r="R437" s="103">
        <f t="shared" si="301"/>
        <v>280.39999999999998</v>
      </c>
      <c r="S437" s="103">
        <f t="shared" si="301"/>
        <v>379.4</v>
      </c>
      <c r="T437" s="103">
        <f t="shared" si="301"/>
        <v>122</v>
      </c>
      <c r="U437" s="103">
        <f t="shared" si="301"/>
        <v>31</v>
      </c>
      <c r="V437" s="103" t="str">
        <f>V285</f>
        <v>-</v>
      </c>
      <c r="W437" s="103" t="str">
        <f>W285</f>
        <v>-</v>
      </c>
      <c r="X437" s="103">
        <f>AVERAGE(X285:X289)</f>
        <v>978.6</v>
      </c>
    </row>
    <row r="438" spans="1:24">
      <c r="A438" s="68" t="s">
        <v>14</v>
      </c>
      <c r="B438" s="103">
        <f>AVERAGE(B290:B294)</f>
        <v>34.333333333333336</v>
      </c>
      <c r="C438" s="103">
        <f t="shared" ref="C438:L438" si="302">AVERAGE(C290:C294)</f>
        <v>105</v>
      </c>
      <c r="D438" s="103">
        <f t="shared" si="302"/>
        <v>5941.666666666667</v>
      </c>
      <c r="E438" s="103">
        <f t="shared" si="302"/>
        <v>9486</v>
      </c>
      <c r="F438" s="103">
        <f t="shared" si="302"/>
        <v>14811.333333333334</v>
      </c>
      <c r="G438" s="103">
        <f t="shared" si="302"/>
        <v>14852</v>
      </c>
      <c r="H438" s="103">
        <f t="shared" si="302"/>
        <v>3710.75</v>
      </c>
      <c r="I438" s="103">
        <f t="shared" si="302"/>
        <v>1965</v>
      </c>
      <c r="J438" s="103">
        <f t="shared" si="302"/>
        <v>348.5</v>
      </c>
      <c r="K438" s="103">
        <f t="shared" si="302"/>
        <v>196</v>
      </c>
      <c r="L438" s="103">
        <f t="shared" si="302"/>
        <v>31896.6</v>
      </c>
      <c r="N438" s="103" t="str">
        <f>N290</f>
        <v>-</v>
      </c>
      <c r="O438" s="103" t="str">
        <f>O290</f>
        <v>-</v>
      </c>
      <c r="P438" s="103">
        <f t="shared" ref="P438:U438" si="303">AVERAGE(P290:P294)</f>
        <v>8</v>
      </c>
      <c r="Q438" s="103">
        <f t="shared" si="303"/>
        <v>86.333333333333329</v>
      </c>
      <c r="R438" s="103">
        <f t="shared" si="303"/>
        <v>318</v>
      </c>
      <c r="S438" s="103">
        <f t="shared" si="303"/>
        <v>308</v>
      </c>
      <c r="T438" s="103">
        <f t="shared" si="303"/>
        <v>83.666666666666671</v>
      </c>
      <c r="U438" s="103">
        <f t="shared" si="303"/>
        <v>39.75</v>
      </c>
      <c r="V438" s="103" t="str">
        <f t="shared" ref="V438:W438" si="304">V290</f>
        <v>-</v>
      </c>
      <c r="W438" s="103" t="str">
        <f t="shared" si="304"/>
        <v>-</v>
      </c>
      <c r="X438" s="103">
        <f t="shared" ref="X438" si="305">AVERAGE(X290:X294)</f>
        <v>638.75</v>
      </c>
    </row>
    <row r="439" spans="1:24">
      <c r="A439" s="68">
        <v>2011</v>
      </c>
      <c r="B439" s="103" t="str">
        <f t="shared" ref="B439:L439" si="306">B295</f>
        <v>-</v>
      </c>
      <c r="C439" s="103" t="str">
        <f t="shared" si="306"/>
        <v>-</v>
      </c>
      <c r="D439" s="103">
        <f t="shared" si="306"/>
        <v>5522</v>
      </c>
      <c r="E439" s="103">
        <f t="shared" si="306"/>
        <v>2585</v>
      </c>
      <c r="F439" s="103">
        <f t="shared" si="306"/>
        <v>3380</v>
      </c>
      <c r="G439" s="103">
        <f t="shared" si="306"/>
        <v>16882</v>
      </c>
      <c r="H439" s="103">
        <f t="shared" si="306"/>
        <v>13100</v>
      </c>
      <c r="I439" s="103">
        <f t="shared" si="306"/>
        <v>7095</v>
      </c>
      <c r="J439" s="103">
        <f t="shared" si="306"/>
        <v>1258</v>
      </c>
      <c r="K439" s="103" t="str">
        <f t="shared" si="306"/>
        <v>-</v>
      </c>
      <c r="L439" s="103">
        <f t="shared" si="306"/>
        <v>49822</v>
      </c>
      <c r="N439" s="103" t="str">
        <f t="shared" ref="N439:X439" si="307">N295</f>
        <v>-</v>
      </c>
      <c r="O439" s="103" t="str">
        <f t="shared" si="307"/>
        <v>-</v>
      </c>
      <c r="P439" s="103">
        <f t="shared" si="307"/>
        <v>8</v>
      </c>
      <c r="Q439" s="103">
        <f t="shared" si="307"/>
        <v>15</v>
      </c>
      <c r="R439" s="103">
        <f t="shared" si="307"/>
        <v>72</v>
      </c>
      <c r="S439" s="103">
        <f t="shared" si="307"/>
        <v>166</v>
      </c>
      <c r="T439" s="103">
        <f t="shared" si="307"/>
        <v>46</v>
      </c>
      <c r="U439" s="103">
        <f t="shared" si="307"/>
        <v>4</v>
      </c>
      <c r="V439" s="103">
        <f t="shared" si="307"/>
        <v>5</v>
      </c>
      <c r="W439" s="103" t="str">
        <f t="shared" si="307"/>
        <v>-</v>
      </c>
      <c r="X439" s="103">
        <f t="shared" si="307"/>
        <v>316</v>
      </c>
    </row>
    <row r="440" spans="1:24">
      <c r="A440" s="68">
        <v>2012</v>
      </c>
      <c r="B440" s="103" t="str">
        <f t="shared" ref="B440:L440" si="308">B296</f>
        <v>-</v>
      </c>
      <c r="C440" s="103" t="str">
        <f t="shared" si="308"/>
        <v>-</v>
      </c>
      <c r="D440" s="103">
        <f t="shared" si="308"/>
        <v>18786</v>
      </c>
      <c r="E440" s="103">
        <f t="shared" si="308"/>
        <v>14723</v>
      </c>
      <c r="F440" s="103">
        <f t="shared" si="308"/>
        <v>27892</v>
      </c>
      <c r="G440" s="103">
        <f t="shared" si="308"/>
        <v>35707</v>
      </c>
      <c r="H440" s="103">
        <f t="shared" si="308"/>
        <v>17475</v>
      </c>
      <c r="I440" s="103">
        <f t="shared" si="308"/>
        <v>7089</v>
      </c>
      <c r="J440" s="103">
        <f t="shared" si="308"/>
        <v>2094</v>
      </c>
      <c r="K440" s="103">
        <f t="shared" si="308"/>
        <v>160</v>
      </c>
      <c r="L440" s="103">
        <f t="shared" si="308"/>
        <v>123926</v>
      </c>
      <c r="N440" s="103" t="str">
        <f t="shared" ref="N440:X440" si="309">N296</f>
        <v>-</v>
      </c>
      <c r="O440" s="103" t="str">
        <f t="shared" si="309"/>
        <v>-</v>
      </c>
      <c r="P440" s="103" t="str">
        <f t="shared" si="309"/>
        <v>-</v>
      </c>
      <c r="Q440" s="103">
        <f t="shared" si="309"/>
        <v>3</v>
      </c>
      <c r="R440" s="103">
        <f t="shared" si="309"/>
        <v>49</v>
      </c>
      <c r="S440" s="103">
        <f t="shared" si="309"/>
        <v>46</v>
      </c>
      <c r="T440" s="103" t="str">
        <f t="shared" si="309"/>
        <v>-</v>
      </c>
      <c r="U440" s="103">
        <f t="shared" si="309"/>
        <v>3</v>
      </c>
      <c r="V440" s="103" t="str">
        <f t="shared" si="309"/>
        <v>-</v>
      </c>
      <c r="W440" s="103" t="str">
        <f t="shared" si="309"/>
        <v>-</v>
      </c>
      <c r="X440" s="103">
        <f t="shared" si="309"/>
        <v>101</v>
      </c>
    </row>
    <row r="441" spans="1:24">
      <c r="A441" s="68">
        <v>2013</v>
      </c>
      <c r="B441" s="103" t="str">
        <f t="shared" ref="B441:L441" si="310">B297</f>
        <v>-</v>
      </c>
      <c r="C441" s="103" t="str">
        <f t="shared" si="310"/>
        <v>-</v>
      </c>
      <c r="D441" s="103">
        <f t="shared" si="310"/>
        <v>13656</v>
      </c>
      <c r="E441" s="103">
        <f t="shared" si="310"/>
        <v>13900</v>
      </c>
      <c r="F441" s="103">
        <f t="shared" si="310"/>
        <v>26243</v>
      </c>
      <c r="G441" s="103">
        <f t="shared" si="310"/>
        <v>40509</v>
      </c>
      <c r="H441" s="103">
        <f t="shared" si="310"/>
        <v>17714</v>
      </c>
      <c r="I441" s="103">
        <f t="shared" si="310"/>
        <v>2606</v>
      </c>
      <c r="J441" s="103">
        <f t="shared" si="310"/>
        <v>1359</v>
      </c>
      <c r="K441" s="103">
        <f t="shared" si="310"/>
        <v>87</v>
      </c>
      <c r="L441" s="103">
        <f t="shared" si="310"/>
        <v>116074</v>
      </c>
      <c r="N441" s="103" t="str">
        <f t="shared" ref="N441:X441" si="311">N297</f>
        <v>-</v>
      </c>
      <c r="O441" s="103" t="str">
        <f t="shared" si="311"/>
        <v>-</v>
      </c>
      <c r="P441" s="103" t="str">
        <f t="shared" si="311"/>
        <v>-</v>
      </c>
      <c r="Q441" s="103" t="str">
        <f t="shared" si="311"/>
        <v>-</v>
      </c>
      <c r="R441" s="103">
        <f t="shared" si="311"/>
        <v>91</v>
      </c>
      <c r="S441" s="103">
        <f t="shared" si="311"/>
        <v>144</v>
      </c>
      <c r="T441" s="103">
        <f t="shared" si="311"/>
        <v>126</v>
      </c>
      <c r="U441" s="103" t="str">
        <f t="shared" si="311"/>
        <v>-</v>
      </c>
      <c r="V441" s="103" t="str">
        <f t="shared" si="311"/>
        <v>-</v>
      </c>
      <c r="W441" s="103" t="str">
        <f t="shared" si="311"/>
        <v>-</v>
      </c>
      <c r="X441" s="103">
        <f t="shared" si="311"/>
        <v>361</v>
      </c>
    </row>
    <row r="442" spans="1:24">
      <c r="A442" s="68">
        <v>2014</v>
      </c>
      <c r="B442" s="103" t="str">
        <f t="shared" ref="B442:L442" si="312">B298</f>
        <v>-</v>
      </c>
      <c r="C442" s="103" t="str">
        <f t="shared" si="312"/>
        <v>-</v>
      </c>
      <c r="D442" s="103">
        <f t="shared" si="312"/>
        <v>13924</v>
      </c>
      <c r="E442" s="103">
        <f t="shared" si="312"/>
        <v>7508</v>
      </c>
      <c r="F442" s="103">
        <f t="shared" si="312"/>
        <v>7978</v>
      </c>
      <c r="G442" s="103">
        <f t="shared" si="312"/>
        <v>19678</v>
      </c>
      <c r="H442" s="103">
        <f t="shared" si="312"/>
        <v>15848</v>
      </c>
      <c r="I442" s="103">
        <f t="shared" si="312"/>
        <v>6706</v>
      </c>
      <c r="J442" s="103">
        <f t="shared" si="312"/>
        <v>3073</v>
      </c>
      <c r="K442" s="103">
        <f t="shared" si="312"/>
        <v>125</v>
      </c>
      <c r="L442" s="103">
        <f t="shared" si="312"/>
        <v>74840</v>
      </c>
      <c r="N442" s="103" t="str">
        <f t="shared" ref="N442:X442" si="313">N298</f>
        <v>-</v>
      </c>
      <c r="O442" s="103" t="str">
        <f t="shared" si="313"/>
        <v>-</v>
      </c>
      <c r="P442" s="103" t="str">
        <f t="shared" si="313"/>
        <v>-</v>
      </c>
      <c r="Q442" s="103">
        <f t="shared" si="313"/>
        <v>23</v>
      </c>
      <c r="R442" s="103">
        <f t="shared" si="313"/>
        <v>118</v>
      </c>
      <c r="S442" s="103">
        <f t="shared" si="313"/>
        <v>331</v>
      </c>
      <c r="T442" s="103">
        <f t="shared" si="313"/>
        <v>4</v>
      </c>
      <c r="U442" s="103">
        <f t="shared" si="313"/>
        <v>3</v>
      </c>
      <c r="V442" s="103" t="str">
        <f t="shared" si="313"/>
        <v>-</v>
      </c>
      <c r="W442" s="103" t="str">
        <f t="shared" si="313"/>
        <v>-</v>
      </c>
      <c r="X442" s="103">
        <f t="shared" si="313"/>
        <v>479</v>
      </c>
    </row>
    <row r="443" spans="1:24">
      <c r="A443" s="68">
        <v>2015</v>
      </c>
      <c r="B443" s="103" t="str">
        <f t="shared" ref="B443:L443" si="314">B299</f>
        <v>-</v>
      </c>
      <c r="C443" s="103" t="str">
        <f t="shared" si="314"/>
        <v>-</v>
      </c>
      <c r="D443" s="103">
        <f t="shared" si="314"/>
        <v>3024</v>
      </c>
      <c r="E443" s="103">
        <f t="shared" si="314"/>
        <v>2793</v>
      </c>
      <c r="F443" s="103">
        <f t="shared" si="314"/>
        <v>3433</v>
      </c>
      <c r="G443" s="103">
        <f t="shared" si="314"/>
        <v>9598</v>
      </c>
      <c r="H443" s="103">
        <f t="shared" si="314"/>
        <v>8842</v>
      </c>
      <c r="I443" s="103">
        <f t="shared" si="314"/>
        <v>8213</v>
      </c>
      <c r="J443" s="103">
        <f t="shared" si="314"/>
        <v>1577</v>
      </c>
      <c r="K443" s="103">
        <f t="shared" si="314"/>
        <v>0</v>
      </c>
      <c r="L443" s="103">
        <f t="shared" si="314"/>
        <v>37480</v>
      </c>
      <c r="N443" s="103" t="str">
        <f t="shared" ref="N443:X443" si="315">N299</f>
        <v>-</v>
      </c>
      <c r="O443" s="103" t="str">
        <f t="shared" si="315"/>
        <v>-</v>
      </c>
      <c r="P443" s="103" t="str">
        <f t="shared" si="315"/>
        <v>-</v>
      </c>
      <c r="Q443" s="103">
        <f t="shared" si="315"/>
        <v>5</v>
      </c>
      <c r="R443" s="103">
        <f t="shared" si="315"/>
        <v>12</v>
      </c>
      <c r="S443" s="103">
        <f t="shared" si="315"/>
        <v>19</v>
      </c>
      <c r="T443" s="103">
        <f t="shared" si="315"/>
        <v>5</v>
      </c>
      <c r="U443" s="103" t="str">
        <f t="shared" si="315"/>
        <v>-</v>
      </c>
      <c r="V443" s="103" t="str">
        <f t="shared" si="315"/>
        <v>-</v>
      </c>
      <c r="W443" s="103" t="str">
        <f t="shared" si="315"/>
        <v>-</v>
      </c>
      <c r="X443" s="103">
        <f t="shared" si="315"/>
        <v>41</v>
      </c>
    </row>
    <row r="444" spans="1:24">
      <c r="A444" s="68">
        <v>2016</v>
      </c>
      <c r="B444" s="103" t="str">
        <f t="shared" ref="B444:L444" si="316">B300</f>
        <v>-</v>
      </c>
      <c r="C444" s="103" t="str">
        <f t="shared" si="316"/>
        <v>-</v>
      </c>
      <c r="D444" s="103">
        <f t="shared" si="316"/>
        <v>2030</v>
      </c>
      <c r="E444" s="103">
        <f t="shared" si="316"/>
        <v>5693</v>
      </c>
      <c r="F444" s="103">
        <f t="shared" si="316"/>
        <v>2465</v>
      </c>
      <c r="G444" s="103">
        <f t="shared" si="316"/>
        <v>12983</v>
      </c>
      <c r="H444" s="103">
        <f t="shared" si="316"/>
        <v>7747</v>
      </c>
      <c r="I444" s="103">
        <f t="shared" si="316"/>
        <v>6456</v>
      </c>
      <c r="J444" s="103">
        <f t="shared" si="316"/>
        <v>638</v>
      </c>
      <c r="K444" s="103">
        <f t="shared" si="316"/>
        <v>0</v>
      </c>
      <c r="L444" s="103">
        <f t="shared" si="316"/>
        <v>38012</v>
      </c>
      <c r="N444" s="103" t="str">
        <f t="shared" ref="N444:X444" si="317">N300</f>
        <v>-</v>
      </c>
      <c r="O444" s="103" t="str">
        <f t="shared" si="317"/>
        <v>-</v>
      </c>
      <c r="P444" s="103" t="str">
        <f t="shared" si="317"/>
        <v>-</v>
      </c>
      <c r="Q444" s="103" t="str">
        <f t="shared" si="317"/>
        <v>-</v>
      </c>
      <c r="R444" s="103">
        <f t="shared" si="317"/>
        <v>18</v>
      </c>
      <c r="S444" s="103">
        <f t="shared" si="317"/>
        <v>44</v>
      </c>
      <c r="T444" s="103">
        <f t="shared" si="317"/>
        <v>8</v>
      </c>
      <c r="U444" s="103" t="str">
        <f t="shared" si="317"/>
        <v>-</v>
      </c>
      <c r="V444" s="103" t="str">
        <f t="shared" si="317"/>
        <v>-</v>
      </c>
      <c r="W444" s="103" t="str">
        <f t="shared" si="317"/>
        <v>-</v>
      </c>
      <c r="X444" s="103">
        <f t="shared" si="317"/>
        <v>70</v>
      </c>
    </row>
    <row r="445" spans="1:24">
      <c r="A445" s="68">
        <v>2017</v>
      </c>
      <c r="B445" s="103" t="str">
        <f t="shared" ref="B445:L445" si="318">B301</f>
        <v>-</v>
      </c>
      <c r="C445" s="103" t="str">
        <f t="shared" si="318"/>
        <v>-</v>
      </c>
      <c r="D445" s="103">
        <f t="shared" si="318"/>
        <v>4298</v>
      </c>
      <c r="E445" s="103">
        <f t="shared" si="318"/>
        <v>2305</v>
      </c>
      <c r="F445" s="103">
        <f t="shared" si="318"/>
        <v>5433</v>
      </c>
      <c r="G445" s="103">
        <f t="shared" si="318"/>
        <v>26241</v>
      </c>
      <c r="H445" s="103">
        <f t="shared" si="318"/>
        <v>18809</v>
      </c>
      <c r="I445" s="103">
        <f t="shared" si="318"/>
        <v>4260</v>
      </c>
      <c r="J445" s="103">
        <f t="shared" si="318"/>
        <v>851</v>
      </c>
      <c r="K445" s="103">
        <f t="shared" si="318"/>
        <v>0</v>
      </c>
      <c r="L445" s="103">
        <f t="shared" si="318"/>
        <v>62197</v>
      </c>
      <c r="N445" s="103" t="str">
        <f t="shared" ref="N445:X445" si="319">N301</f>
        <v>-</v>
      </c>
      <c r="O445" s="103" t="str">
        <f t="shared" si="319"/>
        <v>-</v>
      </c>
      <c r="P445" s="103" t="str">
        <f t="shared" si="319"/>
        <v>-</v>
      </c>
      <c r="Q445" s="103">
        <f t="shared" si="319"/>
        <v>3</v>
      </c>
      <c r="R445" s="103" t="str">
        <f t="shared" si="319"/>
        <v>-</v>
      </c>
      <c r="S445" s="103">
        <f t="shared" si="319"/>
        <v>418</v>
      </c>
      <c r="T445" s="103">
        <f t="shared" si="319"/>
        <v>44</v>
      </c>
      <c r="U445" s="103" t="str">
        <f t="shared" si="319"/>
        <v>-</v>
      </c>
      <c r="V445" s="103" t="str">
        <f t="shared" si="319"/>
        <v>-</v>
      </c>
      <c r="W445" s="103" t="str">
        <f t="shared" si="319"/>
        <v>-</v>
      </c>
      <c r="X445" s="103">
        <f t="shared" si="319"/>
        <v>465</v>
      </c>
    </row>
    <row r="446" spans="1:24">
      <c r="A446" s="68">
        <v>2018</v>
      </c>
      <c r="B446" s="103" t="str">
        <f t="shared" ref="B446:L446" si="320">B302</f>
        <v>-</v>
      </c>
      <c r="C446" s="103" t="str">
        <f t="shared" si="320"/>
        <v>-</v>
      </c>
      <c r="D446" s="103">
        <f t="shared" si="320"/>
        <v>3935</v>
      </c>
      <c r="E446" s="103">
        <f t="shared" si="320"/>
        <v>476</v>
      </c>
      <c r="F446" s="103">
        <f t="shared" si="320"/>
        <v>14772</v>
      </c>
      <c r="G446" s="103">
        <f t="shared" si="320"/>
        <v>42450</v>
      </c>
      <c r="H446" s="103">
        <f t="shared" si="320"/>
        <v>14698</v>
      </c>
      <c r="I446" s="103">
        <f t="shared" si="320"/>
        <v>6811</v>
      </c>
      <c r="J446" s="103">
        <f t="shared" si="320"/>
        <v>4172</v>
      </c>
      <c r="K446" s="103" t="str">
        <f t="shared" si="320"/>
        <v>-</v>
      </c>
      <c r="L446" s="103">
        <f t="shared" si="320"/>
        <v>87314</v>
      </c>
      <c r="N446" s="103" t="str">
        <f t="shared" ref="N446:X446" si="321">N302</f>
        <v>-</v>
      </c>
      <c r="O446" s="103" t="str">
        <f t="shared" si="321"/>
        <v>-</v>
      </c>
      <c r="P446" s="103" t="str">
        <f t="shared" si="321"/>
        <v>-</v>
      </c>
      <c r="Q446" s="103" t="str">
        <f t="shared" si="321"/>
        <v>-</v>
      </c>
      <c r="R446" s="103">
        <f t="shared" si="321"/>
        <v>54</v>
      </c>
      <c r="S446" s="103">
        <f t="shared" si="321"/>
        <v>96</v>
      </c>
      <c r="T446" s="103">
        <f t="shared" si="321"/>
        <v>37</v>
      </c>
      <c r="U446" s="103">
        <f t="shared" si="321"/>
        <v>8</v>
      </c>
      <c r="V446" s="103" t="str">
        <f t="shared" si="321"/>
        <v>-</v>
      </c>
      <c r="W446" s="103" t="str">
        <f t="shared" si="321"/>
        <v>-</v>
      </c>
      <c r="X446" s="103">
        <f t="shared" si="321"/>
        <v>195</v>
      </c>
    </row>
    <row r="447" spans="1:24">
      <c r="A447" s="192">
        <v>2019</v>
      </c>
      <c r="B447" s="103" t="str">
        <f t="shared" ref="B447:L447" si="322">B303</f>
        <v>-</v>
      </c>
      <c r="C447" s="103" t="str">
        <f t="shared" si="322"/>
        <v>-</v>
      </c>
      <c r="D447" s="103">
        <f t="shared" si="322"/>
        <v>16780</v>
      </c>
      <c r="E447" s="103">
        <f t="shared" si="322"/>
        <v>3479</v>
      </c>
      <c r="F447" s="103">
        <f t="shared" si="322"/>
        <v>20871</v>
      </c>
      <c r="G447" s="103">
        <f t="shared" si="322"/>
        <v>22209</v>
      </c>
      <c r="H447" s="103">
        <f t="shared" si="322"/>
        <v>20919</v>
      </c>
      <c r="I447" s="103">
        <f t="shared" si="322"/>
        <v>3734</v>
      </c>
      <c r="J447" s="103">
        <f t="shared" si="322"/>
        <v>468</v>
      </c>
      <c r="K447" s="103" t="str">
        <f t="shared" si="322"/>
        <v>-</v>
      </c>
      <c r="L447" s="103">
        <f t="shared" si="322"/>
        <v>88460</v>
      </c>
      <c r="N447" s="103" t="str">
        <f t="shared" ref="N447:X447" si="323">N303</f>
        <v>-</v>
      </c>
      <c r="O447" s="103" t="str">
        <f t="shared" si="323"/>
        <v>-</v>
      </c>
      <c r="P447" s="103" t="str">
        <f t="shared" si="323"/>
        <v>-</v>
      </c>
      <c r="Q447" s="103">
        <f t="shared" si="323"/>
        <v>2</v>
      </c>
      <c r="R447" s="103">
        <f t="shared" si="323"/>
        <v>162</v>
      </c>
      <c r="S447" s="103">
        <f t="shared" si="323"/>
        <v>117</v>
      </c>
      <c r="T447" s="103">
        <f t="shared" si="323"/>
        <v>396</v>
      </c>
      <c r="U447" s="103">
        <f t="shared" si="323"/>
        <v>14</v>
      </c>
      <c r="V447" s="103">
        <f t="shared" si="323"/>
        <v>5</v>
      </c>
      <c r="W447" s="103" t="str">
        <f t="shared" si="323"/>
        <v>-</v>
      </c>
      <c r="X447" s="103">
        <f t="shared" si="323"/>
        <v>696</v>
      </c>
    </row>
    <row r="448" spans="1:24" ht="11.4">
      <c r="A448" s="192" t="s">
        <v>65</v>
      </c>
      <c r="B448" s="103" t="str">
        <f t="shared" ref="B448:L448" si="324">B304</f>
        <v>-</v>
      </c>
      <c r="C448" s="103" t="str">
        <f t="shared" si="324"/>
        <v>-</v>
      </c>
      <c r="D448" s="103" t="str">
        <f t="shared" si="324"/>
        <v>-</v>
      </c>
      <c r="E448" s="103" t="str">
        <f t="shared" si="324"/>
        <v>--</v>
      </c>
      <c r="F448" s="103" t="str">
        <f t="shared" si="324"/>
        <v>--</v>
      </c>
      <c r="G448" s="103">
        <f t="shared" si="324"/>
        <v>23664</v>
      </c>
      <c r="H448" s="103">
        <f t="shared" si="324"/>
        <v>10007</v>
      </c>
      <c r="I448" s="103">
        <f t="shared" si="324"/>
        <v>4077</v>
      </c>
      <c r="J448" s="103">
        <f t="shared" si="324"/>
        <v>2364</v>
      </c>
      <c r="K448" s="103">
        <f t="shared" si="324"/>
        <v>29</v>
      </c>
      <c r="L448" s="103">
        <f t="shared" si="324"/>
        <v>40141</v>
      </c>
      <c r="N448" s="103" t="str">
        <f t="shared" ref="N448:X448" si="325">N304</f>
        <v>-</v>
      </c>
      <c r="O448" s="103" t="str">
        <f t="shared" si="325"/>
        <v>-</v>
      </c>
      <c r="P448" s="103" t="str">
        <f t="shared" si="325"/>
        <v>-</v>
      </c>
      <c r="Q448" s="103" t="str">
        <f t="shared" si="325"/>
        <v>-</v>
      </c>
      <c r="R448" s="103" t="str">
        <f t="shared" si="325"/>
        <v>-</v>
      </c>
      <c r="S448" s="103">
        <f t="shared" si="325"/>
        <v>48</v>
      </c>
      <c r="T448" s="103" t="str">
        <f t="shared" si="325"/>
        <v>-</v>
      </c>
      <c r="U448" s="103">
        <f t="shared" si="325"/>
        <v>4</v>
      </c>
      <c r="V448" s="103" t="str">
        <f t="shared" si="325"/>
        <v>-</v>
      </c>
      <c r="W448" s="103" t="str">
        <f t="shared" si="325"/>
        <v>-</v>
      </c>
      <c r="X448" s="103">
        <f t="shared" si="325"/>
        <v>52</v>
      </c>
    </row>
    <row r="449" spans="1:24">
      <c r="A449" s="192">
        <v>2021</v>
      </c>
      <c r="B449" s="103" t="str">
        <f t="shared" ref="B449:L449" si="326">B305</f>
        <v>-</v>
      </c>
      <c r="C449" s="103" t="str">
        <f t="shared" si="326"/>
        <v>-</v>
      </c>
      <c r="D449" s="103">
        <f t="shared" si="326"/>
        <v>7626</v>
      </c>
      <c r="E449" s="103">
        <f t="shared" si="326"/>
        <v>4184</v>
      </c>
      <c r="F449" s="103">
        <f t="shared" si="326"/>
        <v>7245</v>
      </c>
      <c r="G449" s="103">
        <f t="shared" si="326"/>
        <v>20666</v>
      </c>
      <c r="H449" s="103">
        <f t="shared" si="326"/>
        <v>10164</v>
      </c>
      <c r="I449" s="103">
        <f t="shared" si="326"/>
        <v>4079</v>
      </c>
      <c r="J449" s="103">
        <f t="shared" si="326"/>
        <v>1583</v>
      </c>
      <c r="K449" s="103" t="str">
        <f t="shared" si="326"/>
        <v>-</v>
      </c>
      <c r="L449" s="103">
        <f t="shared" si="326"/>
        <v>55547</v>
      </c>
      <c r="N449" s="103" t="str">
        <f t="shared" ref="N449:X449" si="327">N305</f>
        <v>-</v>
      </c>
      <c r="O449" s="103" t="str">
        <f t="shared" si="327"/>
        <v>-</v>
      </c>
      <c r="P449" s="103" t="str">
        <f t="shared" si="327"/>
        <v>-</v>
      </c>
      <c r="Q449" s="103">
        <f t="shared" si="327"/>
        <v>210</v>
      </c>
      <c r="R449" s="103">
        <f t="shared" si="327"/>
        <v>84</v>
      </c>
      <c r="S449" s="103">
        <f t="shared" si="327"/>
        <v>224</v>
      </c>
      <c r="T449" s="103">
        <f t="shared" si="327"/>
        <v>18</v>
      </c>
      <c r="U449" s="103" t="str">
        <f t="shared" si="327"/>
        <v>-</v>
      </c>
      <c r="V449" s="103">
        <f t="shared" si="327"/>
        <v>4</v>
      </c>
      <c r="W449" s="103" t="str">
        <f t="shared" si="327"/>
        <v>-</v>
      </c>
      <c r="X449" s="103">
        <f t="shared" si="327"/>
        <v>540</v>
      </c>
    </row>
    <row r="450" spans="1:24">
      <c r="A450" s="192">
        <v>2022</v>
      </c>
      <c r="B450" s="103" t="str">
        <f t="shared" ref="B450:L450" si="328">B306</f>
        <v>-</v>
      </c>
      <c r="C450" s="103" t="str">
        <f t="shared" si="328"/>
        <v>-</v>
      </c>
      <c r="D450" s="103">
        <f t="shared" si="328"/>
        <v>9838</v>
      </c>
      <c r="E450" s="103">
        <f t="shared" si="328"/>
        <v>13399</v>
      </c>
      <c r="F450" s="103">
        <f t="shared" si="328"/>
        <v>12735</v>
      </c>
      <c r="G450" s="103">
        <f t="shared" si="328"/>
        <v>35207</v>
      </c>
      <c r="H450" s="103">
        <f t="shared" si="328"/>
        <v>14962</v>
      </c>
      <c r="I450" s="103">
        <f t="shared" si="328"/>
        <v>3271</v>
      </c>
      <c r="J450" s="103">
        <f t="shared" si="328"/>
        <v>479</v>
      </c>
      <c r="K450" s="103" t="str">
        <f t="shared" si="328"/>
        <v>-</v>
      </c>
      <c r="L450" s="103">
        <f t="shared" si="328"/>
        <v>89891</v>
      </c>
      <c r="N450" s="103" t="str">
        <f t="shared" ref="N450:X450" si="329">N306</f>
        <v>-</v>
      </c>
      <c r="O450" s="103" t="str">
        <f t="shared" si="329"/>
        <v>-</v>
      </c>
      <c r="P450" s="103" t="str">
        <f t="shared" si="329"/>
        <v>-</v>
      </c>
      <c r="Q450" s="103">
        <f t="shared" si="329"/>
        <v>35</v>
      </c>
      <c r="R450" s="103">
        <f t="shared" si="329"/>
        <v>59</v>
      </c>
      <c r="S450" s="103">
        <f t="shared" si="329"/>
        <v>266</v>
      </c>
      <c r="T450" s="103">
        <f t="shared" si="329"/>
        <v>167</v>
      </c>
      <c r="U450" s="103">
        <f t="shared" si="329"/>
        <v>5</v>
      </c>
      <c r="V450" s="103" t="str">
        <f t="shared" si="329"/>
        <v>-</v>
      </c>
      <c r="W450" s="103" t="str">
        <f t="shared" si="329"/>
        <v>-</v>
      </c>
      <c r="X450" s="103">
        <f t="shared" si="329"/>
        <v>532</v>
      </c>
    </row>
    <row r="451" spans="1:24">
      <c r="A451" s="192">
        <v>2023</v>
      </c>
      <c r="B451" s="103" t="str">
        <f t="shared" ref="B451:L452" si="330">B307</f>
        <v>-</v>
      </c>
      <c r="C451" s="103" t="str">
        <f t="shared" si="330"/>
        <v>-</v>
      </c>
      <c r="D451" s="103" t="str">
        <f t="shared" si="330"/>
        <v>-</v>
      </c>
      <c r="E451" s="103" t="str">
        <f>E307</f>
        <v>-</v>
      </c>
      <c r="F451" s="103" t="str">
        <f t="shared" si="330"/>
        <v>-</v>
      </c>
      <c r="G451" s="103" t="str">
        <f t="shared" si="330"/>
        <v>-</v>
      </c>
      <c r="H451" s="103" t="str">
        <f t="shared" si="330"/>
        <v>-</v>
      </c>
      <c r="I451" s="103" t="str">
        <f t="shared" si="330"/>
        <v>-</v>
      </c>
      <c r="J451" s="103" t="str">
        <f t="shared" si="330"/>
        <v>-</v>
      </c>
      <c r="K451" s="103" t="str">
        <f t="shared" si="330"/>
        <v>-</v>
      </c>
      <c r="L451" s="103" t="str">
        <f t="shared" si="330"/>
        <v>-</v>
      </c>
      <c r="N451" s="103" t="str">
        <f t="shared" ref="N451:X452" si="331">N307</f>
        <v>-</v>
      </c>
      <c r="O451" s="103" t="str">
        <f t="shared" si="331"/>
        <v>-</v>
      </c>
      <c r="P451" s="103" t="str">
        <f t="shared" si="331"/>
        <v>-</v>
      </c>
      <c r="Q451" s="103" t="str">
        <f t="shared" si="331"/>
        <v>-</v>
      </c>
      <c r="R451" s="103" t="str">
        <f t="shared" si="331"/>
        <v>-</v>
      </c>
      <c r="S451" s="103" t="str">
        <f t="shared" si="331"/>
        <v>-</v>
      </c>
      <c r="T451" s="103" t="str">
        <f t="shared" si="331"/>
        <v>-</v>
      </c>
      <c r="U451" s="103" t="str">
        <f t="shared" si="331"/>
        <v>-</v>
      </c>
      <c r="V451" s="103" t="str">
        <f t="shared" si="331"/>
        <v>-</v>
      </c>
      <c r="W451" s="103" t="str">
        <f t="shared" si="331"/>
        <v>-</v>
      </c>
      <c r="X451" s="103" t="str">
        <f t="shared" si="331"/>
        <v>-</v>
      </c>
    </row>
    <row r="452" spans="1:24">
      <c r="A452" s="192">
        <v>2024</v>
      </c>
      <c r="B452" s="12" t="str">
        <f t="shared" si="330"/>
        <v>-</v>
      </c>
      <c r="C452" s="12" t="str">
        <f t="shared" si="330"/>
        <v>-</v>
      </c>
      <c r="D452" s="12" t="str">
        <f t="shared" si="330"/>
        <v>-</v>
      </c>
      <c r="E452" s="103" t="str">
        <f>E308</f>
        <v>-</v>
      </c>
      <c r="F452" s="103" t="str">
        <f t="shared" si="330"/>
        <v>-</v>
      </c>
      <c r="G452" s="12" t="str">
        <f t="shared" si="330"/>
        <v>-</v>
      </c>
      <c r="H452" s="12" t="str">
        <f t="shared" si="330"/>
        <v>-</v>
      </c>
      <c r="I452" s="12" t="str">
        <f t="shared" si="330"/>
        <v>-</v>
      </c>
      <c r="J452" s="12" t="str">
        <f t="shared" si="330"/>
        <v>-</v>
      </c>
      <c r="K452" s="12" t="str">
        <f t="shared" si="330"/>
        <v>-</v>
      </c>
      <c r="L452" s="12" t="str">
        <f t="shared" si="330"/>
        <v>-</v>
      </c>
      <c r="M452" s="22"/>
      <c r="N452" s="12" t="str">
        <f t="shared" si="331"/>
        <v>-</v>
      </c>
      <c r="O452" s="12" t="str">
        <f t="shared" si="331"/>
        <v>-</v>
      </c>
      <c r="P452" s="12" t="str">
        <f t="shared" si="331"/>
        <v>-</v>
      </c>
      <c r="Q452" s="12" t="str">
        <f t="shared" si="331"/>
        <v>-</v>
      </c>
      <c r="R452" s="12" t="str">
        <f t="shared" si="331"/>
        <v>-</v>
      </c>
      <c r="S452" s="12" t="str">
        <f t="shared" si="331"/>
        <v>-</v>
      </c>
      <c r="T452" s="12" t="str">
        <f t="shared" si="331"/>
        <v>-</v>
      </c>
      <c r="U452" s="12" t="str">
        <f t="shared" si="331"/>
        <v>-</v>
      </c>
      <c r="V452" s="12" t="str">
        <f t="shared" si="331"/>
        <v>-</v>
      </c>
      <c r="W452" s="12" t="str">
        <f t="shared" si="331"/>
        <v>-</v>
      </c>
      <c r="X452" s="12" t="str">
        <f t="shared" si="331"/>
        <v>-</v>
      </c>
    </row>
    <row r="453" spans="1:24">
      <c r="A453" s="268" t="str">
        <f>A309</f>
        <v>a/  Recreational estimates are not available for May and June due to restrictions on sampling caused by the COVID-19 pandemic.</v>
      </c>
      <c r="B453" s="268"/>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row>
    <row r="454" spans="1:24">
      <c r="A454" s="269"/>
      <c r="B454" s="269"/>
      <c r="C454" s="269"/>
      <c r="D454" s="269"/>
      <c r="E454" s="269"/>
      <c r="F454" s="269"/>
      <c r="G454" s="269"/>
      <c r="H454" s="269"/>
      <c r="I454" s="269"/>
      <c r="J454" s="269"/>
      <c r="K454" s="269"/>
      <c r="L454" s="269"/>
      <c r="M454" s="269"/>
      <c r="N454" s="269"/>
      <c r="O454" s="269"/>
      <c r="P454" s="269"/>
      <c r="Q454" s="269"/>
      <c r="R454" s="269"/>
      <c r="S454" s="269"/>
      <c r="T454" s="269"/>
      <c r="U454" s="269"/>
      <c r="V454" s="269"/>
      <c r="W454" s="269"/>
      <c r="X454" s="269"/>
    </row>
  </sheetData>
  <mergeCells count="16">
    <mergeCell ref="B411:L411"/>
    <mergeCell ref="N411:X411"/>
    <mergeCell ref="A453:X453"/>
    <mergeCell ref="A454:X454"/>
    <mergeCell ref="B321:L321"/>
    <mergeCell ref="N321:X321"/>
    <mergeCell ref="A364:X364"/>
    <mergeCell ref="B366:L366"/>
    <mergeCell ref="N366:X366"/>
    <mergeCell ref="A409:X409"/>
    <mergeCell ref="A319:X319"/>
    <mergeCell ref="A1:X1"/>
    <mergeCell ref="B3:L3"/>
    <mergeCell ref="N3:X3"/>
    <mergeCell ref="A310:X310"/>
    <mergeCell ref="A309:X309"/>
  </mergeCells>
  <pageMargins left="0.7" right="0.7" top="0.75" bottom="0.75" header="0.3" footer="0.3"/>
  <pageSetup scale="94" orientation="landscape" r:id="rId1"/>
  <rowBreaks count="2" manualBreakCount="2">
    <brk id="363" max="16383" man="1"/>
    <brk id="40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9"/>
  <dimension ref="A1:M184"/>
  <sheetViews>
    <sheetView showGridLines="0" zoomScale="130" zoomScaleNormal="130" zoomScaleSheetLayoutView="90" workbookViewId="0"/>
  </sheetViews>
  <sheetFormatPr defaultRowHeight="15.6"/>
  <cols>
    <col min="1" max="1" width="14.09765625" bestFit="1" customWidth="1"/>
    <col min="2" max="2" width="8.3984375" bestFit="1" customWidth="1"/>
    <col min="3" max="4" width="9.09765625" bestFit="1" customWidth="1"/>
    <col min="5" max="5" width="9.3984375" bestFit="1" customWidth="1"/>
    <col min="6" max="6" width="8.8984375" bestFit="1" customWidth="1"/>
    <col min="7" max="7" width="9.3984375" bestFit="1" customWidth="1"/>
    <col min="8" max="8" width="7.5" bestFit="1" customWidth="1"/>
    <col min="9" max="9" width="8.59765625" bestFit="1" customWidth="1"/>
    <col min="10" max="10" width="7.5" bestFit="1" customWidth="1"/>
    <col min="11" max="11" width="7.8984375" bestFit="1" customWidth="1"/>
    <col min="13" max="13" width="16.3984375" customWidth="1"/>
  </cols>
  <sheetData>
    <row r="1" spans="1:13" ht="11.25" customHeight="1">
      <c r="A1" s="64" t="s">
        <v>77</v>
      </c>
      <c r="B1" s="48"/>
      <c r="C1" s="48"/>
      <c r="D1" s="48"/>
      <c r="E1" s="236"/>
      <c r="F1" s="236"/>
      <c r="G1" s="236"/>
      <c r="H1" s="48"/>
      <c r="I1" s="48"/>
      <c r="J1" s="48"/>
      <c r="K1" s="30"/>
      <c r="L1" s="24"/>
    </row>
    <row r="2" spans="1:13" ht="11.25" customHeight="1">
      <c r="A2" s="149" t="s">
        <v>78</v>
      </c>
      <c r="B2" s="170"/>
      <c r="C2" s="170"/>
      <c r="D2" s="170"/>
      <c r="E2" s="237"/>
      <c r="F2" s="237"/>
      <c r="G2" s="170" t="s">
        <v>7</v>
      </c>
      <c r="H2" s="170"/>
      <c r="I2" s="170"/>
      <c r="J2" s="170"/>
      <c r="K2" s="170"/>
      <c r="L2" s="80"/>
      <c r="M2" s="147"/>
    </row>
    <row r="3" spans="1:13" ht="11.25" customHeight="1">
      <c r="A3" s="69" t="s">
        <v>79</v>
      </c>
      <c r="B3" s="106" t="s">
        <v>80</v>
      </c>
      <c r="C3" s="106" t="s">
        <v>81</v>
      </c>
      <c r="D3" s="106" t="s">
        <v>82</v>
      </c>
      <c r="E3" s="106" t="s">
        <v>83</v>
      </c>
      <c r="F3" s="106" t="s">
        <v>84</v>
      </c>
      <c r="G3" s="106" t="s">
        <v>85</v>
      </c>
      <c r="H3" s="106" t="s">
        <v>86</v>
      </c>
      <c r="I3" s="106" t="s">
        <v>87</v>
      </c>
      <c r="J3" s="106" t="s">
        <v>88</v>
      </c>
      <c r="K3" s="106" t="s">
        <v>89</v>
      </c>
      <c r="L3" s="24"/>
      <c r="M3" s="147"/>
    </row>
    <row r="4" spans="1:13" ht="11.25" customHeight="1">
      <c r="A4" s="277" t="s">
        <v>9</v>
      </c>
      <c r="B4" s="277"/>
      <c r="C4" s="277"/>
      <c r="D4" s="277"/>
      <c r="E4" s="277"/>
      <c r="F4" s="277"/>
      <c r="G4" s="277"/>
      <c r="H4" s="277"/>
      <c r="I4" s="277"/>
      <c r="J4" s="277"/>
      <c r="K4" s="277"/>
    </row>
    <row r="5" spans="1:13" ht="11.25" hidden="1" customHeight="1">
      <c r="A5" s="64" t="s">
        <v>90</v>
      </c>
      <c r="B5" s="48" t="e">
        <f>#REF!</f>
        <v>#REF!</v>
      </c>
      <c r="C5" s="48" t="e">
        <f>#REF!</f>
        <v>#REF!</v>
      </c>
      <c r="D5" s="48" t="e">
        <f>#REF!</f>
        <v>#REF!</v>
      </c>
      <c r="E5" s="236" t="e">
        <f>#REF!</f>
        <v>#REF!</v>
      </c>
      <c r="F5" s="236" t="e">
        <f>#REF!</f>
        <v>#REF!</v>
      </c>
      <c r="G5" s="236" t="e">
        <f>#REF!</f>
        <v>#REF!</v>
      </c>
      <c r="H5" s="48">
        <v>0.1</v>
      </c>
      <c r="I5" s="48">
        <v>0.7</v>
      </c>
      <c r="J5" s="48">
        <v>0.1</v>
      </c>
      <c r="K5" s="30" t="e">
        <f t="shared" ref="K5:K25" si="0">SUM(G5:J5)</f>
        <v>#REF!</v>
      </c>
    </row>
    <row r="6" spans="1:13" ht="11.25" customHeight="1">
      <c r="A6" s="64" t="s">
        <v>91</v>
      </c>
      <c r="B6" s="48">
        <f>'A-7'!L415</f>
        <v>1095.8</v>
      </c>
      <c r="C6" s="48">
        <f>'A-7'!L437</f>
        <v>3408.8</v>
      </c>
      <c r="D6" s="48">
        <f>'A-7'!L462</f>
        <v>6008</v>
      </c>
      <c r="E6" s="48">
        <f>'A-7'!L484</f>
        <v>9959.7999999999993</v>
      </c>
      <c r="F6" s="48">
        <f>'A-7'!L509</f>
        <v>5023.6000000000004</v>
      </c>
      <c r="G6" s="48">
        <f>'A-7'!L556</f>
        <v>25496</v>
      </c>
      <c r="H6" s="48">
        <v>8</v>
      </c>
      <c r="I6" s="48">
        <v>295</v>
      </c>
      <c r="J6" s="48">
        <v>210</v>
      </c>
      <c r="K6" s="30">
        <f t="shared" si="0"/>
        <v>26009</v>
      </c>
    </row>
    <row r="7" spans="1:13" ht="11.25" customHeight="1">
      <c r="A7" s="64" t="s">
        <v>10</v>
      </c>
      <c r="B7" s="48">
        <f>'A-7'!L416</f>
        <v>659</v>
      </c>
      <c r="C7" s="48">
        <f>'A-7'!L438</f>
        <v>6886.6</v>
      </c>
      <c r="D7" s="48">
        <f>'A-7'!L463</f>
        <v>8649.7999999999993</v>
      </c>
      <c r="E7" s="48">
        <f>'A-7'!L485</f>
        <v>20306.599999999999</v>
      </c>
      <c r="F7" s="48">
        <f>'A-7'!L510</f>
        <v>1651.6</v>
      </c>
      <c r="G7" s="48">
        <f>'A-7'!L557</f>
        <v>38153.599999999999</v>
      </c>
      <c r="H7" s="48">
        <v>3</v>
      </c>
      <c r="I7" s="48">
        <v>73.599999999999994</v>
      </c>
      <c r="J7" s="48">
        <v>44.4</v>
      </c>
      <c r="K7" s="30">
        <f t="shared" si="0"/>
        <v>38274.6</v>
      </c>
    </row>
    <row r="8" spans="1:13" ht="11.25" customHeight="1">
      <c r="A8" s="64" t="s">
        <v>11</v>
      </c>
      <c r="B8" s="48">
        <f>'A-7'!L417</f>
        <v>374.33333333333331</v>
      </c>
      <c r="C8" s="48">
        <f>'A-7'!L439</f>
        <v>1940.8</v>
      </c>
      <c r="D8" s="48">
        <f>'A-7'!L464</f>
        <v>4722</v>
      </c>
      <c r="E8" s="48">
        <f>'A-7'!L486</f>
        <v>2011.4</v>
      </c>
      <c r="F8" s="48">
        <f>'A-7'!L511</f>
        <v>195.66666666666666</v>
      </c>
      <c r="G8" s="48">
        <f>'A-7'!L558</f>
        <v>9016.2000000000007</v>
      </c>
      <c r="H8" s="48">
        <v>0</v>
      </c>
      <c r="I8" s="48">
        <f>AVERAGE(17,71,1,0)</f>
        <v>22.25</v>
      </c>
      <c r="J8" s="48">
        <f>AVERAGE(13,3,5,8)</f>
        <v>7.25</v>
      </c>
      <c r="K8" s="30">
        <f t="shared" si="0"/>
        <v>9045.7000000000007</v>
      </c>
    </row>
    <row r="9" spans="1:13" ht="11.25" customHeight="1">
      <c r="A9" s="64" t="s">
        <v>12</v>
      </c>
      <c r="B9" s="48">
        <f>'A-7'!L418</f>
        <v>70</v>
      </c>
      <c r="C9" s="48">
        <f>'A-7'!L440</f>
        <v>946.6</v>
      </c>
      <c r="D9" s="48">
        <f>'A-7'!L465</f>
        <v>3732.8</v>
      </c>
      <c r="E9" s="48">
        <f>'A-7'!L487</f>
        <v>2135.4</v>
      </c>
      <c r="F9" s="48">
        <f>'A-7'!L512</f>
        <v>316.2</v>
      </c>
      <c r="G9" s="48">
        <f>'A-7'!L559</f>
        <v>7187</v>
      </c>
      <c r="H9" s="48">
        <v>0</v>
      </c>
      <c r="I9" s="48">
        <f>AVERAGE(0,0,0,26,33)</f>
        <v>11.8</v>
      </c>
      <c r="J9" s="48">
        <f>AVERAGE(94,5,17,8.5)</f>
        <v>31.125</v>
      </c>
      <c r="K9" s="30">
        <f t="shared" si="0"/>
        <v>7229.9250000000002</v>
      </c>
    </row>
    <row r="10" spans="1:13" ht="11.25" customHeight="1">
      <c r="A10" s="64" t="s">
        <v>13</v>
      </c>
      <c r="B10" s="48">
        <f>'A-7'!L419</f>
        <v>389.6</v>
      </c>
      <c r="C10" s="48">
        <f>'A-7'!L441</f>
        <v>1591.4</v>
      </c>
      <c r="D10" s="48">
        <f>'A-7'!L466</f>
        <v>4663.8</v>
      </c>
      <c r="E10" s="48">
        <f>'A-7'!L488</f>
        <v>4935.2</v>
      </c>
      <c r="F10" s="48">
        <f>'A-7'!L513</f>
        <v>438.8</v>
      </c>
      <c r="G10" s="48">
        <f>'A-7'!L560</f>
        <v>12018.8</v>
      </c>
      <c r="H10" s="238">
        <v>0</v>
      </c>
      <c r="I10" s="238">
        <f>AVERAGE(19,286,101,221,0)</f>
        <v>125.4</v>
      </c>
      <c r="J10" s="238">
        <f>AVERAGE(26,7,9,0,0)</f>
        <v>8.4</v>
      </c>
      <c r="K10" s="30">
        <f t="shared" si="0"/>
        <v>12152.599999999999</v>
      </c>
    </row>
    <row r="11" spans="1:13" ht="11.25" customHeight="1">
      <c r="A11" s="64" t="s">
        <v>14</v>
      </c>
      <c r="B11" s="48">
        <f>'A-7'!L420</f>
        <v>628.20000000000005</v>
      </c>
      <c r="C11" s="48">
        <f>'A-7'!L442</f>
        <v>434.6</v>
      </c>
      <c r="D11" s="48">
        <f>'A-7'!L467</f>
        <v>1282.5</v>
      </c>
      <c r="E11" s="48">
        <f>'A-7'!L489</f>
        <v>945.4</v>
      </c>
      <c r="F11" s="48">
        <f>'A-7'!L514</f>
        <v>220.25</v>
      </c>
      <c r="G11" s="48">
        <f>'A-7'!L561</f>
        <v>3210.4</v>
      </c>
      <c r="H11" s="238">
        <v>0</v>
      </c>
      <c r="I11" s="238">
        <v>0</v>
      </c>
      <c r="J11" s="238">
        <v>0</v>
      </c>
      <c r="K11" s="30">
        <f>SUM(G11:J11)</f>
        <v>3210.4</v>
      </c>
    </row>
    <row r="12" spans="1:13" ht="11.25" customHeight="1">
      <c r="A12" s="64">
        <v>2011</v>
      </c>
      <c r="B12" s="48">
        <f>'A-7'!L421</f>
        <v>289</v>
      </c>
      <c r="C12" s="48">
        <f>'A-7'!L443</f>
        <v>220</v>
      </c>
      <c r="D12" s="48">
        <f>'A-7'!L468</f>
        <v>748</v>
      </c>
      <c r="E12" s="48">
        <f>'A-7'!L490</f>
        <v>2206</v>
      </c>
      <c r="F12" s="48">
        <f>'A-7'!L515</f>
        <v>289</v>
      </c>
      <c r="G12" s="48">
        <f>'A-7'!L562</f>
        <v>3752</v>
      </c>
      <c r="H12" s="48">
        <v>0</v>
      </c>
      <c r="I12" s="48">
        <v>0</v>
      </c>
      <c r="J12" s="48" t="s">
        <v>15</v>
      </c>
      <c r="K12" s="30">
        <f t="shared" si="0"/>
        <v>3752</v>
      </c>
    </row>
    <row r="13" spans="1:13" ht="11.25" customHeight="1">
      <c r="A13" s="64">
        <v>2012</v>
      </c>
      <c r="B13" s="48">
        <f>'A-7'!L422</f>
        <v>416</v>
      </c>
      <c r="C13" s="48">
        <f>'A-7'!L444</f>
        <v>635</v>
      </c>
      <c r="D13" s="48">
        <f>'A-7'!L469</f>
        <v>2112</v>
      </c>
      <c r="E13" s="48">
        <f>'A-7'!L491</f>
        <v>2711</v>
      </c>
      <c r="F13" s="48">
        <f>'A-7'!L516</f>
        <v>382</v>
      </c>
      <c r="G13" s="48">
        <f>'A-7'!L563</f>
        <v>6256</v>
      </c>
      <c r="H13" s="48">
        <v>0</v>
      </c>
      <c r="I13" s="48">
        <v>0</v>
      </c>
      <c r="J13" s="48" t="s">
        <v>15</v>
      </c>
      <c r="K13" s="30">
        <f t="shared" si="0"/>
        <v>6256</v>
      </c>
    </row>
    <row r="14" spans="1:13" ht="11.25" customHeight="1">
      <c r="A14" s="64">
        <v>2013</v>
      </c>
      <c r="B14" s="48">
        <f>'A-7'!L423</f>
        <v>287</v>
      </c>
      <c r="C14" s="48">
        <f>'A-7'!L445</f>
        <v>830</v>
      </c>
      <c r="D14" s="48">
        <f>'A-7'!L470</f>
        <v>1722</v>
      </c>
      <c r="E14" s="48">
        <f>'A-7'!L492</f>
        <v>5440</v>
      </c>
      <c r="F14" s="48">
        <f>'A-7'!L517</f>
        <v>707</v>
      </c>
      <c r="G14" s="48">
        <f>'A-7'!L564</f>
        <v>8986</v>
      </c>
      <c r="H14" s="48">
        <v>0</v>
      </c>
      <c r="I14" s="48">
        <v>0</v>
      </c>
      <c r="J14" s="48" t="s">
        <v>15</v>
      </c>
      <c r="K14" s="30">
        <f t="shared" si="0"/>
        <v>8986</v>
      </c>
    </row>
    <row r="15" spans="1:13" ht="11.25" customHeight="1">
      <c r="A15" s="64">
        <v>2014</v>
      </c>
      <c r="B15" s="48">
        <f>'A-7'!L424</f>
        <v>816</v>
      </c>
      <c r="C15" s="48">
        <f>'A-7'!L446</f>
        <v>556</v>
      </c>
      <c r="D15" s="48">
        <f>'A-7'!L471</f>
        <v>3697</v>
      </c>
      <c r="E15" s="48">
        <f>'A-7'!L493</f>
        <v>4864</v>
      </c>
      <c r="F15" s="48">
        <f>'A-7'!L518</f>
        <v>770</v>
      </c>
      <c r="G15" s="48">
        <f>'A-7'!L565</f>
        <v>10703</v>
      </c>
      <c r="H15" s="48">
        <v>0</v>
      </c>
      <c r="I15" s="48">
        <v>0</v>
      </c>
      <c r="J15" s="48" t="s">
        <v>15</v>
      </c>
      <c r="K15" s="30">
        <f t="shared" si="0"/>
        <v>10703</v>
      </c>
    </row>
    <row r="16" spans="1:13" ht="11.25" customHeight="1">
      <c r="A16" s="64">
        <v>2015</v>
      </c>
      <c r="B16" s="48">
        <f>'A-7'!L425</f>
        <v>818</v>
      </c>
      <c r="C16" s="48">
        <f>'A-7'!L447</f>
        <v>866</v>
      </c>
      <c r="D16" s="48">
        <f>'A-7'!L472</f>
        <v>2752</v>
      </c>
      <c r="E16" s="48">
        <f>'A-7'!L494</f>
        <v>3773</v>
      </c>
      <c r="F16" s="48">
        <f>'A-7'!L519</f>
        <v>520</v>
      </c>
      <c r="G16" s="48">
        <f>'A-7'!L566</f>
        <v>8729</v>
      </c>
      <c r="H16" s="48">
        <v>0</v>
      </c>
      <c r="I16" s="48">
        <v>0</v>
      </c>
      <c r="J16" s="48" t="s">
        <v>15</v>
      </c>
      <c r="K16" s="30">
        <f t="shared" si="0"/>
        <v>8729</v>
      </c>
    </row>
    <row r="17" spans="1:11" ht="11.25" customHeight="1">
      <c r="A17" s="64">
        <v>2016</v>
      </c>
      <c r="B17" s="48">
        <f>'A-7'!L426</f>
        <v>225</v>
      </c>
      <c r="C17" s="48">
        <f>'A-7'!L448</f>
        <v>237</v>
      </c>
      <c r="D17" s="48">
        <f>'A-7'!L473</f>
        <v>2756</v>
      </c>
      <c r="E17" s="48">
        <f>'A-7'!L495</f>
        <v>1047</v>
      </c>
      <c r="F17" s="48">
        <f>'A-7'!L520</f>
        <v>127</v>
      </c>
      <c r="G17" s="48">
        <f>'A-7'!L567</f>
        <v>4392</v>
      </c>
      <c r="H17" s="48">
        <v>0</v>
      </c>
      <c r="I17" s="48">
        <v>0</v>
      </c>
      <c r="J17" s="48" t="s">
        <v>15</v>
      </c>
      <c r="K17" s="30">
        <f t="shared" si="0"/>
        <v>4392</v>
      </c>
    </row>
    <row r="18" spans="1:11" ht="11.25" customHeight="1">
      <c r="A18" s="64">
        <v>2017</v>
      </c>
      <c r="B18" s="48">
        <f>'A-7'!L427</f>
        <v>342</v>
      </c>
      <c r="C18" s="48">
        <f>'A-7'!L449</f>
        <v>182</v>
      </c>
      <c r="D18" s="48">
        <f>'A-7'!L474</f>
        <v>1264</v>
      </c>
      <c r="E18" s="48">
        <f>'A-7'!L496</f>
        <v>155</v>
      </c>
      <c r="F18" s="48">
        <f>'A-7'!L521</f>
        <v>109</v>
      </c>
      <c r="G18" s="48">
        <f>'A-7'!L568</f>
        <v>2052</v>
      </c>
      <c r="H18" s="48">
        <v>0</v>
      </c>
      <c r="I18" s="48">
        <v>0</v>
      </c>
      <c r="J18" s="48" t="s">
        <v>15</v>
      </c>
      <c r="K18" s="30">
        <f t="shared" si="0"/>
        <v>2052</v>
      </c>
    </row>
    <row r="19" spans="1:11" ht="11.25" customHeight="1">
      <c r="A19" s="64">
        <v>2018</v>
      </c>
      <c r="B19" s="48">
        <f>'A-7'!L428</f>
        <v>98</v>
      </c>
      <c r="C19" s="48">
        <f>'A-7'!L450</f>
        <v>179</v>
      </c>
      <c r="D19" s="48">
        <f>'A-7'!L475</f>
        <v>1043</v>
      </c>
      <c r="E19" s="48">
        <f>'A-7'!L497</f>
        <v>778</v>
      </c>
      <c r="F19" s="48">
        <f>'A-7'!L522</f>
        <v>475</v>
      </c>
      <c r="G19" s="48">
        <f>'A-7'!L569</f>
        <v>2573</v>
      </c>
      <c r="H19" s="48">
        <v>0</v>
      </c>
      <c r="I19" s="48">
        <v>0</v>
      </c>
      <c r="J19" s="48" t="s">
        <v>15</v>
      </c>
      <c r="K19" s="30">
        <f t="shared" si="0"/>
        <v>2573</v>
      </c>
    </row>
    <row r="20" spans="1:11" ht="11.25" customHeight="1">
      <c r="A20" s="64">
        <v>2019</v>
      </c>
      <c r="B20" s="48">
        <f>'A-7'!L429</f>
        <v>187</v>
      </c>
      <c r="C20" s="48">
        <f>'A-7'!L451</f>
        <v>137</v>
      </c>
      <c r="D20" s="48">
        <f>'A-7'!L476</f>
        <v>1596</v>
      </c>
      <c r="E20" s="48">
        <f>'A-7'!L498</f>
        <v>387</v>
      </c>
      <c r="F20" s="48">
        <f>'A-7'!L523</f>
        <v>236</v>
      </c>
      <c r="G20" s="48">
        <f>'A-7'!L570</f>
        <v>2543</v>
      </c>
      <c r="H20" s="48">
        <v>0</v>
      </c>
      <c r="I20" s="48">
        <v>0</v>
      </c>
      <c r="J20" s="48" t="s">
        <v>15</v>
      </c>
      <c r="K20" s="30">
        <f t="shared" ref="K20" si="1">SUM(G20:J20)</f>
        <v>2543</v>
      </c>
    </row>
    <row r="21" spans="1:11" ht="10.5" customHeight="1">
      <c r="A21" s="64">
        <v>2020</v>
      </c>
      <c r="B21" s="48">
        <f>'A-7'!L430</f>
        <v>65</v>
      </c>
      <c r="C21" s="48">
        <f>'A-7'!L452</f>
        <v>134</v>
      </c>
      <c r="D21" s="48">
        <f>'A-7'!L477</f>
        <v>1185</v>
      </c>
      <c r="E21" s="48">
        <f>'A-7'!L499</f>
        <v>463</v>
      </c>
      <c r="F21" s="48">
        <f>'A-7'!L524</f>
        <v>123</v>
      </c>
      <c r="G21" s="48">
        <f>'A-7'!L571</f>
        <v>1970</v>
      </c>
      <c r="H21" s="48">
        <v>0</v>
      </c>
      <c r="I21" s="48">
        <v>0</v>
      </c>
      <c r="J21" s="48" t="s">
        <v>15</v>
      </c>
      <c r="K21" s="30">
        <f t="shared" ref="K21" si="2">SUM(G21:J21)</f>
        <v>1970</v>
      </c>
    </row>
    <row r="22" spans="1:11" ht="11.25" customHeight="1">
      <c r="A22" s="64">
        <v>2021</v>
      </c>
      <c r="B22" s="48">
        <f>'A-7'!L431</f>
        <v>40</v>
      </c>
      <c r="C22" s="48">
        <f>'A-7'!L453</f>
        <v>224</v>
      </c>
      <c r="D22" s="48">
        <f>'A-7'!L478</f>
        <v>1090</v>
      </c>
      <c r="E22" s="48">
        <f>'A-7'!L500</f>
        <v>430</v>
      </c>
      <c r="F22" s="48">
        <f>'A-7'!L525</f>
        <v>119</v>
      </c>
      <c r="G22" s="48">
        <f>'A-7'!L572</f>
        <v>1903</v>
      </c>
      <c r="H22" s="48">
        <v>0</v>
      </c>
      <c r="I22" s="48">
        <v>0</v>
      </c>
      <c r="J22" s="48" t="s">
        <v>15</v>
      </c>
      <c r="K22" s="30">
        <f t="shared" ref="K22" si="3">SUM(G22:J22)</f>
        <v>1903</v>
      </c>
    </row>
    <row r="23" spans="1:11" ht="11.25" customHeight="1">
      <c r="A23" s="64">
        <v>2022</v>
      </c>
      <c r="B23" s="48">
        <f>'A-7'!L432</f>
        <v>164</v>
      </c>
      <c r="C23" s="48">
        <f>'A-7'!L454</f>
        <v>500</v>
      </c>
      <c r="D23" s="48">
        <f>'A-7'!L479</f>
        <v>1485</v>
      </c>
      <c r="E23" s="48">
        <f>'A-7'!L501</f>
        <v>260</v>
      </c>
      <c r="F23" s="48">
        <f>'A-7'!L526</f>
        <v>158</v>
      </c>
      <c r="G23" s="48">
        <f>'A-7'!L573</f>
        <v>2567</v>
      </c>
      <c r="H23" s="48">
        <v>0</v>
      </c>
      <c r="I23" s="48">
        <v>0</v>
      </c>
      <c r="J23" s="48" t="s">
        <v>15</v>
      </c>
      <c r="K23" s="30">
        <f t="shared" ref="K23" si="4">SUM(G23:J23)</f>
        <v>2567</v>
      </c>
    </row>
    <row r="24" spans="1:11" ht="11.25" customHeight="1">
      <c r="A24" s="64">
        <v>2023</v>
      </c>
      <c r="B24" s="48">
        <f>'A-7'!L433</f>
        <v>144</v>
      </c>
      <c r="C24" s="48">
        <f>'A-7'!L455</f>
        <v>83</v>
      </c>
      <c r="D24" s="48">
        <f>'A-7'!L480</f>
        <v>127</v>
      </c>
      <c r="E24" s="48">
        <f>'A-7'!L502</f>
        <v>222</v>
      </c>
      <c r="F24" s="48">
        <f>'A-7'!L527</f>
        <v>0</v>
      </c>
      <c r="G24" s="48">
        <f>'A-7'!L574</f>
        <v>576</v>
      </c>
      <c r="H24" s="48">
        <v>0</v>
      </c>
      <c r="I24" s="48">
        <v>0</v>
      </c>
      <c r="J24" s="48" t="s">
        <v>15</v>
      </c>
      <c r="K24" s="30">
        <f t="shared" ref="K24" si="5">SUM(G24:J24)</f>
        <v>576</v>
      </c>
    </row>
    <row r="25" spans="1:11" ht="11.25" customHeight="1">
      <c r="A25" s="64" t="s">
        <v>346</v>
      </c>
      <c r="B25" s="48">
        <f>'A-7'!L434</f>
        <v>191</v>
      </c>
      <c r="C25" s="48">
        <f>'A-7'!L456</f>
        <v>126</v>
      </c>
      <c r="D25" s="48">
        <f>'A-7'!L481</f>
        <v>1114</v>
      </c>
      <c r="E25" s="48">
        <f>'A-7'!L503</f>
        <v>413</v>
      </c>
      <c r="F25" s="48">
        <f>'A-7'!L528</f>
        <v>3</v>
      </c>
      <c r="G25" s="48">
        <f>'A-7'!L575</f>
        <v>1847</v>
      </c>
      <c r="H25" s="48">
        <v>0</v>
      </c>
      <c r="I25" s="48">
        <v>0</v>
      </c>
      <c r="J25" s="48" t="s">
        <v>15</v>
      </c>
      <c r="K25" s="30">
        <f t="shared" si="0"/>
        <v>1847</v>
      </c>
    </row>
    <row r="26" spans="1:11" ht="11.25" customHeight="1">
      <c r="B26" s="239"/>
      <c r="C26" s="239"/>
      <c r="D26" s="239"/>
      <c r="E26" s="240"/>
      <c r="F26" s="240"/>
      <c r="G26" s="240"/>
      <c r="H26" s="239"/>
      <c r="I26" s="239"/>
      <c r="J26" s="239"/>
      <c r="K26" s="241"/>
    </row>
    <row r="27" spans="1:11" ht="11.25" customHeight="1">
      <c r="A27" s="277" t="s">
        <v>16</v>
      </c>
      <c r="B27" s="277"/>
      <c r="C27" s="277"/>
      <c r="D27" s="277"/>
      <c r="E27" s="277"/>
      <c r="F27" s="277"/>
      <c r="G27" s="277"/>
      <c r="H27" s="277"/>
      <c r="I27" s="277"/>
      <c r="J27" s="277"/>
      <c r="K27" s="277"/>
    </row>
    <row r="28" spans="1:11" ht="11.25" hidden="1" customHeight="1">
      <c r="A28" s="64" t="s">
        <v>90</v>
      </c>
      <c r="B28" s="48" t="e">
        <f>'A-8'!#REF!</f>
        <v>#REF!</v>
      </c>
      <c r="C28" s="48" t="e">
        <f>'A-8'!#REF!</f>
        <v>#REF!</v>
      </c>
      <c r="D28" s="48" t="e">
        <f>'A-8'!#REF!</f>
        <v>#REF!</v>
      </c>
      <c r="E28" s="236" t="e">
        <f>'A-8'!#REF!</f>
        <v>#REF!</v>
      </c>
      <c r="F28" s="236" t="e">
        <f>'A-8'!#REF!</f>
        <v>#REF!</v>
      </c>
      <c r="G28" s="236" t="e">
        <f>'A-8'!#REF!</f>
        <v>#REF!</v>
      </c>
      <c r="H28" s="48">
        <v>300</v>
      </c>
      <c r="I28" s="48">
        <v>2800</v>
      </c>
      <c r="J28" s="48">
        <v>900</v>
      </c>
      <c r="K28" s="30" t="e">
        <f t="shared" ref="K28:K34" si="6">SUM(G28:J28)</f>
        <v>#REF!</v>
      </c>
    </row>
    <row r="29" spans="1:11" ht="11.25" customHeight="1">
      <c r="A29" s="64" t="s">
        <v>91</v>
      </c>
      <c r="B29" s="48">
        <f>'A-8'!L559</f>
        <v>5555.8</v>
      </c>
      <c r="C29" s="48">
        <f>'A-8'!L581</f>
        <v>5901.4</v>
      </c>
      <c r="D29" s="48">
        <f>'A-8'!L606</f>
        <v>27916.6</v>
      </c>
      <c r="E29" s="48">
        <f>'A-8'!L628</f>
        <v>63506.6</v>
      </c>
      <c r="F29" s="48">
        <f>'A-8'!L653</f>
        <v>42622.6</v>
      </c>
      <c r="G29" s="48">
        <f>'A-8'!L700</f>
        <v>145503</v>
      </c>
      <c r="H29" s="48">
        <v>89</v>
      </c>
      <c r="I29" s="48">
        <v>2982</v>
      </c>
      <c r="J29" s="48">
        <v>2157</v>
      </c>
      <c r="K29" s="30">
        <f t="shared" si="6"/>
        <v>150731</v>
      </c>
    </row>
    <row r="30" spans="1:11" ht="11.25" customHeight="1">
      <c r="A30" s="64" t="s">
        <v>10</v>
      </c>
      <c r="B30" s="48">
        <f>'A-8'!L560</f>
        <v>3477.2</v>
      </c>
      <c r="C30" s="48">
        <f>'A-8'!L582</f>
        <v>26241.599999999999</v>
      </c>
      <c r="D30" s="48">
        <f>'A-8'!L607</f>
        <v>82956.800000000003</v>
      </c>
      <c r="E30" s="48">
        <f>'A-8'!L629</f>
        <v>253426.4</v>
      </c>
      <c r="F30" s="48">
        <f>'A-8'!L654</f>
        <v>28824.6</v>
      </c>
      <c r="G30" s="48">
        <f>'A-8'!L701</f>
        <v>394926.6</v>
      </c>
      <c r="H30" s="48">
        <v>137</v>
      </c>
      <c r="I30" s="48">
        <v>1179</v>
      </c>
      <c r="J30" s="48">
        <v>1385.8</v>
      </c>
      <c r="K30" s="30">
        <f>SUM(G30:J30)</f>
        <v>397628.39999999997</v>
      </c>
    </row>
    <row r="31" spans="1:11" ht="11.25" customHeight="1">
      <c r="A31" s="64" t="s">
        <v>11</v>
      </c>
      <c r="B31" s="48">
        <f>'A-8'!L561</f>
        <v>937.33333333333337</v>
      </c>
      <c r="C31" s="48">
        <f>'A-8'!L583</f>
        <v>6886.8</v>
      </c>
      <c r="D31" s="48">
        <f>'A-8'!L608</f>
        <v>76934.2</v>
      </c>
      <c r="E31" s="48">
        <f>'A-8'!L630</f>
        <v>15554</v>
      </c>
      <c r="F31" s="48">
        <f>'A-8'!L655</f>
        <v>1678.6666666666667</v>
      </c>
      <c r="G31" s="48">
        <f>'A-8'!L702</f>
        <v>100944.6</v>
      </c>
      <c r="H31" s="48">
        <v>0</v>
      </c>
      <c r="I31" s="48">
        <f>AVERAGE(33,813,0,0)</f>
        <v>211.5</v>
      </c>
      <c r="J31" s="48">
        <f>AVERAGE(150,29,119,804)</f>
        <v>275.5</v>
      </c>
      <c r="K31" s="30">
        <f>SUM(G31:J31)</f>
        <v>101431.6</v>
      </c>
    </row>
    <row r="32" spans="1:11" ht="13.2" customHeight="1">
      <c r="A32" s="64" t="s">
        <v>12</v>
      </c>
      <c r="B32" s="48">
        <f>'A-8'!L562</f>
        <v>572</v>
      </c>
      <c r="C32" s="48">
        <f>'A-8'!L584</f>
        <v>8191</v>
      </c>
      <c r="D32" s="48">
        <f>'A-8'!L609</f>
        <v>81290.399999999994</v>
      </c>
      <c r="E32" s="48">
        <f>'A-8'!L631</f>
        <v>36042.400000000001</v>
      </c>
      <c r="F32" s="48">
        <f>'A-8'!L656</f>
        <v>3541.6</v>
      </c>
      <c r="G32" s="48">
        <f>'A-8'!L703</f>
        <v>129523</v>
      </c>
      <c r="H32" s="48">
        <v>0</v>
      </c>
      <c r="I32" s="48">
        <f>AVERAGE(0,0,0,181,90)</f>
        <v>54.2</v>
      </c>
      <c r="J32" s="48">
        <f>AVERAGE(1967,148,658,90,124)</f>
        <v>597.4</v>
      </c>
      <c r="K32" s="30">
        <f>SUM(G32:J32)</f>
        <v>130174.59999999999</v>
      </c>
    </row>
    <row r="33" spans="1:11" ht="11.25" customHeight="1">
      <c r="A33" s="64" t="s">
        <v>13</v>
      </c>
      <c r="B33" s="48">
        <f>'A-8'!L563</f>
        <v>8095</v>
      </c>
      <c r="C33" s="48">
        <f>'A-8'!L585</f>
        <v>25572.2</v>
      </c>
      <c r="D33" s="48">
        <f>'A-8'!L610</f>
        <v>126126</v>
      </c>
      <c r="E33" s="48">
        <f>'A-8'!L632</f>
        <v>117528.8</v>
      </c>
      <c r="F33" s="48">
        <f>'A-8'!L657</f>
        <v>5244.8</v>
      </c>
      <c r="G33" s="48">
        <f>'A-8'!L704</f>
        <v>282566.8</v>
      </c>
      <c r="H33" s="238">
        <v>0</v>
      </c>
      <c r="I33" s="48">
        <f>AVERAGE(1194,14966,3188,8522,0)</f>
        <v>5574</v>
      </c>
      <c r="J33" s="48">
        <f>AVERAGE(539,182,833,0,0)</f>
        <v>310.8</v>
      </c>
      <c r="K33" s="30">
        <f t="shared" si="6"/>
        <v>288451.59999999998</v>
      </c>
    </row>
    <row r="34" spans="1:11" ht="11.25" customHeight="1">
      <c r="A34" s="64" t="s">
        <v>14</v>
      </c>
      <c r="B34" s="48">
        <f>'A-8'!L564</f>
        <v>5839.6</v>
      </c>
      <c r="C34" s="48">
        <f>'A-8'!L586</f>
        <v>2160.4</v>
      </c>
      <c r="D34" s="48">
        <f>'A-8'!L611</f>
        <v>11778.666666666666</v>
      </c>
      <c r="E34" s="48">
        <f>'A-8'!L633</f>
        <v>7120.8</v>
      </c>
      <c r="F34" s="48">
        <f>'A-8'!L658</f>
        <v>1485</v>
      </c>
      <c r="G34" s="48">
        <f>'A-8'!L705</f>
        <v>23376</v>
      </c>
      <c r="H34" s="238">
        <v>0</v>
      </c>
      <c r="I34" s="48">
        <v>0</v>
      </c>
      <c r="J34" s="48">
        <v>0</v>
      </c>
      <c r="K34" s="30">
        <f t="shared" si="6"/>
        <v>23376</v>
      </c>
    </row>
    <row r="35" spans="1:11" ht="11.25" customHeight="1">
      <c r="A35" s="64">
        <v>2011</v>
      </c>
      <c r="B35" s="48">
        <f>'A-8'!L64</f>
        <v>2836</v>
      </c>
      <c r="C35" s="48">
        <f>'A-8'!L139</f>
        <v>1106</v>
      </c>
      <c r="D35" s="48">
        <f>'A-8'!L214</f>
        <v>4980</v>
      </c>
      <c r="E35" s="48">
        <f>'A-8'!L289</f>
        <v>21832</v>
      </c>
      <c r="F35" s="48">
        <f>'A-8'!L364</f>
        <v>1326</v>
      </c>
      <c r="G35" s="48">
        <f>'A-8'!L514</f>
        <v>32080</v>
      </c>
      <c r="H35" s="48">
        <v>0</v>
      </c>
      <c r="I35" s="48">
        <v>0</v>
      </c>
      <c r="J35" s="48" t="s">
        <v>15</v>
      </c>
      <c r="K35" s="30">
        <f t="shared" ref="K35:K48" si="7">SUM(G35:J35)</f>
        <v>32080</v>
      </c>
    </row>
    <row r="36" spans="1:11" ht="11.25" customHeight="1">
      <c r="A36" s="64">
        <v>2012</v>
      </c>
      <c r="B36" s="48">
        <f>'A-8'!L65</f>
        <v>8444</v>
      </c>
      <c r="C36" s="48">
        <f>'A-8'!L140</f>
        <v>7397</v>
      </c>
      <c r="D36" s="48">
        <f>'A-8'!L215</f>
        <v>26612</v>
      </c>
      <c r="E36" s="48">
        <f>'A-8'!L290</f>
        <v>25204</v>
      </c>
      <c r="F36" s="48">
        <f>'A-8'!L365</f>
        <v>5444</v>
      </c>
      <c r="G36" s="48">
        <f>'A-8'!L515</f>
        <v>73101</v>
      </c>
      <c r="H36" s="48">
        <v>0</v>
      </c>
      <c r="I36" s="48">
        <v>0</v>
      </c>
      <c r="J36" s="48" t="s">
        <v>15</v>
      </c>
      <c r="K36" s="30">
        <f t="shared" si="7"/>
        <v>73101</v>
      </c>
    </row>
    <row r="37" spans="1:11" ht="11.25" customHeight="1">
      <c r="A37" s="64">
        <v>2013</v>
      </c>
      <c r="B37" s="48">
        <f>'A-8'!L66</f>
        <v>1945</v>
      </c>
      <c r="C37" s="48">
        <f>'A-8'!L141</f>
        <v>8880</v>
      </c>
      <c r="D37" s="48">
        <f>'A-8'!L216</f>
        <v>15700</v>
      </c>
      <c r="E37" s="48">
        <f>'A-8'!L291</f>
        <v>79410</v>
      </c>
      <c r="F37" s="48">
        <f>'A-8'!L366</f>
        <v>6816</v>
      </c>
      <c r="G37" s="48">
        <f>'A-8'!L516</f>
        <v>112751</v>
      </c>
      <c r="H37" s="48">
        <v>0</v>
      </c>
      <c r="I37" s="48">
        <v>0</v>
      </c>
      <c r="J37" s="48" t="s">
        <v>15</v>
      </c>
      <c r="K37" s="30">
        <f t="shared" si="7"/>
        <v>112751</v>
      </c>
    </row>
    <row r="38" spans="1:11" ht="11.25" customHeight="1">
      <c r="A38" s="64">
        <v>2014</v>
      </c>
      <c r="B38" s="48">
        <f>'A-8'!L67</f>
        <v>16182</v>
      </c>
      <c r="C38" s="48">
        <f>'A-8'!L142</f>
        <v>7009</v>
      </c>
      <c r="D38" s="48">
        <f>'A-8'!L217</f>
        <v>83141</v>
      </c>
      <c r="E38" s="48">
        <f>'A-8'!L292</f>
        <v>86673</v>
      </c>
      <c r="F38" s="48">
        <f>'A-8'!L367</f>
        <v>16146</v>
      </c>
      <c r="G38" s="48">
        <f>'A-8'!L517</f>
        <v>209151</v>
      </c>
      <c r="H38" s="48">
        <v>0</v>
      </c>
      <c r="I38" s="48">
        <v>0</v>
      </c>
      <c r="J38" s="48" t="s">
        <v>15</v>
      </c>
      <c r="K38" s="30">
        <f t="shared" si="7"/>
        <v>209151</v>
      </c>
    </row>
    <row r="39" spans="1:11" ht="11.25" customHeight="1">
      <c r="A39" s="64">
        <v>2015</v>
      </c>
      <c r="B39" s="48">
        <f>'A-8'!L68</f>
        <v>10882</v>
      </c>
      <c r="C39" s="48">
        <f>'A-8'!L143</f>
        <v>8845</v>
      </c>
      <c r="D39" s="48">
        <f>'A-8'!L218</f>
        <v>36858</v>
      </c>
      <c r="E39" s="48">
        <f>'A-8'!L293</f>
        <v>43451</v>
      </c>
      <c r="F39" s="48">
        <f>'A-8'!L368</f>
        <v>4223</v>
      </c>
      <c r="G39" s="48">
        <f>'A-8'!L518</f>
        <v>104259</v>
      </c>
      <c r="H39" s="48">
        <v>0</v>
      </c>
      <c r="I39" s="48">
        <v>0</v>
      </c>
      <c r="J39" s="48" t="s">
        <v>15</v>
      </c>
      <c r="K39" s="30">
        <f t="shared" si="7"/>
        <v>104259</v>
      </c>
    </row>
    <row r="40" spans="1:11" ht="11.25" customHeight="1">
      <c r="A40" s="64">
        <v>2016</v>
      </c>
      <c r="B40" s="48">
        <f>'A-8'!L69</f>
        <v>2058</v>
      </c>
      <c r="C40" s="48">
        <f>'A-8'!L144</f>
        <v>1067</v>
      </c>
      <c r="D40" s="48">
        <f>'A-8'!L219</f>
        <v>31281</v>
      </c>
      <c r="E40" s="48">
        <f>'A-8'!L294</f>
        <v>7543</v>
      </c>
      <c r="F40" s="48">
        <f>'A-8'!L369</f>
        <v>398</v>
      </c>
      <c r="G40" s="48">
        <f>'A-8'!L519</f>
        <v>42347</v>
      </c>
      <c r="H40" s="48">
        <v>0</v>
      </c>
      <c r="I40" s="48">
        <v>0</v>
      </c>
      <c r="J40" s="48" t="s">
        <v>15</v>
      </c>
      <c r="K40" s="30">
        <f t="shared" si="7"/>
        <v>42347</v>
      </c>
    </row>
    <row r="41" spans="1:11" ht="11.25" customHeight="1">
      <c r="A41" s="64">
        <v>2017</v>
      </c>
      <c r="B41" s="48">
        <f>'A-8'!L70</f>
        <v>2627</v>
      </c>
      <c r="C41" s="48">
        <f>'A-8'!L145</f>
        <v>717</v>
      </c>
      <c r="D41" s="48">
        <f>'A-8'!L220</f>
        <v>17438</v>
      </c>
      <c r="E41" s="48">
        <f>'A-8'!L295</f>
        <v>734</v>
      </c>
      <c r="F41" s="48">
        <f>'A-8'!L370</f>
        <v>329</v>
      </c>
      <c r="G41" s="48">
        <f>'A-8'!L520</f>
        <v>21845</v>
      </c>
      <c r="H41" s="48">
        <v>0</v>
      </c>
      <c r="I41" s="48">
        <v>0</v>
      </c>
      <c r="J41" s="48" t="s">
        <v>15</v>
      </c>
      <c r="K41" s="30">
        <f t="shared" si="7"/>
        <v>21845</v>
      </c>
    </row>
    <row r="42" spans="1:11" ht="11.25" customHeight="1">
      <c r="A42" s="64">
        <v>2018</v>
      </c>
      <c r="B42" s="48">
        <f>'A-8'!L71</f>
        <v>333</v>
      </c>
      <c r="C42" s="48">
        <f>'A-8'!L146</f>
        <v>465</v>
      </c>
      <c r="D42" s="48">
        <f>'A-8'!L221</f>
        <v>14487</v>
      </c>
      <c r="E42" s="48">
        <f>'A-8'!L296</f>
        <v>5277</v>
      </c>
      <c r="F42" s="48">
        <f>'A-8'!L371</f>
        <v>3899</v>
      </c>
      <c r="G42" s="48">
        <f>'A-8'!L521</f>
        <v>24461</v>
      </c>
      <c r="H42" s="48">
        <v>0</v>
      </c>
      <c r="I42" s="48">
        <v>0</v>
      </c>
      <c r="J42" s="48" t="s">
        <v>15</v>
      </c>
      <c r="K42" s="30">
        <f t="shared" si="7"/>
        <v>24461</v>
      </c>
    </row>
    <row r="43" spans="1:11" ht="11.25" customHeight="1">
      <c r="A43" s="64">
        <v>2019</v>
      </c>
      <c r="B43" s="48">
        <f>'A-8'!L72</f>
        <v>508</v>
      </c>
      <c r="C43" s="48">
        <f>'A-8'!L147</f>
        <v>567</v>
      </c>
      <c r="D43" s="48">
        <f>'A-8'!L222</f>
        <v>22866</v>
      </c>
      <c r="E43" s="48">
        <f>'A-8'!L297</f>
        <v>3171</v>
      </c>
      <c r="F43" s="48">
        <f>'A-8'!L372</f>
        <v>1872</v>
      </c>
      <c r="G43" s="48">
        <f>'A-8'!L522</f>
        <v>28984</v>
      </c>
      <c r="H43" s="48">
        <v>0</v>
      </c>
      <c r="I43" s="48">
        <v>0</v>
      </c>
      <c r="J43" s="48" t="s">
        <v>15</v>
      </c>
      <c r="K43" s="30">
        <f t="shared" ref="K43:K47" si="8">SUM(G43:J43)</f>
        <v>28984</v>
      </c>
    </row>
    <row r="44" spans="1:11" ht="11.25" customHeight="1">
      <c r="A44" s="64">
        <v>2020</v>
      </c>
      <c r="B44" s="48">
        <f>'A-8'!L73</f>
        <v>190</v>
      </c>
      <c r="C44" s="48">
        <f>'A-8'!L148</f>
        <v>678</v>
      </c>
      <c r="D44" s="48">
        <f>'A-8'!L223</f>
        <v>8934</v>
      </c>
      <c r="E44" s="48">
        <f>'A-8'!L298</f>
        <v>2185</v>
      </c>
      <c r="F44" s="48">
        <f>'A-8'!L373</f>
        <v>825</v>
      </c>
      <c r="G44" s="48">
        <f>'A-8'!L523</f>
        <v>12812</v>
      </c>
      <c r="H44" s="48">
        <v>0</v>
      </c>
      <c r="I44" s="48">
        <v>0</v>
      </c>
      <c r="J44" s="48" t="s">
        <v>15</v>
      </c>
      <c r="K44" s="30">
        <f t="shared" si="8"/>
        <v>12812</v>
      </c>
    </row>
    <row r="45" spans="1:11" ht="11.25" customHeight="1">
      <c r="A45" s="64">
        <v>2021</v>
      </c>
      <c r="B45" s="48">
        <f>'A-8'!L74</f>
        <v>178</v>
      </c>
      <c r="C45" s="48">
        <f>'A-8'!L149</f>
        <v>1309</v>
      </c>
      <c r="D45" s="48">
        <f>'A-8'!L224</f>
        <v>12667</v>
      </c>
      <c r="E45" s="48">
        <f>'A-8'!L299</f>
        <v>2960</v>
      </c>
      <c r="F45" s="48">
        <f>'A-8'!L374</f>
        <v>424</v>
      </c>
      <c r="G45" s="48">
        <f>'A-8'!L524</f>
        <v>17538</v>
      </c>
      <c r="H45" s="48">
        <v>0</v>
      </c>
      <c r="I45" s="48">
        <v>0</v>
      </c>
      <c r="J45" s="48" t="s">
        <v>15</v>
      </c>
      <c r="K45" s="30">
        <f t="shared" si="8"/>
        <v>17538</v>
      </c>
    </row>
    <row r="46" spans="1:11" ht="11.25" customHeight="1">
      <c r="A46" s="64">
        <v>2022</v>
      </c>
      <c r="B46" s="48">
        <f>'A-8'!L75</f>
        <v>2000</v>
      </c>
      <c r="C46" s="48">
        <f>'A-8'!L150</f>
        <v>7370</v>
      </c>
      <c r="D46" s="48">
        <f>'A-8'!L225</f>
        <v>20240</v>
      </c>
      <c r="E46" s="48">
        <f>'A-8'!L300</f>
        <v>2114</v>
      </c>
      <c r="F46" s="48">
        <f>'A-8'!L375</f>
        <v>783</v>
      </c>
      <c r="G46" s="48">
        <f>'A-8'!L525</f>
        <v>32507</v>
      </c>
      <c r="H46" s="48">
        <v>0</v>
      </c>
      <c r="I46" s="48">
        <v>0</v>
      </c>
      <c r="J46" s="48" t="s">
        <v>15</v>
      </c>
      <c r="K46" s="30">
        <f t="shared" si="8"/>
        <v>32507</v>
      </c>
    </row>
    <row r="47" spans="1:11" ht="11.25" customHeight="1">
      <c r="A47" s="64">
        <v>2023</v>
      </c>
      <c r="B47" s="48">
        <f>'A-8'!L76</f>
        <v>1630</v>
      </c>
      <c r="C47" s="48">
        <f>'A-8'!L151</f>
        <v>87</v>
      </c>
      <c r="D47" s="48">
        <f>'A-8'!L226</f>
        <v>82</v>
      </c>
      <c r="E47" s="48">
        <f>'A-8'!L301</f>
        <v>1292</v>
      </c>
      <c r="F47" s="48">
        <f>'A-8'!L376</f>
        <v>0</v>
      </c>
      <c r="G47" s="48">
        <f>'A-8'!L526</f>
        <v>3091</v>
      </c>
      <c r="H47" s="48">
        <v>0</v>
      </c>
      <c r="I47" s="48">
        <v>0</v>
      </c>
      <c r="J47" s="48" t="s">
        <v>15</v>
      </c>
      <c r="K47" s="30">
        <f t="shared" si="8"/>
        <v>3091</v>
      </c>
    </row>
    <row r="48" spans="1:11" ht="11.25" customHeight="1">
      <c r="A48" s="64" t="s">
        <v>346</v>
      </c>
      <c r="B48" s="48">
        <f>'A-8'!L77</f>
        <v>2174</v>
      </c>
      <c r="C48" s="48">
        <f>'A-8'!L152</f>
        <v>204</v>
      </c>
      <c r="D48" s="48">
        <f>'A-8'!L227</f>
        <v>12000</v>
      </c>
      <c r="E48" s="48">
        <f>'A-8'!L302</f>
        <v>3675</v>
      </c>
      <c r="F48" s="48">
        <f>'A-8'!L377</f>
        <v>7</v>
      </c>
      <c r="G48" s="48">
        <f>'A-8'!L527</f>
        <v>18060</v>
      </c>
      <c r="H48" s="48">
        <v>0</v>
      </c>
      <c r="I48" s="48">
        <v>0</v>
      </c>
      <c r="J48" s="48" t="s">
        <v>15</v>
      </c>
      <c r="K48" s="30">
        <f t="shared" si="7"/>
        <v>18060</v>
      </c>
    </row>
    <row r="49" spans="1:12" ht="11.25" customHeight="1">
      <c r="B49" s="239"/>
      <c r="C49" s="239"/>
      <c r="D49" s="239"/>
      <c r="E49" s="240"/>
      <c r="F49" s="240"/>
      <c r="G49" s="240"/>
      <c r="H49" s="239"/>
      <c r="I49" s="239"/>
      <c r="J49" s="239"/>
      <c r="K49" s="241"/>
    </row>
    <row r="50" spans="1:12" ht="11.25" customHeight="1">
      <c r="A50" s="69" t="s">
        <v>93</v>
      </c>
      <c r="B50" s="202"/>
      <c r="C50" s="202"/>
      <c r="D50" s="202"/>
      <c r="E50" s="242"/>
      <c r="F50" s="242"/>
      <c r="G50" s="242"/>
      <c r="H50" s="202"/>
      <c r="I50" s="202"/>
      <c r="J50" s="202"/>
      <c r="K50" s="243"/>
      <c r="L50" s="24"/>
    </row>
    <row r="51" spans="1:12" ht="11.25" customHeight="1">
      <c r="A51" s="64" t="s">
        <v>78</v>
      </c>
      <c r="B51" s="136"/>
      <c r="C51" s="136"/>
      <c r="D51" s="136"/>
      <c r="E51" s="236"/>
      <c r="F51" s="236"/>
      <c r="G51" s="236" t="s">
        <v>7</v>
      </c>
      <c r="H51" s="136"/>
      <c r="I51" s="136"/>
      <c r="J51" s="136"/>
      <c r="K51" s="136"/>
      <c r="L51" s="49"/>
    </row>
    <row r="52" spans="1:12" ht="11.25" customHeight="1">
      <c r="A52" s="69" t="s">
        <v>79</v>
      </c>
      <c r="B52" s="172" t="s">
        <v>80</v>
      </c>
      <c r="C52" s="172" t="s">
        <v>81</v>
      </c>
      <c r="D52" s="172" t="s">
        <v>82</v>
      </c>
      <c r="E52" s="242" t="s">
        <v>83</v>
      </c>
      <c r="F52" s="242" t="s">
        <v>84</v>
      </c>
      <c r="G52" s="242" t="s">
        <v>85</v>
      </c>
      <c r="H52" s="172" t="s">
        <v>86</v>
      </c>
      <c r="I52" s="172" t="s">
        <v>87</v>
      </c>
      <c r="J52" s="172" t="s">
        <v>88</v>
      </c>
      <c r="K52" s="172" t="s">
        <v>89</v>
      </c>
      <c r="L52" s="49"/>
    </row>
    <row r="53" spans="1:12" ht="11.25" customHeight="1">
      <c r="A53" s="277" t="s">
        <v>17</v>
      </c>
      <c r="B53" s="277"/>
      <c r="C53" s="277"/>
      <c r="D53" s="277"/>
      <c r="E53" s="277"/>
      <c r="F53" s="277"/>
      <c r="G53" s="277"/>
      <c r="H53" s="277"/>
      <c r="I53" s="277"/>
      <c r="J53" s="277"/>
      <c r="K53" s="277"/>
    </row>
    <row r="54" spans="1:12" ht="11.25" hidden="1" customHeight="1">
      <c r="A54" s="64" t="s">
        <v>90</v>
      </c>
      <c r="B54" s="48" t="e">
        <f>'A-8'!#REF!</f>
        <v>#REF!</v>
      </c>
      <c r="C54" s="48" t="e">
        <f>'A-8'!#REF!</f>
        <v>#REF!</v>
      </c>
      <c r="D54" s="48" t="e">
        <f>'A-8'!#REF!</f>
        <v>#REF!</v>
      </c>
      <c r="E54" s="236" t="e">
        <f>'A-8'!#REF!</f>
        <v>#REF!</v>
      </c>
      <c r="F54" s="236" t="e">
        <f>'A-8'!#REF!</f>
        <v>#REF!</v>
      </c>
      <c r="G54" s="236" t="e">
        <f>'A-8'!#REF!</f>
        <v>#REF!</v>
      </c>
      <c r="H54" s="48">
        <v>1800</v>
      </c>
      <c r="I54" s="48">
        <v>9300</v>
      </c>
      <c r="J54" s="48">
        <v>300</v>
      </c>
      <c r="K54" s="30" t="e">
        <f t="shared" ref="K54:K60" si="9">SUM(G54:J54)</f>
        <v>#REF!</v>
      </c>
    </row>
    <row r="55" spans="1:12" ht="11.25" customHeight="1">
      <c r="A55" s="64" t="s">
        <v>91</v>
      </c>
      <c r="B55" s="48">
        <f>'A-8'!S559</f>
        <v>21305</v>
      </c>
      <c r="C55" s="48">
        <f>'A-8'!S581</f>
        <v>84330.5</v>
      </c>
      <c r="D55" s="48">
        <f>'A-8'!S606</f>
        <v>109714.5</v>
      </c>
      <c r="E55" s="48">
        <f>'A-8'!S628</f>
        <v>131469.5</v>
      </c>
      <c r="F55" s="48">
        <f>'A-8'!S653</f>
        <v>24728.25</v>
      </c>
      <c r="G55" s="48">
        <f>'A-8'!S700</f>
        <v>301499.2</v>
      </c>
      <c r="H55" s="48">
        <v>0</v>
      </c>
      <c r="I55" s="48">
        <v>9590</v>
      </c>
      <c r="J55" s="48">
        <v>621</v>
      </c>
      <c r="K55" s="30">
        <f t="shared" si="9"/>
        <v>311710.2</v>
      </c>
    </row>
    <row r="56" spans="1:12" ht="11.25" customHeight="1">
      <c r="A56" s="64" t="s">
        <v>10</v>
      </c>
      <c r="B56" s="48">
        <f>'A-8'!S560</f>
        <v>21363.75</v>
      </c>
      <c r="C56" s="48">
        <f>'A-8'!S582</f>
        <v>106658.4</v>
      </c>
      <c r="D56" s="48">
        <f>'A-8'!S607</f>
        <v>135872.20000000001</v>
      </c>
      <c r="E56" s="48">
        <f>'A-8'!S629</f>
        <v>132522</v>
      </c>
      <c r="F56" s="48">
        <f>'A-8'!S654</f>
        <v>6374.5</v>
      </c>
      <c r="G56" s="48">
        <f>'A-8'!S701</f>
        <v>397243.2</v>
      </c>
      <c r="H56" s="48">
        <v>7.2</v>
      </c>
      <c r="I56" s="48">
        <v>4178.5</v>
      </c>
      <c r="J56" s="48">
        <v>279</v>
      </c>
      <c r="K56" s="30">
        <f>SUM(G56:J56)</f>
        <v>401707.9</v>
      </c>
    </row>
    <row r="57" spans="1:12" ht="11.25" customHeight="1">
      <c r="A57" s="64" t="s">
        <v>11</v>
      </c>
      <c r="B57" s="48">
        <f>'A-8'!S561</f>
        <v>9949</v>
      </c>
      <c r="C57" s="48">
        <f>'A-8'!S583</f>
        <v>48905</v>
      </c>
      <c r="D57" s="48">
        <f>'A-8'!S608</f>
        <v>41189.666666666664</v>
      </c>
      <c r="E57" s="48">
        <f>'A-8'!S630</f>
        <v>35624.666666666664</v>
      </c>
      <c r="F57" s="48" t="str">
        <f>'A-8'!S655</f>
        <v>-</v>
      </c>
      <c r="G57" s="48">
        <f>'A-8'!S702</f>
        <v>119366.66666666667</v>
      </c>
      <c r="H57" s="48">
        <v>0</v>
      </c>
      <c r="I57" s="48">
        <f>AVERAGE(280,137,5,0)</f>
        <v>105.5</v>
      </c>
      <c r="J57" s="48">
        <f>AVERAGE(55)</f>
        <v>55</v>
      </c>
      <c r="K57" s="30">
        <f>SUM(G57:J57)</f>
        <v>119527.16666666667</v>
      </c>
    </row>
    <row r="58" spans="1:12" ht="11.25" customHeight="1">
      <c r="A58" s="64" t="s">
        <v>12</v>
      </c>
      <c r="B58" s="48">
        <f>'A-8'!S562</f>
        <v>12258</v>
      </c>
      <c r="C58" s="48" t="str">
        <f>'A-8'!S584</f>
        <v>-</v>
      </c>
      <c r="D58" s="48" t="str">
        <f>'A-8'!S609</f>
        <v>-</v>
      </c>
      <c r="E58" s="48">
        <f>'A-8'!S631</f>
        <v>8</v>
      </c>
      <c r="F58" s="48" t="str">
        <f>'A-8'!S656</f>
        <v>-</v>
      </c>
      <c r="G58" s="48">
        <f>'A-8'!S703</f>
        <v>6133</v>
      </c>
      <c r="H58" s="48">
        <v>0</v>
      </c>
      <c r="I58" s="48">
        <f>AVERAGE(0,172,0)</f>
        <v>57.333333333333336</v>
      </c>
      <c r="J58" s="48" t="s">
        <v>15</v>
      </c>
      <c r="K58" s="30">
        <f>SUM(G58:J58)</f>
        <v>6190.333333333333</v>
      </c>
    </row>
    <row r="59" spans="1:12" ht="11.25" customHeight="1">
      <c r="A59" s="64" t="s">
        <v>13</v>
      </c>
      <c r="B59" s="48">
        <f>'A-8'!S563</f>
        <v>5749.2</v>
      </c>
      <c r="C59" s="48" t="str">
        <f>'A-8'!S585</f>
        <v>-</v>
      </c>
      <c r="D59" s="48" t="str">
        <f>'A-8'!S610</f>
        <v>-</v>
      </c>
      <c r="E59" s="48" t="str">
        <f>'A-8'!S632</f>
        <v>-</v>
      </c>
      <c r="F59" s="48" t="str">
        <f>'A-8'!S657</f>
        <v>-</v>
      </c>
      <c r="G59" s="48">
        <f>'A-8'!S704</f>
        <v>5749.2</v>
      </c>
      <c r="H59" s="48">
        <v>0</v>
      </c>
      <c r="I59" s="48">
        <f>AVERAGE(34,0,270,453)</f>
        <v>189.25</v>
      </c>
      <c r="J59" s="48" t="s">
        <v>15</v>
      </c>
      <c r="K59" s="30">
        <f t="shared" si="9"/>
        <v>5938.45</v>
      </c>
      <c r="L59" s="244"/>
    </row>
    <row r="60" spans="1:12" ht="11.25" customHeight="1">
      <c r="A60" s="64" t="s">
        <v>14</v>
      </c>
      <c r="B60" s="48">
        <f>'A-8'!S564</f>
        <v>5425.2</v>
      </c>
      <c r="C60" s="48">
        <f>'A-8'!S586</f>
        <v>2384.5</v>
      </c>
      <c r="D60" s="48">
        <f>'A-8'!S611</f>
        <v>3494</v>
      </c>
      <c r="E60" s="48">
        <f>'A-8'!S633</f>
        <v>1538</v>
      </c>
      <c r="F60" s="48" t="str">
        <f>'A-8'!S658</f>
        <v>-</v>
      </c>
      <c r="G60" s="48">
        <f>'A-8'!S705</f>
        <v>8391.7999999999993</v>
      </c>
      <c r="H60" s="48">
        <v>0</v>
      </c>
      <c r="I60" s="48">
        <v>0</v>
      </c>
      <c r="J60" s="48" t="s">
        <v>15</v>
      </c>
      <c r="K60" s="30">
        <f t="shared" si="9"/>
        <v>8391.7999999999993</v>
      </c>
      <c r="L60" s="244"/>
    </row>
    <row r="61" spans="1:12" ht="11.25" customHeight="1">
      <c r="A61" s="64">
        <v>2011</v>
      </c>
      <c r="B61" s="48">
        <f>'A-8'!S64</f>
        <v>464</v>
      </c>
      <c r="C61" s="48" t="str">
        <f>'A-8'!S139</f>
        <v>-</v>
      </c>
      <c r="D61" s="48" t="str">
        <f>'A-8'!S214</f>
        <v>-</v>
      </c>
      <c r="E61" s="48" t="str">
        <f>'A-8'!S289</f>
        <v>-</v>
      </c>
      <c r="F61" s="48" t="str">
        <f>'A-8'!S364</f>
        <v>-</v>
      </c>
      <c r="G61" s="48">
        <f>'A-8'!S514</f>
        <v>464</v>
      </c>
      <c r="H61" s="48">
        <v>0</v>
      </c>
      <c r="I61" s="48">
        <v>0</v>
      </c>
      <c r="J61" s="48" t="s">
        <v>15</v>
      </c>
      <c r="K61" s="30">
        <f t="shared" ref="K61:K74" si="10">SUM(G61:J61)</f>
        <v>464</v>
      </c>
    </row>
    <row r="62" spans="1:12" ht="11.25" customHeight="1">
      <c r="A62" s="64">
        <v>2012</v>
      </c>
      <c r="B62" s="48">
        <f>'A-8'!S65</f>
        <v>625</v>
      </c>
      <c r="C62" s="48" t="str">
        <f>'A-8'!S140</f>
        <v>-</v>
      </c>
      <c r="D62" s="48" t="str">
        <f>'A-8'!S215</f>
        <v>-</v>
      </c>
      <c r="E62" s="48" t="str">
        <f>'A-8'!S290</f>
        <v>-</v>
      </c>
      <c r="F62" s="48" t="str">
        <f>'A-8'!S365</f>
        <v>-</v>
      </c>
      <c r="G62" s="48">
        <f>'A-8'!S515</f>
        <v>625</v>
      </c>
      <c r="H62" s="48">
        <v>0</v>
      </c>
      <c r="I62" s="48">
        <v>0</v>
      </c>
      <c r="J62" s="48" t="s">
        <v>15</v>
      </c>
      <c r="K62" s="30">
        <f t="shared" si="10"/>
        <v>625</v>
      </c>
    </row>
    <row r="63" spans="1:12" ht="11.25" customHeight="1">
      <c r="A63" s="64">
        <v>2013</v>
      </c>
      <c r="B63" s="48">
        <f>'A-8'!S66</f>
        <v>452</v>
      </c>
      <c r="C63" s="48" t="str">
        <f>'A-8'!S141</f>
        <v>-</v>
      </c>
      <c r="D63" s="48" t="str">
        <f>'A-8'!S216</f>
        <v>-</v>
      </c>
      <c r="E63" s="48" t="str">
        <f>'A-8'!S291</f>
        <v>-</v>
      </c>
      <c r="F63" s="48" t="str">
        <f>'A-8'!S366</f>
        <v>-</v>
      </c>
      <c r="G63" s="48">
        <f>'A-8'!S516</f>
        <v>452</v>
      </c>
      <c r="H63" s="48">
        <v>0</v>
      </c>
      <c r="I63" s="48">
        <v>0</v>
      </c>
      <c r="J63" s="48" t="s">
        <v>15</v>
      </c>
      <c r="K63" s="30">
        <f t="shared" si="10"/>
        <v>452</v>
      </c>
    </row>
    <row r="64" spans="1:12" ht="11.25" customHeight="1">
      <c r="A64" s="64">
        <v>2014</v>
      </c>
      <c r="B64" s="48">
        <f>'A-8'!S67</f>
        <v>7702</v>
      </c>
      <c r="C64" s="48">
        <f>'A-8'!S142</f>
        <v>1104</v>
      </c>
      <c r="D64" s="48">
        <f>'A-8'!S217</f>
        <v>1220</v>
      </c>
      <c r="E64" s="48">
        <f>'A-8'!S292</f>
        <v>971</v>
      </c>
      <c r="F64" s="48" t="str">
        <f>'A-8'!S367</f>
        <v>-</v>
      </c>
      <c r="G64" s="48">
        <f>'A-8'!S517</f>
        <v>10997</v>
      </c>
      <c r="H64" s="48">
        <v>0</v>
      </c>
      <c r="I64" s="48">
        <v>0</v>
      </c>
      <c r="J64" s="48" t="s">
        <v>15</v>
      </c>
      <c r="K64" s="30">
        <f t="shared" si="10"/>
        <v>10997</v>
      </c>
    </row>
    <row r="65" spans="1:11" ht="11.25" customHeight="1">
      <c r="A65" s="64">
        <v>2015</v>
      </c>
      <c r="B65" s="48">
        <f>'A-8'!S68</f>
        <v>2213</v>
      </c>
      <c r="C65" s="48" t="str">
        <f>'A-8'!S143</f>
        <v>-</v>
      </c>
      <c r="D65" s="48" t="str">
        <f>'A-8'!S218</f>
        <v>-</v>
      </c>
      <c r="E65" s="48" t="str">
        <f>'A-8'!S293</f>
        <v>-</v>
      </c>
      <c r="F65" s="48" t="str">
        <f>'A-8'!S368</f>
        <v>-</v>
      </c>
      <c r="G65" s="48">
        <f>'A-8'!S518</f>
        <v>2213</v>
      </c>
      <c r="H65" s="48">
        <v>0</v>
      </c>
      <c r="I65" s="48">
        <v>0</v>
      </c>
      <c r="J65" s="48" t="s">
        <v>15</v>
      </c>
      <c r="K65" s="30">
        <f t="shared" si="10"/>
        <v>2213</v>
      </c>
    </row>
    <row r="66" spans="1:11" ht="11.25" customHeight="1">
      <c r="A66" s="64">
        <v>2016</v>
      </c>
      <c r="B66" s="48" t="str">
        <f>'A-8'!S69</f>
        <v>-</v>
      </c>
      <c r="C66" s="48" t="str">
        <f>'A-8'!S144</f>
        <v>-</v>
      </c>
      <c r="D66" s="48" t="str">
        <f>'A-8'!S219</f>
        <v>-</v>
      </c>
      <c r="E66" s="48" t="str">
        <f>'A-8'!S294</f>
        <v>-</v>
      </c>
      <c r="F66" s="48" t="str">
        <f>'A-8'!S369</f>
        <v>-</v>
      </c>
      <c r="G66" s="48" t="str">
        <f>'A-8'!S519</f>
        <v>-</v>
      </c>
      <c r="H66" s="48">
        <v>0</v>
      </c>
      <c r="I66" s="48">
        <v>0</v>
      </c>
      <c r="J66" s="48" t="s">
        <v>15</v>
      </c>
      <c r="K66" s="30">
        <f t="shared" si="10"/>
        <v>0</v>
      </c>
    </row>
    <row r="67" spans="1:11" ht="11.25" customHeight="1">
      <c r="A67" s="64">
        <v>2017</v>
      </c>
      <c r="B67" s="48">
        <f>'A-8'!S70</f>
        <v>470</v>
      </c>
      <c r="C67" s="48" t="str">
        <f>'A-8'!S145</f>
        <v>-</v>
      </c>
      <c r="D67" s="48" t="str">
        <f>'A-8'!S220</f>
        <v>-</v>
      </c>
      <c r="E67" s="48" t="str">
        <f>'A-8'!S295</f>
        <v>-</v>
      </c>
      <c r="F67" s="48" t="str">
        <f>'A-8'!S370</f>
        <v>-</v>
      </c>
      <c r="G67" s="48">
        <f>'A-8'!S520</f>
        <v>470</v>
      </c>
      <c r="H67" s="48">
        <v>0</v>
      </c>
      <c r="I67" s="48">
        <v>0</v>
      </c>
      <c r="J67" s="48" t="s">
        <v>15</v>
      </c>
      <c r="K67" s="30">
        <f t="shared" si="10"/>
        <v>470</v>
      </c>
    </row>
    <row r="68" spans="1:11" ht="11.25" customHeight="1">
      <c r="A68" s="64">
        <v>2018</v>
      </c>
      <c r="B68" s="48">
        <f>'A-8'!S71</f>
        <v>92</v>
      </c>
      <c r="C68" s="48" t="str">
        <f>'A-8'!S146</f>
        <v>-</v>
      </c>
      <c r="D68" s="48" t="str">
        <f>'A-8'!S221</f>
        <v>-</v>
      </c>
      <c r="E68" s="48" t="str">
        <f>'A-8'!S296</f>
        <v>-</v>
      </c>
      <c r="F68" s="48" t="str">
        <f>'A-8'!S371</f>
        <v>-</v>
      </c>
      <c r="G68" s="48">
        <f>'A-8'!S521</f>
        <v>92</v>
      </c>
      <c r="H68" s="48">
        <v>0</v>
      </c>
      <c r="I68" s="48">
        <v>0</v>
      </c>
      <c r="J68" s="48" t="s">
        <v>15</v>
      </c>
      <c r="K68" s="30">
        <f t="shared" si="10"/>
        <v>92</v>
      </c>
    </row>
    <row r="69" spans="1:11" ht="11.25" customHeight="1">
      <c r="A69" s="64">
        <v>2019</v>
      </c>
      <c r="B69" s="48">
        <f>'A-8'!S72</f>
        <v>1412</v>
      </c>
      <c r="C69" s="48" t="str">
        <f>'A-8'!S147</f>
        <v>-</v>
      </c>
      <c r="D69" s="48" t="str">
        <f>'A-8'!S222</f>
        <v>-</v>
      </c>
      <c r="E69" s="48" t="str">
        <f>'A-8'!S297</f>
        <v>-</v>
      </c>
      <c r="F69" s="48" t="str">
        <f>'A-8'!S372</f>
        <v>-</v>
      </c>
      <c r="G69" s="48">
        <f>'A-8'!S522</f>
        <v>1412</v>
      </c>
      <c r="H69" s="48">
        <v>0</v>
      </c>
      <c r="I69" s="48">
        <v>0</v>
      </c>
      <c r="J69" s="48" t="s">
        <v>15</v>
      </c>
      <c r="K69" s="30">
        <f t="shared" ref="K69" si="11">SUM(G69:J69)</f>
        <v>1412</v>
      </c>
    </row>
    <row r="70" spans="1:11" ht="11.25" customHeight="1">
      <c r="A70" s="64">
        <v>2020</v>
      </c>
      <c r="B70" s="48">
        <f>'A-8'!S73</f>
        <v>130</v>
      </c>
      <c r="C70" s="48" t="str">
        <f>'A-8'!S148</f>
        <v>-</v>
      </c>
      <c r="D70" s="48" t="str">
        <f>'A-8'!S223</f>
        <v>-</v>
      </c>
      <c r="E70" s="48" t="str">
        <f>'A-8'!S298</f>
        <v>-</v>
      </c>
      <c r="F70" s="48" t="str">
        <f>'A-8'!S373</f>
        <v>-</v>
      </c>
      <c r="G70" s="48">
        <f>'A-8'!S523</f>
        <v>130</v>
      </c>
      <c r="H70" s="48">
        <v>0</v>
      </c>
      <c r="I70" s="48">
        <v>0</v>
      </c>
      <c r="J70" s="48" t="s">
        <v>15</v>
      </c>
      <c r="K70" s="30">
        <f t="shared" ref="K70" si="12">SUM(G70:J70)</f>
        <v>130</v>
      </c>
    </row>
    <row r="71" spans="1:11" ht="11.25" customHeight="1">
      <c r="A71" s="64">
        <v>2021</v>
      </c>
      <c r="B71" s="48">
        <f>'A-8'!S74</f>
        <v>142</v>
      </c>
      <c r="C71" s="48">
        <f>'A-8'!S149</f>
        <v>117</v>
      </c>
      <c r="D71" s="48">
        <f>'A-8'!S224</f>
        <v>1945</v>
      </c>
      <c r="E71" s="48">
        <f>'A-8'!S299</f>
        <v>26</v>
      </c>
      <c r="F71" s="48" t="str">
        <f>'A-8'!S374</f>
        <v>-</v>
      </c>
      <c r="G71" s="48">
        <f>'A-8'!S524</f>
        <v>2230</v>
      </c>
      <c r="H71" s="48">
        <v>0</v>
      </c>
      <c r="I71" s="48">
        <v>0</v>
      </c>
      <c r="J71" s="48" t="s">
        <v>15</v>
      </c>
      <c r="K71" s="30">
        <f t="shared" ref="K71" si="13">SUM(G71:J71)</f>
        <v>2230</v>
      </c>
    </row>
    <row r="72" spans="1:11" ht="11.25" customHeight="1">
      <c r="A72" s="64">
        <v>2022</v>
      </c>
      <c r="B72" s="48">
        <f>'A-8'!S75</f>
        <v>1731</v>
      </c>
      <c r="C72" s="48">
        <f>'A-8'!S150</f>
        <v>219</v>
      </c>
      <c r="D72" s="48">
        <f>'A-8'!S225</f>
        <v>1935</v>
      </c>
      <c r="E72" s="48">
        <f>'A-8'!S300</f>
        <v>1</v>
      </c>
      <c r="F72" s="48" t="str">
        <f>'A-8'!S375</f>
        <v>-</v>
      </c>
      <c r="G72" s="48">
        <f>'A-8'!S525</f>
        <v>3886</v>
      </c>
      <c r="H72" s="48">
        <v>0</v>
      </c>
      <c r="I72" s="48">
        <v>0</v>
      </c>
      <c r="J72" s="48" t="s">
        <v>15</v>
      </c>
      <c r="K72" s="30">
        <f t="shared" ref="K72" si="14">SUM(G72:J72)</f>
        <v>3886</v>
      </c>
    </row>
    <row r="73" spans="1:11" ht="11.25" customHeight="1">
      <c r="A73" s="64">
        <v>2023</v>
      </c>
      <c r="B73" s="48">
        <f>'A-8'!S76</f>
        <v>989</v>
      </c>
      <c r="C73" s="48">
        <f>'A-8'!S151</f>
        <v>640</v>
      </c>
      <c r="D73" s="48">
        <f>'A-8'!S226</f>
        <v>2250</v>
      </c>
      <c r="E73" s="48">
        <f>'A-8'!S301</f>
        <v>333</v>
      </c>
      <c r="F73" s="48" t="str">
        <f>'A-8'!S376</f>
        <v>-</v>
      </c>
      <c r="G73" s="48">
        <f>'A-8'!S526</f>
        <v>4212</v>
      </c>
      <c r="H73" s="48">
        <v>0</v>
      </c>
      <c r="I73" s="48">
        <v>0</v>
      </c>
      <c r="J73" s="48" t="s">
        <v>15</v>
      </c>
      <c r="K73" s="30">
        <f t="shared" ref="K73" si="15">SUM(G73:J73)</f>
        <v>4212</v>
      </c>
    </row>
    <row r="74" spans="1:11" ht="11.25" customHeight="1">
      <c r="A74" s="64" t="s">
        <v>346</v>
      </c>
      <c r="B74" s="48">
        <f>'A-8'!S77</f>
        <v>1450</v>
      </c>
      <c r="C74" s="48">
        <f>'A-8'!S152</f>
        <v>721</v>
      </c>
      <c r="D74" s="48">
        <f>'A-8'!S227</f>
        <v>504</v>
      </c>
      <c r="E74" s="48">
        <f>'A-8'!S302</f>
        <v>128</v>
      </c>
      <c r="F74" s="48" t="str">
        <f>'A-8'!S377</f>
        <v>-</v>
      </c>
      <c r="G74" s="48">
        <f>'A-8'!S527</f>
        <v>2803</v>
      </c>
      <c r="H74" s="48">
        <v>0</v>
      </c>
      <c r="I74" s="48">
        <v>0</v>
      </c>
      <c r="J74" s="48" t="s">
        <v>15</v>
      </c>
      <c r="K74" s="30">
        <f t="shared" si="10"/>
        <v>2803</v>
      </c>
    </row>
    <row r="75" spans="1:11" s="169" customFormat="1" ht="55.5" customHeight="1">
      <c r="A75" s="278" t="s">
        <v>94</v>
      </c>
      <c r="B75" s="278"/>
      <c r="C75" s="278"/>
      <c r="D75" s="278"/>
      <c r="E75" s="278"/>
      <c r="F75" s="278"/>
      <c r="G75" s="278"/>
      <c r="H75" s="278"/>
      <c r="I75" s="278"/>
      <c r="J75" s="278"/>
      <c r="K75" s="278"/>
    </row>
    <row r="76" spans="1:11" ht="11.25" customHeight="1">
      <c r="A76" s="64" t="s">
        <v>73</v>
      </c>
      <c r="B76" s="234"/>
      <c r="C76" s="234"/>
      <c r="D76" s="234"/>
      <c r="E76" s="234"/>
      <c r="F76" s="234"/>
      <c r="G76" s="234"/>
      <c r="H76" s="234"/>
      <c r="I76" s="234"/>
      <c r="J76" s="234"/>
      <c r="K76" s="234"/>
    </row>
    <row r="77" spans="1:11" ht="11.25" customHeight="1">
      <c r="A77" s="234"/>
      <c r="B77" s="234"/>
      <c r="C77" s="234"/>
      <c r="D77" s="234"/>
      <c r="E77" s="234"/>
      <c r="F77" s="234"/>
      <c r="G77" s="234"/>
      <c r="H77" s="234"/>
      <c r="I77" s="234"/>
      <c r="J77" s="234"/>
      <c r="K77" s="234"/>
    </row>
    <row r="78" spans="1:11" ht="11.25" customHeight="1">
      <c r="A78" s="234"/>
      <c r="B78" s="234"/>
      <c r="C78" s="234"/>
      <c r="D78" s="234"/>
      <c r="E78" s="234"/>
      <c r="F78" s="234"/>
      <c r="G78" s="234"/>
      <c r="H78" s="234"/>
      <c r="I78" s="234"/>
      <c r="J78" s="234"/>
      <c r="K78" s="234"/>
    </row>
    <row r="79" spans="1:11" ht="11.25" customHeight="1">
      <c r="B79" s="64"/>
      <c r="C79" s="64"/>
      <c r="D79" s="64"/>
      <c r="E79" s="64"/>
      <c r="F79" s="64"/>
      <c r="G79" s="64"/>
      <c r="H79" s="64"/>
      <c r="I79" s="64"/>
      <c r="J79" s="64"/>
      <c r="K79" s="64"/>
    </row>
    <row r="184" spans="1:1">
      <c r="A184" s="64"/>
    </row>
  </sheetData>
  <mergeCells count="4">
    <mergeCell ref="A4:K4"/>
    <mergeCell ref="A75:K75"/>
    <mergeCell ref="A53:K53"/>
    <mergeCell ref="A27:K27"/>
  </mergeCells>
  <pageMargins left="0.7" right="0.7" top="0.75" bottom="0.75" header="0.3" footer="0.3"/>
  <pageSetup orientation="landscape" r:id="rId1"/>
  <rowBreaks count="1" manualBreakCount="1">
    <brk id="49"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L668"/>
  <sheetViews>
    <sheetView showGridLines="0" zoomScale="115" zoomScaleNormal="115" zoomScaleSheetLayoutView="115" workbookViewId="0">
      <pane xSplit="1" ySplit="3" topLeftCell="B408" activePane="bottomRight" state="frozen"/>
      <selection activeCell="A2" sqref="A1:XFD1048576"/>
      <selection pane="topRight" activeCell="A2" sqref="A1:XFD1048576"/>
      <selection pane="bottomLeft" activeCell="A2" sqref="A1:XFD1048576"/>
      <selection pane="bottomRight" activeCell="B4" sqref="B4"/>
    </sheetView>
  </sheetViews>
  <sheetFormatPr defaultColWidth="8" defaultRowHeight="10.199999999999999"/>
  <cols>
    <col min="1" max="1" width="8.8984375" style="64" customWidth="1"/>
    <col min="2" max="12" width="8.8984375" style="48" customWidth="1"/>
    <col min="13" max="16384" width="8" style="138"/>
  </cols>
  <sheetData>
    <row r="1" spans="1:12" s="155" customFormat="1" ht="12.75" customHeight="1">
      <c r="A1" s="280" t="s">
        <v>95</v>
      </c>
      <c r="B1" s="280"/>
      <c r="C1" s="280"/>
      <c r="D1" s="280"/>
      <c r="E1" s="280"/>
      <c r="F1" s="280"/>
      <c r="G1" s="280"/>
      <c r="H1" s="280"/>
      <c r="I1" s="280"/>
      <c r="J1" s="280"/>
      <c r="K1" s="280"/>
      <c r="L1" s="280"/>
    </row>
    <row r="2" spans="1:12" s="156" customFormat="1" ht="12.75" customHeight="1">
      <c r="A2" s="281" t="s">
        <v>96</v>
      </c>
      <c r="B2" s="179"/>
      <c r="C2" s="179"/>
      <c r="D2" s="179"/>
      <c r="E2" s="179"/>
      <c r="F2" s="179"/>
      <c r="G2" s="179"/>
      <c r="H2" s="179"/>
      <c r="I2" s="179"/>
      <c r="J2" s="179"/>
      <c r="K2" s="179"/>
      <c r="L2" s="179"/>
    </row>
    <row r="3" spans="1:12" s="107" customFormat="1">
      <c r="A3" s="282"/>
      <c r="B3" s="106" t="s">
        <v>61</v>
      </c>
      <c r="C3" s="106" t="s">
        <v>20</v>
      </c>
      <c r="D3" s="106" t="s">
        <v>21</v>
      </c>
      <c r="E3" s="106" t="s">
        <v>22</v>
      </c>
      <c r="F3" s="106" t="s">
        <v>23</v>
      </c>
      <c r="G3" s="106" t="s">
        <v>24</v>
      </c>
      <c r="H3" s="106" t="s">
        <v>25</v>
      </c>
      <c r="I3" s="106" t="s">
        <v>26</v>
      </c>
      <c r="J3" s="106" t="s">
        <v>62</v>
      </c>
      <c r="K3" s="106" t="s">
        <v>97</v>
      </c>
      <c r="L3" s="106" t="s">
        <v>8</v>
      </c>
    </row>
    <row r="4" spans="1:12" s="107" customFormat="1">
      <c r="A4" s="108" t="s">
        <v>80</v>
      </c>
      <c r="B4" s="109"/>
      <c r="C4" s="109"/>
      <c r="D4" s="109"/>
      <c r="E4" s="109"/>
      <c r="F4" s="109"/>
      <c r="G4" s="109"/>
      <c r="H4" s="109"/>
      <c r="I4" s="109"/>
      <c r="J4" s="109"/>
      <c r="K4" s="109"/>
      <c r="L4" s="109"/>
    </row>
    <row r="5" spans="1:12" s="107" customFormat="1">
      <c r="A5" s="110">
        <v>1971</v>
      </c>
      <c r="B5" s="109" t="s">
        <v>15</v>
      </c>
      <c r="C5" s="109">
        <v>14</v>
      </c>
      <c r="D5" s="109">
        <v>184</v>
      </c>
      <c r="E5" s="109">
        <v>539</v>
      </c>
      <c r="F5" s="109">
        <v>597</v>
      </c>
      <c r="G5" s="109">
        <v>710</v>
      </c>
      <c r="H5" s="109">
        <v>499</v>
      </c>
      <c r="I5" s="109">
        <v>85</v>
      </c>
      <c r="J5" s="109" t="s">
        <v>15</v>
      </c>
      <c r="K5" s="109" t="s">
        <v>15</v>
      </c>
      <c r="L5" s="109">
        <f t="shared" ref="L5:L43" si="0">SUM(B5:K5)</f>
        <v>2628</v>
      </c>
    </row>
    <row r="6" spans="1:12" s="107" customFormat="1">
      <c r="A6" s="110">
        <v>1972</v>
      </c>
      <c r="B6" s="109" t="s">
        <v>15</v>
      </c>
      <c r="C6" s="109">
        <v>3</v>
      </c>
      <c r="D6" s="109">
        <v>145</v>
      </c>
      <c r="E6" s="109">
        <v>329</v>
      </c>
      <c r="F6" s="109">
        <v>486</v>
      </c>
      <c r="G6" s="109">
        <v>587</v>
      </c>
      <c r="H6" s="109">
        <v>394</v>
      </c>
      <c r="I6" s="109">
        <v>11</v>
      </c>
      <c r="J6" s="109" t="s">
        <v>15</v>
      </c>
      <c r="K6" s="109" t="s">
        <v>15</v>
      </c>
      <c r="L6" s="109">
        <f t="shared" si="0"/>
        <v>1955</v>
      </c>
    </row>
    <row r="7" spans="1:12" s="107" customFormat="1">
      <c r="A7" s="110">
        <v>1973</v>
      </c>
      <c r="B7" s="109" t="s">
        <v>15</v>
      </c>
      <c r="C7" s="109">
        <v>49</v>
      </c>
      <c r="D7" s="109">
        <v>143</v>
      </c>
      <c r="E7" s="109">
        <v>347</v>
      </c>
      <c r="F7" s="109">
        <v>409</v>
      </c>
      <c r="G7" s="109">
        <v>336</v>
      </c>
      <c r="H7" s="109">
        <v>134</v>
      </c>
      <c r="I7" s="109">
        <v>52</v>
      </c>
      <c r="J7" s="109" t="s">
        <v>15</v>
      </c>
      <c r="K7" s="109" t="s">
        <v>15</v>
      </c>
      <c r="L7" s="109">
        <f t="shared" si="0"/>
        <v>1470</v>
      </c>
    </row>
    <row r="8" spans="1:12" s="107" customFormat="1">
      <c r="A8" s="110">
        <v>1974</v>
      </c>
      <c r="B8" s="109" t="s">
        <v>15</v>
      </c>
      <c r="C8" s="109">
        <v>36</v>
      </c>
      <c r="D8" s="109">
        <v>257</v>
      </c>
      <c r="E8" s="109">
        <v>164</v>
      </c>
      <c r="F8" s="109">
        <v>456</v>
      </c>
      <c r="G8" s="109">
        <v>426</v>
      </c>
      <c r="H8" s="109">
        <v>226</v>
      </c>
      <c r="I8" s="109">
        <v>18</v>
      </c>
      <c r="J8" s="109" t="s">
        <v>15</v>
      </c>
      <c r="K8" s="109" t="s">
        <v>15</v>
      </c>
      <c r="L8" s="109">
        <f t="shared" si="0"/>
        <v>1583</v>
      </c>
    </row>
    <row r="9" spans="1:12" s="107" customFormat="1">
      <c r="A9" s="110">
        <v>1975</v>
      </c>
      <c r="B9" s="109" t="s">
        <v>15</v>
      </c>
      <c r="C9" s="109">
        <v>14</v>
      </c>
      <c r="D9" s="109">
        <v>204</v>
      </c>
      <c r="E9" s="109">
        <v>379</v>
      </c>
      <c r="F9" s="109">
        <v>567</v>
      </c>
      <c r="G9" s="109">
        <v>333</v>
      </c>
      <c r="H9" s="109">
        <v>257</v>
      </c>
      <c r="I9" s="109">
        <v>20</v>
      </c>
      <c r="J9" s="109" t="s">
        <v>15</v>
      </c>
      <c r="K9" s="109" t="s">
        <v>15</v>
      </c>
      <c r="L9" s="109">
        <f t="shared" si="0"/>
        <v>1774</v>
      </c>
    </row>
    <row r="10" spans="1:12" s="107" customFormat="1">
      <c r="A10" s="110">
        <v>1976</v>
      </c>
      <c r="B10" s="109" t="s">
        <v>15</v>
      </c>
      <c r="C10" s="109" t="s">
        <v>15</v>
      </c>
      <c r="D10" s="109">
        <v>385</v>
      </c>
      <c r="E10" s="109">
        <v>856</v>
      </c>
      <c r="F10" s="109">
        <v>1177</v>
      </c>
      <c r="G10" s="109">
        <v>893</v>
      </c>
      <c r="H10" s="109">
        <v>644</v>
      </c>
      <c r="I10" s="109">
        <v>121</v>
      </c>
      <c r="J10" s="109" t="s">
        <v>15</v>
      </c>
      <c r="K10" s="109" t="s">
        <v>15</v>
      </c>
      <c r="L10" s="109">
        <f t="shared" si="0"/>
        <v>4076</v>
      </c>
    </row>
    <row r="11" spans="1:12" s="107" customFormat="1">
      <c r="A11" s="110">
        <v>1977</v>
      </c>
      <c r="B11" s="109" t="s">
        <v>15</v>
      </c>
      <c r="C11" s="109" t="s">
        <v>15</v>
      </c>
      <c r="D11" s="109">
        <v>319</v>
      </c>
      <c r="E11" s="109">
        <v>412</v>
      </c>
      <c r="F11" s="109">
        <v>2688</v>
      </c>
      <c r="G11" s="109">
        <v>552</v>
      </c>
      <c r="H11" s="109">
        <v>261</v>
      </c>
      <c r="I11" s="109">
        <v>90</v>
      </c>
      <c r="J11" s="109" t="s">
        <v>15</v>
      </c>
      <c r="K11" s="109" t="s">
        <v>15</v>
      </c>
      <c r="L11" s="109">
        <f t="shared" si="0"/>
        <v>4322</v>
      </c>
    </row>
    <row r="12" spans="1:12" s="107" customFormat="1">
      <c r="A12" s="110">
        <v>1978</v>
      </c>
      <c r="B12" s="109" t="s">
        <v>15</v>
      </c>
      <c r="C12" s="109" t="s">
        <v>15</v>
      </c>
      <c r="D12" s="109">
        <v>73</v>
      </c>
      <c r="E12" s="109">
        <v>213</v>
      </c>
      <c r="F12" s="109">
        <v>893</v>
      </c>
      <c r="G12" s="109">
        <v>547</v>
      </c>
      <c r="H12" s="109">
        <v>201</v>
      </c>
      <c r="I12" s="109">
        <v>58</v>
      </c>
      <c r="J12" s="109" t="s">
        <v>15</v>
      </c>
      <c r="K12" s="109" t="s">
        <v>15</v>
      </c>
      <c r="L12" s="109">
        <f t="shared" si="0"/>
        <v>1985</v>
      </c>
    </row>
    <row r="13" spans="1:12" s="107" customFormat="1">
      <c r="A13" s="110">
        <v>1979</v>
      </c>
      <c r="B13" s="109" t="s">
        <v>15</v>
      </c>
      <c r="C13" s="109" t="s">
        <v>15</v>
      </c>
      <c r="D13" s="109">
        <v>102</v>
      </c>
      <c r="E13" s="109">
        <v>3</v>
      </c>
      <c r="F13" s="109">
        <v>823</v>
      </c>
      <c r="G13" s="109">
        <v>1459</v>
      </c>
      <c r="H13" s="109">
        <v>29</v>
      </c>
      <c r="I13" s="109">
        <v>1</v>
      </c>
      <c r="J13" s="109" t="s">
        <v>15</v>
      </c>
      <c r="K13" s="109">
        <v>1</v>
      </c>
      <c r="L13" s="109">
        <f t="shared" si="0"/>
        <v>2418</v>
      </c>
    </row>
    <row r="14" spans="1:12" s="107" customFormat="1">
      <c r="A14" s="110">
        <v>1980</v>
      </c>
      <c r="B14" s="109" t="s">
        <v>15</v>
      </c>
      <c r="C14" s="109" t="s">
        <v>15</v>
      </c>
      <c r="D14" s="109">
        <v>144</v>
      </c>
      <c r="E14" s="109">
        <v>13</v>
      </c>
      <c r="F14" s="109">
        <v>519</v>
      </c>
      <c r="G14" s="109">
        <v>768</v>
      </c>
      <c r="H14" s="109">
        <v>121</v>
      </c>
      <c r="I14" s="109">
        <v>8</v>
      </c>
      <c r="J14" s="109" t="s">
        <v>15</v>
      </c>
      <c r="K14" s="109" t="s">
        <v>15</v>
      </c>
      <c r="L14" s="109">
        <f t="shared" si="0"/>
        <v>1573</v>
      </c>
    </row>
    <row r="15" spans="1:12" s="107" customFormat="1">
      <c r="A15" s="110">
        <v>1981</v>
      </c>
      <c r="B15" s="109" t="s">
        <v>15</v>
      </c>
      <c r="C15" s="109" t="s">
        <v>15</v>
      </c>
      <c r="D15" s="109">
        <v>518</v>
      </c>
      <c r="E15" s="109">
        <v>0</v>
      </c>
      <c r="F15" s="109">
        <v>1137</v>
      </c>
      <c r="G15" s="109">
        <v>764</v>
      </c>
      <c r="H15" s="109">
        <v>0</v>
      </c>
      <c r="I15" s="109">
        <v>1</v>
      </c>
      <c r="J15" s="109" t="s">
        <v>15</v>
      </c>
      <c r="K15" s="109" t="s">
        <v>15</v>
      </c>
      <c r="L15" s="109">
        <f t="shared" si="0"/>
        <v>2420</v>
      </c>
    </row>
    <row r="16" spans="1:12" s="107" customFormat="1">
      <c r="A16" s="110">
        <v>1982</v>
      </c>
      <c r="B16" s="109" t="s">
        <v>15</v>
      </c>
      <c r="C16" s="109" t="s">
        <v>15</v>
      </c>
      <c r="D16" s="109">
        <v>476</v>
      </c>
      <c r="E16" s="109">
        <v>0</v>
      </c>
      <c r="F16" s="109">
        <v>423</v>
      </c>
      <c r="G16" s="109">
        <v>0</v>
      </c>
      <c r="H16" s="109">
        <v>0</v>
      </c>
      <c r="I16" s="109">
        <v>0</v>
      </c>
      <c r="J16" s="109" t="s">
        <v>15</v>
      </c>
      <c r="K16" s="109" t="s">
        <v>15</v>
      </c>
      <c r="L16" s="109">
        <f t="shared" si="0"/>
        <v>899</v>
      </c>
    </row>
    <row r="17" spans="1:12" s="107" customFormat="1">
      <c r="A17" s="110">
        <v>1983</v>
      </c>
      <c r="B17" s="109" t="s">
        <v>15</v>
      </c>
      <c r="C17" s="109" t="s">
        <v>15</v>
      </c>
      <c r="D17" s="109">
        <v>566</v>
      </c>
      <c r="E17" s="109">
        <v>0</v>
      </c>
      <c r="F17" s="109">
        <v>50</v>
      </c>
      <c r="G17" s="109">
        <v>241</v>
      </c>
      <c r="H17" s="109">
        <v>164</v>
      </c>
      <c r="I17" s="109">
        <v>0</v>
      </c>
      <c r="J17" s="109" t="s">
        <v>15</v>
      </c>
      <c r="K17" s="109" t="s">
        <v>15</v>
      </c>
      <c r="L17" s="109">
        <f t="shared" si="0"/>
        <v>1021</v>
      </c>
    </row>
    <row r="18" spans="1:12" s="107" customFormat="1">
      <c r="A18" s="110">
        <v>1984</v>
      </c>
      <c r="B18" s="109" t="s">
        <v>15</v>
      </c>
      <c r="C18" s="109" t="s">
        <v>15</v>
      </c>
      <c r="D18" s="109">
        <v>72</v>
      </c>
      <c r="E18" s="109">
        <v>0</v>
      </c>
      <c r="F18" s="109">
        <v>0</v>
      </c>
      <c r="G18" s="109">
        <v>416</v>
      </c>
      <c r="H18" s="109">
        <v>0</v>
      </c>
      <c r="I18" s="109">
        <v>0</v>
      </c>
      <c r="J18" s="109" t="s">
        <v>15</v>
      </c>
      <c r="K18" s="109" t="s">
        <v>15</v>
      </c>
      <c r="L18" s="109">
        <f t="shared" si="0"/>
        <v>488</v>
      </c>
    </row>
    <row r="19" spans="1:12" s="107" customFormat="1">
      <c r="A19" s="110">
        <v>1985</v>
      </c>
      <c r="B19" s="109" t="s">
        <v>15</v>
      </c>
      <c r="C19" s="109" t="s">
        <v>15</v>
      </c>
      <c r="D19" s="109">
        <v>380</v>
      </c>
      <c r="E19" s="109">
        <v>0</v>
      </c>
      <c r="F19" s="109">
        <v>0</v>
      </c>
      <c r="G19" s="109">
        <v>270</v>
      </c>
      <c r="H19" s="109">
        <v>0</v>
      </c>
      <c r="I19" s="109">
        <v>1</v>
      </c>
      <c r="J19" s="109" t="s">
        <v>15</v>
      </c>
      <c r="K19" s="109" t="s">
        <v>15</v>
      </c>
      <c r="L19" s="109">
        <f t="shared" si="0"/>
        <v>651</v>
      </c>
    </row>
    <row r="20" spans="1:12" s="107" customFormat="1">
      <c r="A20" s="107">
        <v>1986</v>
      </c>
      <c r="B20" s="109" t="s">
        <v>15</v>
      </c>
      <c r="C20" s="109" t="s">
        <v>15</v>
      </c>
      <c r="D20" s="109">
        <v>337</v>
      </c>
      <c r="E20" s="109" t="s">
        <v>15</v>
      </c>
      <c r="F20" s="109" t="s">
        <v>15</v>
      </c>
      <c r="G20" s="109">
        <v>814</v>
      </c>
      <c r="H20" s="109" t="s">
        <v>15</v>
      </c>
      <c r="I20" s="109" t="s">
        <v>15</v>
      </c>
      <c r="J20" s="109" t="s">
        <v>15</v>
      </c>
      <c r="K20" s="109" t="s">
        <v>15</v>
      </c>
      <c r="L20" s="109">
        <f t="shared" si="0"/>
        <v>1151</v>
      </c>
    </row>
    <row r="21" spans="1:12" s="107" customFormat="1">
      <c r="A21" s="107">
        <v>1987</v>
      </c>
      <c r="B21" s="109" t="s">
        <v>15</v>
      </c>
      <c r="C21" s="109" t="s">
        <v>15</v>
      </c>
      <c r="D21" s="109">
        <v>133</v>
      </c>
      <c r="E21" s="109" t="s">
        <v>15</v>
      </c>
      <c r="F21" s="109">
        <v>183</v>
      </c>
      <c r="G21" s="109" t="s">
        <v>15</v>
      </c>
      <c r="H21" s="109" t="s">
        <v>15</v>
      </c>
      <c r="I21" s="109" t="s">
        <v>15</v>
      </c>
      <c r="J21" s="109" t="s">
        <v>15</v>
      </c>
      <c r="K21" s="109" t="s">
        <v>15</v>
      </c>
      <c r="L21" s="109">
        <f t="shared" si="0"/>
        <v>316</v>
      </c>
    </row>
    <row r="22" spans="1:12" s="107" customFormat="1">
      <c r="A22" s="107">
        <v>1988</v>
      </c>
      <c r="B22" s="109" t="s">
        <v>15</v>
      </c>
      <c r="C22" s="109" t="s">
        <v>15</v>
      </c>
      <c r="D22" s="109">
        <v>111</v>
      </c>
      <c r="E22" s="109">
        <v>52</v>
      </c>
      <c r="F22" s="109" t="s">
        <v>15</v>
      </c>
      <c r="G22" s="109" t="s">
        <v>15</v>
      </c>
      <c r="H22" s="109" t="s">
        <v>15</v>
      </c>
      <c r="I22" s="109" t="s">
        <v>15</v>
      </c>
      <c r="J22" s="109" t="s">
        <v>15</v>
      </c>
      <c r="K22" s="109" t="s">
        <v>15</v>
      </c>
      <c r="L22" s="109">
        <f t="shared" si="0"/>
        <v>163</v>
      </c>
    </row>
    <row r="23" spans="1:12" s="107" customFormat="1">
      <c r="A23" s="107">
        <v>1989</v>
      </c>
      <c r="B23" s="109" t="s">
        <v>15</v>
      </c>
      <c r="C23" s="109" t="s">
        <v>15</v>
      </c>
      <c r="D23" s="109">
        <v>79</v>
      </c>
      <c r="E23" s="109">
        <v>19</v>
      </c>
      <c r="F23" s="109" t="s">
        <v>15</v>
      </c>
      <c r="G23" s="109">
        <v>616</v>
      </c>
      <c r="H23" s="109">
        <v>212</v>
      </c>
      <c r="I23" s="109" t="s">
        <v>15</v>
      </c>
      <c r="J23" s="109" t="s">
        <v>15</v>
      </c>
      <c r="K23" s="109" t="s">
        <v>15</v>
      </c>
      <c r="L23" s="109">
        <f t="shared" si="0"/>
        <v>926</v>
      </c>
    </row>
    <row r="24" spans="1:12" s="107" customFormat="1">
      <c r="A24" s="107">
        <v>1990</v>
      </c>
      <c r="B24" s="109" t="s">
        <v>15</v>
      </c>
      <c r="C24" s="109" t="s">
        <v>15</v>
      </c>
      <c r="D24" s="109">
        <v>70</v>
      </c>
      <c r="E24" s="109">
        <v>8</v>
      </c>
      <c r="F24" s="109" t="s">
        <v>15</v>
      </c>
      <c r="G24" s="109">
        <v>306</v>
      </c>
      <c r="H24" s="109">
        <v>333</v>
      </c>
      <c r="I24" s="109">
        <v>22</v>
      </c>
      <c r="J24" s="109" t="s">
        <v>15</v>
      </c>
      <c r="K24" s="109" t="s">
        <v>15</v>
      </c>
      <c r="L24" s="109">
        <f t="shared" si="0"/>
        <v>739</v>
      </c>
    </row>
    <row r="25" spans="1:12" s="107" customFormat="1">
      <c r="A25" s="107">
        <v>1991</v>
      </c>
      <c r="B25" s="109" t="s">
        <v>15</v>
      </c>
      <c r="C25" s="109" t="s">
        <v>15</v>
      </c>
      <c r="D25" s="109">
        <v>92</v>
      </c>
      <c r="E25" s="109">
        <v>9</v>
      </c>
      <c r="F25" s="109" t="s">
        <v>15</v>
      </c>
      <c r="G25" s="109">
        <v>407</v>
      </c>
      <c r="H25" s="109">
        <v>151</v>
      </c>
      <c r="I25" s="109" t="s">
        <v>15</v>
      </c>
      <c r="J25" s="109" t="s">
        <v>15</v>
      </c>
      <c r="K25" s="109" t="s">
        <v>15</v>
      </c>
      <c r="L25" s="109">
        <f t="shared" si="0"/>
        <v>659</v>
      </c>
    </row>
    <row r="26" spans="1:12" s="107" customFormat="1">
      <c r="A26" s="107">
        <v>1992</v>
      </c>
      <c r="B26" s="109" t="s">
        <v>15</v>
      </c>
      <c r="C26" s="109" t="s">
        <v>15</v>
      </c>
      <c r="D26" s="109">
        <v>61</v>
      </c>
      <c r="E26" s="109">
        <v>114</v>
      </c>
      <c r="F26" s="109">
        <v>49</v>
      </c>
      <c r="G26" s="109">
        <v>35</v>
      </c>
      <c r="H26" s="109" t="s">
        <v>15</v>
      </c>
      <c r="I26" s="109" t="s">
        <v>15</v>
      </c>
      <c r="J26" s="109" t="s">
        <v>15</v>
      </c>
      <c r="K26" s="109" t="s">
        <v>15</v>
      </c>
      <c r="L26" s="109">
        <f t="shared" si="0"/>
        <v>259</v>
      </c>
    </row>
    <row r="27" spans="1:12" s="107" customFormat="1">
      <c r="A27" s="107">
        <v>1993</v>
      </c>
      <c r="B27" s="109" t="s">
        <v>15</v>
      </c>
      <c r="C27" s="109" t="s">
        <v>15</v>
      </c>
      <c r="D27" s="109">
        <v>22</v>
      </c>
      <c r="E27" s="109">
        <v>6</v>
      </c>
      <c r="F27" s="109">
        <v>51</v>
      </c>
      <c r="G27" s="109">
        <v>55</v>
      </c>
      <c r="H27" s="109">
        <v>71</v>
      </c>
      <c r="I27" s="109" t="s">
        <v>15</v>
      </c>
      <c r="J27" s="109" t="s">
        <v>15</v>
      </c>
      <c r="K27" s="109" t="s">
        <v>15</v>
      </c>
      <c r="L27" s="109">
        <f t="shared" si="0"/>
        <v>205</v>
      </c>
    </row>
    <row r="28" spans="1:12" s="107" customFormat="1">
      <c r="A28" s="107">
        <v>1994</v>
      </c>
      <c r="B28" s="109" t="s">
        <v>15</v>
      </c>
      <c r="C28" s="109" t="s">
        <v>15</v>
      </c>
      <c r="D28" s="109" t="s">
        <v>15</v>
      </c>
      <c r="E28" s="109" t="s">
        <v>15</v>
      </c>
      <c r="F28" s="109" t="s">
        <v>15</v>
      </c>
      <c r="G28" s="109" t="s">
        <v>15</v>
      </c>
      <c r="H28" s="109" t="s">
        <v>15</v>
      </c>
      <c r="I28" s="109" t="s">
        <v>15</v>
      </c>
      <c r="J28" s="109" t="s">
        <v>15</v>
      </c>
      <c r="K28" s="109" t="s">
        <v>15</v>
      </c>
      <c r="L28" s="109" t="s">
        <v>15</v>
      </c>
    </row>
    <row r="29" spans="1:12" s="107" customFormat="1">
      <c r="A29" s="107">
        <v>1995</v>
      </c>
      <c r="B29" s="109" t="s">
        <v>15</v>
      </c>
      <c r="C29" s="109" t="s">
        <v>15</v>
      </c>
      <c r="D29" s="109" t="s">
        <v>15</v>
      </c>
      <c r="E29" s="109" t="s">
        <v>15</v>
      </c>
      <c r="F29" s="109" t="s">
        <v>15</v>
      </c>
      <c r="G29" s="109" t="s">
        <v>15</v>
      </c>
      <c r="H29" s="109" t="s">
        <v>15</v>
      </c>
      <c r="I29" s="109" t="s">
        <v>15</v>
      </c>
      <c r="J29" s="109" t="s">
        <v>15</v>
      </c>
      <c r="K29" s="109" t="s">
        <v>15</v>
      </c>
      <c r="L29" s="109" t="s">
        <v>15</v>
      </c>
    </row>
    <row r="30" spans="1:12" s="107" customFormat="1">
      <c r="A30" s="107">
        <v>1996</v>
      </c>
      <c r="B30" s="109" t="s">
        <v>15</v>
      </c>
      <c r="C30" s="109" t="s">
        <v>15</v>
      </c>
      <c r="D30" s="109" t="s">
        <v>15</v>
      </c>
      <c r="E30" s="109" t="s">
        <v>15</v>
      </c>
      <c r="F30" s="109" t="s">
        <v>15</v>
      </c>
      <c r="G30" s="109" t="s">
        <v>15</v>
      </c>
      <c r="H30" s="109" t="s">
        <v>15</v>
      </c>
      <c r="I30" s="109" t="s">
        <v>15</v>
      </c>
      <c r="J30" s="109" t="s">
        <v>15</v>
      </c>
      <c r="K30" s="109" t="s">
        <v>15</v>
      </c>
      <c r="L30" s="109" t="s">
        <v>15</v>
      </c>
    </row>
    <row r="31" spans="1:12" s="107" customFormat="1">
      <c r="A31" s="107">
        <v>1997</v>
      </c>
      <c r="B31" s="109" t="s">
        <v>15</v>
      </c>
      <c r="C31" s="109" t="s">
        <v>15</v>
      </c>
      <c r="D31" s="109">
        <v>6</v>
      </c>
      <c r="E31" s="109">
        <v>2</v>
      </c>
      <c r="F31" s="109" t="s">
        <v>15</v>
      </c>
      <c r="G31" s="109" t="s">
        <v>15</v>
      </c>
      <c r="H31" s="109" t="s">
        <v>15</v>
      </c>
      <c r="I31" s="109" t="s">
        <v>15</v>
      </c>
      <c r="J31" s="109" t="s">
        <v>15</v>
      </c>
      <c r="K31" s="109" t="s">
        <v>15</v>
      </c>
      <c r="L31" s="109">
        <f t="shared" si="0"/>
        <v>8</v>
      </c>
    </row>
    <row r="32" spans="1:12" s="107" customFormat="1">
      <c r="A32" s="107">
        <v>1998</v>
      </c>
      <c r="B32" s="109" t="s">
        <v>15</v>
      </c>
      <c r="C32" s="109" t="s">
        <v>15</v>
      </c>
      <c r="D32" s="109">
        <v>0</v>
      </c>
      <c r="E32" s="109">
        <v>0</v>
      </c>
      <c r="F32" s="109" t="s">
        <v>15</v>
      </c>
      <c r="G32" s="109" t="s">
        <v>15</v>
      </c>
      <c r="H32" s="109" t="s">
        <v>15</v>
      </c>
      <c r="I32" s="109" t="s">
        <v>15</v>
      </c>
      <c r="J32" s="109" t="s">
        <v>15</v>
      </c>
      <c r="K32" s="109" t="s">
        <v>15</v>
      </c>
      <c r="L32" s="109">
        <f t="shared" si="0"/>
        <v>0</v>
      </c>
    </row>
    <row r="33" spans="1:12" s="107" customFormat="1">
      <c r="A33" s="107">
        <v>1999</v>
      </c>
      <c r="B33" s="109" t="s">
        <v>15</v>
      </c>
      <c r="C33" s="109" t="s">
        <v>15</v>
      </c>
      <c r="D33" s="109">
        <v>0</v>
      </c>
      <c r="E33" s="109">
        <v>1</v>
      </c>
      <c r="F33" s="109" t="s">
        <v>15</v>
      </c>
      <c r="G33" s="109" t="s">
        <v>15</v>
      </c>
      <c r="H33" s="109" t="s">
        <v>15</v>
      </c>
      <c r="I33" s="109" t="s">
        <v>15</v>
      </c>
      <c r="J33" s="109" t="s">
        <v>15</v>
      </c>
      <c r="K33" s="109" t="s">
        <v>15</v>
      </c>
      <c r="L33" s="109">
        <f t="shared" si="0"/>
        <v>1</v>
      </c>
    </row>
    <row r="34" spans="1:12" s="107" customFormat="1">
      <c r="A34" s="107">
        <v>2000</v>
      </c>
      <c r="B34" s="109" t="s">
        <v>15</v>
      </c>
      <c r="C34" s="109" t="s">
        <v>15</v>
      </c>
      <c r="D34" s="109">
        <v>1</v>
      </c>
      <c r="E34" s="109">
        <v>6</v>
      </c>
      <c r="F34" s="109" t="s">
        <v>15</v>
      </c>
      <c r="G34" s="109">
        <v>246</v>
      </c>
      <c r="H34" s="109">
        <v>18</v>
      </c>
      <c r="I34" s="109" t="s">
        <v>15</v>
      </c>
      <c r="J34" s="109" t="s">
        <v>15</v>
      </c>
      <c r="K34" s="109" t="s">
        <v>15</v>
      </c>
      <c r="L34" s="109">
        <f t="shared" si="0"/>
        <v>271</v>
      </c>
    </row>
    <row r="35" spans="1:12" s="107" customFormat="1">
      <c r="A35" s="107">
        <v>2001</v>
      </c>
      <c r="B35" s="109" t="s">
        <v>15</v>
      </c>
      <c r="C35" s="109" t="s">
        <v>15</v>
      </c>
      <c r="D35" s="109">
        <v>5</v>
      </c>
      <c r="E35" s="109">
        <v>26</v>
      </c>
      <c r="F35" s="109">
        <v>84</v>
      </c>
      <c r="G35" s="109">
        <v>100</v>
      </c>
      <c r="H35" s="109">
        <v>27</v>
      </c>
      <c r="I35" s="109" t="s">
        <v>15</v>
      </c>
      <c r="J35" s="109" t="s">
        <v>15</v>
      </c>
      <c r="K35" s="109" t="s">
        <v>15</v>
      </c>
      <c r="L35" s="109">
        <f t="shared" si="0"/>
        <v>242</v>
      </c>
    </row>
    <row r="36" spans="1:12" s="107" customFormat="1">
      <c r="A36" s="107">
        <v>2002</v>
      </c>
      <c r="B36" s="109" t="s">
        <v>15</v>
      </c>
      <c r="C36" s="109" t="s">
        <v>15</v>
      </c>
      <c r="D36" s="109">
        <v>24</v>
      </c>
      <c r="E36" s="109">
        <v>56</v>
      </c>
      <c r="F36" s="109">
        <v>156</v>
      </c>
      <c r="G36" s="109">
        <v>194</v>
      </c>
      <c r="H36" s="109" t="s">
        <v>15</v>
      </c>
      <c r="I36" s="109" t="s">
        <v>15</v>
      </c>
      <c r="J36" s="109" t="s">
        <v>15</v>
      </c>
      <c r="K36" s="109" t="s">
        <v>15</v>
      </c>
      <c r="L36" s="109">
        <f t="shared" si="0"/>
        <v>430</v>
      </c>
    </row>
    <row r="37" spans="1:12" s="107" customFormat="1">
      <c r="A37" s="107">
        <v>2003</v>
      </c>
      <c r="B37" s="109" t="s">
        <v>15</v>
      </c>
      <c r="C37" s="109" t="s">
        <v>15</v>
      </c>
      <c r="D37" s="109">
        <v>95</v>
      </c>
      <c r="E37" s="109">
        <v>20</v>
      </c>
      <c r="F37" s="109">
        <v>111</v>
      </c>
      <c r="G37" s="109">
        <v>143</v>
      </c>
      <c r="H37" s="109">
        <v>44</v>
      </c>
      <c r="I37" s="109" t="s">
        <v>15</v>
      </c>
      <c r="J37" s="109" t="s">
        <v>15</v>
      </c>
      <c r="K37" s="109" t="s">
        <v>15</v>
      </c>
      <c r="L37" s="109">
        <f t="shared" si="0"/>
        <v>413</v>
      </c>
    </row>
    <row r="38" spans="1:12" s="107" customFormat="1">
      <c r="A38" s="107">
        <v>2004</v>
      </c>
      <c r="B38" s="109" t="s">
        <v>15</v>
      </c>
      <c r="C38" s="109" t="s">
        <v>15</v>
      </c>
      <c r="D38" s="109">
        <v>48</v>
      </c>
      <c r="E38" s="109">
        <v>1</v>
      </c>
      <c r="F38" s="109">
        <v>66</v>
      </c>
      <c r="G38" s="109">
        <v>88</v>
      </c>
      <c r="H38" s="109">
        <v>144</v>
      </c>
      <c r="I38" s="109" t="s">
        <v>15</v>
      </c>
      <c r="J38" s="109" t="s">
        <v>15</v>
      </c>
      <c r="K38" s="109" t="s">
        <v>15</v>
      </c>
      <c r="L38" s="109">
        <f t="shared" si="0"/>
        <v>347</v>
      </c>
    </row>
    <row r="39" spans="1:12" s="107" customFormat="1">
      <c r="A39" s="107">
        <v>2005</v>
      </c>
      <c r="B39" s="109" t="s">
        <v>15</v>
      </c>
      <c r="C39" s="109" t="s">
        <v>15</v>
      </c>
      <c r="D39" s="109">
        <v>216</v>
      </c>
      <c r="E39" s="109">
        <v>36</v>
      </c>
      <c r="F39" s="109">
        <v>30</v>
      </c>
      <c r="G39" s="109">
        <v>234</v>
      </c>
      <c r="H39" s="109" t="s">
        <v>15</v>
      </c>
      <c r="I39" s="109" t="s">
        <v>15</v>
      </c>
      <c r="J39" s="109" t="s">
        <v>15</v>
      </c>
      <c r="K39" s="109" t="s">
        <v>15</v>
      </c>
      <c r="L39" s="109">
        <f t="shared" si="0"/>
        <v>516</v>
      </c>
    </row>
    <row r="40" spans="1:12" s="107" customFormat="1">
      <c r="A40" s="107">
        <v>2006</v>
      </c>
      <c r="B40" s="109" t="s">
        <v>15</v>
      </c>
      <c r="C40" s="109" t="s">
        <v>15</v>
      </c>
      <c r="D40" s="111">
        <v>516</v>
      </c>
      <c r="E40" s="111">
        <v>296</v>
      </c>
      <c r="F40" s="109" t="s">
        <v>15</v>
      </c>
      <c r="G40" s="111">
        <v>79</v>
      </c>
      <c r="H40" s="111">
        <v>93</v>
      </c>
      <c r="I40" s="109" t="s">
        <v>15</v>
      </c>
      <c r="J40" s="109" t="s">
        <v>15</v>
      </c>
      <c r="K40" s="109" t="s">
        <v>15</v>
      </c>
      <c r="L40" s="109">
        <f t="shared" si="0"/>
        <v>984</v>
      </c>
    </row>
    <row r="41" spans="1:12" s="107" customFormat="1">
      <c r="A41" s="107">
        <v>2007</v>
      </c>
      <c r="B41" s="109" t="s">
        <v>15</v>
      </c>
      <c r="C41" s="109" t="s">
        <v>15</v>
      </c>
      <c r="D41" s="111">
        <v>77</v>
      </c>
      <c r="E41" s="111">
        <v>46</v>
      </c>
      <c r="F41" s="111">
        <v>40</v>
      </c>
      <c r="G41" s="111">
        <v>153</v>
      </c>
      <c r="H41" s="111">
        <v>14</v>
      </c>
      <c r="I41" s="109" t="s">
        <v>15</v>
      </c>
      <c r="J41" s="109" t="s">
        <v>15</v>
      </c>
      <c r="K41" s="109" t="s">
        <v>15</v>
      </c>
      <c r="L41" s="109">
        <f t="shared" si="0"/>
        <v>330</v>
      </c>
    </row>
    <row r="42" spans="1:12" s="107" customFormat="1">
      <c r="A42" s="107">
        <v>2008</v>
      </c>
      <c r="B42" s="109" t="s">
        <v>15</v>
      </c>
      <c r="C42" s="109" t="s">
        <v>15</v>
      </c>
      <c r="D42" s="111">
        <v>272</v>
      </c>
      <c r="E42" s="111">
        <v>282</v>
      </c>
      <c r="F42" s="111">
        <v>33</v>
      </c>
      <c r="G42" s="111">
        <v>58</v>
      </c>
      <c r="H42" s="111">
        <v>10</v>
      </c>
      <c r="I42" s="109" t="s">
        <v>15</v>
      </c>
      <c r="J42" s="109" t="s">
        <v>15</v>
      </c>
      <c r="K42" s="109" t="s">
        <v>15</v>
      </c>
      <c r="L42" s="109">
        <f t="shared" si="0"/>
        <v>655</v>
      </c>
    </row>
    <row r="43" spans="1:12" s="107" customFormat="1">
      <c r="A43" s="107">
        <v>2009</v>
      </c>
      <c r="B43" s="109" t="s">
        <v>15</v>
      </c>
      <c r="C43" s="109" t="s">
        <v>15</v>
      </c>
      <c r="D43" s="111">
        <v>72</v>
      </c>
      <c r="E43" s="111">
        <v>85</v>
      </c>
      <c r="F43" s="111">
        <v>239</v>
      </c>
      <c r="G43" s="111">
        <v>135</v>
      </c>
      <c r="H43" s="111">
        <v>9</v>
      </c>
      <c r="I43" s="109" t="s">
        <v>15</v>
      </c>
      <c r="J43" s="109" t="s">
        <v>15</v>
      </c>
      <c r="K43" s="109" t="s">
        <v>15</v>
      </c>
      <c r="L43" s="109">
        <f t="shared" si="0"/>
        <v>540</v>
      </c>
    </row>
    <row r="44" spans="1:12" s="107" customFormat="1">
      <c r="A44" s="107">
        <v>2010</v>
      </c>
      <c r="B44" s="109" t="s">
        <v>15</v>
      </c>
      <c r="C44" s="109" t="s">
        <v>15</v>
      </c>
      <c r="D44" s="111">
        <v>68</v>
      </c>
      <c r="E44" s="111">
        <f>9+117+36+126</f>
        <v>288</v>
      </c>
      <c r="F44" s="111">
        <f>33+19+5+13+71</f>
        <v>141</v>
      </c>
      <c r="G44" s="111">
        <v>119</v>
      </c>
      <c r="H44" s="111">
        <v>16</v>
      </c>
      <c r="I44" s="109" t="s">
        <v>15</v>
      </c>
      <c r="J44" s="109" t="s">
        <v>15</v>
      </c>
      <c r="K44" s="109" t="s">
        <v>15</v>
      </c>
      <c r="L44" s="109">
        <f>SUM(B44:K44)</f>
        <v>632</v>
      </c>
    </row>
    <row r="45" spans="1:12" s="107" customFormat="1">
      <c r="A45" s="107">
        <v>2011</v>
      </c>
      <c r="B45" s="109" t="s">
        <v>15</v>
      </c>
      <c r="C45" s="109" t="s">
        <v>15</v>
      </c>
      <c r="D45" s="111">
        <v>85</v>
      </c>
      <c r="E45" s="111">
        <v>124</v>
      </c>
      <c r="F45" s="111">
        <v>41</v>
      </c>
      <c r="G45" s="111">
        <v>24</v>
      </c>
      <c r="H45" s="111">
        <v>15</v>
      </c>
      <c r="I45" s="109" t="s">
        <v>15</v>
      </c>
      <c r="J45" s="109" t="s">
        <v>15</v>
      </c>
      <c r="K45" s="109" t="s">
        <v>15</v>
      </c>
      <c r="L45" s="109">
        <f>SUM(B45:K45)</f>
        <v>289</v>
      </c>
    </row>
    <row r="46" spans="1:12" s="107" customFormat="1">
      <c r="A46" s="107">
        <v>2012</v>
      </c>
      <c r="B46" s="109" t="s">
        <v>15</v>
      </c>
      <c r="C46" s="109" t="s">
        <v>15</v>
      </c>
      <c r="D46" s="111">
        <v>58</v>
      </c>
      <c r="E46" s="111">
        <v>223</v>
      </c>
      <c r="F46" s="111">
        <v>37</v>
      </c>
      <c r="G46" s="111">
        <v>25</v>
      </c>
      <c r="H46" s="111">
        <v>73</v>
      </c>
      <c r="I46" s="109" t="s">
        <v>15</v>
      </c>
      <c r="J46" s="109" t="s">
        <v>15</v>
      </c>
      <c r="K46" s="109" t="s">
        <v>15</v>
      </c>
      <c r="L46" s="109">
        <f t="shared" ref="L46:L58" si="1">SUM(B46:K46)</f>
        <v>416</v>
      </c>
    </row>
    <row r="47" spans="1:12" s="107" customFormat="1">
      <c r="A47" s="107">
        <v>2013</v>
      </c>
      <c r="B47" s="109" t="s">
        <v>15</v>
      </c>
      <c r="C47" s="109" t="s">
        <v>15</v>
      </c>
      <c r="D47" s="111">
        <v>64</v>
      </c>
      <c r="E47" s="111">
        <v>119</v>
      </c>
      <c r="F47" s="111">
        <v>32</v>
      </c>
      <c r="G47" s="111">
        <v>46</v>
      </c>
      <c r="H47" s="111">
        <v>26</v>
      </c>
      <c r="I47" s="109" t="s">
        <v>15</v>
      </c>
      <c r="J47" s="109" t="s">
        <v>15</v>
      </c>
      <c r="K47" s="109" t="s">
        <v>15</v>
      </c>
      <c r="L47" s="109">
        <f t="shared" si="1"/>
        <v>287</v>
      </c>
    </row>
    <row r="48" spans="1:12" s="107" customFormat="1">
      <c r="A48" s="107">
        <v>2014</v>
      </c>
      <c r="B48" s="109" t="s">
        <v>15</v>
      </c>
      <c r="C48" s="109" t="s">
        <v>15</v>
      </c>
      <c r="D48" s="111">
        <v>455</v>
      </c>
      <c r="E48" s="111">
        <v>79</v>
      </c>
      <c r="F48" s="111">
        <v>161</v>
      </c>
      <c r="G48" s="111">
        <v>65</v>
      </c>
      <c r="H48" s="111">
        <v>56</v>
      </c>
      <c r="I48" s="109" t="s">
        <v>15</v>
      </c>
      <c r="J48" s="109" t="s">
        <v>15</v>
      </c>
      <c r="K48" s="109" t="s">
        <v>15</v>
      </c>
      <c r="L48" s="109">
        <f t="shared" si="1"/>
        <v>816</v>
      </c>
    </row>
    <row r="49" spans="1:12" s="107" customFormat="1">
      <c r="A49" s="107">
        <v>2015</v>
      </c>
      <c r="B49" s="109" t="s">
        <v>15</v>
      </c>
      <c r="C49" s="109" t="s">
        <v>15</v>
      </c>
      <c r="D49" s="111">
        <v>531</v>
      </c>
      <c r="E49" s="111">
        <v>88</v>
      </c>
      <c r="F49" s="111">
        <v>48</v>
      </c>
      <c r="G49" s="111">
        <v>61</v>
      </c>
      <c r="H49" s="111">
        <v>90</v>
      </c>
      <c r="I49" s="109" t="s">
        <v>15</v>
      </c>
      <c r="J49" s="109" t="s">
        <v>15</v>
      </c>
      <c r="K49" s="109" t="s">
        <v>15</v>
      </c>
      <c r="L49" s="109">
        <f t="shared" si="1"/>
        <v>818</v>
      </c>
    </row>
    <row r="50" spans="1:12" s="107" customFormat="1">
      <c r="A50" s="107">
        <v>2016</v>
      </c>
      <c r="B50" s="109" t="s">
        <v>15</v>
      </c>
      <c r="C50" s="109" t="s">
        <v>15</v>
      </c>
      <c r="D50" s="111">
        <v>71</v>
      </c>
      <c r="E50" s="111">
        <v>82</v>
      </c>
      <c r="F50" s="111">
        <v>21</v>
      </c>
      <c r="G50" s="111">
        <v>51</v>
      </c>
      <c r="H50" s="111" t="s">
        <v>15</v>
      </c>
      <c r="I50" s="109" t="s">
        <v>15</v>
      </c>
      <c r="J50" s="109" t="s">
        <v>15</v>
      </c>
      <c r="K50" s="109" t="s">
        <v>15</v>
      </c>
      <c r="L50" s="109">
        <f t="shared" si="1"/>
        <v>225</v>
      </c>
    </row>
    <row r="51" spans="1:12" s="107" customFormat="1">
      <c r="A51" s="107">
        <v>2017</v>
      </c>
      <c r="B51" s="109" t="s">
        <v>15</v>
      </c>
      <c r="C51" s="109" t="s">
        <v>15</v>
      </c>
      <c r="D51" s="111">
        <v>82</v>
      </c>
      <c r="E51" s="111">
        <v>92</v>
      </c>
      <c r="F51" s="111">
        <v>11</v>
      </c>
      <c r="G51" s="111">
        <v>104</v>
      </c>
      <c r="H51" s="111">
        <v>53</v>
      </c>
      <c r="I51" s="109" t="s">
        <v>15</v>
      </c>
      <c r="J51" s="109" t="s">
        <v>15</v>
      </c>
      <c r="K51" s="109" t="s">
        <v>15</v>
      </c>
      <c r="L51" s="109">
        <f t="shared" si="1"/>
        <v>342</v>
      </c>
    </row>
    <row r="52" spans="1:12" s="107" customFormat="1">
      <c r="A52" s="107">
        <v>2018</v>
      </c>
      <c r="B52" s="109" t="s">
        <v>15</v>
      </c>
      <c r="C52" s="109" t="s">
        <v>15</v>
      </c>
      <c r="D52" s="111">
        <v>16</v>
      </c>
      <c r="E52" s="111">
        <v>50</v>
      </c>
      <c r="F52" s="111">
        <v>3</v>
      </c>
      <c r="G52" s="111">
        <v>29</v>
      </c>
      <c r="H52" s="111">
        <v>0</v>
      </c>
      <c r="I52" s="109" t="s">
        <v>15</v>
      </c>
      <c r="J52" s="109" t="s">
        <v>15</v>
      </c>
      <c r="K52" s="109" t="s">
        <v>15</v>
      </c>
      <c r="L52" s="109">
        <f>SUM(B52:K52)</f>
        <v>98</v>
      </c>
    </row>
    <row r="53" spans="1:12" s="107" customFormat="1">
      <c r="A53" s="107">
        <v>2019</v>
      </c>
      <c r="B53" s="109" t="s">
        <v>15</v>
      </c>
      <c r="C53" s="109" t="s">
        <v>15</v>
      </c>
      <c r="D53" s="111">
        <v>9</v>
      </c>
      <c r="E53" s="111">
        <v>17</v>
      </c>
      <c r="F53" s="111">
        <v>97</v>
      </c>
      <c r="G53" s="111">
        <v>40</v>
      </c>
      <c r="H53" s="111">
        <v>24</v>
      </c>
      <c r="I53" s="109" t="s">
        <v>15</v>
      </c>
      <c r="J53" s="109" t="s">
        <v>15</v>
      </c>
      <c r="K53" s="109" t="s">
        <v>15</v>
      </c>
      <c r="L53" s="109">
        <f t="shared" ref="L53:L57" si="2">SUM(B53:K53)</f>
        <v>187</v>
      </c>
    </row>
    <row r="54" spans="1:12" s="107" customFormat="1">
      <c r="A54" s="107">
        <v>2020</v>
      </c>
      <c r="B54" s="109" t="s">
        <v>15</v>
      </c>
      <c r="C54" s="109" t="s">
        <v>15</v>
      </c>
      <c r="D54" s="111">
        <v>17</v>
      </c>
      <c r="E54" s="111">
        <v>12</v>
      </c>
      <c r="F54" s="111">
        <v>20</v>
      </c>
      <c r="G54" s="111">
        <v>13</v>
      </c>
      <c r="H54" s="111">
        <v>3</v>
      </c>
      <c r="I54" s="109" t="s">
        <v>15</v>
      </c>
      <c r="J54" s="109" t="s">
        <v>15</v>
      </c>
      <c r="K54" s="109" t="s">
        <v>15</v>
      </c>
      <c r="L54" s="109">
        <f t="shared" si="2"/>
        <v>65</v>
      </c>
    </row>
    <row r="55" spans="1:12" s="107" customFormat="1">
      <c r="A55" s="107">
        <v>2021</v>
      </c>
      <c r="B55" s="109" t="s">
        <v>15</v>
      </c>
      <c r="C55" s="109" t="s">
        <v>15</v>
      </c>
      <c r="D55" s="111">
        <v>1</v>
      </c>
      <c r="E55" s="111">
        <v>3</v>
      </c>
      <c r="F55" s="111">
        <v>21</v>
      </c>
      <c r="G55" s="111">
        <v>9</v>
      </c>
      <c r="H55" s="111">
        <v>6</v>
      </c>
      <c r="I55" s="109" t="s">
        <v>15</v>
      </c>
      <c r="J55" s="109" t="s">
        <v>15</v>
      </c>
      <c r="K55" s="109" t="s">
        <v>15</v>
      </c>
      <c r="L55" s="109">
        <f t="shared" si="2"/>
        <v>40</v>
      </c>
    </row>
    <row r="56" spans="1:12" s="107" customFormat="1">
      <c r="A56" s="107">
        <v>2022</v>
      </c>
      <c r="B56" s="109" t="s">
        <v>15</v>
      </c>
      <c r="C56" s="109" t="s">
        <v>15</v>
      </c>
      <c r="D56" s="111">
        <v>12</v>
      </c>
      <c r="E56" s="111">
        <v>42</v>
      </c>
      <c r="F56" s="111">
        <v>83</v>
      </c>
      <c r="G56" s="111">
        <v>15</v>
      </c>
      <c r="H56" s="111">
        <v>12</v>
      </c>
      <c r="I56" s="109" t="s">
        <v>15</v>
      </c>
      <c r="J56" s="109" t="s">
        <v>15</v>
      </c>
      <c r="K56" s="109" t="s">
        <v>15</v>
      </c>
      <c r="L56" s="109">
        <f t="shared" si="2"/>
        <v>164</v>
      </c>
    </row>
    <row r="57" spans="1:12" s="107" customFormat="1">
      <c r="A57" s="107">
        <v>2023</v>
      </c>
      <c r="B57" s="109" t="s">
        <v>15</v>
      </c>
      <c r="C57" s="109" t="s">
        <v>15</v>
      </c>
      <c r="D57" s="111">
        <v>17</v>
      </c>
      <c r="E57" s="111">
        <v>27</v>
      </c>
      <c r="F57" s="111">
        <v>77</v>
      </c>
      <c r="G57" s="111">
        <v>20</v>
      </c>
      <c r="H57" s="111">
        <v>3</v>
      </c>
      <c r="I57" s="109" t="s">
        <v>15</v>
      </c>
      <c r="J57" s="109" t="s">
        <v>15</v>
      </c>
      <c r="K57" s="109" t="s">
        <v>15</v>
      </c>
      <c r="L57" s="109">
        <f t="shared" si="2"/>
        <v>144</v>
      </c>
    </row>
    <row r="58" spans="1:12" s="107" customFormat="1" ht="11.4">
      <c r="A58" s="107" t="s">
        <v>346</v>
      </c>
      <c r="B58" s="109" t="s">
        <v>15</v>
      </c>
      <c r="C58" s="109" t="s">
        <v>15</v>
      </c>
      <c r="D58" s="111">
        <v>51</v>
      </c>
      <c r="E58" s="111">
        <v>38</v>
      </c>
      <c r="F58" s="111">
        <v>48</v>
      </c>
      <c r="G58" s="111">
        <v>50</v>
      </c>
      <c r="H58" s="111">
        <v>4</v>
      </c>
      <c r="I58" s="109" t="s">
        <v>15</v>
      </c>
      <c r="J58" s="109" t="s">
        <v>15</v>
      </c>
      <c r="K58" s="109" t="s">
        <v>15</v>
      </c>
      <c r="L58" s="109">
        <f t="shared" si="1"/>
        <v>191</v>
      </c>
    </row>
    <row r="59" spans="1:12" s="155" customFormat="1">
      <c r="A59" s="64"/>
      <c r="B59" s="112"/>
      <c r="C59" s="112"/>
      <c r="D59" s="112"/>
      <c r="E59" s="112"/>
      <c r="F59" s="112"/>
      <c r="G59" s="112"/>
      <c r="H59" s="112"/>
      <c r="I59" s="112"/>
      <c r="J59" s="112"/>
      <c r="K59" s="112"/>
      <c r="L59" s="112"/>
    </row>
    <row r="60" spans="1:12" s="107" customFormat="1">
      <c r="A60" s="108" t="s">
        <v>81</v>
      </c>
      <c r="B60" s="109"/>
      <c r="C60" s="109"/>
      <c r="D60" s="109"/>
      <c r="E60" s="109"/>
      <c r="F60" s="109"/>
      <c r="G60" s="109"/>
      <c r="H60" s="109"/>
      <c r="I60" s="109"/>
      <c r="J60" s="109"/>
      <c r="K60" s="109"/>
      <c r="L60" s="109"/>
    </row>
    <row r="61" spans="1:12" s="107" customFormat="1">
      <c r="A61" s="110">
        <v>1971</v>
      </c>
      <c r="B61" s="109" t="s">
        <v>15</v>
      </c>
      <c r="C61" s="109">
        <v>0</v>
      </c>
      <c r="D61" s="109">
        <v>6</v>
      </c>
      <c r="E61" s="109">
        <v>844</v>
      </c>
      <c r="F61" s="109">
        <v>2901</v>
      </c>
      <c r="G61" s="109">
        <v>3330</v>
      </c>
      <c r="H61" s="109">
        <v>583</v>
      </c>
      <c r="I61" s="109">
        <v>79</v>
      </c>
      <c r="J61" s="109" t="s">
        <v>15</v>
      </c>
      <c r="K61" s="109" t="s">
        <v>15</v>
      </c>
      <c r="L61" s="109">
        <f t="shared" ref="L61:L99" si="3">SUM(B61:K61)</f>
        <v>7743</v>
      </c>
    </row>
    <row r="62" spans="1:12" s="107" customFormat="1">
      <c r="A62" s="110">
        <v>1972</v>
      </c>
      <c r="B62" s="109" t="s">
        <v>15</v>
      </c>
      <c r="C62" s="109">
        <v>1</v>
      </c>
      <c r="D62" s="109">
        <v>5</v>
      </c>
      <c r="E62" s="109">
        <v>745</v>
      </c>
      <c r="F62" s="109">
        <v>1996</v>
      </c>
      <c r="G62" s="109">
        <v>2811</v>
      </c>
      <c r="H62" s="109">
        <v>631</v>
      </c>
      <c r="I62" s="109">
        <v>29</v>
      </c>
      <c r="J62" s="109" t="s">
        <v>15</v>
      </c>
      <c r="K62" s="109" t="s">
        <v>15</v>
      </c>
      <c r="L62" s="109">
        <f t="shared" si="3"/>
        <v>6218</v>
      </c>
    </row>
    <row r="63" spans="1:12" s="107" customFormat="1">
      <c r="A63" s="110">
        <v>1973</v>
      </c>
      <c r="B63" s="109" t="s">
        <v>15</v>
      </c>
      <c r="C63" s="109">
        <v>3</v>
      </c>
      <c r="D63" s="109">
        <v>3</v>
      </c>
      <c r="E63" s="109">
        <v>674</v>
      </c>
      <c r="F63" s="109">
        <v>2286</v>
      </c>
      <c r="G63" s="109">
        <v>2428</v>
      </c>
      <c r="H63" s="109">
        <v>577</v>
      </c>
      <c r="I63" s="109">
        <v>99</v>
      </c>
      <c r="J63" s="109" t="s">
        <v>15</v>
      </c>
      <c r="K63" s="109" t="s">
        <v>15</v>
      </c>
      <c r="L63" s="109">
        <f t="shared" si="3"/>
        <v>6070</v>
      </c>
    </row>
    <row r="64" spans="1:12" s="107" customFormat="1">
      <c r="A64" s="110">
        <v>1974</v>
      </c>
      <c r="B64" s="109" t="s">
        <v>15</v>
      </c>
      <c r="C64" s="109">
        <v>0</v>
      </c>
      <c r="D64" s="109">
        <v>8</v>
      </c>
      <c r="E64" s="109">
        <v>593</v>
      </c>
      <c r="F64" s="109">
        <v>3138</v>
      </c>
      <c r="G64" s="109">
        <v>2919</v>
      </c>
      <c r="H64" s="109">
        <v>622</v>
      </c>
      <c r="I64" s="109">
        <v>41</v>
      </c>
      <c r="J64" s="109" t="s">
        <v>15</v>
      </c>
      <c r="K64" s="109" t="s">
        <v>15</v>
      </c>
      <c r="L64" s="109">
        <f t="shared" si="3"/>
        <v>7321</v>
      </c>
    </row>
    <row r="65" spans="1:12" s="107" customFormat="1">
      <c r="A65" s="110">
        <v>1975</v>
      </c>
      <c r="B65" s="109" t="s">
        <v>15</v>
      </c>
      <c r="C65" s="109">
        <v>0</v>
      </c>
      <c r="D65" s="109">
        <v>3</v>
      </c>
      <c r="E65" s="109">
        <v>1218</v>
      </c>
      <c r="F65" s="109">
        <v>2720</v>
      </c>
      <c r="G65" s="109">
        <v>2652</v>
      </c>
      <c r="H65" s="109">
        <v>288</v>
      </c>
      <c r="I65" s="109">
        <v>4</v>
      </c>
      <c r="J65" s="109" t="s">
        <v>15</v>
      </c>
      <c r="K65" s="109" t="s">
        <v>15</v>
      </c>
      <c r="L65" s="109">
        <f t="shared" si="3"/>
        <v>6885</v>
      </c>
    </row>
    <row r="66" spans="1:12" s="107" customFormat="1">
      <c r="A66" s="110">
        <v>1976</v>
      </c>
      <c r="B66" s="109" t="s">
        <v>15</v>
      </c>
      <c r="C66" s="109" t="s">
        <v>15</v>
      </c>
      <c r="D66" s="109">
        <v>13</v>
      </c>
      <c r="E66" s="109">
        <v>2282</v>
      </c>
      <c r="F66" s="109">
        <v>3243</v>
      </c>
      <c r="G66" s="109">
        <v>3693</v>
      </c>
      <c r="H66" s="109">
        <v>634</v>
      </c>
      <c r="I66" s="109">
        <v>99</v>
      </c>
      <c r="J66" s="109" t="s">
        <v>15</v>
      </c>
      <c r="K66" s="109" t="s">
        <v>15</v>
      </c>
      <c r="L66" s="109">
        <f t="shared" si="3"/>
        <v>9964</v>
      </c>
    </row>
    <row r="67" spans="1:12" s="107" customFormat="1">
      <c r="A67" s="110">
        <v>1977</v>
      </c>
      <c r="B67" s="109" t="s">
        <v>15</v>
      </c>
      <c r="C67" s="109" t="s">
        <v>15</v>
      </c>
      <c r="D67" s="109">
        <v>15</v>
      </c>
      <c r="E67" s="109">
        <v>1405</v>
      </c>
      <c r="F67" s="109">
        <v>7257</v>
      </c>
      <c r="G67" s="109">
        <v>1914</v>
      </c>
      <c r="H67" s="109">
        <v>376</v>
      </c>
      <c r="I67" s="109">
        <v>62</v>
      </c>
      <c r="J67" s="109" t="s">
        <v>15</v>
      </c>
      <c r="K67" s="109" t="s">
        <v>15</v>
      </c>
      <c r="L67" s="109">
        <f t="shared" si="3"/>
        <v>11029</v>
      </c>
    </row>
    <row r="68" spans="1:12" s="107" customFormat="1">
      <c r="A68" s="110">
        <v>1978</v>
      </c>
      <c r="B68" s="109" t="s">
        <v>15</v>
      </c>
      <c r="C68" s="109" t="s">
        <v>15</v>
      </c>
      <c r="D68" s="109">
        <v>15</v>
      </c>
      <c r="E68" s="109">
        <v>1994</v>
      </c>
      <c r="F68" s="109">
        <v>2929</v>
      </c>
      <c r="G68" s="109">
        <v>1650</v>
      </c>
      <c r="H68" s="109">
        <v>196</v>
      </c>
      <c r="I68" s="109">
        <v>99</v>
      </c>
      <c r="J68" s="109" t="s">
        <v>15</v>
      </c>
      <c r="K68" s="109" t="s">
        <v>15</v>
      </c>
      <c r="L68" s="109">
        <f t="shared" si="3"/>
        <v>6883</v>
      </c>
    </row>
    <row r="69" spans="1:12" s="107" customFormat="1">
      <c r="A69" s="110">
        <v>1979</v>
      </c>
      <c r="B69" s="109" t="s">
        <v>15</v>
      </c>
      <c r="C69" s="109" t="s">
        <v>15</v>
      </c>
      <c r="D69" s="109">
        <v>40</v>
      </c>
      <c r="E69" s="109">
        <v>3</v>
      </c>
      <c r="F69" s="109">
        <v>3088</v>
      </c>
      <c r="G69" s="109">
        <v>2773</v>
      </c>
      <c r="H69" s="109">
        <v>32</v>
      </c>
      <c r="I69" s="109">
        <v>18</v>
      </c>
      <c r="J69" s="109" t="s">
        <v>15</v>
      </c>
      <c r="K69" s="109" t="s">
        <v>15</v>
      </c>
      <c r="L69" s="109">
        <f t="shared" si="3"/>
        <v>5954</v>
      </c>
    </row>
    <row r="70" spans="1:12" s="107" customFormat="1">
      <c r="A70" s="110">
        <v>1980</v>
      </c>
      <c r="B70" s="109" t="s">
        <v>15</v>
      </c>
      <c r="C70" s="109" t="s">
        <v>15</v>
      </c>
      <c r="D70" s="109">
        <v>31</v>
      </c>
      <c r="E70" s="109">
        <v>76</v>
      </c>
      <c r="F70" s="109">
        <v>1352</v>
      </c>
      <c r="G70" s="109">
        <v>3250</v>
      </c>
      <c r="H70" s="109">
        <v>342</v>
      </c>
      <c r="I70" s="109">
        <v>31</v>
      </c>
      <c r="J70" s="109" t="s">
        <v>15</v>
      </c>
      <c r="K70" s="109" t="s">
        <v>15</v>
      </c>
      <c r="L70" s="109">
        <f t="shared" si="3"/>
        <v>5082</v>
      </c>
    </row>
    <row r="71" spans="1:12" s="107" customFormat="1">
      <c r="A71" s="110">
        <v>1981</v>
      </c>
      <c r="B71" s="109" t="s">
        <v>15</v>
      </c>
      <c r="C71" s="109" t="s">
        <v>15</v>
      </c>
      <c r="D71" s="109">
        <v>222</v>
      </c>
      <c r="E71" s="109">
        <v>0</v>
      </c>
      <c r="F71" s="109">
        <v>5649</v>
      </c>
      <c r="G71" s="109">
        <v>2681</v>
      </c>
      <c r="H71" s="109">
        <v>96</v>
      </c>
      <c r="I71" s="109">
        <v>53</v>
      </c>
      <c r="J71" s="109">
        <v>0</v>
      </c>
      <c r="K71" s="109" t="s">
        <v>15</v>
      </c>
      <c r="L71" s="109">
        <f t="shared" si="3"/>
        <v>8701</v>
      </c>
    </row>
    <row r="72" spans="1:12" s="107" customFormat="1">
      <c r="A72" s="110">
        <v>1982</v>
      </c>
      <c r="B72" s="109" t="s">
        <v>15</v>
      </c>
      <c r="C72" s="109" t="s">
        <v>15</v>
      </c>
      <c r="D72" s="109">
        <v>161</v>
      </c>
      <c r="E72" s="109">
        <v>105</v>
      </c>
      <c r="F72" s="109">
        <v>2801</v>
      </c>
      <c r="G72" s="109">
        <v>272</v>
      </c>
      <c r="H72" s="109">
        <v>123</v>
      </c>
      <c r="I72" s="109">
        <v>105</v>
      </c>
      <c r="J72" s="109">
        <v>0</v>
      </c>
      <c r="K72" s="109" t="s">
        <v>15</v>
      </c>
      <c r="L72" s="109">
        <f t="shared" si="3"/>
        <v>3567</v>
      </c>
    </row>
    <row r="73" spans="1:12" s="107" customFormat="1">
      <c r="A73" s="110">
        <v>1983</v>
      </c>
      <c r="B73" s="109" t="s">
        <v>15</v>
      </c>
      <c r="C73" s="109" t="s">
        <v>15</v>
      </c>
      <c r="D73" s="109">
        <v>69</v>
      </c>
      <c r="E73" s="109">
        <v>42</v>
      </c>
      <c r="F73" s="109">
        <v>1068</v>
      </c>
      <c r="G73" s="109">
        <v>1260</v>
      </c>
      <c r="H73" s="109">
        <v>300</v>
      </c>
      <c r="I73" s="109">
        <v>186</v>
      </c>
      <c r="J73" s="109">
        <v>2</v>
      </c>
      <c r="K73" s="109" t="s">
        <v>15</v>
      </c>
      <c r="L73" s="109">
        <f t="shared" si="3"/>
        <v>2927</v>
      </c>
    </row>
    <row r="74" spans="1:12" s="107" customFormat="1">
      <c r="A74" s="110">
        <v>1984</v>
      </c>
      <c r="B74" s="109" t="s">
        <v>15</v>
      </c>
      <c r="C74" s="109" t="s">
        <v>15</v>
      </c>
      <c r="D74" s="109">
        <v>12</v>
      </c>
      <c r="E74" s="109">
        <v>11</v>
      </c>
      <c r="F74" s="109">
        <v>76</v>
      </c>
      <c r="G74" s="109">
        <v>294</v>
      </c>
      <c r="H74" s="109">
        <v>45</v>
      </c>
      <c r="I74" s="109">
        <v>39</v>
      </c>
      <c r="J74" s="109">
        <v>7</v>
      </c>
      <c r="K74" s="109" t="s">
        <v>15</v>
      </c>
      <c r="L74" s="109">
        <f t="shared" si="3"/>
        <v>484</v>
      </c>
    </row>
    <row r="75" spans="1:12" s="107" customFormat="1">
      <c r="A75" s="110">
        <v>1985</v>
      </c>
      <c r="B75" s="109" t="s">
        <v>15</v>
      </c>
      <c r="C75" s="109" t="s">
        <v>15</v>
      </c>
      <c r="D75" s="109">
        <v>25</v>
      </c>
      <c r="E75" s="109">
        <v>77</v>
      </c>
      <c r="F75" s="109">
        <v>555</v>
      </c>
      <c r="G75" s="109">
        <v>488</v>
      </c>
      <c r="H75" s="109">
        <v>134</v>
      </c>
      <c r="I75" s="109">
        <v>86</v>
      </c>
      <c r="J75" s="109">
        <v>0</v>
      </c>
      <c r="K75" s="109" t="s">
        <v>15</v>
      </c>
      <c r="L75" s="109">
        <f t="shared" si="3"/>
        <v>1365</v>
      </c>
    </row>
    <row r="76" spans="1:12" s="107" customFormat="1">
      <c r="A76" s="107">
        <v>1986</v>
      </c>
      <c r="B76" s="109" t="s">
        <v>15</v>
      </c>
      <c r="C76" s="109" t="s">
        <v>15</v>
      </c>
      <c r="D76" s="109">
        <v>35</v>
      </c>
      <c r="E76" s="109">
        <v>28</v>
      </c>
      <c r="F76" s="109">
        <v>2688</v>
      </c>
      <c r="G76" s="109">
        <v>326</v>
      </c>
      <c r="H76" s="109">
        <v>463</v>
      </c>
      <c r="I76" s="109">
        <v>148</v>
      </c>
      <c r="J76" s="109">
        <v>17</v>
      </c>
      <c r="K76" s="109" t="s">
        <v>15</v>
      </c>
      <c r="L76" s="109">
        <f t="shared" si="3"/>
        <v>3705</v>
      </c>
    </row>
    <row r="77" spans="1:12" s="107" customFormat="1">
      <c r="A77" s="107">
        <v>1987</v>
      </c>
      <c r="B77" s="109" t="s">
        <v>15</v>
      </c>
      <c r="C77" s="109" t="s">
        <v>15</v>
      </c>
      <c r="D77" s="109">
        <v>90</v>
      </c>
      <c r="E77" s="109">
        <v>289</v>
      </c>
      <c r="F77" s="109">
        <v>2644</v>
      </c>
      <c r="G77" s="109">
        <v>2147</v>
      </c>
      <c r="H77" s="109">
        <v>1232</v>
      </c>
      <c r="I77" s="109">
        <v>903</v>
      </c>
      <c r="J77" s="109" t="s">
        <v>15</v>
      </c>
      <c r="K77" s="109" t="s">
        <v>15</v>
      </c>
      <c r="L77" s="109">
        <f t="shared" si="3"/>
        <v>7305</v>
      </c>
    </row>
    <row r="78" spans="1:12" s="107" customFormat="1">
      <c r="A78" s="107">
        <v>1988</v>
      </c>
      <c r="B78" s="109" t="s">
        <v>15</v>
      </c>
      <c r="C78" s="109" t="s">
        <v>15</v>
      </c>
      <c r="D78" s="109">
        <v>171</v>
      </c>
      <c r="E78" s="109">
        <v>564</v>
      </c>
      <c r="F78" s="109">
        <v>4467</v>
      </c>
      <c r="G78" s="109">
        <v>2876</v>
      </c>
      <c r="H78" s="109">
        <v>1462</v>
      </c>
      <c r="I78" s="109">
        <v>919</v>
      </c>
      <c r="J78" s="109" t="s">
        <v>15</v>
      </c>
      <c r="K78" s="109" t="s">
        <v>15</v>
      </c>
      <c r="L78" s="109">
        <f t="shared" si="3"/>
        <v>10459</v>
      </c>
    </row>
    <row r="79" spans="1:12" s="107" customFormat="1">
      <c r="A79" s="107">
        <v>1989</v>
      </c>
      <c r="B79" s="109" t="s">
        <v>15</v>
      </c>
      <c r="C79" s="109" t="s">
        <v>15</v>
      </c>
      <c r="D79" s="109">
        <v>500</v>
      </c>
      <c r="E79" s="109">
        <v>661</v>
      </c>
      <c r="F79" s="109">
        <v>3232</v>
      </c>
      <c r="G79" s="109">
        <v>1531</v>
      </c>
      <c r="H79" s="109">
        <v>1319</v>
      </c>
      <c r="I79" s="109">
        <v>588</v>
      </c>
      <c r="J79" s="109" t="s">
        <v>15</v>
      </c>
      <c r="K79" s="109" t="s">
        <v>15</v>
      </c>
      <c r="L79" s="109">
        <f t="shared" si="3"/>
        <v>7831</v>
      </c>
    </row>
    <row r="80" spans="1:12" s="107" customFormat="1">
      <c r="A80" s="107">
        <v>1990</v>
      </c>
      <c r="B80" s="109" t="s">
        <v>15</v>
      </c>
      <c r="C80" s="109" t="s">
        <v>15</v>
      </c>
      <c r="D80" s="109">
        <v>115</v>
      </c>
      <c r="E80" s="109">
        <v>97</v>
      </c>
      <c r="F80" s="109">
        <v>1622</v>
      </c>
      <c r="G80" s="109">
        <v>2276</v>
      </c>
      <c r="H80" s="109">
        <v>559</v>
      </c>
      <c r="I80" s="109">
        <v>464</v>
      </c>
      <c r="J80" s="109" t="s">
        <v>15</v>
      </c>
      <c r="K80" s="109" t="s">
        <v>15</v>
      </c>
      <c r="L80" s="109">
        <f t="shared" si="3"/>
        <v>5133</v>
      </c>
    </row>
    <row r="81" spans="1:12" s="107" customFormat="1">
      <c r="A81" s="107">
        <v>1991</v>
      </c>
      <c r="B81" s="109" t="s">
        <v>15</v>
      </c>
      <c r="C81" s="109" t="s">
        <v>15</v>
      </c>
      <c r="D81" s="109">
        <v>91</v>
      </c>
      <c r="E81" s="109">
        <v>87</v>
      </c>
      <c r="F81" s="109">
        <v>1727</v>
      </c>
      <c r="G81" s="109">
        <v>362</v>
      </c>
      <c r="H81" s="109">
        <v>517</v>
      </c>
      <c r="I81" s="109">
        <v>678</v>
      </c>
      <c r="J81" s="109" t="s">
        <v>15</v>
      </c>
      <c r="K81" s="109" t="s">
        <v>15</v>
      </c>
      <c r="L81" s="109">
        <f t="shared" si="3"/>
        <v>3462</v>
      </c>
    </row>
    <row r="82" spans="1:12" s="107" customFormat="1">
      <c r="A82" s="107">
        <v>1992</v>
      </c>
      <c r="B82" s="109" t="s">
        <v>15</v>
      </c>
      <c r="C82" s="109" t="s">
        <v>15</v>
      </c>
      <c r="D82" s="109">
        <v>98</v>
      </c>
      <c r="E82" s="109" t="s">
        <v>15</v>
      </c>
      <c r="F82" s="109">
        <v>246</v>
      </c>
      <c r="G82" s="109">
        <v>839</v>
      </c>
      <c r="H82" s="109">
        <v>689</v>
      </c>
      <c r="I82" s="109">
        <v>744</v>
      </c>
      <c r="J82" s="109" t="s">
        <v>15</v>
      </c>
      <c r="K82" s="109" t="s">
        <v>15</v>
      </c>
      <c r="L82" s="109">
        <f t="shared" si="3"/>
        <v>2616</v>
      </c>
    </row>
    <row r="83" spans="1:12" s="107" customFormat="1">
      <c r="A83" s="107">
        <v>1993</v>
      </c>
      <c r="B83" s="109" t="s">
        <v>15</v>
      </c>
      <c r="C83" s="109" t="s">
        <v>15</v>
      </c>
      <c r="D83" s="109">
        <v>125</v>
      </c>
      <c r="E83" s="109">
        <v>65</v>
      </c>
      <c r="F83" s="109">
        <v>169</v>
      </c>
      <c r="G83" s="109">
        <v>155</v>
      </c>
      <c r="H83" s="109">
        <v>751</v>
      </c>
      <c r="I83" s="109">
        <v>502</v>
      </c>
      <c r="J83" s="109" t="s">
        <v>15</v>
      </c>
      <c r="K83" s="109" t="s">
        <v>15</v>
      </c>
      <c r="L83" s="109">
        <f t="shared" si="3"/>
        <v>1767</v>
      </c>
    </row>
    <row r="84" spans="1:12" s="107" customFormat="1">
      <c r="A84" s="107">
        <v>1994</v>
      </c>
      <c r="B84" s="109" t="s">
        <v>15</v>
      </c>
      <c r="C84" s="109" t="s">
        <v>15</v>
      </c>
      <c r="D84" s="109">
        <v>38</v>
      </c>
      <c r="E84" s="109">
        <v>81</v>
      </c>
      <c r="F84" s="109" t="s">
        <v>15</v>
      </c>
      <c r="G84" s="109" t="s">
        <v>15</v>
      </c>
      <c r="H84" s="109" t="s">
        <v>15</v>
      </c>
      <c r="I84" s="109">
        <v>428</v>
      </c>
      <c r="J84" s="109">
        <v>2</v>
      </c>
      <c r="K84" s="109" t="s">
        <v>15</v>
      </c>
      <c r="L84" s="109">
        <f t="shared" si="3"/>
        <v>549</v>
      </c>
    </row>
    <row r="85" spans="1:12" s="107" customFormat="1">
      <c r="A85" s="107">
        <v>1995</v>
      </c>
      <c r="B85" s="109" t="s">
        <v>15</v>
      </c>
      <c r="C85" s="109" t="s">
        <v>15</v>
      </c>
      <c r="D85" s="109">
        <v>128</v>
      </c>
      <c r="E85" s="109">
        <v>145</v>
      </c>
      <c r="F85" s="109" t="s">
        <v>15</v>
      </c>
      <c r="G85" s="109">
        <v>549</v>
      </c>
      <c r="H85" s="109">
        <v>275</v>
      </c>
      <c r="I85" s="109">
        <v>213</v>
      </c>
      <c r="J85" s="109" t="s">
        <v>15</v>
      </c>
      <c r="K85" s="109" t="s">
        <v>15</v>
      </c>
      <c r="L85" s="109">
        <f t="shared" si="3"/>
        <v>1310</v>
      </c>
    </row>
    <row r="86" spans="1:12" s="107" customFormat="1">
      <c r="A86" s="107">
        <v>1996</v>
      </c>
      <c r="B86" s="109" t="s">
        <v>15</v>
      </c>
      <c r="C86" s="109" t="s">
        <v>15</v>
      </c>
      <c r="D86" s="109">
        <v>105</v>
      </c>
      <c r="E86" s="109">
        <v>341</v>
      </c>
      <c r="F86" s="109" t="s">
        <v>15</v>
      </c>
      <c r="G86" s="109">
        <v>206</v>
      </c>
      <c r="H86" s="109">
        <v>490</v>
      </c>
      <c r="I86" s="109">
        <v>257</v>
      </c>
      <c r="J86" s="109" t="s">
        <v>15</v>
      </c>
      <c r="K86" s="109" t="s">
        <v>15</v>
      </c>
      <c r="L86" s="109">
        <f t="shared" si="3"/>
        <v>1399</v>
      </c>
    </row>
    <row r="87" spans="1:12" s="107" customFormat="1">
      <c r="A87" s="107">
        <v>1997</v>
      </c>
      <c r="B87" s="109" t="s">
        <v>15</v>
      </c>
      <c r="C87" s="109">
        <v>5</v>
      </c>
      <c r="D87" s="109">
        <v>61</v>
      </c>
      <c r="E87" s="109">
        <v>123</v>
      </c>
      <c r="F87" s="109" t="s">
        <v>15</v>
      </c>
      <c r="G87" s="109">
        <v>108</v>
      </c>
      <c r="H87" s="109">
        <v>217</v>
      </c>
      <c r="I87" s="109">
        <v>178</v>
      </c>
      <c r="J87" s="109">
        <v>11</v>
      </c>
      <c r="K87" s="109" t="s">
        <v>15</v>
      </c>
      <c r="L87" s="109">
        <f t="shared" si="3"/>
        <v>703</v>
      </c>
    </row>
    <row r="88" spans="1:12" s="107" customFormat="1">
      <c r="A88" s="107">
        <v>1998</v>
      </c>
      <c r="B88" s="109" t="s">
        <v>15</v>
      </c>
      <c r="C88" s="109">
        <v>23</v>
      </c>
      <c r="D88" s="109">
        <v>93</v>
      </c>
      <c r="E88" s="109">
        <v>119</v>
      </c>
      <c r="F88" s="109" t="s">
        <v>15</v>
      </c>
      <c r="G88" s="109">
        <v>233</v>
      </c>
      <c r="H88" s="109">
        <v>283</v>
      </c>
      <c r="I88" s="109">
        <v>259</v>
      </c>
      <c r="J88" s="109">
        <v>34</v>
      </c>
      <c r="K88" s="109" t="s">
        <v>15</v>
      </c>
      <c r="L88" s="109">
        <f t="shared" si="3"/>
        <v>1044</v>
      </c>
    </row>
    <row r="89" spans="1:12" s="107" customFormat="1">
      <c r="A89" s="107">
        <v>1999</v>
      </c>
      <c r="B89" s="109" t="s">
        <v>15</v>
      </c>
      <c r="C89" s="109">
        <v>1</v>
      </c>
      <c r="D89" s="109">
        <v>41</v>
      </c>
      <c r="E89" s="109">
        <v>105</v>
      </c>
      <c r="F89" s="109">
        <v>48</v>
      </c>
      <c r="G89" s="109">
        <v>177</v>
      </c>
      <c r="H89" s="109">
        <v>225</v>
      </c>
      <c r="I89" s="109">
        <v>95</v>
      </c>
      <c r="J89" s="109">
        <v>2</v>
      </c>
      <c r="K89" s="109" t="s">
        <v>15</v>
      </c>
      <c r="L89" s="109">
        <f t="shared" si="3"/>
        <v>694</v>
      </c>
    </row>
    <row r="90" spans="1:12" s="107" customFormat="1">
      <c r="A90" s="107">
        <v>2000</v>
      </c>
      <c r="B90" s="109" t="s">
        <v>15</v>
      </c>
      <c r="C90" s="109">
        <v>1</v>
      </c>
      <c r="D90" s="109">
        <v>54</v>
      </c>
      <c r="E90" s="109">
        <v>252</v>
      </c>
      <c r="F90" s="109">
        <v>73</v>
      </c>
      <c r="G90" s="109">
        <v>204</v>
      </c>
      <c r="H90" s="109">
        <v>166</v>
      </c>
      <c r="I90" s="109">
        <v>139</v>
      </c>
      <c r="J90" s="109">
        <v>4</v>
      </c>
      <c r="K90" s="109" t="s">
        <v>15</v>
      </c>
      <c r="L90" s="109">
        <f t="shared" si="3"/>
        <v>893</v>
      </c>
    </row>
    <row r="91" spans="1:12" s="107" customFormat="1">
      <c r="A91" s="107">
        <v>2001</v>
      </c>
      <c r="B91" s="109" t="s">
        <v>15</v>
      </c>
      <c r="C91" s="109">
        <v>46</v>
      </c>
      <c r="D91" s="109">
        <v>101</v>
      </c>
      <c r="E91" s="109">
        <v>227</v>
      </c>
      <c r="F91" s="109">
        <v>307</v>
      </c>
      <c r="G91" s="109">
        <v>302</v>
      </c>
      <c r="H91" s="109">
        <v>248</v>
      </c>
      <c r="I91" s="109">
        <v>117</v>
      </c>
      <c r="J91" s="109">
        <v>9</v>
      </c>
      <c r="K91" s="109" t="s">
        <v>15</v>
      </c>
      <c r="L91" s="109">
        <f t="shared" si="3"/>
        <v>1357</v>
      </c>
    </row>
    <row r="92" spans="1:12" s="107" customFormat="1">
      <c r="A92" s="107">
        <v>2002</v>
      </c>
      <c r="B92" s="109">
        <v>13</v>
      </c>
      <c r="C92" s="109">
        <v>19</v>
      </c>
      <c r="D92" s="109">
        <v>132</v>
      </c>
      <c r="E92" s="109">
        <v>242</v>
      </c>
      <c r="F92" s="109">
        <v>125</v>
      </c>
      <c r="G92" s="109">
        <v>323</v>
      </c>
      <c r="H92" s="109">
        <v>396</v>
      </c>
      <c r="I92" s="109">
        <v>394</v>
      </c>
      <c r="J92" s="109">
        <v>4</v>
      </c>
      <c r="K92" s="109" t="s">
        <v>15</v>
      </c>
      <c r="L92" s="109">
        <f t="shared" si="3"/>
        <v>1648</v>
      </c>
    </row>
    <row r="93" spans="1:12" s="107" customFormat="1">
      <c r="A93" s="107">
        <v>2003</v>
      </c>
      <c r="B93" s="109">
        <v>9</v>
      </c>
      <c r="C93" s="109">
        <v>15</v>
      </c>
      <c r="D93" s="109">
        <v>534</v>
      </c>
      <c r="E93" s="109">
        <v>453</v>
      </c>
      <c r="F93" s="109">
        <v>159</v>
      </c>
      <c r="G93" s="109">
        <v>148</v>
      </c>
      <c r="H93" s="109">
        <v>285</v>
      </c>
      <c r="I93" s="109">
        <v>264</v>
      </c>
      <c r="J93" s="109">
        <v>22</v>
      </c>
      <c r="K93" s="109" t="s">
        <v>15</v>
      </c>
      <c r="L93" s="109">
        <f t="shared" si="3"/>
        <v>1889</v>
      </c>
    </row>
    <row r="94" spans="1:12" s="107" customFormat="1">
      <c r="A94" s="107">
        <v>2004</v>
      </c>
      <c r="B94" s="109">
        <v>15</v>
      </c>
      <c r="C94" s="109">
        <v>201</v>
      </c>
      <c r="D94" s="109">
        <v>226</v>
      </c>
      <c r="E94" s="109">
        <v>136</v>
      </c>
      <c r="F94" s="109">
        <v>106</v>
      </c>
      <c r="G94" s="109">
        <v>126</v>
      </c>
      <c r="H94" s="109">
        <v>290</v>
      </c>
      <c r="I94" s="109">
        <v>227</v>
      </c>
      <c r="J94" s="109">
        <v>14</v>
      </c>
      <c r="K94" s="109" t="s">
        <v>15</v>
      </c>
      <c r="L94" s="109">
        <f t="shared" si="3"/>
        <v>1341</v>
      </c>
    </row>
    <row r="95" spans="1:12" s="107" customFormat="1">
      <c r="A95" s="107">
        <v>2005</v>
      </c>
      <c r="B95" s="109">
        <v>247</v>
      </c>
      <c r="C95" s="109">
        <v>40</v>
      </c>
      <c r="D95" s="109">
        <v>347</v>
      </c>
      <c r="E95" s="109">
        <v>710</v>
      </c>
      <c r="F95" s="109" t="s">
        <v>15</v>
      </c>
      <c r="G95" s="109" t="s">
        <v>15</v>
      </c>
      <c r="H95" s="109">
        <v>287</v>
      </c>
      <c r="I95" s="109">
        <v>90</v>
      </c>
      <c r="J95" s="109">
        <v>1</v>
      </c>
      <c r="K95" s="109" t="s">
        <v>15</v>
      </c>
      <c r="L95" s="109">
        <f t="shared" si="3"/>
        <v>1722</v>
      </c>
    </row>
    <row r="96" spans="1:12" s="107" customFormat="1">
      <c r="A96" s="107">
        <v>2006</v>
      </c>
      <c r="B96" s="111" t="s">
        <v>15</v>
      </c>
      <c r="C96" s="111" t="s">
        <v>15</v>
      </c>
      <c r="D96" s="111" t="s">
        <v>15</v>
      </c>
      <c r="E96" s="111">
        <v>179</v>
      </c>
      <c r="F96" s="111">
        <v>12</v>
      </c>
      <c r="G96" s="111">
        <v>34</v>
      </c>
      <c r="H96" s="111">
        <v>178</v>
      </c>
      <c r="I96" s="111">
        <v>317</v>
      </c>
      <c r="J96" s="111">
        <v>31</v>
      </c>
      <c r="K96" s="111" t="s">
        <v>15</v>
      </c>
      <c r="L96" s="109">
        <f t="shared" si="3"/>
        <v>751</v>
      </c>
    </row>
    <row r="97" spans="1:12" s="107" customFormat="1">
      <c r="A97" s="107">
        <v>2007</v>
      </c>
      <c r="B97" s="111" t="s">
        <v>15</v>
      </c>
      <c r="C97" s="111">
        <v>8</v>
      </c>
      <c r="D97" s="111">
        <v>280</v>
      </c>
      <c r="E97" s="111">
        <v>100</v>
      </c>
      <c r="F97" s="111">
        <v>4</v>
      </c>
      <c r="G97" s="111">
        <v>86</v>
      </c>
      <c r="H97" s="111">
        <v>95</v>
      </c>
      <c r="I97" s="111">
        <v>95</v>
      </c>
      <c r="J97" s="111">
        <v>30</v>
      </c>
      <c r="K97" s="111" t="s">
        <v>15</v>
      </c>
      <c r="L97" s="109">
        <f t="shared" si="3"/>
        <v>698</v>
      </c>
    </row>
    <row r="98" spans="1:12" s="107" customFormat="1">
      <c r="A98" s="107">
        <v>2008</v>
      </c>
      <c r="B98" s="111" t="s">
        <v>15</v>
      </c>
      <c r="C98" s="111" t="s">
        <v>15</v>
      </c>
      <c r="D98" s="111" t="s">
        <v>15</v>
      </c>
      <c r="E98" s="111" t="s">
        <v>15</v>
      </c>
      <c r="F98" s="111" t="s">
        <v>15</v>
      </c>
      <c r="G98" s="111" t="s">
        <v>15</v>
      </c>
      <c r="H98" s="111">
        <v>37</v>
      </c>
      <c r="I98" s="111">
        <v>12</v>
      </c>
      <c r="J98" s="113" t="s">
        <v>63</v>
      </c>
      <c r="K98" s="111" t="s">
        <v>15</v>
      </c>
      <c r="L98" s="109">
        <f t="shared" si="3"/>
        <v>49</v>
      </c>
    </row>
    <row r="99" spans="1:12" s="107" customFormat="1">
      <c r="A99" s="107">
        <v>2009</v>
      </c>
      <c r="B99" s="111" t="s">
        <v>15</v>
      </c>
      <c r="C99" s="111" t="s">
        <v>15</v>
      </c>
      <c r="D99" s="111" t="s">
        <v>15</v>
      </c>
      <c r="E99" s="111" t="s">
        <v>15</v>
      </c>
      <c r="F99" s="111" t="s">
        <v>15</v>
      </c>
      <c r="G99" s="111" t="s">
        <v>15</v>
      </c>
      <c r="H99" s="111">
        <v>247</v>
      </c>
      <c r="I99" s="111">
        <v>24</v>
      </c>
      <c r="J99" s="111" t="s">
        <v>15</v>
      </c>
      <c r="K99" s="111" t="s">
        <v>15</v>
      </c>
      <c r="L99" s="109">
        <f t="shared" si="3"/>
        <v>271</v>
      </c>
    </row>
    <row r="100" spans="1:12" s="107" customFormat="1">
      <c r="A100" s="107">
        <v>2010</v>
      </c>
      <c r="B100" s="111" t="s">
        <v>15</v>
      </c>
      <c r="C100" s="111" t="s">
        <v>15</v>
      </c>
      <c r="D100" s="111">
        <v>33</v>
      </c>
      <c r="E100" s="111">
        <v>177</v>
      </c>
      <c r="F100" s="111">
        <f>78+18+3+6+4</f>
        <v>109</v>
      </c>
      <c r="G100" s="111">
        <v>39</v>
      </c>
      <c r="H100" s="111">
        <v>37</v>
      </c>
      <c r="I100" s="111">
        <f>1+6+2</f>
        <v>9</v>
      </c>
      <c r="J100" s="111" t="s">
        <v>15</v>
      </c>
      <c r="K100" s="111" t="s">
        <v>15</v>
      </c>
      <c r="L100" s="109">
        <f>SUM(B100:K100)</f>
        <v>404</v>
      </c>
    </row>
    <row r="101" spans="1:12" s="107" customFormat="1">
      <c r="A101" s="107">
        <v>2011</v>
      </c>
      <c r="B101" s="111" t="s">
        <v>15</v>
      </c>
      <c r="C101" s="111" t="s">
        <v>15</v>
      </c>
      <c r="D101" s="111">
        <v>25</v>
      </c>
      <c r="E101" s="111">
        <v>96</v>
      </c>
      <c r="F101" s="111">
        <v>21</v>
      </c>
      <c r="G101" s="111">
        <v>23</v>
      </c>
      <c r="H101" s="111">
        <v>42</v>
      </c>
      <c r="I101" s="111">
        <v>13</v>
      </c>
      <c r="J101" s="111" t="s">
        <v>15</v>
      </c>
      <c r="K101" s="111" t="s">
        <v>15</v>
      </c>
      <c r="L101" s="109">
        <f>SUM(B101:K101)</f>
        <v>220</v>
      </c>
    </row>
    <row r="102" spans="1:12" s="107" customFormat="1">
      <c r="A102" s="107">
        <v>2012</v>
      </c>
      <c r="B102" s="111" t="s">
        <v>15</v>
      </c>
      <c r="C102" s="111">
        <v>52</v>
      </c>
      <c r="D102" s="111">
        <v>175</v>
      </c>
      <c r="E102" s="111">
        <v>91</v>
      </c>
      <c r="F102" s="111">
        <v>36</v>
      </c>
      <c r="G102" s="111">
        <v>22</v>
      </c>
      <c r="H102" s="111">
        <v>102</v>
      </c>
      <c r="I102" s="111">
        <v>157</v>
      </c>
      <c r="J102" s="111" t="s">
        <v>15</v>
      </c>
      <c r="K102" s="111" t="s">
        <v>15</v>
      </c>
      <c r="L102" s="109">
        <f t="shared" ref="L102:L114" si="4">SUM(B102:K102)</f>
        <v>635</v>
      </c>
    </row>
    <row r="103" spans="1:12" s="107" customFormat="1">
      <c r="A103" s="107">
        <v>2013</v>
      </c>
      <c r="B103" s="111" t="s">
        <v>15</v>
      </c>
      <c r="C103" s="111">
        <v>189</v>
      </c>
      <c r="D103" s="111">
        <v>87</v>
      </c>
      <c r="E103" s="111">
        <v>52</v>
      </c>
      <c r="F103" s="111">
        <v>40</v>
      </c>
      <c r="G103" s="111">
        <v>196</v>
      </c>
      <c r="H103" s="111">
        <v>192</v>
      </c>
      <c r="I103" s="111">
        <v>74</v>
      </c>
      <c r="J103" s="111" t="s">
        <v>15</v>
      </c>
      <c r="K103" s="111" t="s">
        <v>15</v>
      </c>
      <c r="L103" s="109">
        <f t="shared" si="4"/>
        <v>830</v>
      </c>
    </row>
    <row r="104" spans="1:12" s="107" customFormat="1">
      <c r="A104" s="107">
        <v>2014</v>
      </c>
      <c r="B104" s="111" t="s">
        <v>15</v>
      </c>
      <c r="C104" s="111">
        <v>10</v>
      </c>
      <c r="D104" s="111">
        <v>96</v>
      </c>
      <c r="E104" s="111">
        <v>159</v>
      </c>
      <c r="F104" s="111">
        <v>60</v>
      </c>
      <c r="G104" s="111">
        <v>40</v>
      </c>
      <c r="H104" s="111">
        <v>177</v>
      </c>
      <c r="I104" s="111">
        <v>14</v>
      </c>
      <c r="J104" s="111" t="s">
        <v>15</v>
      </c>
      <c r="K104" s="111" t="s">
        <v>15</v>
      </c>
      <c r="L104" s="109">
        <f t="shared" si="4"/>
        <v>556</v>
      </c>
    </row>
    <row r="105" spans="1:12" s="107" customFormat="1">
      <c r="A105" s="107">
        <v>2015</v>
      </c>
      <c r="B105" s="111" t="s">
        <v>15</v>
      </c>
      <c r="C105" s="111">
        <v>50</v>
      </c>
      <c r="D105" s="111">
        <v>321</v>
      </c>
      <c r="E105" s="111">
        <v>249</v>
      </c>
      <c r="F105" s="111">
        <v>9</v>
      </c>
      <c r="G105" s="111">
        <v>26</v>
      </c>
      <c r="H105" s="111">
        <v>140</v>
      </c>
      <c r="I105" s="111">
        <v>71</v>
      </c>
      <c r="J105" s="111" t="s">
        <v>15</v>
      </c>
      <c r="K105" s="111" t="s">
        <v>15</v>
      </c>
      <c r="L105" s="109">
        <f t="shared" si="4"/>
        <v>866</v>
      </c>
    </row>
    <row r="106" spans="1:12" s="107" customFormat="1">
      <c r="A106" s="107">
        <v>2016</v>
      </c>
      <c r="B106" s="111" t="s">
        <v>15</v>
      </c>
      <c r="C106" s="111">
        <v>44</v>
      </c>
      <c r="D106" s="111">
        <v>38</v>
      </c>
      <c r="E106" s="111">
        <v>66</v>
      </c>
      <c r="F106" s="111">
        <v>8</v>
      </c>
      <c r="G106" s="111">
        <v>12</v>
      </c>
      <c r="H106" s="111">
        <v>55</v>
      </c>
      <c r="I106" s="111">
        <v>14</v>
      </c>
      <c r="J106" s="111" t="s">
        <v>15</v>
      </c>
      <c r="K106" s="111" t="s">
        <v>15</v>
      </c>
      <c r="L106" s="109">
        <f t="shared" si="4"/>
        <v>237</v>
      </c>
    </row>
    <row r="107" spans="1:12" s="107" customFormat="1">
      <c r="A107" s="107">
        <v>2017</v>
      </c>
      <c r="B107" s="111" t="s">
        <v>15</v>
      </c>
      <c r="C107" s="111">
        <v>7</v>
      </c>
      <c r="D107" s="111">
        <v>34</v>
      </c>
      <c r="E107" s="111">
        <v>46</v>
      </c>
      <c r="F107" s="111">
        <v>8</v>
      </c>
      <c r="G107" s="111" t="s">
        <v>15</v>
      </c>
      <c r="H107" s="111">
        <v>70</v>
      </c>
      <c r="I107" s="111">
        <v>17</v>
      </c>
      <c r="J107" s="111" t="s">
        <v>15</v>
      </c>
      <c r="K107" s="111" t="s">
        <v>15</v>
      </c>
      <c r="L107" s="109">
        <f t="shared" si="4"/>
        <v>182</v>
      </c>
    </row>
    <row r="108" spans="1:12" s="107" customFormat="1">
      <c r="A108" s="107">
        <v>2018</v>
      </c>
      <c r="B108" s="111" t="s">
        <v>15</v>
      </c>
      <c r="C108" s="111" t="s">
        <v>15</v>
      </c>
      <c r="D108" s="111">
        <v>60</v>
      </c>
      <c r="E108" s="111">
        <v>44</v>
      </c>
      <c r="F108" s="111">
        <v>5</v>
      </c>
      <c r="G108" s="111">
        <v>36</v>
      </c>
      <c r="H108" s="111">
        <v>23</v>
      </c>
      <c r="I108" s="111">
        <v>11</v>
      </c>
      <c r="J108" s="111" t="s">
        <v>15</v>
      </c>
      <c r="K108" s="111" t="s">
        <v>15</v>
      </c>
      <c r="L108" s="109">
        <f>SUM(B108:K108)</f>
        <v>179</v>
      </c>
    </row>
    <row r="109" spans="1:12" s="107" customFormat="1">
      <c r="A109" s="107">
        <v>2019</v>
      </c>
      <c r="B109" s="111" t="s">
        <v>15</v>
      </c>
      <c r="C109" s="111">
        <v>3</v>
      </c>
      <c r="D109" s="111">
        <v>45</v>
      </c>
      <c r="E109" s="111">
        <v>22</v>
      </c>
      <c r="F109" s="111">
        <v>16</v>
      </c>
      <c r="G109" s="111">
        <v>12</v>
      </c>
      <c r="H109" s="111">
        <v>15</v>
      </c>
      <c r="I109" s="111">
        <v>24</v>
      </c>
      <c r="J109" s="111" t="s">
        <v>15</v>
      </c>
      <c r="K109" s="111" t="s">
        <v>15</v>
      </c>
      <c r="L109" s="109">
        <f t="shared" ref="L109:L113" si="5">SUM(B109:K109)</f>
        <v>137</v>
      </c>
    </row>
    <row r="110" spans="1:12" s="107" customFormat="1">
      <c r="A110" s="107">
        <v>2020</v>
      </c>
      <c r="B110" s="111" t="s">
        <v>15</v>
      </c>
      <c r="C110" s="111">
        <v>2</v>
      </c>
      <c r="D110" s="111">
        <v>4</v>
      </c>
      <c r="E110" s="111">
        <v>48</v>
      </c>
      <c r="F110" s="111">
        <v>8</v>
      </c>
      <c r="G110" s="111">
        <v>12</v>
      </c>
      <c r="H110" s="111">
        <v>35</v>
      </c>
      <c r="I110" s="111">
        <v>25</v>
      </c>
      <c r="J110" s="111" t="s">
        <v>15</v>
      </c>
      <c r="K110" s="111" t="s">
        <v>15</v>
      </c>
      <c r="L110" s="109">
        <f t="shared" si="5"/>
        <v>134</v>
      </c>
    </row>
    <row r="111" spans="1:12" s="107" customFormat="1">
      <c r="A111" s="107">
        <v>2021</v>
      </c>
      <c r="B111" s="111" t="s">
        <v>15</v>
      </c>
      <c r="C111" s="111">
        <v>53</v>
      </c>
      <c r="D111" s="111">
        <v>59</v>
      </c>
      <c r="E111" s="111">
        <v>40</v>
      </c>
      <c r="F111" s="111">
        <v>27</v>
      </c>
      <c r="G111" s="111">
        <v>15</v>
      </c>
      <c r="H111" s="111">
        <v>24</v>
      </c>
      <c r="I111" s="111">
        <v>6</v>
      </c>
      <c r="J111" s="111" t="s">
        <v>15</v>
      </c>
      <c r="K111" s="111" t="s">
        <v>15</v>
      </c>
      <c r="L111" s="109">
        <f t="shared" si="5"/>
        <v>224</v>
      </c>
    </row>
    <row r="112" spans="1:12" s="107" customFormat="1">
      <c r="A112" s="107">
        <v>2022</v>
      </c>
      <c r="B112" s="111">
        <v>20</v>
      </c>
      <c r="C112" s="111">
        <v>31</v>
      </c>
      <c r="D112" s="111">
        <v>97</v>
      </c>
      <c r="E112" s="111">
        <v>284</v>
      </c>
      <c r="F112" s="111">
        <v>44</v>
      </c>
      <c r="G112" s="111">
        <v>6</v>
      </c>
      <c r="H112" s="111">
        <v>14</v>
      </c>
      <c r="I112" s="111">
        <v>4</v>
      </c>
      <c r="J112" s="111" t="s">
        <v>15</v>
      </c>
      <c r="K112" s="111" t="s">
        <v>15</v>
      </c>
      <c r="L112" s="109">
        <f t="shared" si="5"/>
        <v>500</v>
      </c>
    </row>
    <row r="113" spans="1:12" s="107" customFormat="1">
      <c r="A113" s="107">
        <v>2023</v>
      </c>
      <c r="B113" s="111" t="s">
        <v>15</v>
      </c>
      <c r="C113" s="111" t="s">
        <v>15</v>
      </c>
      <c r="D113" s="111" t="s">
        <v>15</v>
      </c>
      <c r="E113" s="111" t="s">
        <v>15</v>
      </c>
      <c r="F113" s="111" t="s">
        <v>15</v>
      </c>
      <c r="G113" s="111" t="s">
        <v>15</v>
      </c>
      <c r="H113" s="111">
        <v>4</v>
      </c>
      <c r="I113" s="111">
        <v>79</v>
      </c>
      <c r="J113" s="111" t="s">
        <v>15</v>
      </c>
      <c r="K113" s="111" t="s">
        <v>15</v>
      </c>
      <c r="L113" s="109">
        <f t="shared" si="5"/>
        <v>83</v>
      </c>
    </row>
    <row r="114" spans="1:12" s="107" customFormat="1" ht="11.4">
      <c r="A114" s="107" t="s">
        <v>346</v>
      </c>
      <c r="B114" s="111" t="s">
        <v>15</v>
      </c>
      <c r="C114" s="111">
        <v>7</v>
      </c>
      <c r="D114" s="111">
        <v>23</v>
      </c>
      <c r="E114" s="111">
        <v>2</v>
      </c>
      <c r="F114" s="111">
        <v>1</v>
      </c>
      <c r="G114" s="111">
        <v>14</v>
      </c>
      <c r="H114" s="111">
        <v>67</v>
      </c>
      <c r="I114" s="111">
        <v>12</v>
      </c>
      <c r="J114" s="111" t="s">
        <v>15</v>
      </c>
      <c r="K114" s="111" t="s">
        <v>15</v>
      </c>
      <c r="L114" s="109">
        <f t="shared" si="4"/>
        <v>126</v>
      </c>
    </row>
    <row r="115" spans="1:12" s="155" customFormat="1">
      <c r="A115" s="64"/>
      <c r="B115" s="112"/>
      <c r="C115" s="112"/>
      <c r="D115" s="112"/>
      <c r="E115" s="112"/>
      <c r="F115" s="112"/>
      <c r="G115" s="112"/>
      <c r="H115" s="112"/>
      <c r="I115" s="112"/>
      <c r="J115" s="112"/>
      <c r="K115" s="112"/>
      <c r="L115" s="112"/>
    </row>
    <row r="116" spans="1:12" s="64" customFormat="1">
      <c r="A116" s="59" t="s">
        <v>82</v>
      </c>
      <c r="B116" s="114"/>
      <c r="C116" s="114"/>
      <c r="D116" s="114"/>
      <c r="E116" s="114"/>
      <c r="F116" s="114"/>
      <c r="G116" s="114"/>
      <c r="H116" s="114"/>
      <c r="I116" s="114"/>
      <c r="J116" s="114"/>
      <c r="K116" s="114"/>
      <c r="L116" s="114"/>
    </row>
    <row r="117" spans="1:12" s="107" customFormat="1">
      <c r="A117" s="110">
        <v>1971</v>
      </c>
      <c r="B117" s="109" t="s">
        <v>15</v>
      </c>
      <c r="C117" s="109">
        <v>1</v>
      </c>
      <c r="D117" s="109">
        <v>152</v>
      </c>
      <c r="E117" s="109">
        <v>1991</v>
      </c>
      <c r="F117" s="109">
        <v>3597</v>
      </c>
      <c r="G117" s="109">
        <v>5066</v>
      </c>
      <c r="H117" s="109">
        <v>944</v>
      </c>
      <c r="I117" s="109">
        <v>298</v>
      </c>
      <c r="J117" s="109" t="s">
        <v>15</v>
      </c>
      <c r="K117" s="109" t="s">
        <v>15</v>
      </c>
      <c r="L117" s="109">
        <f t="shared" ref="L117:L149" si="6">SUM(B117:K117)</f>
        <v>12049</v>
      </c>
    </row>
    <row r="118" spans="1:12" s="107" customFormat="1">
      <c r="A118" s="110">
        <v>1972</v>
      </c>
      <c r="B118" s="109" t="s">
        <v>15</v>
      </c>
      <c r="C118" s="109">
        <v>0</v>
      </c>
      <c r="D118" s="109">
        <v>118</v>
      </c>
      <c r="E118" s="109">
        <v>2277</v>
      </c>
      <c r="F118" s="109">
        <v>4308</v>
      </c>
      <c r="G118" s="109">
        <v>4054</v>
      </c>
      <c r="H118" s="109">
        <v>855</v>
      </c>
      <c r="I118" s="109">
        <v>185</v>
      </c>
      <c r="J118" s="109" t="s">
        <v>15</v>
      </c>
      <c r="K118" s="109" t="s">
        <v>15</v>
      </c>
      <c r="L118" s="109">
        <f t="shared" si="6"/>
        <v>11797</v>
      </c>
    </row>
    <row r="119" spans="1:12" s="107" customFormat="1">
      <c r="A119" s="110">
        <v>1973</v>
      </c>
      <c r="B119" s="109" t="s">
        <v>15</v>
      </c>
      <c r="C119" s="109">
        <v>16</v>
      </c>
      <c r="D119" s="109">
        <v>139</v>
      </c>
      <c r="E119" s="109">
        <v>1356</v>
      </c>
      <c r="F119" s="109">
        <v>4341</v>
      </c>
      <c r="G119" s="109">
        <v>7605</v>
      </c>
      <c r="H119" s="109">
        <v>2864</v>
      </c>
      <c r="I119" s="109">
        <v>1628</v>
      </c>
      <c r="J119" s="109" t="s">
        <v>15</v>
      </c>
      <c r="K119" s="109" t="s">
        <v>15</v>
      </c>
      <c r="L119" s="109">
        <f t="shared" si="6"/>
        <v>17949</v>
      </c>
    </row>
    <row r="120" spans="1:12" s="107" customFormat="1">
      <c r="A120" s="110">
        <v>1974</v>
      </c>
      <c r="B120" s="109" t="s">
        <v>15</v>
      </c>
      <c r="C120" s="109">
        <v>30</v>
      </c>
      <c r="D120" s="109">
        <v>56</v>
      </c>
      <c r="E120" s="109">
        <v>1445</v>
      </c>
      <c r="F120" s="109">
        <v>7381</v>
      </c>
      <c r="G120" s="109">
        <v>6345</v>
      </c>
      <c r="H120" s="109">
        <v>2580</v>
      </c>
      <c r="I120" s="109">
        <v>106</v>
      </c>
      <c r="J120" s="109" t="s">
        <v>15</v>
      </c>
      <c r="K120" s="109" t="s">
        <v>15</v>
      </c>
      <c r="L120" s="109">
        <f t="shared" si="6"/>
        <v>17943</v>
      </c>
    </row>
    <row r="121" spans="1:12" s="107" customFormat="1">
      <c r="A121" s="110">
        <v>1975</v>
      </c>
      <c r="B121" s="109" t="s">
        <v>15</v>
      </c>
      <c r="C121" s="109">
        <v>7</v>
      </c>
      <c r="D121" s="109">
        <v>138</v>
      </c>
      <c r="E121" s="109">
        <v>2927</v>
      </c>
      <c r="F121" s="109">
        <v>4590</v>
      </c>
      <c r="G121" s="109">
        <v>4753</v>
      </c>
      <c r="H121" s="109">
        <v>1273</v>
      </c>
      <c r="I121" s="109">
        <v>166</v>
      </c>
      <c r="J121" s="109" t="s">
        <v>15</v>
      </c>
      <c r="K121" s="109" t="s">
        <v>15</v>
      </c>
      <c r="L121" s="109">
        <f t="shared" si="6"/>
        <v>13854</v>
      </c>
    </row>
    <row r="122" spans="1:12" s="107" customFormat="1">
      <c r="A122" s="110">
        <v>1976</v>
      </c>
      <c r="B122" s="109" t="s">
        <v>15</v>
      </c>
      <c r="C122" s="109" t="s">
        <v>15</v>
      </c>
      <c r="D122" s="109">
        <v>161</v>
      </c>
      <c r="E122" s="109">
        <v>3647</v>
      </c>
      <c r="F122" s="109">
        <v>8052</v>
      </c>
      <c r="G122" s="109">
        <v>8383</v>
      </c>
      <c r="H122" s="109">
        <v>2226</v>
      </c>
      <c r="I122" s="109">
        <v>910</v>
      </c>
      <c r="J122" s="109" t="s">
        <v>15</v>
      </c>
      <c r="K122" s="109" t="s">
        <v>15</v>
      </c>
      <c r="L122" s="109">
        <f t="shared" si="6"/>
        <v>23379</v>
      </c>
    </row>
    <row r="123" spans="1:12" s="107" customFormat="1">
      <c r="A123" s="110">
        <v>1977</v>
      </c>
      <c r="B123" s="109" t="s">
        <v>15</v>
      </c>
      <c r="C123" s="109" t="s">
        <v>15</v>
      </c>
      <c r="D123" s="109">
        <v>693</v>
      </c>
      <c r="E123" s="109">
        <v>1887</v>
      </c>
      <c r="F123" s="109">
        <v>10792</v>
      </c>
      <c r="G123" s="109">
        <v>5462</v>
      </c>
      <c r="H123" s="109">
        <v>1204</v>
      </c>
      <c r="I123" s="109">
        <v>190</v>
      </c>
      <c r="J123" s="109" t="s">
        <v>15</v>
      </c>
      <c r="K123" s="109" t="s">
        <v>15</v>
      </c>
      <c r="L123" s="109">
        <f t="shared" si="6"/>
        <v>20228</v>
      </c>
    </row>
    <row r="124" spans="1:12" s="107" customFormat="1">
      <c r="A124" s="110">
        <v>1978</v>
      </c>
      <c r="B124" s="109" t="s">
        <v>15</v>
      </c>
      <c r="C124" s="109" t="s">
        <v>15</v>
      </c>
      <c r="D124" s="109">
        <v>75</v>
      </c>
      <c r="E124" s="109">
        <v>2466</v>
      </c>
      <c r="F124" s="109">
        <v>5122</v>
      </c>
      <c r="G124" s="109">
        <v>3907</v>
      </c>
      <c r="H124" s="109">
        <v>903</v>
      </c>
      <c r="I124" s="109">
        <v>263</v>
      </c>
      <c r="J124" s="109">
        <v>1</v>
      </c>
      <c r="K124" s="109" t="s">
        <v>15</v>
      </c>
      <c r="L124" s="109">
        <f t="shared" si="6"/>
        <v>12737</v>
      </c>
    </row>
    <row r="125" spans="1:12" s="107" customFormat="1">
      <c r="A125" s="110">
        <v>1979</v>
      </c>
      <c r="B125" s="109" t="s">
        <v>15</v>
      </c>
      <c r="C125" s="109" t="s">
        <v>15</v>
      </c>
      <c r="D125" s="109">
        <v>267</v>
      </c>
      <c r="E125" s="109">
        <v>4</v>
      </c>
      <c r="F125" s="109">
        <v>5920</v>
      </c>
      <c r="G125" s="109">
        <v>5372</v>
      </c>
      <c r="H125" s="109">
        <v>151</v>
      </c>
      <c r="I125" s="109">
        <v>65</v>
      </c>
      <c r="J125" s="109">
        <v>1</v>
      </c>
      <c r="K125" s="109" t="s">
        <v>15</v>
      </c>
      <c r="L125" s="109">
        <f t="shared" si="6"/>
        <v>11780</v>
      </c>
    </row>
    <row r="126" spans="1:12" s="107" customFormat="1">
      <c r="A126" s="110">
        <v>1980</v>
      </c>
      <c r="B126" s="109" t="s">
        <v>15</v>
      </c>
      <c r="C126" s="109" t="s">
        <v>15</v>
      </c>
      <c r="D126" s="109">
        <v>302</v>
      </c>
      <c r="E126" s="109">
        <v>305</v>
      </c>
      <c r="F126" s="109">
        <v>1963</v>
      </c>
      <c r="G126" s="109">
        <v>3744</v>
      </c>
      <c r="H126" s="109">
        <v>531</v>
      </c>
      <c r="I126" s="109">
        <v>177</v>
      </c>
      <c r="J126" s="109" t="s">
        <v>15</v>
      </c>
      <c r="K126" s="109" t="s">
        <v>15</v>
      </c>
      <c r="L126" s="109">
        <f t="shared" si="6"/>
        <v>7022</v>
      </c>
    </row>
    <row r="127" spans="1:12" s="107" customFormat="1">
      <c r="A127" s="110">
        <v>1981</v>
      </c>
      <c r="B127" s="109" t="s">
        <v>15</v>
      </c>
      <c r="C127" s="109" t="s">
        <v>15</v>
      </c>
      <c r="D127" s="109">
        <v>1267</v>
      </c>
      <c r="E127" s="109">
        <v>0</v>
      </c>
      <c r="F127" s="109">
        <v>5094</v>
      </c>
      <c r="G127" s="109">
        <v>4747</v>
      </c>
      <c r="H127" s="109">
        <v>67</v>
      </c>
      <c r="I127" s="109">
        <v>65</v>
      </c>
      <c r="J127" s="109">
        <v>0</v>
      </c>
      <c r="K127" s="109" t="s">
        <v>15</v>
      </c>
      <c r="L127" s="109">
        <f t="shared" si="6"/>
        <v>11240</v>
      </c>
    </row>
    <row r="128" spans="1:12" s="107" customFormat="1">
      <c r="A128" s="110">
        <v>1982</v>
      </c>
      <c r="B128" s="109" t="s">
        <v>15</v>
      </c>
      <c r="C128" s="109" t="s">
        <v>15</v>
      </c>
      <c r="D128" s="109">
        <v>544</v>
      </c>
      <c r="E128" s="109">
        <v>688</v>
      </c>
      <c r="F128" s="109">
        <v>3503</v>
      </c>
      <c r="G128" s="109">
        <v>345</v>
      </c>
      <c r="H128" s="109">
        <v>293</v>
      </c>
      <c r="I128" s="109">
        <v>398</v>
      </c>
      <c r="J128" s="109">
        <v>0</v>
      </c>
      <c r="K128" s="109" t="s">
        <v>15</v>
      </c>
      <c r="L128" s="109">
        <f t="shared" si="6"/>
        <v>5771</v>
      </c>
    </row>
    <row r="129" spans="1:12" s="107" customFormat="1">
      <c r="A129" s="110">
        <v>1983</v>
      </c>
      <c r="B129" s="109" t="s">
        <v>15</v>
      </c>
      <c r="C129" s="109" t="s">
        <v>15</v>
      </c>
      <c r="D129" s="109">
        <v>232</v>
      </c>
      <c r="E129" s="109">
        <v>228</v>
      </c>
      <c r="F129" s="109">
        <v>3939</v>
      </c>
      <c r="G129" s="109">
        <v>1848</v>
      </c>
      <c r="H129" s="109">
        <v>484</v>
      </c>
      <c r="I129" s="109">
        <v>255</v>
      </c>
      <c r="J129" s="109">
        <v>18</v>
      </c>
      <c r="K129" s="109" t="s">
        <v>15</v>
      </c>
      <c r="L129" s="109">
        <f t="shared" si="6"/>
        <v>7004</v>
      </c>
    </row>
    <row r="130" spans="1:12" s="107" customFormat="1">
      <c r="A130" s="110">
        <v>1984</v>
      </c>
      <c r="B130" s="109" t="s">
        <v>15</v>
      </c>
      <c r="C130" s="109" t="s">
        <v>15</v>
      </c>
      <c r="D130" s="109">
        <v>52</v>
      </c>
      <c r="E130" s="109">
        <v>159</v>
      </c>
      <c r="F130" s="109">
        <v>922</v>
      </c>
      <c r="G130" s="109">
        <v>776</v>
      </c>
      <c r="H130" s="109">
        <v>29</v>
      </c>
      <c r="I130" s="109">
        <v>0</v>
      </c>
      <c r="J130" s="109">
        <v>0</v>
      </c>
      <c r="K130" s="109" t="s">
        <v>15</v>
      </c>
      <c r="L130" s="109">
        <f t="shared" si="6"/>
        <v>1938</v>
      </c>
    </row>
    <row r="131" spans="1:12" s="107" customFormat="1">
      <c r="A131" s="110">
        <v>1985</v>
      </c>
      <c r="B131" s="109" t="s">
        <v>15</v>
      </c>
      <c r="C131" s="109" t="s">
        <v>15</v>
      </c>
      <c r="D131" s="109">
        <v>907</v>
      </c>
      <c r="E131" s="109">
        <v>426</v>
      </c>
      <c r="F131" s="109">
        <v>1561</v>
      </c>
      <c r="G131" s="109">
        <v>922</v>
      </c>
      <c r="H131" s="109">
        <v>118</v>
      </c>
      <c r="I131" s="109">
        <v>153</v>
      </c>
      <c r="J131" s="109">
        <v>0</v>
      </c>
      <c r="K131" s="109" t="s">
        <v>15</v>
      </c>
      <c r="L131" s="109">
        <f t="shared" si="6"/>
        <v>4087</v>
      </c>
    </row>
    <row r="132" spans="1:12" s="107" customFormat="1">
      <c r="A132" s="107">
        <v>1986</v>
      </c>
      <c r="B132" s="109" t="s">
        <v>15</v>
      </c>
      <c r="C132" s="109" t="s">
        <v>15</v>
      </c>
      <c r="D132" s="109">
        <v>864</v>
      </c>
      <c r="E132" s="109">
        <v>826</v>
      </c>
      <c r="F132" s="109">
        <v>5453</v>
      </c>
      <c r="G132" s="109">
        <v>414</v>
      </c>
      <c r="H132" s="109">
        <v>345</v>
      </c>
      <c r="I132" s="109">
        <v>739</v>
      </c>
      <c r="J132" s="109" t="s">
        <v>15</v>
      </c>
      <c r="K132" s="109" t="s">
        <v>15</v>
      </c>
      <c r="L132" s="109">
        <f t="shared" si="6"/>
        <v>8641</v>
      </c>
    </row>
    <row r="133" spans="1:12" s="107" customFormat="1">
      <c r="A133" s="107">
        <v>1987</v>
      </c>
      <c r="B133" s="109" t="s">
        <v>15</v>
      </c>
      <c r="C133" s="109" t="s">
        <v>15</v>
      </c>
      <c r="D133" s="109">
        <v>1014</v>
      </c>
      <c r="E133" s="109">
        <v>945</v>
      </c>
      <c r="F133" s="109">
        <v>3145</v>
      </c>
      <c r="G133" s="109">
        <v>1584</v>
      </c>
      <c r="H133" s="109">
        <v>1198</v>
      </c>
      <c r="I133" s="109">
        <v>821</v>
      </c>
      <c r="J133" s="109" t="s">
        <v>15</v>
      </c>
      <c r="K133" s="109" t="s">
        <v>15</v>
      </c>
      <c r="L133" s="109">
        <f t="shared" si="6"/>
        <v>8707</v>
      </c>
    </row>
    <row r="134" spans="1:12" s="107" customFormat="1">
      <c r="A134" s="107">
        <v>1988</v>
      </c>
      <c r="B134" s="109" t="s">
        <v>15</v>
      </c>
      <c r="C134" s="109" t="s">
        <v>15</v>
      </c>
      <c r="D134" s="109">
        <v>855</v>
      </c>
      <c r="E134" s="109">
        <v>1053</v>
      </c>
      <c r="F134" s="109">
        <v>4793</v>
      </c>
      <c r="G134" s="109">
        <v>4021</v>
      </c>
      <c r="H134" s="109">
        <v>875</v>
      </c>
      <c r="I134" s="109">
        <v>815</v>
      </c>
      <c r="J134" s="109" t="s">
        <v>15</v>
      </c>
      <c r="K134" s="109" t="s">
        <v>15</v>
      </c>
      <c r="L134" s="109">
        <f t="shared" si="6"/>
        <v>12412</v>
      </c>
    </row>
    <row r="135" spans="1:12" s="107" customFormat="1">
      <c r="A135" s="107">
        <v>1989</v>
      </c>
      <c r="B135" s="109" t="s">
        <v>15</v>
      </c>
      <c r="C135" s="109" t="s">
        <v>15</v>
      </c>
      <c r="D135" s="109">
        <v>938</v>
      </c>
      <c r="E135" s="109">
        <v>1652</v>
      </c>
      <c r="F135" s="109">
        <v>4229</v>
      </c>
      <c r="G135" s="109">
        <v>1405</v>
      </c>
      <c r="H135" s="109">
        <v>491</v>
      </c>
      <c r="I135" s="109">
        <v>473</v>
      </c>
      <c r="J135" s="109" t="s">
        <v>15</v>
      </c>
      <c r="K135" s="109" t="s">
        <v>15</v>
      </c>
      <c r="L135" s="109">
        <f t="shared" si="6"/>
        <v>9188</v>
      </c>
    </row>
    <row r="136" spans="1:12" s="107" customFormat="1">
      <c r="A136" s="107">
        <v>1990</v>
      </c>
      <c r="B136" s="109" t="s">
        <v>15</v>
      </c>
      <c r="C136" s="109" t="s">
        <v>15</v>
      </c>
      <c r="D136" s="109">
        <v>459</v>
      </c>
      <c r="E136" s="109">
        <v>1423</v>
      </c>
      <c r="F136" s="109">
        <v>1555</v>
      </c>
      <c r="G136" s="109">
        <v>560</v>
      </c>
      <c r="H136" s="109">
        <v>184</v>
      </c>
      <c r="I136" s="109">
        <v>120</v>
      </c>
      <c r="J136" s="109" t="s">
        <v>15</v>
      </c>
      <c r="K136" s="109" t="s">
        <v>15</v>
      </c>
      <c r="L136" s="109">
        <f t="shared" si="6"/>
        <v>4301</v>
      </c>
    </row>
    <row r="137" spans="1:12" s="107" customFormat="1">
      <c r="A137" s="107">
        <v>1991</v>
      </c>
      <c r="B137" s="109" t="s">
        <v>15</v>
      </c>
      <c r="C137" s="109" t="s">
        <v>15</v>
      </c>
      <c r="D137" s="109">
        <v>571</v>
      </c>
      <c r="E137" s="109">
        <v>2044</v>
      </c>
      <c r="F137" s="109">
        <v>894</v>
      </c>
      <c r="G137" s="109">
        <v>587</v>
      </c>
      <c r="H137" s="109">
        <v>527</v>
      </c>
      <c r="I137" s="109">
        <v>439</v>
      </c>
      <c r="J137" s="109" t="s">
        <v>15</v>
      </c>
      <c r="K137" s="109" t="s">
        <v>15</v>
      </c>
      <c r="L137" s="109">
        <f t="shared" si="6"/>
        <v>5062</v>
      </c>
    </row>
    <row r="138" spans="1:12" s="107" customFormat="1">
      <c r="A138" s="107">
        <v>1992</v>
      </c>
      <c r="B138" s="109" t="s">
        <v>15</v>
      </c>
      <c r="C138" s="109" t="s">
        <v>15</v>
      </c>
      <c r="D138" s="109">
        <v>1405</v>
      </c>
      <c r="E138" s="109" t="s">
        <v>15</v>
      </c>
      <c r="F138" s="109">
        <v>1119</v>
      </c>
      <c r="G138" s="109">
        <v>1684</v>
      </c>
      <c r="H138" s="109">
        <v>746</v>
      </c>
      <c r="I138" s="109">
        <v>884</v>
      </c>
      <c r="J138" s="109" t="s">
        <v>15</v>
      </c>
      <c r="K138" s="109" t="s">
        <v>15</v>
      </c>
      <c r="L138" s="109">
        <f t="shared" si="6"/>
        <v>5838</v>
      </c>
    </row>
    <row r="139" spans="1:12" s="107" customFormat="1">
      <c r="A139" s="107">
        <v>1993</v>
      </c>
      <c r="B139" s="109" t="s">
        <v>15</v>
      </c>
      <c r="C139" s="109" t="s">
        <v>15</v>
      </c>
      <c r="D139" s="109">
        <v>1352</v>
      </c>
      <c r="E139" s="109">
        <v>1083</v>
      </c>
      <c r="F139" s="109">
        <v>1516</v>
      </c>
      <c r="G139" s="109">
        <v>770</v>
      </c>
      <c r="H139" s="109">
        <v>725</v>
      </c>
      <c r="I139" s="109">
        <v>462</v>
      </c>
      <c r="J139" s="109" t="s">
        <v>15</v>
      </c>
      <c r="K139" s="109" t="s">
        <v>15</v>
      </c>
      <c r="L139" s="109">
        <f t="shared" si="6"/>
        <v>5908</v>
      </c>
    </row>
    <row r="140" spans="1:12" s="107" customFormat="1">
      <c r="A140" s="107">
        <v>1994</v>
      </c>
      <c r="B140" s="109" t="s">
        <v>15</v>
      </c>
      <c r="C140" s="109" t="s">
        <v>15</v>
      </c>
      <c r="D140" s="109">
        <v>813</v>
      </c>
      <c r="E140" s="109">
        <v>831</v>
      </c>
      <c r="F140" s="109" t="s">
        <v>15</v>
      </c>
      <c r="G140" s="109" t="s">
        <v>15</v>
      </c>
      <c r="H140" s="109">
        <v>201</v>
      </c>
      <c r="I140" s="109">
        <v>289</v>
      </c>
      <c r="J140" s="109" t="s">
        <v>15</v>
      </c>
      <c r="K140" s="109" t="s">
        <v>15</v>
      </c>
      <c r="L140" s="109">
        <f t="shared" si="6"/>
        <v>2134</v>
      </c>
    </row>
    <row r="141" spans="1:12" s="107" customFormat="1">
      <c r="A141" s="107">
        <v>1995</v>
      </c>
      <c r="B141" s="109" t="s">
        <v>15</v>
      </c>
      <c r="C141" s="109" t="s">
        <v>15</v>
      </c>
      <c r="D141" s="109">
        <v>583</v>
      </c>
      <c r="E141" s="109">
        <v>987</v>
      </c>
      <c r="F141" s="109" t="s">
        <v>15</v>
      </c>
      <c r="G141" s="109">
        <v>1596</v>
      </c>
      <c r="H141" s="109">
        <v>808</v>
      </c>
      <c r="I141" s="109">
        <v>694</v>
      </c>
      <c r="J141" s="109" t="s">
        <v>15</v>
      </c>
      <c r="K141" s="109" t="s">
        <v>15</v>
      </c>
      <c r="L141" s="109">
        <f t="shared" si="6"/>
        <v>4668</v>
      </c>
    </row>
    <row r="142" spans="1:12" s="107" customFormat="1">
      <c r="A142" s="107">
        <v>1996</v>
      </c>
      <c r="B142" s="109" t="s">
        <v>15</v>
      </c>
      <c r="C142" s="109" t="s">
        <v>15</v>
      </c>
      <c r="D142" s="109">
        <v>1023</v>
      </c>
      <c r="E142" s="109">
        <v>1125</v>
      </c>
      <c r="F142" s="109" t="s">
        <v>15</v>
      </c>
      <c r="G142" s="109">
        <v>1308</v>
      </c>
      <c r="H142" s="109">
        <v>773</v>
      </c>
      <c r="I142" s="109">
        <v>529</v>
      </c>
      <c r="J142" s="109" t="s">
        <v>15</v>
      </c>
      <c r="K142" s="109" t="s">
        <v>15</v>
      </c>
      <c r="L142" s="109">
        <f t="shared" si="6"/>
        <v>4758</v>
      </c>
    </row>
    <row r="143" spans="1:12" s="107" customFormat="1">
      <c r="A143" s="107">
        <v>1997</v>
      </c>
      <c r="B143" s="109" t="s">
        <v>15</v>
      </c>
      <c r="C143" s="109">
        <v>226</v>
      </c>
      <c r="D143" s="109">
        <v>1388</v>
      </c>
      <c r="E143" s="109">
        <v>1331</v>
      </c>
      <c r="F143" s="109" t="s">
        <v>15</v>
      </c>
      <c r="G143" s="109">
        <v>1296</v>
      </c>
      <c r="H143" s="109">
        <v>728</v>
      </c>
      <c r="I143" s="109">
        <v>202</v>
      </c>
      <c r="J143" s="109" t="s">
        <v>15</v>
      </c>
      <c r="K143" s="109" t="s">
        <v>15</v>
      </c>
      <c r="L143" s="109">
        <f t="shared" si="6"/>
        <v>5171</v>
      </c>
    </row>
    <row r="144" spans="1:12" s="107" customFormat="1">
      <c r="A144" s="107">
        <v>1998</v>
      </c>
      <c r="B144" s="109" t="s">
        <v>15</v>
      </c>
      <c r="C144" s="109">
        <v>667</v>
      </c>
      <c r="D144" s="109">
        <v>1339</v>
      </c>
      <c r="E144" s="109">
        <v>1175</v>
      </c>
      <c r="F144" s="109" t="s">
        <v>15</v>
      </c>
      <c r="G144" s="109">
        <v>950</v>
      </c>
      <c r="H144" s="109">
        <v>217</v>
      </c>
      <c r="I144" s="109">
        <v>148</v>
      </c>
      <c r="J144" s="109" t="s">
        <v>15</v>
      </c>
      <c r="K144" s="109" t="s">
        <v>15</v>
      </c>
      <c r="L144" s="109">
        <f t="shared" si="6"/>
        <v>4496</v>
      </c>
    </row>
    <row r="145" spans="1:12" s="107" customFormat="1">
      <c r="A145" s="107">
        <v>1999</v>
      </c>
      <c r="B145" s="109" t="s">
        <v>15</v>
      </c>
      <c r="C145" s="109">
        <v>148</v>
      </c>
      <c r="D145" s="109">
        <v>389</v>
      </c>
      <c r="E145" s="109">
        <v>456</v>
      </c>
      <c r="F145" s="109">
        <v>284</v>
      </c>
      <c r="G145" s="109">
        <v>135</v>
      </c>
      <c r="H145" s="109">
        <v>26</v>
      </c>
      <c r="I145" s="109">
        <v>104</v>
      </c>
      <c r="J145" s="109" t="s">
        <v>15</v>
      </c>
      <c r="K145" s="109" t="s">
        <v>15</v>
      </c>
      <c r="L145" s="109">
        <f t="shared" si="6"/>
        <v>1542</v>
      </c>
    </row>
    <row r="146" spans="1:12" s="107" customFormat="1">
      <c r="A146" s="107">
        <v>2000</v>
      </c>
      <c r="B146" s="109" t="s">
        <v>15</v>
      </c>
      <c r="C146" s="109">
        <v>81</v>
      </c>
      <c r="D146" s="109">
        <v>460</v>
      </c>
      <c r="E146" s="109">
        <v>486</v>
      </c>
      <c r="F146" s="109">
        <v>374</v>
      </c>
      <c r="G146" s="109">
        <v>551</v>
      </c>
      <c r="H146" s="109">
        <v>523</v>
      </c>
      <c r="I146" s="109">
        <v>222</v>
      </c>
      <c r="J146" s="109" t="s">
        <v>15</v>
      </c>
      <c r="K146" s="109" t="s">
        <v>15</v>
      </c>
      <c r="L146" s="109">
        <f t="shared" si="6"/>
        <v>2697</v>
      </c>
    </row>
    <row r="147" spans="1:12" s="107" customFormat="1">
      <c r="A147" s="107">
        <v>2001</v>
      </c>
      <c r="B147" s="109" t="s">
        <v>15</v>
      </c>
      <c r="C147" s="109">
        <v>446</v>
      </c>
      <c r="D147" s="109">
        <v>1264</v>
      </c>
      <c r="E147" s="109">
        <v>1033</v>
      </c>
      <c r="F147" s="109">
        <v>495</v>
      </c>
      <c r="G147" s="109">
        <v>1081</v>
      </c>
      <c r="H147" s="109">
        <v>591</v>
      </c>
      <c r="I147" s="109">
        <v>338</v>
      </c>
      <c r="J147" s="109" t="s">
        <v>15</v>
      </c>
      <c r="K147" s="109" t="s">
        <v>15</v>
      </c>
      <c r="L147" s="109">
        <f t="shared" si="6"/>
        <v>5248</v>
      </c>
    </row>
    <row r="148" spans="1:12" s="107" customFormat="1">
      <c r="A148" s="107">
        <v>2002</v>
      </c>
      <c r="B148" s="109">
        <v>186</v>
      </c>
      <c r="C148" s="109">
        <v>345</v>
      </c>
      <c r="D148" s="109">
        <v>788</v>
      </c>
      <c r="E148" s="109">
        <v>471</v>
      </c>
      <c r="F148" s="109">
        <v>278</v>
      </c>
      <c r="G148" s="109">
        <v>411</v>
      </c>
      <c r="H148" s="109">
        <v>746</v>
      </c>
      <c r="I148" s="109">
        <v>1166</v>
      </c>
      <c r="J148" s="109" t="s">
        <v>15</v>
      </c>
      <c r="K148" s="109" t="s">
        <v>15</v>
      </c>
      <c r="L148" s="109">
        <f t="shared" si="6"/>
        <v>4391</v>
      </c>
    </row>
    <row r="149" spans="1:12" s="107" customFormat="1">
      <c r="A149" s="107">
        <v>2003</v>
      </c>
      <c r="B149" s="109">
        <v>41</v>
      </c>
      <c r="C149" s="109">
        <v>265</v>
      </c>
      <c r="D149" s="109">
        <v>884</v>
      </c>
      <c r="E149" s="109">
        <v>528</v>
      </c>
      <c r="F149" s="109">
        <v>470</v>
      </c>
      <c r="G149" s="109">
        <v>626</v>
      </c>
      <c r="H149" s="109">
        <v>927</v>
      </c>
      <c r="I149" s="109">
        <v>821</v>
      </c>
      <c r="J149" s="109" t="s">
        <v>15</v>
      </c>
      <c r="K149" s="109" t="s">
        <v>15</v>
      </c>
      <c r="L149" s="109">
        <f t="shared" si="6"/>
        <v>4562</v>
      </c>
    </row>
    <row r="150" spans="1:12" s="107" customFormat="1">
      <c r="A150" s="107">
        <v>2004</v>
      </c>
      <c r="B150" s="109">
        <v>485</v>
      </c>
      <c r="C150" s="109">
        <v>1060</v>
      </c>
      <c r="D150" s="109">
        <v>1279</v>
      </c>
      <c r="E150" s="109">
        <v>628</v>
      </c>
      <c r="F150" s="109">
        <v>383</v>
      </c>
      <c r="G150" s="109">
        <v>405</v>
      </c>
      <c r="H150" s="109">
        <v>496</v>
      </c>
      <c r="I150" s="109">
        <v>103</v>
      </c>
      <c r="J150" s="109" t="s">
        <v>15</v>
      </c>
      <c r="K150" s="109" t="s">
        <v>15</v>
      </c>
      <c r="L150" s="109">
        <f>SUM(B150:K150)</f>
        <v>4839</v>
      </c>
    </row>
    <row r="151" spans="1:12" s="107" customFormat="1">
      <c r="A151" s="107">
        <v>2005</v>
      </c>
      <c r="B151" s="109">
        <v>296</v>
      </c>
      <c r="C151" s="109">
        <v>145</v>
      </c>
      <c r="D151" s="109">
        <v>554</v>
      </c>
      <c r="E151" s="109">
        <v>1953</v>
      </c>
      <c r="F151" s="109" t="s">
        <v>15</v>
      </c>
      <c r="G151" s="109" t="s">
        <v>15</v>
      </c>
      <c r="H151" s="109">
        <v>1005</v>
      </c>
      <c r="I151" s="109">
        <v>326</v>
      </c>
      <c r="J151" s="109" t="s">
        <v>15</v>
      </c>
      <c r="K151" s="109" t="s">
        <v>15</v>
      </c>
      <c r="L151" s="109">
        <f>SUM(B151:K151)</f>
        <v>4279</v>
      </c>
    </row>
    <row r="152" spans="1:12" s="107" customFormat="1">
      <c r="A152" s="107">
        <v>2006</v>
      </c>
      <c r="B152" s="111" t="s">
        <v>15</v>
      </c>
      <c r="C152" s="111" t="s">
        <v>15</v>
      </c>
      <c r="D152" s="111" t="s">
        <v>15</v>
      </c>
      <c r="E152" s="111">
        <v>838</v>
      </c>
      <c r="F152" s="111">
        <v>471</v>
      </c>
      <c r="G152" s="111">
        <v>151</v>
      </c>
      <c r="H152" s="111">
        <v>413</v>
      </c>
      <c r="I152" s="111">
        <v>250</v>
      </c>
      <c r="J152" s="111">
        <v>93</v>
      </c>
      <c r="K152" s="111" t="s">
        <v>15</v>
      </c>
      <c r="L152" s="109">
        <f>SUM(B152:K152)</f>
        <v>2216</v>
      </c>
    </row>
    <row r="153" spans="1:12" s="107" customFormat="1">
      <c r="A153" s="107">
        <v>2007</v>
      </c>
      <c r="B153" s="111" t="s">
        <v>15</v>
      </c>
      <c r="C153" s="111">
        <v>81</v>
      </c>
      <c r="D153" s="111">
        <v>347</v>
      </c>
      <c r="E153" s="111">
        <v>286</v>
      </c>
      <c r="F153" s="111">
        <v>94</v>
      </c>
      <c r="G153" s="111">
        <v>170</v>
      </c>
      <c r="H153" s="111">
        <v>91</v>
      </c>
      <c r="I153" s="111">
        <v>29</v>
      </c>
      <c r="J153" s="111">
        <v>6</v>
      </c>
      <c r="K153" s="111" t="s">
        <v>15</v>
      </c>
      <c r="L153" s="109">
        <f>SUM(B153:K153)</f>
        <v>1104</v>
      </c>
    </row>
    <row r="154" spans="1:12" s="107" customFormat="1">
      <c r="A154" s="107">
        <v>2008</v>
      </c>
      <c r="B154" s="111" t="s">
        <v>15</v>
      </c>
      <c r="C154" s="111" t="s">
        <v>15</v>
      </c>
      <c r="D154" s="111" t="s">
        <v>15</v>
      </c>
      <c r="E154" s="111" t="s">
        <v>15</v>
      </c>
      <c r="F154" s="111" t="s">
        <v>15</v>
      </c>
      <c r="G154" s="111" t="s">
        <v>15</v>
      </c>
      <c r="H154" s="111" t="s">
        <v>15</v>
      </c>
      <c r="I154" s="111" t="s">
        <v>15</v>
      </c>
      <c r="J154" s="111" t="s">
        <v>15</v>
      </c>
      <c r="K154" s="111" t="s">
        <v>15</v>
      </c>
      <c r="L154" s="109" t="s">
        <v>15</v>
      </c>
    </row>
    <row r="155" spans="1:12" s="107" customFormat="1">
      <c r="A155" s="107">
        <v>2009</v>
      </c>
      <c r="B155" s="111" t="s">
        <v>15</v>
      </c>
      <c r="C155" s="111" t="s">
        <v>15</v>
      </c>
      <c r="D155" s="111" t="s">
        <v>15</v>
      </c>
      <c r="E155" s="111" t="s">
        <v>15</v>
      </c>
      <c r="F155" s="111" t="s">
        <v>15</v>
      </c>
      <c r="G155" s="111" t="s">
        <v>15</v>
      </c>
      <c r="H155" s="111">
        <v>286</v>
      </c>
      <c r="I155" s="111" t="s">
        <v>15</v>
      </c>
      <c r="J155" s="111" t="s">
        <v>15</v>
      </c>
      <c r="K155" s="111" t="s">
        <v>15</v>
      </c>
      <c r="L155" s="109">
        <f t="shared" ref="L155:L170" si="7">SUM(B155:K155)</f>
        <v>286</v>
      </c>
    </row>
    <row r="156" spans="1:12" s="107" customFormat="1">
      <c r="A156" s="107">
        <v>2010</v>
      </c>
      <c r="B156" s="111" t="s">
        <v>15</v>
      </c>
      <c r="C156" s="111" t="s">
        <v>15</v>
      </c>
      <c r="D156" s="111">
        <v>477</v>
      </c>
      <c r="E156" s="111">
        <v>411</v>
      </c>
      <c r="F156" s="111">
        <v>290</v>
      </c>
      <c r="G156" s="111">
        <f>185+96+46+19</f>
        <v>346</v>
      </c>
      <c r="H156" s="111" t="s">
        <v>15</v>
      </c>
      <c r="I156" s="111" t="s">
        <v>15</v>
      </c>
      <c r="J156" s="111" t="s">
        <v>15</v>
      </c>
      <c r="K156" s="111" t="s">
        <v>15</v>
      </c>
      <c r="L156" s="109">
        <f t="shared" si="7"/>
        <v>1524</v>
      </c>
    </row>
    <row r="157" spans="1:12" s="107" customFormat="1">
      <c r="A157" s="107">
        <v>2011</v>
      </c>
      <c r="B157" s="111" t="s">
        <v>15</v>
      </c>
      <c r="C157" s="111">
        <v>60</v>
      </c>
      <c r="D157" s="111">
        <v>325</v>
      </c>
      <c r="E157" s="111">
        <v>229</v>
      </c>
      <c r="F157" s="111">
        <v>22</v>
      </c>
      <c r="G157" s="111">
        <v>101</v>
      </c>
      <c r="H157" s="111" t="s">
        <v>15</v>
      </c>
      <c r="I157" s="111">
        <v>11</v>
      </c>
      <c r="J157" s="111" t="s">
        <v>15</v>
      </c>
      <c r="K157" s="111" t="s">
        <v>15</v>
      </c>
      <c r="L157" s="109">
        <f t="shared" si="7"/>
        <v>748</v>
      </c>
    </row>
    <row r="158" spans="1:12" s="107" customFormat="1">
      <c r="A158" s="107">
        <v>2012</v>
      </c>
      <c r="B158" s="111" t="s">
        <v>15</v>
      </c>
      <c r="C158" s="111">
        <v>155</v>
      </c>
      <c r="D158" s="111">
        <v>475</v>
      </c>
      <c r="E158" s="111">
        <v>335</v>
      </c>
      <c r="F158" s="111">
        <v>114</v>
      </c>
      <c r="G158" s="111">
        <v>312</v>
      </c>
      <c r="H158" s="111">
        <v>465</v>
      </c>
      <c r="I158" s="111">
        <v>256</v>
      </c>
      <c r="J158" s="111" t="s">
        <v>15</v>
      </c>
      <c r="K158" s="111" t="s">
        <v>15</v>
      </c>
      <c r="L158" s="109">
        <f t="shared" si="7"/>
        <v>2112</v>
      </c>
    </row>
    <row r="159" spans="1:12" s="107" customFormat="1">
      <c r="A159" s="107">
        <v>2013</v>
      </c>
      <c r="B159" s="111" t="s">
        <v>15</v>
      </c>
      <c r="C159" s="111">
        <v>334</v>
      </c>
      <c r="D159" s="111">
        <v>484</v>
      </c>
      <c r="E159" s="111">
        <v>263</v>
      </c>
      <c r="F159" s="111">
        <v>141</v>
      </c>
      <c r="G159" s="111">
        <v>325</v>
      </c>
      <c r="H159" s="111">
        <v>98</v>
      </c>
      <c r="I159" s="111">
        <v>77</v>
      </c>
      <c r="J159" s="111" t="s">
        <v>15</v>
      </c>
      <c r="K159" s="111" t="s">
        <v>15</v>
      </c>
      <c r="L159" s="109">
        <f t="shared" si="7"/>
        <v>1722</v>
      </c>
    </row>
    <row r="160" spans="1:12" s="107" customFormat="1">
      <c r="A160" s="107">
        <v>2014</v>
      </c>
      <c r="B160" s="111" t="s">
        <v>15</v>
      </c>
      <c r="C160" s="111">
        <v>469</v>
      </c>
      <c r="D160" s="111">
        <v>1076</v>
      </c>
      <c r="E160" s="111">
        <v>507</v>
      </c>
      <c r="F160" s="111">
        <v>354</v>
      </c>
      <c r="G160" s="111">
        <v>932</v>
      </c>
      <c r="H160" s="111">
        <v>255</v>
      </c>
      <c r="I160" s="111">
        <v>104</v>
      </c>
      <c r="J160" s="111" t="s">
        <v>15</v>
      </c>
      <c r="K160" s="111" t="s">
        <v>15</v>
      </c>
      <c r="L160" s="109">
        <f t="shared" si="7"/>
        <v>3697</v>
      </c>
    </row>
    <row r="161" spans="1:12" s="107" customFormat="1">
      <c r="A161" s="107">
        <v>2015</v>
      </c>
      <c r="B161" s="111" t="s">
        <v>15</v>
      </c>
      <c r="C161" s="111">
        <v>738</v>
      </c>
      <c r="D161" s="111">
        <v>317</v>
      </c>
      <c r="E161" s="111">
        <v>230</v>
      </c>
      <c r="F161" s="111">
        <v>782</v>
      </c>
      <c r="G161" s="111">
        <v>530</v>
      </c>
      <c r="H161" s="111">
        <v>155</v>
      </c>
      <c r="I161" s="111" t="s">
        <v>15</v>
      </c>
      <c r="J161" s="111" t="s">
        <v>15</v>
      </c>
      <c r="K161" s="111" t="s">
        <v>15</v>
      </c>
      <c r="L161" s="109">
        <f t="shared" si="7"/>
        <v>2752</v>
      </c>
    </row>
    <row r="162" spans="1:12" s="107" customFormat="1">
      <c r="A162" s="107">
        <v>2016</v>
      </c>
      <c r="B162" s="111" t="s">
        <v>15</v>
      </c>
      <c r="C162" s="111">
        <v>666</v>
      </c>
      <c r="D162" s="111">
        <v>625</v>
      </c>
      <c r="E162" s="111">
        <v>309</v>
      </c>
      <c r="F162" s="111">
        <v>388</v>
      </c>
      <c r="G162" s="111">
        <v>547</v>
      </c>
      <c r="H162" s="111">
        <v>217</v>
      </c>
      <c r="I162" s="111">
        <v>4</v>
      </c>
      <c r="J162" s="111" t="s">
        <v>15</v>
      </c>
      <c r="K162" s="111" t="s">
        <v>15</v>
      </c>
      <c r="L162" s="109">
        <f t="shared" si="7"/>
        <v>2756</v>
      </c>
    </row>
    <row r="163" spans="1:12" s="107" customFormat="1">
      <c r="A163" s="107">
        <v>2017</v>
      </c>
      <c r="B163" s="111" t="s">
        <v>15</v>
      </c>
      <c r="C163" s="111">
        <v>99</v>
      </c>
      <c r="D163" s="111">
        <v>149</v>
      </c>
      <c r="E163" s="111">
        <v>345</v>
      </c>
      <c r="F163" s="111">
        <v>647</v>
      </c>
      <c r="G163" s="111" t="s">
        <v>15</v>
      </c>
      <c r="H163" s="111">
        <v>18</v>
      </c>
      <c r="I163" s="111">
        <v>6</v>
      </c>
      <c r="J163" s="111" t="s">
        <v>15</v>
      </c>
      <c r="K163" s="111" t="s">
        <v>15</v>
      </c>
      <c r="L163" s="109">
        <f t="shared" si="7"/>
        <v>1264</v>
      </c>
    </row>
    <row r="164" spans="1:12" s="107" customFormat="1">
      <c r="A164" s="107">
        <v>2018</v>
      </c>
      <c r="B164" s="111" t="s">
        <v>15</v>
      </c>
      <c r="C164" s="111" t="s">
        <v>15</v>
      </c>
      <c r="D164" s="111">
        <v>161</v>
      </c>
      <c r="E164" s="111">
        <v>119</v>
      </c>
      <c r="F164" s="111">
        <v>191</v>
      </c>
      <c r="G164" s="111">
        <v>534</v>
      </c>
      <c r="H164" s="111">
        <v>36</v>
      </c>
      <c r="I164" s="111">
        <v>2</v>
      </c>
      <c r="J164" s="111" t="s">
        <v>15</v>
      </c>
      <c r="K164" s="111" t="s">
        <v>15</v>
      </c>
      <c r="L164" s="109">
        <f>SUM(B164:K164)</f>
        <v>1043</v>
      </c>
    </row>
    <row r="165" spans="1:12" s="107" customFormat="1">
      <c r="A165" s="107">
        <v>2019</v>
      </c>
      <c r="B165" s="111" t="s">
        <v>15</v>
      </c>
      <c r="C165" s="111">
        <v>30</v>
      </c>
      <c r="D165" s="111">
        <v>60</v>
      </c>
      <c r="E165" s="111">
        <v>235</v>
      </c>
      <c r="F165" s="111">
        <v>831</v>
      </c>
      <c r="G165" s="111">
        <v>356</v>
      </c>
      <c r="H165" s="111">
        <v>75</v>
      </c>
      <c r="I165" s="111">
        <v>9</v>
      </c>
      <c r="J165" s="111" t="s">
        <v>15</v>
      </c>
      <c r="K165" s="111" t="s">
        <v>15</v>
      </c>
      <c r="L165" s="109">
        <f t="shared" ref="L165:L169" si="8">SUM(B165:K165)</f>
        <v>1596</v>
      </c>
    </row>
    <row r="166" spans="1:12" s="107" customFormat="1">
      <c r="A166" s="107">
        <v>2020</v>
      </c>
      <c r="B166" s="111" t="s">
        <v>15</v>
      </c>
      <c r="C166" s="111">
        <v>91</v>
      </c>
      <c r="D166" s="111">
        <v>77</v>
      </c>
      <c r="E166" s="111">
        <v>276</v>
      </c>
      <c r="F166" s="111">
        <v>401</v>
      </c>
      <c r="G166" s="111">
        <v>216</v>
      </c>
      <c r="H166" s="111">
        <v>111</v>
      </c>
      <c r="I166" s="111">
        <v>13</v>
      </c>
      <c r="J166" s="111" t="s">
        <v>15</v>
      </c>
      <c r="K166" s="111" t="s">
        <v>15</v>
      </c>
      <c r="L166" s="109">
        <f t="shared" si="8"/>
        <v>1185</v>
      </c>
    </row>
    <row r="167" spans="1:12" s="107" customFormat="1">
      <c r="A167" s="107">
        <v>2021</v>
      </c>
      <c r="B167" s="111">
        <v>32</v>
      </c>
      <c r="C167" s="111">
        <v>342</v>
      </c>
      <c r="D167" s="111">
        <v>157</v>
      </c>
      <c r="E167" s="111">
        <v>57</v>
      </c>
      <c r="F167" s="111">
        <v>261</v>
      </c>
      <c r="G167" s="111">
        <v>222</v>
      </c>
      <c r="H167" s="111">
        <v>15</v>
      </c>
      <c r="I167" s="111">
        <v>4</v>
      </c>
      <c r="J167" s="111" t="s">
        <v>15</v>
      </c>
      <c r="K167" s="111" t="s">
        <v>15</v>
      </c>
      <c r="L167" s="109">
        <f t="shared" si="8"/>
        <v>1090</v>
      </c>
    </row>
    <row r="168" spans="1:12" s="107" customFormat="1">
      <c r="A168" s="107">
        <v>2022</v>
      </c>
      <c r="B168" s="111">
        <v>165</v>
      </c>
      <c r="C168" s="111">
        <v>263</v>
      </c>
      <c r="D168" s="111">
        <v>194</v>
      </c>
      <c r="E168" s="111">
        <v>355</v>
      </c>
      <c r="F168" s="111">
        <v>272</v>
      </c>
      <c r="G168" s="111">
        <v>211</v>
      </c>
      <c r="H168" s="111">
        <v>17</v>
      </c>
      <c r="I168" s="111">
        <v>8</v>
      </c>
      <c r="J168" s="111" t="s">
        <v>15</v>
      </c>
      <c r="K168" s="111" t="s">
        <v>15</v>
      </c>
      <c r="L168" s="109">
        <f t="shared" si="8"/>
        <v>1485</v>
      </c>
    </row>
    <row r="169" spans="1:12" s="107" customFormat="1">
      <c r="A169" s="107">
        <v>2023</v>
      </c>
      <c r="B169" s="111" t="s">
        <v>15</v>
      </c>
      <c r="C169" s="111" t="s">
        <v>15</v>
      </c>
      <c r="D169" s="111" t="s">
        <v>15</v>
      </c>
      <c r="E169" s="111" t="s">
        <v>15</v>
      </c>
      <c r="F169" s="111" t="s">
        <v>15</v>
      </c>
      <c r="G169" s="111" t="s">
        <v>15</v>
      </c>
      <c r="H169" s="111">
        <v>127</v>
      </c>
      <c r="I169" s="111">
        <v>0</v>
      </c>
      <c r="J169" s="111" t="s">
        <v>15</v>
      </c>
      <c r="K169" s="111" t="s">
        <v>15</v>
      </c>
      <c r="L169" s="109">
        <f t="shared" si="8"/>
        <v>127</v>
      </c>
    </row>
    <row r="170" spans="1:12" s="107" customFormat="1" ht="11.4">
      <c r="A170" s="107" t="s">
        <v>346</v>
      </c>
      <c r="B170" s="111" t="s">
        <v>15</v>
      </c>
      <c r="C170" s="111">
        <v>115</v>
      </c>
      <c r="D170" s="111">
        <v>449</v>
      </c>
      <c r="E170" s="111">
        <v>219</v>
      </c>
      <c r="F170" s="111">
        <v>73</v>
      </c>
      <c r="G170" s="111">
        <v>205</v>
      </c>
      <c r="H170" s="111">
        <v>48</v>
      </c>
      <c r="I170" s="111">
        <v>5</v>
      </c>
      <c r="J170" s="111" t="s">
        <v>15</v>
      </c>
      <c r="K170" s="111" t="s">
        <v>15</v>
      </c>
      <c r="L170" s="109">
        <f t="shared" si="7"/>
        <v>1114</v>
      </c>
    </row>
    <row r="171" spans="1:12" s="155" customFormat="1">
      <c r="A171" s="64"/>
      <c r="B171" s="112"/>
      <c r="C171" s="112"/>
      <c r="D171" s="112"/>
      <c r="E171" s="112"/>
      <c r="F171" s="112"/>
      <c r="G171" s="112"/>
      <c r="H171" s="112"/>
      <c r="I171" s="112"/>
      <c r="J171" s="112"/>
      <c r="K171" s="112"/>
      <c r="L171" s="112"/>
    </row>
    <row r="172" spans="1:12" s="155" customFormat="1">
      <c r="A172" s="59" t="s">
        <v>83</v>
      </c>
      <c r="B172" s="112"/>
      <c r="C172" s="112"/>
      <c r="D172" s="112"/>
      <c r="E172" s="112"/>
      <c r="F172" s="112"/>
      <c r="G172" s="112"/>
      <c r="H172" s="112"/>
      <c r="I172" s="112"/>
      <c r="J172" s="112"/>
      <c r="K172" s="112"/>
      <c r="L172" s="112"/>
    </row>
    <row r="173" spans="1:12" s="107" customFormat="1">
      <c r="A173" s="110">
        <v>1971</v>
      </c>
      <c r="B173" s="109" t="s">
        <v>15</v>
      </c>
      <c r="C173" s="109">
        <v>3</v>
      </c>
      <c r="D173" s="109">
        <v>81</v>
      </c>
      <c r="E173" s="109">
        <v>2455</v>
      </c>
      <c r="F173" s="109">
        <v>5867</v>
      </c>
      <c r="G173" s="109">
        <v>5086</v>
      </c>
      <c r="H173" s="109">
        <v>1379</v>
      </c>
      <c r="I173" s="109">
        <v>463</v>
      </c>
      <c r="J173" s="109" t="s">
        <v>15</v>
      </c>
      <c r="K173" s="109" t="s">
        <v>15</v>
      </c>
      <c r="L173" s="109">
        <f>SUM(B173:K173)</f>
        <v>15334</v>
      </c>
    </row>
    <row r="174" spans="1:12" s="107" customFormat="1">
      <c r="A174" s="110">
        <v>1972</v>
      </c>
      <c r="B174" s="109" t="s">
        <v>15</v>
      </c>
      <c r="C174" s="109">
        <v>1</v>
      </c>
      <c r="D174" s="109">
        <v>96</v>
      </c>
      <c r="E174" s="109">
        <v>2518</v>
      </c>
      <c r="F174" s="109">
        <v>6533</v>
      </c>
      <c r="G174" s="109">
        <v>2610</v>
      </c>
      <c r="H174" s="109">
        <v>459</v>
      </c>
      <c r="I174" s="109">
        <v>47</v>
      </c>
      <c r="J174" s="109" t="s">
        <v>15</v>
      </c>
      <c r="K174" s="109" t="s">
        <v>15</v>
      </c>
      <c r="L174" s="109">
        <f t="shared" ref="L174:L211" si="9">SUM(B174:K174)</f>
        <v>12264</v>
      </c>
    </row>
    <row r="175" spans="1:12" s="107" customFormat="1">
      <c r="A175" s="110">
        <v>1973</v>
      </c>
      <c r="B175" s="109" t="s">
        <v>15</v>
      </c>
      <c r="C175" s="109">
        <v>8</v>
      </c>
      <c r="D175" s="109">
        <v>69</v>
      </c>
      <c r="E175" s="109">
        <v>2269</v>
      </c>
      <c r="F175" s="109">
        <v>6865</v>
      </c>
      <c r="G175" s="109">
        <v>6487</v>
      </c>
      <c r="H175" s="109">
        <v>2345</v>
      </c>
      <c r="I175" s="109">
        <v>1235</v>
      </c>
      <c r="J175" s="109" t="s">
        <v>15</v>
      </c>
      <c r="K175" s="109" t="s">
        <v>15</v>
      </c>
      <c r="L175" s="109">
        <f t="shared" si="9"/>
        <v>19278</v>
      </c>
    </row>
    <row r="176" spans="1:12" s="107" customFormat="1">
      <c r="A176" s="110">
        <v>1974</v>
      </c>
      <c r="B176" s="109" t="s">
        <v>15</v>
      </c>
      <c r="C176" s="109">
        <v>10</v>
      </c>
      <c r="D176" s="109">
        <v>82</v>
      </c>
      <c r="E176" s="109">
        <v>2129</v>
      </c>
      <c r="F176" s="109">
        <v>7951</v>
      </c>
      <c r="G176" s="109">
        <v>5726</v>
      </c>
      <c r="H176" s="109">
        <v>2241</v>
      </c>
      <c r="I176" s="109">
        <v>847</v>
      </c>
      <c r="J176" s="109">
        <v>8</v>
      </c>
      <c r="K176" s="109">
        <v>0</v>
      </c>
      <c r="L176" s="109">
        <f t="shared" si="9"/>
        <v>18994</v>
      </c>
    </row>
    <row r="177" spans="1:12" s="107" customFormat="1">
      <c r="A177" s="110">
        <v>1975</v>
      </c>
      <c r="B177" s="109" t="s">
        <v>15</v>
      </c>
      <c r="C177" s="109">
        <v>18</v>
      </c>
      <c r="D177" s="109">
        <v>95</v>
      </c>
      <c r="E177" s="109">
        <v>4267</v>
      </c>
      <c r="F177" s="109">
        <v>5794</v>
      </c>
      <c r="G177" s="109">
        <v>3427</v>
      </c>
      <c r="H177" s="109">
        <v>2202</v>
      </c>
      <c r="I177" s="109">
        <v>309</v>
      </c>
      <c r="J177" s="109">
        <v>0</v>
      </c>
      <c r="K177" s="109">
        <v>0</v>
      </c>
      <c r="L177" s="109">
        <f t="shared" si="9"/>
        <v>16112</v>
      </c>
    </row>
    <row r="178" spans="1:12" s="107" customFormat="1">
      <c r="A178" s="110">
        <v>1976</v>
      </c>
      <c r="B178" s="109" t="s">
        <v>15</v>
      </c>
      <c r="C178" s="109" t="s">
        <v>15</v>
      </c>
      <c r="D178" s="109">
        <v>367</v>
      </c>
      <c r="E178" s="109">
        <v>5314</v>
      </c>
      <c r="F178" s="109">
        <v>11265</v>
      </c>
      <c r="G178" s="109">
        <v>8686</v>
      </c>
      <c r="H178" s="109">
        <v>2639</v>
      </c>
      <c r="I178" s="109">
        <v>204</v>
      </c>
      <c r="J178" s="109" t="s">
        <v>15</v>
      </c>
      <c r="K178" s="109" t="s">
        <v>15</v>
      </c>
      <c r="L178" s="109">
        <f t="shared" si="9"/>
        <v>28475</v>
      </c>
    </row>
    <row r="179" spans="1:12" s="107" customFormat="1">
      <c r="A179" s="110">
        <v>1977</v>
      </c>
      <c r="B179" s="109" t="s">
        <v>15</v>
      </c>
      <c r="C179" s="109" t="s">
        <v>15</v>
      </c>
      <c r="D179" s="109">
        <v>1033</v>
      </c>
      <c r="E179" s="109">
        <v>3297</v>
      </c>
      <c r="F179" s="109">
        <v>20823</v>
      </c>
      <c r="G179" s="109">
        <v>7549</v>
      </c>
      <c r="H179" s="109">
        <v>1898</v>
      </c>
      <c r="I179" s="109">
        <v>431</v>
      </c>
      <c r="J179" s="109" t="s">
        <v>15</v>
      </c>
      <c r="K179" s="109" t="s">
        <v>15</v>
      </c>
      <c r="L179" s="109">
        <f t="shared" si="9"/>
        <v>35031</v>
      </c>
    </row>
    <row r="180" spans="1:12" s="107" customFormat="1">
      <c r="A180" s="110">
        <v>1978</v>
      </c>
      <c r="B180" s="109" t="s">
        <v>15</v>
      </c>
      <c r="C180" s="109" t="s">
        <v>15</v>
      </c>
      <c r="D180" s="109">
        <v>247</v>
      </c>
      <c r="E180" s="109">
        <v>2744</v>
      </c>
      <c r="F180" s="109">
        <v>5104</v>
      </c>
      <c r="G180" s="109">
        <v>4566</v>
      </c>
      <c r="H180" s="109">
        <v>1864</v>
      </c>
      <c r="I180" s="109">
        <v>402</v>
      </c>
      <c r="J180" s="109">
        <v>24</v>
      </c>
      <c r="K180" s="109" t="s">
        <v>15</v>
      </c>
      <c r="L180" s="109">
        <f t="shared" si="9"/>
        <v>14951</v>
      </c>
    </row>
    <row r="181" spans="1:12" s="107" customFormat="1">
      <c r="A181" s="110">
        <v>1979</v>
      </c>
      <c r="B181" s="109" t="s">
        <v>15</v>
      </c>
      <c r="C181" s="109" t="s">
        <v>15</v>
      </c>
      <c r="D181" s="109">
        <v>666</v>
      </c>
      <c r="E181" s="109">
        <v>5</v>
      </c>
      <c r="F181" s="109">
        <v>8236</v>
      </c>
      <c r="G181" s="109">
        <v>5764</v>
      </c>
      <c r="H181" s="109">
        <v>308</v>
      </c>
      <c r="I181" s="109">
        <v>340</v>
      </c>
      <c r="J181" s="109">
        <v>0</v>
      </c>
      <c r="K181" s="109" t="s">
        <v>15</v>
      </c>
      <c r="L181" s="109">
        <f t="shared" si="9"/>
        <v>15319</v>
      </c>
    </row>
    <row r="182" spans="1:12" s="107" customFormat="1">
      <c r="A182" s="110">
        <v>1980</v>
      </c>
      <c r="B182" s="109" t="s">
        <v>15</v>
      </c>
      <c r="C182" s="109" t="s">
        <v>15</v>
      </c>
      <c r="D182" s="109">
        <v>307</v>
      </c>
      <c r="E182" s="109">
        <v>1294</v>
      </c>
      <c r="F182" s="109">
        <v>2793</v>
      </c>
      <c r="G182" s="109">
        <v>3780</v>
      </c>
      <c r="H182" s="109">
        <v>748</v>
      </c>
      <c r="I182" s="109">
        <v>398</v>
      </c>
      <c r="J182" s="109">
        <v>3</v>
      </c>
      <c r="K182" s="109" t="s">
        <v>15</v>
      </c>
      <c r="L182" s="109">
        <f t="shared" si="9"/>
        <v>9323</v>
      </c>
    </row>
    <row r="183" spans="1:12" s="107" customFormat="1">
      <c r="A183" s="110">
        <v>1981</v>
      </c>
      <c r="B183" s="109" t="s">
        <v>15</v>
      </c>
      <c r="C183" s="109" t="s">
        <v>15</v>
      </c>
      <c r="D183" s="109">
        <v>570</v>
      </c>
      <c r="E183" s="109">
        <v>0</v>
      </c>
      <c r="F183" s="109">
        <v>7367</v>
      </c>
      <c r="G183" s="109">
        <v>5114</v>
      </c>
      <c r="H183" s="109">
        <v>160</v>
      </c>
      <c r="I183" s="109">
        <v>170</v>
      </c>
      <c r="J183" s="109">
        <v>0</v>
      </c>
      <c r="K183" s="109" t="s">
        <v>15</v>
      </c>
      <c r="L183" s="109">
        <f t="shared" si="9"/>
        <v>13381</v>
      </c>
    </row>
    <row r="184" spans="1:12" s="107" customFormat="1">
      <c r="A184" s="110">
        <v>1982</v>
      </c>
      <c r="B184" s="109" t="s">
        <v>15</v>
      </c>
      <c r="C184" s="109" t="s">
        <v>15</v>
      </c>
      <c r="D184" s="109">
        <v>762</v>
      </c>
      <c r="E184" s="109">
        <v>937</v>
      </c>
      <c r="F184" s="109">
        <v>8413</v>
      </c>
      <c r="G184" s="109">
        <v>2044</v>
      </c>
      <c r="H184" s="109">
        <v>1085</v>
      </c>
      <c r="I184" s="109">
        <v>258</v>
      </c>
      <c r="J184" s="109">
        <v>3</v>
      </c>
      <c r="K184" s="109" t="s">
        <v>15</v>
      </c>
      <c r="L184" s="109">
        <f t="shared" si="9"/>
        <v>13502</v>
      </c>
    </row>
    <row r="185" spans="1:12" s="107" customFormat="1">
      <c r="A185" s="110">
        <v>1983</v>
      </c>
      <c r="B185" s="109" t="s">
        <v>15</v>
      </c>
      <c r="C185" s="109" t="s">
        <v>15</v>
      </c>
      <c r="D185" s="109">
        <v>463</v>
      </c>
      <c r="E185" s="109">
        <v>638</v>
      </c>
      <c r="F185" s="109">
        <v>5432</v>
      </c>
      <c r="G185" s="109">
        <v>160</v>
      </c>
      <c r="H185" s="109">
        <v>118</v>
      </c>
      <c r="I185" s="109">
        <v>63</v>
      </c>
      <c r="J185" s="109">
        <v>2</v>
      </c>
      <c r="K185" s="109" t="s">
        <v>15</v>
      </c>
      <c r="L185" s="109">
        <f t="shared" si="9"/>
        <v>6876</v>
      </c>
    </row>
    <row r="186" spans="1:12" s="107" customFormat="1">
      <c r="A186" s="110">
        <v>1984</v>
      </c>
      <c r="B186" s="109" t="s">
        <v>15</v>
      </c>
      <c r="C186" s="109" t="s">
        <v>15</v>
      </c>
      <c r="D186" s="109">
        <v>80</v>
      </c>
      <c r="E186" s="109">
        <v>225</v>
      </c>
      <c r="F186" s="109">
        <v>666</v>
      </c>
      <c r="G186" s="109">
        <v>1208</v>
      </c>
      <c r="H186" s="109">
        <v>141</v>
      </c>
      <c r="I186" s="109">
        <v>0</v>
      </c>
      <c r="J186" s="109">
        <v>0</v>
      </c>
      <c r="K186" s="109" t="s">
        <v>15</v>
      </c>
      <c r="L186" s="109">
        <f t="shared" si="9"/>
        <v>2320</v>
      </c>
    </row>
    <row r="187" spans="1:12" s="107" customFormat="1">
      <c r="A187" s="110">
        <v>1985</v>
      </c>
      <c r="B187" s="109" t="s">
        <v>15</v>
      </c>
      <c r="C187" s="109" t="s">
        <v>15</v>
      </c>
      <c r="D187" s="109">
        <v>1697</v>
      </c>
      <c r="E187" s="109">
        <v>1521</v>
      </c>
      <c r="F187" s="109">
        <v>3918</v>
      </c>
      <c r="G187" s="109">
        <v>4641</v>
      </c>
      <c r="H187" s="109">
        <v>1514</v>
      </c>
      <c r="I187" s="109">
        <v>411</v>
      </c>
      <c r="J187" s="109">
        <v>18</v>
      </c>
      <c r="K187" s="109" t="s">
        <v>15</v>
      </c>
      <c r="L187" s="109">
        <f t="shared" si="9"/>
        <v>13720</v>
      </c>
    </row>
    <row r="188" spans="1:12" s="107" customFormat="1">
      <c r="A188" s="107">
        <v>1986</v>
      </c>
      <c r="B188" s="109" t="s">
        <v>15</v>
      </c>
      <c r="C188" s="109" t="s">
        <v>15</v>
      </c>
      <c r="D188" s="109">
        <v>2144</v>
      </c>
      <c r="E188" s="109">
        <v>2441</v>
      </c>
      <c r="F188" s="109">
        <v>5601</v>
      </c>
      <c r="G188" s="109">
        <v>4162</v>
      </c>
      <c r="H188" s="109">
        <v>1157</v>
      </c>
      <c r="I188" s="109">
        <v>265</v>
      </c>
      <c r="J188" s="109" t="s">
        <v>15</v>
      </c>
      <c r="K188" s="109" t="s">
        <v>15</v>
      </c>
      <c r="L188" s="109">
        <f t="shared" si="9"/>
        <v>15770</v>
      </c>
    </row>
    <row r="189" spans="1:12" s="107" customFormat="1">
      <c r="A189" s="107">
        <v>1987</v>
      </c>
      <c r="B189" s="109" t="s">
        <v>15</v>
      </c>
      <c r="C189" s="109" t="s">
        <v>15</v>
      </c>
      <c r="D189" s="109">
        <v>1742</v>
      </c>
      <c r="E189" s="109">
        <v>1724</v>
      </c>
      <c r="F189" s="109">
        <v>10258</v>
      </c>
      <c r="G189" s="109">
        <v>3528</v>
      </c>
      <c r="H189" s="109">
        <v>3053</v>
      </c>
      <c r="I189" s="109">
        <v>660</v>
      </c>
      <c r="J189" s="109" t="s">
        <v>15</v>
      </c>
      <c r="K189" s="109" t="s">
        <v>15</v>
      </c>
      <c r="L189" s="109">
        <f t="shared" si="9"/>
        <v>20965</v>
      </c>
    </row>
    <row r="190" spans="1:12" s="107" customFormat="1">
      <c r="A190" s="107">
        <v>1988</v>
      </c>
      <c r="B190" s="109" t="s">
        <v>15</v>
      </c>
      <c r="C190" s="109" t="s">
        <v>15</v>
      </c>
      <c r="D190" s="109">
        <v>3156</v>
      </c>
      <c r="E190" s="109">
        <v>4378</v>
      </c>
      <c r="F190" s="109">
        <v>7651</v>
      </c>
      <c r="G190" s="109">
        <v>7146</v>
      </c>
      <c r="H190" s="109">
        <v>1913</v>
      </c>
      <c r="I190" s="109">
        <v>2054</v>
      </c>
      <c r="J190" s="109" t="s">
        <v>15</v>
      </c>
      <c r="K190" s="109" t="s">
        <v>15</v>
      </c>
      <c r="L190" s="109">
        <f t="shared" si="9"/>
        <v>26298</v>
      </c>
    </row>
    <row r="191" spans="1:12" s="107" customFormat="1">
      <c r="A191" s="107">
        <v>1989</v>
      </c>
      <c r="B191" s="109" t="s">
        <v>15</v>
      </c>
      <c r="C191" s="109" t="s">
        <v>15</v>
      </c>
      <c r="D191" s="109">
        <v>4484</v>
      </c>
      <c r="E191" s="109">
        <v>4194</v>
      </c>
      <c r="F191" s="109">
        <v>6408</v>
      </c>
      <c r="G191" s="109">
        <v>4863</v>
      </c>
      <c r="H191" s="109">
        <v>1079</v>
      </c>
      <c r="I191" s="109">
        <v>1389</v>
      </c>
      <c r="J191" s="109">
        <v>497</v>
      </c>
      <c r="K191" s="109" t="s">
        <v>15</v>
      </c>
      <c r="L191" s="109">
        <f t="shared" si="9"/>
        <v>22914</v>
      </c>
    </row>
    <row r="192" spans="1:12" s="107" customFormat="1">
      <c r="A192" s="107">
        <v>1990</v>
      </c>
      <c r="B192" s="109" t="s">
        <v>15</v>
      </c>
      <c r="C192" s="109" t="s">
        <v>15</v>
      </c>
      <c r="D192" s="109">
        <v>2160</v>
      </c>
      <c r="E192" s="109">
        <v>2194</v>
      </c>
      <c r="F192" s="109">
        <v>6417</v>
      </c>
      <c r="G192" s="109">
        <v>3624</v>
      </c>
      <c r="H192" s="109">
        <v>739</v>
      </c>
      <c r="I192" s="109">
        <v>452</v>
      </c>
      <c r="J192" s="109" t="s">
        <v>15</v>
      </c>
      <c r="K192" s="109" t="s">
        <v>15</v>
      </c>
      <c r="L192" s="109">
        <f t="shared" si="9"/>
        <v>15586</v>
      </c>
    </row>
    <row r="193" spans="1:12" s="107" customFormat="1">
      <c r="A193" s="107">
        <v>1991</v>
      </c>
      <c r="B193" s="109" t="s">
        <v>15</v>
      </c>
      <c r="C193" s="109" t="s">
        <v>15</v>
      </c>
      <c r="D193" s="109">
        <v>33</v>
      </c>
      <c r="E193" s="109">
        <v>1817</v>
      </c>
      <c r="F193" s="109">
        <v>1481</v>
      </c>
      <c r="G193" s="109">
        <v>1018</v>
      </c>
      <c r="H193" s="109">
        <v>815</v>
      </c>
      <c r="I193" s="109">
        <v>479</v>
      </c>
      <c r="J193" s="109" t="s">
        <v>15</v>
      </c>
      <c r="K193" s="109" t="s">
        <v>15</v>
      </c>
      <c r="L193" s="109">
        <f t="shared" si="9"/>
        <v>5643</v>
      </c>
    </row>
    <row r="194" spans="1:12" s="107" customFormat="1">
      <c r="A194" s="107">
        <v>1992</v>
      </c>
      <c r="B194" s="109" t="s">
        <v>15</v>
      </c>
      <c r="C194" s="109" t="s">
        <v>15</v>
      </c>
      <c r="D194" s="109">
        <v>51</v>
      </c>
      <c r="E194" s="109" t="s">
        <v>15</v>
      </c>
      <c r="F194" s="109">
        <v>131</v>
      </c>
      <c r="G194" s="109">
        <v>163</v>
      </c>
      <c r="H194" s="109">
        <v>39</v>
      </c>
      <c r="I194" s="109">
        <v>56</v>
      </c>
      <c r="J194" s="109" t="s">
        <v>15</v>
      </c>
      <c r="K194" s="109" t="s">
        <v>15</v>
      </c>
      <c r="L194" s="109">
        <f t="shared" si="9"/>
        <v>440</v>
      </c>
    </row>
    <row r="195" spans="1:12" s="107" customFormat="1">
      <c r="A195" s="107">
        <v>1993</v>
      </c>
      <c r="B195" s="109" t="s">
        <v>15</v>
      </c>
      <c r="C195" s="109" t="s">
        <v>15</v>
      </c>
      <c r="D195" s="109">
        <v>574</v>
      </c>
      <c r="E195" s="109">
        <v>163</v>
      </c>
      <c r="F195" s="109">
        <v>49</v>
      </c>
      <c r="G195" s="109">
        <v>28</v>
      </c>
      <c r="H195" s="109">
        <v>346</v>
      </c>
      <c r="I195" s="109">
        <v>281</v>
      </c>
      <c r="J195" s="109">
        <v>146</v>
      </c>
      <c r="K195" s="109" t="s">
        <v>15</v>
      </c>
      <c r="L195" s="109">
        <f t="shared" si="9"/>
        <v>1587</v>
      </c>
    </row>
    <row r="196" spans="1:12" s="107" customFormat="1">
      <c r="A196" s="107">
        <v>1994</v>
      </c>
      <c r="B196" s="109" t="s">
        <v>15</v>
      </c>
      <c r="C196" s="109" t="s">
        <v>15</v>
      </c>
      <c r="D196" s="109">
        <v>81</v>
      </c>
      <c r="E196" s="109">
        <v>316</v>
      </c>
      <c r="F196" s="109" t="s">
        <v>15</v>
      </c>
      <c r="G196" s="109" t="s">
        <v>15</v>
      </c>
      <c r="H196" s="109">
        <v>67</v>
      </c>
      <c r="I196" s="109">
        <v>268</v>
      </c>
      <c r="J196" s="109">
        <v>63</v>
      </c>
      <c r="K196" s="109" t="s">
        <v>15</v>
      </c>
      <c r="L196" s="109">
        <f t="shared" si="9"/>
        <v>795</v>
      </c>
    </row>
    <row r="197" spans="1:12" s="107" customFormat="1">
      <c r="A197" s="107">
        <v>1995</v>
      </c>
      <c r="B197" s="109" t="s">
        <v>15</v>
      </c>
      <c r="C197" s="109" t="s">
        <v>15</v>
      </c>
      <c r="D197" s="109">
        <v>228</v>
      </c>
      <c r="E197" s="109">
        <v>489</v>
      </c>
      <c r="F197" s="109" t="s">
        <v>15</v>
      </c>
      <c r="G197" s="109">
        <v>463</v>
      </c>
      <c r="H197" s="109">
        <v>168</v>
      </c>
      <c r="I197" s="109">
        <v>190</v>
      </c>
      <c r="J197" s="109">
        <v>54</v>
      </c>
      <c r="K197" s="109" t="s">
        <v>15</v>
      </c>
      <c r="L197" s="109">
        <f t="shared" si="9"/>
        <v>1592</v>
      </c>
    </row>
    <row r="198" spans="1:12" s="107" customFormat="1">
      <c r="A198" s="107">
        <v>1996</v>
      </c>
      <c r="B198" s="109" t="s">
        <v>15</v>
      </c>
      <c r="C198" s="109" t="s">
        <v>15</v>
      </c>
      <c r="D198" s="109">
        <v>250</v>
      </c>
      <c r="E198" s="109">
        <v>506</v>
      </c>
      <c r="F198" s="109" t="s">
        <v>15</v>
      </c>
      <c r="G198" s="109">
        <v>305</v>
      </c>
      <c r="H198" s="109">
        <v>356</v>
      </c>
      <c r="I198" s="109">
        <v>255</v>
      </c>
      <c r="J198" s="109">
        <v>86</v>
      </c>
      <c r="K198" s="109" t="s">
        <v>15</v>
      </c>
      <c r="L198" s="109">
        <f t="shared" si="9"/>
        <v>1758</v>
      </c>
    </row>
    <row r="199" spans="1:12" s="107" customFormat="1">
      <c r="A199" s="107">
        <v>1997</v>
      </c>
      <c r="B199" s="109" t="s">
        <v>15</v>
      </c>
      <c r="C199" s="109">
        <v>117</v>
      </c>
      <c r="D199" s="109">
        <v>491</v>
      </c>
      <c r="E199" s="109">
        <v>421</v>
      </c>
      <c r="F199" s="109" t="s">
        <v>15</v>
      </c>
      <c r="G199" s="109">
        <v>219</v>
      </c>
      <c r="H199" s="109">
        <v>88</v>
      </c>
      <c r="I199" s="109">
        <v>161</v>
      </c>
      <c r="J199" s="109">
        <v>56</v>
      </c>
      <c r="K199" s="109" t="s">
        <v>15</v>
      </c>
      <c r="L199" s="109">
        <f t="shared" si="9"/>
        <v>1553</v>
      </c>
    </row>
    <row r="200" spans="1:12" s="107" customFormat="1">
      <c r="A200" s="107">
        <v>1998</v>
      </c>
      <c r="B200" s="109" t="s">
        <v>15</v>
      </c>
      <c r="C200" s="109">
        <v>161</v>
      </c>
      <c r="D200" s="109">
        <v>350</v>
      </c>
      <c r="E200" s="109">
        <v>412</v>
      </c>
      <c r="F200" s="109" t="s">
        <v>15</v>
      </c>
      <c r="G200" s="109">
        <v>173</v>
      </c>
      <c r="H200" s="109">
        <v>57</v>
      </c>
      <c r="I200" s="109">
        <v>188</v>
      </c>
      <c r="J200" s="109">
        <v>82</v>
      </c>
      <c r="K200" s="109" t="s">
        <v>15</v>
      </c>
      <c r="L200" s="109">
        <f t="shared" si="9"/>
        <v>1423</v>
      </c>
    </row>
    <row r="201" spans="1:12" s="107" customFormat="1">
      <c r="A201" s="107">
        <v>1999</v>
      </c>
      <c r="B201" s="109" t="s">
        <v>15</v>
      </c>
      <c r="C201" s="109">
        <v>28</v>
      </c>
      <c r="D201" s="109">
        <v>174</v>
      </c>
      <c r="E201" s="109">
        <v>800</v>
      </c>
      <c r="F201" s="109">
        <v>401</v>
      </c>
      <c r="G201" s="109">
        <v>730</v>
      </c>
      <c r="H201" s="109">
        <v>166</v>
      </c>
      <c r="I201" s="109">
        <v>172</v>
      </c>
      <c r="J201" s="109">
        <v>119</v>
      </c>
      <c r="K201" s="109">
        <v>8</v>
      </c>
      <c r="L201" s="109">
        <f t="shared" si="9"/>
        <v>2598</v>
      </c>
    </row>
    <row r="202" spans="1:12" s="107" customFormat="1">
      <c r="A202" s="107">
        <v>2000</v>
      </c>
      <c r="B202" s="109" t="s">
        <v>15</v>
      </c>
      <c r="C202" s="109">
        <v>73</v>
      </c>
      <c r="D202" s="109">
        <v>192</v>
      </c>
      <c r="E202" s="109">
        <v>214</v>
      </c>
      <c r="F202" s="109">
        <v>739</v>
      </c>
      <c r="G202" s="109">
        <v>1064</v>
      </c>
      <c r="H202" s="109">
        <v>549</v>
      </c>
      <c r="I202" s="109">
        <v>269</v>
      </c>
      <c r="J202" s="109">
        <v>176</v>
      </c>
      <c r="K202" s="109">
        <v>69</v>
      </c>
      <c r="L202" s="109">
        <f t="shared" si="9"/>
        <v>3345</v>
      </c>
    </row>
    <row r="203" spans="1:12" s="107" customFormat="1">
      <c r="A203" s="107">
        <v>2001</v>
      </c>
      <c r="B203" s="109" t="s">
        <v>15</v>
      </c>
      <c r="C203" s="109">
        <v>445</v>
      </c>
      <c r="D203" s="109">
        <v>646</v>
      </c>
      <c r="E203" s="109">
        <v>720</v>
      </c>
      <c r="F203" s="109">
        <v>556</v>
      </c>
      <c r="G203" s="109">
        <v>668</v>
      </c>
      <c r="H203" s="109">
        <v>375</v>
      </c>
      <c r="I203" s="109">
        <v>293</v>
      </c>
      <c r="J203" s="109">
        <v>126</v>
      </c>
      <c r="K203" s="109">
        <v>1</v>
      </c>
      <c r="L203" s="109">
        <f t="shared" si="9"/>
        <v>3830</v>
      </c>
    </row>
    <row r="204" spans="1:12" s="107" customFormat="1">
      <c r="A204" s="107">
        <v>2002</v>
      </c>
      <c r="B204" s="109">
        <v>168</v>
      </c>
      <c r="C204" s="109">
        <v>476</v>
      </c>
      <c r="D204" s="109">
        <v>792</v>
      </c>
      <c r="E204" s="109">
        <v>1252</v>
      </c>
      <c r="F204" s="109">
        <v>279</v>
      </c>
      <c r="G204" s="109">
        <v>559</v>
      </c>
      <c r="H204" s="109">
        <v>465</v>
      </c>
      <c r="I204" s="109">
        <v>644</v>
      </c>
      <c r="J204" s="109">
        <v>154</v>
      </c>
      <c r="K204" s="109">
        <v>15</v>
      </c>
      <c r="L204" s="109">
        <f t="shared" si="9"/>
        <v>4804</v>
      </c>
    </row>
    <row r="205" spans="1:12" s="107" customFormat="1">
      <c r="A205" s="107">
        <v>2003</v>
      </c>
      <c r="B205" s="109">
        <v>125</v>
      </c>
      <c r="C205" s="109">
        <v>1110</v>
      </c>
      <c r="D205" s="109">
        <v>1439</v>
      </c>
      <c r="E205" s="109">
        <v>560</v>
      </c>
      <c r="F205" s="109">
        <v>273</v>
      </c>
      <c r="G205" s="109">
        <v>573</v>
      </c>
      <c r="H205" s="109">
        <v>453</v>
      </c>
      <c r="I205" s="109">
        <v>362</v>
      </c>
      <c r="J205" s="109">
        <v>117</v>
      </c>
      <c r="K205" s="109">
        <v>14</v>
      </c>
      <c r="L205" s="109">
        <f t="shared" si="9"/>
        <v>5026</v>
      </c>
    </row>
    <row r="206" spans="1:12" s="107" customFormat="1">
      <c r="A206" s="107">
        <v>2004</v>
      </c>
      <c r="B206" s="109">
        <v>406</v>
      </c>
      <c r="C206" s="109">
        <v>1245</v>
      </c>
      <c r="D206" s="109">
        <v>632</v>
      </c>
      <c r="E206" s="109">
        <v>1055</v>
      </c>
      <c r="F206" s="109">
        <v>336</v>
      </c>
      <c r="G206" s="109">
        <v>1302</v>
      </c>
      <c r="H206" s="109">
        <v>573</v>
      </c>
      <c r="I206" s="109">
        <v>374</v>
      </c>
      <c r="J206" s="109">
        <v>215</v>
      </c>
      <c r="K206" s="109">
        <v>21</v>
      </c>
      <c r="L206" s="109">
        <f t="shared" si="9"/>
        <v>6159</v>
      </c>
    </row>
    <row r="207" spans="1:12" s="107" customFormat="1">
      <c r="A207" s="107">
        <v>2005</v>
      </c>
      <c r="B207" s="109">
        <v>755</v>
      </c>
      <c r="C207" s="109">
        <v>184</v>
      </c>
      <c r="D207" s="109">
        <f>1623+308</f>
        <v>1931</v>
      </c>
      <c r="E207" s="109" t="s">
        <v>15</v>
      </c>
      <c r="F207" s="109" t="s">
        <v>15</v>
      </c>
      <c r="G207" s="109" t="s">
        <v>15</v>
      </c>
      <c r="H207" s="109">
        <v>1227</v>
      </c>
      <c r="I207" s="109">
        <v>544</v>
      </c>
      <c r="J207" s="109">
        <v>141</v>
      </c>
      <c r="K207" s="109">
        <v>75</v>
      </c>
      <c r="L207" s="109">
        <f t="shared" si="9"/>
        <v>4857</v>
      </c>
    </row>
    <row r="208" spans="1:12" s="107" customFormat="1">
      <c r="A208" s="107">
        <v>2006</v>
      </c>
      <c r="B208" s="111" t="s">
        <v>15</v>
      </c>
      <c r="C208" s="111" t="s">
        <v>15</v>
      </c>
      <c r="D208" s="111" t="s">
        <v>15</v>
      </c>
      <c r="E208" s="111" t="s">
        <v>15</v>
      </c>
      <c r="F208" s="111" t="s">
        <v>15</v>
      </c>
      <c r="G208" s="111" t="s">
        <v>15</v>
      </c>
      <c r="H208" s="111">
        <v>30</v>
      </c>
      <c r="I208" s="111">
        <v>156</v>
      </c>
      <c r="J208" s="111">
        <v>155</v>
      </c>
      <c r="K208" s="111">
        <v>26</v>
      </c>
      <c r="L208" s="111">
        <f t="shared" si="9"/>
        <v>367</v>
      </c>
    </row>
    <row r="209" spans="1:12" s="107" customFormat="1">
      <c r="A209" s="107">
        <v>2007</v>
      </c>
      <c r="B209" s="111" t="s">
        <v>15</v>
      </c>
      <c r="C209" s="111">
        <v>253</v>
      </c>
      <c r="D209" s="111">
        <v>554</v>
      </c>
      <c r="E209" s="111">
        <v>388</v>
      </c>
      <c r="F209" s="111">
        <v>167</v>
      </c>
      <c r="G209" s="111">
        <v>895</v>
      </c>
      <c r="H209" s="111">
        <v>117</v>
      </c>
      <c r="I209" s="111">
        <v>120</v>
      </c>
      <c r="J209" s="111">
        <v>126</v>
      </c>
      <c r="K209" s="111" t="s">
        <v>15</v>
      </c>
      <c r="L209" s="111">
        <f t="shared" si="9"/>
        <v>2620</v>
      </c>
    </row>
    <row r="210" spans="1:12" s="107" customFormat="1">
      <c r="A210" s="107">
        <v>2008</v>
      </c>
      <c r="B210" s="111" t="s">
        <v>15</v>
      </c>
      <c r="C210" s="111" t="s">
        <v>15</v>
      </c>
      <c r="D210" s="111" t="s">
        <v>15</v>
      </c>
      <c r="E210" s="111" t="s">
        <v>15</v>
      </c>
      <c r="F210" s="111" t="s">
        <v>15</v>
      </c>
      <c r="G210" s="111" t="s">
        <v>15</v>
      </c>
      <c r="H210" s="111" t="s">
        <v>15</v>
      </c>
      <c r="I210" s="111" t="s">
        <v>15</v>
      </c>
      <c r="J210" s="111">
        <v>48</v>
      </c>
      <c r="K210" s="111" t="s">
        <v>15</v>
      </c>
      <c r="L210" s="111">
        <f t="shared" si="9"/>
        <v>48</v>
      </c>
    </row>
    <row r="211" spans="1:12" s="107" customFormat="1">
      <c r="A211" s="107">
        <v>2009</v>
      </c>
      <c r="B211" s="111" t="s">
        <v>15</v>
      </c>
      <c r="C211" s="111" t="s">
        <v>15</v>
      </c>
      <c r="D211" s="111" t="s">
        <v>15</v>
      </c>
      <c r="E211" s="111" t="s">
        <v>15</v>
      </c>
      <c r="F211" s="111" t="s">
        <v>15</v>
      </c>
      <c r="G211" s="111" t="s">
        <v>15</v>
      </c>
      <c r="H211" s="111">
        <v>101</v>
      </c>
      <c r="I211" s="111">
        <v>36</v>
      </c>
      <c r="J211" s="111" t="s">
        <v>15</v>
      </c>
      <c r="K211" s="111" t="s">
        <v>15</v>
      </c>
      <c r="L211" s="111">
        <f t="shared" si="9"/>
        <v>137</v>
      </c>
    </row>
    <row r="212" spans="1:12" s="107" customFormat="1">
      <c r="A212" s="107">
        <v>2010</v>
      </c>
      <c r="B212" s="111" t="s">
        <v>15</v>
      </c>
      <c r="C212" s="111" t="s">
        <v>15</v>
      </c>
      <c r="D212" s="111">
        <v>505</v>
      </c>
      <c r="E212" s="111">
        <v>399</v>
      </c>
      <c r="F212" s="111">
        <v>169</v>
      </c>
      <c r="G212" s="111">
        <v>334</v>
      </c>
      <c r="H212" s="111" t="s">
        <v>15</v>
      </c>
      <c r="I212" s="111">
        <f>67+42+39</f>
        <v>148</v>
      </c>
      <c r="J212" s="111" t="s">
        <v>15</v>
      </c>
      <c r="K212" s="111" t="s">
        <v>15</v>
      </c>
      <c r="L212" s="111">
        <f>SUM(B212:K212)</f>
        <v>1555</v>
      </c>
    </row>
    <row r="213" spans="1:12" s="107" customFormat="1">
      <c r="A213" s="107">
        <v>2011</v>
      </c>
      <c r="B213" s="111" t="s">
        <v>15</v>
      </c>
      <c r="C213" s="111">
        <v>256</v>
      </c>
      <c r="D213" s="111">
        <v>538</v>
      </c>
      <c r="E213" s="111">
        <v>755</v>
      </c>
      <c r="F213" s="111">
        <v>57</v>
      </c>
      <c r="G213" s="111">
        <v>83</v>
      </c>
      <c r="H213" s="111">
        <v>80</v>
      </c>
      <c r="I213" s="111">
        <v>202</v>
      </c>
      <c r="J213" s="111">
        <v>235</v>
      </c>
      <c r="K213" s="111" t="s">
        <v>15</v>
      </c>
      <c r="L213" s="111">
        <f>SUM(B213:K213)</f>
        <v>2206</v>
      </c>
    </row>
    <row r="214" spans="1:12" s="107" customFormat="1">
      <c r="A214" s="107">
        <v>2012</v>
      </c>
      <c r="B214" s="111" t="s">
        <v>15</v>
      </c>
      <c r="C214" s="111">
        <v>315</v>
      </c>
      <c r="D214" s="111">
        <v>784</v>
      </c>
      <c r="E214" s="111">
        <v>510</v>
      </c>
      <c r="F214" s="111">
        <v>96</v>
      </c>
      <c r="G214" s="111">
        <v>298</v>
      </c>
      <c r="H214" s="111">
        <v>320</v>
      </c>
      <c r="I214" s="111">
        <v>267</v>
      </c>
      <c r="J214" s="111">
        <v>121</v>
      </c>
      <c r="K214" s="111" t="s">
        <v>15</v>
      </c>
      <c r="L214" s="111">
        <f t="shared" ref="L214:L226" si="10">SUM(B214:K214)</f>
        <v>2711</v>
      </c>
    </row>
    <row r="215" spans="1:12" s="107" customFormat="1">
      <c r="A215" s="107">
        <v>2013</v>
      </c>
      <c r="B215" s="111" t="s">
        <v>15</v>
      </c>
      <c r="C215" s="111">
        <v>506</v>
      </c>
      <c r="D215" s="111">
        <v>563</v>
      </c>
      <c r="E215" s="111">
        <v>456</v>
      </c>
      <c r="F215" s="111">
        <v>337</v>
      </c>
      <c r="G215" s="111">
        <v>1626</v>
      </c>
      <c r="H215" s="111">
        <v>1055</v>
      </c>
      <c r="I215" s="111">
        <v>742</v>
      </c>
      <c r="J215" s="111">
        <v>155</v>
      </c>
      <c r="K215" s="111" t="s">
        <v>15</v>
      </c>
      <c r="L215" s="111">
        <f t="shared" si="10"/>
        <v>5440</v>
      </c>
    </row>
    <row r="216" spans="1:12" s="107" customFormat="1">
      <c r="A216" s="107">
        <v>2014</v>
      </c>
      <c r="B216" s="111" t="s">
        <v>15</v>
      </c>
      <c r="C216" s="111">
        <v>473</v>
      </c>
      <c r="D216" s="111">
        <v>929</v>
      </c>
      <c r="E216" s="111">
        <v>1052</v>
      </c>
      <c r="F216" s="111">
        <v>648</v>
      </c>
      <c r="G216" s="111">
        <v>1183</v>
      </c>
      <c r="H216" s="111">
        <v>310</v>
      </c>
      <c r="I216" s="111">
        <v>171</v>
      </c>
      <c r="J216" s="111">
        <v>98</v>
      </c>
      <c r="K216" s="111" t="s">
        <v>15</v>
      </c>
      <c r="L216" s="111">
        <f t="shared" si="10"/>
        <v>4864</v>
      </c>
    </row>
    <row r="217" spans="1:12" s="107" customFormat="1">
      <c r="A217" s="107">
        <v>2015</v>
      </c>
      <c r="B217" s="111" t="s">
        <v>15</v>
      </c>
      <c r="C217" s="111">
        <v>967</v>
      </c>
      <c r="D217" s="111">
        <v>924</v>
      </c>
      <c r="E217" s="111">
        <v>770</v>
      </c>
      <c r="F217" s="111">
        <v>484</v>
      </c>
      <c r="G217" s="111">
        <v>232</v>
      </c>
      <c r="H217" s="111">
        <v>72</v>
      </c>
      <c r="I217" s="111">
        <v>166</v>
      </c>
      <c r="J217" s="111">
        <v>158</v>
      </c>
      <c r="K217" s="111" t="s">
        <v>15</v>
      </c>
      <c r="L217" s="111">
        <f t="shared" si="10"/>
        <v>3773</v>
      </c>
    </row>
    <row r="218" spans="1:12" s="107" customFormat="1">
      <c r="A218" s="107">
        <v>2016</v>
      </c>
      <c r="B218" s="111" t="s">
        <v>15</v>
      </c>
      <c r="C218" s="111">
        <v>178</v>
      </c>
      <c r="D218" s="111">
        <v>170</v>
      </c>
      <c r="E218" s="111">
        <v>260</v>
      </c>
      <c r="F218" s="111">
        <v>146</v>
      </c>
      <c r="G218" s="111">
        <v>75</v>
      </c>
      <c r="H218" s="111">
        <v>58</v>
      </c>
      <c r="I218" s="111">
        <v>119</v>
      </c>
      <c r="J218" s="111">
        <v>41</v>
      </c>
      <c r="K218" s="111" t="s">
        <v>15</v>
      </c>
      <c r="L218" s="111">
        <f t="shared" si="10"/>
        <v>1047</v>
      </c>
    </row>
    <row r="219" spans="1:12" s="107" customFormat="1">
      <c r="A219" s="107">
        <v>2017</v>
      </c>
      <c r="B219" s="111" t="s">
        <v>15</v>
      </c>
      <c r="C219" s="111" t="s">
        <v>15</v>
      </c>
      <c r="D219" s="111" t="s">
        <v>15</v>
      </c>
      <c r="E219" s="111" t="s">
        <v>15</v>
      </c>
      <c r="F219" s="111" t="s">
        <v>15</v>
      </c>
      <c r="G219" s="111" t="s">
        <v>15</v>
      </c>
      <c r="H219" s="111" t="s">
        <v>15</v>
      </c>
      <c r="I219" s="111">
        <v>114</v>
      </c>
      <c r="J219" s="111">
        <v>41</v>
      </c>
      <c r="K219" s="111" t="s">
        <v>15</v>
      </c>
      <c r="L219" s="111">
        <f t="shared" si="10"/>
        <v>155</v>
      </c>
    </row>
    <row r="220" spans="1:12" s="107" customFormat="1">
      <c r="A220" s="107">
        <v>2018</v>
      </c>
      <c r="B220" s="111" t="s">
        <v>15</v>
      </c>
      <c r="C220" s="111" t="s">
        <v>15</v>
      </c>
      <c r="D220" s="111">
        <v>127</v>
      </c>
      <c r="E220" s="111">
        <v>270</v>
      </c>
      <c r="F220" s="111">
        <v>91</v>
      </c>
      <c r="G220" s="111">
        <v>97</v>
      </c>
      <c r="H220" s="111">
        <v>21</v>
      </c>
      <c r="I220" s="111">
        <v>89</v>
      </c>
      <c r="J220" s="111">
        <v>83</v>
      </c>
      <c r="K220" s="111" t="s">
        <v>15</v>
      </c>
      <c r="L220" s="111">
        <f>SUM(B220:K220)</f>
        <v>778</v>
      </c>
    </row>
    <row r="221" spans="1:12" s="107" customFormat="1">
      <c r="A221" s="107">
        <v>2019</v>
      </c>
      <c r="B221" s="111" t="s">
        <v>15</v>
      </c>
      <c r="C221" s="111">
        <v>16</v>
      </c>
      <c r="D221" s="111">
        <v>29</v>
      </c>
      <c r="E221" s="111">
        <v>85</v>
      </c>
      <c r="F221" s="111">
        <v>68</v>
      </c>
      <c r="G221" s="111">
        <v>21</v>
      </c>
      <c r="H221" s="111">
        <v>14</v>
      </c>
      <c r="I221" s="111">
        <v>154</v>
      </c>
      <c r="J221" s="111" t="s">
        <v>15</v>
      </c>
      <c r="K221" s="111" t="s">
        <v>15</v>
      </c>
      <c r="L221" s="111">
        <f t="shared" ref="L221:L225" si="11">SUM(B221:K221)</f>
        <v>387</v>
      </c>
    </row>
    <row r="222" spans="1:12" s="107" customFormat="1">
      <c r="A222" s="107">
        <v>2020</v>
      </c>
      <c r="B222" s="111" t="s">
        <v>15</v>
      </c>
      <c r="C222" s="111">
        <v>43</v>
      </c>
      <c r="D222" s="111">
        <v>11</v>
      </c>
      <c r="E222" s="111">
        <v>43</v>
      </c>
      <c r="F222" s="111">
        <v>140</v>
      </c>
      <c r="G222" s="111">
        <v>23</v>
      </c>
      <c r="H222" s="111">
        <v>29</v>
      </c>
      <c r="I222" s="111">
        <v>174</v>
      </c>
      <c r="J222" s="111" t="s">
        <v>15</v>
      </c>
      <c r="K222" s="111" t="s">
        <v>15</v>
      </c>
      <c r="L222" s="111">
        <f t="shared" si="11"/>
        <v>463</v>
      </c>
    </row>
    <row r="223" spans="1:12" s="107" customFormat="1">
      <c r="A223" s="107">
        <v>2021</v>
      </c>
      <c r="B223" s="111" t="s">
        <v>15</v>
      </c>
      <c r="C223" s="111" t="s">
        <v>15</v>
      </c>
      <c r="D223" s="111">
        <v>122</v>
      </c>
      <c r="E223" s="111">
        <v>72</v>
      </c>
      <c r="F223" s="111">
        <v>25</v>
      </c>
      <c r="G223" s="111">
        <v>9</v>
      </c>
      <c r="H223" s="111">
        <v>31</v>
      </c>
      <c r="I223" s="111">
        <v>171</v>
      </c>
      <c r="J223" s="111" t="s">
        <v>15</v>
      </c>
      <c r="K223" s="111" t="s">
        <v>15</v>
      </c>
      <c r="L223" s="111">
        <f t="shared" si="11"/>
        <v>430</v>
      </c>
    </row>
    <row r="224" spans="1:12" s="107" customFormat="1">
      <c r="A224" s="107">
        <v>2022</v>
      </c>
      <c r="B224" s="111" t="s">
        <v>15</v>
      </c>
      <c r="C224" s="111" t="s">
        <v>15</v>
      </c>
      <c r="D224" s="111">
        <v>119</v>
      </c>
      <c r="E224" s="111">
        <v>11</v>
      </c>
      <c r="F224" s="111" t="s">
        <v>15</v>
      </c>
      <c r="G224" s="111">
        <v>1</v>
      </c>
      <c r="H224" s="111">
        <v>17</v>
      </c>
      <c r="I224" s="111">
        <v>112</v>
      </c>
      <c r="J224" s="111" t="s">
        <v>15</v>
      </c>
      <c r="K224" s="111" t="s">
        <v>15</v>
      </c>
      <c r="L224" s="111">
        <f t="shared" si="11"/>
        <v>260</v>
      </c>
    </row>
    <row r="225" spans="1:12" s="107" customFormat="1">
      <c r="A225" s="107">
        <v>2023</v>
      </c>
      <c r="B225" s="111" t="s">
        <v>15</v>
      </c>
      <c r="C225" s="111" t="s">
        <v>15</v>
      </c>
      <c r="D225" s="111" t="s">
        <v>15</v>
      </c>
      <c r="E225" s="111" t="s">
        <v>15</v>
      </c>
      <c r="F225" s="111" t="s">
        <v>15</v>
      </c>
      <c r="G225" s="111" t="s">
        <v>15</v>
      </c>
      <c r="H225" s="111">
        <v>40</v>
      </c>
      <c r="I225" s="111">
        <v>127</v>
      </c>
      <c r="J225" s="111">
        <v>55</v>
      </c>
      <c r="K225" s="111" t="s">
        <v>15</v>
      </c>
      <c r="L225" s="111">
        <f t="shared" si="11"/>
        <v>222</v>
      </c>
    </row>
    <row r="226" spans="1:12" s="107" customFormat="1" ht="11.4">
      <c r="A226" s="107" t="s">
        <v>346</v>
      </c>
      <c r="B226" s="111" t="s">
        <v>15</v>
      </c>
      <c r="C226" s="111">
        <v>27</v>
      </c>
      <c r="D226" s="111">
        <v>108</v>
      </c>
      <c r="E226" s="111">
        <v>37</v>
      </c>
      <c r="F226" s="111">
        <v>0</v>
      </c>
      <c r="G226" s="111">
        <v>46</v>
      </c>
      <c r="H226" s="111">
        <v>25</v>
      </c>
      <c r="I226" s="111">
        <v>170</v>
      </c>
      <c r="J226" s="111" t="s">
        <v>15</v>
      </c>
      <c r="K226" s="111" t="s">
        <v>15</v>
      </c>
      <c r="L226" s="111">
        <f t="shared" si="10"/>
        <v>413</v>
      </c>
    </row>
    <row r="227" spans="1:12" s="155" customFormat="1">
      <c r="A227" s="64"/>
      <c r="B227" s="112"/>
      <c r="C227" s="112"/>
      <c r="D227" s="112"/>
      <c r="E227" s="112"/>
      <c r="F227" s="112"/>
      <c r="G227" s="112"/>
      <c r="H227" s="112"/>
      <c r="I227" s="112"/>
      <c r="J227" s="112"/>
      <c r="K227" s="112"/>
      <c r="L227" s="112"/>
    </row>
    <row r="228" spans="1:12" s="155" customFormat="1">
      <c r="A228" s="59" t="s">
        <v>84</v>
      </c>
      <c r="B228" s="112"/>
      <c r="C228" s="112"/>
      <c r="D228" s="112"/>
      <c r="E228" s="112"/>
      <c r="F228" s="112"/>
      <c r="G228" s="112"/>
      <c r="H228" s="112"/>
      <c r="I228" s="112"/>
      <c r="J228" s="112"/>
      <c r="K228" s="112"/>
      <c r="L228" s="112"/>
    </row>
    <row r="229" spans="1:12" s="107" customFormat="1">
      <c r="A229" s="110">
        <v>1971</v>
      </c>
      <c r="B229" s="109" t="s">
        <v>15</v>
      </c>
      <c r="C229" s="109">
        <v>1</v>
      </c>
      <c r="D229" s="109">
        <v>143</v>
      </c>
      <c r="E229" s="109">
        <v>1282</v>
      </c>
      <c r="F229" s="109">
        <v>2588</v>
      </c>
      <c r="G229" s="109">
        <v>1289</v>
      </c>
      <c r="H229" s="109">
        <v>303</v>
      </c>
      <c r="I229" s="109">
        <v>640</v>
      </c>
      <c r="J229" s="109" t="s">
        <v>15</v>
      </c>
      <c r="K229" s="109" t="s">
        <v>15</v>
      </c>
      <c r="L229" s="109">
        <f t="shared" ref="L229:L261" si="12">SUM(B229:K229)</f>
        <v>6246</v>
      </c>
    </row>
    <row r="230" spans="1:12" s="107" customFormat="1">
      <c r="A230" s="110">
        <v>1972</v>
      </c>
      <c r="B230" s="109" t="s">
        <v>15</v>
      </c>
      <c r="C230" s="109">
        <v>0</v>
      </c>
      <c r="D230" s="109">
        <v>374</v>
      </c>
      <c r="E230" s="109">
        <v>788</v>
      </c>
      <c r="F230" s="109">
        <v>1694</v>
      </c>
      <c r="G230" s="109">
        <v>951</v>
      </c>
      <c r="H230" s="109">
        <v>869</v>
      </c>
      <c r="I230" s="109">
        <v>1470</v>
      </c>
      <c r="J230" s="109" t="s">
        <v>15</v>
      </c>
      <c r="K230" s="109" t="s">
        <v>15</v>
      </c>
      <c r="L230" s="109">
        <f t="shared" si="12"/>
        <v>6146</v>
      </c>
    </row>
    <row r="231" spans="1:12" s="107" customFormat="1">
      <c r="A231" s="110">
        <v>1973</v>
      </c>
      <c r="B231" s="109" t="s">
        <v>15</v>
      </c>
      <c r="C231" s="109">
        <v>27</v>
      </c>
      <c r="D231" s="109">
        <v>148</v>
      </c>
      <c r="E231" s="109">
        <v>850</v>
      </c>
      <c r="F231" s="109">
        <v>2242</v>
      </c>
      <c r="G231" s="109">
        <v>918</v>
      </c>
      <c r="H231" s="109">
        <v>663</v>
      </c>
      <c r="I231" s="109">
        <v>1252</v>
      </c>
      <c r="J231" s="109" t="s">
        <v>15</v>
      </c>
      <c r="K231" s="109" t="s">
        <v>15</v>
      </c>
      <c r="L231" s="109">
        <f t="shared" si="12"/>
        <v>6100</v>
      </c>
    </row>
    <row r="232" spans="1:12" s="107" customFormat="1">
      <c r="A232" s="110">
        <v>1974</v>
      </c>
      <c r="B232" s="109" t="s">
        <v>15</v>
      </c>
      <c r="C232" s="109">
        <v>21</v>
      </c>
      <c r="D232" s="109">
        <v>32</v>
      </c>
      <c r="E232" s="109">
        <v>556</v>
      </c>
      <c r="F232" s="109">
        <v>1653</v>
      </c>
      <c r="G232" s="109">
        <v>1243</v>
      </c>
      <c r="H232" s="109">
        <v>600</v>
      </c>
      <c r="I232" s="109">
        <v>572</v>
      </c>
      <c r="J232" s="109">
        <v>490</v>
      </c>
      <c r="K232" s="109">
        <v>57</v>
      </c>
      <c r="L232" s="109">
        <f t="shared" si="12"/>
        <v>5224</v>
      </c>
    </row>
    <row r="233" spans="1:12" s="107" customFormat="1">
      <c r="A233" s="110">
        <v>1975</v>
      </c>
      <c r="B233" s="109" t="s">
        <v>15</v>
      </c>
      <c r="C233" s="109">
        <v>3</v>
      </c>
      <c r="D233" s="109">
        <v>10</v>
      </c>
      <c r="E233" s="109">
        <v>834</v>
      </c>
      <c r="F233" s="109">
        <v>2259</v>
      </c>
      <c r="G233" s="109">
        <v>861</v>
      </c>
      <c r="H233" s="109">
        <v>1064</v>
      </c>
      <c r="I233" s="109">
        <v>607</v>
      </c>
      <c r="J233" s="109">
        <v>332</v>
      </c>
      <c r="K233" s="109">
        <v>32</v>
      </c>
      <c r="L233" s="109">
        <f t="shared" si="12"/>
        <v>6002</v>
      </c>
    </row>
    <row r="234" spans="1:12" s="107" customFormat="1">
      <c r="A234" s="110">
        <v>1976</v>
      </c>
      <c r="B234" s="109" t="s">
        <v>15</v>
      </c>
      <c r="C234" s="109" t="s">
        <v>15</v>
      </c>
      <c r="D234" s="109">
        <v>13</v>
      </c>
      <c r="E234" s="109">
        <v>996</v>
      </c>
      <c r="F234" s="109">
        <v>2779</v>
      </c>
      <c r="G234" s="109">
        <v>2650</v>
      </c>
      <c r="H234" s="109">
        <v>2230</v>
      </c>
      <c r="I234" s="109">
        <v>592</v>
      </c>
      <c r="J234" s="109">
        <v>253</v>
      </c>
      <c r="K234" s="109" t="s">
        <v>15</v>
      </c>
      <c r="L234" s="109">
        <f t="shared" si="12"/>
        <v>9513</v>
      </c>
    </row>
    <row r="235" spans="1:12" s="107" customFormat="1">
      <c r="A235" s="110">
        <v>1977</v>
      </c>
      <c r="B235" s="109" t="s">
        <v>15</v>
      </c>
      <c r="C235" s="109" t="s">
        <v>15</v>
      </c>
      <c r="D235" s="109">
        <v>247</v>
      </c>
      <c r="E235" s="109">
        <v>586</v>
      </c>
      <c r="F235" s="109">
        <v>7696</v>
      </c>
      <c r="G235" s="109">
        <v>2500</v>
      </c>
      <c r="H235" s="109">
        <v>1306</v>
      </c>
      <c r="I235" s="109">
        <v>1240</v>
      </c>
      <c r="J235" s="109">
        <v>901</v>
      </c>
      <c r="K235" s="109" t="s">
        <v>15</v>
      </c>
      <c r="L235" s="109">
        <f t="shared" si="12"/>
        <v>14476</v>
      </c>
    </row>
    <row r="236" spans="1:12" s="107" customFormat="1">
      <c r="A236" s="110">
        <v>1978</v>
      </c>
      <c r="B236" s="109" t="s">
        <v>15</v>
      </c>
      <c r="C236" s="109" t="s">
        <v>15</v>
      </c>
      <c r="D236" s="109">
        <v>92</v>
      </c>
      <c r="E236" s="109">
        <v>1546</v>
      </c>
      <c r="F236" s="109">
        <v>2134</v>
      </c>
      <c r="G236" s="109">
        <v>1957</v>
      </c>
      <c r="H236" s="109">
        <v>1160</v>
      </c>
      <c r="I236" s="109">
        <v>1256</v>
      </c>
      <c r="J236" s="109">
        <v>992</v>
      </c>
      <c r="K236" s="109" t="s">
        <v>15</v>
      </c>
      <c r="L236" s="109">
        <f t="shared" si="12"/>
        <v>9137</v>
      </c>
    </row>
    <row r="237" spans="1:12" s="107" customFormat="1">
      <c r="A237" s="110">
        <v>1979</v>
      </c>
      <c r="B237" s="109" t="s">
        <v>15</v>
      </c>
      <c r="C237" s="109" t="s">
        <v>15</v>
      </c>
      <c r="D237" s="109">
        <v>44</v>
      </c>
      <c r="E237" s="109">
        <v>2048</v>
      </c>
      <c r="F237" s="109">
        <v>1894</v>
      </c>
      <c r="G237" s="109">
        <v>2055</v>
      </c>
      <c r="H237" s="109">
        <v>1126</v>
      </c>
      <c r="I237" s="109">
        <v>764</v>
      </c>
      <c r="J237" s="109">
        <v>202</v>
      </c>
      <c r="K237" s="109" t="s">
        <v>15</v>
      </c>
      <c r="L237" s="109">
        <f t="shared" si="12"/>
        <v>8133</v>
      </c>
    </row>
    <row r="238" spans="1:12" s="107" customFormat="1">
      <c r="A238" s="110">
        <v>1980</v>
      </c>
      <c r="B238" s="109" t="s">
        <v>15</v>
      </c>
      <c r="C238" s="109" t="s">
        <v>15</v>
      </c>
      <c r="D238" s="109">
        <v>541</v>
      </c>
      <c r="E238" s="109">
        <v>276</v>
      </c>
      <c r="F238" s="109">
        <v>893</v>
      </c>
      <c r="G238" s="109">
        <v>2044</v>
      </c>
      <c r="H238" s="109">
        <v>1524</v>
      </c>
      <c r="I238" s="109">
        <v>845</v>
      </c>
      <c r="J238" s="109">
        <v>510</v>
      </c>
      <c r="K238" s="109" t="s">
        <v>15</v>
      </c>
      <c r="L238" s="109">
        <f t="shared" si="12"/>
        <v>6633</v>
      </c>
    </row>
    <row r="239" spans="1:12" s="107" customFormat="1">
      <c r="A239" s="110">
        <v>1981</v>
      </c>
      <c r="B239" s="109" t="s">
        <v>15</v>
      </c>
      <c r="C239" s="109" t="s">
        <v>15</v>
      </c>
      <c r="D239" s="109">
        <v>640</v>
      </c>
      <c r="E239" s="109">
        <v>0</v>
      </c>
      <c r="F239" s="109">
        <v>1835</v>
      </c>
      <c r="G239" s="109">
        <v>3522</v>
      </c>
      <c r="H239" s="109">
        <v>1103</v>
      </c>
      <c r="I239" s="109">
        <v>1553</v>
      </c>
      <c r="J239" s="109">
        <v>453</v>
      </c>
      <c r="K239" s="109" t="s">
        <v>15</v>
      </c>
      <c r="L239" s="109">
        <f t="shared" si="12"/>
        <v>9106</v>
      </c>
    </row>
    <row r="240" spans="1:12" s="107" customFormat="1">
      <c r="A240" s="110">
        <v>1982</v>
      </c>
      <c r="B240" s="109" t="s">
        <v>15</v>
      </c>
      <c r="C240" s="109" t="s">
        <v>15</v>
      </c>
      <c r="D240" s="109">
        <v>336</v>
      </c>
      <c r="E240" s="109">
        <v>173</v>
      </c>
      <c r="F240" s="109">
        <v>2851</v>
      </c>
      <c r="G240" s="109">
        <v>2927</v>
      </c>
      <c r="H240" s="109">
        <v>850</v>
      </c>
      <c r="I240" s="109">
        <v>1125</v>
      </c>
      <c r="J240" s="109">
        <v>582</v>
      </c>
      <c r="K240" s="109" t="s">
        <v>15</v>
      </c>
      <c r="L240" s="109">
        <f t="shared" si="12"/>
        <v>8844</v>
      </c>
    </row>
    <row r="241" spans="1:12" s="107" customFormat="1">
      <c r="A241" s="110">
        <v>1983</v>
      </c>
      <c r="B241" s="109" t="s">
        <v>15</v>
      </c>
      <c r="C241" s="109" t="s">
        <v>15</v>
      </c>
      <c r="D241" s="109">
        <v>170</v>
      </c>
      <c r="E241" s="109">
        <v>732</v>
      </c>
      <c r="F241" s="109">
        <v>1662</v>
      </c>
      <c r="G241" s="109">
        <v>301</v>
      </c>
      <c r="H241" s="109">
        <v>81</v>
      </c>
      <c r="I241" s="109">
        <v>631</v>
      </c>
      <c r="J241" s="109">
        <v>116</v>
      </c>
      <c r="K241" s="109" t="s">
        <v>15</v>
      </c>
      <c r="L241" s="109">
        <f t="shared" si="12"/>
        <v>3693</v>
      </c>
    </row>
    <row r="242" spans="1:12" s="107" customFormat="1">
      <c r="A242" s="110">
        <v>1984</v>
      </c>
      <c r="B242" s="109" t="s">
        <v>15</v>
      </c>
      <c r="C242" s="109" t="s">
        <v>15</v>
      </c>
      <c r="D242" s="109">
        <v>156</v>
      </c>
      <c r="E242" s="109">
        <v>21</v>
      </c>
      <c r="F242" s="109">
        <v>392</v>
      </c>
      <c r="G242" s="109">
        <v>1567</v>
      </c>
      <c r="H242" s="109">
        <v>3</v>
      </c>
      <c r="I242" s="109">
        <v>234</v>
      </c>
      <c r="J242" s="109">
        <v>209</v>
      </c>
      <c r="K242" s="109" t="s">
        <v>15</v>
      </c>
      <c r="L242" s="109">
        <f t="shared" si="12"/>
        <v>2582</v>
      </c>
    </row>
    <row r="243" spans="1:12" s="107" customFormat="1">
      <c r="A243" s="110">
        <v>1985</v>
      </c>
      <c r="B243" s="109" t="s">
        <v>15</v>
      </c>
      <c r="C243" s="109" t="s">
        <v>15</v>
      </c>
      <c r="D243" s="109">
        <v>25</v>
      </c>
      <c r="E243" s="109">
        <v>14</v>
      </c>
      <c r="F243" s="109">
        <v>93</v>
      </c>
      <c r="G243" s="109">
        <v>225</v>
      </c>
      <c r="H243" s="109">
        <v>97</v>
      </c>
      <c r="I243" s="109">
        <v>117</v>
      </c>
      <c r="J243" s="109">
        <v>322</v>
      </c>
      <c r="K243" s="109" t="s">
        <v>15</v>
      </c>
      <c r="L243" s="109">
        <f t="shared" si="12"/>
        <v>893</v>
      </c>
    </row>
    <row r="244" spans="1:12" s="107" customFormat="1">
      <c r="A244" s="107">
        <v>1986</v>
      </c>
      <c r="B244" s="109" t="s">
        <v>15</v>
      </c>
      <c r="C244" s="109" t="s">
        <v>15</v>
      </c>
      <c r="D244" s="109">
        <v>541</v>
      </c>
      <c r="E244" s="109">
        <v>733</v>
      </c>
      <c r="F244" s="109">
        <v>556</v>
      </c>
      <c r="G244" s="109">
        <v>1081</v>
      </c>
      <c r="H244" s="109" t="s">
        <v>15</v>
      </c>
      <c r="I244" s="109">
        <v>175</v>
      </c>
      <c r="J244" s="109">
        <v>114</v>
      </c>
      <c r="K244" s="109" t="s">
        <v>15</v>
      </c>
      <c r="L244" s="109">
        <f t="shared" si="12"/>
        <v>3200</v>
      </c>
    </row>
    <row r="245" spans="1:12" s="107" customFormat="1">
      <c r="A245" s="107">
        <v>1987</v>
      </c>
      <c r="B245" s="109" t="s">
        <v>15</v>
      </c>
      <c r="C245" s="109" t="s">
        <v>15</v>
      </c>
      <c r="D245" s="109">
        <v>486</v>
      </c>
      <c r="E245" s="109">
        <v>894</v>
      </c>
      <c r="F245" s="109" t="s">
        <v>15</v>
      </c>
      <c r="G245" s="109" t="s">
        <v>15</v>
      </c>
      <c r="H245" s="109" t="s">
        <v>15</v>
      </c>
      <c r="I245" s="109">
        <v>304</v>
      </c>
      <c r="J245" s="109">
        <v>311</v>
      </c>
      <c r="K245" s="109" t="s">
        <v>15</v>
      </c>
      <c r="L245" s="109">
        <f t="shared" si="12"/>
        <v>1995</v>
      </c>
    </row>
    <row r="246" spans="1:12" s="107" customFormat="1">
      <c r="A246" s="107">
        <v>1988</v>
      </c>
      <c r="B246" s="109" t="s">
        <v>15</v>
      </c>
      <c r="C246" s="109" t="s">
        <v>15</v>
      </c>
      <c r="D246" s="109">
        <v>299</v>
      </c>
      <c r="E246" s="109">
        <v>632</v>
      </c>
      <c r="F246" s="109" t="s">
        <v>15</v>
      </c>
      <c r="G246" s="109" t="s">
        <v>15</v>
      </c>
      <c r="H246" s="109">
        <v>59</v>
      </c>
      <c r="I246" s="109">
        <v>193</v>
      </c>
      <c r="J246" s="109">
        <v>227</v>
      </c>
      <c r="K246" s="109" t="s">
        <v>15</v>
      </c>
      <c r="L246" s="109">
        <f t="shared" si="12"/>
        <v>1410</v>
      </c>
    </row>
    <row r="247" spans="1:12" s="107" customFormat="1">
      <c r="A247" s="107">
        <v>1989</v>
      </c>
      <c r="B247" s="109" t="s">
        <v>15</v>
      </c>
      <c r="C247" s="109" t="s">
        <v>15</v>
      </c>
      <c r="D247" s="109">
        <v>237</v>
      </c>
      <c r="E247" s="109">
        <v>328</v>
      </c>
      <c r="F247" s="109" t="s">
        <v>15</v>
      </c>
      <c r="G247" s="109">
        <v>383</v>
      </c>
      <c r="H247" s="109">
        <v>296</v>
      </c>
      <c r="I247" s="109" t="s">
        <v>15</v>
      </c>
      <c r="J247" s="109" t="s">
        <v>15</v>
      </c>
      <c r="K247" s="109" t="s">
        <v>15</v>
      </c>
      <c r="L247" s="109">
        <f t="shared" si="12"/>
        <v>1244</v>
      </c>
    </row>
    <row r="248" spans="1:12" s="107" customFormat="1">
      <c r="A248" s="107">
        <v>1990</v>
      </c>
      <c r="B248" s="109" t="s">
        <v>15</v>
      </c>
      <c r="C248" s="109" t="s">
        <v>15</v>
      </c>
      <c r="D248" s="109">
        <v>33</v>
      </c>
      <c r="E248" s="109" t="s">
        <v>15</v>
      </c>
      <c r="F248" s="109" t="s">
        <v>15</v>
      </c>
      <c r="G248" s="109">
        <v>357</v>
      </c>
      <c r="H248" s="109">
        <v>19</v>
      </c>
      <c r="I248" s="109"/>
      <c r="J248" s="109" t="s">
        <v>15</v>
      </c>
      <c r="K248" s="109" t="s">
        <v>15</v>
      </c>
      <c r="L248" s="109">
        <f t="shared" si="12"/>
        <v>409</v>
      </c>
    </row>
    <row r="249" spans="1:12" s="107" customFormat="1">
      <c r="A249" s="107">
        <v>1991</v>
      </c>
      <c r="B249" s="109" t="s">
        <v>15</v>
      </c>
      <c r="C249" s="109" t="s">
        <v>15</v>
      </c>
      <c r="D249" s="109" t="s">
        <v>15</v>
      </c>
      <c r="E249" s="109" t="s">
        <v>15</v>
      </c>
      <c r="F249" s="109" t="s">
        <v>15</v>
      </c>
      <c r="G249" s="109" t="s">
        <v>15</v>
      </c>
      <c r="H249" s="109">
        <v>22</v>
      </c>
      <c r="I249" s="109" t="s">
        <v>15</v>
      </c>
      <c r="J249" s="109" t="s">
        <v>15</v>
      </c>
      <c r="K249" s="109" t="s">
        <v>15</v>
      </c>
      <c r="L249" s="109">
        <f t="shared" si="12"/>
        <v>22</v>
      </c>
    </row>
    <row r="250" spans="1:12" s="107" customFormat="1">
      <c r="A250" s="107">
        <v>1992</v>
      </c>
      <c r="B250" s="109" t="s">
        <v>15</v>
      </c>
      <c r="C250" s="109" t="s">
        <v>15</v>
      </c>
      <c r="D250" s="109" t="s">
        <v>15</v>
      </c>
      <c r="E250" s="109" t="s">
        <v>15</v>
      </c>
      <c r="F250" s="109" t="s">
        <v>15</v>
      </c>
      <c r="G250" s="109" t="s">
        <v>15</v>
      </c>
      <c r="H250" s="109" t="s">
        <v>15</v>
      </c>
      <c r="I250" s="109" t="s">
        <v>15</v>
      </c>
      <c r="J250" s="109" t="s">
        <v>15</v>
      </c>
      <c r="K250" s="109" t="s">
        <v>15</v>
      </c>
      <c r="L250" s="109" t="s">
        <v>15</v>
      </c>
    </row>
    <row r="251" spans="1:12" s="107" customFormat="1">
      <c r="A251" s="107">
        <v>1993</v>
      </c>
      <c r="B251" s="109" t="s">
        <v>15</v>
      </c>
      <c r="C251" s="109" t="s">
        <v>15</v>
      </c>
      <c r="D251" s="109" t="s">
        <v>15</v>
      </c>
      <c r="E251" s="109" t="s">
        <v>15</v>
      </c>
      <c r="F251" s="109" t="s">
        <v>15</v>
      </c>
      <c r="G251" s="109" t="s">
        <v>15</v>
      </c>
      <c r="H251" s="109" t="s">
        <v>15</v>
      </c>
      <c r="I251" s="109" t="s">
        <v>15</v>
      </c>
      <c r="J251" s="109" t="s">
        <v>15</v>
      </c>
      <c r="K251" s="109" t="s">
        <v>15</v>
      </c>
      <c r="L251" s="109" t="s">
        <v>15</v>
      </c>
    </row>
    <row r="252" spans="1:12" s="107" customFormat="1">
      <c r="A252" s="107">
        <v>1994</v>
      </c>
      <c r="B252" s="109" t="s">
        <v>15</v>
      </c>
      <c r="C252" s="109" t="s">
        <v>15</v>
      </c>
      <c r="D252" s="109">
        <v>44</v>
      </c>
      <c r="E252" s="109" t="s">
        <v>15</v>
      </c>
      <c r="F252" s="109" t="s">
        <v>15</v>
      </c>
      <c r="G252" s="109">
        <v>56</v>
      </c>
      <c r="H252" s="109" t="s">
        <v>15</v>
      </c>
      <c r="I252" s="109">
        <v>183</v>
      </c>
      <c r="J252" s="109" t="s">
        <v>15</v>
      </c>
      <c r="K252" s="109" t="s">
        <v>15</v>
      </c>
      <c r="L252" s="109">
        <f t="shared" si="12"/>
        <v>283</v>
      </c>
    </row>
    <row r="253" spans="1:12" s="107" customFormat="1">
      <c r="A253" s="107">
        <v>1995</v>
      </c>
      <c r="B253" s="109" t="s">
        <v>15</v>
      </c>
      <c r="C253" s="109" t="s">
        <v>15</v>
      </c>
      <c r="D253" s="109">
        <v>46</v>
      </c>
      <c r="E253" s="109" t="s">
        <v>15</v>
      </c>
      <c r="F253" s="109">
        <v>48</v>
      </c>
      <c r="G253" s="109" t="s">
        <v>15</v>
      </c>
      <c r="H253" s="109" t="s">
        <v>15</v>
      </c>
      <c r="I253" s="109">
        <v>188</v>
      </c>
      <c r="J253" s="109" t="s">
        <v>15</v>
      </c>
      <c r="K253" s="109" t="s">
        <v>15</v>
      </c>
      <c r="L253" s="109">
        <f t="shared" si="12"/>
        <v>282</v>
      </c>
    </row>
    <row r="254" spans="1:12" s="107" customFormat="1">
      <c r="A254" s="107">
        <v>1996</v>
      </c>
      <c r="B254" s="109" t="s">
        <v>15</v>
      </c>
      <c r="C254" s="109" t="s">
        <v>15</v>
      </c>
      <c r="D254" s="109">
        <v>99</v>
      </c>
      <c r="E254" s="109">
        <v>31</v>
      </c>
      <c r="F254" s="109" t="s">
        <v>15</v>
      </c>
      <c r="G254" s="109">
        <v>185</v>
      </c>
      <c r="H254" s="109" t="s">
        <v>15</v>
      </c>
      <c r="I254" s="109">
        <v>161</v>
      </c>
      <c r="J254" s="109" t="s">
        <v>15</v>
      </c>
      <c r="K254" s="109" t="s">
        <v>15</v>
      </c>
      <c r="L254" s="109">
        <f t="shared" si="12"/>
        <v>476</v>
      </c>
    </row>
    <row r="255" spans="1:12" s="107" customFormat="1">
      <c r="A255" s="107">
        <v>1997</v>
      </c>
      <c r="B255" s="109" t="s">
        <v>15</v>
      </c>
      <c r="C255" s="109">
        <v>19</v>
      </c>
      <c r="D255" s="109">
        <v>149</v>
      </c>
      <c r="E255" s="109" t="s">
        <v>15</v>
      </c>
      <c r="F255" s="109" t="s">
        <v>15</v>
      </c>
      <c r="G255" s="109">
        <v>38</v>
      </c>
      <c r="H255" s="109" t="s">
        <v>15</v>
      </c>
      <c r="I255" s="109">
        <v>169</v>
      </c>
      <c r="J255" s="109" t="s">
        <v>15</v>
      </c>
      <c r="K255" s="109" t="s">
        <v>15</v>
      </c>
      <c r="L255" s="109">
        <f t="shared" si="12"/>
        <v>375</v>
      </c>
    </row>
    <row r="256" spans="1:12" s="107" customFormat="1">
      <c r="A256" s="107">
        <v>1998</v>
      </c>
      <c r="B256" s="109" t="s">
        <v>15</v>
      </c>
      <c r="C256" s="109">
        <v>0</v>
      </c>
      <c r="D256" s="109">
        <v>22</v>
      </c>
      <c r="E256" s="109" t="s">
        <v>15</v>
      </c>
      <c r="F256" s="109" t="s">
        <v>15</v>
      </c>
      <c r="G256" s="109">
        <v>14</v>
      </c>
      <c r="H256" s="109" t="s">
        <v>15</v>
      </c>
      <c r="I256" s="109">
        <v>172</v>
      </c>
      <c r="J256" s="109" t="s">
        <v>15</v>
      </c>
      <c r="K256" s="109" t="s">
        <v>15</v>
      </c>
      <c r="L256" s="109">
        <f t="shared" si="12"/>
        <v>208</v>
      </c>
    </row>
    <row r="257" spans="1:12" s="107" customFormat="1">
      <c r="A257" s="107">
        <v>1999</v>
      </c>
      <c r="B257" s="109" t="s">
        <v>15</v>
      </c>
      <c r="C257" s="109" t="s">
        <v>15</v>
      </c>
      <c r="D257" s="109">
        <v>3</v>
      </c>
      <c r="E257" s="109" t="s">
        <v>15</v>
      </c>
      <c r="F257" s="109" t="s">
        <v>15</v>
      </c>
      <c r="G257" s="109">
        <v>78</v>
      </c>
      <c r="H257" s="109">
        <v>38</v>
      </c>
      <c r="I257" s="109">
        <v>120</v>
      </c>
      <c r="J257" s="109">
        <v>9</v>
      </c>
      <c r="K257" s="109" t="s">
        <v>15</v>
      </c>
      <c r="L257" s="109">
        <f t="shared" si="12"/>
        <v>248</v>
      </c>
    </row>
    <row r="258" spans="1:12" s="107" customFormat="1">
      <c r="A258" s="107">
        <v>2000</v>
      </c>
      <c r="B258" s="109" t="s">
        <v>15</v>
      </c>
      <c r="C258" s="109" t="s">
        <v>15</v>
      </c>
      <c r="D258" s="109">
        <v>4</v>
      </c>
      <c r="E258" s="109" t="s">
        <v>15</v>
      </c>
      <c r="F258" s="109" t="s">
        <v>15</v>
      </c>
      <c r="G258" s="109">
        <v>84</v>
      </c>
      <c r="H258" s="109">
        <v>56</v>
      </c>
      <c r="I258" s="109">
        <v>130</v>
      </c>
      <c r="J258" s="109" t="s">
        <v>15</v>
      </c>
      <c r="K258" s="109" t="s">
        <v>15</v>
      </c>
      <c r="L258" s="109">
        <f t="shared" si="12"/>
        <v>274</v>
      </c>
    </row>
    <row r="259" spans="1:12" s="107" customFormat="1">
      <c r="A259" s="107">
        <v>2001</v>
      </c>
      <c r="B259" s="109" t="s">
        <v>15</v>
      </c>
      <c r="C259" s="109" t="s">
        <v>15</v>
      </c>
      <c r="D259" s="109">
        <v>18</v>
      </c>
      <c r="E259" s="109">
        <v>41</v>
      </c>
      <c r="F259" s="109" t="s">
        <v>15</v>
      </c>
      <c r="G259" s="109">
        <v>150</v>
      </c>
      <c r="H259" s="109">
        <v>96</v>
      </c>
      <c r="I259" s="109">
        <v>166</v>
      </c>
      <c r="J259" s="109" t="s">
        <v>15</v>
      </c>
      <c r="K259" s="109" t="s">
        <v>15</v>
      </c>
      <c r="L259" s="109">
        <f t="shared" si="12"/>
        <v>471</v>
      </c>
    </row>
    <row r="260" spans="1:12" s="107" customFormat="1">
      <c r="A260" s="107">
        <v>2002</v>
      </c>
      <c r="B260" s="109">
        <v>3</v>
      </c>
      <c r="C260" s="109">
        <v>15</v>
      </c>
      <c r="D260" s="109">
        <v>22</v>
      </c>
      <c r="E260" s="109">
        <v>73</v>
      </c>
      <c r="F260" s="109">
        <v>82</v>
      </c>
      <c r="G260" s="109">
        <v>67</v>
      </c>
      <c r="H260" s="109">
        <v>70</v>
      </c>
      <c r="I260" s="109">
        <v>96</v>
      </c>
      <c r="J260" s="109" t="s">
        <v>15</v>
      </c>
      <c r="K260" s="109" t="s">
        <v>15</v>
      </c>
      <c r="L260" s="109">
        <f t="shared" si="12"/>
        <v>428</v>
      </c>
    </row>
    <row r="261" spans="1:12" s="107" customFormat="1">
      <c r="A261" s="107">
        <v>2003</v>
      </c>
      <c r="B261" s="109">
        <v>0</v>
      </c>
      <c r="C261" s="109">
        <v>7</v>
      </c>
      <c r="D261" s="109">
        <v>47</v>
      </c>
      <c r="E261" s="109">
        <v>70</v>
      </c>
      <c r="F261" s="109">
        <v>109</v>
      </c>
      <c r="G261" s="109">
        <v>106</v>
      </c>
      <c r="H261" s="109">
        <v>80</v>
      </c>
      <c r="I261" s="109">
        <v>107</v>
      </c>
      <c r="J261" s="109">
        <v>2</v>
      </c>
      <c r="K261" s="109" t="s">
        <v>15</v>
      </c>
      <c r="L261" s="109">
        <f t="shared" si="12"/>
        <v>528</v>
      </c>
    </row>
    <row r="262" spans="1:12" s="107" customFormat="1">
      <c r="A262" s="107">
        <v>2004</v>
      </c>
      <c r="B262" s="109">
        <v>2</v>
      </c>
      <c r="C262" s="109">
        <v>9</v>
      </c>
      <c r="D262" s="109">
        <v>73</v>
      </c>
      <c r="E262" s="109">
        <v>139</v>
      </c>
      <c r="F262" s="109">
        <v>102</v>
      </c>
      <c r="G262" s="109">
        <v>53</v>
      </c>
      <c r="H262" s="109">
        <v>61</v>
      </c>
      <c r="I262" s="109">
        <v>61</v>
      </c>
      <c r="J262" s="109">
        <v>18</v>
      </c>
      <c r="K262" s="109" t="s">
        <v>15</v>
      </c>
      <c r="L262" s="109">
        <f>SUM(B262:K262)</f>
        <v>518</v>
      </c>
    </row>
    <row r="263" spans="1:12" s="107" customFormat="1">
      <c r="A263" s="107">
        <v>2005</v>
      </c>
      <c r="B263" s="109">
        <v>6</v>
      </c>
      <c r="C263" s="109">
        <v>1</v>
      </c>
      <c r="D263" s="109" t="s">
        <v>15</v>
      </c>
      <c r="E263" s="109" t="s">
        <v>15</v>
      </c>
      <c r="F263" s="109" t="s">
        <v>15</v>
      </c>
      <c r="G263" s="109" t="s">
        <v>15</v>
      </c>
      <c r="H263" s="109">
        <v>114</v>
      </c>
      <c r="I263" s="109">
        <v>110</v>
      </c>
      <c r="J263" s="109">
        <v>18</v>
      </c>
      <c r="K263" s="109" t="s">
        <v>15</v>
      </c>
      <c r="L263" s="109">
        <f>SUM(B263:K263)</f>
        <v>249</v>
      </c>
    </row>
    <row r="264" spans="1:12" s="107" customFormat="1">
      <c r="A264" s="107">
        <v>2006</v>
      </c>
      <c r="B264" s="111" t="s">
        <v>15</v>
      </c>
      <c r="C264" s="111" t="s">
        <v>15</v>
      </c>
      <c r="D264" s="111" t="s">
        <v>15</v>
      </c>
      <c r="E264" s="111" t="s">
        <v>15</v>
      </c>
      <c r="F264" s="111" t="s">
        <v>15</v>
      </c>
      <c r="G264" s="111" t="s">
        <v>15</v>
      </c>
      <c r="H264" s="111">
        <v>6</v>
      </c>
      <c r="I264" s="111">
        <v>151</v>
      </c>
      <c r="J264" s="111">
        <v>27</v>
      </c>
      <c r="K264" s="111" t="s">
        <v>15</v>
      </c>
      <c r="L264" s="109">
        <f>SUM(B264:K264)</f>
        <v>184</v>
      </c>
    </row>
    <row r="265" spans="1:12" s="107" customFormat="1">
      <c r="A265" s="107">
        <v>2007</v>
      </c>
      <c r="B265" s="111" t="s">
        <v>15</v>
      </c>
      <c r="C265" s="111">
        <v>6</v>
      </c>
      <c r="D265" s="111">
        <v>8</v>
      </c>
      <c r="E265" s="111">
        <v>138</v>
      </c>
      <c r="F265" s="111">
        <v>99</v>
      </c>
      <c r="G265" s="111">
        <v>95</v>
      </c>
      <c r="H265" s="111">
        <v>60</v>
      </c>
      <c r="I265" s="111">
        <v>47</v>
      </c>
      <c r="J265" s="111">
        <v>12</v>
      </c>
      <c r="K265" s="111" t="s">
        <v>15</v>
      </c>
      <c r="L265" s="109">
        <f>SUM(B265:K265)</f>
        <v>465</v>
      </c>
    </row>
    <row r="266" spans="1:12" s="107" customFormat="1">
      <c r="A266" s="107">
        <v>2008</v>
      </c>
      <c r="B266" s="111" t="s">
        <v>15</v>
      </c>
      <c r="C266" s="111" t="s">
        <v>15</v>
      </c>
      <c r="D266" s="111" t="s">
        <v>15</v>
      </c>
      <c r="E266" s="111" t="s">
        <v>15</v>
      </c>
      <c r="F266" s="111" t="s">
        <v>15</v>
      </c>
      <c r="G266" s="111" t="s">
        <v>15</v>
      </c>
      <c r="H266" s="111" t="s">
        <v>15</v>
      </c>
      <c r="I266" s="111">
        <v>51</v>
      </c>
      <c r="J266" s="111" t="s">
        <v>15</v>
      </c>
      <c r="K266" s="111" t="s">
        <v>15</v>
      </c>
      <c r="L266" s="109">
        <f>SUM(B266:K266)</f>
        <v>51</v>
      </c>
    </row>
    <row r="267" spans="1:12" s="107" customFormat="1">
      <c r="A267" s="107">
        <v>2009</v>
      </c>
      <c r="B267" s="111" t="s">
        <v>15</v>
      </c>
      <c r="C267" s="111" t="s">
        <v>15</v>
      </c>
      <c r="D267" s="111" t="s">
        <v>15</v>
      </c>
      <c r="E267" s="111" t="s">
        <v>15</v>
      </c>
      <c r="F267" s="111" t="s">
        <v>15</v>
      </c>
      <c r="G267" s="111" t="s">
        <v>15</v>
      </c>
      <c r="H267" s="111" t="s">
        <v>15</v>
      </c>
      <c r="I267" s="111" t="s">
        <v>15</v>
      </c>
      <c r="J267" s="111" t="s">
        <v>15</v>
      </c>
      <c r="K267" s="111" t="s">
        <v>15</v>
      </c>
      <c r="L267" s="109" t="s">
        <v>15</v>
      </c>
    </row>
    <row r="268" spans="1:12" s="107" customFormat="1">
      <c r="A268" s="107">
        <v>2010</v>
      </c>
      <c r="B268" s="111" t="s">
        <v>15</v>
      </c>
      <c r="C268" s="111" t="s">
        <v>15</v>
      </c>
      <c r="D268" s="111">
        <v>43</v>
      </c>
      <c r="E268" s="111" t="s">
        <v>15</v>
      </c>
      <c r="F268" s="111">
        <f>8+13+2+3</f>
        <v>26</v>
      </c>
      <c r="G268" s="111">
        <v>40</v>
      </c>
      <c r="H268" s="111" t="s">
        <v>15</v>
      </c>
      <c r="I268" s="111">
        <f>56+16</f>
        <v>72</v>
      </c>
      <c r="J268" s="111" t="s">
        <v>15</v>
      </c>
      <c r="K268" s="111" t="s">
        <v>15</v>
      </c>
      <c r="L268" s="109">
        <f t="shared" ref="L268:L282" si="13">SUM(B268:K268)</f>
        <v>181</v>
      </c>
    </row>
    <row r="269" spans="1:12" s="107" customFormat="1">
      <c r="A269" s="107">
        <v>2011</v>
      </c>
      <c r="B269" s="111" t="s">
        <v>15</v>
      </c>
      <c r="C269" s="111" t="s">
        <v>15</v>
      </c>
      <c r="D269" s="111">
        <v>60</v>
      </c>
      <c r="E269" s="111">
        <v>60</v>
      </c>
      <c r="F269" s="111">
        <v>8</v>
      </c>
      <c r="G269" s="111">
        <v>86</v>
      </c>
      <c r="H269" s="111" t="s">
        <v>15</v>
      </c>
      <c r="I269" s="111">
        <v>75</v>
      </c>
      <c r="J269" s="111" t="s">
        <v>15</v>
      </c>
      <c r="K269" s="111" t="s">
        <v>15</v>
      </c>
      <c r="L269" s="109">
        <f t="shared" si="13"/>
        <v>289</v>
      </c>
    </row>
    <row r="270" spans="1:12" s="107" customFormat="1">
      <c r="A270" s="107">
        <v>2012</v>
      </c>
      <c r="B270" s="111" t="s">
        <v>15</v>
      </c>
      <c r="C270" s="113" t="s">
        <v>64</v>
      </c>
      <c r="D270" s="111">
        <v>23</v>
      </c>
      <c r="E270" s="111">
        <v>118</v>
      </c>
      <c r="F270" s="111">
        <v>90</v>
      </c>
      <c r="G270" s="111">
        <v>67</v>
      </c>
      <c r="H270" s="111">
        <v>43</v>
      </c>
      <c r="I270" s="111">
        <v>41</v>
      </c>
      <c r="J270" s="111" t="s">
        <v>15</v>
      </c>
      <c r="K270" s="111" t="s">
        <v>15</v>
      </c>
      <c r="L270" s="109">
        <f t="shared" si="13"/>
        <v>382</v>
      </c>
    </row>
    <row r="271" spans="1:12" s="107" customFormat="1">
      <c r="A271" s="107">
        <v>2013</v>
      </c>
      <c r="B271" s="111" t="s">
        <v>15</v>
      </c>
      <c r="C271" s="111">
        <v>13</v>
      </c>
      <c r="D271" s="111">
        <v>3</v>
      </c>
      <c r="E271" s="111">
        <v>107</v>
      </c>
      <c r="F271" s="111">
        <v>284</v>
      </c>
      <c r="G271" s="111">
        <v>208</v>
      </c>
      <c r="H271" s="111">
        <v>40</v>
      </c>
      <c r="I271" s="111">
        <v>52</v>
      </c>
      <c r="J271" s="111" t="s">
        <v>15</v>
      </c>
      <c r="K271" s="111" t="s">
        <v>15</v>
      </c>
      <c r="L271" s="109">
        <f t="shared" si="13"/>
        <v>707</v>
      </c>
    </row>
    <row r="272" spans="1:12" s="107" customFormat="1">
      <c r="A272" s="107">
        <v>2014</v>
      </c>
      <c r="B272" s="111" t="s">
        <v>15</v>
      </c>
      <c r="C272" s="111">
        <v>10</v>
      </c>
      <c r="D272" s="111">
        <v>471</v>
      </c>
      <c r="E272" s="111">
        <v>82</v>
      </c>
      <c r="F272" s="111">
        <v>38</v>
      </c>
      <c r="G272" s="111">
        <v>70</v>
      </c>
      <c r="H272" s="111">
        <v>21</v>
      </c>
      <c r="I272" s="111">
        <v>78</v>
      </c>
      <c r="J272" s="111" t="s">
        <v>15</v>
      </c>
      <c r="K272" s="111" t="s">
        <v>15</v>
      </c>
      <c r="L272" s="109">
        <f t="shared" si="13"/>
        <v>770</v>
      </c>
    </row>
    <row r="273" spans="1:12" s="107" customFormat="1">
      <c r="A273" s="107">
        <v>2015</v>
      </c>
      <c r="B273" s="111" t="s">
        <v>15</v>
      </c>
      <c r="C273" s="111">
        <v>12</v>
      </c>
      <c r="D273" s="111">
        <v>150</v>
      </c>
      <c r="E273" s="111">
        <v>100</v>
      </c>
      <c r="F273" s="111">
        <v>90</v>
      </c>
      <c r="G273" s="111">
        <v>24</v>
      </c>
      <c r="H273" s="111" t="s">
        <v>15</v>
      </c>
      <c r="I273" s="111">
        <v>144</v>
      </c>
      <c r="J273" s="111" t="s">
        <v>15</v>
      </c>
      <c r="K273" s="111" t="s">
        <v>15</v>
      </c>
      <c r="L273" s="109">
        <f t="shared" si="13"/>
        <v>520</v>
      </c>
    </row>
    <row r="274" spans="1:12" s="107" customFormat="1">
      <c r="A274" s="107">
        <v>2016</v>
      </c>
      <c r="B274" s="111" t="s">
        <v>15</v>
      </c>
      <c r="C274" s="111">
        <v>7</v>
      </c>
      <c r="D274" s="111">
        <v>13</v>
      </c>
      <c r="E274" s="111">
        <v>47</v>
      </c>
      <c r="F274" s="111">
        <v>8</v>
      </c>
      <c r="G274" s="111" t="s">
        <v>15</v>
      </c>
      <c r="H274" s="111" t="s">
        <v>15</v>
      </c>
      <c r="I274" s="111">
        <v>52</v>
      </c>
      <c r="J274" s="111" t="s">
        <v>15</v>
      </c>
      <c r="K274" s="111" t="s">
        <v>15</v>
      </c>
      <c r="L274" s="109">
        <f t="shared" si="13"/>
        <v>127</v>
      </c>
    </row>
    <row r="275" spans="1:12" s="107" customFormat="1">
      <c r="A275" s="107">
        <v>2017</v>
      </c>
      <c r="B275" s="111" t="s">
        <v>15</v>
      </c>
      <c r="C275" s="111" t="s">
        <v>15</v>
      </c>
      <c r="D275" s="111" t="s">
        <v>15</v>
      </c>
      <c r="E275" s="111" t="s">
        <v>15</v>
      </c>
      <c r="F275" s="111" t="s">
        <v>15</v>
      </c>
      <c r="G275" s="111" t="s">
        <v>15</v>
      </c>
      <c r="H275" s="111" t="s">
        <v>15</v>
      </c>
      <c r="I275" s="111">
        <v>109</v>
      </c>
      <c r="J275" s="111" t="s">
        <v>15</v>
      </c>
      <c r="K275" s="111" t="s">
        <v>15</v>
      </c>
      <c r="L275" s="109">
        <f t="shared" si="13"/>
        <v>109</v>
      </c>
    </row>
    <row r="276" spans="1:12" s="107" customFormat="1">
      <c r="A276" s="107">
        <v>2018</v>
      </c>
      <c r="B276" s="111" t="s">
        <v>15</v>
      </c>
      <c r="C276" s="111" t="s">
        <v>15</v>
      </c>
      <c r="D276" s="111">
        <v>37</v>
      </c>
      <c r="E276" s="111">
        <v>127</v>
      </c>
      <c r="F276" s="111">
        <v>123</v>
      </c>
      <c r="G276" s="111">
        <v>73</v>
      </c>
      <c r="H276" s="111" t="s">
        <v>15</v>
      </c>
      <c r="I276" s="111">
        <v>115</v>
      </c>
      <c r="J276" s="111" t="s">
        <v>15</v>
      </c>
      <c r="K276" s="111" t="s">
        <v>15</v>
      </c>
      <c r="L276" s="109">
        <f>SUM(B276:K276)</f>
        <v>475</v>
      </c>
    </row>
    <row r="277" spans="1:12" s="107" customFormat="1">
      <c r="A277" s="107">
        <v>2019</v>
      </c>
      <c r="B277" s="111" t="s">
        <v>15</v>
      </c>
      <c r="C277" s="111">
        <v>2</v>
      </c>
      <c r="D277" s="111">
        <v>7</v>
      </c>
      <c r="E277" s="111">
        <v>21</v>
      </c>
      <c r="F277" s="111">
        <v>71</v>
      </c>
      <c r="G277" s="111">
        <v>135</v>
      </c>
      <c r="H277" s="111" t="s">
        <v>15</v>
      </c>
      <c r="I277" s="111" t="s">
        <v>15</v>
      </c>
      <c r="J277" s="111" t="s">
        <v>15</v>
      </c>
      <c r="K277" s="111" t="s">
        <v>15</v>
      </c>
      <c r="L277" s="109">
        <f t="shared" ref="L277:L281" si="14">SUM(B277:K277)</f>
        <v>236</v>
      </c>
    </row>
    <row r="278" spans="1:12" s="107" customFormat="1">
      <c r="A278" s="107">
        <v>2020</v>
      </c>
      <c r="B278" s="111" t="s">
        <v>15</v>
      </c>
      <c r="C278" s="111">
        <v>1</v>
      </c>
      <c r="D278" s="111">
        <v>3</v>
      </c>
      <c r="E278" s="111">
        <v>47</v>
      </c>
      <c r="F278" s="111">
        <v>72</v>
      </c>
      <c r="G278" s="111" t="s">
        <v>15</v>
      </c>
      <c r="H278" s="111" t="s">
        <v>15</v>
      </c>
      <c r="I278" s="111" t="s">
        <v>15</v>
      </c>
      <c r="J278" s="111" t="s">
        <v>15</v>
      </c>
      <c r="K278" s="111" t="s">
        <v>15</v>
      </c>
      <c r="L278" s="109">
        <f t="shared" si="14"/>
        <v>123</v>
      </c>
    </row>
    <row r="279" spans="1:12" s="107" customFormat="1">
      <c r="A279" s="107">
        <v>2021</v>
      </c>
      <c r="B279" s="111">
        <v>1</v>
      </c>
      <c r="C279" s="111">
        <v>2</v>
      </c>
      <c r="D279" s="111">
        <v>4</v>
      </c>
      <c r="E279" s="111">
        <v>55</v>
      </c>
      <c r="F279" s="111">
        <v>57</v>
      </c>
      <c r="G279" s="111" t="s">
        <v>15</v>
      </c>
      <c r="H279" s="111" t="s">
        <v>15</v>
      </c>
      <c r="I279" s="111" t="s">
        <v>15</v>
      </c>
      <c r="J279" s="111" t="s">
        <v>15</v>
      </c>
      <c r="K279" s="111" t="s">
        <v>15</v>
      </c>
      <c r="L279" s="109">
        <f t="shared" si="14"/>
        <v>119</v>
      </c>
    </row>
    <row r="280" spans="1:12" s="107" customFormat="1">
      <c r="A280" s="107">
        <v>2022</v>
      </c>
      <c r="B280" s="111" t="s">
        <v>15</v>
      </c>
      <c r="C280" s="111">
        <v>4</v>
      </c>
      <c r="D280" s="111" t="s">
        <v>15</v>
      </c>
      <c r="E280" s="111">
        <v>72</v>
      </c>
      <c r="F280" s="111">
        <v>15</v>
      </c>
      <c r="G280" s="111">
        <v>67</v>
      </c>
      <c r="H280" s="111" t="s">
        <v>15</v>
      </c>
      <c r="I280" s="111" t="s">
        <v>15</v>
      </c>
      <c r="J280" s="111" t="s">
        <v>15</v>
      </c>
      <c r="K280" s="111" t="s">
        <v>15</v>
      </c>
      <c r="L280" s="109">
        <f t="shared" si="14"/>
        <v>158</v>
      </c>
    </row>
    <row r="281" spans="1:12" s="107" customFormat="1">
      <c r="A281" s="107">
        <v>2023</v>
      </c>
      <c r="B281" s="111" t="s">
        <v>15</v>
      </c>
      <c r="C281" s="111" t="s">
        <v>15</v>
      </c>
      <c r="D281" s="111" t="s">
        <v>15</v>
      </c>
      <c r="E281" s="111" t="s">
        <v>15</v>
      </c>
      <c r="F281" s="111" t="s">
        <v>15</v>
      </c>
      <c r="G281" s="111" t="s">
        <v>15</v>
      </c>
      <c r="H281" s="111" t="s">
        <v>15</v>
      </c>
      <c r="I281" s="111" t="s">
        <v>15</v>
      </c>
      <c r="J281" s="111" t="s">
        <v>15</v>
      </c>
      <c r="K281" s="111" t="s">
        <v>15</v>
      </c>
      <c r="L281" s="109">
        <f t="shared" si="14"/>
        <v>0</v>
      </c>
    </row>
    <row r="282" spans="1:12" s="107" customFormat="1" ht="11.4">
      <c r="A282" s="107" t="s">
        <v>346</v>
      </c>
      <c r="B282" s="111" t="s">
        <v>15</v>
      </c>
      <c r="C282" s="111">
        <v>3</v>
      </c>
      <c r="D282" s="111" t="s">
        <v>15</v>
      </c>
      <c r="E282" s="111" t="s">
        <v>15</v>
      </c>
      <c r="F282" s="111" t="s">
        <v>15</v>
      </c>
      <c r="G282" s="111" t="s">
        <v>15</v>
      </c>
      <c r="H282" s="111" t="s">
        <v>15</v>
      </c>
      <c r="I282" s="111" t="s">
        <v>15</v>
      </c>
      <c r="J282" s="111" t="s">
        <v>15</v>
      </c>
      <c r="K282" s="111" t="s">
        <v>15</v>
      </c>
      <c r="L282" s="109">
        <f t="shared" si="13"/>
        <v>3</v>
      </c>
    </row>
    <row r="283" spans="1:12" s="155" customFormat="1">
      <c r="A283" s="64"/>
      <c r="B283" s="112"/>
      <c r="C283" s="112"/>
      <c r="D283" s="112"/>
      <c r="E283" s="112"/>
      <c r="F283" s="112"/>
      <c r="G283" s="112"/>
      <c r="H283" s="112"/>
      <c r="I283" s="112"/>
      <c r="J283" s="112"/>
      <c r="K283" s="112"/>
      <c r="L283" s="112"/>
    </row>
    <row r="284" spans="1:12" s="155" customFormat="1">
      <c r="A284" s="62" t="s">
        <v>98</v>
      </c>
      <c r="B284" s="112"/>
      <c r="C284" s="112"/>
      <c r="D284" s="112"/>
      <c r="E284" s="112"/>
      <c r="F284" s="112"/>
      <c r="G284" s="112"/>
      <c r="H284" s="112"/>
      <c r="I284" s="112"/>
      <c r="J284" s="112"/>
      <c r="K284" s="112"/>
      <c r="L284" s="112"/>
    </row>
    <row r="285" spans="1:12" s="107" customFormat="1">
      <c r="A285" s="110">
        <v>1971</v>
      </c>
      <c r="B285" s="109" t="str">
        <f t="shared" ref="B285:L285" si="15">IF(AND(B229="-",B173="-",B117="-",B61="-"),"-",SUM(B229,B173,B117,B61))</f>
        <v>-</v>
      </c>
      <c r="C285" s="109">
        <f t="shared" si="15"/>
        <v>5</v>
      </c>
      <c r="D285" s="109">
        <f t="shared" si="15"/>
        <v>382</v>
      </c>
      <c r="E285" s="109">
        <f t="shared" si="15"/>
        <v>6572</v>
      </c>
      <c r="F285" s="109">
        <f t="shared" si="15"/>
        <v>14953</v>
      </c>
      <c r="G285" s="109">
        <f t="shared" si="15"/>
        <v>14771</v>
      </c>
      <c r="H285" s="109">
        <f t="shared" si="15"/>
        <v>3209</v>
      </c>
      <c r="I285" s="109">
        <f t="shared" si="15"/>
        <v>1480</v>
      </c>
      <c r="J285" s="109" t="str">
        <f t="shared" si="15"/>
        <v>-</v>
      </c>
      <c r="K285" s="109" t="str">
        <f t="shared" si="15"/>
        <v>-</v>
      </c>
      <c r="L285" s="109">
        <f t="shared" si="15"/>
        <v>41372</v>
      </c>
    </row>
    <row r="286" spans="1:12" s="107" customFormat="1">
      <c r="A286" s="110">
        <v>1972</v>
      </c>
      <c r="B286" s="109" t="str">
        <f t="shared" ref="B286:L286" si="16">IF(AND(B230="-",B174="-",B118="-",B62="-"),"-",SUM(B230,B174,B118,B62))</f>
        <v>-</v>
      </c>
      <c r="C286" s="109">
        <f t="shared" si="16"/>
        <v>2</v>
      </c>
      <c r="D286" s="109">
        <f t="shared" si="16"/>
        <v>593</v>
      </c>
      <c r="E286" s="109">
        <f t="shared" si="16"/>
        <v>6328</v>
      </c>
      <c r="F286" s="109">
        <f t="shared" si="16"/>
        <v>14531</v>
      </c>
      <c r="G286" s="109">
        <f t="shared" si="16"/>
        <v>10426</v>
      </c>
      <c r="H286" s="109">
        <f t="shared" si="16"/>
        <v>2814</v>
      </c>
      <c r="I286" s="109">
        <f t="shared" si="16"/>
        <v>1731</v>
      </c>
      <c r="J286" s="109" t="str">
        <f t="shared" si="16"/>
        <v>-</v>
      </c>
      <c r="K286" s="109" t="str">
        <f t="shared" si="16"/>
        <v>-</v>
      </c>
      <c r="L286" s="109">
        <f t="shared" si="16"/>
        <v>36425</v>
      </c>
    </row>
    <row r="287" spans="1:12" s="107" customFormat="1">
      <c r="A287" s="110">
        <v>1973</v>
      </c>
      <c r="B287" s="109" t="str">
        <f t="shared" ref="B287:L287" si="17">IF(AND(B231="-",B175="-",B119="-",B63="-"),"-",SUM(B231,B175,B119,B63))</f>
        <v>-</v>
      </c>
      <c r="C287" s="109">
        <f t="shared" si="17"/>
        <v>54</v>
      </c>
      <c r="D287" s="109">
        <f t="shared" si="17"/>
        <v>359</v>
      </c>
      <c r="E287" s="109">
        <f t="shared" si="17"/>
        <v>5149</v>
      </c>
      <c r="F287" s="109">
        <f t="shared" si="17"/>
        <v>15734</v>
      </c>
      <c r="G287" s="109">
        <f t="shared" si="17"/>
        <v>17438</v>
      </c>
      <c r="H287" s="109">
        <f t="shared" si="17"/>
        <v>6449</v>
      </c>
      <c r="I287" s="109">
        <f t="shared" si="17"/>
        <v>4214</v>
      </c>
      <c r="J287" s="109" t="str">
        <f t="shared" si="17"/>
        <v>-</v>
      </c>
      <c r="K287" s="109" t="str">
        <f t="shared" si="17"/>
        <v>-</v>
      </c>
      <c r="L287" s="109">
        <f t="shared" si="17"/>
        <v>49397</v>
      </c>
    </row>
    <row r="288" spans="1:12" s="107" customFormat="1">
      <c r="A288" s="110">
        <v>1974</v>
      </c>
      <c r="B288" s="109" t="str">
        <f t="shared" ref="B288:L288" si="18">IF(AND(B232="-",B176="-",B120="-",B64="-"),"-",SUM(B232,B176,B120,B64))</f>
        <v>-</v>
      </c>
      <c r="C288" s="109">
        <f t="shared" si="18"/>
        <v>61</v>
      </c>
      <c r="D288" s="109">
        <f t="shared" si="18"/>
        <v>178</v>
      </c>
      <c r="E288" s="109">
        <f t="shared" si="18"/>
        <v>4723</v>
      </c>
      <c r="F288" s="109">
        <f t="shared" si="18"/>
        <v>20123</v>
      </c>
      <c r="G288" s="109">
        <f t="shared" si="18"/>
        <v>16233</v>
      </c>
      <c r="H288" s="109">
        <f t="shared" si="18"/>
        <v>6043</v>
      </c>
      <c r="I288" s="109">
        <f t="shared" si="18"/>
        <v>1566</v>
      </c>
      <c r="J288" s="109">
        <f t="shared" si="18"/>
        <v>498</v>
      </c>
      <c r="K288" s="109">
        <f t="shared" si="18"/>
        <v>57</v>
      </c>
      <c r="L288" s="109">
        <f t="shared" si="18"/>
        <v>49482</v>
      </c>
    </row>
    <row r="289" spans="1:12" s="107" customFormat="1">
      <c r="A289" s="110">
        <v>1975</v>
      </c>
      <c r="B289" s="109" t="str">
        <f t="shared" ref="B289:L289" si="19">IF(AND(B233="-",B177="-",B121="-",B65="-"),"-",SUM(B233,B177,B121,B65))</f>
        <v>-</v>
      </c>
      <c r="C289" s="109">
        <f t="shared" si="19"/>
        <v>28</v>
      </c>
      <c r="D289" s="109">
        <f t="shared" si="19"/>
        <v>246</v>
      </c>
      <c r="E289" s="109">
        <f t="shared" si="19"/>
        <v>9246</v>
      </c>
      <c r="F289" s="109">
        <f t="shared" si="19"/>
        <v>15363</v>
      </c>
      <c r="G289" s="109">
        <f t="shared" si="19"/>
        <v>11693</v>
      </c>
      <c r="H289" s="109">
        <f t="shared" si="19"/>
        <v>4827</v>
      </c>
      <c r="I289" s="109">
        <f t="shared" si="19"/>
        <v>1086</v>
      </c>
      <c r="J289" s="109">
        <f t="shared" si="19"/>
        <v>332</v>
      </c>
      <c r="K289" s="109">
        <f t="shared" si="19"/>
        <v>32</v>
      </c>
      <c r="L289" s="109">
        <f t="shared" si="19"/>
        <v>42853</v>
      </c>
    </row>
    <row r="290" spans="1:12" s="107" customFormat="1">
      <c r="A290" s="110">
        <v>1976</v>
      </c>
      <c r="B290" s="109" t="str">
        <f t="shared" ref="B290:L290" si="20">IF(AND(B234="-",B178="-",B122="-",B66="-"),"-",SUM(B234,B178,B122,B66))</f>
        <v>-</v>
      </c>
      <c r="C290" s="109" t="str">
        <f t="shared" si="20"/>
        <v>-</v>
      </c>
      <c r="D290" s="109">
        <f t="shared" si="20"/>
        <v>554</v>
      </c>
      <c r="E290" s="109">
        <f t="shared" si="20"/>
        <v>12239</v>
      </c>
      <c r="F290" s="109">
        <f t="shared" si="20"/>
        <v>25339</v>
      </c>
      <c r="G290" s="109">
        <f t="shared" si="20"/>
        <v>23412</v>
      </c>
      <c r="H290" s="109">
        <f t="shared" si="20"/>
        <v>7729</v>
      </c>
      <c r="I290" s="109">
        <f t="shared" si="20"/>
        <v>1805</v>
      </c>
      <c r="J290" s="109">
        <f t="shared" si="20"/>
        <v>253</v>
      </c>
      <c r="K290" s="109" t="str">
        <f t="shared" si="20"/>
        <v>-</v>
      </c>
      <c r="L290" s="109">
        <f t="shared" si="20"/>
        <v>71331</v>
      </c>
    </row>
    <row r="291" spans="1:12" s="107" customFormat="1">
      <c r="A291" s="110">
        <v>1977</v>
      </c>
      <c r="B291" s="109" t="str">
        <f t="shared" ref="B291:L291" si="21">IF(AND(B235="-",B179="-",B123="-",B67="-"),"-",SUM(B235,B179,B123,B67))</f>
        <v>-</v>
      </c>
      <c r="C291" s="109" t="str">
        <f t="shared" si="21"/>
        <v>-</v>
      </c>
      <c r="D291" s="109">
        <f t="shared" si="21"/>
        <v>1988</v>
      </c>
      <c r="E291" s="109">
        <f t="shared" si="21"/>
        <v>7175</v>
      </c>
      <c r="F291" s="109">
        <f t="shared" si="21"/>
        <v>46568</v>
      </c>
      <c r="G291" s="109">
        <f t="shared" si="21"/>
        <v>17425</v>
      </c>
      <c r="H291" s="109">
        <f t="shared" si="21"/>
        <v>4784</v>
      </c>
      <c r="I291" s="109">
        <f t="shared" si="21"/>
        <v>1923</v>
      </c>
      <c r="J291" s="109">
        <f t="shared" si="21"/>
        <v>901</v>
      </c>
      <c r="K291" s="109" t="str">
        <f t="shared" si="21"/>
        <v>-</v>
      </c>
      <c r="L291" s="109">
        <f t="shared" si="21"/>
        <v>80764</v>
      </c>
    </row>
    <row r="292" spans="1:12" s="107" customFormat="1">
      <c r="A292" s="110">
        <v>1978</v>
      </c>
      <c r="B292" s="109" t="str">
        <f t="shared" ref="B292:L292" si="22">IF(AND(B236="-",B180="-",B124="-",B68="-"),"-",SUM(B236,B180,B124,B68))</f>
        <v>-</v>
      </c>
      <c r="C292" s="109" t="str">
        <f t="shared" si="22"/>
        <v>-</v>
      </c>
      <c r="D292" s="109">
        <f t="shared" si="22"/>
        <v>429</v>
      </c>
      <c r="E292" s="109">
        <f t="shared" si="22"/>
        <v>8750</v>
      </c>
      <c r="F292" s="109">
        <f t="shared" si="22"/>
        <v>15289</v>
      </c>
      <c r="G292" s="109">
        <f t="shared" si="22"/>
        <v>12080</v>
      </c>
      <c r="H292" s="109">
        <f t="shared" si="22"/>
        <v>4123</v>
      </c>
      <c r="I292" s="109">
        <f t="shared" si="22"/>
        <v>2020</v>
      </c>
      <c r="J292" s="109">
        <f t="shared" si="22"/>
        <v>1017</v>
      </c>
      <c r="K292" s="109" t="str">
        <f t="shared" si="22"/>
        <v>-</v>
      </c>
      <c r="L292" s="109">
        <f t="shared" si="22"/>
        <v>43708</v>
      </c>
    </row>
    <row r="293" spans="1:12" s="107" customFormat="1">
      <c r="A293" s="110">
        <v>1979</v>
      </c>
      <c r="B293" s="109" t="str">
        <f t="shared" ref="B293:L293" si="23">IF(AND(B237="-",B181="-",B125="-",B69="-"),"-",SUM(B237,B181,B125,B69))</f>
        <v>-</v>
      </c>
      <c r="C293" s="109" t="str">
        <f t="shared" si="23"/>
        <v>-</v>
      </c>
      <c r="D293" s="109">
        <f t="shared" si="23"/>
        <v>1017</v>
      </c>
      <c r="E293" s="109">
        <f t="shared" si="23"/>
        <v>2060</v>
      </c>
      <c r="F293" s="109">
        <f t="shared" si="23"/>
        <v>19138</v>
      </c>
      <c r="G293" s="109">
        <f t="shared" si="23"/>
        <v>15964</v>
      </c>
      <c r="H293" s="109">
        <f t="shared" si="23"/>
        <v>1617</v>
      </c>
      <c r="I293" s="109">
        <f t="shared" si="23"/>
        <v>1187</v>
      </c>
      <c r="J293" s="109">
        <f t="shared" si="23"/>
        <v>203</v>
      </c>
      <c r="K293" s="109" t="str">
        <f t="shared" si="23"/>
        <v>-</v>
      </c>
      <c r="L293" s="109">
        <f t="shared" si="23"/>
        <v>41186</v>
      </c>
    </row>
    <row r="294" spans="1:12" s="107" customFormat="1">
      <c r="A294" s="110">
        <v>1980</v>
      </c>
      <c r="B294" s="109" t="str">
        <f t="shared" ref="B294:L294" si="24">IF(AND(B238="-",B182="-",B126="-",B70="-"),"-",SUM(B238,B182,B126,B70))</f>
        <v>-</v>
      </c>
      <c r="C294" s="109" t="str">
        <f t="shared" si="24"/>
        <v>-</v>
      </c>
      <c r="D294" s="109">
        <f t="shared" si="24"/>
        <v>1181</v>
      </c>
      <c r="E294" s="109">
        <f t="shared" si="24"/>
        <v>1951</v>
      </c>
      <c r="F294" s="109">
        <f t="shared" si="24"/>
        <v>7001</v>
      </c>
      <c r="G294" s="109">
        <f t="shared" si="24"/>
        <v>12818</v>
      </c>
      <c r="H294" s="109">
        <f t="shared" si="24"/>
        <v>3145</v>
      </c>
      <c r="I294" s="109">
        <f t="shared" si="24"/>
        <v>1451</v>
      </c>
      <c r="J294" s="109">
        <f t="shared" si="24"/>
        <v>513</v>
      </c>
      <c r="K294" s="109" t="str">
        <f t="shared" si="24"/>
        <v>-</v>
      </c>
      <c r="L294" s="109">
        <f t="shared" si="24"/>
        <v>28060</v>
      </c>
    </row>
    <row r="295" spans="1:12" s="107" customFormat="1">
      <c r="A295" s="110">
        <v>1981</v>
      </c>
      <c r="B295" s="109" t="str">
        <f t="shared" ref="B295:L295" si="25">IF(AND(B239="-",B183="-",B127="-",B71="-"),"-",SUM(B239,B183,B127,B71))</f>
        <v>-</v>
      </c>
      <c r="C295" s="109" t="str">
        <f t="shared" si="25"/>
        <v>-</v>
      </c>
      <c r="D295" s="109">
        <f t="shared" si="25"/>
        <v>2699</v>
      </c>
      <c r="E295" s="109">
        <f t="shared" si="25"/>
        <v>0</v>
      </c>
      <c r="F295" s="109">
        <f t="shared" si="25"/>
        <v>19945</v>
      </c>
      <c r="G295" s="109">
        <f t="shared" si="25"/>
        <v>16064</v>
      </c>
      <c r="H295" s="109">
        <f t="shared" si="25"/>
        <v>1426</v>
      </c>
      <c r="I295" s="109">
        <f t="shared" si="25"/>
        <v>1841</v>
      </c>
      <c r="J295" s="109">
        <f t="shared" si="25"/>
        <v>453</v>
      </c>
      <c r="K295" s="109" t="str">
        <f t="shared" si="25"/>
        <v>-</v>
      </c>
      <c r="L295" s="109">
        <f t="shared" si="25"/>
        <v>42428</v>
      </c>
    </row>
    <row r="296" spans="1:12" s="107" customFormat="1">
      <c r="A296" s="110">
        <v>1982</v>
      </c>
      <c r="B296" s="109" t="str">
        <f t="shared" ref="B296:L296" si="26">IF(AND(B240="-",B184="-",B128="-",B72="-"),"-",SUM(B240,B184,B128,B72))</f>
        <v>-</v>
      </c>
      <c r="C296" s="109" t="str">
        <f t="shared" si="26"/>
        <v>-</v>
      </c>
      <c r="D296" s="109">
        <f t="shared" si="26"/>
        <v>1803</v>
      </c>
      <c r="E296" s="109">
        <f t="shared" si="26"/>
        <v>1903</v>
      </c>
      <c r="F296" s="109">
        <f t="shared" si="26"/>
        <v>17568</v>
      </c>
      <c r="G296" s="109">
        <f t="shared" si="26"/>
        <v>5588</v>
      </c>
      <c r="H296" s="109">
        <f t="shared" si="26"/>
        <v>2351</v>
      </c>
      <c r="I296" s="109">
        <f t="shared" si="26"/>
        <v>1886</v>
      </c>
      <c r="J296" s="109">
        <f t="shared" si="26"/>
        <v>585</v>
      </c>
      <c r="K296" s="109" t="str">
        <f t="shared" si="26"/>
        <v>-</v>
      </c>
      <c r="L296" s="109">
        <f t="shared" si="26"/>
        <v>31684</v>
      </c>
    </row>
    <row r="297" spans="1:12" s="107" customFormat="1">
      <c r="A297" s="110">
        <v>1983</v>
      </c>
      <c r="B297" s="109" t="str">
        <f t="shared" ref="B297:L297" si="27">IF(AND(B241="-",B185="-",B129="-",B73="-"),"-",SUM(B241,B185,B129,B73))</f>
        <v>-</v>
      </c>
      <c r="C297" s="109" t="str">
        <f t="shared" si="27"/>
        <v>-</v>
      </c>
      <c r="D297" s="109">
        <f t="shared" si="27"/>
        <v>934</v>
      </c>
      <c r="E297" s="109">
        <f t="shared" si="27"/>
        <v>1640</v>
      </c>
      <c r="F297" s="109">
        <f t="shared" si="27"/>
        <v>12101</v>
      </c>
      <c r="G297" s="109">
        <f t="shared" si="27"/>
        <v>3569</v>
      </c>
      <c r="H297" s="109">
        <f t="shared" si="27"/>
        <v>983</v>
      </c>
      <c r="I297" s="109">
        <f t="shared" si="27"/>
        <v>1135</v>
      </c>
      <c r="J297" s="109">
        <f t="shared" si="27"/>
        <v>138</v>
      </c>
      <c r="K297" s="109" t="str">
        <f t="shared" si="27"/>
        <v>-</v>
      </c>
      <c r="L297" s="109">
        <f t="shared" si="27"/>
        <v>20500</v>
      </c>
    </row>
    <row r="298" spans="1:12" s="107" customFormat="1">
      <c r="A298" s="110">
        <v>1984</v>
      </c>
      <c r="B298" s="109" t="str">
        <f t="shared" ref="B298:L298" si="28">IF(AND(B242="-",B186="-",B130="-",B74="-"),"-",SUM(B242,B186,B130,B74))</f>
        <v>-</v>
      </c>
      <c r="C298" s="109" t="str">
        <f t="shared" si="28"/>
        <v>-</v>
      </c>
      <c r="D298" s="109">
        <f t="shared" si="28"/>
        <v>300</v>
      </c>
      <c r="E298" s="109">
        <f t="shared" si="28"/>
        <v>416</v>
      </c>
      <c r="F298" s="109">
        <f t="shared" si="28"/>
        <v>2056</v>
      </c>
      <c r="G298" s="109">
        <f t="shared" si="28"/>
        <v>3845</v>
      </c>
      <c r="H298" s="109">
        <f t="shared" si="28"/>
        <v>218</v>
      </c>
      <c r="I298" s="109">
        <f t="shared" si="28"/>
        <v>273</v>
      </c>
      <c r="J298" s="109">
        <f t="shared" si="28"/>
        <v>216</v>
      </c>
      <c r="K298" s="109" t="str">
        <f t="shared" si="28"/>
        <v>-</v>
      </c>
      <c r="L298" s="109">
        <f t="shared" si="28"/>
        <v>7324</v>
      </c>
    </row>
    <row r="299" spans="1:12" s="107" customFormat="1">
      <c r="A299" s="110">
        <v>1985</v>
      </c>
      <c r="B299" s="109" t="str">
        <f t="shared" ref="B299:L299" si="29">IF(AND(B243="-",B187="-",B131="-",B75="-"),"-",SUM(B243,B187,B131,B75))</f>
        <v>-</v>
      </c>
      <c r="C299" s="109" t="str">
        <f t="shared" si="29"/>
        <v>-</v>
      </c>
      <c r="D299" s="109">
        <f t="shared" si="29"/>
        <v>2654</v>
      </c>
      <c r="E299" s="109">
        <f t="shared" si="29"/>
        <v>2038</v>
      </c>
      <c r="F299" s="109">
        <f t="shared" si="29"/>
        <v>6127</v>
      </c>
      <c r="G299" s="109">
        <f t="shared" si="29"/>
        <v>6276</v>
      </c>
      <c r="H299" s="109">
        <f t="shared" si="29"/>
        <v>1863</v>
      </c>
      <c r="I299" s="109">
        <f t="shared" si="29"/>
        <v>767</v>
      </c>
      <c r="J299" s="109">
        <f t="shared" si="29"/>
        <v>340</v>
      </c>
      <c r="K299" s="109" t="str">
        <f t="shared" si="29"/>
        <v>-</v>
      </c>
      <c r="L299" s="109">
        <f t="shared" si="29"/>
        <v>20065</v>
      </c>
    </row>
    <row r="300" spans="1:12" s="107" customFormat="1">
      <c r="A300" s="107">
        <v>1986</v>
      </c>
      <c r="B300" s="109" t="str">
        <f t="shared" ref="B300:L300" si="30">IF(AND(B244="-",B188="-",B132="-",B76="-"),"-",SUM(B244,B188,B132,B76))</f>
        <v>-</v>
      </c>
      <c r="C300" s="109" t="str">
        <f t="shared" si="30"/>
        <v>-</v>
      </c>
      <c r="D300" s="109">
        <f t="shared" si="30"/>
        <v>3584</v>
      </c>
      <c r="E300" s="109">
        <f t="shared" si="30"/>
        <v>4028</v>
      </c>
      <c r="F300" s="109">
        <f t="shared" si="30"/>
        <v>14298</v>
      </c>
      <c r="G300" s="109">
        <f t="shared" si="30"/>
        <v>5983</v>
      </c>
      <c r="H300" s="109">
        <f t="shared" si="30"/>
        <v>1965</v>
      </c>
      <c r="I300" s="109">
        <f t="shared" si="30"/>
        <v>1327</v>
      </c>
      <c r="J300" s="109">
        <f t="shared" si="30"/>
        <v>131</v>
      </c>
      <c r="K300" s="109" t="str">
        <f t="shared" si="30"/>
        <v>-</v>
      </c>
      <c r="L300" s="109">
        <f t="shared" si="30"/>
        <v>31316</v>
      </c>
    </row>
    <row r="301" spans="1:12" s="107" customFormat="1">
      <c r="A301" s="107">
        <v>1987</v>
      </c>
      <c r="B301" s="109" t="str">
        <f t="shared" ref="B301:L301" si="31">IF(AND(B245="-",B189="-",B133="-",B77="-"),"-",SUM(B245,B189,B133,B77))</f>
        <v>-</v>
      </c>
      <c r="C301" s="109" t="str">
        <f t="shared" si="31"/>
        <v>-</v>
      </c>
      <c r="D301" s="109">
        <f t="shared" si="31"/>
        <v>3332</v>
      </c>
      <c r="E301" s="109">
        <f t="shared" si="31"/>
        <v>3852</v>
      </c>
      <c r="F301" s="109">
        <f t="shared" si="31"/>
        <v>16047</v>
      </c>
      <c r="G301" s="109">
        <f t="shared" si="31"/>
        <v>7259</v>
      </c>
      <c r="H301" s="109">
        <f t="shared" si="31"/>
        <v>5483</v>
      </c>
      <c r="I301" s="109">
        <f t="shared" si="31"/>
        <v>2688</v>
      </c>
      <c r="J301" s="109">
        <f t="shared" si="31"/>
        <v>311</v>
      </c>
      <c r="K301" s="109" t="str">
        <f t="shared" si="31"/>
        <v>-</v>
      </c>
      <c r="L301" s="109">
        <f t="shared" si="31"/>
        <v>38972</v>
      </c>
    </row>
    <row r="302" spans="1:12" s="107" customFormat="1">
      <c r="A302" s="107">
        <v>1988</v>
      </c>
      <c r="B302" s="109" t="str">
        <f t="shared" ref="B302:L302" si="32">IF(AND(B246="-",B190="-",B134="-",B78="-"),"-",SUM(B246,B190,B134,B78))</f>
        <v>-</v>
      </c>
      <c r="C302" s="109" t="str">
        <f t="shared" si="32"/>
        <v>-</v>
      </c>
      <c r="D302" s="109">
        <f t="shared" si="32"/>
        <v>4481</v>
      </c>
      <c r="E302" s="109">
        <f t="shared" si="32"/>
        <v>6627</v>
      </c>
      <c r="F302" s="109">
        <f t="shared" si="32"/>
        <v>16911</v>
      </c>
      <c r="G302" s="109">
        <f t="shared" si="32"/>
        <v>14043</v>
      </c>
      <c r="H302" s="109">
        <f t="shared" si="32"/>
        <v>4309</v>
      </c>
      <c r="I302" s="109">
        <f t="shared" si="32"/>
        <v>3981</v>
      </c>
      <c r="J302" s="109">
        <f t="shared" si="32"/>
        <v>227</v>
      </c>
      <c r="K302" s="109" t="str">
        <f t="shared" si="32"/>
        <v>-</v>
      </c>
      <c r="L302" s="109">
        <f t="shared" si="32"/>
        <v>50579</v>
      </c>
    </row>
    <row r="303" spans="1:12" s="107" customFormat="1">
      <c r="A303" s="107">
        <v>1989</v>
      </c>
      <c r="B303" s="109" t="str">
        <f t="shared" ref="B303:L303" si="33">IF(AND(B247="-",B191="-",B135="-",B79="-"),"-",SUM(B247,B191,B135,B79))</f>
        <v>-</v>
      </c>
      <c r="C303" s="109" t="str">
        <f t="shared" si="33"/>
        <v>-</v>
      </c>
      <c r="D303" s="109">
        <f t="shared" si="33"/>
        <v>6159</v>
      </c>
      <c r="E303" s="109">
        <f t="shared" si="33"/>
        <v>6835</v>
      </c>
      <c r="F303" s="109">
        <f t="shared" si="33"/>
        <v>13869</v>
      </c>
      <c r="G303" s="109">
        <f t="shared" si="33"/>
        <v>8182</v>
      </c>
      <c r="H303" s="109">
        <f t="shared" si="33"/>
        <v>3185</v>
      </c>
      <c r="I303" s="109">
        <f t="shared" si="33"/>
        <v>2450</v>
      </c>
      <c r="J303" s="109">
        <f t="shared" si="33"/>
        <v>497</v>
      </c>
      <c r="K303" s="109" t="str">
        <f t="shared" si="33"/>
        <v>-</v>
      </c>
      <c r="L303" s="109">
        <f t="shared" si="33"/>
        <v>41177</v>
      </c>
    </row>
    <row r="304" spans="1:12" s="107" customFormat="1">
      <c r="A304" s="107">
        <v>1990</v>
      </c>
      <c r="B304" s="109" t="str">
        <f t="shared" ref="B304:L304" si="34">IF(AND(B248="-",B192="-",B136="-",B80="-"),"-",SUM(B248,B192,B136,B80))</f>
        <v>-</v>
      </c>
      <c r="C304" s="109" t="str">
        <f t="shared" si="34"/>
        <v>-</v>
      </c>
      <c r="D304" s="109">
        <f t="shared" si="34"/>
        <v>2767</v>
      </c>
      <c r="E304" s="109">
        <f t="shared" si="34"/>
        <v>3714</v>
      </c>
      <c r="F304" s="109">
        <f t="shared" si="34"/>
        <v>9594</v>
      </c>
      <c r="G304" s="109">
        <f t="shared" si="34"/>
        <v>6817</v>
      </c>
      <c r="H304" s="109">
        <f t="shared" si="34"/>
        <v>1501</v>
      </c>
      <c r="I304" s="109">
        <f t="shared" si="34"/>
        <v>1036</v>
      </c>
      <c r="J304" s="109" t="str">
        <f t="shared" si="34"/>
        <v>-</v>
      </c>
      <c r="K304" s="109" t="str">
        <f t="shared" si="34"/>
        <v>-</v>
      </c>
      <c r="L304" s="109">
        <f t="shared" si="34"/>
        <v>25429</v>
      </c>
    </row>
    <row r="305" spans="1:12" s="107" customFormat="1">
      <c r="A305" s="107">
        <v>1991</v>
      </c>
      <c r="B305" s="109" t="str">
        <f t="shared" ref="B305:L305" si="35">IF(AND(B249="-",B193="-",B137="-",B81="-"),"-",SUM(B249,B193,B137,B81))</f>
        <v>-</v>
      </c>
      <c r="C305" s="109" t="str">
        <f t="shared" si="35"/>
        <v>-</v>
      </c>
      <c r="D305" s="109">
        <f t="shared" si="35"/>
        <v>695</v>
      </c>
      <c r="E305" s="109">
        <f t="shared" si="35"/>
        <v>3948</v>
      </c>
      <c r="F305" s="109">
        <f t="shared" si="35"/>
        <v>4102</v>
      </c>
      <c r="G305" s="109">
        <f t="shared" si="35"/>
        <v>1967</v>
      </c>
      <c r="H305" s="109">
        <f t="shared" si="35"/>
        <v>1881</v>
      </c>
      <c r="I305" s="109">
        <f t="shared" si="35"/>
        <v>1596</v>
      </c>
      <c r="J305" s="109" t="str">
        <f t="shared" si="35"/>
        <v>-</v>
      </c>
      <c r="K305" s="109" t="str">
        <f t="shared" si="35"/>
        <v>-</v>
      </c>
      <c r="L305" s="109">
        <f t="shared" si="35"/>
        <v>14189</v>
      </c>
    </row>
    <row r="306" spans="1:12" s="107" customFormat="1">
      <c r="A306" s="107">
        <v>1992</v>
      </c>
      <c r="B306" s="109" t="str">
        <f t="shared" ref="B306:L306" si="36">IF(AND(B250="-",B194="-",B138="-",B82="-"),"-",SUM(B250,B194,B138,B82))</f>
        <v>-</v>
      </c>
      <c r="C306" s="109" t="str">
        <f t="shared" si="36"/>
        <v>-</v>
      </c>
      <c r="D306" s="109">
        <f t="shared" si="36"/>
        <v>1554</v>
      </c>
      <c r="E306" s="109" t="str">
        <f t="shared" si="36"/>
        <v>-</v>
      </c>
      <c r="F306" s="109">
        <f t="shared" si="36"/>
        <v>1496</v>
      </c>
      <c r="G306" s="109">
        <f t="shared" si="36"/>
        <v>2686</v>
      </c>
      <c r="H306" s="109">
        <f t="shared" si="36"/>
        <v>1474</v>
      </c>
      <c r="I306" s="109">
        <f t="shared" si="36"/>
        <v>1684</v>
      </c>
      <c r="J306" s="109" t="str">
        <f t="shared" si="36"/>
        <v>-</v>
      </c>
      <c r="K306" s="109" t="str">
        <f t="shared" si="36"/>
        <v>-</v>
      </c>
      <c r="L306" s="109">
        <f t="shared" si="36"/>
        <v>8894</v>
      </c>
    </row>
    <row r="307" spans="1:12" s="107" customFormat="1">
      <c r="A307" s="107">
        <v>1993</v>
      </c>
      <c r="B307" s="109" t="str">
        <f t="shared" ref="B307:L307" si="37">IF(AND(B251="-",B195="-",B139="-",B83="-"),"-",SUM(B251,B195,B139,B83))</f>
        <v>-</v>
      </c>
      <c r="C307" s="109" t="str">
        <f t="shared" si="37"/>
        <v>-</v>
      </c>
      <c r="D307" s="109">
        <f t="shared" si="37"/>
        <v>2051</v>
      </c>
      <c r="E307" s="109">
        <f t="shared" si="37"/>
        <v>1311</v>
      </c>
      <c r="F307" s="109">
        <f t="shared" si="37"/>
        <v>1734</v>
      </c>
      <c r="G307" s="109">
        <f t="shared" si="37"/>
        <v>953</v>
      </c>
      <c r="H307" s="109">
        <f t="shared" si="37"/>
        <v>1822</v>
      </c>
      <c r="I307" s="109">
        <f t="shared" si="37"/>
        <v>1245</v>
      </c>
      <c r="J307" s="109">
        <f t="shared" si="37"/>
        <v>146</v>
      </c>
      <c r="K307" s="109" t="str">
        <f t="shared" si="37"/>
        <v>-</v>
      </c>
      <c r="L307" s="109">
        <f t="shared" si="37"/>
        <v>9262</v>
      </c>
    </row>
    <row r="308" spans="1:12" s="107" customFormat="1">
      <c r="A308" s="107">
        <v>1994</v>
      </c>
      <c r="B308" s="109" t="str">
        <f t="shared" ref="B308:L308" si="38">IF(AND(B252="-",B196="-",B140="-",B84="-"),"-",SUM(B252,B196,B140,B84))</f>
        <v>-</v>
      </c>
      <c r="C308" s="109" t="str">
        <f t="shared" si="38"/>
        <v>-</v>
      </c>
      <c r="D308" s="109">
        <f t="shared" si="38"/>
        <v>976</v>
      </c>
      <c r="E308" s="109">
        <f t="shared" si="38"/>
        <v>1228</v>
      </c>
      <c r="F308" s="109" t="str">
        <f t="shared" si="38"/>
        <v>-</v>
      </c>
      <c r="G308" s="109">
        <f t="shared" si="38"/>
        <v>56</v>
      </c>
      <c r="H308" s="109">
        <f t="shared" si="38"/>
        <v>268</v>
      </c>
      <c r="I308" s="109">
        <f t="shared" si="38"/>
        <v>1168</v>
      </c>
      <c r="J308" s="109">
        <f t="shared" si="38"/>
        <v>65</v>
      </c>
      <c r="K308" s="109" t="str">
        <f t="shared" si="38"/>
        <v>-</v>
      </c>
      <c r="L308" s="109">
        <f t="shared" si="38"/>
        <v>3761</v>
      </c>
    </row>
    <row r="309" spans="1:12" s="107" customFormat="1">
      <c r="A309" s="107">
        <v>1995</v>
      </c>
      <c r="B309" s="109" t="str">
        <f t="shared" ref="B309:L309" si="39">IF(AND(B253="-",B197="-",B141="-",B85="-"),"-",SUM(B253,B197,B141,B85))</f>
        <v>-</v>
      </c>
      <c r="C309" s="109" t="str">
        <f t="shared" si="39"/>
        <v>-</v>
      </c>
      <c r="D309" s="109">
        <f t="shared" si="39"/>
        <v>985</v>
      </c>
      <c r="E309" s="109">
        <f t="shared" si="39"/>
        <v>1621</v>
      </c>
      <c r="F309" s="109">
        <f t="shared" si="39"/>
        <v>48</v>
      </c>
      <c r="G309" s="109">
        <f t="shared" si="39"/>
        <v>2608</v>
      </c>
      <c r="H309" s="109">
        <f t="shared" si="39"/>
        <v>1251</v>
      </c>
      <c r="I309" s="109">
        <f t="shared" si="39"/>
        <v>1285</v>
      </c>
      <c r="J309" s="109">
        <f t="shared" si="39"/>
        <v>54</v>
      </c>
      <c r="K309" s="109" t="str">
        <f t="shared" si="39"/>
        <v>-</v>
      </c>
      <c r="L309" s="109">
        <f t="shared" si="39"/>
        <v>7852</v>
      </c>
    </row>
    <row r="310" spans="1:12" s="107" customFormat="1">
      <c r="A310" s="107">
        <v>1996</v>
      </c>
      <c r="B310" s="109" t="str">
        <f t="shared" ref="B310:L310" si="40">IF(AND(B254="-",B198="-",B142="-",B86="-"),"-",SUM(B254,B198,B142,B86))</f>
        <v>-</v>
      </c>
      <c r="C310" s="109" t="str">
        <f t="shared" si="40"/>
        <v>-</v>
      </c>
      <c r="D310" s="109">
        <f t="shared" si="40"/>
        <v>1477</v>
      </c>
      <c r="E310" s="109">
        <f t="shared" si="40"/>
        <v>2003</v>
      </c>
      <c r="F310" s="109" t="str">
        <f t="shared" si="40"/>
        <v>-</v>
      </c>
      <c r="G310" s="109">
        <f t="shared" si="40"/>
        <v>2004</v>
      </c>
      <c r="H310" s="109">
        <f t="shared" si="40"/>
        <v>1619</v>
      </c>
      <c r="I310" s="109">
        <f t="shared" si="40"/>
        <v>1202</v>
      </c>
      <c r="J310" s="109">
        <f t="shared" si="40"/>
        <v>86</v>
      </c>
      <c r="K310" s="109" t="str">
        <f t="shared" si="40"/>
        <v>-</v>
      </c>
      <c r="L310" s="109">
        <f t="shared" si="40"/>
        <v>8391</v>
      </c>
    </row>
    <row r="311" spans="1:12" s="107" customFormat="1">
      <c r="A311" s="107">
        <v>1997</v>
      </c>
      <c r="B311" s="109" t="str">
        <f t="shared" ref="B311:L311" si="41">IF(AND(B255="-",B199="-",B143="-",B87="-"),"-",SUM(B255,B199,B143,B87))</f>
        <v>-</v>
      </c>
      <c r="C311" s="109">
        <f t="shared" si="41"/>
        <v>367</v>
      </c>
      <c r="D311" s="109">
        <f t="shared" si="41"/>
        <v>2089</v>
      </c>
      <c r="E311" s="109">
        <f t="shared" si="41"/>
        <v>1875</v>
      </c>
      <c r="F311" s="109" t="str">
        <f t="shared" si="41"/>
        <v>-</v>
      </c>
      <c r="G311" s="109">
        <f t="shared" si="41"/>
        <v>1661</v>
      </c>
      <c r="H311" s="109">
        <f t="shared" si="41"/>
        <v>1033</v>
      </c>
      <c r="I311" s="109">
        <f t="shared" si="41"/>
        <v>710</v>
      </c>
      <c r="J311" s="109">
        <f t="shared" si="41"/>
        <v>67</v>
      </c>
      <c r="K311" s="109" t="str">
        <f t="shared" si="41"/>
        <v>-</v>
      </c>
      <c r="L311" s="109">
        <f t="shared" si="41"/>
        <v>7802</v>
      </c>
    </row>
    <row r="312" spans="1:12" s="107" customFormat="1">
      <c r="A312" s="107">
        <v>1998</v>
      </c>
      <c r="B312" s="109" t="str">
        <f t="shared" ref="B312:L312" si="42">IF(AND(B256="-",B200="-",B144="-",B88="-"),"-",SUM(B256,B200,B144,B88))</f>
        <v>-</v>
      </c>
      <c r="C312" s="109">
        <f t="shared" si="42"/>
        <v>851</v>
      </c>
      <c r="D312" s="109">
        <f t="shared" si="42"/>
        <v>1804</v>
      </c>
      <c r="E312" s="109">
        <f t="shared" si="42"/>
        <v>1706</v>
      </c>
      <c r="F312" s="109" t="str">
        <f t="shared" si="42"/>
        <v>-</v>
      </c>
      <c r="G312" s="109">
        <f t="shared" si="42"/>
        <v>1370</v>
      </c>
      <c r="H312" s="109">
        <f t="shared" si="42"/>
        <v>557</v>
      </c>
      <c r="I312" s="109">
        <f t="shared" si="42"/>
        <v>767</v>
      </c>
      <c r="J312" s="109">
        <f t="shared" si="42"/>
        <v>116</v>
      </c>
      <c r="K312" s="109" t="str">
        <f t="shared" si="42"/>
        <v>-</v>
      </c>
      <c r="L312" s="109">
        <f t="shared" si="42"/>
        <v>7171</v>
      </c>
    </row>
    <row r="313" spans="1:12" s="107" customFormat="1">
      <c r="A313" s="107">
        <v>1999</v>
      </c>
      <c r="B313" s="109" t="str">
        <f t="shared" ref="B313:L313" si="43">IF(AND(B257="-",B201="-",B145="-",B89="-"),"-",SUM(B257,B201,B145,B89))</f>
        <v>-</v>
      </c>
      <c r="C313" s="109">
        <f t="shared" si="43"/>
        <v>177</v>
      </c>
      <c r="D313" s="109">
        <f t="shared" si="43"/>
        <v>607</v>
      </c>
      <c r="E313" s="109">
        <f t="shared" si="43"/>
        <v>1361</v>
      </c>
      <c r="F313" s="109">
        <f t="shared" si="43"/>
        <v>733</v>
      </c>
      <c r="G313" s="109">
        <f t="shared" si="43"/>
        <v>1120</v>
      </c>
      <c r="H313" s="109">
        <f t="shared" si="43"/>
        <v>455</v>
      </c>
      <c r="I313" s="109">
        <f t="shared" si="43"/>
        <v>491</v>
      </c>
      <c r="J313" s="109">
        <f t="shared" si="43"/>
        <v>130</v>
      </c>
      <c r="K313" s="109">
        <f t="shared" si="43"/>
        <v>8</v>
      </c>
      <c r="L313" s="109">
        <f t="shared" si="43"/>
        <v>5082</v>
      </c>
    </row>
    <row r="314" spans="1:12" s="107" customFormat="1">
      <c r="A314" s="107">
        <v>2000</v>
      </c>
      <c r="B314" s="109" t="str">
        <f t="shared" ref="B314:L314" si="44">IF(AND(B258="-",B202="-",B146="-",B90="-"),"-",SUM(B258,B202,B146,B90))</f>
        <v>-</v>
      </c>
      <c r="C314" s="109">
        <f t="shared" si="44"/>
        <v>155</v>
      </c>
      <c r="D314" s="109">
        <f t="shared" si="44"/>
        <v>710</v>
      </c>
      <c r="E314" s="109">
        <f t="shared" si="44"/>
        <v>952</v>
      </c>
      <c r="F314" s="109">
        <f t="shared" si="44"/>
        <v>1186</v>
      </c>
      <c r="G314" s="109">
        <f t="shared" si="44"/>
        <v>1903</v>
      </c>
      <c r="H314" s="109">
        <f t="shared" si="44"/>
        <v>1294</v>
      </c>
      <c r="I314" s="109">
        <f t="shared" si="44"/>
        <v>760</v>
      </c>
      <c r="J314" s="109">
        <f t="shared" si="44"/>
        <v>180</v>
      </c>
      <c r="K314" s="109">
        <f t="shared" si="44"/>
        <v>69</v>
      </c>
      <c r="L314" s="109">
        <f t="shared" si="44"/>
        <v>7209</v>
      </c>
    </row>
    <row r="315" spans="1:12" s="107" customFormat="1">
      <c r="A315" s="107">
        <v>2001</v>
      </c>
      <c r="B315" s="109" t="str">
        <f t="shared" ref="B315:L315" si="45">IF(AND(B259="-",B203="-",B147="-",B91="-"),"-",SUM(B259,B203,B147,B91))</f>
        <v>-</v>
      </c>
      <c r="C315" s="109">
        <f t="shared" si="45"/>
        <v>937</v>
      </c>
      <c r="D315" s="109">
        <f t="shared" si="45"/>
        <v>2029</v>
      </c>
      <c r="E315" s="109">
        <f t="shared" si="45"/>
        <v>2021</v>
      </c>
      <c r="F315" s="109">
        <f t="shared" si="45"/>
        <v>1358</v>
      </c>
      <c r="G315" s="109">
        <f t="shared" si="45"/>
        <v>2201</v>
      </c>
      <c r="H315" s="109">
        <f t="shared" si="45"/>
        <v>1310</v>
      </c>
      <c r="I315" s="109">
        <f t="shared" si="45"/>
        <v>914</v>
      </c>
      <c r="J315" s="109">
        <f t="shared" si="45"/>
        <v>135</v>
      </c>
      <c r="K315" s="109">
        <f t="shared" si="45"/>
        <v>1</v>
      </c>
      <c r="L315" s="109">
        <f t="shared" si="45"/>
        <v>10906</v>
      </c>
    </row>
    <row r="316" spans="1:12" s="107" customFormat="1">
      <c r="A316" s="107">
        <v>2002</v>
      </c>
      <c r="B316" s="109">
        <f t="shared" ref="B316:L316" si="46">IF(AND(B260="-",B204="-",B148="-",B92="-"),"-",SUM(B260,B204,B148,B92))</f>
        <v>370</v>
      </c>
      <c r="C316" s="109">
        <f t="shared" si="46"/>
        <v>855</v>
      </c>
      <c r="D316" s="109">
        <f t="shared" si="46"/>
        <v>1734</v>
      </c>
      <c r="E316" s="109">
        <f t="shared" si="46"/>
        <v>2038</v>
      </c>
      <c r="F316" s="109">
        <f t="shared" si="46"/>
        <v>764</v>
      </c>
      <c r="G316" s="109">
        <f t="shared" si="46"/>
        <v>1360</v>
      </c>
      <c r="H316" s="109">
        <f t="shared" si="46"/>
        <v>1677</v>
      </c>
      <c r="I316" s="109">
        <f t="shared" si="46"/>
        <v>2300</v>
      </c>
      <c r="J316" s="109">
        <f t="shared" si="46"/>
        <v>158</v>
      </c>
      <c r="K316" s="109">
        <f t="shared" si="46"/>
        <v>15</v>
      </c>
      <c r="L316" s="109">
        <f t="shared" si="46"/>
        <v>11271</v>
      </c>
    </row>
    <row r="317" spans="1:12" s="107" customFormat="1">
      <c r="A317" s="107">
        <v>2003</v>
      </c>
      <c r="B317" s="109">
        <f t="shared" ref="B317:L317" si="47">IF(AND(B261="-",B205="-",B149="-",B93="-"),"-",SUM(B261,B205,B149,B93))</f>
        <v>175</v>
      </c>
      <c r="C317" s="109">
        <f t="shared" si="47"/>
        <v>1397</v>
      </c>
      <c r="D317" s="109">
        <f t="shared" si="47"/>
        <v>2904</v>
      </c>
      <c r="E317" s="109">
        <f t="shared" si="47"/>
        <v>1611</v>
      </c>
      <c r="F317" s="109">
        <f t="shared" si="47"/>
        <v>1011</v>
      </c>
      <c r="G317" s="109">
        <f t="shared" si="47"/>
        <v>1453</v>
      </c>
      <c r="H317" s="109">
        <f t="shared" si="47"/>
        <v>1745</v>
      </c>
      <c r="I317" s="109">
        <f t="shared" si="47"/>
        <v>1554</v>
      </c>
      <c r="J317" s="109">
        <f t="shared" si="47"/>
        <v>141</v>
      </c>
      <c r="K317" s="109">
        <f t="shared" si="47"/>
        <v>14</v>
      </c>
      <c r="L317" s="109">
        <f t="shared" si="47"/>
        <v>12005</v>
      </c>
    </row>
    <row r="318" spans="1:12" s="107" customFormat="1">
      <c r="A318" s="107">
        <v>2004</v>
      </c>
      <c r="B318" s="109">
        <f t="shared" ref="B318:L318" si="48">IF(AND(B262="-",B206="-",B150="-",B94="-"),"-",SUM(B262,B206,B150,B94))</f>
        <v>908</v>
      </c>
      <c r="C318" s="109">
        <f t="shared" si="48"/>
        <v>2515</v>
      </c>
      <c r="D318" s="109">
        <f t="shared" si="48"/>
        <v>2210</v>
      </c>
      <c r="E318" s="109">
        <f t="shared" si="48"/>
        <v>1958</v>
      </c>
      <c r="F318" s="109">
        <f t="shared" si="48"/>
        <v>927</v>
      </c>
      <c r="G318" s="109">
        <f t="shared" si="48"/>
        <v>1886</v>
      </c>
      <c r="H318" s="109">
        <f t="shared" si="48"/>
        <v>1420</v>
      </c>
      <c r="I318" s="109">
        <f t="shared" si="48"/>
        <v>765</v>
      </c>
      <c r="J318" s="109">
        <f t="shared" si="48"/>
        <v>247</v>
      </c>
      <c r="K318" s="109">
        <f t="shared" si="48"/>
        <v>21</v>
      </c>
      <c r="L318" s="109">
        <f t="shared" si="48"/>
        <v>12857</v>
      </c>
    </row>
    <row r="319" spans="1:12" s="107" customFormat="1">
      <c r="A319" s="107">
        <v>2005</v>
      </c>
      <c r="B319" s="109">
        <f t="shared" ref="B319:L319" si="49">IF(AND(B263="-",B207="-",B151="-",B95="-"),"-",SUM(B263,B207,B151,B95))</f>
        <v>1304</v>
      </c>
      <c r="C319" s="109">
        <f t="shared" si="49"/>
        <v>370</v>
      </c>
      <c r="D319" s="109">
        <f t="shared" si="49"/>
        <v>2832</v>
      </c>
      <c r="E319" s="109">
        <f t="shared" si="49"/>
        <v>2663</v>
      </c>
      <c r="F319" s="109" t="str">
        <f t="shared" si="49"/>
        <v>-</v>
      </c>
      <c r="G319" s="109" t="str">
        <f t="shared" si="49"/>
        <v>-</v>
      </c>
      <c r="H319" s="109">
        <f t="shared" si="49"/>
        <v>2633</v>
      </c>
      <c r="I319" s="109">
        <f t="shared" si="49"/>
        <v>1070</v>
      </c>
      <c r="J319" s="109">
        <f t="shared" si="49"/>
        <v>160</v>
      </c>
      <c r="K319" s="109">
        <f t="shared" si="49"/>
        <v>75</v>
      </c>
      <c r="L319" s="109">
        <f t="shared" si="49"/>
        <v>11107</v>
      </c>
    </row>
    <row r="320" spans="1:12" s="107" customFormat="1">
      <c r="A320" s="107">
        <v>2006</v>
      </c>
      <c r="B320" s="109" t="str">
        <f t="shared" ref="B320:L320" si="50">IF(AND(B264="-",B208="-",B152="-",B96="-"),"-",SUM(B264,B208,B152,B96))</f>
        <v>-</v>
      </c>
      <c r="C320" s="109" t="str">
        <f t="shared" si="50"/>
        <v>-</v>
      </c>
      <c r="D320" s="109" t="str">
        <f t="shared" si="50"/>
        <v>-</v>
      </c>
      <c r="E320" s="109">
        <f t="shared" si="50"/>
        <v>1017</v>
      </c>
      <c r="F320" s="109">
        <f t="shared" si="50"/>
        <v>483</v>
      </c>
      <c r="G320" s="109">
        <f t="shared" si="50"/>
        <v>185</v>
      </c>
      <c r="H320" s="109">
        <f t="shared" si="50"/>
        <v>627</v>
      </c>
      <c r="I320" s="109">
        <f t="shared" si="50"/>
        <v>874</v>
      </c>
      <c r="J320" s="109">
        <f t="shared" si="50"/>
        <v>306</v>
      </c>
      <c r="K320" s="109">
        <f t="shared" si="50"/>
        <v>26</v>
      </c>
      <c r="L320" s="109">
        <f t="shared" si="50"/>
        <v>3518</v>
      </c>
    </row>
    <row r="321" spans="1:12" s="107" customFormat="1">
      <c r="A321" s="107">
        <v>2007</v>
      </c>
      <c r="B321" s="109" t="str">
        <f t="shared" ref="B321:L321" si="51">IF(AND(B265="-",B209="-",B153="-",B97="-"),"-",SUM(B265,B209,B153,B97))</f>
        <v>-</v>
      </c>
      <c r="C321" s="109">
        <f t="shared" si="51"/>
        <v>348</v>
      </c>
      <c r="D321" s="109">
        <f t="shared" si="51"/>
        <v>1189</v>
      </c>
      <c r="E321" s="109">
        <f t="shared" si="51"/>
        <v>912</v>
      </c>
      <c r="F321" s="109">
        <f t="shared" si="51"/>
        <v>364</v>
      </c>
      <c r="G321" s="109">
        <f t="shared" si="51"/>
        <v>1246</v>
      </c>
      <c r="H321" s="109">
        <f t="shared" si="51"/>
        <v>363</v>
      </c>
      <c r="I321" s="109">
        <f t="shared" si="51"/>
        <v>291</v>
      </c>
      <c r="J321" s="109">
        <f t="shared" si="51"/>
        <v>174</v>
      </c>
      <c r="K321" s="109" t="str">
        <f t="shared" si="51"/>
        <v>-</v>
      </c>
      <c r="L321" s="109">
        <f t="shared" si="51"/>
        <v>4887</v>
      </c>
    </row>
    <row r="322" spans="1:12" s="107" customFormat="1">
      <c r="A322" s="107">
        <v>2008</v>
      </c>
      <c r="B322" s="109" t="str">
        <f t="shared" ref="B322:L322" si="52">IF(AND(B266="-",B210="-",B154="-",B98="-"),"-",SUM(B266,B210,B154,B98))</f>
        <v>-</v>
      </c>
      <c r="C322" s="109" t="str">
        <f t="shared" si="52"/>
        <v>-</v>
      </c>
      <c r="D322" s="109" t="str">
        <f t="shared" si="52"/>
        <v>-</v>
      </c>
      <c r="E322" s="109" t="str">
        <f t="shared" si="52"/>
        <v>-</v>
      </c>
      <c r="F322" s="109" t="str">
        <f t="shared" si="52"/>
        <v>-</v>
      </c>
      <c r="G322" s="109" t="str">
        <f t="shared" si="52"/>
        <v>-</v>
      </c>
      <c r="H322" s="109">
        <f t="shared" si="52"/>
        <v>37</v>
      </c>
      <c r="I322" s="109">
        <f t="shared" si="52"/>
        <v>63</v>
      </c>
      <c r="J322" s="109">
        <f t="shared" si="52"/>
        <v>48</v>
      </c>
      <c r="K322" s="109" t="str">
        <f t="shared" si="52"/>
        <v>-</v>
      </c>
      <c r="L322" s="109">
        <f t="shared" si="52"/>
        <v>148</v>
      </c>
    </row>
    <row r="323" spans="1:12" s="107" customFormat="1">
      <c r="A323" s="107">
        <v>2009</v>
      </c>
      <c r="B323" s="109" t="str">
        <f t="shared" ref="B323:I328" si="53">IF(AND(B267="-",B211="-",B155="-",B99="-"),"-",SUM(B267,B211,B155,B99))</f>
        <v>-</v>
      </c>
      <c r="C323" s="109" t="str">
        <f t="shared" si="53"/>
        <v>-</v>
      </c>
      <c r="D323" s="109" t="str">
        <f t="shared" si="53"/>
        <v>-</v>
      </c>
      <c r="E323" s="109" t="str">
        <f t="shared" si="53"/>
        <v>-</v>
      </c>
      <c r="F323" s="109" t="str">
        <f t="shared" si="53"/>
        <v>-</v>
      </c>
      <c r="G323" s="109" t="str">
        <f t="shared" si="53"/>
        <v>-</v>
      </c>
      <c r="H323" s="109">
        <f t="shared" si="53"/>
        <v>634</v>
      </c>
      <c r="I323" s="109">
        <f t="shared" si="53"/>
        <v>60</v>
      </c>
      <c r="J323" s="109" t="s">
        <v>15</v>
      </c>
      <c r="K323" s="109" t="str">
        <f t="shared" ref="K323:L336" si="54">IF(AND(K267="-",K211="-",K155="-",K99="-"),"-",SUM(K267,K211,K155,K99))</f>
        <v>-</v>
      </c>
      <c r="L323" s="109">
        <f t="shared" si="54"/>
        <v>694</v>
      </c>
    </row>
    <row r="324" spans="1:12" s="107" customFormat="1">
      <c r="A324" s="107">
        <v>2010</v>
      </c>
      <c r="B324" s="109" t="str">
        <f t="shared" si="53"/>
        <v>-</v>
      </c>
      <c r="C324" s="109" t="str">
        <f t="shared" si="53"/>
        <v>-</v>
      </c>
      <c r="D324" s="109">
        <f t="shared" si="53"/>
        <v>1058</v>
      </c>
      <c r="E324" s="109">
        <f t="shared" si="53"/>
        <v>987</v>
      </c>
      <c r="F324" s="109">
        <f t="shared" si="53"/>
        <v>594</v>
      </c>
      <c r="G324" s="109">
        <f t="shared" si="53"/>
        <v>759</v>
      </c>
      <c r="H324" s="109">
        <f t="shared" si="53"/>
        <v>37</v>
      </c>
      <c r="I324" s="109">
        <f t="shared" si="53"/>
        <v>229</v>
      </c>
      <c r="J324" s="109" t="s">
        <v>15</v>
      </c>
      <c r="K324" s="109" t="str">
        <f t="shared" si="54"/>
        <v>-</v>
      </c>
      <c r="L324" s="109">
        <f t="shared" si="54"/>
        <v>3664</v>
      </c>
    </row>
    <row r="325" spans="1:12" s="107" customFormat="1">
      <c r="A325" s="107">
        <v>2011</v>
      </c>
      <c r="B325" s="109" t="str">
        <f t="shared" si="53"/>
        <v>-</v>
      </c>
      <c r="C325" s="109">
        <f t="shared" si="53"/>
        <v>316</v>
      </c>
      <c r="D325" s="109">
        <f t="shared" si="53"/>
        <v>948</v>
      </c>
      <c r="E325" s="109">
        <f t="shared" si="53"/>
        <v>1140</v>
      </c>
      <c r="F325" s="109">
        <f t="shared" si="53"/>
        <v>108</v>
      </c>
      <c r="G325" s="109">
        <f t="shared" si="53"/>
        <v>293</v>
      </c>
      <c r="H325" s="109">
        <f t="shared" si="53"/>
        <v>122</v>
      </c>
      <c r="I325" s="109">
        <f t="shared" si="53"/>
        <v>301</v>
      </c>
      <c r="J325" s="109">
        <f t="shared" ref="J325:J336" si="55">IF(AND(J269="-",J213="-",J157="-",J101="-"),"-",SUM(J269,J213,J157,J101))</f>
        <v>235</v>
      </c>
      <c r="K325" s="109" t="str">
        <f t="shared" si="54"/>
        <v>-</v>
      </c>
      <c r="L325" s="109">
        <f t="shared" si="54"/>
        <v>3463</v>
      </c>
    </row>
    <row r="326" spans="1:12" s="107" customFormat="1">
      <c r="A326" s="107">
        <v>2012</v>
      </c>
      <c r="B326" s="109" t="str">
        <f t="shared" si="53"/>
        <v>-</v>
      </c>
      <c r="C326" s="109">
        <f t="shared" si="53"/>
        <v>522</v>
      </c>
      <c r="D326" s="109">
        <f t="shared" si="53"/>
        <v>1457</v>
      </c>
      <c r="E326" s="109">
        <f t="shared" si="53"/>
        <v>1054</v>
      </c>
      <c r="F326" s="109">
        <f t="shared" si="53"/>
        <v>336</v>
      </c>
      <c r="G326" s="109">
        <f t="shared" si="53"/>
        <v>699</v>
      </c>
      <c r="H326" s="109">
        <f t="shared" si="53"/>
        <v>930</v>
      </c>
      <c r="I326" s="109">
        <f t="shared" si="53"/>
        <v>721</v>
      </c>
      <c r="J326" s="109">
        <f t="shared" si="55"/>
        <v>121</v>
      </c>
      <c r="K326" s="109" t="str">
        <f t="shared" si="54"/>
        <v>-</v>
      </c>
      <c r="L326" s="109">
        <f t="shared" si="54"/>
        <v>5840</v>
      </c>
    </row>
    <row r="327" spans="1:12" s="107" customFormat="1">
      <c r="A327" s="107">
        <v>2013</v>
      </c>
      <c r="B327" s="109" t="str">
        <f t="shared" si="53"/>
        <v>-</v>
      </c>
      <c r="C327" s="109">
        <f t="shared" si="53"/>
        <v>1042</v>
      </c>
      <c r="D327" s="109">
        <f t="shared" si="53"/>
        <v>1137</v>
      </c>
      <c r="E327" s="109">
        <f t="shared" si="53"/>
        <v>878</v>
      </c>
      <c r="F327" s="109">
        <f t="shared" si="53"/>
        <v>802</v>
      </c>
      <c r="G327" s="109">
        <f t="shared" si="53"/>
        <v>2355</v>
      </c>
      <c r="H327" s="109">
        <f t="shared" si="53"/>
        <v>1385</v>
      </c>
      <c r="I327" s="109">
        <f t="shared" si="53"/>
        <v>945</v>
      </c>
      <c r="J327" s="109">
        <f t="shared" si="55"/>
        <v>155</v>
      </c>
      <c r="K327" s="109" t="str">
        <f t="shared" si="54"/>
        <v>-</v>
      </c>
      <c r="L327" s="109">
        <f t="shared" si="54"/>
        <v>8699</v>
      </c>
    </row>
    <row r="328" spans="1:12" s="107" customFormat="1">
      <c r="A328" s="107">
        <v>2014</v>
      </c>
      <c r="B328" s="109" t="str">
        <f t="shared" si="53"/>
        <v>-</v>
      </c>
      <c r="C328" s="109">
        <f t="shared" si="53"/>
        <v>962</v>
      </c>
      <c r="D328" s="109">
        <f t="shared" si="53"/>
        <v>2572</v>
      </c>
      <c r="E328" s="109">
        <f t="shared" si="53"/>
        <v>1800</v>
      </c>
      <c r="F328" s="109">
        <f t="shared" si="53"/>
        <v>1100</v>
      </c>
      <c r="G328" s="109">
        <f t="shared" si="53"/>
        <v>2225</v>
      </c>
      <c r="H328" s="109">
        <f t="shared" si="53"/>
        <v>763</v>
      </c>
      <c r="I328" s="109">
        <f t="shared" si="53"/>
        <v>367</v>
      </c>
      <c r="J328" s="109">
        <f t="shared" si="55"/>
        <v>98</v>
      </c>
      <c r="K328" s="109" t="str">
        <f t="shared" si="54"/>
        <v>-</v>
      </c>
      <c r="L328" s="109">
        <f t="shared" si="54"/>
        <v>9887</v>
      </c>
    </row>
    <row r="329" spans="1:12" s="107" customFormat="1">
      <c r="A329" s="107">
        <v>2015</v>
      </c>
      <c r="B329" s="109" t="s">
        <v>15</v>
      </c>
      <c r="C329" s="109">
        <f t="shared" ref="C329:I336" si="56">IF(AND(C273="-",C217="-",C161="-",C105="-"),"-",SUM(C273,C217,C161,C105))</f>
        <v>1767</v>
      </c>
      <c r="D329" s="109">
        <f t="shared" si="56"/>
        <v>1712</v>
      </c>
      <c r="E329" s="109">
        <f t="shared" si="56"/>
        <v>1349</v>
      </c>
      <c r="F329" s="109">
        <f t="shared" si="56"/>
        <v>1365</v>
      </c>
      <c r="G329" s="109">
        <f t="shared" si="56"/>
        <v>812</v>
      </c>
      <c r="H329" s="109">
        <f t="shared" si="56"/>
        <v>367</v>
      </c>
      <c r="I329" s="109">
        <f t="shared" si="56"/>
        <v>381</v>
      </c>
      <c r="J329" s="109">
        <f t="shared" si="55"/>
        <v>158</v>
      </c>
      <c r="K329" s="109" t="str">
        <f t="shared" si="54"/>
        <v>-</v>
      </c>
      <c r="L329" s="109">
        <f t="shared" si="54"/>
        <v>7911</v>
      </c>
    </row>
    <row r="330" spans="1:12" s="107" customFormat="1">
      <c r="A330" s="107">
        <v>2016</v>
      </c>
      <c r="B330" s="109" t="s">
        <v>15</v>
      </c>
      <c r="C330" s="109">
        <f t="shared" si="56"/>
        <v>895</v>
      </c>
      <c r="D330" s="109">
        <f t="shared" si="56"/>
        <v>846</v>
      </c>
      <c r="E330" s="109">
        <f t="shared" si="56"/>
        <v>682</v>
      </c>
      <c r="F330" s="109">
        <f t="shared" si="56"/>
        <v>550</v>
      </c>
      <c r="G330" s="109">
        <f t="shared" si="56"/>
        <v>634</v>
      </c>
      <c r="H330" s="109">
        <f t="shared" si="56"/>
        <v>330</v>
      </c>
      <c r="I330" s="109">
        <f t="shared" si="56"/>
        <v>189</v>
      </c>
      <c r="J330" s="109">
        <f t="shared" si="55"/>
        <v>41</v>
      </c>
      <c r="K330" s="109" t="str">
        <f t="shared" si="54"/>
        <v>-</v>
      </c>
      <c r="L330" s="109">
        <f t="shared" si="54"/>
        <v>4167</v>
      </c>
    </row>
    <row r="331" spans="1:12" s="107" customFormat="1">
      <c r="A331" s="107">
        <v>2017</v>
      </c>
      <c r="B331" s="109" t="s">
        <v>15</v>
      </c>
      <c r="C331" s="109">
        <f t="shared" si="56"/>
        <v>106</v>
      </c>
      <c r="D331" s="109">
        <f t="shared" si="56"/>
        <v>183</v>
      </c>
      <c r="E331" s="109">
        <f t="shared" si="56"/>
        <v>391</v>
      </c>
      <c r="F331" s="109">
        <f t="shared" si="56"/>
        <v>655</v>
      </c>
      <c r="G331" s="109" t="str">
        <f t="shared" si="56"/>
        <v>-</v>
      </c>
      <c r="H331" s="109">
        <f t="shared" si="56"/>
        <v>88</v>
      </c>
      <c r="I331" s="109">
        <f t="shared" si="56"/>
        <v>246</v>
      </c>
      <c r="J331" s="109">
        <f t="shared" si="55"/>
        <v>41</v>
      </c>
      <c r="K331" s="109" t="str">
        <f t="shared" si="54"/>
        <v>-</v>
      </c>
      <c r="L331" s="109">
        <f t="shared" si="54"/>
        <v>1710</v>
      </c>
    </row>
    <row r="332" spans="1:12" s="107" customFormat="1">
      <c r="A332" s="107">
        <v>2018</v>
      </c>
      <c r="B332" s="109" t="s">
        <v>15</v>
      </c>
      <c r="C332" s="109" t="str">
        <f t="shared" si="56"/>
        <v>-</v>
      </c>
      <c r="D332" s="109">
        <f t="shared" si="56"/>
        <v>385</v>
      </c>
      <c r="E332" s="109">
        <f t="shared" si="56"/>
        <v>560</v>
      </c>
      <c r="F332" s="109">
        <f t="shared" si="56"/>
        <v>410</v>
      </c>
      <c r="G332" s="109">
        <f t="shared" si="56"/>
        <v>740</v>
      </c>
      <c r="H332" s="109">
        <f t="shared" si="56"/>
        <v>80</v>
      </c>
      <c r="I332" s="109">
        <f t="shared" si="56"/>
        <v>217</v>
      </c>
      <c r="J332" s="109">
        <f t="shared" si="55"/>
        <v>83</v>
      </c>
      <c r="K332" s="109" t="str">
        <f t="shared" si="54"/>
        <v>-</v>
      </c>
      <c r="L332" s="109">
        <f t="shared" si="54"/>
        <v>2475</v>
      </c>
    </row>
    <row r="333" spans="1:12" s="107" customFormat="1">
      <c r="A333" s="107">
        <v>2019</v>
      </c>
      <c r="B333" s="109" t="s">
        <v>15</v>
      </c>
      <c r="C333" s="109">
        <f t="shared" si="56"/>
        <v>51</v>
      </c>
      <c r="D333" s="109">
        <f t="shared" si="56"/>
        <v>141</v>
      </c>
      <c r="E333" s="109">
        <f t="shared" si="56"/>
        <v>363</v>
      </c>
      <c r="F333" s="109">
        <f t="shared" si="56"/>
        <v>986</v>
      </c>
      <c r="G333" s="109">
        <f t="shared" si="56"/>
        <v>524</v>
      </c>
      <c r="H333" s="109">
        <f t="shared" si="56"/>
        <v>104</v>
      </c>
      <c r="I333" s="109">
        <f t="shared" si="56"/>
        <v>187</v>
      </c>
      <c r="J333" s="109" t="str">
        <f t="shared" si="55"/>
        <v>-</v>
      </c>
      <c r="K333" s="109" t="str">
        <f t="shared" si="54"/>
        <v>-</v>
      </c>
      <c r="L333" s="109">
        <f t="shared" si="54"/>
        <v>2356</v>
      </c>
    </row>
    <row r="334" spans="1:12" s="107" customFormat="1">
      <c r="A334" s="107">
        <v>2020</v>
      </c>
      <c r="B334" s="109" t="s">
        <v>15</v>
      </c>
      <c r="C334" s="109">
        <f t="shared" si="56"/>
        <v>137</v>
      </c>
      <c r="D334" s="109">
        <f t="shared" si="56"/>
        <v>95</v>
      </c>
      <c r="E334" s="109">
        <f t="shared" si="56"/>
        <v>414</v>
      </c>
      <c r="F334" s="109">
        <f t="shared" si="56"/>
        <v>621</v>
      </c>
      <c r="G334" s="109">
        <f t="shared" si="56"/>
        <v>251</v>
      </c>
      <c r="H334" s="109">
        <f t="shared" si="56"/>
        <v>175</v>
      </c>
      <c r="I334" s="109">
        <f t="shared" si="56"/>
        <v>212</v>
      </c>
      <c r="J334" s="109" t="str">
        <f t="shared" si="55"/>
        <v>-</v>
      </c>
      <c r="K334" s="109" t="str">
        <f t="shared" si="54"/>
        <v>-</v>
      </c>
      <c r="L334" s="109">
        <f t="shared" si="54"/>
        <v>1905</v>
      </c>
    </row>
    <row r="335" spans="1:12" s="107" customFormat="1">
      <c r="A335" s="107">
        <v>2021</v>
      </c>
      <c r="B335" s="109">
        <f>IF(AND(B279="-",B223="-",B167="-",B111="-"),"-",SUM(B279,B223,B167,B111))</f>
        <v>33</v>
      </c>
      <c r="C335" s="109">
        <f t="shared" si="56"/>
        <v>397</v>
      </c>
      <c r="D335" s="109">
        <f t="shared" si="56"/>
        <v>342</v>
      </c>
      <c r="E335" s="109">
        <f t="shared" si="56"/>
        <v>224</v>
      </c>
      <c r="F335" s="109">
        <f t="shared" si="56"/>
        <v>370</v>
      </c>
      <c r="G335" s="109">
        <f t="shared" si="56"/>
        <v>246</v>
      </c>
      <c r="H335" s="109">
        <f t="shared" si="56"/>
        <v>70</v>
      </c>
      <c r="I335" s="109">
        <f t="shared" si="56"/>
        <v>181</v>
      </c>
      <c r="J335" s="109" t="str">
        <f t="shared" si="55"/>
        <v>-</v>
      </c>
      <c r="K335" s="109" t="str">
        <f t="shared" si="54"/>
        <v>-</v>
      </c>
      <c r="L335" s="109">
        <f t="shared" si="54"/>
        <v>1863</v>
      </c>
    </row>
    <row r="336" spans="1:12" s="107" customFormat="1">
      <c r="A336" s="107">
        <v>2022</v>
      </c>
      <c r="B336" s="109">
        <f>IF(AND(B280="-",B224="-",B168="-",B112="-"),"-",SUM(B280,B224,B168,B112))</f>
        <v>185</v>
      </c>
      <c r="C336" s="109">
        <f t="shared" si="56"/>
        <v>298</v>
      </c>
      <c r="D336" s="109">
        <f t="shared" si="56"/>
        <v>410</v>
      </c>
      <c r="E336" s="109">
        <f t="shared" si="56"/>
        <v>722</v>
      </c>
      <c r="F336" s="109">
        <f t="shared" si="56"/>
        <v>331</v>
      </c>
      <c r="G336" s="109">
        <f t="shared" si="56"/>
        <v>285</v>
      </c>
      <c r="H336" s="109">
        <f t="shared" si="56"/>
        <v>48</v>
      </c>
      <c r="I336" s="109">
        <f t="shared" si="56"/>
        <v>124</v>
      </c>
      <c r="J336" s="109" t="str">
        <f t="shared" si="55"/>
        <v>-</v>
      </c>
      <c r="K336" s="109" t="str">
        <f t="shared" si="54"/>
        <v>-</v>
      </c>
      <c r="L336" s="109">
        <f t="shared" si="54"/>
        <v>2403</v>
      </c>
    </row>
    <row r="337" spans="1:12" s="107" customFormat="1">
      <c r="A337" s="107">
        <v>2023</v>
      </c>
      <c r="B337" s="109" t="str">
        <f t="shared" ref="B337:B338" si="57">IF(AND(B281="-",B225="-",B169="-",B113="-"),"-",SUM(B281,B225,B169,B113))</f>
        <v>-</v>
      </c>
      <c r="C337" s="109" t="str">
        <f t="shared" ref="C337:L338" si="58">IF(AND(C281="-",C225="-",C169="-",C113="-"),"-",SUM(C281,C225,C169,C113))</f>
        <v>-</v>
      </c>
      <c r="D337" s="109" t="str">
        <f t="shared" si="58"/>
        <v>-</v>
      </c>
      <c r="E337" s="109" t="str">
        <f t="shared" si="58"/>
        <v>-</v>
      </c>
      <c r="F337" s="109" t="str">
        <f t="shared" si="58"/>
        <v>-</v>
      </c>
      <c r="G337" s="109" t="str">
        <f t="shared" si="58"/>
        <v>-</v>
      </c>
      <c r="H337" s="109">
        <f t="shared" si="58"/>
        <v>171</v>
      </c>
      <c r="I337" s="109">
        <f t="shared" si="58"/>
        <v>206</v>
      </c>
      <c r="J337" s="109">
        <f t="shared" si="58"/>
        <v>55</v>
      </c>
      <c r="K337" s="109" t="str">
        <f t="shared" si="58"/>
        <v>-</v>
      </c>
      <c r="L337" s="109">
        <f t="shared" si="58"/>
        <v>432</v>
      </c>
    </row>
    <row r="338" spans="1:12" s="107" customFormat="1" ht="11.4">
      <c r="A338" s="107" t="s">
        <v>346</v>
      </c>
      <c r="B338" s="109" t="str">
        <f t="shared" si="57"/>
        <v>-</v>
      </c>
      <c r="C338" s="109">
        <f t="shared" si="58"/>
        <v>152</v>
      </c>
      <c r="D338" s="109">
        <f t="shared" si="58"/>
        <v>580</v>
      </c>
      <c r="E338" s="109">
        <f t="shared" si="58"/>
        <v>258</v>
      </c>
      <c r="F338" s="109">
        <f t="shared" si="58"/>
        <v>74</v>
      </c>
      <c r="G338" s="109">
        <f t="shared" si="58"/>
        <v>265</v>
      </c>
      <c r="H338" s="109">
        <f t="shared" si="58"/>
        <v>140</v>
      </c>
      <c r="I338" s="109">
        <f t="shared" si="58"/>
        <v>187</v>
      </c>
      <c r="J338" s="109" t="str">
        <f t="shared" si="58"/>
        <v>-</v>
      </c>
      <c r="K338" s="109" t="str">
        <f t="shared" si="58"/>
        <v>-</v>
      </c>
      <c r="L338" s="109">
        <f t="shared" si="58"/>
        <v>1656</v>
      </c>
    </row>
    <row r="339" spans="1:12" s="155" customFormat="1">
      <c r="A339" s="64"/>
      <c r="B339" s="112"/>
      <c r="C339" s="112"/>
      <c r="D339" s="112"/>
      <c r="E339" s="112"/>
      <c r="F339" s="112"/>
      <c r="G339" s="112"/>
      <c r="H339" s="112"/>
      <c r="I339" s="112"/>
      <c r="J339" s="112"/>
      <c r="K339" s="112"/>
      <c r="L339" s="112"/>
    </row>
    <row r="340" spans="1:12" s="155" customFormat="1">
      <c r="A340" s="62" t="s">
        <v>99</v>
      </c>
      <c r="B340" s="112"/>
      <c r="C340" s="112"/>
      <c r="D340" s="112"/>
      <c r="E340" s="112"/>
      <c r="F340" s="112"/>
      <c r="G340" s="112"/>
      <c r="H340" s="112"/>
      <c r="I340" s="112"/>
      <c r="J340" s="112"/>
      <c r="K340" s="112"/>
      <c r="L340" s="112"/>
    </row>
    <row r="341" spans="1:12" s="107" customFormat="1">
      <c r="A341" s="110">
        <v>1971</v>
      </c>
      <c r="B341" s="109" t="str">
        <f t="shared" ref="B341:L341" si="59">IF(AND(B5="-",B285="-"),"-",SUM(B5,B285))</f>
        <v>-</v>
      </c>
      <c r="C341" s="109">
        <f t="shared" si="59"/>
        <v>19</v>
      </c>
      <c r="D341" s="109">
        <f t="shared" si="59"/>
        <v>566</v>
      </c>
      <c r="E341" s="109">
        <f t="shared" si="59"/>
        <v>7111</v>
      </c>
      <c r="F341" s="109">
        <f t="shared" si="59"/>
        <v>15550</v>
      </c>
      <c r="G341" s="109">
        <f t="shared" si="59"/>
        <v>15481</v>
      </c>
      <c r="H341" s="109">
        <f t="shared" si="59"/>
        <v>3708</v>
      </c>
      <c r="I341" s="109">
        <f t="shared" si="59"/>
        <v>1565</v>
      </c>
      <c r="J341" s="109" t="str">
        <f t="shared" si="59"/>
        <v>-</v>
      </c>
      <c r="K341" s="109" t="str">
        <f t="shared" si="59"/>
        <v>-</v>
      </c>
      <c r="L341" s="109">
        <f t="shared" si="59"/>
        <v>44000</v>
      </c>
    </row>
    <row r="342" spans="1:12" s="107" customFormat="1">
      <c r="A342" s="110">
        <v>1972</v>
      </c>
      <c r="B342" s="109" t="str">
        <f t="shared" ref="B342:L342" si="60">IF(AND(B6="-",B286="-"),"-",SUM(B6,B286))</f>
        <v>-</v>
      </c>
      <c r="C342" s="109">
        <f t="shared" si="60"/>
        <v>5</v>
      </c>
      <c r="D342" s="109">
        <f t="shared" si="60"/>
        <v>738</v>
      </c>
      <c r="E342" s="109">
        <f t="shared" si="60"/>
        <v>6657</v>
      </c>
      <c r="F342" s="109">
        <f t="shared" si="60"/>
        <v>15017</v>
      </c>
      <c r="G342" s="109">
        <f t="shared" si="60"/>
        <v>11013</v>
      </c>
      <c r="H342" s="109">
        <f t="shared" si="60"/>
        <v>3208</v>
      </c>
      <c r="I342" s="109">
        <f t="shared" si="60"/>
        <v>1742</v>
      </c>
      <c r="J342" s="109" t="str">
        <f t="shared" si="60"/>
        <v>-</v>
      </c>
      <c r="K342" s="109" t="str">
        <f t="shared" si="60"/>
        <v>-</v>
      </c>
      <c r="L342" s="109">
        <f t="shared" si="60"/>
        <v>38380</v>
      </c>
    </row>
    <row r="343" spans="1:12" s="107" customFormat="1">
      <c r="A343" s="110">
        <v>1973</v>
      </c>
      <c r="B343" s="109" t="str">
        <f t="shared" ref="B343:L343" si="61">IF(AND(B7="-",B287="-"),"-",SUM(B7,B287))</f>
        <v>-</v>
      </c>
      <c r="C343" s="109">
        <f t="shared" si="61"/>
        <v>103</v>
      </c>
      <c r="D343" s="109">
        <f t="shared" si="61"/>
        <v>502</v>
      </c>
      <c r="E343" s="109">
        <f t="shared" si="61"/>
        <v>5496</v>
      </c>
      <c r="F343" s="109">
        <f t="shared" si="61"/>
        <v>16143</v>
      </c>
      <c r="G343" s="109">
        <f t="shared" si="61"/>
        <v>17774</v>
      </c>
      <c r="H343" s="109">
        <f t="shared" si="61"/>
        <v>6583</v>
      </c>
      <c r="I343" s="109">
        <f t="shared" si="61"/>
        <v>4266</v>
      </c>
      <c r="J343" s="109" t="str">
        <f t="shared" si="61"/>
        <v>-</v>
      </c>
      <c r="K343" s="109" t="str">
        <f t="shared" si="61"/>
        <v>-</v>
      </c>
      <c r="L343" s="109">
        <f t="shared" si="61"/>
        <v>50867</v>
      </c>
    </row>
    <row r="344" spans="1:12" s="107" customFormat="1">
      <c r="A344" s="110">
        <v>1974</v>
      </c>
      <c r="B344" s="109" t="str">
        <f t="shared" ref="B344:L344" si="62">IF(AND(B8="-",B288="-"),"-",SUM(B8,B288))</f>
        <v>-</v>
      </c>
      <c r="C344" s="109">
        <f t="shared" si="62"/>
        <v>97</v>
      </c>
      <c r="D344" s="109">
        <f t="shared" si="62"/>
        <v>435</v>
      </c>
      <c r="E344" s="109">
        <f t="shared" si="62"/>
        <v>4887</v>
      </c>
      <c r="F344" s="109">
        <f t="shared" si="62"/>
        <v>20579</v>
      </c>
      <c r="G344" s="109">
        <f t="shared" si="62"/>
        <v>16659</v>
      </c>
      <c r="H344" s="109">
        <f t="shared" si="62"/>
        <v>6269</v>
      </c>
      <c r="I344" s="109">
        <f t="shared" si="62"/>
        <v>1584</v>
      </c>
      <c r="J344" s="109">
        <f t="shared" si="62"/>
        <v>498</v>
      </c>
      <c r="K344" s="109">
        <f t="shared" si="62"/>
        <v>57</v>
      </c>
      <c r="L344" s="109">
        <f t="shared" si="62"/>
        <v>51065</v>
      </c>
    </row>
    <row r="345" spans="1:12" s="107" customFormat="1">
      <c r="A345" s="110">
        <v>1975</v>
      </c>
      <c r="B345" s="109" t="str">
        <f t="shared" ref="B345:L345" si="63">IF(AND(B9="-",B289="-"),"-",SUM(B9,B289))</f>
        <v>-</v>
      </c>
      <c r="C345" s="109">
        <f t="shared" si="63"/>
        <v>42</v>
      </c>
      <c r="D345" s="109">
        <f t="shared" si="63"/>
        <v>450</v>
      </c>
      <c r="E345" s="109">
        <f t="shared" si="63"/>
        <v>9625</v>
      </c>
      <c r="F345" s="109">
        <f t="shared" si="63"/>
        <v>15930</v>
      </c>
      <c r="G345" s="109">
        <f t="shared" si="63"/>
        <v>12026</v>
      </c>
      <c r="H345" s="109">
        <f t="shared" si="63"/>
        <v>5084</v>
      </c>
      <c r="I345" s="109">
        <f t="shared" si="63"/>
        <v>1106</v>
      </c>
      <c r="J345" s="109">
        <f t="shared" si="63"/>
        <v>332</v>
      </c>
      <c r="K345" s="109">
        <f t="shared" si="63"/>
        <v>32</v>
      </c>
      <c r="L345" s="109">
        <f t="shared" si="63"/>
        <v>44627</v>
      </c>
    </row>
    <row r="346" spans="1:12" s="107" customFormat="1">
      <c r="A346" s="110">
        <v>1976</v>
      </c>
      <c r="B346" s="109" t="str">
        <f t="shared" ref="B346:L346" si="64">IF(AND(B10="-",B290="-"),"-",SUM(B10,B290))</f>
        <v>-</v>
      </c>
      <c r="C346" s="109" t="str">
        <f t="shared" si="64"/>
        <v>-</v>
      </c>
      <c r="D346" s="109">
        <f t="shared" si="64"/>
        <v>939</v>
      </c>
      <c r="E346" s="109">
        <f t="shared" si="64"/>
        <v>13095</v>
      </c>
      <c r="F346" s="109">
        <f t="shared" si="64"/>
        <v>26516</v>
      </c>
      <c r="G346" s="109">
        <f t="shared" si="64"/>
        <v>24305</v>
      </c>
      <c r="H346" s="109">
        <f t="shared" si="64"/>
        <v>8373</v>
      </c>
      <c r="I346" s="109">
        <f t="shared" si="64"/>
        <v>1926</v>
      </c>
      <c r="J346" s="109">
        <f t="shared" si="64"/>
        <v>253</v>
      </c>
      <c r="K346" s="109" t="str">
        <f t="shared" si="64"/>
        <v>-</v>
      </c>
      <c r="L346" s="109">
        <f t="shared" si="64"/>
        <v>75407</v>
      </c>
    </row>
    <row r="347" spans="1:12" s="107" customFormat="1">
      <c r="A347" s="110">
        <v>1977</v>
      </c>
      <c r="B347" s="109" t="str">
        <f t="shared" ref="B347:L347" si="65">IF(AND(B11="-",B291="-"),"-",SUM(B11,B291))</f>
        <v>-</v>
      </c>
      <c r="C347" s="109" t="str">
        <f t="shared" si="65"/>
        <v>-</v>
      </c>
      <c r="D347" s="109">
        <f t="shared" si="65"/>
        <v>2307</v>
      </c>
      <c r="E347" s="109">
        <f t="shared" si="65"/>
        <v>7587</v>
      </c>
      <c r="F347" s="109">
        <f t="shared" si="65"/>
        <v>49256</v>
      </c>
      <c r="G347" s="109">
        <f t="shared" si="65"/>
        <v>17977</v>
      </c>
      <c r="H347" s="109">
        <f t="shared" si="65"/>
        <v>5045</v>
      </c>
      <c r="I347" s="109">
        <f t="shared" si="65"/>
        <v>2013</v>
      </c>
      <c r="J347" s="109">
        <f t="shared" si="65"/>
        <v>901</v>
      </c>
      <c r="K347" s="109" t="str">
        <f t="shared" si="65"/>
        <v>-</v>
      </c>
      <c r="L347" s="109">
        <f t="shared" si="65"/>
        <v>85086</v>
      </c>
    </row>
    <row r="348" spans="1:12" s="107" customFormat="1">
      <c r="A348" s="110">
        <v>1978</v>
      </c>
      <c r="B348" s="109" t="str">
        <f t="shared" ref="B348:L348" si="66">IF(AND(B12="-",B292="-"),"-",SUM(B12,B292))</f>
        <v>-</v>
      </c>
      <c r="C348" s="109" t="str">
        <f t="shared" si="66"/>
        <v>-</v>
      </c>
      <c r="D348" s="109">
        <f t="shared" si="66"/>
        <v>502</v>
      </c>
      <c r="E348" s="109">
        <f t="shared" si="66"/>
        <v>8963</v>
      </c>
      <c r="F348" s="109">
        <f t="shared" si="66"/>
        <v>16182</v>
      </c>
      <c r="G348" s="109">
        <f t="shared" si="66"/>
        <v>12627</v>
      </c>
      <c r="H348" s="109">
        <f t="shared" si="66"/>
        <v>4324</v>
      </c>
      <c r="I348" s="109">
        <f t="shared" si="66"/>
        <v>2078</v>
      </c>
      <c r="J348" s="109">
        <f t="shared" si="66"/>
        <v>1017</v>
      </c>
      <c r="K348" s="109" t="str">
        <f t="shared" si="66"/>
        <v>-</v>
      </c>
      <c r="L348" s="109">
        <f t="shared" si="66"/>
        <v>45693</v>
      </c>
    </row>
    <row r="349" spans="1:12" s="107" customFormat="1">
      <c r="A349" s="110">
        <v>1979</v>
      </c>
      <c r="B349" s="109" t="str">
        <f t="shared" ref="B349:L349" si="67">IF(AND(B13="-",B293="-"),"-",SUM(B13,B293))</f>
        <v>-</v>
      </c>
      <c r="C349" s="109" t="str">
        <f t="shared" si="67"/>
        <v>-</v>
      </c>
      <c r="D349" s="109">
        <f t="shared" si="67"/>
        <v>1119</v>
      </c>
      <c r="E349" s="109">
        <f t="shared" si="67"/>
        <v>2063</v>
      </c>
      <c r="F349" s="109">
        <f t="shared" si="67"/>
        <v>19961</v>
      </c>
      <c r="G349" s="109">
        <f t="shared" si="67"/>
        <v>17423</v>
      </c>
      <c r="H349" s="109">
        <f t="shared" si="67"/>
        <v>1646</v>
      </c>
      <c r="I349" s="109">
        <f t="shared" si="67"/>
        <v>1188</v>
      </c>
      <c r="J349" s="109">
        <f t="shared" si="67"/>
        <v>203</v>
      </c>
      <c r="K349" s="109">
        <f t="shared" si="67"/>
        <v>1</v>
      </c>
      <c r="L349" s="109">
        <f t="shared" si="67"/>
        <v>43604</v>
      </c>
    </row>
    <row r="350" spans="1:12" s="107" customFormat="1">
      <c r="A350" s="110">
        <v>1980</v>
      </c>
      <c r="B350" s="109" t="str">
        <f t="shared" ref="B350:L350" si="68">IF(AND(B14="-",B294="-"),"-",SUM(B14,B294))</f>
        <v>-</v>
      </c>
      <c r="C350" s="109" t="str">
        <f t="shared" si="68"/>
        <v>-</v>
      </c>
      <c r="D350" s="109">
        <f t="shared" si="68"/>
        <v>1325</v>
      </c>
      <c r="E350" s="109">
        <f t="shared" si="68"/>
        <v>1964</v>
      </c>
      <c r="F350" s="109">
        <f t="shared" si="68"/>
        <v>7520</v>
      </c>
      <c r="G350" s="109">
        <f t="shared" si="68"/>
        <v>13586</v>
      </c>
      <c r="H350" s="109">
        <f t="shared" si="68"/>
        <v>3266</v>
      </c>
      <c r="I350" s="109">
        <f t="shared" si="68"/>
        <v>1459</v>
      </c>
      <c r="J350" s="109">
        <f t="shared" si="68"/>
        <v>513</v>
      </c>
      <c r="K350" s="109" t="str">
        <f t="shared" si="68"/>
        <v>-</v>
      </c>
      <c r="L350" s="109">
        <f t="shared" si="68"/>
        <v>29633</v>
      </c>
    </row>
    <row r="351" spans="1:12" s="107" customFormat="1">
      <c r="A351" s="110">
        <v>1981</v>
      </c>
      <c r="B351" s="109" t="str">
        <f t="shared" ref="B351:L351" si="69">IF(AND(B15="-",B295="-"),"-",SUM(B15,B295))</f>
        <v>-</v>
      </c>
      <c r="C351" s="109" t="str">
        <f t="shared" si="69"/>
        <v>-</v>
      </c>
      <c r="D351" s="109">
        <f t="shared" si="69"/>
        <v>3217</v>
      </c>
      <c r="E351" s="109">
        <f t="shared" si="69"/>
        <v>0</v>
      </c>
      <c r="F351" s="109">
        <f t="shared" si="69"/>
        <v>21082</v>
      </c>
      <c r="G351" s="109">
        <f t="shared" si="69"/>
        <v>16828</v>
      </c>
      <c r="H351" s="109">
        <f t="shared" si="69"/>
        <v>1426</v>
      </c>
      <c r="I351" s="109">
        <f t="shared" si="69"/>
        <v>1842</v>
      </c>
      <c r="J351" s="109">
        <f t="shared" si="69"/>
        <v>453</v>
      </c>
      <c r="K351" s="109" t="str">
        <f t="shared" si="69"/>
        <v>-</v>
      </c>
      <c r="L351" s="109">
        <f t="shared" si="69"/>
        <v>44848</v>
      </c>
    </row>
    <row r="352" spans="1:12" s="107" customFormat="1">
      <c r="A352" s="110">
        <v>1982</v>
      </c>
      <c r="B352" s="109" t="str">
        <f t="shared" ref="B352:L352" si="70">IF(AND(B16="-",B296="-"),"-",SUM(B16,B296))</f>
        <v>-</v>
      </c>
      <c r="C352" s="109" t="str">
        <f t="shared" si="70"/>
        <v>-</v>
      </c>
      <c r="D352" s="109">
        <f t="shared" si="70"/>
        <v>2279</v>
      </c>
      <c r="E352" s="109">
        <f t="shared" si="70"/>
        <v>1903</v>
      </c>
      <c r="F352" s="109">
        <f t="shared" si="70"/>
        <v>17991</v>
      </c>
      <c r="G352" s="109">
        <f t="shared" si="70"/>
        <v>5588</v>
      </c>
      <c r="H352" s="109">
        <f t="shared" si="70"/>
        <v>2351</v>
      </c>
      <c r="I352" s="109">
        <f t="shared" si="70"/>
        <v>1886</v>
      </c>
      <c r="J352" s="109">
        <f t="shared" si="70"/>
        <v>585</v>
      </c>
      <c r="K352" s="109" t="str">
        <f t="shared" si="70"/>
        <v>-</v>
      </c>
      <c r="L352" s="109">
        <f t="shared" si="70"/>
        <v>32583</v>
      </c>
    </row>
    <row r="353" spans="1:12" s="107" customFormat="1">
      <c r="A353" s="110">
        <v>1983</v>
      </c>
      <c r="B353" s="109" t="str">
        <f t="shared" ref="B353:L353" si="71">IF(AND(B17="-",B297="-"),"-",SUM(B17,B297))</f>
        <v>-</v>
      </c>
      <c r="C353" s="109" t="str">
        <f t="shared" si="71"/>
        <v>-</v>
      </c>
      <c r="D353" s="109">
        <f t="shared" si="71"/>
        <v>1500</v>
      </c>
      <c r="E353" s="109">
        <f t="shared" si="71"/>
        <v>1640</v>
      </c>
      <c r="F353" s="109">
        <f t="shared" si="71"/>
        <v>12151</v>
      </c>
      <c r="G353" s="109">
        <f t="shared" si="71"/>
        <v>3810</v>
      </c>
      <c r="H353" s="109">
        <f t="shared" si="71"/>
        <v>1147</v>
      </c>
      <c r="I353" s="109">
        <f t="shared" si="71"/>
        <v>1135</v>
      </c>
      <c r="J353" s="109">
        <f t="shared" si="71"/>
        <v>138</v>
      </c>
      <c r="K353" s="109" t="str">
        <f t="shared" si="71"/>
        <v>-</v>
      </c>
      <c r="L353" s="109">
        <f t="shared" si="71"/>
        <v>21521</v>
      </c>
    </row>
    <row r="354" spans="1:12" s="107" customFormat="1">
      <c r="A354" s="110">
        <v>1984</v>
      </c>
      <c r="B354" s="109" t="str">
        <f t="shared" ref="B354:L354" si="72">IF(AND(B18="-",B298="-"),"-",SUM(B18,B298))</f>
        <v>-</v>
      </c>
      <c r="C354" s="109" t="str">
        <f t="shared" si="72"/>
        <v>-</v>
      </c>
      <c r="D354" s="109">
        <f t="shared" si="72"/>
        <v>372</v>
      </c>
      <c r="E354" s="109">
        <f t="shared" si="72"/>
        <v>416</v>
      </c>
      <c r="F354" s="109">
        <f t="shared" si="72"/>
        <v>2056</v>
      </c>
      <c r="G354" s="109">
        <f t="shared" si="72"/>
        <v>4261</v>
      </c>
      <c r="H354" s="109">
        <f t="shared" si="72"/>
        <v>218</v>
      </c>
      <c r="I354" s="109">
        <f t="shared" si="72"/>
        <v>273</v>
      </c>
      <c r="J354" s="109">
        <f t="shared" si="72"/>
        <v>216</v>
      </c>
      <c r="K354" s="109" t="str">
        <f t="shared" si="72"/>
        <v>-</v>
      </c>
      <c r="L354" s="109">
        <f t="shared" si="72"/>
        <v>7812</v>
      </c>
    </row>
    <row r="355" spans="1:12" s="107" customFormat="1">
      <c r="A355" s="110">
        <v>1985</v>
      </c>
      <c r="B355" s="109" t="str">
        <f t="shared" ref="B355:L355" si="73">IF(AND(B19="-",B299="-"),"-",SUM(B19,B299))</f>
        <v>-</v>
      </c>
      <c r="C355" s="109" t="str">
        <f t="shared" si="73"/>
        <v>-</v>
      </c>
      <c r="D355" s="109">
        <f t="shared" si="73"/>
        <v>3034</v>
      </c>
      <c r="E355" s="109">
        <f t="shared" si="73"/>
        <v>2038</v>
      </c>
      <c r="F355" s="109">
        <f t="shared" si="73"/>
        <v>6127</v>
      </c>
      <c r="G355" s="109">
        <f t="shared" si="73"/>
        <v>6546</v>
      </c>
      <c r="H355" s="109">
        <f t="shared" si="73"/>
        <v>1863</v>
      </c>
      <c r="I355" s="109">
        <f t="shared" si="73"/>
        <v>768</v>
      </c>
      <c r="J355" s="109">
        <f t="shared" si="73"/>
        <v>340</v>
      </c>
      <c r="K355" s="109" t="str">
        <f t="shared" si="73"/>
        <v>-</v>
      </c>
      <c r="L355" s="109">
        <f t="shared" si="73"/>
        <v>20716</v>
      </c>
    </row>
    <row r="356" spans="1:12" s="107" customFormat="1">
      <c r="A356" s="107">
        <v>1986</v>
      </c>
      <c r="B356" s="109" t="str">
        <f t="shared" ref="B356:L356" si="74">IF(AND(B20="-",B300="-"),"-",SUM(B20,B300))</f>
        <v>-</v>
      </c>
      <c r="C356" s="109" t="str">
        <f t="shared" si="74"/>
        <v>-</v>
      </c>
      <c r="D356" s="109">
        <f t="shared" si="74"/>
        <v>3921</v>
      </c>
      <c r="E356" s="109">
        <f t="shared" si="74"/>
        <v>4028</v>
      </c>
      <c r="F356" s="109">
        <f t="shared" si="74"/>
        <v>14298</v>
      </c>
      <c r="G356" s="109">
        <f t="shared" si="74"/>
        <v>6797</v>
      </c>
      <c r="H356" s="109">
        <f t="shared" si="74"/>
        <v>1965</v>
      </c>
      <c r="I356" s="109">
        <f t="shared" si="74"/>
        <v>1327</v>
      </c>
      <c r="J356" s="109">
        <f t="shared" si="74"/>
        <v>131</v>
      </c>
      <c r="K356" s="109" t="str">
        <f t="shared" si="74"/>
        <v>-</v>
      </c>
      <c r="L356" s="109">
        <f t="shared" si="74"/>
        <v>32467</v>
      </c>
    </row>
    <row r="357" spans="1:12" s="107" customFormat="1">
      <c r="A357" s="107">
        <v>1987</v>
      </c>
      <c r="B357" s="109" t="str">
        <f t="shared" ref="B357:L357" si="75">IF(AND(B21="-",B301="-"),"-",SUM(B21,B301))</f>
        <v>-</v>
      </c>
      <c r="C357" s="109" t="str">
        <f t="shared" si="75"/>
        <v>-</v>
      </c>
      <c r="D357" s="109">
        <f t="shared" si="75"/>
        <v>3465</v>
      </c>
      <c r="E357" s="109">
        <f t="shared" si="75"/>
        <v>3852</v>
      </c>
      <c r="F357" s="109">
        <f t="shared" si="75"/>
        <v>16230</v>
      </c>
      <c r="G357" s="109">
        <f t="shared" si="75"/>
        <v>7259</v>
      </c>
      <c r="H357" s="109">
        <f t="shared" si="75"/>
        <v>5483</v>
      </c>
      <c r="I357" s="109">
        <f t="shared" si="75"/>
        <v>2688</v>
      </c>
      <c r="J357" s="109">
        <f t="shared" si="75"/>
        <v>311</v>
      </c>
      <c r="K357" s="109" t="str">
        <f t="shared" si="75"/>
        <v>-</v>
      </c>
      <c r="L357" s="109">
        <f t="shared" si="75"/>
        <v>39288</v>
      </c>
    </row>
    <row r="358" spans="1:12" s="107" customFormat="1">
      <c r="A358" s="107">
        <v>1988</v>
      </c>
      <c r="B358" s="109" t="str">
        <f t="shared" ref="B358:L358" si="76">IF(AND(B22="-",B302="-"),"-",SUM(B22,B302))</f>
        <v>-</v>
      </c>
      <c r="C358" s="109" t="str">
        <f t="shared" si="76"/>
        <v>-</v>
      </c>
      <c r="D358" s="109">
        <f t="shared" si="76"/>
        <v>4592</v>
      </c>
      <c r="E358" s="109">
        <f t="shared" si="76"/>
        <v>6679</v>
      </c>
      <c r="F358" s="109">
        <f t="shared" si="76"/>
        <v>16911</v>
      </c>
      <c r="G358" s="109">
        <f t="shared" si="76"/>
        <v>14043</v>
      </c>
      <c r="H358" s="109">
        <f t="shared" si="76"/>
        <v>4309</v>
      </c>
      <c r="I358" s="109">
        <f t="shared" si="76"/>
        <v>3981</v>
      </c>
      <c r="J358" s="109">
        <f t="shared" si="76"/>
        <v>227</v>
      </c>
      <c r="K358" s="109" t="str">
        <f t="shared" si="76"/>
        <v>-</v>
      </c>
      <c r="L358" s="109">
        <f t="shared" si="76"/>
        <v>50742</v>
      </c>
    </row>
    <row r="359" spans="1:12" s="107" customFormat="1">
      <c r="A359" s="107">
        <v>1989</v>
      </c>
      <c r="B359" s="109" t="str">
        <f t="shared" ref="B359:L359" si="77">IF(AND(B23="-",B303="-"),"-",SUM(B23,B303))</f>
        <v>-</v>
      </c>
      <c r="C359" s="109" t="str">
        <f t="shared" si="77"/>
        <v>-</v>
      </c>
      <c r="D359" s="109">
        <f t="shared" si="77"/>
        <v>6238</v>
      </c>
      <c r="E359" s="109">
        <f t="shared" si="77"/>
        <v>6854</v>
      </c>
      <c r="F359" s="109">
        <f t="shared" si="77"/>
        <v>13869</v>
      </c>
      <c r="G359" s="109">
        <f t="shared" si="77"/>
        <v>8798</v>
      </c>
      <c r="H359" s="109">
        <f t="shared" si="77"/>
        <v>3397</v>
      </c>
      <c r="I359" s="109">
        <f t="shared" si="77"/>
        <v>2450</v>
      </c>
      <c r="J359" s="109">
        <f t="shared" si="77"/>
        <v>497</v>
      </c>
      <c r="K359" s="109" t="str">
        <f t="shared" si="77"/>
        <v>-</v>
      </c>
      <c r="L359" s="109">
        <f t="shared" si="77"/>
        <v>42103</v>
      </c>
    </row>
    <row r="360" spans="1:12" s="107" customFormat="1">
      <c r="A360" s="107">
        <v>1990</v>
      </c>
      <c r="B360" s="109" t="str">
        <f t="shared" ref="B360:L360" si="78">IF(AND(B24="-",B304="-"),"-",SUM(B24,B304))</f>
        <v>-</v>
      </c>
      <c r="C360" s="109" t="str">
        <f t="shared" si="78"/>
        <v>-</v>
      </c>
      <c r="D360" s="109">
        <f t="shared" si="78"/>
        <v>2837</v>
      </c>
      <c r="E360" s="109">
        <f t="shared" si="78"/>
        <v>3722</v>
      </c>
      <c r="F360" s="109">
        <f t="shared" si="78"/>
        <v>9594</v>
      </c>
      <c r="G360" s="109">
        <f t="shared" si="78"/>
        <v>7123</v>
      </c>
      <c r="H360" s="109">
        <f t="shared" si="78"/>
        <v>1834</v>
      </c>
      <c r="I360" s="109">
        <f t="shared" si="78"/>
        <v>1058</v>
      </c>
      <c r="J360" s="109" t="str">
        <f t="shared" si="78"/>
        <v>-</v>
      </c>
      <c r="K360" s="109" t="str">
        <f t="shared" si="78"/>
        <v>-</v>
      </c>
      <c r="L360" s="109">
        <f t="shared" si="78"/>
        <v>26168</v>
      </c>
    </row>
    <row r="361" spans="1:12" s="107" customFormat="1">
      <c r="A361" s="107">
        <v>1991</v>
      </c>
      <c r="B361" s="109" t="str">
        <f t="shared" ref="B361:L361" si="79">IF(AND(B25="-",B305="-"),"-",SUM(B25,B305))</f>
        <v>-</v>
      </c>
      <c r="C361" s="109" t="str">
        <f t="shared" si="79"/>
        <v>-</v>
      </c>
      <c r="D361" s="109">
        <f t="shared" si="79"/>
        <v>787</v>
      </c>
      <c r="E361" s="109">
        <f t="shared" si="79"/>
        <v>3957</v>
      </c>
      <c r="F361" s="109">
        <f t="shared" si="79"/>
        <v>4102</v>
      </c>
      <c r="G361" s="109">
        <f t="shared" si="79"/>
        <v>2374</v>
      </c>
      <c r="H361" s="109">
        <f t="shared" si="79"/>
        <v>2032</v>
      </c>
      <c r="I361" s="109">
        <f t="shared" si="79"/>
        <v>1596</v>
      </c>
      <c r="J361" s="109" t="str">
        <f t="shared" si="79"/>
        <v>-</v>
      </c>
      <c r="K361" s="109" t="str">
        <f t="shared" si="79"/>
        <v>-</v>
      </c>
      <c r="L361" s="109">
        <f t="shared" si="79"/>
        <v>14848</v>
      </c>
    </row>
    <row r="362" spans="1:12" s="107" customFormat="1">
      <c r="A362" s="107">
        <v>1992</v>
      </c>
      <c r="B362" s="109" t="str">
        <f t="shared" ref="B362:L362" si="80">IF(AND(B26="-",B306="-"),"-",SUM(B26,B306))</f>
        <v>-</v>
      </c>
      <c r="C362" s="109" t="str">
        <f t="shared" si="80"/>
        <v>-</v>
      </c>
      <c r="D362" s="109">
        <f t="shared" si="80"/>
        <v>1615</v>
      </c>
      <c r="E362" s="109">
        <f t="shared" si="80"/>
        <v>114</v>
      </c>
      <c r="F362" s="109">
        <f t="shared" si="80"/>
        <v>1545</v>
      </c>
      <c r="G362" s="109">
        <f t="shared" si="80"/>
        <v>2721</v>
      </c>
      <c r="H362" s="109">
        <f t="shared" si="80"/>
        <v>1474</v>
      </c>
      <c r="I362" s="109">
        <f t="shared" si="80"/>
        <v>1684</v>
      </c>
      <c r="J362" s="109" t="str">
        <f t="shared" si="80"/>
        <v>-</v>
      </c>
      <c r="K362" s="109" t="str">
        <f t="shared" si="80"/>
        <v>-</v>
      </c>
      <c r="L362" s="109">
        <f t="shared" si="80"/>
        <v>9153</v>
      </c>
    </row>
    <row r="363" spans="1:12" s="107" customFormat="1">
      <c r="A363" s="107">
        <v>1993</v>
      </c>
      <c r="B363" s="109" t="str">
        <f t="shared" ref="B363:L363" si="81">IF(AND(B27="-",B307="-"),"-",SUM(B27,B307))</f>
        <v>-</v>
      </c>
      <c r="C363" s="109" t="str">
        <f t="shared" si="81"/>
        <v>-</v>
      </c>
      <c r="D363" s="109">
        <f t="shared" si="81"/>
        <v>2073</v>
      </c>
      <c r="E363" s="109">
        <f t="shared" si="81"/>
        <v>1317</v>
      </c>
      <c r="F363" s="109">
        <f t="shared" si="81"/>
        <v>1785</v>
      </c>
      <c r="G363" s="109">
        <f t="shared" si="81"/>
        <v>1008</v>
      </c>
      <c r="H363" s="109">
        <f t="shared" si="81"/>
        <v>1893</v>
      </c>
      <c r="I363" s="109">
        <f t="shared" si="81"/>
        <v>1245</v>
      </c>
      <c r="J363" s="109">
        <f t="shared" si="81"/>
        <v>146</v>
      </c>
      <c r="K363" s="109" t="str">
        <f t="shared" si="81"/>
        <v>-</v>
      </c>
      <c r="L363" s="109">
        <f t="shared" si="81"/>
        <v>9467</v>
      </c>
    </row>
    <row r="364" spans="1:12" s="107" customFormat="1">
      <c r="A364" s="107">
        <v>1994</v>
      </c>
      <c r="B364" s="109" t="str">
        <f t="shared" ref="B364:L364" si="82">IF(AND(B28="-",B308="-"),"-",SUM(B28,B308))</f>
        <v>-</v>
      </c>
      <c r="C364" s="109" t="str">
        <f t="shared" si="82"/>
        <v>-</v>
      </c>
      <c r="D364" s="109">
        <f t="shared" si="82"/>
        <v>976</v>
      </c>
      <c r="E364" s="109">
        <f t="shared" si="82"/>
        <v>1228</v>
      </c>
      <c r="F364" s="109" t="str">
        <f t="shared" si="82"/>
        <v>-</v>
      </c>
      <c r="G364" s="109">
        <f t="shared" si="82"/>
        <v>56</v>
      </c>
      <c r="H364" s="109">
        <f t="shared" si="82"/>
        <v>268</v>
      </c>
      <c r="I364" s="109">
        <f t="shared" si="82"/>
        <v>1168</v>
      </c>
      <c r="J364" s="109">
        <f t="shared" si="82"/>
        <v>65</v>
      </c>
      <c r="K364" s="109" t="str">
        <f t="shared" si="82"/>
        <v>-</v>
      </c>
      <c r="L364" s="109">
        <f t="shared" si="82"/>
        <v>3761</v>
      </c>
    </row>
    <row r="365" spans="1:12" s="107" customFormat="1">
      <c r="A365" s="107">
        <v>1995</v>
      </c>
      <c r="B365" s="109" t="str">
        <f t="shared" ref="B365:L365" si="83">IF(AND(B29="-",B309="-"),"-",SUM(B29,B309))</f>
        <v>-</v>
      </c>
      <c r="C365" s="109" t="str">
        <f t="shared" si="83"/>
        <v>-</v>
      </c>
      <c r="D365" s="109">
        <f t="shared" si="83"/>
        <v>985</v>
      </c>
      <c r="E365" s="109">
        <f t="shared" si="83"/>
        <v>1621</v>
      </c>
      <c r="F365" s="109">
        <f t="shared" si="83"/>
        <v>48</v>
      </c>
      <c r="G365" s="109">
        <f t="shared" si="83"/>
        <v>2608</v>
      </c>
      <c r="H365" s="109">
        <f t="shared" si="83"/>
        <v>1251</v>
      </c>
      <c r="I365" s="109">
        <f t="shared" si="83"/>
        <v>1285</v>
      </c>
      <c r="J365" s="109">
        <f t="shared" si="83"/>
        <v>54</v>
      </c>
      <c r="K365" s="109" t="str">
        <f t="shared" si="83"/>
        <v>-</v>
      </c>
      <c r="L365" s="109">
        <f t="shared" si="83"/>
        <v>7852</v>
      </c>
    </row>
    <row r="366" spans="1:12" s="107" customFormat="1">
      <c r="A366" s="107">
        <v>1996</v>
      </c>
      <c r="B366" s="109" t="str">
        <f t="shared" ref="B366:L366" si="84">IF(AND(B30="-",B310="-"),"-",SUM(B30,B310))</f>
        <v>-</v>
      </c>
      <c r="C366" s="109" t="str">
        <f t="shared" si="84"/>
        <v>-</v>
      </c>
      <c r="D366" s="109">
        <f t="shared" si="84"/>
        <v>1477</v>
      </c>
      <c r="E366" s="109">
        <f t="shared" si="84"/>
        <v>2003</v>
      </c>
      <c r="F366" s="109" t="str">
        <f t="shared" si="84"/>
        <v>-</v>
      </c>
      <c r="G366" s="109">
        <f t="shared" si="84"/>
        <v>2004</v>
      </c>
      <c r="H366" s="109">
        <f t="shared" si="84"/>
        <v>1619</v>
      </c>
      <c r="I366" s="109">
        <f t="shared" si="84"/>
        <v>1202</v>
      </c>
      <c r="J366" s="109">
        <f t="shared" si="84"/>
        <v>86</v>
      </c>
      <c r="K366" s="109" t="str">
        <f t="shared" si="84"/>
        <v>-</v>
      </c>
      <c r="L366" s="109">
        <f t="shared" si="84"/>
        <v>8391</v>
      </c>
    </row>
    <row r="367" spans="1:12" s="107" customFormat="1">
      <c r="A367" s="107">
        <v>1997</v>
      </c>
      <c r="B367" s="109" t="str">
        <f t="shared" ref="B367:L367" si="85">IF(AND(B31="-",B311="-"),"-",SUM(B31,B311))</f>
        <v>-</v>
      </c>
      <c r="C367" s="109">
        <f t="shared" si="85"/>
        <v>367</v>
      </c>
      <c r="D367" s="109">
        <f t="shared" si="85"/>
        <v>2095</v>
      </c>
      <c r="E367" s="109">
        <f t="shared" si="85"/>
        <v>1877</v>
      </c>
      <c r="F367" s="109" t="str">
        <f t="shared" si="85"/>
        <v>-</v>
      </c>
      <c r="G367" s="109">
        <f t="shared" si="85"/>
        <v>1661</v>
      </c>
      <c r="H367" s="109">
        <f t="shared" si="85"/>
        <v>1033</v>
      </c>
      <c r="I367" s="109">
        <f t="shared" si="85"/>
        <v>710</v>
      </c>
      <c r="J367" s="109">
        <f t="shared" si="85"/>
        <v>67</v>
      </c>
      <c r="K367" s="109" t="str">
        <f t="shared" si="85"/>
        <v>-</v>
      </c>
      <c r="L367" s="109">
        <f t="shared" si="85"/>
        <v>7810</v>
      </c>
    </row>
    <row r="368" spans="1:12" s="107" customFormat="1">
      <c r="A368" s="107">
        <v>1998</v>
      </c>
      <c r="B368" s="109" t="str">
        <f t="shared" ref="B368:L368" si="86">IF(AND(B32="-",B312="-"),"-",SUM(B32,B312))</f>
        <v>-</v>
      </c>
      <c r="C368" s="109">
        <f t="shared" si="86"/>
        <v>851</v>
      </c>
      <c r="D368" s="109">
        <f t="shared" si="86"/>
        <v>1804</v>
      </c>
      <c r="E368" s="109">
        <f t="shared" si="86"/>
        <v>1706</v>
      </c>
      <c r="F368" s="109" t="str">
        <f t="shared" si="86"/>
        <v>-</v>
      </c>
      <c r="G368" s="109">
        <f t="shared" si="86"/>
        <v>1370</v>
      </c>
      <c r="H368" s="109">
        <f t="shared" si="86"/>
        <v>557</v>
      </c>
      <c r="I368" s="109">
        <f t="shared" si="86"/>
        <v>767</v>
      </c>
      <c r="J368" s="109">
        <f t="shared" si="86"/>
        <v>116</v>
      </c>
      <c r="K368" s="109" t="str">
        <f t="shared" si="86"/>
        <v>-</v>
      </c>
      <c r="L368" s="109">
        <f t="shared" si="86"/>
        <v>7171</v>
      </c>
    </row>
    <row r="369" spans="1:12" s="107" customFormat="1">
      <c r="A369" s="107">
        <v>1999</v>
      </c>
      <c r="B369" s="109" t="str">
        <f t="shared" ref="B369:L369" si="87">IF(AND(B33="-",B313="-"),"-",SUM(B33,B313))</f>
        <v>-</v>
      </c>
      <c r="C369" s="109">
        <f t="shared" si="87"/>
        <v>177</v>
      </c>
      <c r="D369" s="109">
        <f t="shared" si="87"/>
        <v>607</v>
      </c>
      <c r="E369" s="109">
        <f t="shared" si="87"/>
        <v>1362</v>
      </c>
      <c r="F369" s="109">
        <f t="shared" si="87"/>
        <v>733</v>
      </c>
      <c r="G369" s="109">
        <f t="shared" si="87"/>
        <v>1120</v>
      </c>
      <c r="H369" s="109">
        <f t="shared" si="87"/>
        <v>455</v>
      </c>
      <c r="I369" s="109">
        <f t="shared" si="87"/>
        <v>491</v>
      </c>
      <c r="J369" s="109">
        <f t="shared" si="87"/>
        <v>130</v>
      </c>
      <c r="K369" s="109">
        <f t="shared" si="87"/>
        <v>8</v>
      </c>
      <c r="L369" s="109">
        <f t="shared" si="87"/>
        <v>5083</v>
      </c>
    </row>
    <row r="370" spans="1:12" s="107" customFormat="1">
      <c r="A370" s="107">
        <v>2000</v>
      </c>
      <c r="B370" s="109" t="str">
        <f t="shared" ref="B370:L370" si="88">IF(AND(B34="-",B314="-"),"-",SUM(B34,B314))</f>
        <v>-</v>
      </c>
      <c r="C370" s="109">
        <f t="shared" si="88"/>
        <v>155</v>
      </c>
      <c r="D370" s="109">
        <f t="shared" si="88"/>
        <v>711</v>
      </c>
      <c r="E370" s="109">
        <f t="shared" si="88"/>
        <v>958</v>
      </c>
      <c r="F370" s="109">
        <f t="shared" si="88"/>
        <v>1186</v>
      </c>
      <c r="G370" s="109">
        <f t="shared" si="88"/>
        <v>2149</v>
      </c>
      <c r="H370" s="109">
        <f t="shared" si="88"/>
        <v>1312</v>
      </c>
      <c r="I370" s="109">
        <f t="shared" si="88"/>
        <v>760</v>
      </c>
      <c r="J370" s="109">
        <f t="shared" si="88"/>
        <v>180</v>
      </c>
      <c r="K370" s="109">
        <f t="shared" si="88"/>
        <v>69</v>
      </c>
      <c r="L370" s="109">
        <f t="shared" si="88"/>
        <v>7480</v>
      </c>
    </row>
    <row r="371" spans="1:12" s="107" customFormat="1">
      <c r="A371" s="107">
        <v>2001</v>
      </c>
      <c r="B371" s="109" t="str">
        <f t="shared" ref="B371:L371" si="89">IF(AND(B35="-",B315="-"),"-",SUM(B35,B315))</f>
        <v>-</v>
      </c>
      <c r="C371" s="109">
        <f t="shared" si="89"/>
        <v>937</v>
      </c>
      <c r="D371" s="109">
        <f t="shared" si="89"/>
        <v>2034</v>
      </c>
      <c r="E371" s="109">
        <f t="shared" si="89"/>
        <v>2047</v>
      </c>
      <c r="F371" s="109">
        <f t="shared" si="89"/>
        <v>1442</v>
      </c>
      <c r="G371" s="109">
        <f t="shared" si="89"/>
        <v>2301</v>
      </c>
      <c r="H371" s="109">
        <f t="shared" si="89"/>
        <v>1337</v>
      </c>
      <c r="I371" s="109">
        <f t="shared" si="89"/>
        <v>914</v>
      </c>
      <c r="J371" s="109">
        <f t="shared" si="89"/>
        <v>135</v>
      </c>
      <c r="K371" s="109">
        <f t="shared" si="89"/>
        <v>1</v>
      </c>
      <c r="L371" s="109">
        <f t="shared" si="89"/>
        <v>11148</v>
      </c>
    </row>
    <row r="372" spans="1:12" s="107" customFormat="1">
      <c r="A372" s="107">
        <v>2002</v>
      </c>
      <c r="B372" s="109">
        <f t="shared" ref="B372:L372" si="90">IF(AND(B36="-",B316="-"),"-",SUM(B36,B316))</f>
        <v>370</v>
      </c>
      <c r="C372" s="109">
        <f t="shared" si="90"/>
        <v>855</v>
      </c>
      <c r="D372" s="109">
        <f t="shared" si="90"/>
        <v>1758</v>
      </c>
      <c r="E372" s="109">
        <f t="shared" si="90"/>
        <v>2094</v>
      </c>
      <c r="F372" s="109">
        <f t="shared" si="90"/>
        <v>920</v>
      </c>
      <c r="G372" s="109">
        <f t="shared" si="90"/>
        <v>1554</v>
      </c>
      <c r="H372" s="109">
        <f t="shared" si="90"/>
        <v>1677</v>
      </c>
      <c r="I372" s="109">
        <f t="shared" si="90"/>
        <v>2300</v>
      </c>
      <c r="J372" s="109">
        <f t="shared" si="90"/>
        <v>158</v>
      </c>
      <c r="K372" s="109">
        <f t="shared" si="90"/>
        <v>15</v>
      </c>
      <c r="L372" s="109">
        <f t="shared" si="90"/>
        <v>11701</v>
      </c>
    </row>
    <row r="373" spans="1:12" s="107" customFormat="1">
      <c r="A373" s="107">
        <v>2003</v>
      </c>
      <c r="B373" s="109">
        <f t="shared" ref="B373:L373" si="91">IF(AND(B37="-",B317="-"),"-",SUM(B37,B317))</f>
        <v>175</v>
      </c>
      <c r="C373" s="109">
        <f t="shared" si="91"/>
        <v>1397</v>
      </c>
      <c r="D373" s="109">
        <f t="shared" si="91"/>
        <v>2999</v>
      </c>
      <c r="E373" s="109">
        <f t="shared" si="91"/>
        <v>1631</v>
      </c>
      <c r="F373" s="109">
        <f t="shared" si="91"/>
        <v>1122</v>
      </c>
      <c r="G373" s="109">
        <f t="shared" si="91"/>
        <v>1596</v>
      </c>
      <c r="H373" s="109">
        <f t="shared" si="91"/>
        <v>1789</v>
      </c>
      <c r="I373" s="109">
        <f t="shared" si="91"/>
        <v>1554</v>
      </c>
      <c r="J373" s="109">
        <f t="shared" si="91"/>
        <v>141</v>
      </c>
      <c r="K373" s="109">
        <f t="shared" si="91"/>
        <v>14</v>
      </c>
      <c r="L373" s="109">
        <f t="shared" si="91"/>
        <v>12418</v>
      </c>
    </row>
    <row r="374" spans="1:12" s="107" customFormat="1">
      <c r="A374" s="107">
        <v>2004</v>
      </c>
      <c r="B374" s="109">
        <f t="shared" ref="B374:L374" si="92">IF(AND(B38="-",B318="-"),"-",SUM(B38,B318))</f>
        <v>908</v>
      </c>
      <c r="C374" s="109">
        <f t="shared" si="92"/>
        <v>2515</v>
      </c>
      <c r="D374" s="109">
        <f t="shared" si="92"/>
        <v>2258</v>
      </c>
      <c r="E374" s="109">
        <f t="shared" si="92"/>
        <v>1959</v>
      </c>
      <c r="F374" s="109">
        <f t="shared" si="92"/>
        <v>993</v>
      </c>
      <c r="G374" s="109">
        <f t="shared" si="92"/>
        <v>1974</v>
      </c>
      <c r="H374" s="109">
        <f t="shared" si="92"/>
        <v>1564</v>
      </c>
      <c r="I374" s="109">
        <f t="shared" si="92"/>
        <v>765</v>
      </c>
      <c r="J374" s="109">
        <f t="shared" si="92"/>
        <v>247</v>
      </c>
      <c r="K374" s="109">
        <f t="shared" si="92"/>
        <v>21</v>
      </c>
      <c r="L374" s="109">
        <f t="shared" si="92"/>
        <v>13204</v>
      </c>
    </row>
    <row r="375" spans="1:12" s="107" customFormat="1">
      <c r="A375" s="107">
        <v>2005</v>
      </c>
      <c r="B375" s="109">
        <f t="shared" ref="B375:L375" si="93">IF(AND(B39="-",B319="-"),"-",SUM(B39,B319))</f>
        <v>1304</v>
      </c>
      <c r="C375" s="109">
        <f t="shared" si="93"/>
        <v>370</v>
      </c>
      <c r="D375" s="109">
        <f t="shared" si="93"/>
        <v>3048</v>
      </c>
      <c r="E375" s="109">
        <f t="shared" si="93"/>
        <v>2699</v>
      </c>
      <c r="F375" s="109">
        <f t="shared" si="93"/>
        <v>30</v>
      </c>
      <c r="G375" s="109">
        <f t="shared" si="93"/>
        <v>234</v>
      </c>
      <c r="H375" s="109">
        <f t="shared" si="93"/>
        <v>2633</v>
      </c>
      <c r="I375" s="109">
        <f t="shared" si="93"/>
        <v>1070</v>
      </c>
      <c r="J375" s="109">
        <f t="shared" si="93"/>
        <v>160</v>
      </c>
      <c r="K375" s="109">
        <f t="shared" si="93"/>
        <v>75</v>
      </c>
      <c r="L375" s="109">
        <f t="shared" si="93"/>
        <v>11623</v>
      </c>
    </row>
    <row r="376" spans="1:12" s="107" customFormat="1">
      <c r="A376" s="107">
        <v>2006</v>
      </c>
      <c r="B376" s="109" t="str">
        <f t="shared" ref="B376:L376" si="94">IF(AND(B40="-",B320="-"),"-",SUM(B40,B320))</f>
        <v>-</v>
      </c>
      <c r="C376" s="109" t="str">
        <f t="shared" si="94"/>
        <v>-</v>
      </c>
      <c r="D376" s="109">
        <f t="shared" si="94"/>
        <v>516</v>
      </c>
      <c r="E376" s="109">
        <f t="shared" si="94"/>
        <v>1313</v>
      </c>
      <c r="F376" s="109">
        <f t="shared" si="94"/>
        <v>483</v>
      </c>
      <c r="G376" s="109">
        <f t="shared" si="94"/>
        <v>264</v>
      </c>
      <c r="H376" s="109">
        <f t="shared" si="94"/>
        <v>720</v>
      </c>
      <c r="I376" s="109">
        <f t="shared" si="94"/>
        <v>874</v>
      </c>
      <c r="J376" s="109">
        <f t="shared" si="94"/>
        <v>306</v>
      </c>
      <c r="K376" s="109">
        <f t="shared" si="94"/>
        <v>26</v>
      </c>
      <c r="L376" s="109">
        <f t="shared" si="94"/>
        <v>4502</v>
      </c>
    </row>
    <row r="377" spans="1:12" s="107" customFormat="1">
      <c r="A377" s="107">
        <v>2007</v>
      </c>
      <c r="B377" s="109" t="str">
        <f t="shared" ref="B377:L377" si="95">IF(AND(B41="-",B321="-"),"-",SUM(B41,B321))</f>
        <v>-</v>
      </c>
      <c r="C377" s="109">
        <f t="shared" si="95"/>
        <v>348</v>
      </c>
      <c r="D377" s="109">
        <f t="shared" si="95"/>
        <v>1266</v>
      </c>
      <c r="E377" s="109">
        <f t="shared" si="95"/>
        <v>958</v>
      </c>
      <c r="F377" s="109">
        <f t="shared" si="95"/>
        <v>404</v>
      </c>
      <c r="G377" s="109">
        <f t="shared" si="95"/>
        <v>1399</v>
      </c>
      <c r="H377" s="109">
        <f t="shared" si="95"/>
        <v>377</v>
      </c>
      <c r="I377" s="109">
        <f t="shared" si="95"/>
        <v>291</v>
      </c>
      <c r="J377" s="109">
        <f t="shared" si="95"/>
        <v>174</v>
      </c>
      <c r="K377" s="109" t="str">
        <f t="shared" si="95"/>
        <v>-</v>
      </c>
      <c r="L377" s="109">
        <f t="shared" si="95"/>
        <v>5217</v>
      </c>
    </row>
    <row r="378" spans="1:12" s="107" customFormat="1">
      <c r="A378" s="107">
        <v>2008</v>
      </c>
      <c r="B378" s="109" t="str">
        <f t="shared" ref="B378:L378" si="96">IF(AND(B42="-",B322="-"),"-",SUM(B42,B322))</f>
        <v>-</v>
      </c>
      <c r="C378" s="109" t="str">
        <f t="shared" si="96"/>
        <v>-</v>
      </c>
      <c r="D378" s="109">
        <f t="shared" si="96"/>
        <v>272</v>
      </c>
      <c r="E378" s="109">
        <f t="shared" si="96"/>
        <v>282</v>
      </c>
      <c r="F378" s="109">
        <f t="shared" si="96"/>
        <v>33</v>
      </c>
      <c r="G378" s="109">
        <f t="shared" si="96"/>
        <v>58</v>
      </c>
      <c r="H378" s="109">
        <f t="shared" si="96"/>
        <v>47</v>
      </c>
      <c r="I378" s="109">
        <f t="shared" si="96"/>
        <v>63</v>
      </c>
      <c r="J378" s="109">
        <f t="shared" si="96"/>
        <v>48</v>
      </c>
      <c r="K378" s="109" t="str">
        <f t="shared" si="96"/>
        <v>-</v>
      </c>
      <c r="L378" s="109">
        <f t="shared" si="96"/>
        <v>803</v>
      </c>
    </row>
    <row r="379" spans="1:12" s="107" customFormat="1">
      <c r="A379" s="107">
        <v>2009</v>
      </c>
      <c r="B379" s="109" t="str">
        <f t="shared" ref="B379:I392" si="97">IF(AND(B43="-",B323="-"),"-",SUM(B43,B323))</f>
        <v>-</v>
      </c>
      <c r="C379" s="109" t="str">
        <f t="shared" si="97"/>
        <v>-</v>
      </c>
      <c r="D379" s="109">
        <f t="shared" si="97"/>
        <v>72</v>
      </c>
      <c r="E379" s="109">
        <f t="shared" si="97"/>
        <v>85</v>
      </c>
      <c r="F379" s="109">
        <f t="shared" si="97"/>
        <v>239</v>
      </c>
      <c r="G379" s="109">
        <f t="shared" si="97"/>
        <v>135</v>
      </c>
      <c r="H379" s="109">
        <f t="shared" si="97"/>
        <v>643</v>
      </c>
      <c r="I379" s="109">
        <f t="shared" si="97"/>
        <v>60</v>
      </c>
      <c r="J379" s="109" t="s">
        <v>15</v>
      </c>
      <c r="K379" s="109" t="str">
        <f t="shared" ref="K379:L392" si="98">IF(AND(K43="-",K323="-"),"-",SUM(K43,K323))</f>
        <v>-</v>
      </c>
      <c r="L379" s="109">
        <f t="shared" si="98"/>
        <v>1234</v>
      </c>
    </row>
    <row r="380" spans="1:12" s="107" customFormat="1">
      <c r="A380" s="107">
        <v>2010</v>
      </c>
      <c r="B380" s="109" t="str">
        <f t="shared" si="97"/>
        <v>-</v>
      </c>
      <c r="C380" s="109" t="str">
        <f t="shared" si="97"/>
        <v>-</v>
      </c>
      <c r="D380" s="109">
        <f t="shared" si="97"/>
        <v>1126</v>
      </c>
      <c r="E380" s="109">
        <f t="shared" si="97"/>
        <v>1275</v>
      </c>
      <c r="F380" s="109">
        <f t="shared" si="97"/>
        <v>735</v>
      </c>
      <c r="G380" s="109">
        <f t="shared" si="97"/>
        <v>878</v>
      </c>
      <c r="H380" s="109">
        <f t="shared" si="97"/>
        <v>53</v>
      </c>
      <c r="I380" s="109">
        <f t="shared" si="97"/>
        <v>229</v>
      </c>
      <c r="J380" s="109" t="s">
        <v>15</v>
      </c>
      <c r="K380" s="109" t="str">
        <f t="shared" si="98"/>
        <v>-</v>
      </c>
      <c r="L380" s="109">
        <f t="shared" si="98"/>
        <v>4296</v>
      </c>
    </row>
    <row r="381" spans="1:12" s="107" customFormat="1">
      <c r="A381" s="107">
        <v>2011</v>
      </c>
      <c r="B381" s="109" t="str">
        <f t="shared" si="97"/>
        <v>-</v>
      </c>
      <c r="C381" s="109">
        <f t="shared" si="97"/>
        <v>316</v>
      </c>
      <c r="D381" s="109">
        <f t="shared" si="97"/>
        <v>1033</v>
      </c>
      <c r="E381" s="109">
        <f t="shared" si="97"/>
        <v>1264</v>
      </c>
      <c r="F381" s="109">
        <f t="shared" si="97"/>
        <v>149</v>
      </c>
      <c r="G381" s="109">
        <f t="shared" si="97"/>
        <v>317</v>
      </c>
      <c r="H381" s="109">
        <f t="shared" si="97"/>
        <v>137</v>
      </c>
      <c r="I381" s="109">
        <f t="shared" si="97"/>
        <v>301</v>
      </c>
      <c r="J381" s="109">
        <f t="shared" ref="J381:J392" si="99">IF(AND(J45="-",J325="-"),"-",SUM(J45,J325))</f>
        <v>235</v>
      </c>
      <c r="K381" s="109" t="str">
        <f t="shared" si="98"/>
        <v>-</v>
      </c>
      <c r="L381" s="109">
        <f t="shared" si="98"/>
        <v>3752</v>
      </c>
    </row>
    <row r="382" spans="1:12" s="107" customFormat="1">
      <c r="A382" s="107">
        <v>2012</v>
      </c>
      <c r="B382" s="109" t="str">
        <f t="shared" si="97"/>
        <v>-</v>
      </c>
      <c r="C382" s="109">
        <f t="shared" si="97"/>
        <v>522</v>
      </c>
      <c r="D382" s="109">
        <f t="shared" si="97"/>
        <v>1515</v>
      </c>
      <c r="E382" s="109">
        <f t="shared" si="97"/>
        <v>1277</v>
      </c>
      <c r="F382" s="109">
        <f t="shared" si="97"/>
        <v>373</v>
      </c>
      <c r="G382" s="109">
        <f t="shared" si="97"/>
        <v>724</v>
      </c>
      <c r="H382" s="109">
        <f t="shared" si="97"/>
        <v>1003</v>
      </c>
      <c r="I382" s="109">
        <f t="shared" si="97"/>
        <v>721</v>
      </c>
      <c r="J382" s="109">
        <f t="shared" si="99"/>
        <v>121</v>
      </c>
      <c r="K382" s="109" t="str">
        <f t="shared" si="98"/>
        <v>-</v>
      </c>
      <c r="L382" s="109">
        <f t="shared" si="98"/>
        <v>6256</v>
      </c>
    </row>
    <row r="383" spans="1:12" s="107" customFormat="1">
      <c r="A383" s="107">
        <v>2013</v>
      </c>
      <c r="B383" s="109" t="str">
        <f t="shared" si="97"/>
        <v>-</v>
      </c>
      <c r="C383" s="109">
        <f t="shared" si="97"/>
        <v>1042</v>
      </c>
      <c r="D383" s="109">
        <f t="shared" si="97"/>
        <v>1201</v>
      </c>
      <c r="E383" s="109">
        <f t="shared" si="97"/>
        <v>997</v>
      </c>
      <c r="F383" s="109">
        <f t="shared" si="97"/>
        <v>834</v>
      </c>
      <c r="G383" s="109">
        <f t="shared" si="97"/>
        <v>2401</v>
      </c>
      <c r="H383" s="109">
        <f t="shared" si="97"/>
        <v>1411</v>
      </c>
      <c r="I383" s="109">
        <f t="shared" si="97"/>
        <v>945</v>
      </c>
      <c r="J383" s="109">
        <f t="shared" si="99"/>
        <v>155</v>
      </c>
      <c r="K383" s="109" t="str">
        <f t="shared" si="98"/>
        <v>-</v>
      </c>
      <c r="L383" s="109">
        <f t="shared" si="98"/>
        <v>8986</v>
      </c>
    </row>
    <row r="384" spans="1:12" s="107" customFormat="1">
      <c r="A384" s="107">
        <v>2014</v>
      </c>
      <c r="B384" s="109" t="str">
        <f t="shared" si="97"/>
        <v>-</v>
      </c>
      <c r="C384" s="109">
        <f t="shared" si="97"/>
        <v>962</v>
      </c>
      <c r="D384" s="109">
        <f t="shared" si="97"/>
        <v>3027</v>
      </c>
      <c r="E384" s="109">
        <f t="shared" si="97"/>
        <v>1879</v>
      </c>
      <c r="F384" s="109">
        <f t="shared" si="97"/>
        <v>1261</v>
      </c>
      <c r="G384" s="109">
        <f t="shared" si="97"/>
        <v>2290</v>
      </c>
      <c r="H384" s="109">
        <f t="shared" si="97"/>
        <v>819</v>
      </c>
      <c r="I384" s="109">
        <f t="shared" si="97"/>
        <v>367</v>
      </c>
      <c r="J384" s="109">
        <f t="shared" si="99"/>
        <v>98</v>
      </c>
      <c r="K384" s="109" t="str">
        <f t="shared" si="98"/>
        <v>-</v>
      </c>
      <c r="L384" s="109">
        <f t="shared" si="98"/>
        <v>10703</v>
      </c>
    </row>
    <row r="385" spans="1:12" s="107" customFormat="1">
      <c r="A385" s="107">
        <v>2015</v>
      </c>
      <c r="B385" s="109" t="str">
        <f t="shared" si="97"/>
        <v>-</v>
      </c>
      <c r="C385" s="109">
        <f t="shared" si="97"/>
        <v>1767</v>
      </c>
      <c r="D385" s="109">
        <f t="shared" si="97"/>
        <v>2243</v>
      </c>
      <c r="E385" s="109">
        <f t="shared" si="97"/>
        <v>1437</v>
      </c>
      <c r="F385" s="109">
        <f t="shared" si="97"/>
        <v>1413</v>
      </c>
      <c r="G385" s="109">
        <f t="shared" si="97"/>
        <v>873</v>
      </c>
      <c r="H385" s="109">
        <f t="shared" si="97"/>
        <v>457</v>
      </c>
      <c r="I385" s="109">
        <f t="shared" si="97"/>
        <v>381</v>
      </c>
      <c r="J385" s="109">
        <f t="shared" si="99"/>
        <v>158</v>
      </c>
      <c r="K385" s="109" t="str">
        <f t="shared" si="98"/>
        <v>-</v>
      </c>
      <c r="L385" s="109">
        <f t="shared" si="98"/>
        <v>8729</v>
      </c>
    </row>
    <row r="386" spans="1:12" s="107" customFormat="1">
      <c r="A386" s="107">
        <v>2016</v>
      </c>
      <c r="B386" s="109" t="str">
        <f t="shared" si="97"/>
        <v>-</v>
      </c>
      <c r="C386" s="109">
        <f t="shared" si="97"/>
        <v>895</v>
      </c>
      <c r="D386" s="109">
        <f t="shared" si="97"/>
        <v>917</v>
      </c>
      <c r="E386" s="109">
        <f t="shared" si="97"/>
        <v>764</v>
      </c>
      <c r="F386" s="109">
        <f t="shared" si="97"/>
        <v>571</v>
      </c>
      <c r="G386" s="109">
        <f t="shared" si="97"/>
        <v>685</v>
      </c>
      <c r="H386" s="109">
        <f t="shared" si="97"/>
        <v>330</v>
      </c>
      <c r="I386" s="109">
        <f t="shared" si="97"/>
        <v>189</v>
      </c>
      <c r="J386" s="109">
        <f t="shared" si="99"/>
        <v>41</v>
      </c>
      <c r="K386" s="109" t="str">
        <f t="shared" si="98"/>
        <v>-</v>
      </c>
      <c r="L386" s="109">
        <f t="shared" si="98"/>
        <v>4392</v>
      </c>
    </row>
    <row r="387" spans="1:12" s="107" customFormat="1">
      <c r="A387" s="107">
        <v>2017</v>
      </c>
      <c r="B387" s="109" t="str">
        <f t="shared" si="97"/>
        <v>-</v>
      </c>
      <c r="C387" s="109">
        <f t="shared" si="97"/>
        <v>106</v>
      </c>
      <c r="D387" s="109">
        <f t="shared" si="97"/>
        <v>265</v>
      </c>
      <c r="E387" s="109">
        <f t="shared" si="97"/>
        <v>483</v>
      </c>
      <c r="F387" s="109">
        <f t="shared" si="97"/>
        <v>666</v>
      </c>
      <c r="G387" s="109">
        <f t="shared" si="97"/>
        <v>104</v>
      </c>
      <c r="H387" s="109">
        <f t="shared" si="97"/>
        <v>141</v>
      </c>
      <c r="I387" s="109">
        <f t="shared" si="97"/>
        <v>246</v>
      </c>
      <c r="J387" s="109">
        <f t="shared" si="99"/>
        <v>41</v>
      </c>
      <c r="K387" s="109" t="str">
        <f t="shared" si="98"/>
        <v>-</v>
      </c>
      <c r="L387" s="109">
        <f t="shared" si="98"/>
        <v>2052</v>
      </c>
    </row>
    <row r="388" spans="1:12" s="107" customFormat="1">
      <c r="A388" s="107">
        <v>2018</v>
      </c>
      <c r="B388" s="109" t="str">
        <f t="shared" si="97"/>
        <v>-</v>
      </c>
      <c r="C388" s="109" t="str">
        <f t="shared" si="97"/>
        <v>-</v>
      </c>
      <c r="D388" s="109">
        <f t="shared" si="97"/>
        <v>401</v>
      </c>
      <c r="E388" s="109">
        <f t="shared" si="97"/>
        <v>610</v>
      </c>
      <c r="F388" s="109">
        <f t="shared" si="97"/>
        <v>413</v>
      </c>
      <c r="G388" s="109">
        <f t="shared" si="97"/>
        <v>769</v>
      </c>
      <c r="H388" s="109">
        <f t="shared" si="97"/>
        <v>80</v>
      </c>
      <c r="I388" s="109">
        <f t="shared" si="97"/>
        <v>217</v>
      </c>
      <c r="J388" s="109">
        <f t="shared" si="99"/>
        <v>83</v>
      </c>
      <c r="K388" s="109" t="str">
        <f t="shared" si="98"/>
        <v>-</v>
      </c>
      <c r="L388" s="109">
        <f t="shared" si="98"/>
        <v>2573</v>
      </c>
    </row>
    <row r="389" spans="1:12" s="107" customFormat="1">
      <c r="A389" s="107">
        <v>2019</v>
      </c>
      <c r="B389" s="109" t="str">
        <f t="shared" si="97"/>
        <v>-</v>
      </c>
      <c r="C389" s="109">
        <f t="shared" si="97"/>
        <v>51</v>
      </c>
      <c r="D389" s="109">
        <f t="shared" si="97"/>
        <v>150</v>
      </c>
      <c r="E389" s="109">
        <f t="shared" si="97"/>
        <v>380</v>
      </c>
      <c r="F389" s="109">
        <f t="shared" si="97"/>
        <v>1083</v>
      </c>
      <c r="G389" s="109">
        <f t="shared" si="97"/>
        <v>564</v>
      </c>
      <c r="H389" s="109">
        <f t="shared" si="97"/>
        <v>128</v>
      </c>
      <c r="I389" s="109">
        <f t="shared" si="97"/>
        <v>187</v>
      </c>
      <c r="J389" s="109" t="str">
        <f t="shared" si="99"/>
        <v>-</v>
      </c>
      <c r="K389" s="109" t="str">
        <f t="shared" si="98"/>
        <v>-</v>
      </c>
      <c r="L389" s="109">
        <f t="shared" si="98"/>
        <v>2543</v>
      </c>
    </row>
    <row r="390" spans="1:12" s="107" customFormat="1">
      <c r="A390" s="107">
        <v>2020</v>
      </c>
      <c r="B390" s="109" t="str">
        <f t="shared" si="97"/>
        <v>-</v>
      </c>
      <c r="C390" s="109">
        <f t="shared" si="97"/>
        <v>137</v>
      </c>
      <c r="D390" s="109">
        <f t="shared" si="97"/>
        <v>112</v>
      </c>
      <c r="E390" s="109">
        <f t="shared" si="97"/>
        <v>426</v>
      </c>
      <c r="F390" s="109">
        <f t="shared" si="97"/>
        <v>641</v>
      </c>
      <c r="G390" s="109">
        <f t="shared" si="97"/>
        <v>264</v>
      </c>
      <c r="H390" s="109">
        <f t="shared" si="97"/>
        <v>178</v>
      </c>
      <c r="I390" s="109">
        <f t="shared" si="97"/>
        <v>212</v>
      </c>
      <c r="J390" s="109" t="str">
        <f t="shared" si="99"/>
        <v>-</v>
      </c>
      <c r="K390" s="109" t="str">
        <f t="shared" si="98"/>
        <v>-</v>
      </c>
      <c r="L390" s="109">
        <f t="shared" si="98"/>
        <v>1970</v>
      </c>
    </row>
    <row r="391" spans="1:12" s="107" customFormat="1">
      <c r="A391" s="107">
        <v>2021</v>
      </c>
      <c r="B391" s="109">
        <f t="shared" si="97"/>
        <v>33</v>
      </c>
      <c r="C391" s="109">
        <f t="shared" si="97"/>
        <v>397</v>
      </c>
      <c r="D391" s="109">
        <f t="shared" si="97"/>
        <v>343</v>
      </c>
      <c r="E391" s="109">
        <f t="shared" si="97"/>
        <v>227</v>
      </c>
      <c r="F391" s="109">
        <f t="shared" si="97"/>
        <v>391</v>
      </c>
      <c r="G391" s="109">
        <f t="shared" si="97"/>
        <v>255</v>
      </c>
      <c r="H391" s="109">
        <f t="shared" si="97"/>
        <v>76</v>
      </c>
      <c r="I391" s="109">
        <f t="shared" si="97"/>
        <v>181</v>
      </c>
      <c r="J391" s="109" t="str">
        <f t="shared" si="99"/>
        <v>-</v>
      </c>
      <c r="K391" s="109" t="str">
        <f t="shared" si="98"/>
        <v>-</v>
      </c>
      <c r="L391" s="109">
        <f t="shared" si="98"/>
        <v>1903</v>
      </c>
    </row>
    <row r="392" spans="1:12" s="107" customFormat="1">
      <c r="A392" s="107">
        <v>2022</v>
      </c>
      <c r="B392" s="109">
        <f t="shared" si="97"/>
        <v>185</v>
      </c>
      <c r="C392" s="109">
        <f t="shared" si="97"/>
        <v>298</v>
      </c>
      <c r="D392" s="109">
        <f t="shared" si="97"/>
        <v>422</v>
      </c>
      <c r="E392" s="109">
        <f t="shared" si="97"/>
        <v>764</v>
      </c>
      <c r="F392" s="109">
        <f t="shared" si="97"/>
        <v>414</v>
      </c>
      <c r="G392" s="109">
        <f t="shared" si="97"/>
        <v>300</v>
      </c>
      <c r="H392" s="109">
        <f t="shared" si="97"/>
        <v>60</v>
      </c>
      <c r="I392" s="109">
        <f t="shared" si="97"/>
        <v>124</v>
      </c>
      <c r="J392" s="109" t="str">
        <f t="shared" si="99"/>
        <v>-</v>
      </c>
      <c r="K392" s="109" t="str">
        <f t="shared" si="98"/>
        <v>-</v>
      </c>
      <c r="L392" s="109">
        <f t="shared" si="98"/>
        <v>2567</v>
      </c>
    </row>
    <row r="393" spans="1:12" s="107" customFormat="1">
      <c r="A393" s="107">
        <v>2023</v>
      </c>
      <c r="B393" s="109" t="str">
        <f t="shared" ref="B393:L394" si="100">IF(AND(B57="-",B337="-"),"-",SUM(B57,B337))</f>
        <v>-</v>
      </c>
      <c r="C393" s="109" t="str">
        <f t="shared" si="100"/>
        <v>-</v>
      </c>
      <c r="D393" s="109">
        <f t="shared" si="100"/>
        <v>17</v>
      </c>
      <c r="E393" s="109">
        <f t="shared" si="100"/>
        <v>27</v>
      </c>
      <c r="F393" s="109">
        <f t="shared" si="100"/>
        <v>77</v>
      </c>
      <c r="G393" s="109">
        <f t="shared" si="100"/>
        <v>20</v>
      </c>
      <c r="H393" s="109">
        <f t="shared" si="100"/>
        <v>174</v>
      </c>
      <c r="I393" s="109">
        <f t="shared" si="100"/>
        <v>206</v>
      </c>
      <c r="J393" s="109">
        <f t="shared" si="100"/>
        <v>55</v>
      </c>
      <c r="K393" s="109" t="str">
        <f t="shared" si="100"/>
        <v>-</v>
      </c>
      <c r="L393" s="109">
        <f t="shared" si="100"/>
        <v>576</v>
      </c>
    </row>
    <row r="394" spans="1:12" s="107" customFormat="1" ht="11.4">
      <c r="A394" s="107" t="s">
        <v>346</v>
      </c>
      <c r="B394" s="109" t="str">
        <f t="shared" si="100"/>
        <v>-</v>
      </c>
      <c r="C394" s="109">
        <f t="shared" si="100"/>
        <v>152</v>
      </c>
      <c r="D394" s="109">
        <f t="shared" si="100"/>
        <v>631</v>
      </c>
      <c r="E394" s="109">
        <f t="shared" si="100"/>
        <v>296</v>
      </c>
      <c r="F394" s="109">
        <f t="shared" si="100"/>
        <v>122</v>
      </c>
      <c r="G394" s="109">
        <f t="shared" si="100"/>
        <v>315</v>
      </c>
      <c r="H394" s="109">
        <f t="shared" si="100"/>
        <v>144</v>
      </c>
      <c r="I394" s="109">
        <f t="shared" si="100"/>
        <v>187</v>
      </c>
      <c r="J394" s="109" t="str">
        <f t="shared" si="100"/>
        <v>-</v>
      </c>
      <c r="K394" s="109" t="str">
        <f t="shared" si="100"/>
        <v>-</v>
      </c>
      <c r="L394" s="109">
        <f t="shared" si="100"/>
        <v>1847</v>
      </c>
    </row>
    <row r="395" spans="1:12" s="155" customFormat="1" ht="10.199999999999999" customHeight="1">
      <c r="A395" s="283" t="s">
        <v>100</v>
      </c>
      <c r="B395" s="283"/>
      <c r="C395" s="283"/>
      <c r="D395" s="283"/>
      <c r="E395" s="283"/>
      <c r="F395" s="283"/>
      <c r="G395" s="283"/>
      <c r="H395" s="283"/>
      <c r="I395" s="283"/>
      <c r="J395" s="283"/>
      <c r="K395" s="283"/>
      <c r="L395" s="283"/>
    </row>
    <row r="396" spans="1:12" s="155" customFormat="1">
      <c r="A396" s="280"/>
      <c r="B396" s="280"/>
      <c r="C396" s="280"/>
      <c r="D396" s="280"/>
      <c r="E396" s="280"/>
      <c r="F396" s="280"/>
      <c r="G396" s="280"/>
      <c r="H396" s="280"/>
      <c r="I396" s="280"/>
      <c r="J396" s="280"/>
      <c r="K396" s="280"/>
      <c r="L396" s="280"/>
    </row>
    <row r="397" spans="1:12" s="155" customFormat="1">
      <c r="A397" s="280"/>
      <c r="B397" s="280"/>
      <c r="C397" s="280"/>
      <c r="D397" s="280"/>
      <c r="E397" s="280"/>
      <c r="F397" s="280"/>
      <c r="G397" s="280"/>
      <c r="H397" s="280"/>
      <c r="I397" s="280"/>
      <c r="J397" s="280"/>
      <c r="K397" s="280"/>
      <c r="L397" s="280"/>
    </row>
    <row r="398" spans="1:12" s="155" customFormat="1">
      <c r="A398" s="280"/>
      <c r="B398" s="280"/>
      <c r="C398" s="280"/>
      <c r="D398" s="280"/>
      <c r="E398" s="280"/>
      <c r="F398" s="280"/>
      <c r="G398" s="280"/>
      <c r="H398" s="280"/>
      <c r="I398" s="280"/>
      <c r="J398" s="280"/>
      <c r="K398" s="280"/>
      <c r="L398" s="280"/>
    </row>
    <row r="399" spans="1:12" s="155" customFormat="1">
      <c r="A399" s="280"/>
      <c r="B399" s="280"/>
      <c r="C399" s="280"/>
      <c r="D399" s="280"/>
      <c r="E399" s="280"/>
      <c r="F399" s="280"/>
      <c r="G399" s="280"/>
      <c r="H399" s="280"/>
      <c r="I399" s="280"/>
      <c r="J399" s="280"/>
      <c r="K399" s="280"/>
      <c r="L399" s="280"/>
    </row>
    <row r="400" spans="1:12" s="155" customFormat="1">
      <c r="A400" s="64" t="s">
        <v>73</v>
      </c>
      <c r="B400" s="64"/>
      <c r="C400" s="64"/>
      <c r="D400" s="64"/>
      <c r="E400" s="64"/>
      <c r="F400" s="64"/>
      <c r="G400" s="64"/>
      <c r="H400" s="64"/>
      <c r="I400" s="64"/>
      <c r="J400" s="64"/>
      <c r="K400" s="64"/>
      <c r="L400" s="64"/>
    </row>
    <row r="401" spans="1:12" s="155" customFormat="1">
      <c r="A401" s="284"/>
      <c r="B401" s="284"/>
      <c r="C401" s="284"/>
      <c r="D401" s="284"/>
      <c r="E401" s="284"/>
      <c r="F401" s="284"/>
      <c r="G401" s="284"/>
      <c r="H401" s="284"/>
      <c r="I401" s="284"/>
      <c r="J401" s="284"/>
      <c r="K401" s="284"/>
      <c r="L401" s="284"/>
    </row>
    <row r="402" spans="1:12" s="155" customFormat="1">
      <c r="A402" s="284"/>
      <c r="B402" s="284"/>
      <c r="C402" s="284"/>
      <c r="D402" s="284"/>
      <c r="E402" s="284"/>
      <c r="F402" s="284"/>
      <c r="G402" s="284"/>
      <c r="H402" s="284"/>
      <c r="I402" s="284"/>
      <c r="J402" s="284"/>
      <c r="K402" s="284"/>
      <c r="L402" s="284"/>
    </row>
    <row r="403" spans="1:12" s="155" customFormat="1">
      <c r="A403" s="64"/>
      <c r="B403" s="112"/>
      <c r="C403" s="112"/>
      <c r="D403" s="112"/>
      <c r="E403" s="112"/>
      <c r="F403" s="112"/>
      <c r="G403" s="112"/>
      <c r="H403" s="112"/>
      <c r="I403" s="112"/>
      <c r="J403" s="112"/>
      <c r="K403" s="112"/>
      <c r="L403" s="112"/>
    </row>
    <row r="404" spans="1:12" s="155" customFormat="1">
      <c r="A404" s="64"/>
      <c r="B404" s="112"/>
      <c r="C404" s="112"/>
      <c r="D404" s="112"/>
      <c r="E404" s="112"/>
      <c r="F404" s="112"/>
      <c r="G404" s="112"/>
      <c r="H404" s="112"/>
      <c r="I404" s="112"/>
      <c r="J404" s="112"/>
      <c r="K404" s="112"/>
      <c r="L404" s="112"/>
    </row>
    <row r="405" spans="1:12" s="155" customFormat="1">
      <c r="A405" s="64"/>
      <c r="B405" s="112"/>
      <c r="C405" s="112"/>
      <c r="D405" s="112"/>
      <c r="E405" s="112"/>
      <c r="F405" s="112"/>
      <c r="G405" s="112"/>
      <c r="H405" s="112"/>
      <c r="I405" s="112"/>
      <c r="J405" s="112"/>
      <c r="K405" s="112"/>
      <c r="L405" s="112"/>
    </row>
    <row r="406" spans="1:12" s="155" customFormat="1">
      <c r="A406" s="64"/>
      <c r="B406" s="112"/>
      <c r="C406" s="112"/>
      <c r="D406" s="112"/>
      <c r="E406" s="112"/>
      <c r="F406" s="112"/>
      <c r="G406" s="112"/>
      <c r="H406" s="112"/>
      <c r="I406" s="112"/>
      <c r="J406" s="112"/>
      <c r="K406" s="112"/>
      <c r="L406" s="112"/>
    </row>
    <row r="407" spans="1:12" s="157" customFormat="1">
      <c r="A407" s="121"/>
      <c r="B407" s="122"/>
      <c r="C407" s="122"/>
      <c r="D407" s="122"/>
      <c r="E407" s="122"/>
      <c r="F407" s="122"/>
      <c r="G407" s="122"/>
      <c r="H407" s="122"/>
      <c r="I407" s="122"/>
      <c r="J407" s="122"/>
      <c r="K407" s="122"/>
      <c r="L407" s="122"/>
    </row>
    <row r="408" spans="1:12" s="155" customFormat="1">
      <c r="A408" s="64"/>
      <c r="B408" s="112"/>
      <c r="C408" s="112"/>
      <c r="D408" s="112"/>
      <c r="E408" s="112"/>
      <c r="F408" s="112"/>
      <c r="G408" s="112"/>
      <c r="H408" s="112"/>
      <c r="I408" s="112"/>
      <c r="J408" s="112"/>
      <c r="K408" s="112"/>
      <c r="L408" s="112"/>
    </row>
    <row r="409" spans="1:12" s="155" customFormat="1">
      <c r="A409" s="64"/>
      <c r="B409" s="112"/>
      <c r="C409" s="112"/>
      <c r="D409" s="112"/>
      <c r="E409" s="112"/>
      <c r="F409" s="112"/>
      <c r="G409" s="112"/>
      <c r="H409" s="112"/>
      <c r="I409" s="112"/>
      <c r="J409" s="112"/>
      <c r="K409" s="112"/>
      <c r="L409" s="112"/>
    </row>
    <row r="410" spans="1:12" s="155" customFormat="1">
      <c r="A410" s="64"/>
      <c r="B410" s="112"/>
      <c r="C410" s="112"/>
      <c r="D410" s="112"/>
      <c r="E410" s="112"/>
      <c r="F410" s="112"/>
      <c r="G410" s="112"/>
      <c r="H410" s="112"/>
      <c r="I410" s="112"/>
      <c r="J410" s="112"/>
      <c r="K410" s="112"/>
      <c r="L410" s="112"/>
    </row>
    <row r="411" spans="1:12" s="155" customFormat="1" ht="11.25" customHeight="1">
      <c r="A411" s="285" t="s">
        <v>101</v>
      </c>
      <c r="B411" s="285"/>
      <c r="C411" s="285"/>
      <c r="D411" s="285"/>
      <c r="E411" s="285"/>
      <c r="F411" s="285"/>
      <c r="G411" s="285"/>
      <c r="H411" s="285"/>
      <c r="I411" s="285"/>
      <c r="J411" s="285"/>
      <c r="K411" s="285"/>
      <c r="L411" s="285"/>
    </row>
    <row r="412" spans="1:12" s="155" customFormat="1" ht="11.25" customHeight="1">
      <c r="A412" s="278" t="s">
        <v>96</v>
      </c>
      <c r="B412" s="189"/>
      <c r="C412" s="189"/>
      <c r="D412" s="189"/>
      <c r="E412" s="189"/>
      <c r="F412" s="189"/>
      <c r="G412" s="189"/>
      <c r="H412" s="189"/>
      <c r="I412" s="189"/>
      <c r="J412" s="189"/>
      <c r="K412" s="189"/>
      <c r="L412" s="189"/>
    </row>
    <row r="413" spans="1:12" s="155" customFormat="1" ht="11.25" customHeight="1">
      <c r="A413" s="286"/>
      <c r="B413" s="190" t="s">
        <v>61</v>
      </c>
      <c r="C413" s="190" t="s">
        <v>20</v>
      </c>
      <c r="D413" s="190" t="s">
        <v>21</v>
      </c>
      <c r="E413" s="190" t="s">
        <v>22</v>
      </c>
      <c r="F413" s="190" t="s">
        <v>23</v>
      </c>
      <c r="G413" s="190" t="s">
        <v>24</v>
      </c>
      <c r="H413" s="190" t="s">
        <v>25</v>
      </c>
      <c r="I413" s="190" t="s">
        <v>26</v>
      </c>
      <c r="J413" s="190" t="s">
        <v>62</v>
      </c>
      <c r="K413" s="190" t="s">
        <v>97</v>
      </c>
      <c r="L413" s="190" t="s">
        <v>8</v>
      </c>
    </row>
    <row r="414" spans="1:12" s="155" customFormat="1" ht="11.25" customHeight="1">
      <c r="A414" s="59" t="s">
        <v>80</v>
      </c>
      <c r="B414" s="191"/>
      <c r="C414" s="112"/>
      <c r="D414" s="112"/>
      <c r="E414" s="112"/>
      <c r="F414" s="112"/>
      <c r="G414" s="112"/>
      <c r="H414" s="112"/>
      <c r="I414" s="112"/>
      <c r="J414" s="112"/>
      <c r="K414" s="112"/>
      <c r="L414" s="112"/>
    </row>
    <row r="415" spans="1:12" s="155" customFormat="1" ht="11.25" customHeight="1">
      <c r="A415" s="192" t="s">
        <v>102</v>
      </c>
      <c r="B415" s="191" t="s">
        <v>15</v>
      </c>
      <c r="C415" s="191" t="s">
        <v>15</v>
      </c>
      <c r="D415" s="191">
        <f t="shared" ref="D415:I415" si="101">AVERAGE(D15:D19)</f>
        <v>402.4</v>
      </c>
      <c r="E415" s="191">
        <f t="shared" si="101"/>
        <v>0</v>
      </c>
      <c r="F415" s="191">
        <f t="shared" si="101"/>
        <v>322</v>
      </c>
      <c r="G415" s="191">
        <f t="shared" si="101"/>
        <v>338.2</v>
      </c>
      <c r="H415" s="191">
        <f t="shared" si="101"/>
        <v>32.799999999999997</v>
      </c>
      <c r="I415" s="191">
        <f t="shared" si="101"/>
        <v>0.4</v>
      </c>
      <c r="J415" s="191" t="s">
        <v>15</v>
      </c>
      <c r="K415" s="191" t="s">
        <v>15</v>
      </c>
      <c r="L415" s="191">
        <f>AVERAGE(L15:L19)</f>
        <v>1095.8</v>
      </c>
    </row>
    <row r="416" spans="1:12" s="155" customFormat="1" ht="11.25" customHeight="1">
      <c r="A416" s="192" t="s">
        <v>10</v>
      </c>
      <c r="B416" s="191" t="s">
        <v>15</v>
      </c>
      <c r="C416" s="191" t="s">
        <v>15</v>
      </c>
      <c r="D416" s="191">
        <f t="shared" ref="D416:I416" si="102">AVERAGE(D20:D24)</f>
        <v>146</v>
      </c>
      <c r="E416" s="191">
        <f t="shared" si="102"/>
        <v>26.333333333333332</v>
      </c>
      <c r="F416" s="191">
        <f t="shared" si="102"/>
        <v>183</v>
      </c>
      <c r="G416" s="191">
        <f t="shared" si="102"/>
        <v>578.66666666666663</v>
      </c>
      <c r="H416" s="191">
        <f t="shared" si="102"/>
        <v>272.5</v>
      </c>
      <c r="I416" s="191">
        <f t="shared" si="102"/>
        <v>22</v>
      </c>
      <c r="J416" s="191" t="s">
        <v>15</v>
      </c>
      <c r="K416" s="191" t="s">
        <v>15</v>
      </c>
      <c r="L416" s="191">
        <f>AVERAGE(L20:L24)</f>
        <v>659</v>
      </c>
    </row>
    <row r="417" spans="1:12" s="155" customFormat="1" ht="11.25" customHeight="1">
      <c r="A417" s="192" t="s">
        <v>11</v>
      </c>
      <c r="B417" s="191" t="s">
        <v>15</v>
      </c>
      <c r="C417" s="191" t="s">
        <v>15</v>
      </c>
      <c r="D417" s="191">
        <f>AVERAGE(D25:D29)</f>
        <v>58.333333333333336</v>
      </c>
      <c r="E417" s="191">
        <f>AVERAGE(E25:E29)</f>
        <v>43</v>
      </c>
      <c r="F417" s="191">
        <f>AVERAGE(F25:F29)</f>
        <v>50</v>
      </c>
      <c r="G417" s="191">
        <f>AVERAGE(G25:G29)</f>
        <v>165.66666666666666</v>
      </c>
      <c r="H417" s="191">
        <f>AVERAGE(H25:H29)</f>
        <v>111</v>
      </c>
      <c r="I417" s="191" t="s">
        <v>15</v>
      </c>
      <c r="J417" s="191" t="s">
        <v>15</v>
      </c>
      <c r="K417" s="191" t="s">
        <v>15</v>
      </c>
      <c r="L417" s="191">
        <f>AVERAGE(L25:L29)</f>
        <v>374.33333333333331</v>
      </c>
    </row>
    <row r="418" spans="1:12" s="155" customFormat="1" ht="11.25" customHeight="1">
      <c r="A418" s="192" t="s">
        <v>12</v>
      </c>
      <c r="B418" s="191" t="s">
        <v>15</v>
      </c>
      <c r="C418" s="191" t="s">
        <v>15</v>
      </c>
      <c r="D418" s="191">
        <f>AVERAGE(D30:D34)</f>
        <v>1.75</v>
      </c>
      <c r="E418" s="191">
        <f>AVERAGE(E30:E34)</f>
        <v>2.25</v>
      </c>
      <c r="F418" s="191" t="s">
        <v>15</v>
      </c>
      <c r="G418" s="191">
        <f>AVERAGE(G30:G34)</f>
        <v>246</v>
      </c>
      <c r="H418" s="191">
        <f>AVERAGE(H30:H34)</f>
        <v>18</v>
      </c>
      <c r="I418" s="191" t="s">
        <v>15</v>
      </c>
      <c r="J418" s="191" t="s">
        <v>15</v>
      </c>
      <c r="K418" s="191" t="s">
        <v>15</v>
      </c>
      <c r="L418" s="191">
        <f>AVERAGE(L30:L34)</f>
        <v>70</v>
      </c>
    </row>
    <row r="419" spans="1:12" s="155" customFormat="1" ht="11.25" customHeight="1">
      <c r="A419" s="64" t="s">
        <v>13</v>
      </c>
      <c r="B419" s="191" t="str">
        <f>B35</f>
        <v>-</v>
      </c>
      <c r="C419" s="191" t="str">
        <f>C35</f>
        <v>-</v>
      </c>
      <c r="D419" s="191">
        <f>AVERAGE(D35:D39)</f>
        <v>77.599999999999994</v>
      </c>
      <c r="E419" s="191">
        <f>AVERAGE(E35:E39)</f>
        <v>27.8</v>
      </c>
      <c r="F419" s="191">
        <f>AVERAGE(F35:F39)</f>
        <v>89.4</v>
      </c>
      <c r="G419" s="191">
        <f>AVERAGE(G35:G39)</f>
        <v>151.80000000000001</v>
      </c>
      <c r="H419" s="191">
        <f>AVERAGE(H35:H39)</f>
        <v>71.666666666666671</v>
      </c>
      <c r="I419" s="191" t="str">
        <f>I35</f>
        <v>-</v>
      </c>
      <c r="J419" s="191" t="str">
        <f>J35</f>
        <v>-</v>
      </c>
      <c r="K419" s="191" t="str">
        <f>K35</f>
        <v>-</v>
      </c>
      <c r="L419" s="191">
        <f>AVERAGE(L35:L39)</f>
        <v>389.6</v>
      </c>
    </row>
    <row r="420" spans="1:12" s="155" customFormat="1" ht="11.25" customHeight="1">
      <c r="A420" s="64" t="s">
        <v>14</v>
      </c>
      <c r="B420" s="191" t="str">
        <f>B40</f>
        <v>-</v>
      </c>
      <c r="C420" s="191" t="str">
        <f>C40</f>
        <v>-</v>
      </c>
      <c r="D420" s="191">
        <f>AVERAGE(D40:D44)</f>
        <v>201</v>
      </c>
      <c r="E420" s="191">
        <f t="shared" ref="E420:H420" si="103">AVERAGE(E40:E44)</f>
        <v>199.4</v>
      </c>
      <c r="F420" s="191">
        <f t="shared" si="103"/>
        <v>113.25</v>
      </c>
      <c r="G420" s="191">
        <f t="shared" si="103"/>
        <v>108.8</v>
      </c>
      <c r="H420" s="191">
        <f t="shared" si="103"/>
        <v>28.4</v>
      </c>
      <c r="I420" s="191" t="str">
        <f t="shared" ref="I420:K420" si="104">I40</f>
        <v>-</v>
      </c>
      <c r="J420" s="191" t="str">
        <f t="shared" si="104"/>
        <v>-</v>
      </c>
      <c r="K420" s="191" t="str">
        <f t="shared" si="104"/>
        <v>-</v>
      </c>
      <c r="L420" s="191">
        <f t="shared" ref="L420" si="105">AVERAGE(L40:L44)</f>
        <v>628.20000000000005</v>
      </c>
    </row>
    <row r="421" spans="1:12" s="155" customFormat="1" ht="11.25" customHeight="1">
      <c r="A421" s="64">
        <v>2011</v>
      </c>
      <c r="B421" s="191" t="str">
        <f t="shared" ref="B421:L421" si="106">B45</f>
        <v>-</v>
      </c>
      <c r="C421" s="191" t="str">
        <f t="shared" si="106"/>
        <v>-</v>
      </c>
      <c r="D421" s="191">
        <f t="shared" si="106"/>
        <v>85</v>
      </c>
      <c r="E421" s="191">
        <f t="shared" si="106"/>
        <v>124</v>
      </c>
      <c r="F421" s="191">
        <f t="shared" si="106"/>
        <v>41</v>
      </c>
      <c r="G421" s="191">
        <f t="shared" si="106"/>
        <v>24</v>
      </c>
      <c r="H421" s="191">
        <f t="shared" si="106"/>
        <v>15</v>
      </c>
      <c r="I421" s="191" t="str">
        <f t="shared" si="106"/>
        <v>-</v>
      </c>
      <c r="J421" s="191" t="str">
        <f t="shared" si="106"/>
        <v>-</v>
      </c>
      <c r="K421" s="191" t="str">
        <f t="shared" si="106"/>
        <v>-</v>
      </c>
      <c r="L421" s="191">
        <f t="shared" si="106"/>
        <v>289</v>
      </c>
    </row>
    <row r="422" spans="1:12" s="155" customFormat="1" ht="11.25" customHeight="1">
      <c r="A422" s="64">
        <v>2012</v>
      </c>
      <c r="B422" s="191" t="str">
        <f t="shared" ref="B422:L422" si="107">B46</f>
        <v>-</v>
      </c>
      <c r="C422" s="191" t="str">
        <f t="shared" si="107"/>
        <v>-</v>
      </c>
      <c r="D422" s="191">
        <f t="shared" si="107"/>
        <v>58</v>
      </c>
      <c r="E422" s="191">
        <f t="shared" si="107"/>
        <v>223</v>
      </c>
      <c r="F422" s="191">
        <f t="shared" si="107"/>
        <v>37</v>
      </c>
      <c r="G422" s="191">
        <f t="shared" si="107"/>
        <v>25</v>
      </c>
      <c r="H422" s="191">
        <f t="shared" si="107"/>
        <v>73</v>
      </c>
      <c r="I422" s="191" t="str">
        <f t="shared" si="107"/>
        <v>-</v>
      </c>
      <c r="J422" s="191" t="str">
        <f t="shared" si="107"/>
        <v>-</v>
      </c>
      <c r="K422" s="191" t="str">
        <f t="shared" si="107"/>
        <v>-</v>
      </c>
      <c r="L422" s="191">
        <f t="shared" si="107"/>
        <v>416</v>
      </c>
    </row>
    <row r="423" spans="1:12" s="155" customFormat="1" ht="11.25" customHeight="1">
      <c r="A423" s="64">
        <v>2013</v>
      </c>
      <c r="B423" s="191" t="str">
        <f t="shared" ref="B423:L423" si="108">B47</f>
        <v>-</v>
      </c>
      <c r="C423" s="191" t="str">
        <f t="shared" si="108"/>
        <v>-</v>
      </c>
      <c r="D423" s="191">
        <f t="shared" si="108"/>
        <v>64</v>
      </c>
      <c r="E423" s="191">
        <f t="shared" si="108"/>
        <v>119</v>
      </c>
      <c r="F423" s="191">
        <f t="shared" si="108"/>
        <v>32</v>
      </c>
      <c r="G423" s="191">
        <f t="shared" si="108"/>
        <v>46</v>
      </c>
      <c r="H423" s="191">
        <f t="shared" si="108"/>
        <v>26</v>
      </c>
      <c r="I423" s="191" t="str">
        <f t="shared" si="108"/>
        <v>-</v>
      </c>
      <c r="J423" s="191" t="str">
        <f t="shared" si="108"/>
        <v>-</v>
      </c>
      <c r="K423" s="191" t="str">
        <f t="shared" si="108"/>
        <v>-</v>
      </c>
      <c r="L423" s="191">
        <f t="shared" si="108"/>
        <v>287</v>
      </c>
    </row>
    <row r="424" spans="1:12" s="155" customFormat="1" ht="11.25" customHeight="1">
      <c r="A424" s="64">
        <v>2014</v>
      </c>
      <c r="B424" s="191" t="str">
        <f t="shared" ref="B424:L424" si="109">B48</f>
        <v>-</v>
      </c>
      <c r="C424" s="191" t="str">
        <f t="shared" si="109"/>
        <v>-</v>
      </c>
      <c r="D424" s="191">
        <f t="shared" si="109"/>
        <v>455</v>
      </c>
      <c r="E424" s="191">
        <f t="shared" si="109"/>
        <v>79</v>
      </c>
      <c r="F424" s="191">
        <f t="shared" si="109"/>
        <v>161</v>
      </c>
      <c r="G424" s="191">
        <f t="shared" si="109"/>
        <v>65</v>
      </c>
      <c r="H424" s="191">
        <f t="shared" si="109"/>
        <v>56</v>
      </c>
      <c r="I424" s="191" t="str">
        <f t="shared" si="109"/>
        <v>-</v>
      </c>
      <c r="J424" s="191" t="str">
        <f t="shared" si="109"/>
        <v>-</v>
      </c>
      <c r="K424" s="191" t="str">
        <f t="shared" si="109"/>
        <v>-</v>
      </c>
      <c r="L424" s="191">
        <f t="shared" si="109"/>
        <v>816</v>
      </c>
    </row>
    <row r="425" spans="1:12" s="155" customFormat="1" ht="11.25" customHeight="1">
      <c r="A425" s="64">
        <v>2015</v>
      </c>
      <c r="B425" s="191" t="str">
        <f t="shared" ref="B425:L425" si="110">B49</f>
        <v>-</v>
      </c>
      <c r="C425" s="191" t="str">
        <f t="shared" si="110"/>
        <v>-</v>
      </c>
      <c r="D425" s="191">
        <f t="shared" si="110"/>
        <v>531</v>
      </c>
      <c r="E425" s="191">
        <f t="shared" si="110"/>
        <v>88</v>
      </c>
      <c r="F425" s="191">
        <f t="shared" si="110"/>
        <v>48</v>
      </c>
      <c r="G425" s="191">
        <f t="shared" si="110"/>
        <v>61</v>
      </c>
      <c r="H425" s="191">
        <f t="shared" si="110"/>
        <v>90</v>
      </c>
      <c r="I425" s="191" t="str">
        <f t="shared" si="110"/>
        <v>-</v>
      </c>
      <c r="J425" s="191" t="str">
        <f t="shared" si="110"/>
        <v>-</v>
      </c>
      <c r="K425" s="191" t="str">
        <f t="shared" si="110"/>
        <v>-</v>
      </c>
      <c r="L425" s="191">
        <f t="shared" si="110"/>
        <v>818</v>
      </c>
    </row>
    <row r="426" spans="1:12" s="155" customFormat="1" ht="11.25" customHeight="1">
      <c r="A426" s="64">
        <v>2016</v>
      </c>
      <c r="B426" s="191" t="str">
        <f t="shared" ref="B426:L426" si="111">B50</f>
        <v>-</v>
      </c>
      <c r="C426" s="191" t="str">
        <f t="shared" si="111"/>
        <v>-</v>
      </c>
      <c r="D426" s="191">
        <f t="shared" si="111"/>
        <v>71</v>
      </c>
      <c r="E426" s="191">
        <f t="shared" si="111"/>
        <v>82</v>
      </c>
      <c r="F426" s="191">
        <f t="shared" si="111"/>
        <v>21</v>
      </c>
      <c r="G426" s="191">
        <f t="shared" si="111"/>
        <v>51</v>
      </c>
      <c r="H426" s="191" t="str">
        <f t="shared" si="111"/>
        <v>-</v>
      </c>
      <c r="I426" s="191" t="str">
        <f t="shared" si="111"/>
        <v>-</v>
      </c>
      <c r="J426" s="191" t="str">
        <f t="shared" si="111"/>
        <v>-</v>
      </c>
      <c r="K426" s="191" t="str">
        <f t="shared" si="111"/>
        <v>-</v>
      </c>
      <c r="L426" s="191">
        <f t="shared" si="111"/>
        <v>225</v>
      </c>
    </row>
    <row r="427" spans="1:12" s="155" customFormat="1" ht="11.25" customHeight="1">
      <c r="A427" s="64">
        <v>2017</v>
      </c>
      <c r="B427" s="191" t="str">
        <f t="shared" ref="B427:L427" si="112">B51</f>
        <v>-</v>
      </c>
      <c r="C427" s="191" t="str">
        <f t="shared" si="112"/>
        <v>-</v>
      </c>
      <c r="D427" s="191">
        <f t="shared" si="112"/>
        <v>82</v>
      </c>
      <c r="E427" s="191">
        <f t="shared" si="112"/>
        <v>92</v>
      </c>
      <c r="F427" s="191">
        <f t="shared" si="112"/>
        <v>11</v>
      </c>
      <c r="G427" s="191">
        <f t="shared" si="112"/>
        <v>104</v>
      </c>
      <c r="H427" s="191">
        <f t="shared" si="112"/>
        <v>53</v>
      </c>
      <c r="I427" s="191" t="str">
        <f t="shared" si="112"/>
        <v>-</v>
      </c>
      <c r="J427" s="191" t="str">
        <f t="shared" si="112"/>
        <v>-</v>
      </c>
      <c r="K427" s="191" t="str">
        <f t="shared" si="112"/>
        <v>-</v>
      </c>
      <c r="L427" s="191">
        <f t="shared" si="112"/>
        <v>342</v>
      </c>
    </row>
    <row r="428" spans="1:12" s="155" customFormat="1" ht="11.25" customHeight="1">
      <c r="A428" s="64">
        <v>2018</v>
      </c>
      <c r="B428" s="191" t="str">
        <f t="shared" ref="B428:L428" si="113">B52</f>
        <v>-</v>
      </c>
      <c r="C428" s="191" t="str">
        <f t="shared" si="113"/>
        <v>-</v>
      </c>
      <c r="D428" s="191">
        <f t="shared" si="113"/>
        <v>16</v>
      </c>
      <c r="E428" s="191">
        <f t="shared" si="113"/>
        <v>50</v>
      </c>
      <c r="F428" s="191">
        <f t="shared" si="113"/>
        <v>3</v>
      </c>
      <c r="G428" s="191">
        <f t="shared" si="113"/>
        <v>29</v>
      </c>
      <c r="H428" s="191">
        <f t="shared" si="113"/>
        <v>0</v>
      </c>
      <c r="I428" s="191" t="str">
        <f t="shared" si="113"/>
        <v>-</v>
      </c>
      <c r="J428" s="191" t="str">
        <f t="shared" si="113"/>
        <v>-</v>
      </c>
      <c r="K428" s="191" t="str">
        <f t="shared" si="113"/>
        <v>-</v>
      </c>
      <c r="L428" s="191">
        <f t="shared" si="113"/>
        <v>98</v>
      </c>
    </row>
    <row r="429" spans="1:12" s="155" customFormat="1" ht="11.25" customHeight="1">
      <c r="A429" s="64">
        <v>2019</v>
      </c>
      <c r="B429" s="191" t="str">
        <f t="shared" ref="B429:L429" si="114">B53</f>
        <v>-</v>
      </c>
      <c r="C429" s="191" t="str">
        <f t="shared" si="114"/>
        <v>-</v>
      </c>
      <c r="D429" s="191">
        <f t="shared" si="114"/>
        <v>9</v>
      </c>
      <c r="E429" s="191">
        <f t="shared" si="114"/>
        <v>17</v>
      </c>
      <c r="F429" s="191">
        <f t="shared" si="114"/>
        <v>97</v>
      </c>
      <c r="G429" s="191">
        <f t="shared" si="114"/>
        <v>40</v>
      </c>
      <c r="H429" s="191">
        <f t="shared" si="114"/>
        <v>24</v>
      </c>
      <c r="I429" s="191" t="str">
        <f t="shared" si="114"/>
        <v>-</v>
      </c>
      <c r="J429" s="191" t="str">
        <f t="shared" si="114"/>
        <v>-</v>
      </c>
      <c r="K429" s="191" t="str">
        <f t="shared" si="114"/>
        <v>-</v>
      </c>
      <c r="L429" s="191">
        <f t="shared" si="114"/>
        <v>187</v>
      </c>
    </row>
    <row r="430" spans="1:12" s="155" customFormat="1" ht="11.25" customHeight="1">
      <c r="A430" s="64">
        <v>2020</v>
      </c>
      <c r="B430" s="191" t="str">
        <f t="shared" ref="B430:L430" si="115">B54</f>
        <v>-</v>
      </c>
      <c r="C430" s="191" t="str">
        <f t="shared" si="115"/>
        <v>-</v>
      </c>
      <c r="D430" s="191">
        <f t="shared" si="115"/>
        <v>17</v>
      </c>
      <c r="E430" s="191">
        <f t="shared" si="115"/>
        <v>12</v>
      </c>
      <c r="F430" s="191">
        <f t="shared" si="115"/>
        <v>20</v>
      </c>
      <c r="G430" s="191">
        <f t="shared" si="115"/>
        <v>13</v>
      </c>
      <c r="H430" s="191">
        <f t="shared" si="115"/>
        <v>3</v>
      </c>
      <c r="I430" s="191" t="str">
        <f t="shared" si="115"/>
        <v>-</v>
      </c>
      <c r="J430" s="191" t="str">
        <f t="shared" si="115"/>
        <v>-</v>
      </c>
      <c r="K430" s="191" t="str">
        <f t="shared" si="115"/>
        <v>-</v>
      </c>
      <c r="L430" s="191">
        <f t="shared" si="115"/>
        <v>65</v>
      </c>
    </row>
    <row r="431" spans="1:12" s="155" customFormat="1" ht="11.25" customHeight="1">
      <c r="A431" s="64">
        <v>2021</v>
      </c>
      <c r="B431" s="191" t="str">
        <f t="shared" ref="B431:L431" si="116">B55</f>
        <v>-</v>
      </c>
      <c r="C431" s="191" t="str">
        <f t="shared" si="116"/>
        <v>-</v>
      </c>
      <c r="D431" s="191">
        <f t="shared" si="116"/>
        <v>1</v>
      </c>
      <c r="E431" s="191">
        <f t="shared" si="116"/>
        <v>3</v>
      </c>
      <c r="F431" s="191">
        <f t="shared" si="116"/>
        <v>21</v>
      </c>
      <c r="G431" s="191">
        <f t="shared" si="116"/>
        <v>9</v>
      </c>
      <c r="H431" s="191">
        <f t="shared" si="116"/>
        <v>6</v>
      </c>
      <c r="I431" s="191" t="str">
        <f t="shared" si="116"/>
        <v>-</v>
      </c>
      <c r="J431" s="191" t="str">
        <f t="shared" si="116"/>
        <v>-</v>
      </c>
      <c r="K431" s="191" t="str">
        <f t="shared" si="116"/>
        <v>-</v>
      </c>
      <c r="L431" s="191">
        <f t="shared" si="116"/>
        <v>40</v>
      </c>
    </row>
    <row r="432" spans="1:12" s="155" customFormat="1" ht="11.25" customHeight="1">
      <c r="A432" s="64">
        <v>2022</v>
      </c>
      <c r="B432" s="191" t="str">
        <f t="shared" ref="B432:L432" si="117">B56</f>
        <v>-</v>
      </c>
      <c r="C432" s="191" t="str">
        <f t="shared" si="117"/>
        <v>-</v>
      </c>
      <c r="D432" s="191">
        <f t="shared" si="117"/>
        <v>12</v>
      </c>
      <c r="E432" s="191">
        <f t="shared" si="117"/>
        <v>42</v>
      </c>
      <c r="F432" s="191">
        <f t="shared" si="117"/>
        <v>83</v>
      </c>
      <c r="G432" s="191">
        <f t="shared" si="117"/>
        <v>15</v>
      </c>
      <c r="H432" s="191">
        <f t="shared" si="117"/>
        <v>12</v>
      </c>
      <c r="I432" s="191" t="str">
        <f t="shared" si="117"/>
        <v>-</v>
      </c>
      <c r="J432" s="191" t="str">
        <f t="shared" si="117"/>
        <v>-</v>
      </c>
      <c r="K432" s="191" t="str">
        <f t="shared" si="117"/>
        <v>-</v>
      </c>
      <c r="L432" s="191">
        <f t="shared" si="117"/>
        <v>164</v>
      </c>
    </row>
    <row r="433" spans="1:12" s="155" customFormat="1" ht="11.25" customHeight="1">
      <c r="A433" s="64">
        <v>2023</v>
      </c>
      <c r="B433" s="191" t="str">
        <f t="shared" ref="B433:L434" si="118">B57</f>
        <v>-</v>
      </c>
      <c r="C433" s="191" t="str">
        <f t="shared" si="118"/>
        <v>-</v>
      </c>
      <c r="D433" s="191">
        <f t="shared" si="118"/>
        <v>17</v>
      </c>
      <c r="E433" s="191">
        <f t="shared" si="118"/>
        <v>27</v>
      </c>
      <c r="F433" s="191">
        <f t="shared" si="118"/>
        <v>77</v>
      </c>
      <c r="G433" s="191">
        <f t="shared" si="118"/>
        <v>20</v>
      </c>
      <c r="H433" s="191">
        <f t="shared" si="118"/>
        <v>3</v>
      </c>
      <c r="I433" s="191" t="str">
        <f t="shared" si="118"/>
        <v>-</v>
      </c>
      <c r="J433" s="191" t="str">
        <f t="shared" si="118"/>
        <v>-</v>
      </c>
      <c r="K433" s="191" t="str">
        <f t="shared" si="118"/>
        <v>-</v>
      </c>
      <c r="L433" s="191">
        <f t="shared" si="118"/>
        <v>144</v>
      </c>
    </row>
    <row r="434" spans="1:12" s="155" customFormat="1" ht="11.25" customHeight="1">
      <c r="A434" s="64" t="s">
        <v>346</v>
      </c>
      <c r="B434" s="191" t="str">
        <f t="shared" si="118"/>
        <v>-</v>
      </c>
      <c r="C434" s="191" t="str">
        <f t="shared" si="118"/>
        <v>-</v>
      </c>
      <c r="D434" s="191">
        <f t="shared" si="118"/>
        <v>51</v>
      </c>
      <c r="E434" s="191">
        <f t="shared" si="118"/>
        <v>38</v>
      </c>
      <c r="F434" s="191">
        <f t="shared" si="118"/>
        <v>48</v>
      </c>
      <c r="G434" s="191">
        <f t="shared" si="118"/>
        <v>50</v>
      </c>
      <c r="H434" s="191">
        <f t="shared" si="118"/>
        <v>4</v>
      </c>
      <c r="I434" s="191" t="str">
        <f t="shared" si="118"/>
        <v>-</v>
      </c>
      <c r="J434" s="191" t="str">
        <f t="shared" si="118"/>
        <v>-</v>
      </c>
      <c r="K434" s="191" t="str">
        <f t="shared" si="118"/>
        <v>-</v>
      </c>
      <c r="L434" s="191">
        <f t="shared" si="118"/>
        <v>191</v>
      </c>
    </row>
    <row r="435" spans="1:12" s="155" customFormat="1" ht="11.25" customHeight="1">
      <c r="A435" s="192"/>
      <c r="B435" s="191"/>
      <c r="C435" s="191"/>
      <c r="D435" s="191"/>
      <c r="E435" s="191"/>
      <c r="F435" s="191"/>
      <c r="G435" s="191"/>
      <c r="H435" s="191"/>
      <c r="I435" s="191"/>
      <c r="J435" s="191"/>
      <c r="K435" s="191"/>
      <c r="L435" s="191"/>
    </row>
    <row r="436" spans="1:12" s="155" customFormat="1" ht="11.25" customHeight="1">
      <c r="A436" s="193" t="str">
        <f>A60</f>
        <v>Tillamook</v>
      </c>
      <c r="B436" s="191"/>
      <c r="C436" s="191"/>
      <c r="D436" s="191"/>
      <c r="E436" s="191"/>
      <c r="F436" s="191"/>
      <c r="G436" s="191"/>
      <c r="H436" s="191"/>
      <c r="I436" s="191"/>
      <c r="J436" s="191"/>
      <c r="K436" s="191"/>
      <c r="L436" s="191"/>
    </row>
    <row r="437" spans="1:12" s="155" customFormat="1" ht="11.25" customHeight="1">
      <c r="A437" s="192" t="s">
        <v>102</v>
      </c>
      <c r="B437" s="191" t="s">
        <v>15</v>
      </c>
      <c r="C437" s="191" t="s">
        <v>15</v>
      </c>
      <c r="D437" s="191">
        <f t="shared" ref="D437:I437" si="119">AVERAGE(D71:D75)</f>
        <v>97.8</v>
      </c>
      <c r="E437" s="191">
        <f t="shared" si="119"/>
        <v>47</v>
      </c>
      <c r="F437" s="191">
        <f t="shared" si="119"/>
        <v>2029.8</v>
      </c>
      <c r="G437" s="191">
        <f t="shared" si="119"/>
        <v>999</v>
      </c>
      <c r="H437" s="191">
        <f t="shared" si="119"/>
        <v>139.6</v>
      </c>
      <c r="I437" s="191">
        <f t="shared" si="119"/>
        <v>93.8</v>
      </c>
      <c r="J437" s="191" t="s">
        <v>15</v>
      </c>
      <c r="K437" s="191" t="s">
        <v>15</v>
      </c>
      <c r="L437" s="191">
        <f>AVERAGE(L71:L75)</f>
        <v>3408.8</v>
      </c>
    </row>
    <row r="438" spans="1:12" s="155" customFormat="1" ht="11.25" customHeight="1">
      <c r="A438" s="192" t="s">
        <v>10</v>
      </c>
      <c r="B438" s="191" t="s">
        <v>15</v>
      </c>
      <c r="C438" s="191" t="s">
        <v>15</v>
      </c>
      <c r="D438" s="191">
        <f t="shared" ref="D438:J438" si="120">AVERAGE(D76:D80)</f>
        <v>182.2</v>
      </c>
      <c r="E438" s="191">
        <f t="shared" si="120"/>
        <v>327.8</v>
      </c>
      <c r="F438" s="191">
        <f t="shared" si="120"/>
        <v>2930.6</v>
      </c>
      <c r="G438" s="191">
        <f t="shared" si="120"/>
        <v>1831.2</v>
      </c>
      <c r="H438" s="191">
        <f t="shared" si="120"/>
        <v>1007</v>
      </c>
      <c r="I438" s="191">
        <f t="shared" si="120"/>
        <v>604.4</v>
      </c>
      <c r="J438" s="191">
        <f t="shared" si="120"/>
        <v>17</v>
      </c>
      <c r="K438" s="191" t="s">
        <v>15</v>
      </c>
      <c r="L438" s="191">
        <f>AVERAGE(L76:L80)</f>
        <v>6886.6</v>
      </c>
    </row>
    <row r="439" spans="1:12" s="155" customFormat="1" ht="11.25" customHeight="1">
      <c r="A439" s="192" t="s">
        <v>11</v>
      </c>
      <c r="B439" s="191" t="s">
        <v>15</v>
      </c>
      <c r="C439" s="191" t="s">
        <v>15</v>
      </c>
      <c r="D439" s="191">
        <f t="shared" ref="D439:J439" si="121">AVERAGE(D81:D85)</f>
        <v>96</v>
      </c>
      <c r="E439" s="191">
        <f t="shared" si="121"/>
        <v>94.5</v>
      </c>
      <c r="F439" s="191">
        <f t="shared" si="121"/>
        <v>714</v>
      </c>
      <c r="G439" s="191">
        <f t="shared" si="121"/>
        <v>476.25</v>
      </c>
      <c r="H439" s="191">
        <f t="shared" si="121"/>
        <v>558</v>
      </c>
      <c r="I439" s="191">
        <f t="shared" si="121"/>
        <v>513</v>
      </c>
      <c r="J439" s="191">
        <f t="shared" si="121"/>
        <v>2</v>
      </c>
      <c r="K439" s="191" t="s">
        <v>15</v>
      </c>
      <c r="L439" s="191">
        <f>AVERAGE(L81:L85)</f>
        <v>1940.8</v>
      </c>
    </row>
    <row r="440" spans="1:12" s="155" customFormat="1" ht="11.25" customHeight="1">
      <c r="A440" s="192" t="s">
        <v>12</v>
      </c>
      <c r="B440" s="191" t="s">
        <v>15</v>
      </c>
      <c r="C440" s="191" t="s">
        <v>15</v>
      </c>
      <c r="D440" s="191">
        <f t="shared" ref="D440:J440" si="122">AVERAGE(D86:D90)</f>
        <v>70.8</v>
      </c>
      <c r="E440" s="191">
        <f t="shared" si="122"/>
        <v>188</v>
      </c>
      <c r="F440" s="191">
        <f t="shared" si="122"/>
        <v>60.5</v>
      </c>
      <c r="G440" s="191">
        <f t="shared" si="122"/>
        <v>185.6</v>
      </c>
      <c r="H440" s="191">
        <f t="shared" si="122"/>
        <v>276.2</v>
      </c>
      <c r="I440" s="191">
        <f t="shared" si="122"/>
        <v>185.6</v>
      </c>
      <c r="J440" s="191">
        <f t="shared" si="122"/>
        <v>12.75</v>
      </c>
      <c r="K440" s="191" t="s">
        <v>15</v>
      </c>
      <c r="L440" s="191">
        <f>AVERAGE(L86:L90)</f>
        <v>946.6</v>
      </c>
    </row>
    <row r="441" spans="1:12" s="155" customFormat="1" ht="11.25" customHeight="1">
      <c r="A441" s="64" t="s">
        <v>13</v>
      </c>
      <c r="B441" s="191">
        <f t="shared" ref="B441:J441" si="123">AVERAGE(B91:B95)</f>
        <v>71</v>
      </c>
      <c r="C441" s="191">
        <f t="shared" si="123"/>
        <v>64.2</v>
      </c>
      <c r="D441" s="191">
        <f t="shared" si="123"/>
        <v>268</v>
      </c>
      <c r="E441" s="191">
        <f t="shared" si="123"/>
        <v>353.6</v>
      </c>
      <c r="F441" s="191">
        <f t="shared" si="123"/>
        <v>174.25</v>
      </c>
      <c r="G441" s="191">
        <f t="shared" si="123"/>
        <v>224.75</v>
      </c>
      <c r="H441" s="191">
        <f t="shared" si="123"/>
        <v>301.2</v>
      </c>
      <c r="I441" s="191">
        <f t="shared" si="123"/>
        <v>218.4</v>
      </c>
      <c r="J441" s="191">
        <f t="shared" si="123"/>
        <v>10</v>
      </c>
      <c r="K441" s="191" t="str">
        <f>K91</f>
        <v>-</v>
      </c>
      <c r="L441" s="191">
        <f>AVERAGE(L91:L95)</f>
        <v>1591.4</v>
      </c>
    </row>
    <row r="442" spans="1:12" s="155" customFormat="1" ht="11.25" customHeight="1">
      <c r="A442" s="64" t="s">
        <v>14</v>
      </c>
      <c r="B442" s="191" t="str">
        <f>B96</f>
        <v>-</v>
      </c>
      <c r="C442" s="191">
        <f>AVERAGE(C96:C100)</f>
        <v>8</v>
      </c>
      <c r="D442" s="191">
        <f t="shared" ref="D442:L442" si="124">AVERAGE(D96:D100)</f>
        <v>156.5</v>
      </c>
      <c r="E442" s="191">
        <f t="shared" si="124"/>
        <v>152</v>
      </c>
      <c r="F442" s="191">
        <f t="shared" si="124"/>
        <v>41.666666666666664</v>
      </c>
      <c r="G442" s="191">
        <f t="shared" si="124"/>
        <v>53</v>
      </c>
      <c r="H442" s="191">
        <f t="shared" si="124"/>
        <v>118.8</v>
      </c>
      <c r="I442" s="191">
        <f t="shared" si="124"/>
        <v>91.4</v>
      </c>
      <c r="J442" s="191">
        <f t="shared" si="124"/>
        <v>30.5</v>
      </c>
      <c r="K442" s="191" t="str">
        <f>K96</f>
        <v>-</v>
      </c>
      <c r="L442" s="191">
        <f t="shared" si="124"/>
        <v>434.6</v>
      </c>
    </row>
    <row r="443" spans="1:12" s="155" customFormat="1" ht="11.25" customHeight="1">
      <c r="A443" s="64">
        <v>2011</v>
      </c>
      <c r="B443" s="191" t="str">
        <f t="shared" ref="B443:L443" si="125">B101</f>
        <v>-</v>
      </c>
      <c r="C443" s="191" t="str">
        <f t="shared" si="125"/>
        <v>-</v>
      </c>
      <c r="D443" s="191">
        <f t="shared" si="125"/>
        <v>25</v>
      </c>
      <c r="E443" s="191">
        <f t="shared" si="125"/>
        <v>96</v>
      </c>
      <c r="F443" s="191">
        <f t="shared" si="125"/>
        <v>21</v>
      </c>
      <c r="G443" s="191">
        <f t="shared" si="125"/>
        <v>23</v>
      </c>
      <c r="H443" s="191">
        <f t="shared" si="125"/>
        <v>42</v>
      </c>
      <c r="I443" s="191">
        <f t="shared" si="125"/>
        <v>13</v>
      </c>
      <c r="J443" s="191" t="str">
        <f t="shared" si="125"/>
        <v>-</v>
      </c>
      <c r="K443" s="191" t="str">
        <f t="shared" si="125"/>
        <v>-</v>
      </c>
      <c r="L443" s="191">
        <f t="shared" si="125"/>
        <v>220</v>
      </c>
    </row>
    <row r="444" spans="1:12" s="155" customFormat="1" ht="11.25" customHeight="1">
      <c r="A444" s="64">
        <v>2012</v>
      </c>
      <c r="B444" s="191" t="str">
        <f t="shared" ref="B444:L444" si="126">B102</f>
        <v>-</v>
      </c>
      <c r="C444" s="191">
        <f t="shared" si="126"/>
        <v>52</v>
      </c>
      <c r="D444" s="191">
        <f t="shared" si="126"/>
        <v>175</v>
      </c>
      <c r="E444" s="191">
        <f t="shared" si="126"/>
        <v>91</v>
      </c>
      <c r="F444" s="191">
        <f t="shared" si="126"/>
        <v>36</v>
      </c>
      <c r="G444" s="191">
        <f t="shared" si="126"/>
        <v>22</v>
      </c>
      <c r="H444" s="191">
        <f t="shared" si="126"/>
        <v>102</v>
      </c>
      <c r="I444" s="191">
        <f t="shared" si="126"/>
        <v>157</v>
      </c>
      <c r="J444" s="191" t="str">
        <f t="shared" si="126"/>
        <v>-</v>
      </c>
      <c r="K444" s="191" t="str">
        <f t="shared" si="126"/>
        <v>-</v>
      </c>
      <c r="L444" s="191">
        <f t="shared" si="126"/>
        <v>635</v>
      </c>
    </row>
    <row r="445" spans="1:12" s="155" customFormat="1" ht="11.25" customHeight="1">
      <c r="A445" s="64">
        <v>2013</v>
      </c>
      <c r="B445" s="191" t="str">
        <f t="shared" ref="B445:L445" si="127">B103</f>
        <v>-</v>
      </c>
      <c r="C445" s="191">
        <f t="shared" si="127"/>
        <v>189</v>
      </c>
      <c r="D445" s="191">
        <f t="shared" si="127"/>
        <v>87</v>
      </c>
      <c r="E445" s="191">
        <f t="shared" si="127"/>
        <v>52</v>
      </c>
      <c r="F445" s="191">
        <f t="shared" si="127"/>
        <v>40</v>
      </c>
      <c r="G445" s="191">
        <f t="shared" si="127"/>
        <v>196</v>
      </c>
      <c r="H445" s="191">
        <f t="shared" si="127"/>
        <v>192</v>
      </c>
      <c r="I445" s="191">
        <f t="shared" si="127"/>
        <v>74</v>
      </c>
      <c r="J445" s="191" t="str">
        <f t="shared" si="127"/>
        <v>-</v>
      </c>
      <c r="K445" s="191" t="str">
        <f t="shared" si="127"/>
        <v>-</v>
      </c>
      <c r="L445" s="191">
        <f t="shared" si="127"/>
        <v>830</v>
      </c>
    </row>
    <row r="446" spans="1:12" s="155" customFormat="1" ht="11.25" customHeight="1">
      <c r="A446" s="64">
        <v>2014</v>
      </c>
      <c r="B446" s="191" t="str">
        <f t="shared" ref="B446:L446" si="128">B104</f>
        <v>-</v>
      </c>
      <c r="C446" s="191">
        <f t="shared" si="128"/>
        <v>10</v>
      </c>
      <c r="D446" s="191">
        <f t="shared" si="128"/>
        <v>96</v>
      </c>
      <c r="E446" s="191">
        <f t="shared" si="128"/>
        <v>159</v>
      </c>
      <c r="F446" s="191">
        <f t="shared" si="128"/>
        <v>60</v>
      </c>
      <c r="G446" s="191">
        <f t="shared" si="128"/>
        <v>40</v>
      </c>
      <c r="H446" s="191">
        <f t="shared" si="128"/>
        <v>177</v>
      </c>
      <c r="I446" s="191">
        <f t="shared" si="128"/>
        <v>14</v>
      </c>
      <c r="J446" s="191" t="str">
        <f t="shared" si="128"/>
        <v>-</v>
      </c>
      <c r="K446" s="191" t="str">
        <f t="shared" si="128"/>
        <v>-</v>
      </c>
      <c r="L446" s="191">
        <f t="shared" si="128"/>
        <v>556</v>
      </c>
    </row>
    <row r="447" spans="1:12" s="155" customFormat="1" ht="11.25" customHeight="1">
      <c r="A447" s="64">
        <v>2015</v>
      </c>
      <c r="B447" s="191" t="str">
        <f t="shared" ref="B447:L447" si="129">B105</f>
        <v>-</v>
      </c>
      <c r="C447" s="191">
        <f t="shared" si="129"/>
        <v>50</v>
      </c>
      <c r="D447" s="191">
        <f t="shared" si="129"/>
        <v>321</v>
      </c>
      <c r="E447" s="191">
        <f t="shared" si="129"/>
        <v>249</v>
      </c>
      <c r="F447" s="191">
        <f t="shared" si="129"/>
        <v>9</v>
      </c>
      <c r="G447" s="191">
        <f t="shared" si="129"/>
        <v>26</v>
      </c>
      <c r="H447" s="191">
        <f t="shared" si="129"/>
        <v>140</v>
      </c>
      <c r="I447" s="191">
        <f t="shared" si="129"/>
        <v>71</v>
      </c>
      <c r="J447" s="191" t="str">
        <f t="shared" si="129"/>
        <v>-</v>
      </c>
      <c r="K447" s="191" t="str">
        <f t="shared" si="129"/>
        <v>-</v>
      </c>
      <c r="L447" s="191">
        <f t="shared" si="129"/>
        <v>866</v>
      </c>
    </row>
    <row r="448" spans="1:12" s="155" customFormat="1" ht="11.25" customHeight="1">
      <c r="A448" s="64">
        <v>2016</v>
      </c>
      <c r="B448" s="191" t="str">
        <f t="shared" ref="B448:L448" si="130">B106</f>
        <v>-</v>
      </c>
      <c r="C448" s="191">
        <f t="shared" si="130"/>
        <v>44</v>
      </c>
      <c r="D448" s="191">
        <f t="shared" si="130"/>
        <v>38</v>
      </c>
      <c r="E448" s="191">
        <f t="shared" si="130"/>
        <v>66</v>
      </c>
      <c r="F448" s="191">
        <f t="shared" si="130"/>
        <v>8</v>
      </c>
      <c r="G448" s="191">
        <f t="shared" si="130"/>
        <v>12</v>
      </c>
      <c r="H448" s="191">
        <f t="shared" si="130"/>
        <v>55</v>
      </c>
      <c r="I448" s="191">
        <f t="shared" si="130"/>
        <v>14</v>
      </c>
      <c r="J448" s="191" t="str">
        <f t="shared" si="130"/>
        <v>-</v>
      </c>
      <c r="K448" s="191" t="str">
        <f t="shared" si="130"/>
        <v>-</v>
      </c>
      <c r="L448" s="191">
        <f t="shared" si="130"/>
        <v>237</v>
      </c>
    </row>
    <row r="449" spans="1:12" s="155" customFormat="1" ht="11.25" customHeight="1">
      <c r="A449" s="64">
        <v>2017</v>
      </c>
      <c r="B449" s="191" t="str">
        <f t="shared" ref="B449:L449" si="131">B107</f>
        <v>-</v>
      </c>
      <c r="C449" s="191">
        <f t="shared" si="131"/>
        <v>7</v>
      </c>
      <c r="D449" s="191">
        <f t="shared" si="131"/>
        <v>34</v>
      </c>
      <c r="E449" s="191">
        <f t="shared" si="131"/>
        <v>46</v>
      </c>
      <c r="F449" s="191">
        <f t="shared" si="131"/>
        <v>8</v>
      </c>
      <c r="G449" s="191" t="str">
        <f t="shared" si="131"/>
        <v>-</v>
      </c>
      <c r="H449" s="191">
        <f t="shared" si="131"/>
        <v>70</v>
      </c>
      <c r="I449" s="191">
        <f t="shared" si="131"/>
        <v>17</v>
      </c>
      <c r="J449" s="191" t="str">
        <f t="shared" si="131"/>
        <v>-</v>
      </c>
      <c r="K449" s="191" t="str">
        <f t="shared" si="131"/>
        <v>-</v>
      </c>
      <c r="L449" s="191">
        <f t="shared" si="131"/>
        <v>182</v>
      </c>
    </row>
    <row r="450" spans="1:12" s="155" customFormat="1" ht="11.25" customHeight="1">
      <c r="A450" s="64">
        <v>2018</v>
      </c>
      <c r="B450" s="191" t="str">
        <f t="shared" ref="B450:L450" si="132">B108</f>
        <v>-</v>
      </c>
      <c r="C450" s="191" t="str">
        <f t="shared" si="132"/>
        <v>-</v>
      </c>
      <c r="D450" s="191">
        <f t="shared" si="132"/>
        <v>60</v>
      </c>
      <c r="E450" s="191">
        <f t="shared" si="132"/>
        <v>44</v>
      </c>
      <c r="F450" s="191">
        <f t="shared" si="132"/>
        <v>5</v>
      </c>
      <c r="G450" s="191">
        <f t="shared" si="132"/>
        <v>36</v>
      </c>
      <c r="H450" s="191">
        <f t="shared" si="132"/>
        <v>23</v>
      </c>
      <c r="I450" s="191">
        <f t="shared" si="132"/>
        <v>11</v>
      </c>
      <c r="J450" s="191" t="str">
        <f t="shared" si="132"/>
        <v>-</v>
      </c>
      <c r="K450" s="191" t="str">
        <f t="shared" si="132"/>
        <v>-</v>
      </c>
      <c r="L450" s="191">
        <f t="shared" si="132"/>
        <v>179</v>
      </c>
    </row>
    <row r="451" spans="1:12" s="155" customFormat="1" ht="11.25" customHeight="1">
      <c r="A451" s="64">
        <v>2019</v>
      </c>
      <c r="B451" s="191" t="str">
        <f t="shared" ref="B451:L451" si="133">B109</f>
        <v>-</v>
      </c>
      <c r="C451" s="191">
        <f t="shared" si="133"/>
        <v>3</v>
      </c>
      <c r="D451" s="191">
        <f t="shared" si="133"/>
        <v>45</v>
      </c>
      <c r="E451" s="191">
        <f t="shared" si="133"/>
        <v>22</v>
      </c>
      <c r="F451" s="191">
        <f t="shared" si="133"/>
        <v>16</v>
      </c>
      <c r="G451" s="191">
        <f t="shared" si="133"/>
        <v>12</v>
      </c>
      <c r="H451" s="191">
        <f t="shared" si="133"/>
        <v>15</v>
      </c>
      <c r="I451" s="191">
        <f t="shared" si="133"/>
        <v>24</v>
      </c>
      <c r="J451" s="191" t="str">
        <f t="shared" si="133"/>
        <v>-</v>
      </c>
      <c r="K451" s="191" t="str">
        <f t="shared" si="133"/>
        <v>-</v>
      </c>
      <c r="L451" s="191">
        <f t="shared" si="133"/>
        <v>137</v>
      </c>
    </row>
    <row r="452" spans="1:12" s="155" customFormat="1" ht="11.25" customHeight="1">
      <c r="A452" s="64">
        <v>2020</v>
      </c>
      <c r="B452" s="191" t="str">
        <f t="shared" ref="B452:L452" si="134">B110</f>
        <v>-</v>
      </c>
      <c r="C452" s="191">
        <f t="shared" si="134"/>
        <v>2</v>
      </c>
      <c r="D452" s="191">
        <f t="shared" si="134"/>
        <v>4</v>
      </c>
      <c r="E452" s="191">
        <f t="shared" si="134"/>
        <v>48</v>
      </c>
      <c r="F452" s="191">
        <f t="shared" si="134"/>
        <v>8</v>
      </c>
      <c r="G452" s="191">
        <f t="shared" si="134"/>
        <v>12</v>
      </c>
      <c r="H452" s="191">
        <f t="shared" si="134"/>
        <v>35</v>
      </c>
      <c r="I452" s="191">
        <f t="shared" si="134"/>
        <v>25</v>
      </c>
      <c r="J452" s="191" t="str">
        <f t="shared" si="134"/>
        <v>-</v>
      </c>
      <c r="K452" s="191" t="str">
        <f t="shared" si="134"/>
        <v>-</v>
      </c>
      <c r="L452" s="191">
        <f t="shared" si="134"/>
        <v>134</v>
      </c>
    </row>
    <row r="453" spans="1:12" s="155" customFormat="1" ht="11.25" customHeight="1">
      <c r="A453" s="64">
        <v>2021</v>
      </c>
      <c r="B453" s="191" t="str">
        <f t="shared" ref="B453:L453" si="135">B111</f>
        <v>-</v>
      </c>
      <c r="C453" s="191">
        <f t="shared" si="135"/>
        <v>53</v>
      </c>
      <c r="D453" s="191">
        <f t="shared" si="135"/>
        <v>59</v>
      </c>
      <c r="E453" s="191">
        <f t="shared" si="135"/>
        <v>40</v>
      </c>
      <c r="F453" s="191">
        <f t="shared" si="135"/>
        <v>27</v>
      </c>
      <c r="G453" s="191">
        <f t="shared" si="135"/>
        <v>15</v>
      </c>
      <c r="H453" s="191">
        <f t="shared" si="135"/>
        <v>24</v>
      </c>
      <c r="I453" s="191">
        <f t="shared" si="135"/>
        <v>6</v>
      </c>
      <c r="J453" s="191" t="str">
        <f t="shared" si="135"/>
        <v>-</v>
      </c>
      <c r="K453" s="191" t="str">
        <f t="shared" si="135"/>
        <v>-</v>
      </c>
      <c r="L453" s="191">
        <f t="shared" si="135"/>
        <v>224</v>
      </c>
    </row>
    <row r="454" spans="1:12" s="155" customFormat="1" ht="11.25" customHeight="1">
      <c r="A454" s="64">
        <v>2022</v>
      </c>
      <c r="B454" s="191">
        <f t="shared" ref="B454:L454" si="136">B112</f>
        <v>20</v>
      </c>
      <c r="C454" s="191">
        <f t="shared" si="136"/>
        <v>31</v>
      </c>
      <c r="D454" s="191">
        <f t="shared" si="136"/>
        <v>97</v>
      </c>
      <c r="E454" s="191">
        <f t="shared" si="136"/>
        <v>284</v>
      </c>
      <c r="F454" s="191">
        <f t="shared" si="136"/>
        <v>44</v>
      </c>
      <c r="G454" s="191">
        <f t="shared" si="136"/>
        <v>6</v>
      </c>
      <c r="H454" s="191">
        <f t="shared" si="136"/>
        <v>14</v>
      </c>
      <c r="I454" s="191">
        <f t="shared" si="136"/>
        <v>4</v>
      </c>
      <c r="J454" s="191" t="str">
        <f t="shared" si="136"/>
        <v>-</v>
      </c>
      <c r="K454" s="191" t="str">
        <f t="shared" si="136"/>
        <v>-</v>
      </c>
      <c r="L454" s="191">
        <f t="shared" si="136"/>
        <v>500</v>
      </c>
    </row>
    <row r="455" spans="1:12" s="155" customFormat="1" ht="11.25" customHeight="1">
      <c r="A455" s="64">
        <v>2023</v>
      </c>
      <c r="B455" s="191" t="str">
        <f t="shared" ref="B455:L456" si="137">B113</f>
        <v>-</v>
      </c>
      <c r="C455" s="191" t="str">
        <f t="shared" si="137"/>
        <v>-</v>
      </c>
      <c r="D455" s="191" t="str">
        <f t="shared" si="137"/>
        <v>-</v>
      </c>
      <c r="E455" s="191" t="str">
        <f t="shared" si="137"/>
        <v>-</v>
      </c>
      <c r="F455" s="191" t="str">
        <f t="shared" si="137"/>
        <v>-</v>
      </c>
      <c r="G455" s="191" t="str">
        <f t="shared" si="137"/>
        <v>-</v>
      </c>
      <c r="H455" s="191">
        <f t="shared" si="137"/>
        <v>4</v>
      </c>
      <c r="I455" s="191">
        <f t="shared" si="137"/>
        <v>79</v>
      </c>
      <c r="J455" s="191" t="str">
        <f t="shared" si="137"/>
        <v>-</v>
      </c>
      <c r="K455" s="191" t="str">
        <f t="shared" si="137"/>
        <v>-</v>
      </c>
      <c r="L455" s="191">
        <f t="shared" si="137"/>
        <v>83</v>
      </c>
    </row>
    <row r="456" spans="1:12" s="155" customFormat="1" ht="11.25" customHeight="1">
      <c r="A456" s="64" t="s">
        <v>346</v>
      </c>
      <c r="B456" s="191" t="str">
        <f t="shared" si="137"/>
        <v>-</v>
      </c>
      <c r="C456" s="191">
        <f t="shared" si="137"/>
        <v>7</v>
      </c>
      <c r="D456" s="191">
        <f t="shared" si="137"/>
        <v>23</v>
      </c>
      <c r="E456" s="191">
        <f t="shared" si="137"/>
        <v>2</v>
      </c>
      <c r="F456" s="191">
        <f t="shared" si="137"/>
        <v>1</v>
      </c>
      <c r="G456" s="191">
        <f t="shared" si="137"/>
        <v>14</v>
      </c>
      <c r="H456" s="191">
        <f t="shared" si="137"/>
        <v>67</v>
      </c>
      <c r="I456" s="191">
        <f t="shared" si="137"/>
        <v>12</v>
      </c>
      <c r="J456" s="191" t="str">
        <f t="shared" si="137"/>
        <v>-</v>
      </c>
      <c r="K456" s="191" t="str">
        <f t="shared" si="137"/>
        <v>-</v>
      </c>
      <c r="L456" s="191">
        <f t="shared" si="137"/>
        <v>126</v>
      </c>
    </row>
    <row r="457" spans="1:12" s="155" customFormat="1" ht="11.25" customHeight="1">
      <c r="A457" s="64"/>
      <c r="B457" s="191"/>
      <c r="C457" s="191"/>
      <c r="D457" s="191"/>
      <c r="E457" s="191"/>
      <c r="F457" s="191"/>
      <c r="G457" s="191"/>
      <c r="H457" s="191"/>
      <c r="I457" s="191"/>
      <c r="J457" s="191"/>
      <c r="K457" s="191"/>
      <c r="L457" s="191"/>
    </row>
    <row r="458" spans="1:12" s="155" customFormat="1" ht="11.25" customHeight="1">
      <c r="A458" s="279" t="s">
        <v>103</v>
      </c>
      <c r="B458" s="279"/>
      <c r="C458" s="279"/>
      <c r="D458" s="279"/>
      <c r="E458" s="279"/>
      <c r="F458" s="279"/>
      <c r="G458" s="279"/>
      <c r="H458" s="279"/>
      <c r="I458" s="279"/>
      <c r="J458" s="279"/>
      <c r="K458" s="279"/>
      <c r="L458" s="279"/>
    </row>
    <row r="459" spans="1:12" s="155" customFormat="1" ht="11.25" customHeight="1">
      <c r="A459" s="278" t="s">
        <v>96</v>
      </c>
      <c r="B459" s="194"/>
      <c r="C459" s="194"/>
      <c r="D459" s="194"/>
      <c r="E459" s="194"/>
      <c r="F459" s="194"/>
      <c r="G459" s="194"/>
      <c r="H459" s="194"/>
      <c r="I459" s="194"/>
      <c r="J459" s="194"/>
      <c r="K459" s="194"/>
      <c r="L459" s="194"/>
    </row>
    <row r="460" spans="1:12" s="155" customFormat="1" ht="11.25" customHeight="1">
      <c r="A460" s="286"/>
      <c r="B460" s="190" t="s">
        <v>61</v>
      </c>
      <c r="C460" s="190" t="s">
        <v>20</v>
      </c>
      <c r="D460" s="190" t="s">
        <v>21</v>
      </c>
      <c r="E460" s="190" t="s">
        <v>22</v>
      </c>
      <c r="F460" s="190" t="s">
        <v>23</v>
      </c>
      <c r="G460" s="190" t="s">
        <v>24</v>
      </c>
      <c r="H460" s="190" t="s">
        <v>25</v>
      </c>
      <c r="I460" s="190" t="s">
        <v>26</v>
      </c>
      <c r="J460" s="190" t="s">
        <v>62</v>
      </c>
      <c r="K460" s="190" t="s">
        <v>97</v>
      </c>
      <c r="L460" s="190" t="s">
        <v>8</v>
      </c>
    </row>
    <row r="461" spans="1:12" s="155" customFormat="1" ht="11.25" customHeight="1">
      <c r="A461" s="195" t="str">
        <f>A116</f>
        <v>Newport</v>
      </c>
      <c r="B461" s="191"/>
      <c r="C461" s="191"/>
      <c r="D461" s="191"/>
      <c r="E461" s="191"/>
      <c r="F461" s="191"/>
      <c r="G461" s="191"/>
      <c r="H461" s="191"/>
      <c r="I461" s="191"/>
      <c r="J461" s="191"/>
      <c r="K461" s="191"/>
      <c r="L461" s="191"/>
    </row>
    <row r="462" spans="1:12" s="155" customFormat="1" ht="11.25" customHeight="1">
      <c r="A462" s="192" t="s">
        <v>102</v>
      </c>
      <c r="B462" s="191" t="s">
        <v>15</v>
      </c>
      <c r="C462" s="191" t="s">
        <v>15</v>
      </c>
      <c r="D462" s="191">
        <f t="shared" ref="D462:J462" si="138">AVERAGE(D127:D131)</f>
        <v>600.4</v>
      </c>
      <c r="E462" s="191">
        <f t="shared" si="138"/>
        <v>300.2</v>
      </c>
      <c r="F462" s="191">
        <f t="shared" si="138"/>
        <v>3003.8</v>
      </c>
      <c r="G462" s="191">
        <f t="shared" si="138"/>
        <v>1727.6</v>
      </c>
      <c r="H462" s="191">
        <f t="shared" si="138"/>
        <v>198.2</v>
      </c>
      <c r="I462" s="191">
        <f t="shared" si="138"/>
        <v>174.2</v>
      </c>
      <c r="J462" s="191">
        <f t="shared" si="138"/>
        <v>3.6</v>
      </c>
      <c r="K462" s="191" t="s">
        <v>15</v>
      </c>
      <c r="L462" s="191">
        <f>AVERAGE(L127:L131)</f>
        <v>6008</v>
      </c>
    </row>
    <row r="463" spans="1:12" s="155" customFormat="1" ht="11.25" customHeight="1">
      <c r="A463" s="192" t="s">
        <v>10</v>
      </c>
      <c r="B463" s="191" t="s">
        <v>15</v>
      </c>
      <c r="C463" s="191" t="s">
        <v>15</v>
      </c>
      <c r="D463" s="191">
        <f t="shared" ref="D463:I463" si="139">AVERAGE(D132:D136)</f>
        <v>826</v>
      </c>
      <c r="E463" s="191">
        <f t="shared" si="139"/>
        <v>1179.8</v>
      </c>
      <c r="F463" s="191">
        <f t="shared" si="139"/>
        <v>3835</v>
      </c>
      <c r="G463" s="191">
        <f t="shared" si="139"/>
        <v>1596.8</v>
      </c>
      <c r="H463" s="191">
        <f t="shared" si="139"/>
        <v>618.6</v>
      </c>
      <c r="I463" s="191">
        <f t="shared" si="139"/>
        <v>593.6</v>
      </c>
      <c r="J463" s="191" t="s">
        <v>15</v>
      </c>
      <c r="K463" s="191" t="s">
        <v>15</v>
      </c>
      <c r="L463" s="191">
        <f>AVERAGE(L132:L136)</f>
        <v>8649.7999999999993</v>
      </c>
    </row>
    <row r="464" spans="1:12" s="155" customFormat="1" ht="11.25" customHeight="1">
      <c r="A464" s="192" t="s">
        <v>11</v>
      </c>
      <c r="B464" s="191" t="s">
        <v>15</v>
      </c>
      <c r="C464" s="191" t="s">
        <v>15</v>
      </c>
      <c r="D464" s="191">
        <f t="shared" ref="D464:I464" si="140">AVERAGE(D137:D141)</f>
        <v>944.8</v>
      </c>
      <c r="E464" s="191">
        <f t="shared" si="140"/>
        <v>1236.25</v>
      </c>
      <c r="F464" s="191">
        <f t="shared" si="140"/>
        <v>1176.3333333333333</v>
      </c>
      <c r="G464" s="191">
        <f t="shared" si="140"/>
        <v>1159.25</v>
      </c>
      <c r="H464" s="191">
        <f t="shared" si="140"/>
        <v>601.4</v>
      </c>
      <c r="I464" s="191">
        <f t="shared" si="140"/>
        <v>553.6</v>
      </c>
      <c r="J464" s="191" t="s">
        <v>15</v>
      </c>
      <c r="K464" s="191" t="s">
        <v>15</v>
      </c>
      <c r="L464" s="191">
        <f>AVERAGE(L137:L141)</f>
        <v>4722</v>
      </c>
    </row>
    <row r="465" spans="1:12" s="155" customFormat="1" ht="11.25" customHeight="1">
      <c r="A465" s="192" t="s">
        <v>12</v>
      </c>
      <c r="B465" s="191" t="s">
        <v>15</v>
      </c>
      <c r="C465" s="191" t="s">
        <v>15</v>
      </c>
      <c r="D465" s="191">
        <f t="shared" ref="D465:I465" si="141">AVERAGE(D142:D146)</f>
        <v>919.8</v>
      </c>
      <c r="E465" s="191">
        <f t="shared" si="141"/>
        <v>914.6</v>
      </c>
      <c r="F465" s="191">
        <f t="shared" si="141"/>
        <v>329</v>
      </c>
      <c r="G465" s="191">
        <f t="shared" si="141"/>
        <v>848</v>
      </c>
      <c r="H465" s="191">
        <f t="shared" si="141"/>
        <v>453.4</v>
      </c>
      <c r="I465" s="191">
        <f t="shared" si="141"/>
        <v>241</v>
      </c>
      <c r="J465" s="191" t="s">
        <v>15</v>
      </c>
      <c r="K465" s="191" t="s">
        <v>15</v>
      </c>
      <c r="L465" s="191">
        <f>AVERAGE(L142:L146)</f>
        <v>3732.8</v>
      </c>
    </row>
    <row r="466" spans="1:12" s="155" customFormat="1" ht="11.25" customHeight="1">
      <c r="A466" s="64" t="s">
        <v>13</v>
      </c>
      <c r="B466" s="191">
        <f t="shared" ref="B466:I466" si="142">AVERAGE(B147:B151)</f>
        <v>252</v>
      </c>
      <c r="C466" s="191">
        <f t="shared" si="142"/>
        <v>452.2</v>
      </c>
      <c r="D466" s="191">
        <f t="shared" si="142"/>
        <v>953.8</v>
      </c>
      <c r="E466" s="191">
        <f t="shared" si="142"/>
        <v>922.6</v>
      </c>
      <c r="F466" s="191">
        <f t="shared" si="142"/>
        <v>406.5</v>
      </c>
      <c r="G466" s="191">
        <f t="shared" si="142"/>
        <v>630.75</v>
      </c>
      <c r="H466" s="191">
        <f t="shared" si="142"/>
        <v>753</v>
      </c>
      <c r="I466" s="191">
        <f t="shared" si="142"/>
        <v>550.79999999999995</v>
      </c>
      <c r="J466" s="191" t="s">
        <v>15</v>
      </c>
      <c r="K466" s="191" t="s">
        <v>15</v>
      </c>
      <c r="L466" s="191">
        <f>AVERAGE(L147:L151)</f>
        <v>4663.8</v>
      </c>
    </row>
    <row r="467" spans="1:12" s="155" customFormat="1" ht="11.25" customHeight="1">
      <c r="A467" s="64" t="s">
        <v>14</v>
      </c>
      <c r="B467" s="191" t="str">
        <f>B152</f>
        <v>-</v>
      </c>
      <c r="C467" s="191">
        <f>AVERAGE(C152:C156)</f>
        <v>81</v>
      </c>
      <c r="D467" s="191">
        <f t="shared" ref="D467:L467" si="143">AVERAGE(D152:D156)</f>
        <v>412</v>
      </c>
      <c r="E467" s="191">
        <f t="shared" si="143"/>
        <v>511.66666666666669</v>
      </c>
      <c r="F467" s="191">
        <f t="shared" si="143"/>
        <v>285</v>
      </c>
      <c r="G467" s="191">
        <f t="shared" si="143"/>
        <v>222.33333333333334</v>
      </c>
      <c r="H467" s="191">
        <f t="shared" si="143"/>
        <v>263.33333333333331</v>
      </c>
      <c r="I467" s="191">
        <f t="shared" si="143"/>
        <v>139.5</v>
      </c>
      <c r="J467" s="191">
        <f t="shared" si="143"/>
        <v>49.5</v>
      </c>
      <c r="K467" s="191" t="str">
        <f>K152</f>
        <v>-</v>
      </c>
      <c r="L467" s="191">
        <f t="shared" si="143"/>
        <v>1282.5</v>
      </c>
    </row>
    <row r="468" spans="1:12" s="155" customFormat="1" ht="11.25" customHeight="1">
      <c r="A468" s="64">
        <v>2011</v>
      </c>
      <c r="B468" s="191" t="str">
        <f t="shared" ref="B468:L468" si="144">B157</f>
        <v>-</v>
      </c>
      <c r="C468" s="191">
        <f t="shared" si="144"/>
        <v>60</v>
      </c>
      <c r="D468" s="191">
        <f t="shared" si="144"/>
        <v>325</v>
      </c>
      <c r="E468" s="191">
        <f t="shared" si="144"/>
        <v>229</v>
      </c>
      <c r="F468" s="191">
        <f t="shared" si="144"/>
        <v>22</v>
      </c>
      <c r="G468" s="191">
        <f t="shared" si="144"/>
        <v>101</v>
      </c>
      <c r="H468" s="191" t="str">
        <f t="shared" si="144"/>
        <v>-</v>
      </c>
      <c r="I468" s="191">
        <f t="shared" si="144"/>
        <v>11</v>
      </c>
      <c r="J468" s="191" t="str">
        <f t="shared" si="144"/>
        <v>-</v>
      </c>
      <c r="K468" s="191" t="str">
        <f t="shared" si="144"/>
        <v>-</v>
      </c>
      <c r="L468" s="191">
        <f t="shared" si="144"/>
        <v>748</v>
      </c>
    </row>
    <row r="469" spans="1:12" s="155" customFormat="1" ht="11.25" customHeight="1">
      <c r="A469" s="64">
        <v>2012</v>
      </c>
      <c r="B469" s="191" t="str">
        <f t="shared" ref="B469:L469" si="145">B158</f>
        <v>-</v>
      </c>
      <c r="C469" s="191">
        <f t="shared" si="145"/>
        <v>155</v>
      </c>
      <c r="D469" s="191">
        <f t="shared" si="145"/>
        <v>475</v>
      </c>
      <c r="E469" s="191">
        <f t="shared" si="145"/>
        <v>335</v>
      </c>
      <c r="F469" s="191">
        <f t="shared" si="145"/>
        <v>114</v>
      </c>
      <c r="G469" s="191">
        <f t="shared" si="145"/>
        <v>312</v>
      </c>
      <c r="H469" s="191">
        <f t="shared" si="145"/>
        <v>465</v>
      </c>
      <c r="I469" s="191">
        <f t="shared" si="145"/>
        <v>256</v>
      </c>
      <c r="J469" s="191" t="str">
        <f t="shared" si="145"/>
        <v>-</v>
      </c>
      <c r="K469" s="191" t="str">
        <f t="shared" si="145"/>
        <v>-</v>
      </c>
      <c r="L469" s="191">
        <f t="shared" si="145"/>
        <v>2112</v>
      </c>
    </row>
    <row r="470" spans="1:12" s="155" customFormat="1" ht="11.25" customHeight="1">
      <c r="A470" s="64">
        <v>2013</v>
      </c>
      <c r="B470" s="191" t="str">
        <f t="shared" ref="B470:L470" si="146">B159</f>
        <v>-</v>
      </c>
      <c r="C470" s="191">
        <f t="shared" si="146"/>
        <v>334</v>
      </c>
      <c r="D470" s="191">
        <f t="shared" si="146"/>
        <v>484</v>
      </c>
      <c r="E470" s="191">
        <f t="shared" si="146"/>
        <v>263</v>
      </c>
      <c r="F470" s="191">
        <f t="shared" si="146"/>
        <v>141</v>
      </c>
      <c r="G470" s="191">
        <f t="shared" si="146"/>
        <v>325</v>
      </c>
      <c r="H470" s="191">
        <f t="shared" si="146"/>
        <v>98</v>
      </c>
      <c r="I470" s="191">
        <f t="shared" si="146"/>
        <v>77</v>
      </c>
      <c r="J470" s="191" t="str">
        <f t="shared" si="146"/>
        <v>-</v>
      </c>
      <c r="K470" s="191" t="str">
        <f t="shared" si="146"/>
        <v>-</v>
      </c>
      <c r="L470" s="191">
        <f t="shared" si="146"/>
        <v>1722</v>
      </c>
    </row>
    <row r="471" spans="1:12" s="155" customFormat="1" ht="11.25" customHeight="1">
      <c r="A471" s="64">
        <v>2014</v>
      </c>
      <c r="B471" s="191" t="str">
        <f t="shared" ref="B471:L471" si="147">B160</f>
        <v>-</v>
      </c>
      <c r="C471" s="191">
        <f t="shared" si="147"/>
        <v>469</v>
      </c>
      <c r="D471" s="191">
        <f t="shared" si="147"/>
        <v>1076</v>
      </c>
      <c r="E471" s="191">
        <f t="shared" si="147"/>
        <v>507</v>
      </c>
      <c r="F471" s="191">
        <f t="shared" si="147"/>
        <v>354</v>
      </c>
      <c r="G471" s="191">
        <f t="shared" si="147"/>
        <v>932</v>
      </c>
      <c r="H471" s="191">
        <f t="shared" si="147"/>
        <v>255</v>
      </c>
      <c r="I471" s="191">
        <f t="shared" si="147"/>
        <v>104</v>
      </c>
      <c r="J471" s="191" t="str">
        <f t="shared" si="147"/>
        <v>-</v>
      </c>
      <c r="K471" s="191" t="str">
        <f t="shared" si="147"/>
        <v>-</v>
      </c>
      <c r="L471" s="191">
        <f t="shared" si="147"/>
        <v>3697</v>
      </c>
    </row>
    <row r="472" spans="1:12" s="155" customFormat="1" ht="11.25" customHeight="1">
      <c r="A472" s="64">
        <v>2015</v>
      </c>
      <c r="B472" s="191" t="str">
        <f t="shared" ref="B472:L472" si="148">B161</f>
        <v>-</v>
      </c>
      <c r="C472" s="191">
        <f t="shared" si="148"/>
        <v>738</v>
      </c>
      <c r="D472" s="191">
        <f t="shared" si="148"/>
        <v>317</v>
      </c>
      <c r="E472" s="191">
        <f t="shared" si="148"/>
        <v>230</v>
      </c>
      <c r="F472" s="191">
        <f t="shared" si="148"/>
        <v>782</v>
      </c>
      <c r="G472" s="191">
        <f t="shared" si="148"/>
        <v>530</v>
      </c>
      <c r="H472" s="191">
        <f t="shared" si="148"/>
        <v>155</v>
      </c>
      <c r="I472" s="191" t="str">
        <f t="shared" si="148"/>
        <v>-</v>
      </c>
      <c r="J472" s="191" t="str">
        <f t="shared" si="148"/>
        <v>-</v>
      </c>
      <c r="K472" s="191" t="str">
        <f t="shared" si="148"/>
        <v>-</v>
      </c>
      <c r="L472" s="191">
        <f t="shared" si="148"/>
        <v>2752</v>
      </c>
    </row>
    <row r="473" spans="1:12" s="155" customFormat="1" ht="11.25" customHeight="1">
      <c r="A473" s="64">
        <v>2016</v>
      </c>
      <c r="B473" s="191" t="str">
        <f t="shared" ref="B473:L473" si="149">B162</f>
        <v>-</v>
      </c>
      <c r="C473" s="191">
        <f t="shared" si="149"/>
        <v>666</v>
      </c>
      <c r="D473" s="191">
        <f t="shared" si="149"/>
        <v>625</v>
      </c>
      <c r="E473" s="191">
        <f t="shared" si="149"/>
        <v>309</v>
      </c>
      <c r="F473" s="191">
        <f t="shared" si="149"/>
        <v>388</v>
      </c>
      <c r="G473" s="191">
        <f t="shared" si="149"/>
        <v>547</v>
      </c>
      <c r="H473" s="191">
        <f t="shared" si="149"/>
        <v>217</v>
      </c>
      <c r="I473" s="191">
        <f t="shared" si="149"/>
        <v>4</v>
      </c>
      <c r="J473" s="191" t="str">
        <f t="shared" si="149"/>
        <v>-</v>
      </c>
      <c r="K473" s="191" t="str">
        <f t="shared" si="149"/>
        <v>-</v>
      </c>
      <c r="L473" s="191">
        <f t="shared" si="149"/>
        <v>2756</v>
      </c>
    </row>
    <row r="474" spans="1:12" s="155" customFormat="1" ht="11.25" customHeight="1">
      <c r="A474" s="64">
        <v>2017</v>
      </c>
      <c r="B474" s="191" t="str">
        <f t="shared" ref="B474:L474" si="150">B163</f>
        <v>-</v>
      </c>
      <c r="C474" s="191">
        <f t="shared" si="150"/>
        <v>99</v>
      </c>
      <c r="D474" s="191">
        <f t="shared" si="150"/>
        <v>149</v>
      </c>
      <c r="E474" s="191">
        <f t="shared" si="150"/>
        <v>345</v>
      </c>
      <c r="F474" s="191">
        <f t="shared" si="150"/>
        <v>647</v>
      </c>
      <c r="G474" s="191" t="str">
        <f t="shared" si="150"/>
        <v>-</v>
      </c>
      <c r="H474" s="191">
        <f t="shared" si="150"/>
        <v>18</v>
      </c>
      <c r="I474" s="191">
        <f t="shared" si="150"/>
        <v>6</v>
      </c>
      <c r="J474" s="191" t="str">
        <f t="shared" si="150"/>
        <v>-</v>
      </c>
      <c r="K474" s="191" t="str">
        <f t="shared" si="150"/>
        <v>-</v>
      </c>
      <c r="L474" s="191">
        <f t="shared" si="150"/>
        <v>1264</v>
      </c>
    </row>
    <row r="475" spans="1:12" s="155" customFormat="1" ht="11.25" customHeight="1">
      <c r="A475" s="64">
        <v>2018</v>
      </c>
      <c r="B475" s="191" t="str">
        <f t="shared" ref="B475:L475" si="151">B164</f>
        <v>-</v>
      </c>
      <c r="C475" s="191" t="str">
        <f t="shared" si="151"/>
        <v>-</v>
      </c>
      <c r="D475" s="191">
        <f t="shared" si="151"/>
        <v>161</v>
      </c>
      <c r="E475" s="191">
        <f t="shared" si="151"/>
        <v>119</v>
      </c>
      <c r="F475" s="191">
        <f t="shared" si="151"/>
        <v>191</v>
      </c>
      <c r="G475" s="191">
        <f t="shared" si="151"/>
        <v>534</v>
      </c>
      <c r="H475" s="191">
        <f t="shared" si="151"/>
        <v>36</v>
      </c>
      <c r="I475" s="191">
        <f t="shared" si="151"/>
        <v>2</v>
      </c>
      <c r="J475" s="191" t="str">
        <f t="shared" si="151"/>
        <v>-</v>
      </c>
      <c r="K475" s="191" t="str">
        <f t="shared" si="151"/>
        <v>-</v>
      </c>
      <c r="L475" s="191">
        <f t="shared" si="151"/>
        <v>1043</v>
      </c>
    </row>
    <row r="476" spans="1:12" s="155" customFormat="1" ht="11.25" customHeight="1">
      <c r="A476" s="64">
        <v>2019</v>
      </c>
      <c r="B476" s="191" t="str">
        <f t="shared" ref="B476:L476" si="152">B165</f>
        <v>-</v>
      </c>
      <c r="C476" s="191">
        <f t="shared" si="152"/>
        <v>30</v>
      </c>
      <c r="D476" s="191">
        <f t="shared" si="152"/>
        <v>60</v>
      </c>
      <c r="E476" s="191">
        <f t="shared" si="152"/>
        <v>235</v>
      </c>
      <c r="F476" s="191">
        <f t="shared" si="152"/>
        <v>831</v>
      </c>
      <c r="G476" s="191">
        <f t="shared" si="152"/>
        <v>356</v>
      </c>
      <c r="H476" s="191">
        <f t="shared" si="152"/>
        <v>75</v>
      </c>
      <c r="I476" s="191">
        <f t="shared" si="152"/>
        <v>9</v>
      </c>
      <c r="J476" s="191" t="str">
        <f t="shared" si="152"/>
        <v>-</v>
      </c>
      <c r="K476" s="191" t="str">
        <f t="shared" si="152"/>
        <v>-</v>
      </c>
      <c r="L476" s="191">
        <f t="shared" si="152"/>
        <v>1596</v>
      </c>
    </row>
    <row r="477" spans="1:12" s="155" customFormat="1" ht="11.25" customHeight="1">
      <c r="A477" s="64">
        <v>2020</v>
      </c>
      <c r="B477" s="191" t="str">
        <f t="shared" ref="B477:L477" si="153">B166</f>
        <v>-</v>
      </c>
      <c r="C477" s="191">
        <f t="shared" si="153"/>
        <v>91</v>
      </c>
      <c r="D477" s="191">
        <f t="shared" si="153"/>
        <v>77</v>
      </c>
      <c r="E477" s="191">
        <f t="shared" si="153"/>
        <v>276</v>
      </c>
      <c r="F477" s="191">
        <f t="shared" si="153"/>
        <v>401</v>
      </c>
      <c r="G477" s="191">
        <f t="shared" si="153"/>
        <v>216</v>
      </c>
      <c r="H477" s="191">
        <f t="shared" si="153"/>
        <v>111</v>
      </c>
      <c r="I477" s="191">
        <f t="shared" si="153"/>
        <v>13</v>
      </c>
      <c r="J477" s="191" t="str">
        <f t="shared" si="153"/>
        <v>-</v>
      </c>
      <c r="K477" s="191" t="str">
        <f t="shared" si="153"/>
        <v>-</v>
      </c>
      <c r="L477" s="191">
        <f t="shared" si="153"/>
        <v>1185</v>
      </c>
    </row>
    <row r="478" spans="1:12" s="155" customFormat="1" ht="11.25" customHeight="1">
      <c r="A478" s="64">
        <v>2021</v>
      </c>
      <c r="B478" s="191">
        <f t="shared" ref="B478:L478" si="154">B167</f>
        <v>32</v>
      </c>
      <c r="C478" s="191">
        <f t="shared" si="154"/>
        <v>342</v>
      </c>
      <c r="D478" s="191">
        <f t="shared" si="154"/>
        <v>157</v>
      </c>
      <c r="E478" s="191">
        <f t="shared" si="154"/>
        <v>57</v>
      </c>
      <c r="F478" s="191">
        <f t="shared" si="154"/>
        <v>261</v>
      </c>
      <c r="G478" s="191">
        <f t="shared" si="154"/>
        <v>222</v>
      </c>
      <c r="H478" s="191">
        <f t="shared" si="154"/>
        <v>15</v>
      </c>
      <c r="I478" s="191">
        <f t="shared" si="154"/>
        <v>4</v>
      </c>
      <c r="J478" s="191" t="str">
        <f t="shared" si="154"/>
        <v>-</v>
      </c>
      <c r="K478" s="191" t="str">
        <f t="shared" si="154"/>
        <v>-</v>
      </c>
      <c r="L478" s="191">
        <f t="shared" si="154"/>
        <v>1090</v>
      </c>
    </row>
    <row r="479" spans="1:12" s="155" customFormat="1" ht="11.25" customHeight="1">
      <c r="A479" s="64">
        <v>2022</v>
      </c>
      <c r="B479" s="191">
        <f t="shared" ref="B479:L479" si="155">B168</f>
        <v>165</v>
      </c>
      <c r="C479" s="191">
        <f t="shared" si="155"/>
        <v>263</v>
      </c>
      <c r="D479" s="191">
        <f t="shared" si="155"/>
        <v>194</v>
      </c>
      <c r="E479" s="191">
        <f t="shared" si="155"/>
        <v>355</v>
      </c>
      <c r="F479" s="191">
        <f t="shared" si="155"/>
        <v>272</v>
      </c>
      <c r="G479" s="191">
        <f t="shared" si="155"/>
        <v>211</v>
      </c>
      <c r="H479" s="191">
        <f t="shared" si="155"/>
        <v>17</v>
      </c>
      <c r="I479" s="191">
        <f t="shared" si="155"/>
        <v>8</v>
      </c>
      <c r="J479" s="191" t="str">
        <f t="shared" si="155"/>
        <v>-</v>
      </c>
      <c r="K479" s="191" t="str">
        <f t="shared" si="155"/>
        <v>-</v>
      </c>
      <c r="L479" s="191">
        <f t="shared" si="155"/>
        <v>1485</v>
      </c>
    </row>
    <row r="480" spans="1:12" s="155" customFormat="1" ht="11.25" customHeight="1">
      <c r="A480" s="64">
        <v>2023</v>
      </c>
      <c r="B480" s="191" t="str">
        <f t="shared" ref="B480:L481" si="156">B169</f>
        <v>-</v>
      </c>
      <c r="C480" s="191" t="str">
        <f t="shared" si="156"/>
        <v>-</v>
      </c>
      <c r="D480" s="191" t="str">
        <f t="shared" si="156"/>
        <v>-</v>
      </c>
      <c r="E480" s="191" t="str">
        <f t="shared" si="156"/>
        <v>-</v>
      </c>
      <c r="F480" s="191" t="str">
        <f t="shared" si="156"/>
        <v>-</v>
      </c>
      <c r="G480" s="191" t="str">
        <f t="shared" si="156"/>
        <v>-</v>
      </c>
      <c r="H480" s="191">
        <f t="shared" si="156"/>
        <v>127</v>
      </c>
      <c r="I480" s="191">
        <f t="shared" si="156"/>
        <v>0</v>
      </c>
      <c r="J480" s="191" t="str">
        <f t="shared" si="156"/>
        <v>-</v>
      </c>
      <c r="K480" s="191" t="str">
        <f t="shared" si="156"/>
        <v>-</v>
      </c>
      <c r="L480" s="191">
        <f t="shared" si="156"/>
        <v>127</v>
      </c>
    </row>
    <row r="481" spans="1:12" s="155" customFormat="1" ht="11.25" customHeight="1">
      <c r="A481" s="64" t="s">
        <v>346</v>
      </c>
      <c r="B481" s="191" t="str">
        <f t="shared" si="156"/>
        <v>-</v>
      </c>
      <c r="C481" s="191">
        <f t="shared" si="156"/>
        <v>115</v>
      </c>
      <c r="D481" s="191">
        <f t="shared" si="156"/>
        <v>449</v>
      </c>
      <c r="E481" s="191">
        <f t="shared" si="156"/>
        <v>219</v>
      </c>
      <c r="F481" s="191">
        <f t="shared" si="156"/>
        <v>73</v>
      </c>
      <c r="G481" s="191">
        <f t="shared" si="156"/>
        <v>205</v>
      </c>
      <c r="H481" s="191">
        <f t="shared" si="156"/>
        <v>48</v>
      </c>
      <c r="I481" s="191">
        <f t="shared" si="156"/>
        <v>5</v>
      </c>
      <c r="J481" s="191" t="str">
        <f t="shared" si="156"/>
        <v>-</v>
      </c>
      <c r="K481" s="191" t="str">
        <f t="shared" si="156"/>
        <v>-</v>
      </c>
      <c r="L481" s="191">
        <f t="shared" si="156"/>
        <v>1114</v>
      </c>
    </row>
    <row r="482" spans="1:12" s="155" customFormat="1" ht="11.25" customHeight="1">
      <c r="A482" s="192"/>
      <c r="B482" s="191"/>
      <c r="C482" s="191"/>
      <c r="D482" s="191"/>
      <c r="E482" s="191"/>
      <c r="F482" s="191"/>
      <c r="G482" s="191"/>
      <c r="H482" s="191"/>
      <c r="I482" s="191"/>
      <c r="J482" s="191"/>
      <c r="K482" s="191"/>
      <c r="L482" s="191"/>
    </row>
    <row r="483" spans="1:12" s="155" customFormat="1" ht="11.25" customHeight="1">
      <c r="A483" s="195" t="str">
        <f>A172</f>
        <v>Coos Bay</v>
      </c>
      <c r="B483" s="191"/>
      <c r="C483" s="191"/>
      <c r="D483" s="191"/>
      <c r="E483" s="191"/>
      <c r="F483" s="191"/>
      <c r="G483" s="191"/>
      <c r="H483" s="191"/>
      <c r="I483" s="191"/>
      <c r="J483" s="191"/>
      <c r="K483" s="191"/>
      <c r="L483" s="191"/>
    </row>
    <row r="484" spans="1:12" s="155" customFormat="1" ht="11.25" customHeight="1">
      <c r="A484" s="192" t="s">
        <v>102</v>
      </c>
      <c r="B484" s="191" t="s">
        <v>15</v>
      </c>
      <c r="C484" s="191" t="s">
        <v>15</v>
      </c>
      <c r="D484" s="191">
        <f t="shared" ref="D484:J484" si="157">AVERAGE(D183:D187)</f>
        <v>714.4</v>
      </c>
      <c r="E484" s="191">
        <f t="shared" si="157"/>
        <v>664.2</v>
      </c>
      <c r="F484" s="191">
        <f t="shared" si="157"/>
        <v>5159.2</v>
      </c>
      <c r="G484" s="191">
        <f t="shared" si="157"/>
        <v>2633.4</v>
      </c>
      <c r="H484" s="191">
        <f t="shared" si="157"/>
        <v>603.6</v>
      </c>
      <c r="I484" s="191">
        <f t="shared" si="157"/>
        <v>180.4</v>
      </c>
      <c r="J484" s="191">
        <f t="shared" si="157"/>
        <v>4.5999999999999996</v>
      </c>
      <c r="K484" s="191" t="s">
        <v>15</v>
      </c>
      <c r="L484" s="191">
        <f>AVERAGE(L183:L187)</f>
        <v>9959.7999999999993</v>
      </c>
    </row>
    <row r="485" spans="1:12" s="155" customFormat="1" ht="11.25" customHeight="1">
      <c r="A485" s="192" t="s">
        <v>10</v>
      </c>
      <c r="B485" s="191" t="s">
        <v>15</v>
      </c>
      <c r="C485" s="191" t="s">
        <v>15</v>
      </c>
      <c r="D485" s="191">
        <f t="shared" ref="D485:J485" si="158">AVERAGE(D188:D192)</f>
        <v>2737.2</v>
      </c>
      <c r="E485" s="191">
        <f t="shared" si="158"/>
        <v>2986.2</v>
      </c>
      <c r="F485" s="191">
        <f t="shared" si="158"/>
        <v>7267</v>
      </c>
      <c r="G485" s="191">
        <f t="shared" si="158"/>
        <v>4664.6000000000004</v>
      </c>
      <c r="H485" s="191">
        <f t="shared" si="158"/>
        <v>1588.2</v>
      </c>
      <c r="I485" s="191">
        <f t="shared" si="158"/>
        <v>964</v>
      </c>
      <c r="J485" s="191">
        <f t="shared" si="158"/>
        <v>497</v>
      </c>
      <c r="K485" s="191" t="s">
        <v>15</v>
      </c>
      <c r="L485" s="191">
        <f>AVERAGE(L188:L192)</f>
        <v>20306.599999999999</v>
      </c>
    </row>
    <row r="486" spans="1:12" s="155" customFormat="1" ht="11.25" customHeight="1">
      <c r="A486" s="192" t="s">
        <v>11</v>
      </c>
      <c r="B486" s="191" t="s">
        <v>15</v>
      </c>
      <c r="C486" s="191" t="s">
        <v>15</v>
      </c>
      <c r="D486" s="191">
        <f>AVERAGE(D193:D197)</f>
        <v>193.4</v>
      </c>
      <c r="E486" s="191">
        <f t="shared" ref="E486:J486" si="159">AVERAGE(E193:E197)</f>
        <v>696.25</v>
      </c>
      <c r="F486" s="191">
        <f t="shared" si="159"/>
        <v>553.66666666666663</v>
      </c>
      <c r="G486" s="191">
        <f t="shared" si="159"/>
        <v>418</v>
      </c>
      <c r="H486" s="191">
        <f t="shared" si="159"/>
        <v>287</v>
      </c>
      <c r="I486" s="191">
        <f t="shared" si="159"/>
        <v>254.8</v>
      </c>
      <c r="J486" s="191">
        <f t="shared" si="159"/>
        <v>87.666666666666671</v>
      </c>
      <c r="K486" s="191" t="s">
        <v>15</v>
      </c>
      <c r="L486" s="191">
        <f>AVERAGE(L193:L197)</f>
        <v>2011.4</v>
      </c>
    </row>
    <row r="487" spans="1:12" s="155" customFormat="1" ht="11.25" customHeight="1">
      <c r="A487" s="192" t="s">
        <v>12</v>
      </c>
      <c r="B487" s="191" t="s">
        <v>15</v>
      </c>
      <c r="C487" s="191" t="s">
        <v>15</v>
      </c>
      <c r="D487" s="191">
        <f>AVERAGE(D198:D202)</f>
        <v>291.39999999999998</v>
      </c>
      <c r="E487" s="191">
        <f t="shared" ref="E487:J487" si="160">AVERAGE(E198:E202)</f>
        <v>470.6</v>
      </c>
      <c r="F487" s="191">
        <f t="shared" si="160"/>
        <v>570</v>
      </c>
      <c r="G487" s="191">
        <f t="shared" si="160"/>
        <v>498.2</v>
      </c>
      <c r="H487" s="191">
        <f t="shared" si="160"/>
        <v>243.2</v>
      </c>
      <c r="I487" s="191">
        <f t="shared" si="160"/>
        <v>209</v>
      </c>
      <c r="J487" s="191">
        <f t="shared" si="160"/>
        <v>103.8</v>
      </c>
      <c r="K487" s="191" t="s">
        <v>15</v>
      </c>
      <c r="L487" s="191">
        <f>AVERAGE(L198:L202)</f>
        <v>2135.4</v>
      </c>
    </row>
    <row r="488" spans="1:12" s="155" customFormat="1" ht="11.25" customHeight="1">
      <c r="A488" s="64" t="s">
        <v>13</v>
      </c>
      <c r="B488" s="191">
        <f>AVERAGE(B203:B207)</f>
        <v>363.5</v>
      </c>
      <c r="C488" s="191">
        <f>AVERAGE(C203:C207)</f>
        <v>692</v>
      </c>
      <c r="D488" s="191">
        <f>AVERAGE(D203:D207)</f>
        <v>1088</v>
      </c>
      <c r="E488" s="191">
        <f t="shared" ref="E488:L488" si="161">AVERAGE(E203:E207)</f>
        <v>896.75</v>
      </c>
      <c r="F488" s="191">
        <f t="shared" si="161"/>
        <v>361</v>
      </c>
      <c r="G488" s="191">
        <f t="shared" si="161"/>
        <v>775.5</v>
      </c>
      <c r="H488" s="191">
        <f t="shared" si="161"/>
        <v>618.6</v>
      </c>
      <c r="I488" s="191">
        <f t="shared" si="161"/>
        <v>443.4</v>
      </c>
      <c r="J488" s="191">
        <f t="shared" si="161"/>
        <v>150.6</v>
      </c>
      <c r="K488" s="191">
        <f t="shared" si="161"/>
        <v>25.2</v>
      </c>
      <c r="L488" s="191">
        <f t="shared" si="161"/>
        <v>4935.2</v>
      </c>
    </row>
    <row r="489" spans="1:12" s="155" customFormat="1" ht="11.25" customHeight="1">
      <c r="A489" s="64" t="s">
        <v>14</v>
      </c>
      <c r="B489" s="191" t="str">
        <f>B208</f>
        <v>-</v>
      </c>
      <c r="C489" s="191">
        <f>AVERAGE(C208:C212)</f>
        <v>253</v>
      </c>
      <c r="D489" s="191">
        <f t="shared" ref="D489:L489" si="162">AVERAGE(D208:D212)</f>
        <v>529.5</v>
      </c>
      <c r="E489" s="191">
        <f t="shared" si="162"/>
        <v>393.5</v>
      </c>
      <c r="F489" s="191">
        <f t="shared" si="162"/>
        <v>168</v>
      </c>
      <c r="G489" s="191">
        <f t="shared" si="162"/>
        <v>614.5</v>
      </c>
      <c r="H489" s="191">
        <f t="shared" si="162"/>
        <v>82.666666666666671</v>
      </c>
      <c r="I489" s="191">
        <f t="shared" si="162"/>
        <v>115</v>
      </c>
      <c r="J489" s="191">
        <f t="shared" si="162"/>
        <v>109.66666666666667</v>
      </c>
      <c r="K489" s="191">
        <f t="shared" si="162"/>
        <v>26</v>
      </c>
      <c r="L489" s="191">
        <f t="shared" si="162"/>
        <v>945.4</v>
      </c>
    </row>
    <row r="490" spans="1:12" s="155" customFormat="1" ht="11.25" customHeight="1">
      <c r="A490" s="64">
        <v>2011</v>
      </c>
      <c r="B490" s="191" t="str">
        <f t="shared" ref="B490:L490" si="163">B213</f>
        <v>-</v>
      </c>
      <c r="C490" s="191">
        <f t="shared" si="163"/>
        <v>256</v>
      </c>
      <c r="D490" s="191">
        <f t="shared" si="163"/>
        <v>538</v>
      </c>
      <c r="E490" s="191">
        <f t="shared" si="163"/>
        <v>755</v>
      </c>
      <c r="F490" s="191">
        <f t="shared" si="163"/>
        <v>57</v>
      </c>
      <c r="G490" s="191">
        <f t="shared" si="163"/>
        <v>83</v>
      </c>
      <c r="H490" s="191">
        <f t="shared" si="163"/>
        <v>80</v>
      </c>
      <c r="I490" s="191">
        <f t="shared" si="163"/>
        <v>202</v>
      </c>
      <c r="J490" s="191">
        <f t="shared" si="163"/>
        <v>235</v>
      </c>
      <c r="K490" s="191" t="str">
        <f t="shared" si="163"/>
        <v>-</v>
      </c>
      <c r="L490" s="191">
        <f t="shared" si="163"/>
        <v>2206</v>
      </c>
    </row>
    <row r="491" spans="1:12" s="155" customFormat="1" ht="11.25" customHeight="1">
      <c r="A491" s="64">
        <v>2012</v>
      </c>
      <c r="B491" s="191" t="str">
        <f t="shared" ref="B491:L491" si="164">B214</f>
        <v>-</v>
      </c>
      <c r="C491" s="191">
        <f t="shared" si="164"/>
        <v>315</v>
      </c>
      <c r="D491" s="191">
        <f t="shared" si="164"/>
        <v>784</v>
      </c>
      <c r="E491" s="191">
        <f t="shared" si="164"/>
        <v>510</v>
      </c>
      <c r="F491" s="191">
        <f t="shared" si="164"/>
        <v>96</v>
      </c>
      <c r="G491" s="191">
        <f t="shared" si="164"/>
        <v>298</v>
      </c>
      <c r="H491" s="191">
        <f t="shared" si="164"/>
        <v>320</v>
      </c>
      <c r="I491" s="191">
        <f t="shared" si="164"/>
        <v>267</v>
      </c>
      <c r="J491" s="191">
        <f t="shared" si="164"/>
        <v>121</v>
      </c>
      <c r="K491" s="191" t="str">
        <f t="shared" si="164"/>
        <v>-</v>
      </c>
      <c r="L491" s="191">
        <f t="shared" si="164"/>
        <v>2711</v>
      </c>
    </row>
    <row r="492" spans="1:12" s="155" customFormat="1" ht="11.25" customHeight="1">
      <c r="A492" s="64">
        <v>2013</v>
      </c>
      <c r="B492" s="191" t="str">
        <f t="shared" ref="B492:L492" si="165">B215</f>
        <v>-</v>
      </c>
      <c r="C492" s="191">
        <f t="shared" si="165"/>
        <v>506</v>
      </c>
      <c r="D492" s="191">
        <f t="shared" si="165"/>
        <v>563</v>
      </c>
      <c r="E492" s="191">
        <f t="shared" si="165"/>
        <v>456</v>
      </c>
      <c r="F492" s="191">
        <f t="shared" si="165"/>
        <v>337</v>
      </c>
      <c r="G492" s="191">
        <f t="shared" si="165"/>
        <v>1626</v>
      </c>
      <c r="H492" s="191">
        <f t="shared" si="165"/>
        <v>1055</v>
      </c>
      <c r="I492" s="191">
        <f t="shared" si="165"/>
        <v>742</v>
      </c>
      <c r="J492" s="191">
        <f t="shared" si="165"/>
        <v>155</v>
      </c>
      <c r="K492" s="191" t="str">
        <f t="shared" si="165"/>
        <v>-</v>
      </c>
      <c r="L492" s="191">
        <f t="shared" si="165"/>
        <v>5440</v>
      </c>
    </row>
    <row r="493" spans="1:12" s="155" customFormat="1" ht="11.25" customHeight="1">
      <c r="A493" s="64">
        <v>2014</v>
      </c>
      <c r="B493" s="191" t="str">
        <f t="shared" ref="B493:L493" si="166">B216</f>
        <v>-</v>
      </c>
      <c r="C493" s="191">
        <f t="shared" si="166"/>
        <v>473</v>
      </c>
      <c r="D493" s="191">
        <f t="shared" si="166"/>
        <v>929</v>
      </c>
      <c r="E493" s="191">
        <f t="shared" si="166"/>
        <v>1052</v>
      </c>
      <c r="F493" s="191">
        <f t="shared" si="166"/>
        <v>648</v>
      </c>
      <c r="G493" s="191">
        <f t="shared" si="166"/>
        <v>1183</v>
      </c>
      <c r="H493" s="191">
        <f t="shared" si="166"/>
        <v>310</v>
      </c>
      <c r="I493" s="191">
        <f t="shared" si="166"/>
        <v>171</v>
      </c>
      <c r="J493" s="191">
        <f t="shared" si="166"/>
        <v>98</v>
      </c>
      <c r="K493" s="191" t="str">
        <f t="shared" si="166"/>
        <v>-</v>
      </c>
      <c r="L493" s="191">
        <f t="shared" si="166"/>
        <v>4864</v>
      </c>
    </row>
    <row r="494" spans="1:12" s="155" customFormat="1" ht="11.25" customHeight="1">
      <c r="A494" s="64">
        <v>2015</v>
      </c>
      <c r="B494" s="191" t="str">
        <f t="shared" ref="B494:L494" si="167">B217</f>
        <v>-</v>
      </c>
      <c r="C494" s="191">
        <f t="shared" si="167"/>
        <v>967</v>
      </c>
      <c r="D494" s="191">
        <f t="shared" si="167"/>
        <v>924</v>
      </c>
      <c r="E494" s="191">
        <f t="shared" si="167"/>
        <v>770</v>
      </c>
      <c r="F494" s="191">
        <f t="shared" si="167"/>
        <v>484</v>
      </c>
      <c r="G494" s="191">
        <f t="shared" si="167"/>
        <v>232</v>
      </c>
      <c r="H494" s="191">
        <f t="shared" si="167"/>
        <v>72</v>
      </c>
      <c r="I494" s="191">
        <f t="shared" si="167"/>
        <v>166</v>
      </c>
      <c r="J494" s="191">
        <f t="shared" si="167"/>
        <v>158</v>
      </c>
      <c r="K494" s="191" t="str">
        <f t="shared" si="167"/>
        <v>-</v>
      </c>
      <c r="L494" s="191">
        <f t="shared" si="167"/>
        <v>3773</v>
      </c>
    </row>
    <row r="495" spans="1:12" s="155" customFormat="1" ht="11.25" customHeight="1">
      <c r="A495" s="64">
        <v>2016</v>
      </c>
      <c r="B495" s="191" t="str">
        <f t="shared" ref="B495:L495" si="168">B218</f>
        <v>-</v>
      </c>
      <c r="C495" s="191">
        <f t="shared" si="168"/>
        <v>178</v>
      </c>
      <c r="D495" s="191">
        <f t="shared" si="168"/>
        <v>170</v>
      </c>
      <c r="E495" s="191">
        <f t="shared" si="168"/>
        <v>260</v>
      </c>
      <c r="F495" s="191">
        <f t="shared" si="168"/>
        <v>146</v>
      </c>
      <c r="G495" s="191">
        <f t="shared" si="168"/>
        <v>75</v>
      </c>
      <c r="H495" s="191">
        <f t="shared" si="168"/>
        <v>58</v>
      </c>
      <c r="I495" s="191">
        <f t="shared" si="168"/>
        <v>119</v>
      </c>
      <c r="J495" s="191">
        <f t="shared" si="168"/>
        <v>41</v>
      </c>
      <c r="K495" s="191" t="str">
        <f t="shared" si="168"/>
        <v>-</v>
      </c>
      <c r="L495" s="191">
        <f t="shared" si="168"/>
        <v>1047</v>
      </c>
    </row>
    <row r="496" spans="1:12" s="155" customFormat="1" ht="11.25" customHeight="1">
      <c r="A496" s="64">
        <v>2017</v>
      </c>
      <c r="B496" s="191" t="str">
        <f t="shared" ref="B496:L496" si="169">B219</f>
        <v>-</v>
      </c>
      <c r="C496" s="191" t="str">
        <f t="shared" si="169"/>
        <v>-</v>
      </c>
      <c r="D496" s="191" t="str">
        <f t="shared" si="169"/>
        <v>-</v>
      </c>
      <c r="E496" s="191" t="str">
        <f t="shared" si="169"/>
        <v>-</v>
      </c>
      <c r="F496" s="191" t="str">
        <f t="shared" si="169"/>
        <v>-</v>
      </c>
      <c r="G496" s="191" t="str">
        <f t="shared" si="169"/>
        <v>-</v>
      </c>
      <c r="H496" s="191" t="str">
        <f t="shared" si="169"/>
        <v>-</v>
      </c>
      <c r="I496" s="191">
        <f t="shared" si="169"/>
        <v>114</v>
      </c>
      <c r="J496" s="191">
        <f t="shared" si="169"/>
        <v>41</v>
      </c>
      <c r="K496" s="191" t="str">
        <f t="shared" si="169"/>
        <v>-</v>
      </c>
      <c r="L496" s="191">
        <f t="shared" si="169"/>
        <v>155</v>
      </c>
    </row>
    <row r="497" spans="1:12" s="155" customFormat="1" ht="11.25" customHeight="1">
      <c r="A497" s="64">
        <v>2018</v>
      </c>
      <c r="B497" s="191" t="str">
        <f t="shared" ref="B497:L497" si="170">B220</f>
        <v>-</v>
      </c>
      <c r="C497" s="191" t="str">
        <f t="shared" si="170"/>
        <v>-</v>
      </c>
      <c r="D497" s="191">
        <f t="shared" si="170"/>
        <v>127</v>
      </c>
      <c r="E497" s="191">
        <f t="shared" si="170"/>
        <v>270</v>
      </c>
      <c r="F497" s="191">
        <f t="shared" si="170"/>
        <v>91</v>
      </c>
      <c r="G497" s="191">
        <f t="shared" si="170"/>
        <v>97</v>
      </c>
      <c r="H497" s="191">
        <f t="shared" si="170"/>
        <v>21</v>
      </c>
      <c r="I497" s="191">
        <f t="shared" si="170"/>
        <v>89</v>
      </c>
      <c r="J497" s="191">
        <f t="shared" si="170"/>
        <v>83</v>
      </c>
      <c r="K497" s="191" t="str">
        <f t="shared" si="170"/>
        <v>-</v>
      </c>
      <c r="L497" s="191">
        <f t="shared" si="170"/>
        <v>778</v>
      </c>
    </row>
    <row r="498" spans="1:12" s="155" customFormat="1" ht="11.25" customHeight="1">
      <c r="A498" s="64">
        <v>2019</v>
      </c>
      <c r="B498" s="191" t="str">
        <f t="shared" ref="B498:L498" si="171">B221</f>
        <v>-</v>
      </c>
      <c r="C498" s="191">
        <f t="shared" si="171"/>
        <v>16</v>
      </c>
      <c r="D498" s="191">
        <f t="shared" si="171"/>
        <v>29</v>
      </c>
      <c r="E498" s="191">
        <f t="shared" si="171"/>
        <v>85</v>
      </c>
      <c r="F498" s="191">
        <f t="shared" si="171"/>
        <v>68</v>
      </c>
      <c r="G498" s="191">
        <f t="shared" si="171"/>
        <v>21</v>
      </c>
      <c r="H498" s="191">
        <f t="shared" si="171"/>
        <v>14</v>
      </c>
      <c r="I498" s="191">
        <f t="shared" si="171"/>
        <v>154</v>
      </c>
      <c r="J498" s="191" t="str">
        <f t="shared" si="171"/>
        <v>-</v>
      </c>
      <c r="K498" s="191" t="str">
        <f t="shared" si="171"/>
        <v>-</v>
      </c>
      <c r="L498" s="191">
        <f t="shared" si="171"/>
        <v>387</v>
      </c>
    </row>
    <row r="499" spans="1:12" s="155" customFormat="1" ht="11.25" customHeight="1">
      <c r="A499" s="64">
        <v>2020</v>
      </c>
      <c r="B499" s="191" t="str">
        <f t="shared" ref="B499:L499" si="172">B222</f>
        <v>-</v>
      </c>
      <c r="C499" s="191">
        <f t="shared" si="172"/>
        <v>43</v>
      </c>
      <c r="D499" s="191">
        <f t="shared" si="172"/>
        <v>11</v>
      </c>
      <c r="E499" s="191">
        <f t="shared" si="172"/>
        <v>43</v>
      </c>
      <c r="F499" s="191">
        <f t="shared" si="172"/>
        <v>140</v>
      </c>
      <c r="G499" s="191">
        <f t="shared" si="172"/>
        <v>23</v>
      </c>
      <c r="H499" s="191">
        <f t="shared" si="172"/>
        <v>29</v>
      </c>
      <c r="I499" s="191">
        <f t="shared" si="172"/>
        <v>174</v>
      </c>
      <c r="J499" s="191" t="str">
        <f t="shared" si="172"/>
        <v>-</v>
      </c>
      <c r="K499" s="191" t="str">
        <f t="shared" si="172"/>
        <v>-</v>
      </c>
      <c r="L499" s="191">
        <f t="shared" si="172"/>
        <v>463</v>
      </c>
    </row>
    <row r="500" spans="1:12" s="155" customFormat="1" ht="11.25" customHeight="1">
      <c r="A500" s="64">
        <v>2021</v>
      </c>
      <c r="B500" s="191" t="str">
        <f t="shared" ref="B500:L500" si="173">B223</f>
        <v>-</v>
      </c>
      <c r="C500" s="191" t="str">
        <f t="shared" si="173"/>
        <v>-</v>
      </c>
      <c r="D500" s="191">
        <f t="shared" si="173"/>
        <v>122</v>
      </c>
      <c r="E500" s="191">
        <f t="shared" si="173"/>
        <v>72</v>
      </c>
      <c r="F500" s="191">
        <f t="shared" si="173"/>
        <v>25</v>
      </c>
      <c r="G500" s="191">
        <f t="shared" si="173"/>
        <v>9</v>
      </c>
      <c r="H500" s="191">
        <f t="shared" si="173"/>
        <v>31</v>
      </c>
      <c r="I500" s="191">
        <f t="shared" si="173"/>
        <v>171</v>
      </c>
      <c r="J500" s="191" t="str">
        <f t="shared" si="173"/>
        <v>-</v>
      </c>
      <c r="K500" s="191" t="str">
        <f t="shared" si="173"/>
        <v>-</v>
      </c>
      <c r="L500" s="191">
        <f t="shared" si="173"/>
        <v>430</v>
      </c>
    </row>
    <row r="501" spans="1:12" s="155" customFormat="1" ht="11.25" customHeight="1">
      <c r="A501" s="64">
        <v>2022</v>
      </c>
      <c r="B501" s="191" t="str">
        <f t="shared" ref="B501:L501" si="174">B224</f>
        <v>-</v>
      </c>
      <c r="C501" s="191" t="str">
        <f t="shared" si="174"/>
        <v>-</v>
      </c>
      <c r="D501" s="191">
        <f t="shared" si="174"/>
        <v>119</v>
      </c>
      <c r="E501" s="191">
        <f t="shared" si="174"/>
        <v>11</v>
      </c>
      <c r="F501" s="191" t="str">
        <f t="shared" si="174"/>
        <v>-</v>
      </c>
      <c r="G501" s="191">
        <f t="shared" si="174"/>
        <v>1</v>
      </c>
      <c r="H501" s="191">
        <f t="shared" si="174"/>
        <v>17</v>
      </c>
      <c r="I501" s="191">
        <f t="shared" si="174"/>
        <v>112</v>
      </c>
      <c r="J501" s="191" t="str">
        <f t="shared" si="174"/>
        <v>-</v>
      </c>
      <c r="K501" s="191" t="str">
        <f t="shared" si="174"/>
        <v>-</v>
      </c>
      <c r="L501" s="191">
        <f t="shared" si="174"/>
        <v>260</v>
      </c>
    </row>
    <row r="502" spans="1:12" s="155" customFormat="1" ht="11.25" customHeight="1">
      <c r="A502" s="64">
        <v>2023</v>
      </c>
      <c r="B502" s="191" t="str">
        <f t="shared" ref="B502:L503" si="175">B225</f>
        <v>-</v>
      </c>
      <c r="C502" s="191" t="str">
        <f t="shared" si="175"/>
        <v>-</v>
      </c>
      <c r="D502" s="191" t="str">
        <f t="shared" si="175"/>
        <v>-</v>
      </c>
      <c r="E502" s="191" t="str">
        <f t="shared" si="175"/>
        <v>-</v>
      </c>
      <c r="F502" s="191" t="str">
        <f t="shared" si="175"/>
        <v>-</v>
      </c>
      <c r="G502" s="191" t="str">
        <f t="shared" si="175"/>
        <v>-</v>
      </c>
      <c r="H502" s="191">
        <f t="shared" si="175"/>
        <v>40</v>
      </c>
      <c r="I502" s="191">
        <f t="shared" si="175"/>
        <v>127</v>
      </c>
      <c r="J502" s="191">
        <f t="shared" si="175"/>
        <v>55</v>
      </c>
      <c r="K502" s="191" t="str">
        <f t="shared" si="175"/>
        <v>-</v>
      </c>
      <c r="L502" s="191">
        <f t="shared" si="175"/>
        <v>222</v>
      </c>
    </row>
    <row r="503" spans="1:12" s="155" customFormat="1" ht="11.25" customHeight="1">
      <c r="A503" s="64" t="s">
        <v>346</v>
      </c>
      <c r="B503" s="191" t="str">
        <f t="shared" si="175"/>
        <v>-</v>
      </c>
      <c r="C503" s="191">
        <f t="shared" si="175"/>
        <v>27</v>
      </c>
      <c r="D503" s="191">
        <f t="shared" si="175"/>
        <v>108</v>
      </c>
      <c r="E503" s="191">
        <f t="shared" si="175"/>
        <v>37</v>
      </c>
      <c r="F503" s="191">
        <f t="shared" si="175"/>
        <v>0</v>
      </c>
      <c r="G503" s="191">
        <f t="shared" si="175"/>
        <v>46</v>
      </c>
      <c r="H503" s="191">
        <f t="shared" si="175"/>
        <v>25</v>
      </c>
      <c r="I503" s="191">
        <f t="shared" si="175"/>
        <v>170</v>
      </c>
      <c r="J503" s="191" t="str">
        <f t="shared" si="175"/>
        <v>-</v>
      </c>
      <c r="K503" s="191" t="str">
        <f t="shared" si="175"/>
        <v>-</v>
      </c>
      <c r="L503" s="191">
        <f t="shared" si="175"/>
        <v>413</v>
      </c>
    </row>
    <row r="504" spans="1:12" s="155" customFormat="1" ht="11.25" customHeight="1">
      <c r="A504" s="64"/>
      <c r="B504" s="191"/>
      <c r="C504" s="191"/>
      <c r="D504" s="191"/>
      <c r="E504" s="191"/>
      <c r="F504" s="191"/>
      <c r="G504" s="191"/>
      <c r="H504" s="191"/>
      <c r="I504" s="191"/>
      <c r="J504" s="191"/>
      <c r="K504" s="191"/>
      <c r="L504" s="191"/>
    </row>
    <row r="505" spans="1:12" s="155" customFormat="1" ht="11.25" customHeight="1">
      <c r="A505" s="279" t="s">
        <v>104</v>
      </c>
      <c r="B505" s="279"/>
      <c r="C505" s="279"/>
      <c r="D505" s="279"/>
      <c r="E505" s="279"/>
      <c r="F505" s="279"/>
      <c r="G505" s="279"/>
      <c r="H505" s="279"/>
      <c r="I505" s="279"/>
      <c r="J505" s="279"/>
      <c r="K505" s="279"/>
      <c r="L505" s="279"/>
    </row>
    <row r="506" spans="1:12" s="155" customFormat="1" ht="11.25" customHeight="1">
      <c r="A506" s="287" t="s">
        <v>96</v>
      </c>
      <c r="B506" s="194"/>
      <c r="C506" s="194"/>
      <c r="D506" s="194"/>
      <c r="E506" s="194"/>
      <c r="F506" s="194"/>
      <c r="G506" s="194"/>
      <c r="H506" s="194"/>
      <c r="I506" s="194"/>
      <c r="J506" s="194"/>
      <c r="K506" s="194"/>
      <c r="L506" s="194"/>
    </row>
    <row r="507" spans="1:12" s="155" customFormat="1" ht="11.25" customHeight="1">
      <c r="A507" s="286"/>
      <c r="B507" s="190" t="s">
        <v>61</v>
      </c>
      <c r="C507" s="190" t="s">
        <v>20</v>
      </c>
      <c r="D507" s="190" t="s">
        <v>21</v>
      </c>
      <c r="E507" s="190" t="s">
        <v>22</v>
      </c>
      <c r="F507" s="190" t="s">
        <v>23</v>
      </c>
      <c r="G507" s="190" t="s">
        <v>24</v>
      </c>
      <c r="H507" s="190" t="s">
        <v>25</v>
      </c>
      <c r="I507" s="190" t="s">
        <v>26</v>
      </c>
      <c r="J507" s="190" t="s">
        <v>62</v>
      </c>
      <c r="K507" s="190" t="s">
        <v>97</v>
      </c>
      <c r="L507" s="190" t="s">
        <v>8</v>
      </c>
    </row>
    <row r="508" spans="1:12" s="155" customFormat="1" ht="11.25" customHeight="1">
      <c r="A508" s="196" t="s">
        <v>84</v>
      </c>
      <c r="B508" s="191"/>
      <c r="C508" s="191"/>
      <c r="D508" s="191"/>
      <c r="E508" s="191"/>
      <c r="F508" s="191"/>
      <c r="G508" s="191"/>
      <c r="H508" s="191"/>
      <c r="I508" s="191"/>
      <c r="J508" s="191"/>
      <c r="K508" s="191"/>
      <c r="L508" s="191"/>
    </row>
    <row r="509" spans="1:12" s="155" customFormat="1" ht="11.25" customHeight="1">
      <c r="A509" s="197" t="s">
        <v>102</v>
      </c>
      <c r="B509" s="191" t="s">
        <v>15</v>
      </c>
      <c r="C509" s="191" t="s">
        <v>15</v>
      </c>
      <c r="D509" s="191">
        <f t="shared" ref="D509:J509" si="176">AVERAGE(D239:D243)</f>
        <v>265.39999999999998</v>
      </c>
      <c r="E509" s="191">
        <f t="shared" si="176"/>
        <v>188</v>
      </c>
      <c r="F509" s="191">
        <f t="shared" si="176"/>
        <v>1366.6</v>
      </c>
      <c r="G509" s="191">
        <f t="shared" si="176"/>
        <v>1708.4</v>
      </c>
      <c r="H509" s="191">
        <f t="shared" si="176"/>
        <v>426.8</v>
      </c>
      <c r="I509" s="191">
        <f t="shared" si="176"/>
        <v>732</v>
      </c>
      <c r="J509" s="191">
        <f t="shared" si="176"/>
        <v>336.4</v>
      </c>
      <c r="K509" s="191" t="s">
        <v>15</v>
      </c>
      <c r="L509" s="191">
        <f>AVERAGE(L239:L243)</f>
        <v>5023.6000000000004</v>
      </c>
    </row>
    <row r="510" spans="1:12" s="155" customFormat="1" ht="11.25" customHeight="1">
      <c r="A510" s="197" t="s">
        <v>10</v>
      </c>
      <c r="B510" s="191" t="s">
        <v>15</v>
      </c>
      <c r="C510" s="191" t="s">
        <v>15</v>
      </c>
      <c r="D510" s="191">
        <f t="shared" ref="D510:J510" si="177">AVERAGE(D244:D248)</f>
        <v>319.2</v>
      </c>
      <c r="E510" s="191">
        <f t="shared" si="177"/>
        <v>646.75</v>
      </c>
      <c r="F510" s="191">
        <f t="shared" si="177"/>
        <v>556</v>
      </c>
      <c r="G510" s="191">
        <f t="shared" si="177"/>
        <v>607</v>
      </c>
      <c r="H510" s="191">
        <f t="shared" si="177"/>
        <v>124.66666666666667</v>
      </c>
      <c r="I510" s="191">
        <f t="shared" si="177"/>
        <v>224</v>
      </c>
      <c r="J510" s="191">
        <f t="shared" si="177"/>
        <v>217.33333333333334</v>
      </c>
      <c r="K510" s="191" t="s">
        <v>15</v>
      </c>
      <c r="L510" s="191">
        <f>AVERAGE(L244:L248)</f>
        <v>1651.6</v>
      </c>
    </row>
    <row r="511" spans="1:12" s="155" customFormat="1" ht="11.25" customHeight="1">
      <c r="A511" s="197" t="s">
        <v>11</v>
      </c>
      <c r="B511" s="191" t="s">
        <v>15</v>
      </c>
      <c r="C511" s="191" t="s">
        <v>15</v>
      </c>
      <c r="D511" s="191">
        <f>AVERAGE(D249:D253)</f>
        <v>45</v>
      </c>
      <c r="E511" s="191" t="s">
        <v>15</v>
      </c>
      <c r="F511" s="191">
        <f>AVERAGE(F249:F253)</f>
        <v>48</v>
      </c>
      <c r="G511" s="191">
        <f>AVERAGE(G249:G253)</f>
        <v>56</v>
      </c>
      <c r="H511" s="191">
        <f>AVERAGE(H249:H253)</f>
        <v>22</v>
      </c>
      <c r="I511" s="191">
        <f>AVERAGE(I249:I253)</f>
        <v>185.5</v>
      </c>
      <c r="J511" s="191" t="s">
        <v>15</v>
      </c>
      <c r="K511" s="191" t="s">
        <v>15</v>
      </c>
      <c r="L511" s="191">
        <f>AVERAGE(L249:L253)</f>
        <v>195.66666666666666</v>
      </c>
    </row>
    <row r="512" spans="1:12" s="155" customFormat="1" ht="11.25" customHeight="1">
      <c r="A512" s="197" t="s">
        <v>12</v>
      </c>
      <c r="B512" s="191" t="s">
        <v>15</v>
      </c>
      <c r="C512" s="191" t="s">
        <v>15</v>
      </c>
      <c r="D512" s="191">
        <f>AVERAGE(D254:D258)</f>
        <v>55.4</v>
      </c>
      <c r="E512" s="191" t="s">
        <v>15</v>
      </c>
      <c r="F512" s="191" t="s">
        <v>15</v>
      </c>
      <c r="G512" s="191">
        <f>AVERAGE(G254:G258)</f>
        <v>79.8</v>
      </c>
      <c r="H512" s="191">
        <f>AVERAGE(H254:H258)</f>
        <v>47</v>
      </c>
      <c r="I512" s="191">
        <f>AVERAGE(I254:I258)</f>
        <v>150.4</v>
      </c>
      <c r="J512" s="191" t="s">
        <v>15</v>
      </c>
      <c r="K512" s="191" t="s">
        <v>15</v>
      </c>
      <c r="L512" s="191">
        <f>AVERAGE(L254:L258)</f>
        <v>316.2</v>
      </c>
    </row>
    <row r="513" spans="1:12" s="155" customFormat="1" ht="11.25" customHeight="1">
      <c r="A513" s="8" t="s">
        <v>13</v>
      </c>
      <c r="B513" s="191">
        <f>AVERAGE(B259:B263)</f>
        <v>2.75</v>
      </c>
      <c r="C513" s="191">
        <f>AVERAGE(C259:C263)</f>
        <v>8</v>
      </c>
      <c r="D513" s="191">
        <f>AVERAGE(D259:D263)</f>
        <v>40</v>
      </c>
      <c r="E513" s="191">
        <f t="shared" ref="E513:L513" si="178">AVERAGE(E259:E263)</f>
        <v>80.75</v>
      </c>
      <c r="F513" s="191">
        <f t="shared" si="178"/>
        <v>97.666666666666671</v>
      </c>
      <c r="G513" s="191">
        <f t="shared" si="178"/>
        <v>94</v>
      </c>
      <c r="H513" s="191">
        <f t="shared" si="178"/>
        <v>84.2</v>
      </c>
      <c r="I513" s="191">
        <f t="shared" si="178"/>
        <v>108</v>
      </c>
      <c r="J513" s="191">
        <f t="shared" si="178"/>
        <v>12.666666666666666</v>
      </c>
      <c r="K513" s="191" t="s">
        <v>15</v>
      </c>
      <c r="L513" s="191">
        <f t="shared" si="178"/>
        <v>438.8</v>
      </c>
    </row>
    <row r="514" spans="1:12" s="155" customFormat="1" ht="11.25" customHeight="1">
      <c r="A514" s="64" t="s">
        <v>14</v>
      </c>
      <c r="B514" s="191" t="str">
        <f>B264</f>
        <v>-</v>
      </c>
      <c r="C514" s="191">
        <f>AVERAGE(C264:C268)</f>
        <v>6</v>
      </c>
      <c r="D514" s="191">
        <f t="shared" ref="D514:J514" si="179">AVERAGE(D264:D268)</f>
        <v>25.5</v>
      </c>
      <c r="E514" s="191">
        <f t="shared" si="179"/>
        <v>138</v>
      </c>
      <c r="F514" s="191">
        <f t="shared" si="179"/>
        <v>62.5</v>
      </c>
      <c r="G514" s="191">
        <f t="shared" si="179"/>
        <v>67.5</v>
      </c>
      <c r="H514" s="191">
        <f t="shared" si="179"/>
        <v>33</v>
      </c>
      <c r="I514" s="191">
        <f t="shared" si="179"/>
        <v>80.25</v>
      </c>
      <c r="J514" s="191">
        <f t="shared" si="179"/>
        <v>19.5</v>
      </c>
      <c r="K514" s="191" t="str">
        <f>K264</f>
        <v>-</v>
      </c>
      <c r="L514" s="191">
        <f>AVERAGE(L264:L268)</f>
        <v>220.25</v>
      </c>
    </row>
    <row r="515" spans="1:12" s="155" customFormat="1" ht="11.25" customHeight="1">
      <c r="A515" s="8">
        <v>2011</v>
      </c>
      <c r="B515" s="191" t="str">
        <f t="shared" ref="B515:L515" si="180">B269</f>
        <v>-</v>
      </c>
      <c r="C515" s="191" t="str">
        <f t="shared" si="180"/>
        <v>-</v>
      </c>
      <c r="D515" s="191">
        <f t="shared" si="180"/>
        <v>60</v>
      </c>
      <c r="E515" s="191">
        <f t="shared" si="180"/>
        <v>60</v>
      </c>
      <c r="F515" s="191">
        <f t="shared" si="180"/>
        <v>8</v>
      </c>
      <c r="G515" s="191">
        <f t="shared" si="180"/>
        <v>86</v>
      </c>
      <c r="H515" s="191" t="str">
        <f t="shared" si="180"/>
        <v>-</v>
      </c>
      <c r="I515" s="191">
        <f t="shared" si="180"/>
        <v>75</v>
      </c>
      <c r="J515" s="191" t="str">
        <f t="shared" si="180"/>
        <v>-</v>
      </c>
      <c r="K515" s="191" t="str">
        <f t="shared" si="180"/>
        <v>-</v>
      </c>
      <c r="L515" s="191">
        <f t="shared" si="180"/>
        <v>289</v>
      </c>
    </row>
    <row r="516" spans="1:12" s="155" customFormat="1" ht="11.25" customHeight="1">
      <c r="A516" s="8">
        <v>2012</v>
      </c>
      <c r="B516" s="191" t="str">
        <f t="shared" ref="B516:L516" si="181">B270</f>
        <v>-</v>
      </c>
      <c r="C516" s="191" t="str">
        <f t="shared" si="181"/>
        <v>- -</v>
      </c>
      <c r="D516" s="191">
        <f t="shared" si="181"/>
        <v>23</v>
      </c>
      <c r="E516" s="191">
        <f t="shared" si="181"/>
        <v>118</v>
      </c>
      <c r="F516" s="191">
        <f t="shared" si="181"/>
        <v>90</v>
      </c>
      <c r="G516" s="191">
        <f t="shared" si="181"/>
        <v>67</v>
      </c>
      <c r="H516" s="191">
        <f t="shared" si="181"/>
        <v>43</v>
      </c>
      <c r="I516" s="191">
        <f t="shared" si="181"/>
        <v>41</v>
      </c>
      <c r="J516" s="191" t="str">
        <f t="shared" si="181"/>
        <v>-</v>
      </c>
      <c r="K516" s="191" t="str">
        <f t="shared" si="181"/>
        <v>-</v>
      </c>
      <c r="L516" s="191">
        <f t="shared" si="181"/>
        <v>382</v>
      </c>
    </row>
    <row r="517" spans="1:12" s="155" customFormat="1" ht="11.25" customHeight="1">
      <c r="A517" s="8">
        <v>2013</v>
      </c>
      <c r="B517" s="191" t="str">
        <f t="shared" ref="B517:L517" si="182">B271</f>
        <v>-</v>
      </c>
      <c r="C517" s="191">
        <f t="shared" si="182"/>
        <v>13</v>
      </c>
      <c r="D517" s="191">
        <f t="shared" si="182"/>
        <v>3</v>
      </c>
      <c r="E517" s="191">
        <f t="shared" si="182"/>
        <v>107</v>
      </c>
      <c r="F517" s="191">
        <f t="shared" si="182"/>
        <v>284</v>
      </c>
      <c r="G517" s="191">
        <f t="shared" si="182"/>
        <v>208</v>
      </c>
      <c r="H517" s="191">
        <f t="shared" si="182"/>
        <v>40</v>
      </c>
      <c r="I517" s="191">
        <f t="shared" si="182"/>
        <v>52</v>
      </c>
      <c r="J517" s="191" t="str">
        <f t="shared" si="182"/>
        <v>-</v>
      </c>
      <c r="K517" s="191" t="str">
        <f t="shared" si="182"/>
        <v>-</v>
      </c>
      <c r="L517" s="191">
        <f t="shared" si="182"/>
        <v>707</v>
      </c>
    </row>
    <row r="518" spans="1:12" s="155" customFormat="1" ht="11.25" customHeight="1">
      <c r="A518" s="8">
        <v>2014</v>
      </c>
      <c r="B518" s="191" t="str">
        <f t="shared" ref="B518:L518" si="183">B272</f>
        <v>-</v>
      </c>
      <c r="C518" s="191">
        <f t="shared" si="183"/>
        <v>10</v>
      </c>
      <c r="D518" s="191">
        <f t="shared" si="183"/>
        <v>471</v>
      </c>
      <c r="E518" s="191">
        <f t="shared" si="183"/>
        <v>82</v>
      </c>
      <c r="F518" s="191">
        <f t="shared" si="183"/>
        <v>38</v>
      </c>
      <c r="G518" s="191">
        <f t="shared" si="183"/>
        <v>70</v>
      </c>
      <c r="H518" s="191">
        <f t="shared" si="183"/>
        <v>21</v>
      </c>
      <c r="I518" s="191">
        <f t="shared" si="183"/>
        <v>78</v>
      </c>
      <c r="J518" s="191" t="str">
        <f t="shared" si="183"/>
        <v>-</v>
      </c>
      <c r="K518" s="191" t="str">
        <f t="shared" si="183"/>
        <v>-</v>
      </c>
      <c r="L518" s="191">
        <f t="shared" si="183"/>
        <v>770</v>
      </c>
    </row>
    <row r="519" spans="1:12" s="155" customFormat="1" ht="11.25" customHeight="1">
      <c r="A519" s="8">
        <v>2015</v>
      </c>
      <c r="B519" s="191" t="str">
        <f t="shared" ref="B519:L519" si="184">B273</f>
        <v>-</v>
      </c>
      <c r="C519" s="191">
        <f t="shared" si="184"/>
        <v>12</v>
      </c>
      <c r="D519" s="191">
        <f t="shared" si="184"/>
        <v>150</v>
      </c>
      <c r="E519" s="191">
        <f t="shared" si="184"/>
        <v>100</v>
      </c>
      <c r="F519" s="191">
        <f t="shared" si="184"/>
        <v>90</v>
      </c>
      <c r="G519" s="191">
        <f t="shared" si="184"/>
        <v>24</v>
      </c>
      <c r="H519" s="191" t="str">
        <f t="shared" si="184"/>
        <v>-</v>
      </c>
      <c r="I519" s="191">
        <f t="shared" si="184"/>
        <v>144</v>
      </c>
      <c r="J519" s="191" t="str">
        <f t="shared" si="184"/>
        <v>-</v>
      </c>
      <c r="K519" s="191" t="str">
        <f t="shared" si="184"/>
        <v>-</v>
      </c>
      <c r="L519" s="191">
        <f t="shared" si="184"/>
        <v>520</v>
      </c>
    </row>
    <row r="520" spans="1:12" s="155" customFormat="1" ht="11.25" customHeight="1">
      <c r="A520" s="64">
        <v>2016</v>
      </c>
      <c r="B520" s="191" t="str">
        <f t="shared" ref="B520:L520" si="185">B274</f>
        <v>-</v>
      </c>
      <c r="C520" s="191">
        <f t="shared" si="185"/>
        <v>7</v>
      </c>
      <c r="D520" s="191">
        <f t="shared" si="185"/>
        <v>13</v>
      </c>
      <c r="E520" s="191">
        <f t="shared" si="185"/>
        <v>47</v>
      </c>
      <c r="F520" s="191">
        <f t="shared" si="185"/>
        <v>8</v>
      </c>
      <c r="G520" s="191" t="str">
        <f t="shared" si="185"/>
        <v>-</v>
      </c>
      <c r="H520" s="191" t="str">
        <f t="shared" si="185"/>
        <v>-</v>
      </c>
      <c r="I520" s="191">
        <f t="shared" si="185"/>
        <v>52</v>
      </c>
      <c r="J520" s="191" t="str">
        <f t="shared" si="185"/>
        <v>-</v>
      </c>
      <c r="K520" s="191" t="str">
        <f t="shared" si="185"/>
        <v>-</v>
      </c>
      <c r="L520" s="191">
        <f t="shared" si="185"/>
        <v>127</v>
      </c>
    </row>
    <row r="521" spans="1:12" s="155" customFormat="1" ht="11.25" customHeight="1">
      <c r="A521" s="64">
        <v>2017</v>
      </c>
      <c r="B521" s="191" t="str">
        <f t="shared" ref="B521:L521" si="186">B275</f>
        <v>-</v>
      </c>
      <c r="C521" s="191" t="str">
        <f t="shared" si="186"/>
        <v>-</v>
      </c>
      <c r="D521" s="191" t="str">
        <f t="shared" si="186"/>
        <v>-</v>
      </c>
      <c r="E521" s="191" t="str">
        <f t="shared" si="186"/>
        <v>-</v>
      </c>
      <c r="F521" s="191" t="str">
        <f t="shared" si="186"/>
        <v>-</v>
      </c>
      <c r="G521" s="191" t="str">
        <f t="shared" si="186"/>
        <v>-</v>
      </c>
      <c r="H521" s="191" t="str">
        <f t="shared" si="186"/>
        <v>-</v>
      </c>
      <c r="I521" s="191">
        <f t="shared" si="186"/>
        <v>109</v>
      </c>
      <c r="J521" s="191" t="str">
        <f t="shared" si="186"/>
        <v>-</v>
      </c>
      <c r="K521" s="191" t="str">
        <f t="shared" si="186"/>
        <v>-</v>
      </c>
      <c r="L521" s="191">
        <f t="shared" si="186"/>
        <v>109</v>
      </c>
    </row>
    <row r="522" spans="1:12" s="155" customFormat="1" ht="11.25" customHeight="1">
      <c r="A522" s="64">
        <v>2018</v>
      </c>
      <c r="B522" s="191" t="str">
        <f t="shared" ref="B522:L522" si="187">B276</f>
        <v>-</v>
      </c>
      <c r="C522" s="191" t="str">
        <f t="shared" si="187"/>
        <v>-</v>
      </c>
      <c r="D522" s="191">
        <f t="shared" si="187"/>
        <v>37</v>
      </c>
      <c r="E522" s="191">
        <f t="shared" si="187"/>
        <v>127</v>
      </c>
      <c r="F522" s="191">
        <f t="shared" si="187"/>
        <v>123</v>
      </c>
      <c r="G522" s="191">
        <f t="shared" si="187"/>
        <v>73</v>
      </c>
      <c r="H522" s="191" t="str">
        <f t="shared" si="187"/>
        <v>-</v>
      </c>
      <c r="I522" s="191">
        <f t="shared" si="187"/>
        <v>115</v>
      </c>
      <c r="J522" s="191" t="str">
        <f t="shared" si="187"/>
        <v>-</v>
      </c>
      <c r="K522" s="191" t="str">
        <f t="shared" si="187"/>
        <v>-</v>
      </c>
      <c r="L522" s="191">
        <f t="shared" si="187"/>
        <v>475</v>
      </c>
    </row>
    <row r="523" spans="1:12" s="155" customFormat="1" ht="11.25" customHeight="1">
      <c r="A523" s="64">
        <v>2019</v>
      </c>
      <c r="B523" s="191" t="str">
        <f t="shared" ref="B523:L523" si="188">B277</f>
        <v>-</v>
      </c>
      <c r="C523" s="191">
        <f t="shared" si="188"/>
        <v>2</v>
      </c>
      <c r="D523" s="191">
        <f t="shared" si="188"/>
        <v>7</v>
      </c>
      <c r="E523" s="191">
        <f t="shared" si="188"/>
        <v>21</v>
      </c>
      <c r="F523" s="191">
        <f t="shared" si="188"/>
        <v>71</v>
      </c>
      <c r="G523" s="191">
        <f t="shared" si="188"/>
        <v>135</v>
      </c>
      <c r="H523" s="191" t="str">
        <f t="shared" si="188"/>
        <v>-</v>
      </c>
      <c r="I523" s="191" t="str">
        <f t="shared" si="188"/>
        <v>-</v>
      </c>
      <c r="J523" s="191" t="str">
        <f t="shared" si="188"/>
        <v>-</v>
      </c>
      <c r="K523" s="191" t="str">
        <f t="shared" si="188"/>
        <v>-</v>
      </c>
      <c r="L523" s="191">
        <f t="shared" si="188"/>
        <v>236</v>
      </c>
    </row>
    <row r="524" spans="1:12" s="155" customFormat="1" ht="11.25" customHeight="1">
      <c r="A524" s="64">
        <v>2020</v>
      </c>
      <c r="B524" s="191" t="str">
        <f t="shared" ref="B524:L524" si="189">B278</f>
        <v>-</v>
      </c>
      <c r="C524" s="191">
        <f t="shared" si="189"/>
        <v>1</v>
      </c>
      <c r="D524" s="191">
        <f t="shared" si="189"/>
        <v>3</v>
      </c>
      <c r="E524" s="191">
        <f t="shared" si="189"/>
        <v>47</v>
      </c>
      <c r="F524" s="191">
        <f t="shared" si="189"/>
        <v>72</v>
      </c>
      <c r="G524" s="191" t="str">
        <f t="shared" si="189"/>
        <v>-</v>
      </c>
      <c r="H524" s="191" t="str">
        <f t="shared" si="189"/>
        <v>-</v>
      </c>
      <c r="I524" s="191" t="str">
        <f t="shared" si="189"/>
        <v>-</v>
      </c>
      <c r="J524" s="191" t="str">
        <f t="shared" si="189"/>
        <v>-</v>
      </c>
      <c r="K524" s="191" t="str">
        <f t="shared" si="189"/>
        <v>-</v>
      </c>
      <c r="L524" s="191">
        <f t="shared" si="189"/>
        <v>123</v>
      </c>
    </row>
    <row r="525" spans="1:12" s="155" customFormat="1" ht="11.25" customHeight="1">
      <c r="A525" s="64">
        <v>2021</v>
      </c>
      <c r="B525" s="191">
        <f t="shared" ref="B525:L525" si="190">B279</f>
        <v>1</v>
      </c>
      <c r="C525" s="191">
        <f t="shared" si="190"/>
        <v>2</v>
      </c>
      <c r="D525" s="191">
        <f t="shared" si="190"/>
        <v>4</v>
      </c>
      <c r="E525" s="191">
        <f t="shared" si="190"/>
        <v>55</v>
      </c>
      <c r="F525" s="191">
        <f t="shared" si="190"/>
        <v>57</v>
      </c>
      <c r="G525" s="191" t="str">
        <f t="shared" si="190"/>
        <v>-</v>
      </c>
      <c r="H525" s="191" t="str">
        <f t="shared" si="190"/>
        <v>-</v>
      </c>
      <c r="I525" s="191" t="str">
        <f t="shared" si="190"/>
        <v>-</v>
      </c>
      <c r="J525" s="191" t="str">
        <f t="shared" si="190"/>
        <v>-</v>
      </c>
      <c r="K525" s="191" t="str">
        <f t="shared" si="190"/>
        <v>-</v>
      </c>
      <c r="L525" s="191">
        <f t="shared" si="190"/>
        <v>119</v>
      </c>
    </row>
    <row r="526" spans="1:12" s="155" customFormat="1" ht="11.25" customHeight="1">
      <c r="A526" s="64">
        <v>2022</v>
      </c>
      <c r="B526" s="191" t="str">
        <f t="shared" ref="B526:L526" si="191">B280</f>
        <v>-</v>
      </c>
      <c r="C526" s="191">
        <f t="shared" si="191"/>
        <v>4</v>
      </c>
      <c r="D526" s="191" t="str">
        <f t="shared" si="191"/>
        <v>-</v>
      </c>
      <c r="E526" s="191">
        <f t="shared" si="191"/>
        <v>72</v>
      </c>
      <c r="F526" s="191">
        <f t="shared" si="191"/>
        <v>15</v>
      </c>
      <c r="G526" s="191">
        <f t="shared" si="191"/>
        <v>67</v>
      </c>
      <c r="H526" s="191" t="str">
        <f t="shared" si="191"/>
        <v>-</v>
      </c>
      <c r="I526" s="191" t="str">
        <f t="shared" si="191"/>
        <v>-</v>
      </c>
      <c r="J526" s="191" t="str">
        <f t="shared" si="191"/>
        <v>-</v>
      </c>
      <c r="K526" s="191" t="str">
        <f t="shared" si="191"/>
        <v>-</v>
      </c>
      <c r="L526" s="191">
        <f t="shared" si="191"/>
        <v>158</v>
      </c>
    </row>
    <row r="527" spans="1:12" s="155" customFormat="1" ht="11.25" customHeight="1">
      <c r="A527" s="64">
        <v>2023</v>
      </c>
      <c r="B527" s="191" t="str">
        <f t="shared" ref="B527:L528" si="192">B281</f>
        <v>-</v>
      </c>
      <c r="C527" s="191" t="str">
        <f t="shared" si="192"/>
        <v>-</v>
      </c>
      <c r="D527" s="191" t="str">
        <f t="shared" si="192"/>
        <v>-</v>
      </c>
      <c r="E527" s="191" t="str">
        <f t="shared" si="192"/>
        <v>-</v>
      </c>
      <c r="F527" s="191" t="str">
        <f t="shared" si="192"/>
        <v>-</v>
      </c>
      <c r="G527" s="191" t="str">
        <f t="shared" si="192"/>
        <v>-</v>
      </c>
      <c r="H527" s="191" t="str">
        <f t="shared" si="192"/>
        <v>-</v>
      </c>
      <c r="I527" s="191" t="str">
        <f t="shared" si="192"/>
        <v>-</v>
      </c>
      <c r="J527" s="191" t="str">
        <f t="shared" si="192"/>
        <v>-</v>
      </c>
      <c r="K527" s="191" t="str">
        <f t="shared" si="192"/>
        <v>-</v>
      </c>
      <c r="L527" s="191">
        <f t="shared" si="192"/>
        <v>0</v>
      </c>
    </row>
    <row r="528" spans="1:12" s="155" customFormat="1" ht="11.25" customHeight="1">
      <c r="A528" s="64" t="s">
        <v>346</v>
      </c>
      <c r="B528" s="191" t="str">
        <f t="shared" si="192"/>
        <v>-</v>
      </c>
      <c r="C528" s="191">
        <f t="shared" si="192"/>
        <v>3</v>
      </c>
      <c r="D528" s="191" t="str">
        <f t="shared" si="192"/>
        <v>-</v>
      </c>
      <c r="E528" s="191" t="str">
        <f t="shared" si="192"/>
        <v>-</v>
      </c>
      <c r="F528" s="191" t="str">
        <f t="shared" si="192"/>
        <v>-</v>
      </c>
      <c r="G528" s="191" t="str">
        <f t="shared" si="192"/>
        <v>-</v>
      </c>
      <c r="H528" s="191" t="str">
        <f t="shared" si="192"/>
        <v>-</v>
      </c>
      <c r="I528" s="191" t="str">
        <f t="shared" si="192"/>
        <v>-</v>
      </c>
      <c r="J528" s="191" t="str">
        <f t="shared" si="192"/>
        <v>-</v>
      </c>
      <c r="K528" s="191" t="str">
        <f t="shared" si="192"/>
        <v>-</v>
      </c>
      <c r="L528" s="191">
        <f t="shared" si="192"/>
        <v>3</v>
      </c>
    </row>
    <row r="529" spans="1:12" s="155" customFormat="1" ht="11.25" customHeight="1">
      <c r="A529" s="192"/>
      <c r="B529" s="191"/>
      <c r="C529" s="191"/>
      <c r="D529" s="191"/>
      <c r="E529" s="191"/>
      <c r="F529" s="191"/>
      <c r="G529" s="191"/>
      <c r="H529" s="191"/>
      <c r="I529" s="191"/>
      <c r="J529" s="191"/>
      <c r="K529" s="191"/>
      <c r="L529" s="191"/>
    </row>
    <row r="530" spans="1:12" s="155" customFormat="1" ht="11.25" customHeight="1">
      <c r="A530" s="198" t="str">
        <f>A284</f>
        <v>South of Cape Falcon</v>
      </c>
      <c r="B530" s="191"/>
      <c r="C530" s="191"/>
      <c r="D530" s="191"/>
      <c r="E530" s="191"/>
      <c r="F530" s="191"/>
      <c r="G530" s="191"/>
      <c r="H530" s="191"/>
      <c r="I530" s="191"/>
      <c r="J530" s="191"/>
      <c r="K530" s="191"/>
      <c r="L530" s="191"/>
    </row>
    <row r="531" spans="1:12" s="155" customFormat="1" ht="11.25" customHeight="1">
      <c r="A531" s="192" t="s">
        <v>102</v>
      </c>
      <c r="B531" s="191" t="s">
        <v>15</v>
      </c>
      <c r="C531" s="191" t="s">
        <v>15</v>
      </c>
      <c r="D531" s="191">
        <f t="shared" ref="D531:L531" si="193">AVERAGE(D295:D299)</f>
        <v>1678</v>
      </c>
      <c r="E531" s="191">
        <f t="shared" si="193"/>
        <v>1199.4000000000001</v>
      </c>
      <c r="F531" s="191">
        <f t="shared" si="193"/>
        <v>11559.4</v>
      </c>
      <c r="G531" s="191">
        <f t="shared" si="193"/>
        <v>7068.4</v>
      </c>
      <c r="H531" s="191">
        <f t="shared" si="193"/>
        <v>1368.2</v>
      </c>
      <c r="I531" s="191">
        <f t="shared" si="193"/>
        <v>1180.4000000000001</v>
      </c>
      <c r="J531" s="191">
        <f t="shared" si="193"/>
        <v>346.4</v>
      </c>
      <c r="K531" s="191" t="s">
        <v>15</v>
      </c>
      <c r="L531" s="191">
        <f t="shared" si="193"/>
        <v>24400.2</v>
      </c>
    </row>
    <row r="532" spans="1:12" s="155" customFormat="1" ht="11.25" customHeight="1">
      <c r="A532" s="192" t="s">
        <v>10</v>
      </c>
      <c r="B532" s="191" t="s">
        <v>15</v>
      </c>
      <c r="C532" s="191" t="s">
        <v>15</v>
      </c>
      <c r="D532" s="191">
        <f t="shared" ref="D532:J532" si="194">AVERAGE(D300:D304)</f>
        <v>4064.6</v>
      </c>
      <c r="E532" s="191">
        <f t="shared" si="194"/>
        <v>5011.2</v>
      </c>
      <c r="F532" s="191">
        <f t="shared" si="194"/>
        <v>14143.8</v>
      </c>
      <c r="G532" s="191">
        <f t="shared" si="194"/>
        <v>8456.7999999999993</v>
      </c>
      <c r="H532" s="191">
        <f t="shared" si="194"/>
        <v>3288.6</v>
      </c>
      <c r="I532" s="191">
        <f t="shared" si="194"/>
        <v>2296.4</v>
      </c>
      <c r="J532" s="191">
        <f t="shared" si="194"/>
        <v>291.5</v>
      </c>
      <c r="K532" s="191" t="s">
        <v>15</v>
      </c>
      <c r="L532" s="191">
        <f>AVERAGE(L300:L304)</f>
        <v>37494.6</v>
      </c>
    </row>
    <row r="533" spans="1:12" s="155" customFormat="1" ht="11.25" customHeight="1">
      <c r="A533" s="192" t="s">
        <v>11</v>
      </c>
      <c r="B533" s="191" t="s">
        <v>15</v>
      </c>
      <c r="C533" s="191" t="s">
        <v>15</v>
      </c>
      <c r="D533" s="191">
        <f>AVERAGE(D305:D309)</f>
        <v>1252.2</v>
      </c>
      <c r="E533" s="191">
        <f t="shared" ref="E533:J533" si="195">AVERAGE(E305:E309)</f>
        <v>2027</v>
      </c>
      <c r="F533" s="191">
        <f t="shared" si="195"/>
        <v>1845</v>
      </c>
      <c r="G533" s="191">
        <f t="shared" si="195"/>
        <v>1654</v>
      </c>
      <c r="H533" s="191">
        <f t="shared" si="195"/>
        <v>1339.2</v>
      </c>
      <c r="I533" s="191">
        <f t="shared" si="195"/>
        <v>1395.6</v>
      </c>
      <c r="J533" s="191">
        <f t="shared" si="195"/>
        <v>88.333333333333329</v>
      </c>
      <c r="K533" s="191" t="s">
        <v>15</v>
      </c>
      <c r="L533" s="191">
        <f>AVERAGE(L305:L309)</f>
        <v>8791.6</v>
      </c>
    </row>
    <row r="534" spans="1:12" s="155" customFormat="1" ht="11.25" customHeight="1">
      <c r="A534" s="192" t="s">
        <v>12</v>
      </c>
      <c r="B534" s="191" t="s">
        <v>15</v>
      </c>
      <c r="C534" s="191" t="s">
        <v>15</v>
      </c>
      <c r="D534" s="191">
        <f>AVERAGE(D310:D314)</f>
        <v>1337.4</v>
      </c>
      <c r="E534" s="191">
        <f t="shared" ref="E534:J534" si="196">AVERAGE(E310:E314)</f>
        <v>1579.4</v>
      </c>
      <c r="F534" s="191">
        <f t="shared" si="196"/>
        <v>959.5</v>
      </c>
      <c r="G534" s="191">
        <f t="shared" si="196"/>
        <v>1611.6</v>
      </c>
      <c r="H534" s="191">
        <f t="shared" si="196"/>
        <v>991.6</v>
      </c>
      <c r="I534" s="191">
        <f t="shared" si="196"/>
        <v>786</v>
      </c>
      <c r="J534" s="191">
        <f t="shared" si="196"/>
        <v>115.8</v>
      </c>
      <c r="K534" s="191" t="s">
        <v>15</v>
      </c>
      <c r="L534" s="191">
        <f>AVERAGE(L310:L314)</f>
        <v>7131</v>
      </c>
    </row>
    <row r="535" spans="1:12" s="155" customFormat="1" ht="11.25" customHeight="1">
      <c r="A535" s="64" t="s">
        <v>13</v>
      </c>
      <c r="B535" s="191">
        <f>AVERAGE(B315:B319)</f>
        <v>689.25</v>
      </c>
      <c r="C535" s="191">
        <f>AVERAGE(C315:C319)</f>
        <v>1214.8</v>
      </c>
      <c r="D535" s="191">
        <f>AVERAGE(D315:D319)</f>
        <v>2341.8000000000002</v>
      </c>
      <c r="E535" s="191">
        <f t="shared" ref="E535:L535" si="197">AVERAGE(E315:E319)</f>
        <v>2058.1999999999998</v>
      </c>
      <c r="F535" s="191">
        <f t="shared" si="197"/>
        <v>1015</v>
      </c>
      <c r="G535" s="191">
        <f t="shared" si="197"/>
        <v>1725</v>
      </c>
      <c r="H535" s="191">
        <f t="shared" si="197"/>
        <v>1757</v>
      </c>
      <c r="I535" s="191">
        <f t="shared" si="197"/>
        <v>1320.6</v>
      </c>
      <c r="J535" s="191">
        <f t="shared" si="197"/>
        <v>168.2</v>
      </c>
      <c r="K535" s="191">
        <f t="shared" si="197"/>
        <v>25.2</v>
      </c>
      <c r="L535" s="191">
        <f t="shared" si="197"/>
        <v>11629.2</v>
      </c>
    </row>
    <row r="536" spans="1:12" s="155" customFormat="1" ht="11.25" customHeight="1">
      <c r="A536" s="64" t="s">
        <v>14</v>
      </c>
      <c r="B536" s="191" t="str">
        <f>B320</f>
        <v>-</v>
      </c>
      <c r="C536" s="191">
        <f>AVERAGE(C320:C324)</f>
        <v>348</v>
      </c>
      <c r="D536" s="191">
        <f t="shared" ref="D536:L536" si="198">AVERAGE(D320:D324)</f>
        <v>1123.5</v>
      </c>
      <c r="E536" s="191">
        <f t="shared" si="198"/>
        <v>972</v>
      </c>
      <c r="F536" s="191">
        <f t="shared" si="198"/>
        <v>480.33333333333331</v>
      </c>
      <c r="G536" s="191">
        <f t="shared" si="198"/>
        <v>730</v>
      </c>
      <c r="H536" s="191">
        <f t="shared" si="198"/>
        <v>339.6</v>
      </c>
      <c r="I536" s="191">
        <f t="shared" si="198"/>
        <v>303.39999999999998</v>
      </c>
      <c r="J536" s="191">
        <f t="shared" si="198"/>
        <v>176</v>
      </c>
      <c r="K536" s="191">
        <f t="shared" si="198"/>
        <v>26</v>
      </c>
      <c r="L536" s="191">
        <f t="shared" si="198"/>
        <v>2582.1999999999998</v>
      </c>
    </row>
    <row r="537" spans="1:12" s="155" customFormat="1" ht="11.25" customHeight="1">
      <c r="A537" s="64">
        <v>2011</v>
      </c>
      <c r="B537" s="191" t="str">
        <f t="shared" ref="B537:L537" si="199">B325</f>
        <v>-</v>
      </c>
      <c r="C537" s="191">
        <f t="shared" si="199"/>
        <v>316</v>
      </c>
      <c r="D537" s="191">
        <f t="shared" si="199"/>
        <v>948</v>
      </c>
      <c r="E537" s="191">
        <f t="shared" si="199"/>
        <v>1140</v>
      </c>
      <c r="F537" s="191">
        <f t="shared" si="199"/>
        <v>108</v>
      </c>
      <c r="G537" s="191">
        <f t="shared" si="199"/>
        <v>293</v>
      </c>
      <c r="H537" s="191">
        <f t="shared" si="199"/>
        <v>122</v>
      </c>
      <c r="I537" s="191">
        <f t="shared" si="199"/>
        <v>301</v>
      </c>
      <c r="J537" s="191">
        <f t="shared" si="199"/>
        <v>235</v>
      </c>
      <c r="K537" s="191" t="str">
        <f t="shared" si="199"/>
        <v>-</v>
      </c>
      <c r="L537" s="191">
        <f t="shared" si="199"/>
        <v>3463</v>
      </c>
    </row>
    <row r="538" spans="1:12" s="155" customFormat="1" ht="11.25" customHeight="1">
      <c r="A538" s="64">
        <v>2012</v>
      </c>
      <c r="B538" s="191" t="str">
        <f t="shared" ref="B538:L538" si="200">B326</f>
        <v>-</v>
      </c>
      <c r="C538" s="191">
        <f t="shared" si="200"/>
        <v>522</v>
      </c>
      <c r="D538" s="191">
        <f t="shared" si="200"/>
        <v>1457</v>
      </c>
      <c r="E538" s="191">
        <f t="shared" si="200"/>
        <v>1054</v>
      </c>
      <c r="F538" s="191">
        <f t="shared" si="200"/>
        <v>336</v>
      </c>
      <c r="G538" s="191">
        <f t="shared" si="200"/>
        <v>699</v>
      </c>
      <c r="H538" s="191">
        <f t="shared" si="200"/>
        <v>930</v>
      </c>
      <c r="I538" s="191">
        <f t="shared" si="200"/>
        <v>721</v>
      </c>
      <c r="J538" s="191">
        <f t="shared" si="200"/>
        <v>121</v>
      </c>
      <c r="K538" s="191" t="str">
        <f t="shared" si="200"/>
        <v>-</v>
      </c>
      <c r="L538" s="191">
        <f t="shared" si="200"/>
        <v>5840</v>
      </c>
    </row>
    <row r="539" spans="1:12" s="155" customFormat="1" ht="11.25" customHeight="1">
      <c r="A539" s="64">
        <v>2013</v>
      </c>
      <c r="B539" s="191" t="str">
        <f t="shared" ref="B539:L539" si="201">B327</f>
        <v>-</v>
      </c>
      <c r="C539" s="191">
        <f t="shared" si="201"/>
        <v>1042</v>
      </c>
      <c r="D539" s="191">
        <f t="shared" si="201"/>
        <v>1137</v>
      </c>
      <c r="E539" s="191">
        <f t="shared" si="201"/>
        <v>878</v>
      </c>
      <c r="F539" s="191">
        <f t="shared" si="201"/>
        <v>802</v>
      </c>
      <c r="G539" s="191">
        <f t="shared" si="201"/>
        <v>2355</v>
      </c>
      <c r="H539" s="191">
        <f t="shared" si="201"/>
        <v>1385</v>
      </c>
      <c r="I539" s="191">
        <f t="shared" si="201"/>
        <v>945</v>
      </c>
      <c r="J539" s="191">
        <f t="shared" si="201"/>
        <v>155</v>
      </c>
      <c r="K539" s="191" t="str">
        <f t="shared" si="201"/>
        <v>-</v>
      </c>
      <c r="L539" s="191">
        <f t="shared" si="201"/>
        <v>8699</v>
      </c>
    </row>
    <row r="540" spans="1:12" s="155" customFormat="1" ht="11.25" customHeight="1">
      <c r="A540" s="64">
        <v>2014</v>
      </c>
      <c r="B540" s="191" t="str">
        <f t="shared" ref="B540:L540" si="202">B328</f>
        <v>-</v>
      </c>
      <c r="C540" s="191">
        <f t="shared" si="202"/>
        <v>962</v>
      </c>
      <c r="D540" s="191">
        <f t="shared" si="202"/>
        <v>2572</v>
      </c>
      <c r="E540" s="191">
        <f t="shared" si="202"/>
        <v>1800</v>
      </c>
      <c r="F540" s="191">
        <f t="shared" si="202"/>
        <v>1100</v>
      </c>
      <c r="G540" s="191">
        <f t="shared" si="202"/>
        <v>2225</v>
      </c>
      <c r="H540" s="191">
        <f t="shared" si="202"/>
        <v>763</v>
      </c>
      <c r="I540" s="191">
        <f t="shared" si="202"/>
        <v>367</v>
      </c>
      <c r="J540" s="191">
        <f t="shared" si="202"/>
        <v>98</v>
      </c>
      <c r="K540" s="191" t="str">
        <f t="shared" si="202"/>
        <v>-</v>
      </c>
      <c r="L540" s="191">
        <f t="shared" si="202"/>
        <v>9887</v>
      </c>
    </row>
    <row r="541" spans="1:12" s="155" customFormat="1" ht="11.25" customHeight="1">
      <c r="A541" s="64">
        <v>2015</v>
      </c>
      <c r="B541" s="191" t="str">
        <f t="shared" ref="B541:L541" si="203">B329</f>
        <v>-</v>
      </c>
      <c r="C541" s="191">
        <f t="shared" si="203"/>
        <v>1767</v>
      </c>
      <c r="D541" s="191">
        <f t="shared" si="203"/>
        <v>1712</v>
      </c>
      <c r="E541" s="191">
        <f t="shared" si="203"/>
        <v>1349</v>
      </c>
      <c r="F541" s="191">
        <f t="shared" si="203"/>
        <v>1365</v>
      </c>
      <c r="G541" s="191">
        <f t="shared" si="203"/>
        <v>812</v>
      </c>
      <c r="H541" s="191">
        <f t="shared" si="203"/>
        <v>367</v>
      </c>
      <c r="I541" s="191">
        <f t="shared" si="203"/>
        <v>381</v>
      </c>
      <c r="J541" s="191">
        <f t="shared" si="203"/>
        <v>158</v>
      </c>
      <c r="K541" s="191" t="str">
        <f t="shared" si="203"/>
        <v>-</v>
      </c>
      <c r="L541" s="191">
        <f t="shared" si="203"/>
        <v>7911</v>
      </c>
    </row>
    <row r="542" spans="1:12" s="155" customFormat="1" ht="11.25" customHeight="1">
      <c r="A542" s="64">
        <v>2016</v>
      </c>
      <c r="B542" s="191" t="str">
        <f t="shared" ref="B542:L542" si="204">B330</f>
        <v>-</v>
      </c>
      <c r="C542" s="191">
        <f t="shared" si="204"/>
        <v>895</v>
      </c>
      <c r="D542" s="191">
        <f t="shared" si="204"/>
        <v>846</v>
      </c>
      <c r="E542" s="191">
        <f t="shared" si="204"/>
        <v>682</v>
      </c>
      <c r="F542" s="191">
        <f t="shared" si="204"/>
        <v>550</v>
      </c>
      <c r="G542" s="191">
        <f t="shared" si="204"/>
        <v>634</v>
      </c>
      <c r="H542" s="191">
        <f t="shared" si="204"/>
        <v>330</v>
      </c>
      <c r="I542" s="191">
        <f t="shared" si="204"/>
        <v>189</v>
      </c>
      <c r="J542" s="191">
        <f t="shared" si="204"/>
        <v>41</v>
      </c>
      <c r="K542" s="191" t="str">
        <f t="shared" si="204"/>
        <v>-</v>
      </c>
      <c r="L542" s="191">
        <f t="shared" si="204"/>
        <v>4167</v>
      </c>
    </row>
    <row r="543" spans="1:12" s="155" customFormat="1" ht="11.25" customHeight="1">
      <c r="A543" s="64">
        <v>2017</v>
      </c>
      <c r="B543" s="191" t="str">
        <f t="shared" ref="B543:L543" si="205">B331</f>
        <v>-</v>
      </c>
      <c r="C543" s="191">
        <f t="shared" si="205"/>
        <v>106</v>
      </c>
      <c r="D543" s="191">
        <f t="shared" si="205"/>
        <v>183</v>
      </c>
      <c r="E543" s="191">
        <f t="shared" si="205"/>
        <v>391</v>
      </c>
      <c r="F543" s="191">
        <f t="shared" si="205"/>
        <v>655</v>
      </c>
      <c r="G543" s="191" t="str">
        <f t="shared" si="205"/>
        <v>-</v>
      </c>
      <c r="H543" s="191">
        <f t="shared" si="205"/>
        <v>88</v>
      </c>
      <c r="I543" s="191">
        <f t="shared" si="205"/>
        <v>246</v>
      </c>
      <c r="J543" s="191">
        <f t="shared" si="205"/>
        <v>41</v>
      </c>
      <c r="K543" s="191" t="str">
        <f t="shared" si="205"/>
        <v>-</v>
      </c>
      <c r="L543" s="191">
        <f t="shared" si="205"/>
        <v>1710</v>
      </c>
    </row>
    <row r="544" spans="1:12" s="155" customFormat="1" ht="11.25" customHeight="1">
      <c r="A544" s="64">
        <v>2018</v>
      </c>
      <c r="B544" s="191" t="str">
        <f t="shared" ref="B544:L544" si="206">B332</f>
        <v>-</v>
      </c>
      <c r="C544" s="191" t="str">
        <f t="shared" si="206"/>
        <v>-</v>
      </c>
      <c r="D544" s="191">
        <f t="shared" si="206"/>
        <v>385</v>
      </c>
      <c r="E544" s="191">
        <f t="shared" si="206"/>
        <v>560</v>
      </c>
      <c r="F544" s="191">
        <f t="shared" si="206"/>
        <v>410</v>
      </c>
      <c r="G544" s="191">
        <f t="shared" si="206"/>
        <v>740</v>
      </c>
      <c r="H544" s="191">
        <f t="shared" si="206"/>
        <v>80</v>
      </c>
      <c r="I544" s="191">
        <f t="shared" si="206"/>
        <v>217</v>
      </c>
      <c r="J544" s="191">
        <f t="shared" si="206"/>
        <v>83</v>
      </c>
      <c r="K544" s="191" t="str">
        <f t="shared" si="206"/>
        <v>-</v>
      </c>
      <c r="L544" s="191">
        <f t="shared" si="206"/>
        <v>2475</v>
      </c>
    </row>
    <row r="545" spans="1:12" s="155" customFormat="1" ht="11.25" customHeight="1">
      <c r="A545" s="64">
        <v>2019</v>
      </c>
      <c r="B545" s="191" t="str">
        <f t="shared" ref="B545:L545" si="207">B333</f>
        <v>-</v>
      </c>
      <c r="C545" s="191">
        <f t="shared" si="207"/>
        <v>51</v>
      </c>
      <c r="D545" s="191">
        <f t="shared" si="207"/>
        <v>141</v>
      </c>
      <c r="E545" s="191">
        <f t="shared" si="207"/>
        <v>363</v>
      </c>
      <c r="F545" s="191">
        <f t="shared" si="207"/>
        <v>986</v>
      </c>
      <c r="G545" s="191">
        <f t="shared" si="207"/>
        <v>524</v>
      </c>
      <c r="H545" s="191">
        <f t="shared" si="207"/>
        <v>104</v>
      </c>
      <c r="I545" s="191">
        <f t="shared" si="207"/>
        <v>187</v>
      </c>
      <c r="J545" s="191" t="str">
        <f t="shared" si="207"/>
        <v>-</v>
      </c>
      <c r="K545" s="191" t="str">
        <f t="shared" si="207"/>
        <v>-</v>
      </c>
      <c r="L545" s="191">
        <f t="shared" si="207"/>
        <v>2356</v>
      </c>
    </row>
    <row r="546" spans="1:12" s="155" customFormat="1" ht="11.25" customHeight="1">
      <c r="A546" s="64">
        <v>2020</v>
      </c>
      <c r="B546" s="191" t="str">
        <f t="shared" ref="B546:L546" si="208">B334</f>
        <v>-</v>
      </c>
      <c r="C546" s="191">
        <f t="shared" si="208"/>
        <v>137</v>
      </c>
      <c r="D546" s="191">
        <f t="shared" si="208"/>
        <v>95</v>
      </c>
      <c r="E546" s="191">
        <f t="shared" si="208"/>
        <v>414</v>
      </c>
      <c r="F546" s="191">
        <f t="shared" si="208"/>
        <v>621</v>
      </c>
      <c r="G546" s="191">
        <f t="shared" si="208"/>
        <v>251</v>
      </c>
      <c r="H546" s="191">
        <f t="shared" si="208"/>
        <v>175</v>
      </c>
      <c r="I546" s="191">
        <f t="shared" si="208"/>
        <v>212</v>
      </c>
      <c r="J546" s="191" t="str">
        <f t="shared" si="208"/>
        <v>-</v>
      </c>
      <c r="K546" s="191" t="str">
        <f t="shared" si="208"/>
        <v>-</v>
      </c>
      <c r="L546" s="191">
        <f t="shared" si="208"/>
        <v>1905</v>
      </c>
    </row>
    <row r="547" spans="1:12" s="155" customFormat="1" ht="11.25" customHeight="1">
      <c r="A547" s="64">
        <v>2021</v>
      </c>
      <c r="B547" s="191">
        <f t="shared" ref="B547:L547" si="209">B335</f>
        <v>33</v>
      </c>
      <c r="C547" s="191">
        <f t="shared" si="209"/>
        <v>397</v>
      </c>
      <c r="D547" s="191">
        <f t="shared" si="209"/>
        <v>342</v>
      </c>
      <c r="E547" s="191">
        <f t="shared" si="209"/>
        <v>224</v>
      </c>
      <c r="F547" s="191">
        <f t="shared" si="209"/>
        <v>370</v>
      </c>
      <c r="G547" s="191">
        <f t="shared" si="209"/>
        <v>246</v>
      </c>
      <c r="H547" s="191">
        <f t="shared" si="209"/>
        <v>70</v>
      </c>
      <c r="I547" s="191">
        <f t="shared" si="209"/>
        <v>181</v>
      </c>
      <c r="J547" s="191" t="str">
        <f t="shared" si="209"/>
        <v>-</v>
      </c>
      <c r="K547" s="191" t="str">
        <f t="shared" si="209"/>
        <v>-</v>
      </c>
      <c r="L547" s="191">
        <f t="shared" si="209"/>
        <v>1863</v>
      </c>
    </row>
    <row r="548" spans="1:12" s="155" customFormat="1" ht="11.25" customHeight="1">
      <c r="A548" s="64">
        <v>2022</v>
      </c>
      <c r="B548" s="191">
        <f t="shared" ref="B548:L548" si="210">B336</f>
        <v>185</v>
      </c>
      <c r="C548" s="191">
        <f t="shared" si="210"/>
        <v>298</v>
      </c>
      <c r="D548" s="191">
        <f t="shared" si="210"/>
        <v>410</v>
      </c>
      <c r="E548" s="191">
        <f t="shared" si="210"/>
        <v>722</v>
      </c>
      <c r="F548" s="191">
        <f t="shared" si="210"/>
        <v>331</v>
      </c>
      <c r="G548" s="191">
        <f t="shared" si="210"/>
        <v>285</v>
      </c>
      <c r="H548" s="191">
        <f t="shared" si="210"/>
        <v>48</v>
      </c>
      <c r="I548" s="191">
        <f t="shared" si="210"/>
        <v>124</v>
      </c>
      <c r="J548" s="191" t="str">
        <f t="shared" si="210"/>
        <v>-</v>
      </c>
      <c r="K548" s="191" t="str">
        <f t="shared" si="210"/>
        <v>-</v>
      </c>
      <c r="L548" s="191">
        <f t="shared" si="210"/>
        <v>2403</v>
      </c>
    </row>
    <row r="549" spans="1:12" s="155" customFormat="1" ht="11.25" customHeight="1">
      <c r="A549" s="64">
        <v>2023</v>
      </c>
      <c r="B549" s="191" t="str">
        <f t="shared" ref="B549:L550" si="211">B337</f>
        <v>-</v>
      </c>
      <c r="C549" s="191" t="str">
        <f t="shared" si="211"/>
        <v>-</v>
      </c>
      <c r="D549" s="191" t="str">
        <f t="shared" si="211"/>
        <v>-</v>
      </c>
      <c r="E549" s="191" t="str">
        <f t="shared" si="211"/>
        <v>-</v>
      </c>
      <c r="F549" s="191" t="str">
        <f t="shared" si="211"/>
        <v>-</v>
      </c>
      <c r="G549" s="191" t="str">
        <f t="shared" si="211"/>
        <v>-</v>
      </c>
      <c r="H549" s="191">
        <f t="shared" si="211"/>
        <v>171</v>
      </c>
      <c r="I549" s="191">
        <f t="shared" si="211"/>
        <v>206</v>
      </c>
      <c r="J549" s="191">
        <f t="shared" si="211"/>
        <v>55</v>
      </c>
      <c r="K549" s="191" t="str">
        <f t="shared" si="211"/>
        <v>-</v>
      </c>
      <c r="L549" s="191">
        <f t="shared" si="211"/>
        <v>432</v>
      </c>
    </row>
    <row r="550" spans="1:12" s="155" customFormat="1" ht="11.25" customHeight="1">
      <c r="A550" s="64" t="s">
        <v>346</v>
      </c>
      <c r="B550" s="191" t="str">
        <f t="shared" si="211"/>
        <v>-</v>
      </c>
      <c r="C550" s="191">
        <f t="shared" si="211"/>
        <v>152</v>
      </c>
      <c r="D550" s="191">
        <f t="shared" si="211"/>
        <v>580</v>
      </c>
      <c r="E550" s="191">
        <f t="shared" si="211"/>
        <v>258</v>
      </c>
      <c r="F550" s="191">
        <f t="shared" si="211"/>
        <v>74</v>
      </c>
      <c r="G550" s="191">
        <f t="shared" si="211"/>
        <v>265</v>
      </c>
      <c r="H550" s="191">
        <f t="shared" si="211"/>
        <v>140</v>
      </c>
      <c r="I550" s="191">
        <f t="shared" si="211"/>
        <v>187</v>
      </c>
      <c r="J550" s="191" t="str">
        <f t="shared" si="211"/>
        <v>-</v>
      </c>
      <c r="K550" s="191" t="str">
        <f t="shared" si="211"/>
        <v>-</v>
      </c>
      <c r="L550" s="191">
        <f t="shared" si="211"/>
        <v>1656</v>
      </c>
    </row>
    <row r="551" spans="1:12" s="155" customFormat="1" ht="11.25" customHeight="1">
      <c r="A551" s="64"/>
      <c r="B551" s="191"/>
      <c r="C551" s="191"/>
      <c r="D551" s="191"/>
      <c r="E551" s="191"/>
      <c r="F551" s="191"/>
      <c r="G551" s="191"/>
      <c r="H551" s="191"/>
      <c r="I551" s="191"/>
      <c r="J551" s="191"/>
      <c r="K551" s="191"/>
      <c r="L551" s="191"/>
    </row>
    <row r="552" spans="1:12" s="155" customFormat="1" ht="11.25" customHeight="1">
      <c r="A552" s="279" t="s">
        <v>105</v>
      </c>
      <c r="B552" s="279"/>
      <c r="C552" s="279"/>
      <c r="D552" s="279"/>
      <c r="E552" s="279"/>
      <c r="F552" s="279"/>
      <c r="G552" s="279"/>
      <c r="H552" s="279"/>
      <c r="I552" s="279"/>
      <c r="J552" s="279"/>
      <c r="K552" s="279"/>
      <c r="L552" s="279"/>
    </row>
    <row r="553" spans="1:12" s="155" customFormat="1" ht="11.25" customHeight="1">
      <c r="A553" s="278" t="s">
        <v>96</v>
      </c>
      <c r="B553" s="194"/>
      <c r="C553" s="194"/>
      <c r="D553" s="194"/>
      <c r="E553" s="194"/>
      <c r="F553" s="194"/>
      <c r="G553" s="194"/>
      <c r="H553" s="194"/>
      <c r="I553" s="194"/>
      <c r="J553" s="194"/>
      <c r="K553" s="194"/>
      <c r="L553" s="194"/>
    </row>
    <row r="554" spans="1:12" s="155" customFormat="1" ht="11.25" customHeight="1">
      <c r="A554" s="286"/>
      <c r="B554" s="190" t="s">
        <v>61</v>
      </c>
      <c r="C554" s="190" t="s">
        <v>20</v>
      </c>
      <c r="D554" s="190" t="s">
        <v>21</v>
      </c>
      <c r="E554" s="190" t="s">
        <v>22</v>
      </c>
      <c r="F554" s="190" t="s">
        <v>23</v>
      </c>
      <c r="G554" s="190" t="s">
        <v>24</v>
      </c>
      <c r="H554" s="190" t="s">
        <v>25</v>
      </c>
      <c r="I554" s="190" t="s">
        <v>26</v>
      </c>
      <c r="J554" s="190" t="s">
        <v>62</v>
      </c>
      <c r="K554" s="190" t="s">
        <v>97</v>
      </c>
      <c r="L554" s="190" t="s">
        <v>8</v>
      </c>
    </row>
    <row r="555" spans="1:12" s="155" customFormat="1" ht="11.25" customHeight="1">
      <c r="A555" s="198" t="str">
        <f>A340</f>
        <v>Statewide Total</v>
      </c>
      <c r="B555" s="191"/>
      <c r="C555" s="191"/>
      <c r="D555" s="191"/>
      <c r="E555" s="191"/>
      <c r="F555" s="191"/>
      <c r="G555" s="191"/>
      <c r="H555" s="191"/>
      <c r="I555" s="191"/>
      <c r="J555" s="191"/>
      <c r="K555" s="191"/>
      <c r="L555" s="191"/>
    </row>
    <row r="556" spans="1:12" s="155" customFormat="1" ht="11.25" customHeight="1">
      <c r="A556" s="192" t="s">
        <v>102</v>
      </c>
      <c r="B556" s="191" t="s">
        <v>15</v>
      </c>
      <c r="C556" s="191" t="s">
        <v>15</v>
      </c>
      <c r="D556" s="191">
        <f t="shared" ref="D556:J556" si="212">AVERAGE(D351:D355)</f>
        <v>2080.4</v>
      </c>
      <c r="E556" s="191">
        <f t="shared" si="212"/>
        <v>1199.4000000000001</v>
      </c>
      <c r="F556" s="191">
        <f t="shared" si="212"/>
        <v>11881.4</v>
      </c>
      <c r="G556" s="191">
        <f t="shared" si="212"/>
        <v>7406.6</v>
      </c>
      <c r="H556" s="191">
        <f t="shared" si="212"/>
        <v>1401</v>
      </c>
      <c r="I556" s="191">
        <f t="shared" si="212"/>
        <v>1180.8</v>
      </c>
      <c r="J556" s="191">
        <f t="shared" si="212"/>
        <v>346.4</v>
      </c>
      <c r="K556" s="191" t="s">
        <v>15</v>
      </c>
      <c r="L556" s="191">
        <f>AVERAGE(L351:L355)</f>
        <v>25496</v>
      </c>
    </row>
    <row r="557" spans="1:12" s="155" customFormat="1" ht="11.25" customHeight="1">
      <c r="A557" s="192" t="s">
        <v>10</v>
      </c>
      <c r="B557" s="191" t="s">
        <v>15</v>
      </c>
      <c r="C557" s="191" t="s">
        <v>15</v>
      </c>
      <c r="D557" s="191">
        <f t="shared" ref="D557:L557" si="213">AVERAGE(D356:D360)</f>
        <v>4210.6000000000004</v>
      </c>
      <c r="E557" s="191">
        <f t="shared" si="213"/>
        <v>5027</v>
      </c>
      <c r="F557" s="191">
        <f t="shared" si="213"/>
        <v>14180.4</v>
      </c>
      <c r="G557" s="191">
        <f t="shared" si="213"/>
        <v>8804</v>
      </c>
      <c r="H557" s="191">
        <f t="shared" si="213"/>
        <v>3397.6</v>
      </c>
      <c r="I557" s="191">
        <f t="shared" si="213"/>
        <v>2300.8000000000002</v>
      </c>
      <c r="J557" s="191">
        <f t="shared" si="213"/>
        <v>291.5</v>
      </c>
      <c r="K557" s="191" t="s">
        <v>15</v>
      </c>
      <c r="L557" s="191">
        <f t="shared" si="213"/>
        <v>38153.599999999999</v>
      </c>
    </row>
    <row r="558" spans="1:12" s="155" customFormat="1" ht="11.25" customHeight="1">
      <c r="A558" s="192" t="s">
        <v>11</v>
      </c>
      <c r="B558" s="191" t="s">
        <v>15</v>
      </c>
      <c r="C558" s="191" t="s">
        <v>15</v>
      </c>
      <c r="D558" s="191">
        <f>AVERAGE(D361:D365)</f>
        <v>1287.2</v>
      </c>
      <c r="E558" s="191">
        <f t="shared" ref="E558:J558" si="214">AVERAGE(E361:E365)</f>
        <v>1647.4</v>
      </c>
      <c r="F558" s="191">
        <f t="shared" si="214"/>
        <v>1870</v>
      </c>
      <c r="G558" s="191">
        <f t="shared" si="214"/>
        <v>1753.4</v>
      </c>
      <c r="H558" s="191">
        <f t="shared" si="214"/>
        <v>1383.6</v>
      </c>
      <c r="I558" s="191">
        <f t="shared" si="214"/>
        <v>1395.6</v>
      </c>
      <c r="J558" s="191">
        <f t="shared" si="214"/>
        <v>88.333333333333329</v>
      </c>
      <c r="K558" s="191" t="s">
        <v>15</v>
      </c>
      <c r="L558" s="191">
        <f>AVERAGE(L361:L365)</f>
        <v>9016.2000000000007</v>
      </c>
    </row>
    <row r="559" spans="1:12" s="155" customFormat="1" ht="11.25" customHeight="1">
      <c r="A559" s="192" t="s">
        <v>12</v>
      </c>
      <c r="B559" s="191" t="s">
        <v>15</v>
      </c>
      <c r="C559" s="191" t="s">
        <v>15</v>
      </c>
      <c r="D559" s="191">
        <f>AVERAGE(D366:D370)</f>
        <v>1338.8</v>
      </c>
      <c r="E559" s="191">
        <f t="shared" ref="E559:J559" si="215">AVERAGE(E366:E370)</f>
        <v>1581.2</v>
      </c>
      <c r="F559" s="191">
        <f t="shared" si="215"/>
        <v>959.5</v>
      </c>
      <c r="G559" s="191">
        <f t="shared" si="215"/>
        <v>1660.8</v>
      </c>
      <c r="H559" s="191">
        <f t="shared" si="215"/>
        <v>995.2</v>
      </c>
      <c r="I559" s="191">
        <f t="shared" si="215"/>
        <v>786</v>
      </c>
      <c r="J559" s="191">
        <f t="shared" si="215"/>
        <v>115.8</v>
      </c>
      <c r="K559" s="191" t="s">
        <v>15</v>
      </c>
      <c r="L559" s="191">
        <f>AVERAGE(L366:L370)</f>
        <v>7187</v>
      </c>
    </row>
    <row r="560" spans="1:12" s="155" customFormat="1" ht="11.25" customHeight="1">
      <c r="A560" s="64" t="s">
        <v>13</v>
      </c>
      <c r="B560" s="191">
        <f>AVERAGE(B371:B375)</f>
        <v>689.25</v>
      </c>
      <c r="C560" s="191">
        <f>AVERAGE(C371:C375)</f>
        <v>1214.8</v>
      </c>
      <c r="D560" s="191">
        <f>AVERAGE(D371:D375)</f>
        <v>2419.4</v>
      </c>
      <c r="E560" s="191">
        <f t="shared" ref="E560:L560" si="216">AVERAGE(E371:E375)</f>
        <v>2086</v>
      </c>
      <c r="F560" s="191">
        <f t="shared" si="216"/>
        <v>901.4</v>
      </c>
      <c r="G560" s="191">
        <f t="shared" si="216"/>
        <v>1531.8</v>
      </c>
      <c r="H560" s="191">
        <f t="shared" si="216"/>
        <v>1800</v>
      </c>
      <c r="I560" s="191">
        <f t="shared" si="216"/>
        <v>1320.6</v>
      </c>
      <c r="J560" s="191">
        <f t="shared" si="216"/>
        <v>168.2</v>
      </c>
      <c r="K560" s="191">
        <f t="shared" si="216"/>
        <v>25.2</v>
      </c>
      <c r="L560" s="191">
        <f t="shared" si="216"/>
        <v>12018.8</v>
      </c>
    </row>
    <row r="561" spans="1:12" s="155" customFormat="1" ht="11.25" customHeight="1">
      <c r="A561" s="64" t="s">
        <v>14</v>
      </c>
      <c r="B561" s="191" t="str">
        <f>B376</f>
        <v>-</v>
      </c>
      <c r="C561" s="191">
        <f>AVERAGE(C376:C380)</f>
        <v>348</v>
      </c>
      <c r="D561" s="191">
        <f t="shared" ref="D561:L561" si="217">AVERAGE(D376:D380)</f>
        <v>650.4</v>
      </c>
      <c r="E561" s="191">
        <f t="shared" si="217"/>
        <v>782.6</v>
      </c>
      <c r="F561" s="191">
        <f t="shared" si="217"/>
        <v>378.8</v>
      </c>
      <c r="G561" s="191">
        <f t="shared" si="217"/>
        <v>546.79999999999995</v>
      </c>
      <c r="H561" s="191">
        <f t="shared" si="217"/>
        <v>368</v>
      </c>
      <c r="I561" s="191">
        <f t="shared" si="217"/>
        <v>303.39999999999998</v>
      </c>
      <c r="J561" s="191">
        <f t="shared" si="217"/>
        <v>176</v>
      </c>
      <c r="K561" s="191">
        <f t="shared" si="217"/>
        <v>26</v>
      </c>
      <c r="L561" s="191">
        <f t="shared" si="217"/>
        <v>3210.4</v>
      </c>
    </row>
    <row r="562" spans="1:12" s="155" customFormat="1" ht="11.25" customHeight="1">
      <c r="A562" s="199">
        <v>2011</v>
      </c>
      <c r="B562" s="191" t="str">
        <f t="shared" ref="B562:L562" si="218">B381</f>
        <v>-</v>
      </c>
      <c r="C562" s="191">
        <f t="shared" si="218"/>
        <v>316</v>
      </c>
      <c r="D562" s="191">
        <f t="shared" si="218"/>
        <v>1033</v>
      </c>
      <c r="E562" s="191">
        <f t="shared" si="218"/>
        <v>1264</v>
      </c>
      <c r="F562" s="191">
        <f t="shared" si="218"/>
        <v>149</v>
      </c>
      <c r="G562" s="191">
        <f t="shared" si="218"/>
        <v>317</v>
      </c>
      <c r="H562" s="191">
        <f t="shared" si="218"/>
        <v>137</v>
      </c>
      <c r="I562" s="191">
        <f t="shared" si="218"/>
        <v>301</v>
      </c>
      <c r="J562" s="191">
        <f t="shared" si="218"/>
        <v>235</v>
      </c>
      <c r="K562" s="191" t="str">
        <f t="shared" si="218"/>
        <v>-</v>
      </c>
      <c r="L562" s="191">
        <f t="shared" si="218"/>
        <v>3752</v>
      </c>
    </row>
    <row r="563" spans="1:12" s="155" customFormat="1" ht="11.25" customHeight="1">
      <c r="A563" s="199">
        <v>2012</v>
      </c>
      <c r="B563" s="191" t="str">
        <f t="shared" ref="B563:L563" si="219">B382</f>
        <v>-</v>
      </c>
      <c r="C563" s="191">
        <f t="shared" si="219"/>
        <v>522</v>
      </c>
      <c r="D563" s="191">
        <f t="shared" si="219"/>
        <v>1515</v>
      </c>
      <c r="E563" s="191">
        <f t="shared" si="219"/>
        <v>1277</v>
      </c>
      <c r="F563" s="191">
        <f t="shared" si="219"/>
        <v>373</v>
      </c>
      <c r="G563" s="191">
        <f t="shared" si="219"/>
        <v>724</v>
      </c>
      <c r="H563" s="191">
        <f t="shared" si="219"/>
        <v>1003</v>
      </c>
      <c r="I563" s="191">
        <f t="shared" si="219"/>
        <v>721</v>
      </c>
      <c r="J563" s="191">
        <f t="shared" si="219"/>
        <v>121</v>
      </c>
      <c r="K563" s="191" t="str">
        <f t="shared" si="219"/>
        <v>-</v>
      </c>
      <c r="L563" s="191">
        <f t="shared" si="219"/>
        <v>6256</v>
      </c>
    </row>
    <row r="564" spans="1:12" s="155" customFormat="1" ht="11.25" customHeight="1">
      <c r="A564" s="199">
        <v>2013</v>
      </c>
      <c r="B564" s="191" t="str">
        <f t="shared" ref="B564:L564" si="220">B383</f>
        <v>-</v>
      </c>
      <c r="C564" s="191">
        <f t="shared" si="220"/>
        <v>1042</v>
      </c>
      <c r="D564" s="191">
        <f t="shared" si="220"/>
        <v>1201</v>
      </c>
      <c r="E564" s="191">
        <f t="shared" si="220"/>
        <v>997</v>
      </c>
      <c r="F564" s="191">
        <f t="shared" si="220"/>
        <v>834</v>
      </c>
      <c r="G564" s="191">
        <f t="shared" si="220"/>
        <v>2401</v>
      </c>
      <c r="H564" s="191">
        <f t="shared" si="220"/>
        <v>1411</v>
      </c>
      <c r="I564" s="191">
        <f t="shared" si="220"/>
        <v>945</v>
      </c>
      <c r="J564" s="191">
        <f t="shared" si="220"/>
        <v>155</v>
      </c>
      <c r="K564" s="191" t="str">
        <f t="shared" si="220"/>
        <v>-</v>
      </c>
      <c r="L564" s="191">
        <f t="shared" si="220"/>
        <v>8986</v>
      </c>
    </row>
    <row r="565" spans="1:12" s="155" customFormat="1" ht="11.25" customHeight="1">
      <c r="A565" s="199">
        <v>2014</v>
      </c>
      <c r="B565" s="191" t="str">
        <f t="shared" ref="B565:L565" si="221">B384</f>
        <v>-</v>
      </c>
      <c r="C565" s="191">
        <f t="shared" si="221"/>
        <v>962</v>
      </c>
      <c r="D565" s="191">
        <f t="shared" si="221"/>
        <v>3027</v>
      </c>
      <c r="E565" s="191">
        <f t="shared" si="221"/>
        <v>1879</v>
      </c>
      <c r="F565" s="191">
        <f t="shared" si="221"/>
        <v>1261</v>
      </c>
      <c r="G565" s="191">
        <f t="shared" si="221"/>
        <v>2290</v>
      </c>
      <c r="H565" s="191">
        <f t="shared" si="221"/>
        <v>819</v>
      </c>
      <c r="I565" s="191">
        <f t="shared" si="221"/>
        <v>367</v>
      </c>
      <c r="J565" s="191">
        <f t="shared" si="221"/>
        <v>98</v>
      </c>
      <c r="K565" s="191" t="str">
        <f t="shared" si="221"/>
        <v>-</v>
      </c>
      <c r="L565" s="191">
        <f t="shared" si="221"/>
        <v>10703</v>
      </c>
    </row>
    <row r="566" spans="1:12" s="155" customFormat="1" ht="11.25" customHeight="1">
      <c r="A566" s="199">
        <v>2015</v>
      </c>
      <c r="B566" s="191" t="str">
        <f t="shared" ref="B566:L566" si="222">B385</f>
        <v>-</v>
      </c>
      <c r="C566" s="191">
        <f t="shared" si="222"/>
        <v>1767</v>
      </c>
      <c r="D566" s="191">
        <f t="shared" si="222"/>
        <v>2243</v>
      </c>
      <c r="E566" s="191">
        <f t="shared" si="222"/>
        <v>1437</v>
      </c>
      <c r="F566" s="191">
        <f t="shared" si="222"/>
        <v>1413</v>
      </c>
      <c r="G566" s="191">
        <f t="shared" si="222"/>
        <v>873</v>
      </c>
      <c r="H566" s="191">
        <f t="shared" si="222"/>
        <v>457</v>
      </c>
      <c r="I566" s="191">
        <f t="shared" si="222"/>
        <v>381</v>
      </c>
      <c r="J566" s="191">
        <f t="shared" si="222"/>
        <v>158</v>
      </c>
      <c r="K566" s="191" t="str">
        <f t="shared" si="222"/>
        <v>-</v>
      </c>
      <c r="L566" s="191">
        <f t="shared" si="222"/>
        <v>8729</v>
      </c>
    </row>
    <row r="567" spans="1:12" s="155" customFormat="1" ht="11.25" customHeight="1">
      <c r="A567" s="64">
        <v>2016</v>
      </c>
      <c r="B567" s="191" t="str">
        <f t="shared" ref="B567:L567" si="223">B386</f>
        <v>-</v>
      </c>
      <c r="C567" s="191">
        <f t="shared" si="223"/>
        <v>895</v>
      </c>
      <c r="D567" s="191">
        <f t="shared" si="223"/>
        <v>917</v>
      </c>
      <c r="E567" s="191">
        <f t="shared" si="223"/>
        <v>764</v>
      </c>
      <c r="F567" s="191">
        <f t="shared" si="223"/>
        <v>571</v>
      </c>
      <c r="G567" s="191">
        <f t="shared" si="223"/>
        <v>685</v>
      </c>
      <c r="H567" s="191">
        <f t="shared" si="223"/>
        <v>330</v>
      </c>
      <c r="I567" s="191">
        <f t="shared" si="223"/>
        <v>189</v>
      </c>
      <c r="J567" s="191">
        <f t="shared" si="223"/>
        <v>41</v>
      </c>
      <c r="K567" s="191" t="str">
        <f t="shared" si="223"/>
        <v>-</v>
      </c>
      <c r="L567" s="191">
        <f t="shared" si="223"/>
        <v>4392</v>
      </c>
    </row>
    <row r="568" spans="1:12" s="155" customFormat="1" ht="11.25" customHeight="1">
      <c r="A568" s="64">
        <v>2017</v>
      </c>
      <c r="B568" s="191" t="str">
        <f t="shared" ref="B568:L568" si="224">B387</f>
        <v>-</v>
      </c>
      <c r="C568" s="191">
        <f t="shared" si="224"/>
        <v>106</v>
      </c>
      <c r="D568" s="191">
        <f t="shared" si="224"/>
        <v>265</v>
      </c>
      <c r="E568" s="191">
        <f t="shared" si="224"/>
        <v>483</v>
      </c>
      <c r="F568" s="191">
        <f t="shared" si="224"/>
        <v>666</v>
      </c>
      <c r="G568" s="191">
        <f t="shared" si="224"/>
        <v>104</v>
      </c>
      <c r="H568" s="191">
        <f t="shared" si="224"/>
        <v>141</v>
      </c>
      <c r="I568" s="191">
        <f t="shared" si="224"/>
        <v>246</v>
      </c>
      <c r="J568" s="191">
        <f t="shared" si="224"/>
        <v>41</v>
      </c>
      <c r="K568" s="191" t="str">
        <f t="shared" si="224"/>
        <v>-</v>
      </c>
      <c r="L568" s="191">
        <f t="shared" si="224"/>
        <v>2052</v>
      </c>
    </row>
    <row r="569" spans="1:12" s="155" customFormat="1" ht="11.25" customHeight="1">
      <c r="A569" s="64">
        <v>2018</v>
      </c>
      <c r="B569" s="191" t="str">
        <f t="shared" ref="B569:L569" si="225">B388</f>
        <v>-</v>
      </c>
      <c r="C569" s="191" t="str">
        <f t="shared" si="225"/>
        <v>-</v>
      </c>
      <c r="D569" s="191">
        <f t="shared" si="225"/>
        <v>401</v>
      </c>
      <c r="E569" s="191">
        <f t="shared" si="225"/>
        <v>610</v>
      </c>
      <c r="F569" s="191">
        <f t="shared" si="225"/>
        <v>413</v>
      </c>
      <c r="G569" s="191">
        <f t="shared" si="225"/>
        <v>769</v>
      </c>
      <c r="H569" s="191">
        <f t="shared" si="225"/>
        <v>80</v>
      </c>
      <c r="I569" s="191">
        <f t="shared" si="225"/>
        <v>217</v>
      </c>
      <c r="J569" s="191">
        <f t="shared" si="225"/>
        <v>83</v>
      </c>
      <c r="K569" s="191" t="str">
        <f t="shared" si="225"/>
        <v>-</v>
      </c>
      <c r="L569" s="191">
        <f t="shared" si="225"/>
        <v>2573</v>
      </c>
    </row>
    <row r="570" spans="1:12" s="155" customFormat="1" ht="11.25" customHeight="1">
      <c r="A570" s="64">
        <v>2019</v>
      </c>
      <c r="B570" s="191" t="str">
        <f t="shared" ref="B570:L570" si="226">B389</f>
        <v>-</v>
      </c>
      <c r="C570" s="191">
        <f t="shared" si="226"/>
        <v>51</v>
      </c>
      <c r="D570" s="191">
        <f t="shared" si="226"/>
        <v>150</v>
      </c>
      <c r="E570" s="191">
        <f t="shared" si="226"/>
        <v>380</v>
      </c>
      <c r="F570" s="191">
        <f t="shared" si="226"/>
        <v>1083</v>
      </c>
      <c r="G570" s="191">
        <f t="shared" si="226"/>
        <v>564</v>
      </c>
      <c r="H570" s="191">
        <f t="shared" si="226"/>
        <v>128</v>
      </c>
      <c r="I570" s="191">
        <f t="shared" si="226"/>
        <v>187</v>
      </c>
      <c r="J570" s="191" t="str">
        <f t="shared" si="226"/>
        <v>-</v>
      </c>
      <c r="K570" s="191" t="str">
        <f t="shared" si="226"/>
        <v>-</v>
      </c>
      <c r="L570" s="191">
        <f t="shared" si="226"/>
        <v>2543</v>
      </c>
    </row>
    <row r="571" spans="1:12" s="155" customFormat="1" ht="11.25" customHeight="1">
      <c r="A571" s="64">
        <v>2020</v>
      </c>
      <c r="B571" s="191" t="str">
        <f t="shared" ref="B571:L571" si="227">B390</f>
        <v>-</v>
      </c>
      <c r="C571" s="191">
        <f t="shared" si="227"/>
        <v>137</v>
      </c>
      <c r="D571" s="191">
        <f t="shared" si="227"/>
        <v>112</v>
      </c>
      <c r="E571" s="191">
        <f t="shared" si="227"/>
        <v>426</v>
      </c>
      <c r="F571" s="191">
        <f t="shared" si="227"/>
        <v>641</v>
      </c>
      <c r="G571" s="191">
        <f t="shared" si="227"/>
        <v>264</v>
      </c>
      <c r="H571" s="191">
        <f t="shared" si="227"/>
        <v>178</v>
      </c>
      <c r="I571" s="191">
        <f t="shared" si="227"/>
        <v>212</v>
      </c>
      <c r="J571" s="191" t="str">
        <f t="shared" si="227"/>
        <v>-</v>
      </c>
      <c r="K571" s="191" t="str">
        <f t="shared" si="227"/>
        <v>-</v>
      </c>
      <c r="L571" s="191">
        <f t="shared" si="227"/>
        <v>1970</v>
      </c>
    </row>
    <row r="572" spans="1:12" s="155" customFormat="1" ht="11.25" customHeight="1">
      <c r="A572" s="64">
        <v>2021</v>
      </c>
      <c r="B572" s="191">
        <f t="shared" ref="B572:L572" si="228">B391</f>
        <v>33</v>
      </c>
      <c r="C572" s="191">
        <f t="shared" si="228"/>
        <v>397</v>
      </c>
      <c r="D572" s="191">
        <f t="shared" si="228"/>
        <v>343</v>
      </c>
      <c r="E572" s="191">
        <f t="shared" si="228"/>
        <v>227</v>
      </c>
      <c r="F572" s="191">
        <f t="shared" si="228"/>
        <v>391</v>
      </c>
      <c r="G572" s="191">
        <f t="shared" si="228"/>
        <v>255</v>
      </c>
      <c r="H572" s="191">
        <f t="shared" si="228"/>
        <v>76</v>
      </c>
      <c r="I572" s="191">
        <f t="shared" si="228"/>
        <v>181</v>
      </c>
      <c r="J572" s="191" t="str">
        <f t="shared" si="228"/>
        <v>-</v>
      </c>
      <c r="K572" s="191" t="str">
        <f t="shared" si="228"/>
        <v>-</v>
      </c>
      <c r="L572" s="191">
        <f t="shared" si="228"/>
        <v>1903</v>
      </c>
    </row>
    <row r="573" spans="1:12" s="155" customFormat="1" ht="11.25" customHeight="1">
      <c r="A573" s="64">
        <v>2022</v>
      </c>
      <c r="B573" s="191">
        <f t="shared" ref="B573:L573" si="229">B392</f>
        <v>185</v>
      </c>
      <c r="C573" s="191">
        <f t="shared" si="229"/>
        <v>298</v>
      </c>
      <c r="D573" s="191">
        <f t="shared" si="229"/>
        <v>422</v>
      </c>
      <c r="E573" s="191">
        <f t="shared" si="229"/>
        <v>764</v>
      </c>
      <c r="F573" s="191">
        <f t="shared" si="229"/>
        <v>414</v>
      </c>
      <c r="G573" s="191">
        <f t="shared" si="229"/>
        <v>300</v>
      </c>
      <c r="H573" s="191">
        <f t="shared" si="229"/>
        <v>60</v>
      </c>
      <c r="I573" s="191">
        <f t="shared" si="229"/>
        <v>124</v>
      </c>
      <c r="J573" s="191" t="str">
        <f t="shared" si="229"/>
        <v>-</v>
      </c>
      <c r="K573" s="191" t="str">
        <f t="shared" si="229"/>
        <v>-</v>
      </c>
      <c r="L573" s="191">
        <f t="shared" si="229"/>
        <v>2567</v>
      </c>
    </row>
    <row r="574" spans="1:12" s="155" customFormat="1" ht="11.25" customHeight="1">
      <c r="A574" s="64">
        <v>2023</v>
      </c>
      <c r="B574" s="191" t="str">
        <f t="shared" ref="B574:L575" si="230">B393</f>
        <v>-</v>
      </c>
      <c r="C574" s="191" t="str">
        <f t="shared" si="230"/>
        <v>-</v>
      </c>
      <c r="D574" s="191">
        <f t="shared" si="230"/>
        <v>17</v>
      </c>
      <c r="E574" s="191">
        <f t="shared" si="230"/>
        <v>27</v>
      </c>
      <c r="F574" s="191">
        <f t="shared" si="230"/>
        <v>77</v>
      </c>
      <c r="G574" s="191">
        <f t="shared" si="230"/>
        <v>20</v>
      </c>
      <c r="H574" s="191">
        <f t="shared" si="230"/>
        <v>174</v>
      </c>
      <c r="I574" s="191">
        <f t="shared" si="230"/>
        <v>206</v>
      </c>
      <c r="J574" s="191">
        <f t="shared" si="230"/>
        <v>55</v>
      </c>
      <c r="K574" s="191" t="str">
        <f t="shared" si="230"/>
        <v>-</v>
      </c>
      <c r="L574" s="191">
        <f t="shared" si="230"/>
        <v>576</v>
      </c>
    </row>
    <row r="575" spans="1:12" s="155" customFormat="1" ht="11.25" customHeight="1">
      <c r="A575" s="64" t="s">
        <v>346</v>
      </c>
      <c r="B575" s="191" t="str">
        <f t="shared" si="230"/>
        <v>-</v>
      </c>
      <c r="C575" s="191">
        <f t="shared" si="230"/>
        <v>152</v>
      </c>
      <c r="D575" s="191">
        <f t="shared" si="230"/>
        <v>631</v>
      </c>
      <c r="E575" s="191">
        <f t="shared" si="230"/>
        <v>296</v>
      </c>
      <c r="F575" s="191">
        <f t="shared" si="230"/>
        <v>122</v>
      </c>
      <c r="G575" s="191">
        <f t="shared" si="230"/>
        <v>315</v>
      </c>
      <c r="H575" s="191">
        <f t="shared" si="230"/>
        <v>144</v>
      </c>
      <c r="I575" s="191">
        <f t="shared" si="230"/>
        <v>187</v>
      </c>
      <c r="J575" s="191" t="str">
        <f t="shared" si="230"/>
        <v>-</v>
      </c>
      <c r="K575" s="191" t="str">
        <f t="shared" si="230"/>
        <v>-</v>
      </c>
      <c r="L575" s="191">
        <f t="shared" si="230"/>
        <v>1847</v>
      </c>
    </row>
    <row r="576" spans="1:12" s="155" customFormat="1" ht="10.199999999999999" customHeight="1">
      <c r="A576" s="288" t="str">
        <f>A395</f>
        <v>a/  Summary of ODFW fish receiving ticket information. Beginning in 1979, monthly totals are the sum of statistical weeks with closest fit to the calendar month. Excludes effort occurring off Alaska, Washington, and California.  Days fished data are reported by port of landing through 1978 and by area of catch beginning in 1979.  Catch and landing areas include the following port areas:  Astoria area includes Oregon ports from Astoria through Cannon Beach; Tillamook area includes Nehalem through Pacific City; Newport area includes Depoe Bay through Waldport; Coos Bay area prior to 1986 includes Florence through Bandon and after 1987 includes Florence through Port Orford; Brookings area prior to 1986 includes Port Orford through Brookings and after 1987 includes Gold Beach through Brookings.  Values include state-waters only terminal area fisheries.</v>
      </c>
      <c r="B576" s="288"/>
      <c r="C576" s="288"/>
      <c r="D576" s="288"/>
      <c r="E576" s="288"/>
      <c r="F576" s="288"/>
      <c r="G576" s="288"/>
      <c r="H576" s="288"/>
      <c r="I576" s="288"/>
      <c r="J576" s="288"/>
      <c r="K576" s="288"/>
      <c r="L576" s="288"/>
    </row>
    <row r="577" spans="1:12" s="155" customFormat="1" ht="11.25" customHeight="1">
      <c r="A577" s="289"/>
      <c r="B577" s="289"/>
      <c r="C577" s="289"/>
      <c r="D577" s="289"/>
      <c r="E577" s="289"/>
      <c r="F577" s="289"/>
      <c r="G577" s="289"/>
      <c r="H577" s="289"/>
      <c r="I577" s="289"/>
      <c r="J577" s="289"/>
      <c r="K577" s="289"/>
      <c r="L577" s="289"/>
    </row>
    <row r="578" spans="1:12" s="155" customFormat="1">
      <c r="A578" s="289"/>
      <c r="B578" s="289"/>
      <c r="C578" s="289"/>
      <c r="D578" s="289"/>
      <c r="E578" s="289"/>
      <c r="F578" s="289"/>
      <c r="G578" s="289"/>
      <c r="H578" s="289"/>
      <c r="I578" s="289"/>
      <c r="J578" s="289"/>
      <c r="K578" s="289"/>
      <c r="L578" s="289"/>
    </row>
    <row r="579" spans="1:12" s="155" customFormat="1">
      <c r="A579" s="289"/>
      <c r="B579" s="289"/>
      <c r="C579" s="289"/>
      <c r="D579" s="289"/>
      <c r="E579" s="289"/>
      <c r="F579" s="289"/>
      <c r="G579" s="289"/>
      <c r="H579" s="289"/>
      <c r="I579" s="289"/>
      <c r="J579" s="289"/>
      <c r="K579" s="289"/>
      <c r="L579" s="289"/>
    </row>
    <row r="580" spans="1:12" s="155" customFormat="1">
      <c r="A580" s="289"/>
      <c r="B580" s="289"/>
      <c r="C580" s="289"/>
      <c r="D580" s="289"/>
      <c r="E580" s="289"/>
      <c r="F580" s="289"/>
      <c r="G580" s="289"/>
      <c r="H580" s="289"/>
      <c r="I580" s="289"/>
      <c r="J580" s="289"/>
      <c r="K580" s="289"/>
      <c r="L580" s="289"/>
    </row>
    <row r="581" spans="1:12" s="155" customFormat="1">
      <c r="A581" s="284" t="str">
        <f>A400</f>
        <v>b/  Preliminary.</v>
      </c>
      <c r="B581" s="284"/>
      <c r="C581" s="284"/>
      <c r="D581" s="284"/>
      <c r="E581" s="284"/>
      <c r="F581" s="284"/>
      <c r="G581" s="284"/>
      <c r="H581" s="284"/>
      <c r="I581" s="284"/>
      <c r="J581" s="284"/>
      <c r="K581" s="284"/>
      <c r="L581" s="284"/>
    </row>
    <row r="582" spans="1:12" s="155" customFormat="1" ht="11.25" customHeight="1">
      <c r="A582" s="284"/>
      <c r="B582" s="284"/>
      <c r="C582" s="284"/>
      <c r="D582" s="284"/>
      <c r="E582" s="284"/>
      <c r="F582" s="284"/>
      <c r="G582" s="284"/>
      <c r="H582" s="284"/>
      <c r="I582" s="284"/>
      <c r="J582" s="284"/>
      <c r="K582" s="284"/>
      <c r="L582" s="284"/>
    </row>
    <row r="583" spans="1:12" s="155" customFormat="1" ht="11.25" customHeight="1">
      <c r="A583" s="284"/>
      <c r="B583" s="284"/>
      <c r="C583" s="284"/>
      <c r="D583" s="284"/>
      <c r="E583" s="284"/>
      <c r="F583" s="284"/>
      <c r="G583" s="284"/>
      <c r="H583" s="284"/>
      <c r="I583" s="284"/>
      <c r="J583" s="284"/>
      <c r="K583" s="284"/>
      <c r="L583" s="284"/>
    </row>
    <row r="584" spans="1:12" s="155" customFormat="1" ht="11.25" customHeight="1">
      <c r="A584" s="64"/>
      <c r="B584" s="112"/>
      <c r="C584" s="112"/>
      <c r="D584" s="112"/>
      <c r="E584" s="112"/>
      <c r="F584" s="112"/>
      <c r="G584" s="112"/>
      <c r="H584" s="112"/>
      <c r="I584" s="112"/>
      <c r="J584" s="112"/>
      <c r="K584" s="112"/>
      <c r="L584" s="112"/>
    </row>
    <row r="585" spans="1:12" s="155" customFormat="1" ht="11.25" customHeight="1">
      <c r="A585" s="64"/>
      <c r="B585" s="112"/>
      <c r="C585" s="112"/>
      <c r="D585" s="112"/>
      <c r="E585" s="112"/>
      <c r="F585" s="112"/>
      <c r="G585" s="112"/>
      <c r="H585" s="112"/>
      <c r="I585" s="112"/>
      <c r="J585" s="112"/>
      <c r="K585" s="112"/>
      <c r="L585" s="112"/>
    </row>
    <row r="586" spans="1:12" s="155" customFormat="1" ht="11.25" customHeight="1">
      <c r="A586" s="64"/>
      <c r="B586" s="112"/>
      <c r="C586" s="112"/>
      <c r="D586" s="112"/>
      <c r="E586" s="112"/>
      <c r="F586" s="112"/>
      <c r="G586" s="112"/>
      <c r="H586" s="112"/>
      <c r="I586" s="112"/>
      <c r="J586" s="112"/>
      <c r="K586" s="112"/>
      <c r="L586" s="112"/>
    </row>
    <row r="587" spans="1:12" s="155" customFormat="1" ht="11.25" customHeight="1">
      <c r="A587" s="64"/>
      <c r="B587" s="112"/>
      <c r="C587" s="112"/>
      <c r="D587" s="112"/>
      <c r="E587" s="112"/>
      <c r="F587" s="112"/>
      <c r="G587" s="112"/>
      <c r="H587" s="112"/>
      <c r="I587" s="112"/>
      <c r="J587" s="112"/>
      <c r="K587" s="112"/>
      <c r="L587" s="112"/>
    </row>
    <row r="588" spans="1:12" s="155" customFormat="1" ht="11.25" customHeight="1">
      <c r="A588" s="64"/>
      <c r="B588" s="112"/>
      <c r="C588" s="112"/>
      <c r="D588" s="112"/>
      <c r="E588" s="112"/>
      <c r="F588" s="112"/>
      <c r="G588" s="112"/>
      <c r="H588" s="112"/>
      <c r="I588" s="112"/>
      <c r="J588" s="112"/>
      <c r="K588" s="112"/>
      <c r="L588" s="112"/>
    </row>
    <row r="589" spans="1:12" s="155" customFormat="1" ht="11.25" customHeight="1">
      <c r="A589" s="64"/>
      <c r="B589" s="112"/>
      <c r="C589" s="112"/>
      <c r="D589" s="112"/>
      <c r="E589" s="112"/>
      <c r="F589" s="112"/>
      <c r="G589" s="112"/>
      <c r="H589" s="112"/>
      <c r="I589" s="112"/>
      <c r="J589" s="112"/>
      <c r="K589" s="112"/>
      <c r="L589" s="112"/>
    </row>
    <row r="590" spans="1:12" s="155" customFormat="1" ht="11.25" customHeight="1">
      <c r="A590" s="64"/>
      <c r="B590" s="112"/>
      <c r="C590" s="112"/>
      <c r="D590" s="112"/>
      <c r="E590" s="112"/>
      <c r="F590" s="112"/>
      <c r="G590" s="112"/>
      <c r="H590" s="112"/>
      <c r="I590" s="112"/>
      <c r="J590" s="112"/>
      <c r="K590" s="112"/>
      <c r="L590" s="112"/>
    </row>
    <row r="591" spans="1:12" s="155" customFormat="1" ht="11.25" customHeight="1">
      <c r="A591" s="64"/>
      <c r="B591" s="112"/>
      <c r="C591" s="112"/>
      <c r="D591" s="112"/>
      <c r="E591" s="112"/>
      <c r="F591" s="112"/>
      <c r="G591" s="112"/>
      <c r="H591" s="112"/>
      <c r="I591" s="112"/>
      <c r="J591" s="112"/>
      <c r="K591" s="112"/>
      <c r="L591" s="112"/>
    </row>
    <row r="592" spans="1:12" s="155" customFormat="1" ht="11.25" customHeight="1">
      <c r="A592" s="64"/>
      <c r="B592" s="112"/>
      <c r="C592" s="112"/>
      <c r="D592" s="112"/>
      <c r="E592" s="112"/>
      <c r="F592" s="112"/>
      <c r="G592" s="112"/>
      <c r="H592" s="112"/>
      <c r="I592" s="112"/>
      <c r="J592" s="112"/>
      <c r="K592" s="112"/>
      <c r="L592" s="112"/>
    </row>
    <row r="593" spans="1:12" s="155" customFormat="1" ht="11.25" customHeight="1">
      <c r="A593" s="64"/>
      <c r="B593" s="112"/>
      <c r="C593" s="112"/>
      <c r="D593" s="112"/>
      <c r="E593" s="112"/>
      <c r="F593" s="112"/>
      <c r="G593" s="112"/>
      <c r="H593" s="112"/>
      <c r="I593" s="112"/>
      <c r="J593" s="112"/>
      <c r="K593" s="112"/>
      <c r="L593" s="112"/>
    </row>
    <row r="594" spans="1:12" s="155" customFormat="1">
      <c r="A594" s="64"/>
      <c r="B594" s="112"/>
      <c r="C594" s="112"/>
      <c r="D594" s="112"/>
      <c r="E594" s="112"/>
      <c r="F594" s="112"/>
      <c r="G594" s="112"/>
      <c r="H594" s="112"/>
      <c r="I594" s="112"/>
      <c r="J594" s="112"/>
      <c r="K594" s="112"/>
      <c r="L594" s="112"/>
    </row>
    <row r="595" spans="1:12" s="155" customFormat="1">
      <c r="A595" s="64"/>
      <c r="B595" s="112"/>
      <c r="C595" s="112"/>
      <c r="D595" s="112"/>
      <c r="E595" s="112"/>
      <c r="F595" s="112"/>
      <c r="G595" s="112"/>
      <c r="H595" s="112"/>
      <c r="I595" s="112"/>
      <c r="J595" s="112"/>
      <c r="K595" s="112"/>
      <c r="L595" s="112"/>
    </row>
    <row r="596" spans="1:12" s="155" customFormat="1">
      <c r="A596" s="64"/>
      <c r="B596" s="112"/>
      <c r="C596" s="112"/>
      <c r="D596" s="112"/>
      <c r="E596" s="112"/>
      <c r="F596" s="112"/>
      <c r="G596" s="112"/>
      <c r="H596" s="112"/>
      <c r="I596" s="112"/>
      <c r="J596" s="112"/>
      <c r="K596" s="112"/>
      <c r="L596" s="112"/>
    </row>
    <row r="597" spans="1:12" s="155" customFormat="1">
      <c r="A597" s="64"/>
      <c r="B597" s="112"/>
      <c r="C597" s="112"/>
      <c r="D597" s="112"/>
      <c r="E597" s="112"/>
      <c r="F597" s="112"/>
      <c r="G597" s="112"/>
      <c r="H597" s="112"/>
      <c r="I597" s="112"/>
      <c r="J597" s="112"/>
      <c r="K597" s="112"/>
      <c r="L597" s="112"/>
    </row>
    <row r="598" spans="1:12" s="155" customFormat="1">
      <c r="A598" s="64"/>
      <c r="B598" s="112"/>
      <c r="C598" s="112"/>
      <c r="D598" s="112"/>
      <c r="E598" s="112"/>
      <c r="F598" s="112"/>
      <c r="G598" s="112"/>
      <c r="H598" s="112"/>
      <c r="I598" s="112"/>
      <c r="J598" s="112"/>
      <c r="K598" s="112"/>
      <c r="L598" s="112"/>
    </row>
    <row r="599" spans="1:12" s="155" customFormat="1">
      <c r="A599" s="64"/>
      <c r="B599" s="112"/>
      <c r="C599" s="112"/>
      <c r="D599" s="112"/>
      <c r="E599" s="112"/>
      <c r="F599" s="112"/>
      <c r="G599" s="112"/>
      <c r="H599" s="112"/>
      <c r="I599" s="112"/>
      <c r="J599" s="112"/>
      <c r="K599" s="112"/>
      <c r="L599" s="112"/>
    </row>
    <row r="600" spans="1:12" s="155" customFormat="1">
      <c r="A600" s="64"/>
      <c r="B600" s="112"/>
      <c r="C600" s="112"/>
      <c r="D600" s="112"/>
      <c r="E600" s="112"/>
      <c r="F600" s="112"/>
      <c r="G600" s="112"/>
      <c r="H600" s="112"/>
      <c r="I600" s="112"/>
      <c r="J600" s="112"/>
      <c r="K600" s="112"/>
      <c r="L600" s="112"/>
    </row>
    <row r="601" spans="1:12" s="155" customFormat="1">
      <c r="A601" s="64"/>
      <c r="B601" s="112"/>
      <c r="C601" s="112"/>
      <c r="D601" s="112"/>
      <c r="E601" s="112"/>
      <c r="F601" s="112"/>
      <c r="G601" s="112"/>
      <c r="H601" s="112"/>
      <c r="I601" s="112"/>
      <c r="J601" s="112"/>
      <c r="K601" s="112"/>
      <c r="L601" s="112"/>
    </row>
    <row r="602" spans="1:12" s="155" customFormat="1">
      <c r="A602" s="64"/>
      <c r="B602" s="112"/>
      <c r="C602" s="112"/>
      <c r="D602" s="112"/>
      <c r="E602" s="112"/>
      <c r="F602" s="112"/>
      <c r="G602" s="112"/>
      <c r="H602" s="112"/>
      <c r="I602" s="112"/>
      <c r="J602" s="112"/>
      <c r="K602" s="112"/>
      <c r="L602" s="112"/>
    </row>
    <row r="603" spans="1:12" s="155" customFormat="1">
      <c r="A603" s="64"/>
      <c r="B603" s="112"/>
      <c r="C603" s="112"/>
      <c r="D603" s="112"/>
      <c r="E603" s="112"/>
      <c r="F603" s="112"/>
      <c r="G603" s="112"/>
      <c r="H603" s="112"/>
      <c r="I603" s="112"/>
      <c r="J603" s="112"/>
      <c r="K603" s="112"/>
      <c r="L603" s="112"/>
    </row>
    <row r="604" spans="1:12" s="155" customFormat="1">
      <c r="A604" s="64"/>
      <c r="B604" s="112"/>
      <c r="C604" s="112"/>
      <c r="D604" s="112"/>
      <c r="E604" s="112"/>
      <c r="F604" s="112"/>
      <c r="G604" s="112"/>
      <c r="H604" s="112"/>
      <c r="I604" s="112"/>
      <c r="J604" s="112"/>
      <c r="K604" s="112"/>
      <c r="L604" s="112"/>
    </row>
    <row r="605" spans="1:12" s="155" customFormat="1">
      <c r="A605" s="64"/>
      <c r="B605" s="112"/>
      <c r="C605" s="112"/>
      <c r="D605" s="112"/>
      <c r="E605" s="112"/>
      <c r="F605" s="112"/>
      <c r="G605" s="112"/>
      <c r="H605" s="112"/>
      <c r="I605" s="112"/>
      <c r="J605" s="112"/>
      <c r="K605" s="112"/>
      <c r="L605" s="112"/>
    </row>
    <row r="606" spans="1:12" s="155" customFormat="1">
      <c r="A606" s="64"/>
      <c r="B606" s="112"/>
      <c r="C606" s="112"/>
      <c r="D606" s="112"/>
      <c r="E606" s="112"/>
      <c r="F606" s="112"/>
      <c r="G606" s="112"/>
      <c r="H606" s="112"/>
      <c r="I606" s="112"/>
      <c r="J606" s="112"/>
      <c r="K606" s="112"/>
      <c r="L606" s="112"/>
    </row>
    <row r="607" spans="1:12" s="155" customFormat="1">
      <c r="A607" s="64"/>
      <c r="B607" s="112"/>
      <c r="C607" s="112"/>
      <c r="D607" s="112"/>
      <c r="E607" s="112"/>
      <c r="F607" s="112"/>
      <c r="G607" s="112"/>
      <c r="H607" s="112"/>
      <c r="I607" s="112"/>
      <c r="J607" s="112"/>
      <c r="K607" s="112"/>
      <c r="L607" s="112"/>
    </row>
    <row r="608" spans="1:12" s="155" customFormat="1">
      <c r="A608" s="64"/>
      <c r="B608" s="112"/>
      <c r="C608" s="112"/>
      <c r="D608" s="112"/>
      <c r="E608" s="112"/>
      <c r="F608" s="112"/>
      <c r="G608" s="112"/>
      <c r="H608" s="112"/>
      <c r="I608" s="112"/>
      <c r="J608" s="112"/>
      <c r="K608" s="112"/>
      <c r="L608" s="112"/>
    </row>
    <row r="609" spans="1:12" s="155" customFormat="1">
      <c r="A609" s="64"/>
      <c r="B609" s="112"/>
      <c r="C609" s="112"/>
      <c r="D609" s="112"/>
      <c r="E609" s="112"/>
      <c r="F609" s="112"/>
      <c r="G609" s="112"/>
      <c r="H609" s="112"/>
      <c r="I609" s="112"/>
      <c r="J609" s="112"/>
      <c r="K609" s="112"/>
      <c r="L609" s="112"/>
    </row>
    <row r="610" spans="1:12" s="155" customFormat="1">
      <c r="A610" s="64"/>
      <c r="B610" s="112"/>
      <c r="C610" s="112"/>
      <c r="D610" s="112"/>
      <c r="E610" s="112"/>
      <c r="F610" s="112"/>
      <c r="G610" s="112"/>
      <c r="H610" s="112"/>
      <c r="I610" s="112"/>
      <c r="J610" s="112"/>
      <c r="K610" s="112"/>
      <c r="L610" s="112"/>
    </row>
    <row r="611" spans="1:12" s="155" customFormat="1">
      <c r="A611" s="64"/>
      <c r="B611" s="112"/>
      <c r="C611" s="112"/>
      <c r="D611" s="112"/>
      <c r="E611" s="112"/>
      <c r="F611" s="112"/>
      <c r="G611" s="112"/>
      <c r="H611" s="112"/>
      <c r="I611" s="112"/>
      <c r="J611" s="112"/>
      <c r="K611" s="112"/>
      <c r="L611" s="112"/>
    </row>
    <row r="612" spans="1:12" s="155" customFormat="1">
      <c r="A612" s="64"/>
      <c r="B612" s="112"/>
      <c r="C612" s="112"/>
      <c r="D612" s="112"/>
      <c r="E612" s="112"/>
      <c r="F612" s="112"/>
      <c r="G612" s="112"/>
      <c r="H612" s="112"/>
      <c r="I612" s="112"/>
      <c r="J612" s="112"/>
      <c r="K612" s="112"/>
      <c r="L612" s="112"/>
    </row>
    <row r="613" spans="1:12" s="155" customFormat="1">
      <c r="A613" s="64"/>
      <c r="B613" s="112"/>
      <c r="C613" s="112"/>
      <c r="D613" s="112"/>
      <c r="E613" s="112"/>
      <c r="F613" s="112"/>
      <c r="G613" s="112"/>
      <c r="H613" s="112"/>
      <c r="I613" s="112"/>
      <c r="J613" s="112"/>
      <c r="K613" s="112"/>
      <c r="L613" s="112"/>
    </row>
    <row r="614" spans="1:12" s="155" customFormat="1">
      <c r="A614" s="64"/>
      <c r="B614" s="112"/>
      <c r="C614" s="112"/>
      <c r="D614" s="112"/>
      <c r="E614" s="112"/>
      <c r="F614" s="112"/>
      <c r="G614" s="112"/>
      <c r="H614" s="112"/>
      <c r="I614" s="112"/>
      <c r="J614" s="112"/>
      <c r="K614" s="112"/>
      <c r="L614" s="112"/>
    </row>
    <row r="615" spans="1:12" s="155" customFormat="1">
      <c r="A615" s="64"/>
      <c r="B615" s="112"/>
      <c r="C615" s="112"/>
      <c r="D615" s="112"/>
      <c r="E615" s="112"/>
      <c r="F615" s="112"/>
      <c r="G615" s="112"/>
      <c r="H615" s="112"/>
      <c r="I615" s="112"/>
      <c r="J615" s="112"/>
      <c r="K615" s="112"/>
      <c r="L615" s="112"/>
    </row>
    <row r="616" spans="1:12" s="155" customFormat="1">
      <c r="A616" s="64"/>
      <c r="B616" s="112"/>
      <c r="C616" s="112"/>
      <c r="D616" s="112"/>
      <c r="E616" s="112"/>
      <c r="F616" s="112"/>
      <c r="G616" s="112"/>
      <c r="H616" s="112"/>
      <c r="I616" s="112"/>
      <c r="J616" s="112"/>
      <c r="K616" s="112"/>
      <c r="L616" s="112"/>
    </row>
    <row r="617" spans="1:12" s="155" customFormat="1">
      <c r="A617" s="64"/>
      <c r="B617" s="112"/>
      <c r="C617" s="112"/>
      <c r="D617" s="112"/>
      <c r="E617" s="112"/>
      <c r="F617" s="112"/>
      <c r="G617" s="112"/>
      <c r="H617" s="112"/>
      <c r="I617" s="112"/>
      <c r="J617" s="112"/>
      <c r="K617" s="112"/>
      <c r="L617" s="112"/>
    </row>
    <row r="618" spans="1:12" s="155" customFormat="1">
      <c r="A618" s="64"/>
      <c r="B618" s="112"/>
      <c r="C618" s="112"/>
      <c r="D618" s="112"/>
      <c r="E618" s="112"/>
      <c r="F618" s="112"/>
      <c r="G618" s="112"/>
      <c r="H618" s="112"/>
      <c r="I618" s="112"/>
      <c r="J618" s="112"/>
      <c r="K618" s="112"/>
      <c r="L618" s="112"/>
    </row>
    <row r="619" spans="1:12" s="155" customFormat="1">
      <c r="A619" s="64"/>
      <c r="B619" s="112"/>
      <c r="C619" s="112"/>
      <c r="D619" s="112"/>
      <c r="E619" s="112"/>
      <c r="F619" s="112"/>
      <c r="G619" s="112"/>
      <c r="H619" s="112"/>
      <c r="I619" s="112"/>
      <c r="J619" s="112"/>
      <c r="K619" s="112"/>
      <c r="L619" s="112"/>
    </row>
    <row r="620" spans="1:12" s="155" customFormat="1">
      <c r="A620" s="64"/>
      <c r="B620" s="112"/>
      <c r="C620" s="112"/>
      <c r="D620" s="112"/>
      <c r="E620" s="112"/>
      <c r="F620" s="112"/>
      <c r="G620" s="112"/>
      <c r="H620" s="112"/>
      <c r="I620" s="112"/>
      <c r="J620" s="112"/>
      <c r="K620" s="112"/>
      <c r="L620" s="112"/>
    </row>
    <row r="621" spans="1:12" s="155" customFormat="1">
      <c r="A621" s="64"/>
      <c r="B621" s="112"/>
      <c r="C621" s="112"/>
      <c r="D621" s="112"/>
      <c r="E621" s="112"/>
      <c r="F621" s="112"/>
      <c r="G621" s="112"/>
      <c r="H621" s="112"/>
      <c r="I621" s="112"/>
      <c r="J621" s="112"/>
      <c r="K621" s="112"/>
      <c r="L621" s="112"/>
    </row>
    <row r="622" spans="1:12" s="155" customFormat="1">
      <c r="A622" s="64"/>
      <c r="B622" s="112"/>
      <c r="C622" s="112"/>
      <c r="D622" s="112"/>
      <c r="E622" s="112"/>
      <c r="F622" s="112"/>
      <c r="G622" s="112"/>
      <c r="H622" s="112"/>
      <c r="I622" s="112"/>
      <c r="J622" s="112"/>
      <c r="K622" s="112"/>
      <c r="L622" s="112"/>
    </row>
    <row r="623" spans="1:12" s="155" customFormat="1">
      <c r="A623" s="64"/>
      <c r="B623" s="112"/>
      <c r="C623" s="112"/>
      <c r="D623" s="112"/>
      <c r="E623" s="112"/>
      <c r="F623" s="112"/>
      <c r="G623" s="112"/>
      <c r="H623" s="112"/>
      <c r="I623" s="112"/>
      <c r="J623" s="112"/>
      <c r="K623" s="112"/>
      <c r="L623" s="112"/>
    </row>
    <row r="624" spans="1:12" s="155" customFormat="1">
      <c r="A624" s="64"/>
      <c r="B624" s="112"/>
      <c r="C624" s="112"/>
      <c r="D624" s="112"/>
      <c r="E624" s="112"/>
      <c r="F624" s="112"/>
      <c r="G624" s="112"/>
      <c r="H624" s="112"/>
      <c r="I624" s="112"/>
      <c r="J624" s="112"/>
      <c r="K624" s="112"/>
      <c r="L624" s="112"/>
    </row>
    <row r="625" spans="1:12" s="155" customFormat="1">
      <c r="A625" s="64"/>
      <c r="B625" s="112"/>
      <c r="C625" s="112"/>
      <c r="D625" s="112"/>
      <c r="E625" s="112"/>
      <c r="F625" s="112"/>
      <c r="G625" s="112"/>
      <c r="H625" s="112"/>
      <c r="I625" s="112"/>
      <c r="J625" s="112"/>
      <c r="K625" s="112"/>
      <c r="L625" s="112"/>
    </row>
    <row r="626" spans="1:12" s="155" customFormat="1">
      <c r="A626" s="64"/>
      <c r="B626" s="112"/>
      <c r="C626" s="112"/>
      <c r="D626" s="112"/>
      <c r="E626" s="112"/>
      <c r="F626" s="112"/>
      <c r="G626" s="112"/>
      <c r="H626" s="112"/>
      <c r="I626" s="112"/>
      <c r="J626" s="112"/>
      <c r="K626" s="112"/>
      <c r="L626" s="112"/>
    </row>
    <row r="627" spans="1:12" s="155" customFormat="1">
      <c r="A627" s="64"/>
      <c r="B627" s="112"/>
      <c r="C627" s="112"/>
      <c r="D627" s="112"/>
      <c r="E627" s="112"/>
      <c r="F627" s="112"/>
      <c r="G627" s="112"/>
      <c r="H627" s="112"/>
      <c r="I627" s="112"/>
      <c r="J627" s="112"/>
      <c r="K627" s="112"/>
      <c r="L627" s="112"/>
    </row>
    <row r="628" spans="1:12" s="155" customFormat="1">
      <c r="A628" s="64"/>
      <c r="B628" s="112"/>
      <c r="C628" s="112"/>
      <c r="D628" s="112"/>
      <c r="E628" s="112"/>
      <c r="F628" s="112"/>
      <c r="G628" s="112"/>
      <c r="H628" s="112"/>
      <c r="I628" s="112"/>
      <c r="J628" s="112"/>
      <c r="K628" s="112"/>
      <c r="L628" s="112"/>
    </row>
    <row r="629" spans="1:12" s="155" customFormat="1">
      <c r="A629" s="64"/>
      <c r="B629" s="112"/>
      <c r="C629" s="112"/>
      <c r="D629" s="112"/>
      <c r="E629" s="112"/>
      <c r="F629" s="112"/>
      <c r="G629" s="112"/>
      <c r="H629" s="112"/>
      <c r="I629" s="112"/>
      <c r="J629" s="112"/>
      <c r="K629" s="112"/>
      <c r="L629" s="112"/>
    </row>
    <row r="630" spans="1:12" s="155" customFormat="1">
      <c r="A630" s="64"/>
      <c r="B630" s="112"/>
      <c r="C630" s="112"/>
      <c r="D630" s="112"/>
      <c r="E630" s="112"/>
      <c r="F630" s="112"/>
      <c r="G630" s="112"/>
      <c r="H630" s="112"/>
      <c r="I630" s="112"/>
      <c r="J630" s="112"/>
      <c r="K630" s="112"/>
      <c r="L630" s="112"/>
    </row>
    <row r="631" spans="1:12" s="155" customFormat="1">
      <c r="A631" s="64"/>
      <c r="B631" s="112"/>
      <c r="C631" s="112"/>
      <c r="D631" s="112"/>
      <c r="E631" s="112"/>
      <c r="F631" s="112"/>
      <c r="G631" s="112"/>
      <c r="H631" s="112"/>
      <c r="I631" s="112"/>
      <c r="J631" s="112"/>
      <c r="K631" s="112"/>
      <c r="L631" s="112"/>
    </row>
    <row r="632" spans="1:12" s="155" customFormat="1">
      <c r="A632" s="64"/>
      <c r="B632" s="112"/>
      <c r="C632" s="112"/>
      <c r="D632" s="112"/>
      <c r="E632" s="112"/>
      <c r="F632" s="112"/>
      <c r="G632" s="112"/>
      <c r="H632" s="112"/>
      <c r="I632" s="112"/>
      <c r="J632" s="112"/>
      <c r="K632" s="112"/>
      <c r="L632" s="112"/>
    </row>
    <row r="633" spans="1:12" s="155" customFormat="1">
      <c r="A633" s="64"/>
      <c r="B633" s="112"/>
      <c r="C633" s="112"/>
      <c r="D633" s="112"/>
      <c r="E633" s="112"/>
      <c r="F633" s="112"/>
      <c r="G633" s="112"/>
      <c r="H633" s="112"/>
      <c r="I633" s="112"/>
      <c r="J633" s="112"/>
      <c r="K633" s="112"/>
      <c r="L633" s="112"/>
    </row>
    <row r="634" spans="1:12" s="155" customFormat="1">
      <c r="A634" s="64"/>
      <c r="B634" s="112"/>
      <c r="C634" s="112"/>
      <c r="D634" s="112"/>
      <c r="E634" s="112"/>
      <c r="F634" s="112"/>
      <c r="G634" s="112"/>
      <c r="H634" s="112"/>
      <c r="I634" s="112"/>
      <c r="J634" s="112"/>
      <c r="K634" s="112"/>
      <c r="L634" s="112"/>
    </row>
    <row r="635" spans="1:12" s="155" customFormat="1">
      <c r="A635" s="64"/>
      <c r="B635" s="112"/>
      <c r="C635" s="112"/>
      <c r="D635" s="112"/>
      <c r="E635" s="112"/>
      <c r="F635" s="112"/>
      <c r="G635" s="112"/>
      <c r="H635" s="112"/>
      <c r="I635" s="112"/>
      <c r="J635" s="112"/>
      <c r="K635" s="112"/>
      <c r="L635" s="112"/>
    </row>
    <row r="636" spans="1:12" s="155" customFormat="1">
      <c r="A636" s="64"/>
      <c r="B636" s="112"/>
      <c r="C636" s="112"/>
      <c r="D636" s="112"/>
      <c r="E636" s="112"/>
      <c r="F636" s="112"/>
      <c r="G636" s="112"/>
      <c r="H636" s="112"/>
      <c r="I636" s="112"/>
      <c r="J636" s="112"/>
      <c r="K636" s="112"/>
      <c r="L636" s="112"/>
    </row>
    <row r="637" spans="1:12" s="155" customFormat="1">
      <c r="A637" s="64"/>
      <c r="B637" s="112"/>
      <c r="C637" s="112"/>
      <c r="D637" s="112"/>
      <c r="E637" s="112"/>
      <c r="F637" s="112"/>
      <c r="G637" s="112"/>
      <c r="H637" s="112"/>
      <c r="I637" s="112"/>
      <c r="J637" s="112"/>
      <c r="K637" s="112"/>
      <c r="L637" s="112"/>
    </row>
    <row r="638" spans="1:12" s="155" customFormat="1">
      <c r="A638" s="64"/>
      <c r="B638" s="112"/>
      <c r="C638" s="112"/>
      <c r="D638" s="112"/>
      <c r="E638" s="112"/>
      <c r="F638" s="112"/>
      <c r="G638" s="112"/>
      <c r="H638" s="112"/>
      <c r="I638" s="112"/>
      <c r="J638" s="112"/>
      <c r="K638" s="112"/>
      <c r="L638" s="112"/>
    </row>
    <row r="639" spans="1:12" s="155" customFormat="1">
      <c r="A639" s="64"/>
      <c r="B639" s="112"/>
      <c r="C639" s="112"/>
      <c r="D639" s="112"/>
      <c r="E639" s="112"/>
      <c r="F639" s="112"/>
      <c r="G639" s="112"/>
      <c r="H639" s="112"/>
      <c r="I639" s="112"/>
      <c r="J639" s="112"/>
      <c r="K639" s="112"/>
      <c r="L639" s="112"/>
    </row>
    <row r="640" spans="1:12" s="155" customFormat="1">
      <c r="A640" s="64"/>
      <c r="B640" s="112"/>
      <c r="C640" s="112"/>
      <c r="D640" s="112"/>
      <c r="E640" s="112"/>
      <c r="F640" s="112"/>
      <c r="G640" s="112"/>
      <c r="H640" s="112"/>
      <c r="I640" s="112"/>
      <c r="J640" s="112"/>
      <c r="K640" s="112"/>
      <c r="L640" s="112"/>
    </row>
    <row r="641" spans="1:12" s="155" customFormat="1">
      <c r="A641" s="64"/>
      <c r="B641" s="112"/>
      <c r="C641" s="112"/>
      <c r="D641" s="112"/>
      <c r="E641" s="112"/>
      <c r="F641" s="112"/>
      <c r="G641" s="112"/>
      <c r="H641" s="112"/>
      <c r="I641" s="112"/>
      <c r="J641" s="112"/>
      <c r="K641" s="112"/>
      <c r="L641" s="112"/>
    </row>
    <row r="642" spans="1:12" s="155" customFormat="1">
      <c r="A642" s="64"/>
      <c r="B642" s="112"/>
      <c r="C642" s="112"/>
      <c r="D642" s="112"/>
      <c r="E642" s="112"/>
      <c r="F642" s="112"/>
      <c r="G642" s="112"/>
      <c r="H642" s="112"/>
      <c r="I642" s="112"/>
      <c r="J642" s="112"/>
      <c r="K642" s="112"/>
      <c r="L642" s="112"/>
    </row>
    <row r="643" spans="1:12" s="155" customFormat="1">
      <c r="A643" s="64"/>
      <c r="B643" s="112"/>
      <c r="C643" s="112"/>
      <c r="D643" s="112"/>
      <c r="E643" s="112"/>
      <c r="F643" s="112"/>
      <c r="G643" s="112"/>
      <c r="H643" s="112"/>
      <c r="I643" s="112"/>
      <c r="J643" s="112"/>
      <c r="K643" s="112"/>
      <c r="L643" s="112"/>
    </row>
    <row r="644" spans="1:12" s="155" customFormat="1">
      <c r="A644" s="64"/>
      <c r="B644" s="112"/>
      <c r="C644" s="112"/>
      <c r="D644" s="112"/>
      <c r="E644" s="112"/>
      <c r="F644" s="112"/>
      <c r="G644" s="112"/>
      <c r="H644" s="112"/>
      <c r="I644" s="112"/>
      <c r="J644" s="112"/>
      <c r="K644" s="112"/>
      <c r="L644" s="112"/>
    </row>
    <row r="645" spans="1:12" s="155" customFormat="1">
      <c r="A645" s="64"/>
      <c r="B645" s="112"/>
      <c r="C645" s="112"/>
      <c r="D645" s="112"/>
      <c r="E645" s="112"/>
      <c r="F645" s="112"/>
      <c r="G645" s="112"/>
      <c r="H645" s="112"/>
      <c r="I645" s="112"/>
      <c r="J645" s="112"/>
      <c r="K645" s="112"/>
      <c r="L645" s="112"/>
    </row>
    <row r="646" spans="1:12" s="155" customFormat="1">
      <c r="A646" s="64"/>
      <c r="B646" s="112"/>
      <c r="C646" s="112"/>
      <c r="D646" s="112"/>
      <c r="E646" s="112"/>
      <c r="F646" s="112"/>
      <c r="G646" s="112"/>
      <c r="H646" s="112"/>
      <c r="I646" s="112"/>
      <c r="J646" s="112"/>
      <c r="K646" s="112"/>
      <c r="L646" s="112"/>
    </row>
    <row r="647" spans="1:12" s="155" customFormat="1">
      <c r="A647" s="64"/>
      <c r="B647" s="112"/>
      <c r="C647" s="112"/>
      <c r="D647" s="112"/>
      <c r="E647" s="112"/>
      <c r="F647" s="112"/>
      <c r="G647" s="112"/>
      <c r="H647" s="112"/>
      <c r="I647" s="112"/>
      <c r="J647" s="112"/>
      <c r="K647" s="112"/>
      <c r="L647" s="112"/>
    </row>
    <row r="648" spans="1:12" s="155" customFormat="1">
      <c r="A648" s="64"/>
      <c r="B648" s="112"/>
      <c r="C648" s="112"/>
      <c r="D648" s="112"/>
      <c r="E648" s="112"/>
      <c r="F648" s="112"/>
      <c r="G648" s="112"/>
      <c r="H648" s="112"/>
      <c r="I648" s="112"/>
      <c r="J648" s="112"/>
      <c r="K648" s="112"/>
      <c r="L648" s="112"/>
    </row>
    <row r="649" spans="1:12" s="155" customFormat="1">
      <c r="A649" s="64"/>
      <c r="B649" s="112"/>
      <c r="C649" s="112"/>
      <c r="D649" s="112"/>
      <c r="E649" s="112"/>
      <c r="F649" s="112"/>
      <c r="G649" s="112"/>
      <c r="H649" s="112"/>
      <c r="I649" s="112"/>
      <c r="J649" s="112"/>
      <c r="K649" s="112"/>
      <c r="L649" s="112"/>
    </row>
    <row r="650" spans="1:12" s="155" customFormat="1">
      <c r="A650" s="64"/>
      <c r="B650" s="112"/>
      <c r="C650" s="112"/>
      <c r="D650" s="112"/>
      <c r="E650" s="112"/>
      <c r="F650" s="112"/>
      <c r="G650" s="112"/>
      <c r="H650" s="112"/>
      <c r="I650" s="112"/>
      <c r="J650" s="112"/>
      <c r="K650" s="112"/>
      <c r="L650" s="112"/>
    </row>
    <row r="651" spans="1:12" s="155" customFormat="1">
      <c r="A651" s="64"/>
      <c r="B651" s="112"/>
      <c r="C651" s="112"/>
      <c r="D651" s="112"/>
      <c r="E651" s="112"/>
      <c r="F651" s="112"/>
      <c r="G651" s="112"/>
      <c r="H651" s="112"/>
      <c r="I651" s="112"/>
      <c r="J651" s="112"/>
      <c r="K651" s="112"/>
      <c r="L651" s="112"/>
    </row>
    <row r="652" spans="1:12" s="155" customFormat="1">
      <c r="A652" s="64"/>
      <c r="B652" s="112"/>
      <c r="C652" s="112"/>
      <c r="D652" s="112"/>
      <c r="E652" s="112"/>
      <c r="F652" s="112"/>
      <c r="G652" s="112"/>
      <c r="H652" s="112"/>
      <c r="I652" s="112"/>
      <c r="J652" s="112"/>
      <c r="K652" s="112"/>
      <c r="L652" s="112"/>
    </row>
    <row r="653" spans="1:12" s="155" customFormat="1">
      <c r="A653" s="64"/>
      <c r="B653" s="112"/>
      <c r="C653" s="112"/>
      <c r="D653" s="112"/>
      <c r="E653" s="112"/>
      <c r="F653" s="112"/>
      <c r="G653" s="112"/>
      <c r="H653" s="112"/>
      <c r="I653" s="112"/>
      <c r="J653" s="112"/>
      <c r="K653" s="112"/>
      <c r="L653" s="112"/>
    </row>
    <row r="654" spans="1:12" s="155" customFormat="1">
      <c r="A654" s="64"/>
      <c r="B654" s="112"/>
      <c r="C654" s="112"/>
      <c r="D654" s="112"/>
      <c r="E654" s="112"/>
      <c r="F654" s="112"/>
      <c r="G654" s="112"/>
      <c r="H654" s="112"/>
      <c r="I654" s="112"/>
      <c r="J654" s="112"/>
      <c r="K654" s="112"/>
      <c r="L654" s="112"/>
    </row>
    <row r="655" spans="1:12" s="155" customFormat="1">
      <c r="A655" s="64"/>
      <c r="B655" s="112"/>
      <c r="C655" s="112"/>
      <c r="D655" s="112"/>
      <c r="E655" s="112"/>
      <c r="F655" s="112"/>
      <c r="G655" s="112"/>
      <c r="H655" s="112"/>
      <c r="I655" s="112"/>
      <c r="J655" s="112"/>
      <c r="K655" s="112"/>
      <c r="L655" s="112"/>
    </row>
    <row r="656" spans="1:12" s="155" customFormat="1">
      <c r="A656" s="64"/>
      <c r="B656" s="112"/>
      <c r="C656" s="112"/>
      <c r="D656" s="112"/>
      <c r="E656" s="112"/>
      <c r="F656" s="112"/>
      <c r="G656" s="112"/>
      <c r="H656" s="112"/>
      <c r="I656" s="112"/>
      <c r="J656" s="112"/>
      <c r="K656" s="112"/>
      <c r="L656" s="112"/>
    </row>
    <row r="657" spans="1:12" s="155" customFormat="1">
      <c r="A657" s="64"/>
      <c r="B657" s="112"/>
      <c r="C657" s="112"/>
      <c r="D657" s="112"/>
      <c r="E657" s="112"/>
      <c r="F657" s="112"/>
      <c r="G657" s="112"/>
      <c r="H657" s="112"/>
      <c r="I657" s="112"/>
      <c r="J657" s="112"/>
      <c r="K657" s="112"/>
      <c r="L657" s="112"/>
    </row>
    <row r="658" spans="1:12" s="155" customFormat="1">
      <c r="A658" s="64"/>
      <c r="B658" s="112"/>
      <c r="C658" s="112"/>
      <c r="D658" s="112"/>
      <c r="E658" s="112"/>
      <c r="F658" s="112"/>
      <c r="G658" s="112"/>
      <c r="H658" s="112"/>
      <c r="I658" s="112"/>
      <c r="J658" s="112"/>
      <c r="K658" s="112"/>
      <c r="L658" s="112"/>
    </row>
    <row r="659" spans="1:12" s="155" customFormat="1">
      <c r="A659" s="64"/>
      <c r="B659" s="112"/>
      <c r="C659" s="112"/>
      <c r="D659" s="112"/>
      <c r="E659" s="112"/>
      <c r="F659" s="112"/>
      <c r="G659" s="112"/>
      <c r="H659" s="112"/>
      <c r="I659" s="112"/>
      <c r="J659" s="112"/>
      <c r="K659" s="112"/>
      <c r="L659" s="112"/>
    </row>
    <row r="660" spans="1:12" s="155" customFormat="1">
      <c r="A660" s="64"/>
      <c r="B660" s="112"/>
      <c r="C660" s="112"/>
      <c r="D660" s="112"/>
      <c r="E660" s="112"/>
      <c r="F660" s="112"/>
      <c r="G660" s="112"/>
      <c r="H660" s="112"/>
      <c r="I660" s="112"/>
      <c r="J660" s="112"/>
      <c r="K660" s="112"/>
      <c r="L660" s="112"/>
    </row>
    <row r="661" spans="1:12" s="155" customFormat="1">
      <c r="A661" s="64"/>
      <c r="B661" s="112"/>
      <c r="C661" s="112"/>
      <c r="D661" s="112"/>
      <c r="E661" s="112"/>
      <c r="F661" s="112"/>
      <c r="G661" s="112"/>
      <c r="H661" s="112"/>
      <c r="I661" s="112"/>
      <c r="J661" s="112"/>
      <c r="K661" s="112"/>
      <c r="L661" s="112"/>
    </row>
    <row r="662" spans="1:12" s="155" customFormat="1">
      <c r="A662" s="64"/>
      <c r="B662" s="112"/>
      <c r="C662" s="112"/>
      <c r="D662" s="112"/>
      <c r="E662" s="112"/>
      <c r="F662" s="112"/>
      <c r="G662" s="112"/>
      <c r="H662" s="112"/>
      <c r="I662" s="112"/>
      <c r="J662" s="112"/>
      <c r="K662" s="112"/>
      <c r="L662" s="112"/>
    </row>
    <row r="663" spans="1:12" s="155" customFormat="1">
      <c r="A663" s="64"/>
      <c r="B663" s="112"/>
      <c r="C663" s="112"/>
      <c r="D663" s="112"/>
      <c r="E663" s="112"/>
      <c r="F663" s="112"/>
      <c r="G663" s="112"/>
      <c r="H663" s="112"/>
      <c r="I663" s="112"/>
      <c r="J663" s="112"/>
      <c r="K663" s="112"/>
      <c r="L663" s="112"/>
    </row>
    <row r="664" spans="1:12" s="155" customFormat="1">
      <c r="A664" s="64"/>
      <c r="B664" s="112"/>
      <c r="C664" s="112"/>
      <c r="D664" s="112"/>
      <c r="E664" s="112"/>
      <c r="F664" s="112"/>
      <c r="G664" s="112"/>
      <c r="H664" s="112"/>
      <c r="I664" s="112"/>
      <c r="J664" s="112"/>
      <c r="K664" s="112"/>
      <c r="L664" s="112"/>
    </row>
    <row r="665" spans="1:12" s="155" customFormat="1">
      <c r="A665" s="64"/>
      <c r="B665" s="112"/>
      <c r="C665" s="112"/>
      <c r="D665" s="112"/>
      <c r="E665" s="112"/>
      <c r="F665" s="112"/>
      <c r="G665" s="112"/>
      <c r="H665" s="112"/>
      <c r="I665" s="112"/>
      <c r="J665" s="112"/>
      <c r="K665" s="112"/>
      <c r="L665" s="112"/>
    </row>
    <row r="666" spans="1:12" s="155" customFormat="1">
      <c r="A666" s="64"/>
      <c r="B666" s="112"/>
      <c r="C666" s="112"/>
      <c r="D666" s="112"/>
      <c r="E666" s="112"/>
      <c r="F666" s="112"/>
      <c r="G666" s="112"/>
      <c r="H666" s="112"/>
      <c r="I666" s="112"/>
      <c r="J666" s="112"/>
      <c r="K666" s="112"/>
      <c r="L666" s="112"/>
    </row>
    <row r="667" spans="1:12" s="155" customFormat="1">
      <c r="A667" s="64"/>
      <c r="B667" s="112"/>
      <c r="C667" s="112"/>
      <c r="D667" s="112"/>
      <c r="E667" s="112"/>
      <c r="F667" s="112"/>
      <c r="G667" s="112"/>
      <c r="H667" s="112"/>
      <c r="I667" s="112"/>
      <c r="J667" s="112"/>
      <c r="K667" s="112"/>
      <c r="L667" s="112"/>
    </row>
    <row r="668" spans="1:12" s="155" customFormat="1">
      <c r="A668" s="64"/>
      <c r="B668" s="112"/>
      <c r="C668" s="112"/>
      <c r="D668" s="112"/>
      <c r="E668" s="112"/>
      <c r="F668" s="112"/>
      <c r="G668" s="112"/>
      <c r="H668" s="112"/>
      <c r="I668" s="112"/>
      <c r="J668" s="112"/>
      <c r="K668" s="112"/>
      <c r="L668" s="112"/>
    </row>
  </sheetData>
  <mergeCells count="17">
    <mergeCell ref="A553:A554"/>
    <mergeCell ref="A576:L580"/>
    <mergeCell ref="A581:L581"/>
    <mergeCell ref="A582:L582"/>
    <mergeCell ref="A583:L583"/>
    <mergeCell ref="A552:L552"/>
    <mergeCell ref="A1:L1"/>
    <mergeCell ref="A2:A3"/>
    <mergeCell ref="A395:L399"/>
    <mergeCell ref="A401:L401"/>
    <mergeCell ref="A402:L402"/>
    <mergeCell ref="A411:L411"/>
    <mergeCell ref="A412:A413"/>
    <mergeCell ref="A458:L458"/>
    <mergeCell ref="A459:A460"/>
    <mergeCell ref="A505:L505"/>
    <mergeCell ref="A506:A507"/>
  </mergeCells>
  <pageMargins left="0.7" right="0.7" top="0.75" bottom="0.75" header="0.3" footer="0.3"/>
  <pageSetup scale="99" orientation="landscape" r:id="rId1"/>
  <rowBreaks count="3" manualBreakCount="3">
    <brk id="457" max="11" man="1"/>
    <brk id="504" max="11" man="1"/>
    <brk id="551" max="1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1"/>
  <dimension ref="A1:S813"/>
  <sheetViews>
    <sheetView showGridLines="0" topLeftCell="A552" zoomScaleNormal="100" zoomScaleSheetLayoutView="100" workbookViewId="0">
      <selection activeCell="V19" sqref="V19"/>
    </sheetView>
  </sheetViews>
  <sheetFormatPr defaultColWidth="9" defaultRowHeight="10.199999999999999"/>
  <cols>
    <col min="1" max="1" width="9.09765625" style="64" customWidth="1"/>
    <col min="2" max="12" width="6.09765625" style="101" customWidth="1"/>
    <col min="13" max="13" width="1.59765625" style="101" customWidth="1"/>
    <col min="14" max="19" width="6.09765625" style="101" customWidth="1"/>
    <col min="20" max="16384" width="9" style="138"/>
  </cols>
  <sheetData>
    <row r="1" spans="1:19">
      <c r="A1" s="291" t="s">
        <v>106</v>
      </c>
      <c r="B1" s="291"/>
      <c r="C1" s="292"/>
      <c r="D1" s="292"/>
      <c r="E1" s="292"/>
      <c r="F1" s="292"/>
      <c r="G1" s="292"/>
      <c r="H1" s="292"/>
      <c r="I1" s="293"/>
      <c r="J1" s="293"/>
      <c r="K1" s="293"/>
      <c r="L1" s="293"/>
      <c r="M1" s="293"/>
      <c r="N1" s="293"/>
      <c r="O1" s="293"/>
      <c r="P1" s="293"/>
      <c r="Q1" s="293"/>
      <c r="R1" s="293"/>
      <c r="S1" s="293"/>
    </row>
    <row r="2" spans="1:19" s="158" customFormat="1">
      <c r="A2" s="77" t="s">
        <v>1</v>
      </c>
      <c r="B2" s="78" t="s">
        <v>61</v>
      </c>
      <c r="C2" s="78" t="s">
        <v>20</v>
      </c>
      <c r="D2" s="78" t="s">
        <v>21</v>
      </c>
      <c r="E2" s="78" t="s">
        <v>22</v>
      </c>
      <c r="F2" s="78" t="s">
        <v>23</v>
      </c>
      <c r="G2" s="78" t="s">
        <v>24</v>
      </c>
      <c r="H2" s="78" t="s">
        <v>25</v>
      </c>
      <c r="I2" s="78" t="s">
        <v>26</v>
      </c>
      <c r="J2" s="78" t="s">
        <v>62</v>
      </c>
      <c r="K2" s="78" t="s">
        <v>97</v>
      </c>
      <c r="L2" s="78" t="s">
        <v>8</v>
      </c>
      <c r="M2" s="78"/>
      <c r="N2" s="78" t="s">
        <v>22</v>
      </c>
      <c r="O2" s="78" t="s">
        <v>23</v>
      </c>
      <c r="P2" s="78" t="s">
        <v>24</v>
      </c>
      <c r="Q2" s="78" t="s">
        <v>25</v>
      </c>
      <c r="R2" s="78" t="s">
        <v>26</v>
      </c>
      <c r="S2" s="78" t="s">
        <v>8</v>
      </c>
    </row>
    <row r="3" spans="1:19" ht="11.25" customHeight="1">
      <c r="B3" s="290" t="s">
        <v>50</v>
      </c>
      <c r="C3" s="290"/>
      <c r="D3" s="290"/>
      <c r="E3" s="290"/>
      <c r="F3" s="290"/>
      <c r="G3" s="290"/>
      <c r="H3" s="290"/>
      <c r="I3" s="290"/>
      <c r="J3" s="290"/>
      <c r="K3" s="290"/>
      <c r="L3" s="290"/>
      <c r="N3" s="290" t="s">
        <v>51</v>
      </c>
      <c r="O3" s="290"/>
      <c r="P3" s="290"/>
      <c r="Q3" s="290"/>
      <c r="R3" s="290"/>
      <c r="S3" s="290"/>
    </row>
    <row r="4" spans="1:19">
      <c r="A4" s="59" t="s">
        <v>80</v>
      </c>
    </row>
    <row r="5" spans="1:19">
      <c r="A5" s="68">
        <v>1952</v>
      </c>
      <c r="B5" s="101">
        <v>7233</v>
      </c>
      <c r="C5" s="101">
        <v>19870</v>
      </c>
      <c r="D5" s="101">
        <v>13269</v>
      </c>
      <c r="E5" s="101">
        <v>11397</v>
      </c>
      <c r="F5" s="101">
        <v>6382</v>
      </c>
      <c r="G5" s="101">
        <v>7438</v>
      </c>
      <c r="H5" s="101">
        <v>2431</v>
      </c>
      <c r="I5" s="101">
        <v>4945</v>
      </c>
      <c r="J5" s="101" t="s">
        <v>15</v>
      </c>
      <c r="K5" s="101" t="s">
        <v>15</v>
      </c>
      <c r="L5" s="101">
        <f t="shared" ref="L5:L62" si="0">SUM(B5:K5)</f>
        <v>72965</v>
      </c>
      <c r="N5" s="101">
        <v>12944</v>
      </c>
      <c r="O5" s="101">
        <v>24399</v>
      </c>
      <c r="P5" s="101">
        <v>19987</v>
      </c>
      <c r="Q5" s="101">
        <v>9448</v>
      </c>
      <c r="R5" s="101">
        <v>5730</v>
      </c>
      <c r="S5" s="101">
        <f t="shared" ref="S5:S38" si="1">SUM(N5:R5)</f>
        <v>72508</v>
      </c>
    </row>
    <row r="6" spans="1:19">
      <c r="A6" s="68">
        <f>1+A5</f>
        <v>1953</v>
      </c>
      <c r="B6" s="101">
        <v>2329</v>
      </c>
      <c r="C6" s="101">
        <v>22415</v>
      </c>
      <c r="D6" s="101">
        <v>4375</v>
      </c>
      <c r="E6" s="101">
        <v>4646</v>
      </c>
      <c r="F6" s="101">
        <v>4430</v>
      </c>
      <c r="G6" s="101">
        <v>3147</v>
      </c>
      <c r="H6" s="101">
        <v>829</v>
      </c>
      <c r="I6" s="101">
        <v>241</v>
      </c>
      <c r="J6" s="101" t="s">
        <v>15</v>
      </c>
      <c r="K6" s="101" t="s">
        <v>15</v>
      </c>
      <c r="L6" s="101">
        <f t="shared" si="0"/>
        <v>42412</v>
      </c>
      <c r="N6" s="101">
        <v>4063</v>
      </c>
      <c r="O6" s="101">
        <v>14761</v>
      </c>
      <c r="P6" s="101">
        <v>15436</v>
      </c>
      <c r="Q6" s="101">
        <v>11678</v>
      </c>
      <c r="R6" s="101">
        <v>2901</v>
      </c>
      <c r="S6" s="101">
        <f t="shared" si="1"/>
        <v>48839</v>
      </c>
    </row>
    <row r="7" spans="1:19">
      <c r="A7" s="68">
        <f t="shared" ref="A7:A29" si="2">1+A6</f>
        <v>1954</v>
      </c>
      <c r="B7" s="101">
        <v>11336</v>
      </c>
      <c r="C7" s="101">
        <v>13409</v>
      </c>
      <c r="D7" s="101">
        <v>6958</v>
      </c>
      <c r="E7" s="101">
        <v>1240</v>
      </c>
      <c r="F7" s="101">
        <v>1736</v>
      </c>
      <c r="G7" s="101">
        <v>6538</v>
      </c>
      <c r="H7" s="101">
        <v>3340</v>
      </c>
      <c r="I7" s="101">
        <v>628</v>
      </c>
      <c r="J7" s="101" t="s">
        <v>15</v>
      </c>
      <c r="K7" s="101" t="s">
        <v>15</v>
      </c>
      <c r="L7" s="101">
        <f t="shared" si="0"/>
        <v>45185</v>
      </c>
      <c r="N7" s="101">
        <v>848</v>
      </c>
      <c r="O7" s="101">
        <v>9843</v>
      </c>
      <c r="P7" s="101">
        <v>9352</v>
      </c>
      <c r="Q7" s="101">
        <v>5995</v>
      </c>
      <c r="R7" s="101">
        <v>653</v>
      </c>
      <c r="S7" s="101">
        <f t="shared" si="1"/>
        <v>26691</v>
      </c>
    </row>
    <row r="8" spans="1:19">
      <c r="A8" s="68">
        <f t="shared" si="2"/>
        <v>1955</v>
      </c>
      <c r="B8" s="101">
        <v>3817</v>
      </c>
      <c r="C8" s="101">
        <v>14547</v>
      </c>
      <c r="D8" s="101">
        <v>6848</v>
      </c>
      <c r="E8" s="101">
        <v>3921</v>
      </c>
      <c r="F8" s="101">
        <v>4444</v>
      </c>
      <c r="G8" s="101">
        <v>8561</v>
      </c>
      <c r="H8" s="101">
        <v>2736</v>
      </c>
      <c r="I8" s="101">
        <v>229</v>
      </c>
      <c r="J8" s="101" t="s">
        <v>15</v>
      </c>
      <c r="K8" s="101" t="s">
        <v>15</v>
      </c>
      <c r="L8" s="101">
        <f t="shared" si="0"/>
        <v>45103</v>
      </c>
      <c r="N8" s="101">
        <v>1179</v>
      </c>
      <c r="O8" s="101">
        <v>13020</v>
      </c>
      <c r="P8" s="101">
        <v>17036</v>
      </c>
      <c r="Q8" s="101">
        <v>11193</v>
      </c>
      <c r="R8" s="101">
        <v>2659</v>
      </c>
      <c r="S8" s="101">
        <f t="shared" si="1"/>
        <v>45087</v>
      </c>
    </row>
    <row r="9" spans="1:19">
      <c r="A9" s="68">
        <f t="shared" si="2"/>
        <v>1956</v>
      </c>
      <c r="B9" s="101" t="s">
        <v>15</v>
      </c>
      <c r="C9" s="101">
        <v>23162</v>
      </c>
      <c r="D9" s="101">
        <v>487</v>
      </c>
      <c r="E9" s="101">
        <v>997</v>
      </c>
      <c r="F9" s="101">
        <v>5089</v>
      </c>
      <c r="G9" s="101">
        <v>6988</v>
      </c>
      <c r="H9" s="101">
        <v>1220</v>
      </c>
      <c r="I9" s="101">
        <v>231</v>
      </c>
      <c r="J9" s="101" t="s">
        <v>15</v>
      </c>
      <c r="K9" s="101" t="s">
        <v>15</v>
      </c>
      <c r="L9" s="101">
        <f t="shared" si="0"/>
        <v>38174</v>
      </c>
      <c r="N9" s="101">
        <v>4054</v>
      </c>
      <c r="O9" s="101">
        <v>27551</v>
      </c>
      <c r="P9" s="101">
        <v>23143</v>
      </c>
      <c r="Q9" s="101">
        <v>10131</v>
      </c>
      <c r="R9" s="101">
        <v>2613</v>
      </c>
      <c r="S9" s="101">
        <f t="shared" si="1"/>
        <v>67492</v>
      </c>
    </row>
    <row r="10" spans="1:19">
      <c r="A10" s="68">
        <f t="shared" si="2"/>
        <v>1957</v>
      </c>
      <c r="B10" s="101" t="s">
        <v>15</v>
      </c>
      <c r="C10" s="101">
        <v>4196</v>
      </c>
      <c r="D10" s="101">
        <v>2392</v>
      </c>
      <c r="E10" s="101">
        <v>842</v>
      </c>
      <c r="F10" s="101">
        <v>5171</v>
      </c>
      <c r="G10" s="101">
        <v>2947</v>
      </c>
      <c r="H10" s="101">
        <v>1256</v>
      </c>
      <c r="I10" s="101">
        <v>11</v>
      </c>
      <c r="J10" s="101" t="s">
        <v>15</v>
      </c>
      <c r="K10" s="101" t="s">
        <v>15</v>
      </c>
      <c r="L10" s="101">
        <f t="shared" si="0"/>
        <v>16815</v>
      </c>
      <c r="N10" s="101">
        <v>8726</v>
      </c>
      <c r="O10" s="101">
        <v>26941</v>
      </c>
      <c r="P10" s="101">
        <v>16592</v>
      </c>
      <c r="Q10" s="101">
        <v>4667</v>
      </c>
      <c r="R10" s="101">
        <v>531</v>
      </c>
      <c r="S10" s="101">
        <f t="shared" si="1"/>
        <v>57457</v>
      </c>
    </row>
    <row r="11" spans="1:19">
      <c r="A11" s="68">
        <f t="shared" si="2"/>
        <v>1958</v>
      </c>
      <c r="B11" s="101" t="s">
        <v>15</v>
      </c>
      <c r="C11" s="101">
        <v>928</v>
      </c>
      <c r="D11" s="101">
        <v>404</v>
      </c>
      <c r="E11" s="101">
        <v>1441</v>
      </c>
      <c r="F11" s="101">
        <v>2140</v>
      </c>
      <c r="G11" s="101">
        <v>2691</v>
      </c>
      <c r="H11" s="101">
        <v>276</v>
      </c>
      <c r="I11" s="101">
        <v>81</v>
      </c>
      <c r="J11" s="101" t="s">
        <v>15</v>
      </c>
      <c r="K11" s="101" t="s">
        <v>15</v>
      </c>
      <c r="L11" s="101">
        <f t="shared" si="0"/>
        <v>7961</v>
      </c>
      <c r="N11" s="101">
        <v>10285</v>
      </c>
      <c r="O11" s="101">
        <v>8131</v>
      </c>
      <c r="P11" s="101">
        <v>5051</v>
      </c>
      <c r="Q11" s="101">
        <v>6427</v>
      </c>
      <c r="R11" s="101">
        <v>531</v>
      </c>
      <c r="S11" s="101">
        <f t="shared" si="1"/>
        <v>30425</v>
      </c>
    </row>
    <row r="12" spans="1:19">
      <c r="A12" s="68">
        <f t="shared" si="2"/>
        <v>1959</v>
      </c>
      <c r="B12" s="101" t="s">
        <v>15</v>
      </c>
      <c r="C12" s="101">
        <v>2196</v>
      </c>
      <c r="D12" s="101">
        <v>414</v>
      </c>
      <c r="E12" s="101">
        <v>1094</v>
      </c>
      <c r="F12" s="101">
        <v>1222</v>
      </c>
      <c r="G12" s="101">
        <v>2827</v>
      </c>
      <c r="H12" s="101">
        <v>259</v>
      </c>
      <c r="I12" s="101">
        <v>159</v>
      </c>
      <c r="J12" s="101" t="s">
        <v>15</v>
      </c>
      <c r="K12" s="101" t="s">
        <v>15</v>
      </c>
      <c r="L12" s="101">
        <f t="shared" si="0"/>
        <v>8171</v>
      </c>
      <c r="N12" s="101">
        <v>13457</v>
      </c>
      <c r="O12" s="101">
        <v>18148</v>
      </c>
      <c r="P12" s="101">
        <v>5284</v>
      </c>
      <c r="Q12" s="101">
        <v>3332</v>
      </c>
      <c r="R12" s="101">
        <v>1113</v>
      </c>
      <c r="S12" s="101">
        <f t="shared" si="1"/>
        <v>41334</v>
      </c>
    </row>
    <row r="13" spans="1:19">
      <c r="A13" s="68">
        <f t="shared" si="2"/>
        <v>1960</v>
      </c>
      <c r="B13" s="101" t="s">
        <v>15</v>
      </c>
      <c r="C13" s="101">
        <v>1748</v>
      </c>
      <c r="D13" s="101">
        <v>182</v>
      </c>
      <c r="E13" s="101">
        <v>1420</v>
      </c>
      <c r="F13" s="101">
        <v>2748</v>
      </c>
      <c r="G13" s="101">
        <v>1686</v>
      </c>
      <c r="H13" s="101">
        <v>657</v>
      </c>
      <c r="I13" s="101">
        <v>113</v>
      </c>
      <c r="J13" s="101" t="s">
        <v>15</v>
      </c>
      <c r="K13" s="101" t="s">
        <v>15</v>
      </c>
      <c r="L13" s="101">
        <f t="shared" si="0"/>
        <v>8554</v>
      </c>
      <c r="N13" s="101">
        <v>5753</v>
      </c>
      <c r="O13" s="101">
        <v>9794</v>
      </c>
      <c r="P13" s="101">
        <v>9808</v>
      </c>
      <c r="Q13" s="101">
        <v>3957</v>
      </c>
      <c r="R13" s="101">
        <v>429</v>
      </c>
      <c r="S13" s="101">
        <f t="shared" si="1"/>
        <v>29741</v>
      </c>
    </row>
    <row r="14" spans="1:19">
      <c r="A14" s="68">
        <f t="shared" si="2"/>
        <v>1961</v>
      </c>
      <c r="B14" s="101" t="s">
        <v>15</v>
      </c>
      <c r="C14" s="101">
        <v>600</v>
      </c>
      <c r="D14" s="101">
        <v>310</v>
      </c>
      <c r="E14" s="101">
        <v>2205</v>
      </c>
      <c r="F14" s="101">
        <v>1711</v>
      </c>
      <c r="G14" s="101">
        <v>3008</v>
      </c>
      <c r="H14" s="101">
        <v>1535</v>
      </c>
      <c r="I14" s="101">
        <v>117</v>
      </c>
      <c r="J14" s="101" t="s">
        <v>15</v>
      </c>
      <c r="K14" s="101" t="s">
        <v>15</v>
      </c>
      <c r="L14" s="101">
        <f t="shared" si="0"/>
        <v>9486</v>
      </c>
      <c r="N14" s="101">
        <v>14216</v>
      </c>
      <c r="O14" s="101">
        <v>16577</v>
      </c>
      <c r="P14" s="101">
        <v>13315</v>
      </c>
      <c r="Q14" s="101">
        <v>16434</v>
      </c>
      <c r="R14" s="101">
        <v>1017</v>
      </c>
      <c r="S14" s="101">
        <f t="shared" si="1"/>
        <v>61559</v>
      </c>
    </row>
    <row r="15" spans="1:19">
      <c r="A15" s="68">
        <f t="shared" si="2"/>
        <v>1962</v>
      </c>
      <c r="B15" s="101" t="s">
        <v>15</v>
      </c>
      <c r="C15" s="101">
        <v>102</v>
      </c>
      <c r="D15" s="101">
        <v>728</v>
      </c>
      <c r="E15" s="101">
        <v>2909</v>
      </c>
      <c r="F15" s="101">
        <v>1422</v>
      </c>
      <c r="G15" s="101">
        <v>1088</v>
      </c>
      <c r="H15" s="101">
        <v>230</v>
      </c>
      <c r="I15" s="101">
        <v>55</v>
      </c>
      <c r="J15" s="101" t="s">
        <v>15</v>
      </c>
      <c r="K15" s="101" t="s">
        <v>15</v>
      </c>
      <c r="L15" s="101">
        <f t="shared" si="0"/>
        <v>6534</v>
      </c>
      <c r="N15" s="101">
        <v>16837</v>
      </c>
      <c r="O15" s="101">
        <v>19831</v>
      </c>
      <c r="P15" s="101">
        <v>17289</v>
      </c>
      <c r="Q15" s="101">
        <v>2771</v>
      </c>
      <c r="R15" s="101">
        <v>137</v>
      </c>
      <c r="S15" s="101">
        <f t="shared" si="1"/>
        <v>56865</v>
      </c>
    </row>
    <row r="16" spans="1:19">
      <c r="A16" s="68">
        <f t="shared" si="2"/>
        <v>1963</v>
      </c>
      <c r="B16" s="101" t="s">
        <v>15</v>
      </c>
      <c r="C16" s="101">
        <v>2779</v>
      </c>
      <c r="D16" s="101">
        <v>4886</v>
      </c>
      <c r="E16" s="101">
        <v>4930</v>
      </c>
      <c r="F16" s="101">
        <v>1033</v>
      </c>
      <c r="G16" s="101">
        <v>1518</v>
      </c>
      <c r="H16" s="101">
        <v>494</v>
      </c>
      <c r="I16" s="101">
        <v>106</v>
      </c>
      <c r="J16" s="101" t="s">
        <v>15</v>
      </c>
      <c r="K16" s="101" t="s">
        <v>15</v>
      </c>
      <c r="L16" s="101">
        <f t="shared" si="0"/>
        <v>15746</v>
      </c>
      <c r="N16" s="101">
        <v>10753</v>
      </c>
      <c r="O16" s="101">
        <v>37431</v>
      </c>
      <c r="P16" s="101">
        <v>15940</v>
      </c>
      <c r="Q16" s="101">
        <v>11004</v>
      </c>
      <c r="R16" s="101">
        <v>1297</v>
      </c>
      <c r="S16" s="101">
        <f t="shared" si="1"/>
        <v>76425</v>
      </c>
    </row>
    <row r="17" spans="1:19">
      <c r="A17" s="68">
        <f t="shared" si="2"/>
        <v>1964</v>
      </c>
      <c r="B17" s="101" t="s">
        <v>15</v>
      </c>
      <c r="C17" s="101">
        <v>1035</v>
      </c>
      <c r="D17" s="101">
        <v>6133</v>
      </c>
      <c r="E17" s="101">
        <v>1371</v>
      </c>
      <c r="F17" s="101">
        <v>1475</v>
      </c>
      <c r="G17" s="101">
        <v>526</v>
      </c>
      <c r="H17" s="101">
        <v>962</v>
      </c>
      <c r="I17" s="101">
        <v>47</v>
      </c>
      <c r="J17" s="101" t="s">
        <v>15</v>
      </c>
      <c r="K17" s="101" t="s">
        <v>15</v>
      </c>
      <c r="L17" s="101">
        <f t="shared" si="0"/>
        <v>11549</v>
      </c>
      <c r="N17" s="101">
        <v>4525</v>
      </c>
      <c r="O17" s="101">
        <v>34888</v>
      </c>
      <c r="P17" s="101">
        <v>20887</v>
      </c>
      <c r="Q17" s="101">
        <v>23296</v>
      </c>
      <c r="R17" s="101">
        <v>382</v>
      </c>
      <c r="S17" s="101">
        <f t="shared" si="1"/>
        <v>83978</v>
      </c>
    </row>
    <row r="18" spans="1:19">
      <c r="A18" s="68">
        <f t="shared" si="2"/>
        <v>1965</v>
      </c>
      <c r="B18" s="101" t="s">
        <v>15</v>
      </c>
      <c r="C18" s="101">
        <v>10</v>
      </c>
      <c r="D18" s="101">
        <v>960</v>
      </c>
      <c r="E18" s="101">
        <v>681</v>
      </c>
      <c r="F18" s="101">
        <v>575</v>
      </c>
      <c r="G18" s="101">
        <v>1233</v>
      </c>
      <c r="H18" s="101">
        <v>769</v>
      </c>
      <c r="I18" s="101">
        <v>631</v>
      </c>
      <c r="J18" s="101" t="s">
        <v>15</v>
      </c>
      <c r="K18" s="101" t="s">
        <v>15</v>
      </c>
      <c r="L18" s="101">
        <f t="shared" si="0"/>
        <v>4859</v>
      </c>
      <c r="N18" s="101">
        <v>8330</v>
      </c>
      <c r="O18" s="101">
        <v>45726</v>
      </c>
      <c r="P18" s="101">
        <v>78296</v>
      </c>
      <c r="Q18" s="101">
        <v>17967</v>
      </c>
      <c r="R18" s="101">
        <v>5145</v>
      </c>
      <c r="S18" s="101">
        <f t="shared" si="1"/>
        <v>155464</v>
      </c>
    </row>
    <row r="19" spans="1:19">
      <c r="A19" s="68">
        <f t="shared" si="2"/>
        <v>1966</v>
      </c>
      <c r="B19" s="101" t="s">
        <v>15</v>
      </c>
      <c r="C19" s="101">
        <v>561</v>
      </c>
      <c r="D19" s="101">
        <v>7047</v>
      </c>
      <c r="E19" s="101">
        <v>6687</v>
      </c>
      <c r="F19" s="101">
        <v>1351</v>
      </c>
      <c r="G19" s="101">
        <v>821</v>
      </c>
      <c r="H19" s="101">
        <v>1471</v>
      </c>
      <c r="I19" s="101">
        <v>266</v>
      </c>
      <c r="J19" s="101" t="s">
        <v>15</v>
      </c>
      <c r="K19" s="101" t="s">
        <v>15</v>
      </c>
      <c r="L19" s="101">
        <f t="shared" si="0"/>
        <v>18204</v>
      </c>
      <c r="N19" s="101">
        <v>13660</v>
      </c>
      <c r="O19" s="101">
        <v>52359</v>
      </c>
      <c r="P19" s="101">
        <v>8277</v>
      </c>
      <c r="Q19" s="101">
        <v>52127</v>
      </c>
      <c r="R19" s="101">
        <v>3096</v>
      </c>
      <c r="S19" s="101">
        <f t="shared" si="1"/>
        <v>129519</v>
      </c>
    </row>
    <row r="20" spans="1:19">
      <c r="A20" s="68">
        <f t="shared" si="2"/>
        <v>1967</v>
      </c>
      <c r="B20" s="101" t="s">
        <v>15</v>
      </c>
      <c r="C20" s="101">
        <v>2149</v>
      </c>
      <c r="D20" s="101">
        <v>3541</v>
      </c>
      <c r="E20" s="101">
        <v>4943</v>
      </c>
      <c r="F20" s="101">
        <v>1479</v>
      </c>
      <c r="G20" s="101">
        <v>6185</v>
      </c>
      <c r="H20" s="101">
        <v>1465</v>
      </c>
      <c r="I20" s="101">
        <v>27</v>
      </c>
      <c r="J20" s="101" t="s">
        <v>15</v>
      </c>
      <c r="K20" s="101" t="s">
        <v>15</v>
      </c>
      <c r="L20" s="101">
        <f t="shared" si="0"/>
        <v>19789</v>
      </c>
      <c r="N20" s="101">
        <v>6245</v>
      </c>
      <c r="O20" s="101">
        <v>39570</v>
      </c>
      <c r="P20" s="101">
        <v>76853</v>
      </c>
      <c r="Q20" s="101">
        <v>35333</v>
      </c>
      <c r="R20" s="101">
        <v>374</v>
      </c>
      <c r="S20" s="101">
        <f t="shared" si="1"/>
        <v>158375</v>
      </c>
    </row>
    <row r="21" spans="1:19">
      <c r="A21" s="68">
        <f t="shared" si="2"/>
        <v>1968</v>
      </c>
      <c r="B21" s="101" t="s">
        <v>15</v>
      </c>
      <c r="C21" s="101">
        <v>4238</v>
      </c>
      <c r="D21" s="101">
        <v>12062</v>
      </c>
      <c r="E21" s="101">
        <v>3448</v>
      </c>
      <c r="F21" s="101">
        <v>1477</v>
      </c>
      <c r="G21" s="101">
        <v>923</v>
      </c>
      <c r="H21" s="101">
        <v>351</v>
      </c>
      <c r="I21" s="101">
        <v>8</v>
      </c>
      <c r="J21" s="101" t="s">
        <v>15</v>
      </c>
      <c r="K21" s="101" t="s">
        <v>15</v>
      </c>
      <c r="L21" s="101">
        <f t="shared" si="0"/>
        <v>22507</v>
      </c>
      <c r="N21" s="101">
        <v>42720</v>
      </c>
      <c r="O21" s="101">
        <v>33000</v>
      </c>
      <c r="P21" s="101">
        <v>15272</v>
      </c>
      <c r="Q21" s="101">
        <v>6763</v>
      </c>
      <c r="R21" s="101">
        <v>88</v>
      </c>
      <c r="S21" s="101">
        <f t="shared" si="1"/>
        <v>97843</v>
      </c>
    </row>
    <row r="22" spans="1:19">
      <c r="A22" s="68">
        <f t="shared" si="2"/>
        <v>1969</v>
      </c>
      <c r="B22" s="101" t="s">
        <v>15</v>
      </c>
      <c r="C22" s="101">
        <v>115</v>
      </c>
      <c r="D22" s="101">
        <v>925</v>
      </c>
      <c r="E22" s="101">
        <v>5383</v>
      </c>
      <c r="F22" s="101">
        <v>1834</v>
      </c>
      <c r="G22" s="101">
        <v>1505</v>
      </c>
      <c r="H22" s="101">
        <v>865</v>
      </c>
      <c r="I22" s="101">
        <v>6</v>
      </c>
      <c r="J22" s="101" t="s">
        <v>15</v>
      </c>
      <c r="K22" s="101" t="s">
        <v>15</v>
      </c>
      <c r="L22" s="101">
        <f t="shared" si="0"/>
        <v>10633</v>
      </c>
      <c r="N22" s="101">
        <v>11710</v>
      </c>
      <c r="O22" s="101">
        <v>15952</v>
      </c>
      <c r="P22" s="101">
        <v>15791</v>
      </c>
      <c r="Q22" s="101">
        <v>4872</v>
      </c>
      <c r="R22" s="101">
        <v>48</v>
      </c>
      <c r="S22" s="101">
        <f t="shared" si="1"/>
        <v>48373</v>
      </c>
    </row>
    <row r="23" spans="1:19">
      <c r="A23" s="68">
        <f t="shared" si="2"/>
        <v>1970</v>
      </c>
      <c r="B23" s="101" t="s">
        <v>15</v>
      </c>
      <c r="C23" s="101">
        <v>1301</v>
      </c>
      <c r="D23" s="101">
        <v>11658</v>
      </c>
      <c r="E23" s="101">
        <v>7425</v>
      </c>
      <c r="F23" s="101">
        <v>1687</v>
      </c>
      <c r="G23" s="101">
        <v>1481</v>
      </c>
      <c r="H23" s="101">
        <v>436</v>
      </c>
      <c r="I23" s="101">
        <v>22</v>
      </c>
      <c r="J23" s="101" t="s">
        <v>15</v>
      </c>
      <c r="K23" s="101" t="s">
        <v>15</v>
      </c>
      <c r="L23" s="101">
        <f t="shared" si="0"/>
        <v>24010</v>
      </c>
      <c r="N23" s="101">
        <v>27419</v>
      </c>
      <c r="O23" s="101">
        <v>24656</v>
      </c>
      <c r="P23" s="101">
        <v>30092</v>
      </c>
      <c r="Q23" s="101">
        <v>12066</v>
      </c>
      <c r="R23" s="101">
        <v>242</v>
      </c>
      <c r="S23" s="101">
        <f t="shared" si="1"/>
        <v>94475</v>
      </c>
    </row>
    <row r="24" spans="1:19">
      <c r="A24" s="68">
        <f t="shared" si="2"/>
        <v>1971</v>
      </c>
      <c r="B24" s="101" t="s">
        <v>15</v>
      </c>
      <c r="C24" s="101">
        <v>1323</v>
      </c>
      <c r="D24" s="101">
        <v>7820</v>
      </c>
      <c r="E24" s="101">
        <v>4857</v>
      </c>
      <c r="F24" s="101">
        <v>773</v>
      </c>
      <c r="G24" s="101">
        <v>1029</v>
      </c>
      <c r="H24" s="101">
        <v>219</v>
      </c>
      <c r="I24" s="101">
        <v>39</v>
      </c>
      <c r="J24" s="101" t="s">
        <v>15</v>
      </c>
      <c r="K24" s="101" t="s">
        <v>15</v>
      </c>
      <c r="L24" s="101">
        <f t="shared" si="0"/>
        <v>16060</v>
      </c>
      <c r="N24" s="101">
        <v>34194</v>
      </c>
      <c r="O24" s="101">
        <v>38078</v>
      </c>
      <c r="P24" s="101">
        <v>45134</v>
      </c>
      <c r="Q24" s="101">
        <v>11224</v>
      </c>
      <c r="R24" s="101">
        <v>505</v>
      </c>
      <c r="S24" s="101">
        <f t="shared" si="1"/>
        <v>129135</v>
      </c>
    </row>
    <row r="25" spans="1:19">
      <c r="A25" s="68">
        <f t="shared" si="2"/>
        <v>1972</v>
      </c>
      <c r="B25" s="101" t="s">
        <v>15</v>
      </c>
      <c r="C25" s="101">
        <v>15</v>
      </c>
      <c r="D25" s="101">
        <v>3309</v>
      </c>
      <c r="E25" s="101">
        <v>3818</v>
      </c>
      <c r="F25" s="101">
        <v>819</v>
      </c>
      <c r="G25" s="101">
        <v>525</v>
      </c>
      <c r="H25" s="101">
        <v>335</v>
      </c>
      <c r="I25" s="101">
        <v>27</v>
      </c>
      <c r="J25" s="101" t="s">
        <v>15</v>
      </c>
      <c r="K25" s="101" t="s">
        <v>15</v>
      </c>
      <c r="L25" s="101">
        <f t="shared" si="0"/>
        <v>8848</v>
      </c>
      <c r="N25" s="101">
        <v>25057</v>
      </c>
      <c r="O25" s="101">
        <v>15315</v>
      </c>
      <c r="P25" s="101">
        <v>15042</v>
      </c>
      <c r="Q25" s="101">
        <v>8145</v>
      </c>
      <c r="R25" s="101">
        <v>155</v>
      </c>
      <c r="S25" s="101">
        <f t="shared" si="1"/>
        <v>63714</v>
      </c>
    </row>
    <row r="26" spans="1:19">
      <c r="A26" s="68">
        <f t="shared" si="2"/>
        <v>1973</v>
      </c>
      <c r="B26" s="101" t="s">
        <v>15</v>
      </c>
      <c r="C26" s="101">
        <v>480</v>
      </c>
      <c r="D26" s="101">
        <v>3741</v>
      </c>
      <c r="E26" s="101">
        <v>2258</v>
      </c>
      <c r="F26" s="101">
        <v>950</v>
      </c>
      <c r="G26" s="101">
        <v>733</v>
      </c>
      <c r="H26" s="101">
        <v>291</v>
      </c>
      <c r="I26" s="101">
        <v>160</v>
      </c>
      <c r="J26" s="101" t="s">
        <v>15</v>
      </c>
      <c r="K26" s="101" t="s">
        <v>15</v>
      </c>
      <c r="L26" s="101">
        <f t="shared" si="0"/>
        <v>8613</v>
      </c>
      <c r="N26" s="101">
        <v>15692</v>
      </c>
      <c r="O26" s="101">
        <v>11801</v>
      </c>
      <c r="P26" s="101">
        <v>3150</v>
      </c>
      <c r="Q26" s="101">
        <v>788</v>
      </c>
      <c r="R26" s="101">
        <v>289</v>
      </c>
      <c r="S26" s="101">
        <f t="shared" si="1"/>
        <v>31720</v>
      </c>
    </row>
    <row r="27" spans="1:19">
      <c r="A27" s="68">
        <f t="shared" si="2"/>
        <v>1974</v>
      </c>
      <c r="B27" s="101" t="s">
        <v>15</v>
      </c>
      <c r="C27" s="101">
        <v>370</v>
      </c>
      <c r="D27" s="101">
        <v>12648</v>
      </c>
      <c r="E27" s="101">
        <v>1169</v>
      </c>
      <c r="F27" s="101">
        <v>1733</v>
      </c>
      <c r="G27" s="101">
        <v>1017</v>
      </c>
      <c r="H27" s="101">
        <v>626</v>
      </c>
      <c r="I27" s="101">
        <v>118</v>
      </c>
      <c r="J27" s="101" t="s">
        <v>15</v>
      </c>
      <c r="K27" s="101" t="s">
        <v>15</v>
      </c>
      <c r="L27" s="101">
        <f t="shared" si="0"/>
        <v>17681</v>
      </c>
      <c r="N27" s="101">
        <v>4115</v>
      </c>
      <c r="O27" s="101">
        <v>26133</v>
      </c>
      <c r="P27" s="101">
        <v>9218</v>
      </c>
      <c r="Q27" s="101">
        <v>4485</v>
      </c>
      <c r="R27" s="101">
        <v>200</v>
      </c>
      <c r="S27" s="101">
        <f t="shared" si="1"/>
        <v>44151</v>
      </c>
    </row>
    <row r="28" spans="1:19">
      <c r="A28" s="68">
        <f t="shared" si="2"/>
        <v>1975</v>
      </c>
      <c r="B28" s="101" t="s">
        <v>15</v>
      </c>
      <c r="C28" s="101">
        <v>81</v>
      </c>
      <c r="D28" s="101">
        <v>4426</v>
      </c>
      <c r="E28" s="101">
        <v>3447</v>
      </c>
      <c r="F28" s="101">
        <v>1934</v>
      </c>
      <c r="G28" s="101">
        <v>754</v>
      </c>
      <c r="H28" s="101">
        <v>287</v>
      </c>
      <c r="I28" s="101">
        <v>26</v>
      </c>
      <c r="J28" s="101" t="s">
        <v>15</v>
      </c>
      <c r="K28" s="101" t="s">
        <v>15</v>
      </c>
      <c r="L28" s="101">
        <f t="shared" si="0"/>
        <v>10955</v>
      </c>
      <c r="N28" s="101">
        <v>16903</v>
      </c>
      <c r="O28" s="101">
        <v>18154</v>
      </c>
      <c r="P28" s="101">
        <v>4559</v>
      </c>
      <c r="Q28" s="101">
        <v>3020</v>
      </c>
      <c r="R28" s="101">
        <v>172</v>
      </c>
      <c r="S28" s="101">
        <f t="shared" si="1"/>
        <v>42808</v>
      </c>
    </row>
    <row r="29" spans="1:19">
      <c r="A29" s="68">
        <f t="shared" si="2"/>
        <v>1976</v>
      </c>
      <c r="B29" s="101" t="s">
        <v>15</v>
      </c>
      <c r="C29" s="101" t="s">
        <v>15</v>
      </c>
      <c r="D29" s="101">
        <v>13176</v>
      </c>
      <c r="E29" s="101">
        <v>8445</v>
      </c>
      <c r="F29" s="101">
        <v>3934</v>
      </c>
      <c r="G29" s="101">
        <v>1523</v>
      </c>
      <c r="H29" s="101">
        <v>814</v>
      </c>
      <c r="I29" s="101">
        <v>210</v>
      </c>
      <c r="J29" s="101" t="s">
        <v>15</v>
      </c>
      <c r="K29" s="101" t="s">
        <v>15</v>
      </c>
      <c r="L29" s="101">
        <f t="shared" si="0"/>
        <v>28102</v>
      </c>
      <c r="N29" s="101">
        <v>70109</v>
      </c>
      <c r="O29" s="101">
        <v>64570</v>
      </c>
      <c r="P29" s="101">
        <v>23000</v>
      </c>
      <c r="Q29" s="101">
        <v>17247</v>
      </c>
      <c r="R29" s="101">
        <v>1747</v>
      </c>
      <c r="S29" s="101">
        <f t="shared" si="1"/>
        <v>176673</v>
      </c>
    </row>
    <row r="30" spans="1:19">
      <c r="A30" s="68">
        <v>1977</v>
      </c>
      <c r="B30" s="101" t="s">
        <v>15</v>
      </c>
      <c r="C30" s="101" t="s">
        <v>15</v>
      </c>
      <c r="D30" s="101">
        <v>5754</v>
      </c>
      <c r="E30" s="101">
        <v>8723</v>
      </c>
      <c r="F30" s="101">
        <v>4231</v>
      </c>
      <c r="G30" s="101">
        <v>1261</v>
      </c>
      <c r="H30" s="101">
        <v>1218</v>
      </c>
      <c r="I30" s="101">
        <v>697</v>
      </c>
      <c r="J30" s="101" t="s">
        <v>15</v>
      </c>
      <c r="K30" s="101" t="s">
        <v>15</v>
      </c>
      <c r="L30" s="101">
        <f t="shared" si="0"/>
        <v>21884</v>
      </c>
      <c r="N30" s="101">
        <v>26661</v>
      </c>
      <c r="O30" s="101">
        <v>38385</v>
      </c>
      <c r="P30" s="101">
        <v>5561</v>
      </c>
      <c r="Q30" s="101">
        <v>2245</v>
      </c>
      <c r="R30" s="101">
        <v>374</v>
      </c>
      <c r="S30" s="101">
        <f t="shared" si="1"/>
        <v>73226</v>
      </c>
    </row>
    <row r="31" spans="1:19">
      <c r="A31" s="68">
        <v>1978</v>
      </c>
      <c r="B31" s="101" t="s">
        <v>15</v>
      </c>
      <c r="C31" s="101" t="s">
        <v>15</v>
      </c>
      <c r="D31" s="101">
        <v>1104</v>
      </c>
      <c r="E31" s="101">
        <v>5932</v>
      </c>
      <c r="F31" s="101">
        <v>5036</v>
      </c>
      <c r="G31" s="101">
        <v>1041</v>
      </c>
      <c r="H31" s="101">
        <v>117</v>
      </c>
      <c r="I31" s="101">
        <v>1966</v>
      </c>
      <c r="J31" s="101" t="s">
        <v>15</v>
      </c>
      <c r="K31" s="101" t="s">
        <v>15</v>
      </c>
      <c r="L31" s="101">
        <f t="shared" si="0"/>
        <v>15196</v>
      </c>
      <c r="N31" s="101">
        <v>17840</v>
      </c>
      <c r="O31" s="101">
        <v>26842</v>
      </c>
      <c r="P31" s="101">
        <v>8149</v>
      </c>
      <c r="Q31" s="101">
        <v>2235</v>
      </c>
      <c r="R31" s="101">
        <v>1092</v>
      </c>
      <c r="S31" s="101">
        <f t="shared" si="1"/>
        <v>56158</v>
      </c>
    </row>
    <row r="32" spans="1:19">
      <c r="A32" s="68">
        <v>1979</v>
      </c>
      <c r="B32" s="101" t="s">
        <v>15</v>
      </c>
      <c r="C32" s="101" t="s">
        <v>15</v>
      </c>
      <c r="D32" s="101">
        <v>772</v>
      </c>
      <c r="E32" s="101">
        <v>5</v>
      </c>
      <c r="F32" s="101">
        <v>1867</v>
      </c>
      <c r="G32" s="101">
        <v>3046</v>
      </c>
      <c r="H32" s="101">
        <v>200</v>
      </c>
      <c r="I32" s="101">
        <v>9</v>
      </c>
      <c r="J32" s="101" t="s">
        <v>15</v>
      </c>
      <c r="K32" s="101" t="s">
        <v>15</v>
      </c>
      <c r="L32" s="101">
        <f t="shared" si="0"/>
        <v>5899</v>
      </c>
      <c r="N32" s="101">
        <v>11</v>
      </c>
      <c r="O32" s="101">
        <v>27831</v>
      </c>
      <c r="P32" s="101">
        <v>19905</v>
      </c>
      <c r="Q32" s="101">
        <v>960</v>
      </c>
      <c r="R32" s="101" t="s">
        <v>15</v>
      </c>
      <c r="S32" s="101">
        <f t="shared" si="1"/>
        <v>48707</v>
      </c>
    </row>
    <row r="33" spans="1:19">
      <c r="A33" s="68">
        <v>1980</v>
      </c>
      <c r="B33" s="101" t="s">
        <v>15</v>
      </c>
      <c r="C33" s="101" t="s">
        <v>15</v>
      </c>
      <c r="D33" s="101">
        <v>4390</v>
      </c>
      <c r="E33" s="101">
        <v>15</v>
      </c>
      <c r="F33" s="101">
        <v>548</v>
      </c>
      <c r="G33" s="101">
        <v>529</v>
      </c>
      <c r="H33" s="101">
        <v>111</v>
      </c>
      <c r="I33" s="101">
        <v>5</v>
      </c>
      <c r="J33" s="101" t="s">
        <v>15</v>
      </c>
      <c r="K33" s="101" t="s">
        <v>15</v>
      </c>
      <c r="L33" s="101">
        <f t="shared" si="0"/>
        <v>5598</v>
      </c>
      <c r="N33" s="101" t="s">
        <v>15</v>
      </c>
      <c r="O33" s="101">
        <v>0</v>
      </c>
      <c r="P33" s="101">
        <v>5388</v>
      </c>
      <c r="Q33" s="101">
        <v>5156</v>
      </c>
      <c r="R33" s="101">
        <v>304</v>
      </c>
      <c r="S33" s="101">
        <f t="shared" si="1"/>
        <v>10848</v>
      </c>
    </row>
    <row r="34" spans="1:19">
      <c r="A34" s="68">
        <v>1981</v>
      </c>
      <c r="B34" s="101" t="s">
        <v>15</v>
      </c>
      <c r="C34" s="101" t="s">
        <v>15</v>
      </c>
      <c r="D34" s="101">
        <v>6607</v>
      </c>
      <c r="E34" s="101">
        <v>0</v>
      </c>
      <c r="F34" s="101">
        <v>1037</v>
      </c>
      <c r="G34" s="101">
        <v>513</v>
      </c>
      <c r="H34" s="101">
        <v>0</v>
      </c>
      <c r="I34" s="101">
        <v>9</v>
      </c>
      <c r="J34" s="101" t="s">
        <v>15</v>
      </c>
      <c r="K34" s="103" t="s">
        <v>15</v>
      </c>
      <c r="L34" s="101">
        <f t="shared" si="0"/>
        <v>8166</v>
      </c>
      <c r="N34" s="101" t="s">
        <v>15</v>
      </c>
      <c r="O34" s="101">
        <v>32583</v>
      </c>
      <c r="P34" s="101">
        <v>13241</v>
      </c>
      <c r="Q34" s="101" t="s">
        <v>15</v>
      </c>
      <c r="R34" s="101" t="s">
        <v>15</v>
      </c>
      <c r="S34" s="101">
        <f t="shared" si="1"/>
        <v>45824</v>
      </c>
    </row>
    <row r="35" spans="1:19">
      <c r="A35" s="68">
        <v>1982</v>
      </c>
      <c r="B35" s="101" t="s">
        <v>15</v>
      </c>
      <c r="C35" s="101" t="s">
        <v>15</v>
      </c>
      <c r="D35" s="101">
        <v>7154</v>
      </c>
      <c r="E35" s="101">
        <v>0</v>
      </c>
      <c r="F35" s="101">
        <v>1219</v>
      </c>
      <c r="G35" s="101">
        <v>0</v>
      </c>
      <c r="H35" s="101">
        <v>0</v>
      </c>
      <c r="I35" s="101">
        <v>0</v>
      </c>
      <c r="J35" s="101" t="s">
        <v>15</v>
      </c>
      <c r="K35" s="103" t="s">
        <v>15</v>
      </c>
      <c r="L35" s="101">
        <f t="shared" si="0"/>
        <v>8373</v>
      </c>
      <c r="N35" s="101" t="s">
        <v>15</v>
      </c>
      <c r="O35" s="101">
        <v>23762</v>
      </c>
      <c r="P35" s="101" t="s">
        <v>15</v>
      </c>
      <c r="Q35" s="101" t="s">
        <v>15</v>
      </c>
      <c r="R35" s="101" t="s">
        <v>15</v>
      </c>
      <c r="S35" s="101">
        <f t="shared" si="1"/>
        <v>23762</v>
      </c>
    </row>
    <row r="36" spans="1:19">
      <c r="A36" s="68">
        <v>1983</v>
      </c>
      <c r="B36" s="101" t="s">
        <v>15</v>
      </c>
      <c r="C36" s="101" t="s">
        <v>15</v>
      </c>
      <c r="D36" s="101">
        <v>4361</v>
      </c>
      <c r="E36" s="101">
        <v>0</v>
      </c>
      <c r="F36" s="101">
        <v>238</v>
      </c>
      <c r="G36" s="101">
        <v>206</v>
      </c>
      <c r="H36" s="101">
        <v>116</v>
      </c>
      <c r="I36" s="101">
        <v>0</v>
      </c>
      <c r="J36" s="101" t="s">
        <v>15</v>
      </c>
      <c r="K36" s="103" t="s">
        <v>15</v>
      </c>
      <c r="L36" s="101">
        <f t="shared" si="0"/>
        <v>4921</v>
      </c>
      <c r="N36" s="101" t="s">
        <v>15</v>
      </c>
      <c r="O36" s="101">
        <v>140</v>
      </c>
      <c r="P36" s="101">
        <v>2365</v>
      </c>
      <c r="Q36" s="101">
        <v>2543</v>
      </c>
      <c r="R36" s="101" t="s">
        <v>15</v>
      </c>
      <c r="S36" s="101">
        <f t="shared" si="1"/>
        <v>5048</v>
      </c>
    </row>
    <row r="37" spans="1:19">
      <c r="A37" s="68">
        <v>1984</v>
      </c>
      <c r="B37" s="101" t="s">
        <v>15</v>
      </c>
      <c r="C37" s="101" t="s">
        <v>15</v>
      </c>
      <c r="D37" s="101">
        <v>1013</v>
      </c>
      <c r="E37" s="101">
        <v>0</v>
      </c>
      <c r="F37" s="101">
        <v>0</v>
      </c>
      <c r="G37" s="101">
        <v>257</v>
      </c>
      <c r="H37" s="101">
        <v>0</v>
      </c>
      <c r="I37" s="101">
        <v>0</v>
      </c>
      <c r="J37" s="101" t="s">
        <v>15</v>
      </c>
      <c r="K37" s="103" t="s">
        <v>15</v>
      </c>
      <c r="L37" s="101">
        <f t="shared" si="0"/>
        <v>1270</v>
      </c>
      <c r="N37" s="101" t="s">
        <v>15</v>
      </c>
      <c r="O37" s="101" t="s">
        <v>15</v>
      </c>
      <c r="P37" s="101">
        <v>13649</v>
      </c>
      <c r="Q37" s="101" t="s">
        <v>15</v>
      </c>
      <c r="R37" s="101" t="s">
        <v>15</v>
      </c>
      <c r="S37" s="101">
        <f t="shared" si="1"/>
        <v>13649</v>
      </c>
    </row>
    <row r="38" spans="1:19">
      <c r="A38" s="68">
        <v>1985</v>
      </c>
      <c r="B38" s="101" t="s">
        <v>15</v>
      </c>
      <c r="C38" s="101" t="s">
        <v>15</v>
      </c>
      <c r="D38" s="101">
        <v>4556</v>
      </c>
      <c r="E38" s="101">
        <v>0</v>
      </c>
      <c r="F38" s="101">
        <v>0</v>
      </c>
      <c r="G38" s="101">
        <v>490</v>
      </c>
      <c r="H38" s="101">
        <v>0</v>
      </c>
      <c r="I38" s="101">
        <v>3</v>
      </c>
      <c r="J38" s="101" t="s">
        <v>15</v>
      </c>
      <c r="K38" s="103" t="s">
        <v>15</v>
      </c>
      <c r="L38" s="101">
        <f t="shared" si="0"/>
        <v>5049</v>
      </c>
      <c r="N38" s="101" t="s">
        <v>15</v>
      </c>
      <c r="O38" s="101" t="s">
        <v>15</v>
      </c>
      <c r="P38" s="101">
        <v>18242</v>
      </c>
      <c r="Q38" s="101" t="s">
        <v>15</v>
      </c>
      <c r="R38" s="101" t="s">
        <v>15</v>
      </c>
      <c r="S38" s="101">
        <f t="shared" si="1"/>
        <v>18242</v>
      </c>
    </row>
    <row r="39" spans="1:19">
      <c r="A39" s="64">
        <v>1986</v>
      </c>
      <c r="B39" s="101" t="s">
        <v>15</v>
      </c>
      <c r="C39" s="101" t="s">
        <v>15</v>
      </c>
      <c r="D39" s="101">
        <v>4512</v>
      </c>
      <c r="E39" s="101" t="s">
        <v>15</v>
      </c>
      <c r="F39" s="101" t="s">
        <v>15</v>
      </c>
      <c r="G39" s="101">
        <v>1585</v>
      </c>
      <c r="H39" s="101" t="s">
        <v>15</v>
      </c>
      <c r="I39" s="101" t="s">
        <v>15</v>
      </c>
      <c r="J39" s="101" t="s">
        <v>15</v>
      </c>
      <c r="K39" s="101" t="s">
        <v>15</v>
      </c>
      <c r="L39" s="101">
        <f t="shared" si="0"/>
        <v>6097</v>
      </c>
      <c r="N39" s="101" t="s">
        <v>15</v>
      </c>
      <c r="O39" s="101" t="s">
        <v>15</v>
      </c>
      <c r="P39" s="101">
        <v>46063</v>
      </c>
      <c r="Q39" s="101" t="s">
        <v>15</v>
      </c>
      <c r="R39" s="101" t="s">
        <v>15</v>
      </c>
      <c r="S39" s="101">
        <f>SUM(N39:R39)</f>
        <v>46063</v>
      </c>
    </row>
    <row r="40" spans="1:19">
      <c r="A40" s="64">
        <v>1987</v>
      </c>
      <c r="B40" s="101" t="s">
        <v>15</v>
      </c>
      <c r="C40" s="101" t="s">
        <v>15</v>
      </c>
      <c r="D40" s="101">
        <v>2327</v>
      </c>
      <c r="E40" s="101" t="s">
        <v>15</v>
      </c>
      <c r="F40" s="101">
        <v>2225</v>
      </c>
      <c r="G40" s="101" t="s">
        <v>15</v>
      </c>
      <c r="H40" s="101" t="s">
        <v>15</v>
      </c>
      <c r="I40" s="101" t="s">
        <v>15</v>
      </c>
      <c r="J40" s="101" t="s">
        <v>15</v>
      </c>
      <c r="K40" s="101" t="s">
        <v>15</v>
      </c>
      <c r="L40" s="101">
        <f t="shared" si="0"/>
        <v>4552</v>
      </c>
      <c r="N40" s="101" t="s">
        <v>15</v>
      </c>
      <c r="O40" s="101">
        <v>7390</v>
      </c>
      <c r="P40" s="101" t="s">
        <v>15</v>
      </c>
      <c r="Q40" s="101" t="s">
        <v>15</v>
      </c>
      <c r="R40" s="101" t="s">
        <v>15</v>
      </c>
      <c r="S40" s="101">
        <f t="shared" ref="S40:S63" si="3">SUM(N40:R40)</f>
        <v>7390</v>
      </c>
    </row>
    <row r="41" spans="1:19">
      <c r="A41" s="64">
        <v>1988</v>
      </c>
      <c r="B41" s="101" t="s">
        <v>15</v>
      </c>
      <c r="C41" s="101" t="s">
        <v>15</v>
      </c>
      <c r="D41" s="101">
        <v>973</v>
      </c>
      <c r="E41" s="101">
        <v>648</v>
      </c>
      <c r="F41" s="101" t="s">
        <v>15</v>
      </c>
      <c r="G41" s="101" t="s">
        <v>15</v>
      </c>
      <c r="H41" s="101" t="s">
        <v>15</v>
      </c>
      <c r="I41" s="101" t="s">
        <v>15</v>
      </c>
      <c r="J41" s="101" t="s">
        <v>15</v>
      </c>
      <c r="K41" s="101" t="s">
        <v>15</v>
      </c>
      <c r="L41" s="101">
        <f t="shared" si="0"/>
        <v>1621</v>
      </c>
      <c r="N41" s="101" t="s">
        <v>15</v>
      </c>
      <c r="O41" s="101" t="s">
        <v>15</v>
      </c>
      <c r="P41" s="101" t="s">
        <v>15</v>
      </c>
      <c r="Q41" s="101" t="s">
        <v>15</v>
      </c>
      <c r="R41" s="101" t="s">
        <v>15</v>
      </c>
      <c r="S41" s="101" t="s">
        <v>15</v>
      </c>
    </row>
    <row r="42" spans="1:19">
      <c r="A42" s="64">
        <v>1989</v>
      </c>
      <c r="B42" s="101" t="s">
        <v>15</v>
      </c>
      <c r="C42" s="101" t="s">
        <v>15</v>
      </c>
      <c r="D42" s="101">
        <v>653</v>
      </c>
      <c r="E42" s="101">
        <v>375</v>
      </c>
      <c r="F42" s="101" t="s">
        <v>15</v>
      </c>
      <c r="G42" s="101">
        <v>1483</v>
      </c>
      <c r="H42" s="101">
        <v>352</v>
      </c>
      <c r="I42" s="101" t="s">
        <v>15</v>
      </c>
      <c r="J42" s="101" t="s">
        <v>15</v>
      </c>
      <c r="K42" s="101" t="s">
        <v>15</v>
      </c>
      <c r="L42" s="101">
        <f t="shared" si="0"/>
        <v>2863</v>
      </c>
      <c r="N42" s="101" t="s">
        <v>15</v>
      </c>
      <c r="O42" s="101" t="s">
        <v>15</v>
      </c>
      <c r="P42" s="101">
        <v>15591</v>
      </c>
      <c r="Q42" s="101">
        <v>5527</v>
      </c>
      <c r="R42" s="101" t="s">
        <v>15</v>
      </c>
      <c r="S42" s="101">
        <f t="shared" si="3"/>
        <v>21118</v>
      </c>
    </row>
    <row r="43" spans="1:19">
      <c r="A43" s="64">
        <v>1990</v>
      </c>
      <c r="B43" s="101" t="s">
        <v>15</v>
      </c>
      <c r="C43" s="101" t="s">
        <v>15</v>
      </c>
      <c r="D43" s="101">
        <v>489</v>
      </c>
      <c r="E43" s="101">
        <v>66</v>
      </c>
      <c r="F43" s="101" t="s">
        <v>15</v>
      </c>
      <c r="G43" s="101">
        <v>449</v>
      </c>
      <c r="H43" s="101">
        <v>1178</v>
      </c>
      <c r="I43" s="101">
        <v>71</v>
      </c>
      <c r="J43" s="101" t="s">
        <v>15</v>
      </c>
      <c r="K43" s="101" t="s">
        <v>15</v>
      </c>
      <c r="L43" s="101">
        <f t="shared" si="0"/>
        <v>2253</v>
      </c>
      <c r="N43" s="101" t="s">
        <v>15</v>
      </c>
      <c r="O43" s="101" t="s">
        <v>15</v>
      </c>
      <c r="P43" s="101">
        <v>3546</v>
      </c>
      <c r="Q43" s="101">
        <v>7034</v>
      </c>
      <c r="R43" s="101">
        <v>304</v>
      </c>
      <c r="S43" s="101">
        <f t="shared" si="3"/>
        <v>10884</v>
      </c>
    </row>
    <row r="44" spans="1:19">
      <c r="A44" s="64">
        <v>1991</v>
      </c>
      <c r="B44" s="101" t="s">
        <v>15</v>
      </c>
      <c r="C44" s="101" t="s">
        <v>15</v>
      </c>
      <c r="D44" s="101">
        <v>325</v>
      </c>
      <c r="E44" s="101">
        <v>27</v>
      </c>
      <c r="F44" s="101" t="s">
        <v>15</v>
      </c>
      <c r="G44" s="101">
        <v>451</v>
      </c>
      <c r="H44" s="101">
        <v>111</v>
      </c>
      <c r="I44" s="101" t="s">
        <v>15</v>
      </c>
      <c r="J44" s="101" t="s">
        <v>15</v>
      </c>
      <c r="K44" s="101" t="s">
        <v>15</v>
      </c>
      <c r="L44" s="101">
        <f t="shared" si="0"/>
        <v>914</v>
      </c>
      <c r="N44" s="101" t="s">
        <v>15</v>
      </c>
      <c r="O44" s="101" t="s">
        <v>15</v>
      </c>
      <c r="P44" s="101">
        <v>21618</v>
      </c>
      <c r="Q44" s="101">
        <v>5160</v>
      </c>
      <c r="R44" s="101" t="s">
        <v>15</v>
      </c>
      <c r="S44" s="101">
        <f t="shared" si="3"/>
        <v>26778</v>
      </c>
    </row>
    <row r="45" spans="1:19">
      <c r="A45" s="64">
        <v>1992</v>
      </c>
      <c r="B45" s="101" t="s">
        <v>15</v>
      </c>
      <c r="C45" s="101" t="s">
        <v>15</v>
      </c>
      <c r="D45" s="101">
        <v>376</v>
      </c>
      <c r="E45" s="101">
        <v>925</v>
      </c>
      <c r="F45" s="101">
        <v>118</v>
      </c>
      <c r="G45" s="101">
        <v>74</v>
      </c>
      <c r="H45" s="101" t="s">
        <v>15</v>
      </c>
      <c r="I45" s="101" t="s">
        <v>15</v>
      </c>
      <c r="J45" s="101" t="s">
        <v>15</v>
      </c>
      <c r="K45" s="101" t="s">
        <v>15</v>
      </c>
      <c r="L45" s="101">
        <f t="shared" si="0"/>
        <v>1493</v>
      </c>
      <c r="N45" s="101" t="s">
        <v>15</v>
      </c>
      <c r="O45" s="101">
        <v>662</v>
      </c>
      <c r="P45" s="101">
        <v>767</v>
      </c>
      <c r="Q45" s="101" t="s">
        <v>15</v>
      </c>
      <c r="R45" s="101" t="s">
        <v>15</v>
      </c>
      <c r="S45" s="101">
        <f t="shared" si="3"/>
        <v>1429</v>
      </c>
    </row>
    <row r="46" spans="1:19">
      <c r="A46" s="64">
        <v>1993</v>
      </c>
      <c r="B46" s="101" t="s">
        <v>15</v>
      </c>
      <c r="C46" s="101" t="s">
        <v>15</v>
      </c>
      <c r="D46" s="101">
        <v>253</v>
      </c>
      <c r="E46" s="101">
        <v>13</v>
      </c>
      <c r="F46" s="101">
        <v>37</v>
      </c>
      <c r="G46" s="101">
        <v>37</v>
      </c>
      <c r="H46" s="101">
        <v>65</v>
      </c>
      <c r="I46" s="101" t="s">
        <v>15</v>
      </c>
      <c r="J46" s="101" t="s">
        <v>15</v>
      </c>
      <c r="K46" s="101" t="s">
        <v>15</v>
      </c>
      <c r="L46" s="101">
        <f t="shared" si="0"/>
        <v>405</v>
      </c>
      <c r="N46" s="101" t="s">
        <v>15</v>
      </c>
      <c r="O46" s="101">
        <v>207</v>
      </c>
      <c r="P46" s="101">
        <v>580</v>
      </c>
      <c r="Q46" s="101">
        <v>853</v>
      </c>
      <c r="R46" s="101" t="s">
        <v>15</v>
      </c>
      <c r="S46" s="101">
        <f t="shared" si="3"/>
        <v>1640</v>
      </c>
    </row>
    <row r="47" spans="1:19">
      <c r="A47" s="64">
        <v>1994</v>
      </c>
      <c r="B47" s="101" t="s">
        <v>15</v>
      </c>
      <c r="C47" s="101" t="s">
        <v>15</v>
      </c>
      <c r="D47" s="101" t="s">
        <v>15</v>
      </c>
      <c r="E47" s="101" t="s">
        <v>15</v>
      </c>
      <c r="F47" s="101" t="s">
        <v>15</v>
      </c>
      <c r="G47" s="101" t="s">
        <v>15</v>
      </c>
      <c r="H47" s="101" t="s">
        <v>15</v>
      </c>
      <c r="I47" s="101" t="s">
        <v>15</v>
      </c>
      <c r="J47" s="101" t="s">
        <v>15</v>
      </c>
      <c r="K47" s="101" t="s">
        <v>15</v>
      </c>
      <c r="L47" s="101" t="s">
        <v>15</v>
      </c>
      <c r="N47" s="101" t="s">
        <v>15</v>
      </c>
      <c r="O47" s="101" t="s">
        <v>15</v>
      </c>
      <c r="P47" s="101" t="s">
        <v>15</v>
      </c>
      <c r="Q47" s="101" t="s">
        <v>15</v>
      </c>
      <c r="R47" s="101" t="s">
        <v>15</v>
      </c>
      <c r="S47" s="101" t="s">
        <v>15</v>
      </c>
    </row>
    <row r="48" spans="1:19">
      <c r="A48" s="64">
        <v>1995</v>
      </c>
      <c r="B48" s="101" t="s">
        <v>15</v>
      </c>
      <c r="C48" s="101" t="s">
        <v>15</v>
      </c>
      <c r="D48" s="101" t="s">
        <v>15</v>
      </c>
      <c r="E48" s="101" t="s">
        <v>15</v>
      </c>
      <c r="F48" s="101" t="s">
        <v>15</v>
      </c>
      <c r="G48" s="101" t="s">
        <v>15</v>
      </c>
      <c r="H48" s="101" t="s">
        <v>15</v>
      </c>
      <c r="I48" s="101" t="s">
        <v>15</v>
      </c>
      <c r="J48" s="101" t="s">
        <v>15</v>
      </c>
      <c r="K48" s="101" t="s">
        <v>15</v>
      </c>
      <c r="L48" s="101" t="s">
        <v>15</v>
      </c>
      <c r="N48" s="101" t="s">
        <v>15</v>
      </c>
      <c r="O48" s="101" t="s">
        <v>15</v>
      </c>
      <c r="P48" s="101" t="s">
        <v>15</v>
      </c>
      <c r="Q48" s="101" t="s">
        <v>15</v>
      </c>
      <c r="R48" s="101" t="s">
        <v>15</v>
      </c>
      <c r="S48" s="101" t="s">
        <v>15</v>
      </c>
    </row>
    <row r="49" spans="1:19">
      <c r="A49" s="64">
        <v>1996</v>
      </c>
      <c r="B49" s="101" t="s">
        <v>15</v>
      </c>
      <c r="C49" s="101" t="s">
        <v>15</v>
      </c>
      <c r="D49" s="101" t="s">
        <v>15</v>
      </c>
      <c r="E49" s="101" t="s">
        <v>15</v>
      </c>
      <c r="F49" s="101" t="s">
        <v>15</v>
      </c>
      <c r="G49" s="101" t="s">
        <v>15</v>
      </c>
      <c r="H49" s="101" t="s">
        <v>15</v>
      </c>
      <c r="I49" s="101" t="s">
        <v>15</v>
      </c>
      <c r="J49" s="101" t="s">
        <v>15</v>
      </c>
      <c r="K49" s="101" t="s">
        <v>15</v>
      </c>
      <c r="L49" s="101" t="s">
        <v>15</v>
      </c>
      <c r="N49" s="101" t="s">
        <v>15</v>
      </c>
      <c r="O49" s="101" t="s">
        <v>15</v>
      </c>
      <c r="P49" s="101" t="s">
        <v>15</v>
      </c>
      <c r="Q49" s="101" t="s">
        <v>15</v>
      </c>
      <c r="R49" s="101" t="s">
        <v>15</v>
      </c>
      <c r="S49" s="101" t="s">
        <v>15</v>
      </c>
    </row>
    <row r="50" spans="1:19">
      <c r="A50" s="64">
        <v>1997</v>
      </c>
      <c r="B50" s="101" t="s">
        <v>15</v>
      </c>
      <c r="C50" s="101" t="s">
        <v>15</v>
      </c>
      <c r="D50" s="101">
        <v>25</v>
      </c>
      <c r="E50" s="101">
        <v>3</v>
      </c>
      <c r="F50" s="101" t="s">
        <v>15</v>
      </c>
      <c r="G50" s="101" t="s">
        <v>15</v>
      </c>
      <c r="H50" s="101" t="s">
        <v>15</v>
      </c>
      <c r="I50" s="101" t="s">
        <v>15</v>
      </c>
      <c r="J50" s="101" t="s">
        <v>15</v>
      </c>
      <c r="K50" s="101" t="s">
        <v>15</v>
      </c>
      <c r="L50" s="101">
        <f t="shared" si="0"/>
        <v>28</v>
      </c>
      <c r="N50" s="101" t="s">
        <v>15</v>
      </c>
      <c r="O50" s="101" t="s">
        <v>15</v>
      </c>
      <c r="P50" s="101" t="s">
        <v>15</v>
      </c>
      <c r="Q50" s="101" t="s">
        <v>15</v>
      </c>
      <c r="R50" s="101" t="s">
        <v>15</v>
      </c>
      <c r="S50" s="101" t="s">
        <v>15</v>
      </c>
    </row>
    <row r="51" spans="1:19">
      <c r="A51" s="64">
        <v>1998</v>
      </c>
      <c r="B51" s="101" t="s">
        <v>15</v>
      </c>
      <c r="C51" s="101" t="s">
        <v>15</v>
      </c>
      <c r="D51" s="101">
        <v>0</v>
      </c>
      <c r="E51" s="101">
        <v>0</v>
      </c>
      <c r="F51" s="101" t="s">
        <v>15</v>
      </c>
      <c r="G51" s="101" t="s">
        <v>15</v>
      </c>
      <c r="H51" s="101" t="s">
        <v>15</v>
      </c>
      <c r="I51" s="101" t="s">
        <v>15</v>
      </c>
      <c r="J51" s="101" t="s">
        <v>15</v>
      </c>
      <c r="K51" s="101" t="s">
        <v>15</v>
      </c>
      <c r="L51" s="101">
        <f t="shared" si="0"/>
        <v>0</v>
      </c>
      <c r="N51" s="101" t="s">
        <v>15</v>
      </c>
      <c r="O51" s="101" t="s">
        <v>15</v>
      </c>
      <c r="P51" s="101" t="s">
        <v>15</v>
      </c>
      <c r="Q51" s="101" t="s">
        <v>15</v>
      </c>
      <c r="R51" s="101" t="s">
        <v>15</v>
      </c>
      <c r="S51" s="101" t="s">
        <v>15</v>
      </c>
    </row>
    <row r="52" spans="1:19">
      <c r="A52" s="64">
        <v>1999</v>
      </c>
      <c r="B52" s="101" t="s">
        <v>15</v>
      </c>
      <c r="C52" s="101" t="s">
        <v>15</v>
      </c>
      <c r="D52" s="101">
        <v>0</v>
      </c>
      <c r="E52" s="101">
        <v>15</v>
      </c>
      <c r="F52" s="101" t="s">
        <v>15</v>
      </c>
      <c r="G52" s="101" t="s">
        <v>15</v>
      </c>
      <c r="H52" s="101" t="s">
        <v>15</v>
      </c>
      <c r="I52" s="101" t="s">
        <v>15</v>
      </c>
      <c r="J52" s="101" t="s">
        <v>15</v>
      </c>
      <c r="K52" s="101" t="s">
        <v>15</v>
      </c>
      <c r="L52" s="101">
        <f t="shared" si="0"/>
        <v>15</v>
      </c>
      <c r="N52" s="101" t="s">
        <v>15</v>
      </c>
      <c r="O52" s="101" t="s">
        <v>15</v>
      </c>
      <c r="P52" s="101" t="s">
        <v>15</v>
      </c>
      <c r="Q52" s="101" t="s">
        <v>15</v>
      </c>
      <c r="R52" s="101" t="s">
        <v>15</v>
      </c>
      <c r="S52" s="101" t="s">
        <v>15</v>
      </c>
    </row>
    <row r="53" spans="1:19">
      <c r="A53" s="64">
        <v>2000</v>
      </c>
      <c r="B53" s="101" t="s">
        <v>15</v>
      </c>
      <c r="C53" s="101" t="s">
        <v>15</v>
      </c>
      <c r="D53" s="101">
        <v>9</v>
      </c>
      <c r="E53" s="101">
        <v>236</v>
      </c>
      <c r="F53" s="101" t="s">
        <v>15</v>
      </c>
      <c r="G53" s="101">
        <v>1951</v>
      </c>
      <c r="H53" s="101">
        <v>49</v>
      </c>
      <c r="I53" s="101" t="s">
        <v>15</v>
      </c>
      <c r="J53" s="101" t="s">
        <v>15</v>
      </c>
      <c r="K53" s="101" t="s">
        <v>15</v>
      </c>
      <c r="L53" s="101">
        <f t="shared" si="0"/>
        <v>2245</v>
      </c>
      <c r="N53" s="101" t="s">
        <v>15</v>
      </c>
      <c r="O53" s="101" t="s">
        <v>15</v>
      </c>
      <c r="P53" s="101">
        <v>11600</v>
      </c>
      <c r="Q53" s="101">
        <v>658</v>
      </c>
      <c r="R53" s="101" t="s">
        <v>15</v>
      </c>
      <c r="S53" s="101">
        <f t="shared" si="3"/>
        <v>12258</v>
      </c>
    </row>
    <row r="54" spans="1:19">
      <c r="A54" s="64">
        <v>2001</v>
      </c>
      <c r="B54" s="101" t="s">
        <v>15</v>
      </c>
      <c r="C54" s="101" t="s">
        <v>15</v>
      </c>
      <c r="D54" s="101">
        <v>380</v>
      </c>
      <c r="E54" s="101">
        <v>1704</v>
      </c>
      <c r="F54" s="101">
        <v>925</v>
      </c>
      <c r="G54" s="101">
        <v>753</v>
      </c>
      <c r="H54" s="101">
        <v>329</v>
      </c>
      <c r="I54" s="101" t="s">
        <v>15</v>
      </c>
      <c r="J54" s="101" t="s">
        <v>15</v>
      </c>
      <c r="K54" s="101" t="s">
        <v>15</v>
      </c>
      <c r="L54" s="101">
        <f t="shared" si="0"/>
        <v>4091</v>
      </c>
      <c r="N54" s="101" t="s">
        <v>15</v>
      </c>
      <c r="O54" s="101">
        <v>3701</v>
      </c>
      <c r="P54" s="101">
        <v>3376</v>
      </c>
      <c r="Q54" s="101">
        <v>2256</v>
      </c>
      <c r="R54" s="101" t="s">
        <v>15</v>
      </c>
      <c r="S54" s="101">
        <f t="shared" si="3"/>
        <v>9333</v>
      </c>
    </row>
    <row r="55" spans="1:19">
      <c r="A55" s="64">
        <v>2002</v>
      </c>
      <c r="B55" s="101" t="s">
        <v>15</v>
      </c>
      <c r="C55" s="101" t="s">
        <v>15</v>
      </c>
      <c r="D55" s="101">
        <v>855</v>
      </c>
      <c r="E55" s="101">
        <v>3189</v>
      </c>
      <c r="F55" s="101">
        <v>4241</v>
      </c>
      <c r="G55" s="101">
        <v>4512</v>
      </c>
      <c r="H55" s="101" t="s">
        <v>15</v>
      </c>
      <c r="I55" s="101" t="s">
        <v>15</v>
      </c>
      <c r="J55" s="101" t="s">
        <v>15</v>
      </c>
      <c r="K55" s="101" t="s">
        <v>15</v>
      </c>
      <c r="L55" s="101">
        <f t="shared" si="0"/>
        <v>12797</v>
      </c>
      <c r="N55" s="101" t="s">
        <v>15</v>
      </c>
      <c r="O55" s="101" t="s">
        <v>15</v>
      </c>
      <c r="P55" s="101">
        <v>1515</v>
      </c>
      <c r="Q55" s="101" t="s">
        <v>15</v>
      </c>
      <c r="R55" s="101" t="s">
        <v>15</v>
      </c>
      <c r="S55" s="101">
        <f t="shared" si="3"/>
        <v>1515</v>
      </c>
    </row>
    <row r="56" spans="1:19">
      <c r="A56" s="64">
        <v>2003</v>
      </c>
      <c r="B56" s="101" t="s">
        <v>15</v>
      </c>
      <c r="C56" s="101" t="s">
        <v>15</v>
      </c>
      <c r="D56" s="101">
        <v>4927</v>
      </c>
      <c r="E56" s="101">
        <v>1171</v>
      </c>
      <c r="F56" s="101">
        <v>1310</v>
      </c>
      <c r="G56" s="101">
        <v>2377</v>
      </c>
      <c r="H56" s="101">
        <v>599</v>
      </c>
      <c r="I56" s="101" t="s">
        <v>15</v>
      </c>
      <c r="J56" s="101" t="s">
        <v>15</v>
      </c>
      <c r="K56" s="101" t="s">
        <v>15</v>
      </c>
      <c r="L56" s="101">
        <f t="shared" si="0"/>
        <v>10384</v>
      </c>
      <c r="N56" s="101" t="s">
        <v>15</v>
      </c>
      <c r="O56" s="101">
        <v>1473</v>
      </c>
      <c r="P56" s="101">
        <v>3657</v>
      </c>
      <c r="Q56" s="101">
        <v>1311</v>
      </c>
      <c r="R56" s="101" t="s">
        <v>15</v>
      </c>
      <c r="S56" s="101">
        <f t="shared" si="3"/>
        <v>6441</v>
      </c>
    </row>
    <row r="57" spans="1:19">
      <c r="A57" s="64">
        <v>2004</v>
      </c>
      <c r="B57" s="101" t="s">
        <v>15</v>
      </c>
      <c r="C57" s="101" t="s">
        <v>15</v>
      </c>
      <c r="D57" s="101">
        <v>1884</v>
      </c>
      <c r="E57" s="101">
        <v>17</v>
      </c>
      <c r="F57" s="101">
        <v>381</v>
      </c>
      <c r="G57" s="101">
        <v>331</v>
      </c>
      <c r="H57" s="101">
        <v>505</v>
      </c>
      <c r="I57" s="101" t="s">
        <v>15</v>
      </c>
      <c r="J57" s="101" t="s">
        <v>15</v>
      </c>
      <c r="K57" s="101" t="s">
        <v>15</v>
      </c>
      <c r="L57" s="101">
        <f t="shared" si="0"/>
        <v>3118</v>
      </c>
      <c r="N57" s="101" t="s">
        <v>15</v>
      </c>
      <c r="O57" s="101">
        <v>718</v>
      </c>
      <c r="P57" s="101">
        <v>1399</v>
      </c>
      <c r="Q57" s="101">
        <v>6722</v>
      </c>
      <c r="R57" s="101" t="s">
        <v>15</v>
      </c>
      <c r="S57" s="101">
        <f t="shared" si="3"/>
        <v>8839</v>
      </c>
    </row>
    <row r="58" spans="1:19">
      <c r="A58" s="64">
        <v>2005</v>
      </c>
      <c r="B58" s="101" t="s">
        <v>15</v>
      </c>
      <c r="C58" s="101" t="s">
        <v>15</v>
      </c>
      <c r="D58" s="101">
        <v>5119</v>
      </c>
      <c r="E58" s="101">
        <v>927</v>
      </c>
      <c r="F58" s="101">
        <v>367</v>
      </c>
      <c r="G58" s="101">
        <v>3672</v>
      </c>
      <c r="H58" s="101" t="s">
        <v>15</v>
      </c>
      <c r="I58" s="101" t="s">
        <v>15</v>
      </c>
      <c r="J58" s="101" t="s">
        <v>15</v>
      </c>
      <c r="K58" s="101" t="s">
        <v>15</v>
      </c>
      <c r="L58" s="101">
        <f t="shared" si="0"/>
        <v>10085</v>
      </c>
      <c r="N58" s="101" t="s">
        <v>15</v>
      </c>
      <c r="O58" s="101">
        <v>204</v>
      </c>
      <c r="P58" s="101">
        <v>2414</v>
      </c>
      <c r="Q58" s="101" t="s">
        <v>15</v>
      </c>
      <c r="R58" s="101" t="s">
        <v>15</v>
      </c>
      <c r="S58" s="101">
        <f t="shared" si="3"/>
        <v>2618</v>
      </c>
    </row>
    <row r="59" spans="1:19">
      <c r="A59" s="64">
        <v>2006</v>
      </c>
      <c r="B59" s="101" t="s">
        <v>15</v>
      </c>
      <c r="C59" s="101" t="s">
        <v>15</v>
      </c>
      <c r="D59" s="102">
        <v>7167</v>
      </c>
      <c r="E59" s="102">
        <v>3168</v>
      </c>
      <c r="F59" s="102">
        <v>1</v>
      </c>
      <c r="G59" s="102">
        <v>61</v>
      </c>
      <c r="H59" s="102">
        <v>92</v>
      </c>
      <c r="I59" s="97" t="s">
        <v>15</v>
      </c>
      <c r="J59" s="97" t="s">
        <v>15</v>
      </c>
      <c r="K59" s="97" t="s">
        <v>15</v>
      </c>
      <c r="L59" s="101">
        <f t="shared" si="0"/>
        <v>10489</v>
      </c>
      <c r="N59" s="101" t="s">
        <v>15</v>
      </c>
      <c r="O59" s="102">
        <v>10</v>
      </c>
      <c r="P59" s="102">
        <v>915</v>
      </c>
      <c r="Q59" s="102">
        <v>489</v>
      </c>
      <c r="R59" s="101" t="s">
        <v>15</v>
      </c>
      <c r="S59" s="101">
        <f t="shared" si="3"/>
        <v>1414</v>
      </c>
    </row>
    <row r="60" spans="1:19">
      <c r="A60" s="64">
        <v>2007</v>
      </c>
      <c r="B60" s="101" t="s">
        <v>15</v>
      </c>
      <c r="C60" s="101" t="s">
        <v>15</v>
      </c>
      <c r="D60" s="102">
        <v>777</v>
      </c>
      <c r="E60" s="102">
        <v>374</v>
      </c>
      <c r="F60" s="102">
        <v>115</v>
      </c>
      <c r="G60" s="102">
        <v>163</v>
      </c>
      <c r="H60" s="102">
        <v>14</v>
      </c>
      <c r="I60" s="97" t="s">
        <v>15</v>
      </c>
      <c r="J60" s="97" t="s">
        <v>15</v>
      </c>
      <c r="K60" s="97" t="s">
        <v>15</v>
      </c>
      <c r="L60" s="101">
        <f t="shared" si="0"/>
        <v>1443</v>
      </c>
      <c r="N60" s="101" t="s">
        <v>15</v>
      </c>
      <c r="O60" s="102">
        <v>1062</v>
      </c>
      <c r="P60" s="102">
        <v>10335</v>
      </c>
      <c r="Q60" s="102">
        <v>157</v>
      </c>
      <c r="R60" s="101" t="s">
        <v>15</v>
      </c>
      <c r="S60" s="101">
        <f t="shared" si="3"/>
        <v>11554</v>
      </c>
    </row>
    <row r="61" spans="1:19">
      <c r="A61" s="64">
        <v>2008</v>
      </c>
      <c r="B61" s="101" t="s">
        <v>15</v>
      </c>
      <c r="C61" s="101" t="s">
        <v>15</v>
      </c>
      <c r="D61" s="102">
        <v>2616</v>
      </c>
      <c r="E61" s="102">
        <v>2508</v>
      </c>
      <c r="F61" s="102">
        <v>129</v>
      </c>
      <c r="G61" s="102">
        <v>161</v>
      </c>
      <c r="H61" s="102">
        <v>20</v>
      </c>
      <c r="I61" s="97" t="s">
        <v>15</v>
      </c>
      <c r="J61" s="97" t="s">
        <v>15</v>
      </c>
      <c r="K61" s="97" t="s">
        <v>15</v>
      </c>
      <c r="L61" s="101">
        <f t="shared" si="0"/>
        <v>5434</v>
      </c>
      <c r="N61" s="101" t="s">
        <v>15</v>
      </c>
      <c r="O61" s="102">
        <v>49</v>
      </c>
      <c r="P61" s="102">
        <v>356</v>
      </c>
      <c r="Q61" s="102">
        <v>29</v>
      </c>
      <c r="R61" s="101" t="s">
        <v>15</v>
      </c>
      <c r="S61" s="101">
        <f t="shared" si="3"/>
        <v>434</v>
      </c>
    </row>
    <row r="62" spans="1:19">
      <c r="A62" s="64">
        <v>2009</v>
      </c>
      <c r="B62" s="101" t="s">
        <v>15</v>
      </c>
      <c r="C62" s="101" t="s">
        <v>15</v>
      </c>
      <c r="D62" s="102">
        <v>119</v>
      </c>
      <c r="E62" s="101">
        <v>232</v>
      </c>
      <c r="F62" s="101">
        <v>240</v>
      </c>
      <c r="G62" s="101">
        <v>117</v>
      </c>
      <c r="H62" s="101">
        <f>3+1</f>
        <v>4</v>
      </c>
      <c r="I62" s="101" t="s">
        <v>15</v>
      </c>
      <c r="J62" s="101" t="s">
        <v>15</v>
      </c>
      <c r="K62" s="101" t="s">
        <v>15</v>
      </c>
      <c r="L62" s="101">
        <f t="shared" si="0"/>
        <v>712</v>
      </c>
      <c r="N62" s="101" t="s">
        <v>15</v>
      </c>
      <c r="O62" s="101">
        <v>9061</v>
      </c>
      <c r="P62" s="101">
        <v>3458</v>
      </c>
      <c r="Q62" s="101">
        <v>165</v>
      </c>
      <c r="R62" s="101" t="s">
        <v>15</v>
      </c>
      <c r="S62" s="101">
        <f t="shared" si="3"/>
        <v>12684</v>
      </c>
    </row>
    <row r="63" spans="1:19">
      <c r="A63" s="64">
        <v>2010</v>
      </c>
      <c r="B63" s="101" t="s">
        <v>15</v>
      </c>
      <c r="C63" s="101" t="s">
        <v>15</v>
      </c>
      <c r="D63" s="102">
        <f>298+43+196+43</f>
        <v>580</v>
      </c>
      <c r="E63" s="101">
        <f>242+3252+746+2412</f>
        <v>6652</v>
      </c>
      <c r="F63" s="101">
        <f>358+110+25+69+1559</f>
        <v>2121</v>
      </c>
      <c r="G63" s="101">
        <f>1160+189+70+238</f>
        <v>1657</v>
      </c>
      <c r="H63" s="101">
        <v>110</v>
      </c>
      <c r="I63" s="101" t="s">
        <v>15</v>
      </c>
      <c r="J63" s="101" t="s">
        <v>15</v>
      </c>
      <c r="K63" s="101" t="s">
        <v>15</v>
      </c>
      <c r="L63" s="101">
        <f>SUM(B63:K63)</f>
        <v>11120</v>
      </c>
      <c r="N63" s="101" t="s">
        <v>15</v>
      </c>
      <c r="O63" s="101">
        <v>637</v>
      </c>
      <c r="P63" s="101">
        <v>368</v>
      </c>
      <c r="Q63" s="101">
        <f>10+25</f>
        <v>35</v>
      </c>
      <c r="R63" s="101" t="s">
        <v>15</v>
      </c>
      <c r="S63" s="101">
        <f t="shared" si="3"/>
        <v>1040</v>
      </c>
    </row>
    <row r="64" spans="1:19">
      <c r="A64" s="64">
        <v>2011</v>
      </c>
      <c r="B64" s="101" t="s">
        <v>15</v>
      </c>
      <c r="C64" s="101" t="s">
        <v>15</v>
      </c>
      <c r="D64" s="102">
        <v>1057</v>
      </c>
      <c r="E64" s="101">
        <v>1400</v>
      </c>
      <c r="F64" s="101">
        <v>114</v>
      </c>
      <c r="G64" s="101">
        <v>239</v>
      </c>
      <c r="H64" s="101">
        <v>26</v>
      </c>
      <c r="I64" s="101" t="s">
        <v>15</v>
      </c>
      <c r="J64" s="101" t="s">
        <v>15</v>
      </c>
      <c r="K64" s="101" t="s">
        <v>15</v>
      </c>
      <c r="L64" s="101">
        <f>SUM(B64:K64)</f>
        <v>2836</v>
      </c>
      <c r="N64" s="101" t="s">
        <v>15</v>
      </c>
      <c r="O64" s="101">
        <v>234</v>
      </c>
      <c r="P64" s="101">
        <v>147</v>
      </c>
      <c r="Q64" s="101">
        <v>83</v>
      </c>
      <c r="R64" s="101" t="s">
        <v>15</v>
      </c>
      <c r="S64" s="101">
        <f>SUM(N64:R64)</f>
        <v>464</v>
      </c>
    </row>
    <row r="65" spans="1:19">
      <c r="A65" s="64">
        <v>2012</v>
      </c>
      <c r="B65" s="101" t="s">
        <v>15</v>
      </c>
      <c r="C65" s="101" t="s">
        <v>15</v>
      </c>
      <c r="D65" s="102">
        <v>1034</v>
      </c>
      <c r="E65" s="101">
        <v>5366</v>
      </c>
      <c r="F65" s="101">
        <v>210</v>
      </c>
      <c r="G65" s="101">
        <v>149</v>
      </c>
      <c r="H65" s="101">
        <v>1685</v>
      </c>
      <c r="I65" s="101" t="s">
        <v>15</v>
      </c>
      <c r="J65" s="101" t="s">
        <v>15</v>
      </c>
      <c r="K65" s="101" t="s">
        <v>15</v>
      </c>
      <c r="L65" s="101">
        <f t="shared" ref="L65:L77" si="4">SUM(B65:K65)</f>
        <v>8444</v>
      </c>
      <c r="N65" s="101" t="s">
        <v>15</v>
      </c>
      <c r="O65" s="101">
        <v>39</v>
      </c>
      <c r="P65" s="101">
        <v>35</v>
      </c>
      <c r="Q65" s="101">
        <v>551</v>
      </c>
      <c r="R65" s="101" t="s">
        <v>15</v>
      </c>
      <c r="S65" s="101">
        <f>SUM(N65:R65)</f>
        <v>625</v>
      </c>
    </row>
    <row r="66" spans="1:19">
      <c r="A66" s="64">
        <v>2013</v>
      </c>
      <c r="B66" s="101" t="s">
        <v>15</v>
      </c>
      <c r="C66" s="101" t="s">
        <v>15</v>
      </c>
      <c r="D66" s="102">
        <v>432</v>
      </c>
      <c r="E66" s="101">
        <v>704</v>
      </c>
      <c r="F66" s="101">
        <v>136</v>
      </c>
      <c r="G66" s="101">
        <v>279</v>
      </c>
      <c r="H66" s="101">
        <v>394</v>
      </c>
      <c r="I66" s="101" t="s">
        <v>15</v>
      </c>
      <c r="J66" s="101" t="s">
        <v>15</v>
      </c>
      <c r="K66" s="101" t="s">
        <v>15</v>
      </c>
      <c r="L66" s="101">
        <f t="shared" si="4"/>
        <v>1945</v>
      </c>
      <c r="N66" s="101" t="s">
        <v>15</v>
      </c>
      <c r="O66" s="101">
        <v>39</v>
      </c>
      <c r="P66" s="101">
        <v>295</v>
      </c>
      <c r="Q66" s="101">
        <v>118</v>
      </c>
      <c r="R66" s="101" t="s">
        <v>15</v>
      </c>
      <c r="S66" s="101">
        <f>SUM(N66:R66)</f>
        <v>452</v>
      </c>
    </row>
    <row r="67" spans="1:19">
      <c r="A67" s="64">
        <v>2014</v>
      </c>
      <c r="B67" s="101" t="s">
        <v>15</v>
      </c>
      <c r="C67" s="101" t="s">
        <v>15</v>
      </c>
      <c r="D67" s="102">
        <v>12804</v>
      </c>
      <c r="E67" s="101">
        <v>725</v>
      </c>
      <c r="F67" s="101">
        <v>2282</v>
      </c>
      <c r="G67" s="101">
        <v>175</v>
      </c>
      <c r="H67" s="101">
        <v>196</v>
      </c>
      <c r="I67" s="101" t="s">
        <v>15</v>
      </c>
      <c r="J67" s="101" t="s">
        <v>15</v>
      </c>
      <c r="K67" s="101" t="s">
        <v>15</v>
      </c>
      <c r="L67" s="101">
        <f t="shared" si="4"/>
        <v>16182</v>
      </c>
      <c r="N67" s="101" t="s">
        <v>15</v>
      </c>
      <c r="O67" s="101">
        <v>2428</v>
      </c>
      <c r="P67" s="101">
        <v>1570</v>
      </c>
      <c r="Q67" s="101">
        <v>3704</v>
      </c>
      <c r="R67" s="101" t="s">
        <v>15</v>
      </c>
      <c r="S67" s="101">
        <f>SUM(N67:R67)</f>
        <v>7702</v>
      </c>
    </row>
    <row r="68" spans="1:19">
      <c r="A68" s="64">
        <v>2015</v>
      </c>
      <c r="B68" s="101" t="s">
        <v>15</v>
      </c>
      <c r="C68" s="101" t="s">
        <v>15</v>
      </c>
      <c r="D68" s="102">
        <v>6806</v>
      </c>
      <c r="E68" s="101">
        <v>1527</v>
      </c>
      <c r="F68" s="101">
        <v>1293</v>
      </c>
      <c r="G68" s="101">
        <v>700</v>
      </c>
      <c r="H68" s="101">
        <v>556</v>
      </c>
      <c r="I68" s="101" t="s">
        <v>15</v>
      </c>
      <c r="J68" s="101" t="s">
        <v>15</v>
      </c>
      <c r="K68" s="101" t="s">
        <v>15</v>
      </c>
      <c r="L68" s="101">
        <f t="shared" si="4"/>
        <v>10882</v>
      </c>
      <c r="N68" s="101" t="s">
        <v>15</v>
      </c>
      <c r="O68" s="101">
        <v>328</v>
      </c>
      <c r="P68" s="101">
        <v>411</v>
      </c>
      <c r="Q68" s="101">
        <v>1474</v>
      </c>
      <c r="R68" s="101" t="s">
        <v>15</v>
      </c>
      <c r="S68" s="101">
        <f>SUM(N68:R68)</f>
        <v>2213</v>
      </c>
    </row>
    <row r="69" spans="1:19">
      <c r="A69" s="64">
        <v>2016</v>
      </c>
      <c r="B69" s="101" t="s">
        <v>15</v>
      </c>
      <c r="C69" s="101" t="s">
        <v>15</v>
      </c>
      <c r="D69" s="102">
        <v>519</v>
      </c>
      <c r="E69" s="101">
        <v>743</v>
      </c>
      <c r="F69" s="101">
        <v>169</v>
      </c>
      <c r="G69" s="101">
        <v>627</v>
      </c>
      <c r="H69" s="101" t="s">
        <v>15</v>
      </c>
      <c r="I69" s="101" t="s">
        <v>15</v>
      </c>
      <c r="J69" s="101" t="s">
        <v>15</v>
      </c>
      <c r="K69" s="101" t="s">
        <v>15</v>
      </c>
      <c r="L69" s="101">
        <f t="shared" si="4"/>
        <v>2058</v>
      </c>
      <c r="N69" s="101" t="s">
        <v>15</v>
      </c>
      <c r="O69" s="101" t="s">
        <v>15</v>
      </c>
      <c r="P69" s="101" t="s">
        <v>15</v>
      </c>
      <c r="Q69" s="101" t="s">
        <v>15</v>
      </c>
      <c r="R69" s="101" t="s">
        <v>15</v>
      </c>
      <c r="S69" s="101" t="s">
        <v>15</v>
      </c>
    </row>
    <row r="70" spans="1:19">
      <c r="A70" s="64">
        <v>2017</v>
      </c>
      <c r="B70" s="101" t="s">
        <v>15</v>
      </c>
      <c r="C70" s="101" t="s">
        <v>15</v>
      </c>
      <c r="D70" s="102">
        <v>1080</v>
      </c>
      <c r="E70" s="101">
        <v>652</v>
      </c>
      <c r="F70" s="101">
        <v>50</v>
      </c>
      <c r="G70" s="101">
        <v>611</v>
      </c>
      <c r="H70" s="101">
        <v>234</v>
      </c>
      <c r="I70" s="101" t="s">
        <v>15</v>
      </c>
      <c r="J70" s="101" t="s">
        <v>15</v>
      </c>
      <c r="K70" s="101" t="s">
        <v>15</v>
      </c>
      <c r="L70" s="101">
        <f t="shared" si="4"/>
        <v>2627</v>
      </c>
      <c r="N70" s="101" t="s">
        <v>15</v>
      </c>
      <c r="O70" s="101">
        <v>16</v>
      </c>
      <c r="P70" s="101">
        <v>305</v>
      </c>
      <c r="Q70" s="101">
        <v>149</v>
      </c>
      <c r="R70" s="101" t="s">
        <v>15</v>
      </c>
      <c r="S70" s="101">
        <f t="shared" ref="S70:S77" si="5">SUM(N70:R70)</f>
        <v>470</v>
      </c>
    </row>
    <row r="71" spans="1:19">
      <c r="A71" s="64">
        <v>2018</v>
      </c>
      <c r="B71" s="101" t="s">
        <v>15</v>
      </c>
      <c r="C71" s="101" t="s">
        <v>15</v>
      </c>
      <c r="D71" s="102">
        <v>16</v>
      </c>
      <c r="E71" s="101">
        <v>269</v>
      </c>
      <c r="F71" s="101">
        <v>10</v>
      </c>
      <c r="G71" s="101">
        <v>38</v>
      </c>
      <c r="H71" s="101">
        <v>0</v>
      </c>
      <c r="I71" s="101" t="s">
        <v>15</v>
      </c>
      <c r="J71" s="101" t="s">
        <v>15</v>
      </c>
      <c r="K71" s="101" t="s">
        <v>15</v>
      </c>
      <c r="L71" s="101">
        <f>SUM(B71:K71)</f>
        <v>333</v>
      </c>
      <c r="N71" s="101" t="s">
        <v>15</v>
      </c>
      <c r="O71" s="101">
        <v>8</v>
      </c>
      <c r="P71" s="101">
        <v>84</v>
      </c>
      <c r="Q71" s="101" t="s">
        <v>15</v>
      </c>
      <c r="R71" s="101" t="s">
        <v>15</v>
      </c>
      <c r="S71" s="101">
        <f t="shared" si="5"/>
        <v>92</v>
      </c>
    </row>
    <row r="72" spans="1:19">
      <c r="A72" s="64">
        <v>2019</v>
      </c>
      <c r="B72" s="101" t="s">
        <v>15</v>
      </c>
      <c r="C72" s="101" t="s">
        <v>15</v>
      </c>
      <c r="D72" s="102">
        <v>17</v>
      </c>
      <c r="E72" s="101">
        <v>36</v>
      </c>
      <c r="F72" s="101">
        <v>334</v>
      </c>
      <c r="G72" s="101">
        <v>93</v>
      </c>
      <c r="H72" s="101">
        <v>28</v>
      </c>
      <c r="I72" s="101" t="s">
        <v>15</v>
      </c>
      <c r="J72" s="101" t="s">
        <v>15</v>
      </c>
      <c r="K72" s="101" t="s">
        <v>15</v>
      </c>
      <c r="L72" s="101">
        <f t="shared" ref="L72:L76" si="6">SUM(B72:K72)</f>
        <v>508</v>
      </c>
      <c r="N72" s="101" t="s">
        <v>15</v>
      </c>
      <c r="O72" s="101">
        <v>1029</v>
      </c>
      <c r="P72" s="101">
        <v>302</v>
      </c>
      <c r="Q72" s="101">
        <v>81</v>
      </c>
      <c r="R72" s="101" t="s">
        <v>15</v>
      </c>
      <c r="S72" s="101">
        <f t="shared" si="5"/>
        <v>1412</v>
      </c>
    </row>
    <row r="73" spans="1:19">
      <c r="A73" s="64">
        <v>2020</v>
      </c>
      <c r="B73" s="101" t="s">
        <v>15</v>
      </c>
      <c r="C73" s="101" t="s">
        <v>15</v>
      </c>
      <c r="D73" s="102">
        <v>84</v>
      </c>
      <c r="E73" s="101">
        <v>36</v>
      </c>
      <c r="F73" s="101">
        <v>57</v>
      </c>
      <c r="G73" s="101">
        <v>13</v>
      </c>
      <c r="H73" s="101">
        <v>0</v>
      </c>
      <c r="I73" s="101" t="s">
        <v>15</v>
      </c>
      <c r="J73" s="101" t="s">
        <v>15</v>
      </c>
      <c r="K73" s="101" t="s">
        <v>15</v>
      </c>
      <c r="L73" s="101">
        <f t="shared" si="6"/>
        <v>190</v>
      </c>
      <c r="N73" s="101" t="s">
        <v>15</v>
      </c>
      <c r="O73" s="229">
        <v>63</v>
      </c>
      <c r="P73" s="229">
        <v>64</v>
      </c>
      <c r="Q73" s="229">
        <v>3</v>
      </c>
      <c r="R73" s="229" t="s">
        <v>15</v>
      </c>
      <c r="S73" s="101">
        <f t="shared" si="5"/>
        <v>130</v>
      </c>
    </row>
    <row r="74" spans="1:19">
      <c r="A74" s="64">
        <v>2021</v>
      </c>
      <c r="B74" s="101" t="s">
        <v>15</v>
      </c>
      <c r="C74" s="101" t="s">
        <v>15</v>
      </c>
      <c r="D74" s="102">
        <v>15</v>
      </c>
      <c r="E74" s="101">
        <v>8</v>
      </c>
      <c r="F74" s="101">
        <v>126</v>
      </c>
      <c r="G74" s="101">
        <v>24</v>
      </c>
      <c r="H74" s="101">
        <v>5</v>
      </c>
      <c r="I74" s="101" t="s">
        <v>15</v>
      </c>
      <c r="J74" s="101" t="s">
        <v>15</v>
      </c>
      <c r="K74" s="101" t="s">
        <v>15</v>
      </c>
      <c r="L74" s="101">
        <f t="shared" si="6"/>
        <v>178</v>
      </c>
      <c r="N74" s="101" t="s">
        <v>15</v>
      </c>
      <c r="O74" s="229">
        <v>75</v>
      </c>
      <c r="P74" s="229">
        <v>25</v>
      </c>
      <c r="Q74" s="229">
        <v>42</v>
      </c>
      <c r="R74" s="229" t="s">
        <v>15</v>
      </c>
      <c r="S74" s="101">
        <f t="shared" si="5"/>
        <v>142</v>
      </c>
    </row>
    <row r="75" spans="1:19">
      <c r="A75" s="64">
        <v>2022</v>
      </c>
      <c r="B75" s="101" t="s">
        <v>15</v>
      </c>
      <c r="C75" s="101" t="s">
        <v>15</v>
      </c>
      <c r="D75" s="102">
        <v>377</v>
      </c>
      <c r="E75" s="101">
        <v>554</v>
      </c>
      <c r="F75" s="101">
        <v>1038</v>
      </c>
      <c r="G75" s="101">
        <v>23</v>
      </c>
      <c r="H75" s="101">
        <v>8</v>
      </c>
      <c r="I75" s="101" t="s">
        <v>15</v>
      </c>
      <c r="J75" s="101" t="s">
        <v>15</v>
      </c>
      <c r="K75" s="101" t="s">
        <v>15</v>
      </c>
      <c r="L75" s="101">
        <f t="shared" si="6"/>
        <v>2000</v>
      </c>
      <c r="N75" s="101" t="s">
        <v>15</v>
      </c>
      <c r="O75" s="229">
        <v>1453</v>
      </c>
      <c r="P75" s="229">
        <v>198</v>
      </c>
      <c r="Q75" s="229">
        <v>80</v>
      </c>
      <c r="R75" s="229" t="s">
        <v>15</v>
      </c>
      <c r="S75" s="101">
        <f t="shared" ref="S75:S76" si="7">SUM(N75:R75)</f>
        <v>1731</v>
      </c>
    </row>
    <row r="76" spans="1:19">
      <c r="A76" s="64">
        <v>2023</v>
      </c>
      <c r="B76" s="101" t="s">
        <v>15</v>
      </c>
      <c r="C76" s="101" t="s">
        <v>15</v>
      </c>
      <c r="D76" s="102">
        <v>135</v>
      </c>
      <c r="E76" s="101">
        <v>645</v>
      </c>
      <c r="F76" s="101">
        <v>753</v>
      </c>
      <c r="G76" s="101">
        <v>92</v>
      </c>
      <c r="H76" s="101">
        <v>5</v>
      </c>
      <c r="I76" s="101" t="s">
        <v>15</v>
      </c>
      <c r="J76" s="101" t="s">
        <v>15</v>
      </c>
      <c r="K76" s="101" t="s">
        <v>15</v>
      </c>
      <c r="L76" s="101">
        <f t="shared" si="6"/>
        <v>1630</v>
      </c>
      <c r="N76" s="101" t="s">
        <v>15</v>
      </c>
      <c r="O76" s="229">
        <v>577</v>
      </c>
      <c r="P76" s="229">
        <v>336</v>
      </c>
      <c r="Q76" s="229">
        <v>76</v>
      </c>
      <c r="R76" s="229" t="s">
        <v>15</v>
      </c>
      <c r="S76" s="101">
        <f t="shared" si="7"/>
        <v>989</v>
      </c>
    </row>
    <row r="77" spans="1:19" ht="11.4">
      <c r="A77" s="64" t="s">
        <v>346</v>
      </c>
      <c r="B77" s="101" t="s">
        <v>15</v>
      </c>
      <c r="C77" s="101" t="s">
        <v>15</v>
      </c>
      <c r="D77" s="102">
        <v>1201</v>
      </c>
      <c r="E77" s="101">
        <v>538</v>
      </c>
      <c r="F77" s="101">
        <v>302</v>
      </c>
      <c r="G77" s="101">
        <v>131</v>
      </c>
      <c r="H77" s="101">
        <v>2</v>
      </c>
      <c r="I77" s="101" t="s">
        <v>15</v>
      </c>
      <c r="J77" s="101" t="s">
        <v>15</v>
      </c>
      <c r="K77" s="101" t="s">
        <v>15</v>
      </c>
      <c r="L77" s="101">
        <f t="shared" si="4"/>
        <v>2174</v>
      </c>
      <c r="N77" s="101" t="s">
        <v>15</v>
      </c>
      <c r="O77" s="229">
        <v>750</v>
      </c>
      <c r="P77" s="229">
        <v>598</v>
      </c>
      <c r="Q77" s="229">
        <v>102</v>
      </c>
      <c r="R77" s="229" t="s">
        <v>15</v>
      </c>
      <c r="S77" s="101">
        <f t="shared" si="5"/>
        <v>1450</v>
      </c>
    </row>
    <row r="79" spans="1:19">
      <c r="A79" s="59" t="s">
        <v>81</v>
      </c>
    </row>
    <row r="80" spans="1:19">
      <c r="A80" s="68">
        <v>1952</v>
      </c>
      <c r="B80" s="101" t="s">
        <v>15</v>
      </c>
      <c r="C80" s="101">
        <v>0</v>
      </c>
      <c r="D80" s="101">
        <v>61</v>
      </c>
      <c r="E80" s="101">
        <v>349</v>
      </c>
      <c r="F80" s="101">
        <v>236</v>
      </c>
      <c r="G80" s="101">
        <v>91</v>
      </c>
      <c r="H80" s="101">
        <v>81</v>
      </c>
      <c r="I80" s="101">
        <v>5</v>
      </c>
      <c r="J80" s="101" t="s">
        <v>15</v>
      </c>
      <c r="K80" s="101" t="s">
        <v>15</v>
      </c>
      <c r="L80" s="101">
        <f t="shared" ref="L80:L137" si="8">SUM(B80:K80)</f>
        <v>823</v>
      </c>
      <c r="N80" s="101">
        <v>530</v>
      </c>
      <c r="O80" s="101">
        <v>432</v>
      </c>
      <c r="P80" s="101">
        <v>1333</v>
      </c>
      <c r="Q80" s="101">
        <v>334</v>
      </c>
      <c r="R80" s="101">
        <v>6</v>
      </c>
      <c r="S80" s="101">
        <f t="shared" ref="S80:S120" si="9">SUM(N80:R80)</f>
        <v>2635</v>
      </c>
    </row>
    <row r="81" spans="1:19">
      <c r="A81" s="68">
        <v>1953</v>
      </c>
      <c r="B81" s="101" t="s">
        <v>15</v>
      </c>
      <c r="C81" s="101">
        <v>0</v>
      </c>
      <c r="D81" s="101">
        <v>53</v>
      </c>
      <c r="E81" s="101">
        <v>30</v>
      </c>
      <c r="F81" s="101">
        <v>125</v>
      </c>
      <c r="G81" s="101">
        <v>461</v>
      </c>
      <c r="H81" s="101">
        <v>81</v>
      </c>
      <c r="I81" s="101">
        <v>0</v>
      </c>
      <c r="J81" s="101" t="s">
        <v>15</v>
      </c>
      <c r="K81" s="101" t="s">
        <v>15</v>
      </c>
      <c r="L81" s="101">
        <f t="shared" si="8"/>
        <v>750</v>
      </c>
      <c r="N81" s="101">
        <v>483</v>
      </c>
      <c r="O81" s="101">
        <v>1450</v>
      </c>
      <c r="P81" s="101">
        <v>3464</v>
      </c>
      <c r="Q81" s="101">
        <v>1748</v>
      </c>
      <c r="R81" s="101">
        <v>698</v>
      </c>
      <c r="S81" s="101">
        <f t="shared" si="9"/>
        <v>7843</v>
      </c>
    </row>
    <row r="82" spans="1:19">
      <c r="A82" s="68">
        <v>1954</v>
      </c>
      <c r="B82" s="101" t="s">
        <v>15</v>
      </c>
      <c r="C82" s="101">
        <v>9</v>
      </c>
      <c r="D82" s="101">
        <v>0</v>
      </c>
      <c r="E82" s="101">
        <v>37</v>
      </c>
      <c r="F82" s="101">
        <v>322</v>
      </c>
      <c r="G82" s="101">
        <v>2748</v>
      </c>
      <c r="H82" s="101">
        <v>32</v>
      </c>
      <c r="I82" s="101">
        <v>0</v>
      </c>
      <c r="J82" s="101" t="s">
        <v>15</v>
      </c>
      <c r="K82" s="101" t="s">
        <v>15</v>
      </c>
      <c r="L82" s="101">
        <f t="shared" si="8"/>
        <v>3148</v>
      </c>
      <c r="N82" s="101">
        <v>240</v>
      </c>
      <c r="O82" s="101">
        <v>3116</v>
      </c>
      <c r="P82" s="101">
        <v>4232</v>
      </c>
      <c r="Q82" s="101">
        <v>607</v>
      </c>
      <c r="R82" s="101">
        <v>0</v>
      </c>
      <c r="S82" s="101">
        <f t="shared" si="9"/>
        <v>8195</v>
      </c>
    </row>
    <row r="83" spans="1:19">
      <c r="A83" s="68">
        <v>1955</v>
      </c>
      <c r="B83" s="101" t="s">
        <v>15</v>
      </c>
      <c r="C83" s="101">
        <v>0</v>
      </c>
      <c r="D83" s="101">
        <v>356</v>
      </c>
      <c r="E83" s="101">
        <v>70</v>
      </c>
      <c r="F83" s="101">
        <v>716</v>
      </c>
      <c r="G83" s="101">
        <v>3365</v>
      </c>
      <c r="H83" s="101">
        <v>471</v>
      </c>
      <c r="I83" s="101">
        <v>0</v>
      </c>
      <c r="J83" s="101" t="s">
        <v>15</v>
      </c>
      <c r="K83" s="101" t="s">
        <v>15</v>
      </c>
      <c r="L83" s="101">
        <f t="shared" si="8"/>
        <v>4978</v>
      </c>
      <c r="N83" s="101">
        <v>37</v>
      </c>
      <c r="O83" s="101">
        <v>4758</v>
      </c>
      <c r="P83" s="101">
        <v>4540</v>
      </c>
      <c r="Q83" s="101">
        <v>713</v>
      </c>
      <c r="R83" s="101">
        <v>55</v>
      </c>
      <c r="S83" s="101">
        <f t="shared" si="9"/>
        <v>10103</v>
      </c>
    </row>
    <row r="84" spans="1:19">
      <c r="A84" s="68">
        <v>1956</v>
      </c>
      <c r="B84" s="101" t="s">
        <v>15</v>
      </c>
      <c r="C84" s="101">
        <v>0</v>
      </c>
      <c r="D84" s="101">
        <v>34</v>
      </c>
      <c r="E84" s="101">
        <v>35</v>
      </c>
      <c r="F84" s="101">
        <v>891</v>
      </c>
      <c r="G84" s="101">
        <v>1642</v>
      </c>
      <c r="H84" s="101">
        <v>136</v>
      </c>
      <c r="I84" s="101">
        <v>1</v>
      </c>
      <c r="J84" s="101" t="s">
        <v>15</v>
      </c>
      <c r="K84" s="101" t="s">
        <v>15</v>
      </c>
      <c r="L84" s="101">
        <f t="shared" si="8"/>
        <v>2739</v>
      </c>
      <c r="N84" s="101">
        <v>47</v>
      </c>
      <c r="O84" s="101">
        <v>6508</v>
      </c>
      <c r="P84" s="101">
        <v>6660</v>
      </c>
      <c r="Q84" s="101">
        <v>2319</v>
      </c>
      <c r="R84" s="101">
        <v>8</v>
      </c>
      <c r="S84" s="101">
        <f t="shared" si="9"/>
        <v>15542</v>
      </c>
    </row>
    <row r="85" spans="1:19">
      <c r="A85" s="68">
        <v>1957</v>
      </c>
      <c r="B85" s="101" t="s">
        <v>15</v>
      </c>
      <c r="C85" s="101">
        <v>0</v>
      </c>
      <c r="D85" s="101">
        <v>0</v>
      </c>
      <c r="E85" s="101">
        <v>471</v>
      </c>
      <c r="F85" s="101">
        <v>1379</v>
      </c>
      <c r="G85" s="101">
        <v>287</v>
      </c>
      <c r="H85" s="101">
        <v>252</v>
      </c>
      <c r="I85" s="101">
        <v>17</v>
      </c>
      <c r="J85" s="101" t="s">
        <v>15</v>
      </c>
      <c r="K85" s="101" t="s">
        <v>15</v>
      </c>
      <c r="L85" s="101">
        <f t="shared" si="8"/>
        <v>2406</v>
      </c>
      <c r="N85" s="101">
        <v>3904</v>
      </c>
      <c r="O85" s="101">
        <v>8277</v>
      </c>
      <c r="P85" s="101">
        <v>4475</v>
      </c>
      <c r="Q85" s="101">
        <v>1027</v>
      </c>
      <c r="R85" s="101">
        <v>204</v>
      </c>
      <c r="S85" s="101">
        <f t="shared" si="9"/>
        <v>17887</v>
      </c>
    </row>
    <row r="86" spans="1:19">
      <c r="A86" s="68">
        <v>1958</v>
      </c>
      <c r="B86" s="101" t="s">
        <v>15</v>
      </c>
      <c r="C86" s="101">
        <v>0</v>
      </c>
      <c r="D86" s="101">
        <v>4</v>
      </c>
      <c r="E86" s="101">
        <v>740</v>
      </c>
      <c r="F86" s="101">
        <v>1611</v>
      </c>
      <c r="G86" s="101">
        <v>765</v>
      </c>
      <c r="H86" s="101">
        <v>184</v>
      </c>
      <c r="I86" s="101">
        <v>2</v>
      </c>
      <c r="J86" s="101" t="s">
        <v>15</v>
      </c>
      <c r="K86" s="101" t="s">
        <v>15</v>
      </c>
      <c r="L86" s="101">
        <f t="shared" si="8"/>
        <v>3306</v>
      </c>
      <c r="N86" s="101">
        <v>1165</v>
      </c>
      <c r="O86" s="101">
        <v>2976</v>
      </c>
      <c r="P86" s="101">
        <v>1710</v>
      </c>
      <c r="Q86" s="101">
        <v>415</v>
      </c>
      <c r="R86" s="101">
        <v>9</v>
      </c>
      <c r="S86" s="101">
        <f t="shared" si="9"/>
        <v>6275</v>
      </c>
    </row>
    <row r="87" spans="1:19">
      <c r="A87" s="68">
        <v>1959</v>
      </c>
      <c r="B87" s="101" t="s">
        <v>15</v>
      </c>
      <c r="C87" s="101">
        <v>0</v>
      </c>
      <c r="D87" s="101">
        <v>23</v>
      </c>
      <c r="E87" s="101">
        <v>288</v>
      </c>
      <c r="F87" s="101">
        <v>378</v>
      </c>
      <c r="G87" s="101">
        <v>946</v>
      </c>
      <c r="H87" s="101">
        <v>80</v>
      </c>
      <c r="I87" s="101">
        <v>21</v>
      </c>
      <c r="J87" s="101" t="s">
        <v>15</v>
      </c>
      <c r="K87" s="101" t="s">
        <v>15</v>
      </c>
      <c r="L87" s="101">
        <f t="shared" si="8"/>
        <v>1736</v>
      </c>
      <c r="N87" s="101">
        <v>1154</v>
      </c>
      <c r="O87" s="101">
        <v>3864</v>
      </c>
      <c r="P87" s="101">
        <v>2299</v>
      </c>
      <c r="Q87" s="101">
        <v>649</v>
      </c>
      <c r="R87" s="101">
        <v>2</v>
      </c>
      <c r="S87" s="101">
        <f t="shared" si="9"/>
        <v>7968</v>
      </c>
    </row>
    <row r="88" spans="1:19">
      <c r="A88" s="68">
        <v>1960</v>
      </c>
      <c r="B88" s="101" t="s">
        <v>15</v>
      </c>
      <c r="C88" s="101">
        <v>10</v>
      </c>
      <c r="D88" s="101">
        <v>11</v>
      </c>
      <c r="E88" s="101">
        <v>172</v>
      </c>
      <c r="F88" s="101">
        <v>334</v>
      </c>
      <c r="G88" s="101">
        <v>336</v>
      </c>
      <c r="H88" s="101">
        <v>132</v>
      </c>
      <c r="I88" s="101">
        <v>0</v>
      </c>
      <c r="J88" s="101" t="s">
        <v>15</v>
      </c>
      <c r="K88" s="101" t="s">
        <v>15</v>
      </c>
      <c r="L88" s="101">
        <f t="shared" si="8"/>
        <v>995</v>
      </c>
      <c r="N88" s="101">
        <v>150</v>
      </c>
      <c r="O88" s="101">
        <v>578</v>
      </c>
      <c r="P88" s="101">
        <v>3571</v>
      </c>
      <c r="Q88" s="101">
        <v>1171</v>
      </c>
      <c r="R88" s="101">
        <v>0</v>
      </c>
      <c r="S88" s="101">
        <f t="shared" si="9"/>
        <v>5470</v>
      </c>
    </row>
    <row r="89" spans="1:19">
      <c r="A89" s="68">
        <v>1961</v>
      </c>
      <c r="B89" s="101" t="s">
        <v>15</v>
      </c>
      <c r="C89" s="101">
        <v>9</v>
      </c>
      <c r="D89" s="101">
        <v>1</v>
      </c>
      <c r="E89" s="101">
        <v>86</v>
      </c>
      <c r="F89" s="101">
        <v>189</v>
      </c>
      <c r="G89" s="101">
        <v>399</v>
      </c>
      <c r="H89" s="101">
        <v>117</v>
      </c>
      <c r="I89" s="101">
        <v>29</v>
      </c>
      <c r="J89" s="101" t="s">
        <v>15</v>
      </c>
      <c r="K89" s="101" t="s">
        <v>15</v>
      </c>
      <c r="L89" s="101">
        <f t="shared" si="8"/>
        <v>830</v>
      </c>
      <c r="N89" s="101">
        <v>2535</v>
      </c>
      <c r="O89" s="101">
        <v>3742</v>
      </c>
      <c r="P89" s="101">
        <v>6790</v>
      </c>
      <c r="Q89" s="101">
        <v>746</v>
      </c>
      <c r="R89" s="101">
        <v>79</v>
      </c>
      <c r="S89" s="101">
        <f t="shared" si="9"/>
        <v>13892</v>
      </c>
    </row>
    <row r="90" spans="1:19">
      <c r="A90" s="68">
        <v>1962</v>
      </c>
      <c r="B90" s="101" t="s">
        <v>15</v>
      </c>
      <c r="C90" s="101">
        <v>0</v>
      </c>
      <c r="D90" s="101">
        <v>1</v>
      </c>
      <c r="E90" s="101">
        <v>86</v>
      </c>
      <c r="F90" s="101">
        <v>56</v>
      </c>
      <c r="G90" s="101">
        <v>108</v>
      </c>
      <c r="H90" s="101">
        <v>60</v>
      </c>
      <c r="I90" s="101">
        <v>1</v>
      </c>
      <c r="J90" s="101" t="s">
        <v>15</v>
      </c>
      <c r="K90" s="101" t="s">
        <v>15</v>
      </c>
      <c r="L90" s="101">
        <f t="shared" si="8"/>
        <v>312</v>
      </c>
      <c r="N90" s="101">
        <v>1156</v>
      </c>
      <c r="O90" s="101">
        <v>4400</v>
      </c>
      <c r="P90" s="101">
        <v>5082</v>
      </c>
      <c r="Q90" s="101">
        <v>181</v>
      </c>
      <c r="R90" s="101">
        <v>0</v>
      </c>
      <c r="S90" s="101">
        <f t="shared" si="9"/>
        <v>10819</v>
      </c>
    </row>
    <row r="91" spans="1:19">
      <c r="A91" s="68">
        <v>1963</v>
      </c>
      <c r="B91" s="101" t="s">
        <v>15</v>
      </c>
      <c r="C91" s="101">
        <v>0</v>
      </c>
      <c r="D91" s="101">
        <v>0</v>
      </c>
      <c r="E91" s="101">
        <v>7</v>
      </c>
      <c r="F91" s="101">
        <v>72</v>
      </c>
      <c r="G91" s="101">
        <v>449</v>
      </c>
      <c r="H91" s="101">
        <v>240</v>
      </c>
      <c r="I91" s="101">
        <v>15</v>
      </c>
      <c r="J91" s="101" t="s">
        <v>15</v>
      </c>
      <c r="K91" s="101" t="s">
        <v>15</v>
      </c>
      <c r="L91" s="101">
        <f t="shared" si="8"/>
        <v>783</v>
      </c>
      <c r="N91" s="101">
        <v>1109</v>
      </c>
      <c r="O91" s="101">
        <v>3023</v>
      </c>
      <c r="P91" s="101">
        <v>10457</v>
      </c>
      <c r="Q91" s="101">
        <v>2721</v>
      </c>
      <c r="R91" s="101">
        <v>71</v>
      </c>
      <c r="S91" s="101">
        <f t="shared" si="9"/>
        <v>17381</v>
      </c>
    </row>
    <row r="92" spans="1:19">
      <c r="A92" s="68">
        <v>1964</v>
      </c>
      <c r="B92" s="101" t="s">
        <v>15</v>
      </c>
      <c r="C92" s="101">
        <v>0</v>
      </c>
      <c r="D92" s="101">
        <v>0</v>
      </c>
      <c r="E92" s="101">
        <v>48</v>
      </c>
      <c r="F92" s="101">
        <v>322</v>
      </c>
      <c r="G92" s="101">
        <v>722</v>
      </c>
      <c r="H92" s="101">
        <v>237</v>
      </c>
      <c r="I92" s="101">
        <v>6</v>
      </c>
      <c r="J92" s="101" t="s">
        <v>15</v>
      </c>
      <c r="K92" s="101" t="s">
        <v>15</v>
      </c>
      <c r="L92" s="101">
        <f t="shared" si="8"/>
        <v>1335</v>
      </c>
      <c r="N92" s="101">
        <v>1312</v>
      </c>
      <c r="O92" s="101">
        <v>8994</v>
      </c>
      <c r="P92" s="101">
        <v>12247</v>
      </c>
      <c r="Q92" s="101">
        <v>2000</v>
      </c>
      <c r="R92" s="101">
        <v>28</v>
      </c>
      <c r="S92" s="101">
        <f t="shared" si="9"/>
        <v>24581</v>
      </c>
    </row>
    <row r="93" spans="1:19">
      <c r="A93" s="68">
        <v>1965</v>
      </c>
      <c r="B93" s="101" t="s">
        <v>15</v>
      </c>
      <c r="C93" s="101">
        <v>0</v>
      </c>
      <c r="D93" s="101">
        <v>0</v>
      </c>
      <c r="E93" s="101">
        <v>47</v>
      </c>
      <c r="F93" s="101">
        <v>112</v>
      </c>
      <c r="G93" s="101">
        <v>266</v>
      </c>
      <c r="H93" s="101">
        <v>766</v>
      </c>
      <c r="I93" s="101">
        <v>40</v>
      </c>
      <c r="J93" s="101" t="s">
        <v>15</v>
      </c>
      <c r="K93" s="101" t="s">
        <v>15</v>
      </c>
      <c r="L93" s="101">
        <f t="shared" si="8"/>
        <v>1231</v>
      </c>
      <c r="N93" s="101">
        <v>1029</v>
      </c>
      <c r="O93" s="101">
        <v>21670</v>
      </c>
      <c r="P93" s="101">
        <v>19397</v>
      </c>
      <c r="Q93" s="101">
        <v>1848</v>
      </c>
      <c r="R93" s="101">
        <v>28</v>
      </c>
      <c r="S93" s="101">
        <f t="shared" si="9"/>
        <v>43972</v>
      </c>
    </row>
    <row r="94" spans="1:19">
      <c r="A94" s="68">
        <v>1966</v>
      </c>
      <c r="B94" s="101" t="s">
        <v>15</v>
      </c>
      <c r="C94" s="101">
        <v>0</v>
      </c>
      <c r="D94" s="101">
        <v>57</v>
      </c>
      <c r="E94" s="101">
        <v>51</v>
      </c>
      <c r="F94" s="101">
        <v>1056</v>
      </c>
      <c r="G94" s="101">
        <v>523</v>
      </c>
      <c r="H94" s="101">
        <v>209</v>
      </c>
      <c r="I94" s="101">
        <v>0</v>
      </c>
      <c r="J94" s="101" t="s">
        <v>15</v>
      </c>
      <c r="K94" s="101" t="s">
        <v>15</v>
      </c>
      <c r="L94" s="101">
        <f t="shared" si="8"/>
        <v>1896</v>
      </c>
      <c r="N94" s="101">
        <v>2503</v>
      </c>
      <c r="O94" s="101">
        <v>41289</v>
      </c>
      <c r="P94" s="101">
        <v>11615</v>
      </c>
      <c r="Q94" s="101">
        <v>9294</v>
      </c>
      <c r="R94" s="101">
        <v>97</v>
      </c>
      <c r="S94" s="101">
        <f t="shared" si="9"/>
        <v>64798</v>
      </c>
    </row>
    <row r="95" spans="1:19">
      <c r="A95" s="68">
        <v>1967</v>
      </c>
      <c r="B95" s="101" t="s">
        <v>15</v>
      </c>
      <c r="C95" s="101">
        <v>0</v>
      </c>
      <c r="D95" s="101">
        <v>16</v>
      </c>
      <c r="E95" s="101">
        <v>1219</v>
      </c>
      <c r="F95" s="101">
        <v>876</v>
      </c>
      <c r="G95" s="101">
        <v>1372</v>
      </c>
      <c r="H95" s="101">
        <v>134</v>
      </c>
      <c r="I95" s="101">
        <v>0</v>
      </c>
      <c r="J95" s="101" t="s">
        <v>15</v>
      </c>
      <c r="K95" s="101" t="s">
        <v>15</v>
      </c>
      <c r="L95" s="101">
        <f t="shared" si="8"/>
        <v>3617</v>
      </c>
      <c r="N95" s="101">
        <v>11167</v>
      </c>
      <c r="O95" s="101">
        <v>88277</v>
      </c>
      <c r="P95" s="101">
        <v>52425</v>
      </c>
      <c r="Q95" s="101">
        <v>2629</v>
      </c>
      <c r="R95" s="101">
        <v>0</v>
      </c>
      <c r="S95" s="101">
        <f t="shared" si="9"/>
        <v>154498</v>
      </c>
    </row>
    <row r="96" spans="1:19">
      <c r="A96" s="68">
        <v>1968</v>
      </c>
      <c r="B96" s="101" t="s">
        <v>15</v>
      </c>
      <c r="C96" s="101">
        <v>0</v>
      </c>
      <c r="D96" s="101">
        <v>30</v>
      </c>
      <c r="E96" s="101">
        <v>347</v>
      </c>
      <c r="F96" s="101">
        <v>2553</v>
      </c>
      <c r="G96" s="101">
        <v>1704</v>
      </c>
      <c r="H96" s="101">
        <v>268</v>
      </c>
      <c r="I96" s="101">
        <v>296</v>
      </c>
      <c r="J96" s="101" t="s">
        <v>15</v>
      </c>
      <c r="K96" s="101" t="s">
        <v>15</v>
      </c>
      <c r="L96" s="101">
        <f t="shared" si="8"/>
        <v>5198</v>
      </c>
      <c r="N96" s="101">
        <v>10145</v>
      </c>
      <c r="O96" s="101">
        <v>80289</v>
      </c>
      <c r="P96" s="101">
        <v>38419</v>
      </c>
      <c r="Q96" s="101">
        <v>3783</v>
      </c>
      <c r="R96" s="101">
        <v>0</v>
      </c>
      <c r="S96" s="101">
        <f t="shared" si="9"/>
        <v>132636</v>
      </c>
    </row>
    <row r="97" spans="1:19">
      <c r="A97" s="68">
        <v>1969</v>
      </c>
      <c r="B97" s="101" t="s">
        <v>15</v>
      </c>
      <c r="C97" s="101">
        <v>0</v>
      </c>
      <c r="D97" s="101">
        <v>227</v>
      </c>
      <c r="E97" s="101">
        <v>1625</v>
      </c>
      <c r="F97" s="101">
        <v>712</v>
      </c>
      <c r="G97" s="101">
        <v>1817</v>
      </c>
      <c r="H97" s="101">
        <v>497</v>
      </c>
      <c r="I97" s="101">
        <v>221</v>
      </c>
      <c r="J97" s="101" t="s">
        <v>15</v>
      </c>
      <c r="K97" s="101" t="s">
        <v>15</v>
      </c>
      <c r="L97" s="101">
        <f t="shared" si="8"/>
        <v>5099</v>
      </c>
      <c r="N97" s="101">
        <v>10875</v>
      </c>
      <c r="O97" s="101">
        <v>26224</v>
      </c>
      <c r="P97" s="101">
        <v>29094</v>
      </c>
      <c r="Q97" s="101">
        <v>2215</v>
      </c>
      <c r="R97" s="101">
        <v>494</v>
      </c>
      <c r="S97" s="101">
        <f t="shared" si="9"/>
        <v>68902</v>
      </c>
    </row>
    <row r="98" spans="1:19">
      <c r="A98" s="68">
        <v>1970</v>
      </c>
      <c r="B98" s="101" t="s">
        <v>15</v>
      </c>
      <c r="C98" s="101">
        <v>34</v>
      </c>
      <c r="D98" s="101">
        <v>37</v>
      </c>
      <c r="E98" s="101">
        <v>1663</v>
      </c>
      <c r="F98" s="101">
        <v>1460</v>
      </c>
      <c r="G98" s="101">
        <v>747</v>
      </c>
      <c r="H98" s="101">
        <v>450</v>
      </c>
      <c r="I98" s="101">
        <v>85</v>
      </c>
      <c r="J98" s="101" t="s">
        <v>15</v>
      </c>
      <c r="K98" s="101" t="s">
        <v>15</v>
      </c>
      <c r="L98" s="101">
        <f t="shared" si="8"/>
        <v>4476</v>
      </c>
      <c r="N98" s="101">
        <v>13911</v>
      </c>
      <c r="O98" s="101">
        <v>22070</v>
      </c>
      <c r="P98" s="101">
        <v>40276</v>
      </c>
      <c r="Q98" s="101">
        <v>5102</v>
      </c>
      <c r="R98" s="101">
        <v>97</v>
      </c>
      <c r="S98" s="101">
        <f t="shared" si="9"/>
        <v>81456</v>
      </c>
    </row>
    <row r="99" spans="1:19">
      <c r="A99" s="68">
        <v>1971</v>
      </c>
      <c r="B99" s="101" t="s">
        <v>15</v>
      </c>
      <c r="C99" s="101">
        <v>0</v>
      </c>
      <c r="D99" s="101">
        <v>13</v>
      </c>
      <c r="E99" s="101">
        <v>367</v>
      </c>
      <c r="F99" s="101">
        <v>464</v>
      </c>
      <c r="G99" s="101">
        <v>1867</v>
      </c>
      <c r="H99" s="101">
        <v>281</v>
      </c>
      <c r="I99" s="101">
        <v>20</v>
      </c>
      <c r="J99" s="101" t="s">
        <v>15</v>
      </c>
      <c r="K99" s="101" t="s">
        <v>15</v>
      </c>
      <c r="L99" s="101">
        <f t="shared" si="8"/>
        <v>3012</v>
      </c>
      <c r="N99" s="101">
        <v>11056</v>
      </c>
      <c r="O99" s="101">
        <v>61288</v>
      </c>
      <c r="P99" s="101">
        <v>145328</v>
      </c>
      <c r="Q99" s="101">
        <v>3573</v>
      </c>
      <c r="R99" s="101">
        <v>178</v>
      </c>
      <c r="S99" s="101">
        <f t="shared" si="9"/>
        <v>221423</v>
      </c>
    </row>
    <row r="100" spans="1:19">
      <c r="A100" s="68">
        <v>1972</v>
      </c>
      <c r="B100" s="101" t="s">
        <v>15</v>
      </c>
      <c r="C100" s="101">
        <v>0</v>
      </c>
      <c r="D100" s="101">
        <v>65</v>
      </c>
      <c r="E100" s="101">
        <v>674</v>
      </c>
      <c r="F100" s="101">
        <v>722</v>
      </c>
      <c r="G100" s="101">
        <v>2393</v>
      </c>
      <c r="H100" s="101">
        <v>224</v>
      </c>
      <c r="I100" s="101">
        <v>24</v>
      </c>
      <c r="J100" s="101" t="s">
        <v>15</v>
      </c>
      <c r="K100" s="101" t="s">
        <v>15</v>
      </c>
      <c r="L100" s="101">
        <f t="shared" si="8"/>
        <v>4102</v>
      </c>
      <c r="N100" s="101">
        <v>26783</v>
      </c>
      <c r="O100" s="101">
        <v>40128</v>
      </c>
      <c r="P100" s="101">
        <v>45301</v>
      </c>
      <c r="Q100" s="101">
        <v>4603</v>
      </c>
      <c r="R100" s="101">
        <v>43</v>
      </c>
      <c r="S100" s="101">
        <f t="shared" si="9"/>
        <v>116858</v>
      </c>
    </row>
    <row r="101" spans="1:19">
      <c r="A101" s="68">
        <v>1973</v>
      </c>
      <c r="B101" s="101" t="s">
        <v>15</v>
      </c>
      <c r="C101" s="101">
        <v>11</v>
      </c>
      <c r="D101" s="101">
        <v>75</v>
      </c>
      <c r="E101" s="101">
        <v>472</v>
      </c>
      <c r="F101" s="101">
        <v>1422</v>
      </c>
      <c r="G101" s="101">
        <v>3774</v>
      </c>
      <c r="H101" s="101">
        <v>1512</v>
      </c>
      <c r="I101" s="101">
        <v>436</v>
      </c>
      <c r="J101" s="101" t="s">
        <v>15</v>
      </c>
      <c r="K101" s="101" t="s">
        <v>15</v>
      </c>
      <c r="L101" s="101">
        <f t="shared" si="8"/>
        <v>7702</v>
      </c>
      <c r="N101" s="101">
        <v>21883</v>
      </c>
      <c r="O101" s="101">
        <v>31941</v>
      </c>
      <c r="P101" s="101">
        <v>23716</v>
      </c>
      <c r="Q101" s="101">
        <v>2100</v>
      </c>
      <c r="R101" s="101">
        <v>229</v>
      </c>
      <c r="S101" s="101">
        <f t="shared" si="9"/>
        <v>79869</v>
      </c>
    </row>
    <row r="102" spans="1:19">
      <c r="A102" s="68">
        <v>1974</v>
      </c>
      <c r="B102" s="101" t="s">
        <v>15</v>
      </c>
      <c r="C102" s="101">
        <v>0</v>
      </c>
      <c r="D102" s="101">
        <v>55</v>
      </c>
      <c r="E102" s="101">
        <v>680</v>
      </c>
      <c r="F102" s="101">
        <v>2298</v>
      </c>
      <c r="G102" s="101">
        <v>3385</v>
      </c>
      <c r="H102" s="101">
        <v>934</v>
      </c>
      <c r="I102" s="101">
        <v>187</v>
      </c>
      <c r="J102" s="101" t="s">
        <v>15</v>
      </c>
      <c r="K102" s="101" t="s">
        <v>15</v>
      </c>
      <c r="L102" s="101">
        <f t="shared" si="8"/>
        <v>7539</v>
      </c>
      <c r="N102" s="101">
        <v>7739</v>
      </c>
      <c r="O102" s="101">
        <v>92840</v>
      </c>
      <c r="P102" s="101">
        <v>46587</v>
      </c>
      <c r="Q102" s="101">
        <v>6424</v>
      </c>
      <c r="R102" s="101">
        <v>107</v>
      </c>
      <c r="S102" s="101">
        <f t="shared" si="9"/>
        <v>153697</v>
      </c>
    </row>
    <row r="103" spans="1:19">
      <c r="A103" s="68">
        <v>1975</v>
      </c>
      <c r="B103" s="101" t="s">
        <v>15</v>
      </c>
      <c r="C103" s="101">
        <v>0</v>
      </c>
      <c r="D103" s="101">
        <v>7</v>
      </c>
      <c r="E103" s="101">
        <v>908</v>
      </c>
      <c r="F103" s="101">
        <v>2177</v>
      </c>
      <c r="G103" s="101">
        <v>2346</v>
      </c>
      <c r="H103" s="101">
        <v>406</v>
      </c>
      <c r="I103" s="101">
        <v>4</v>
      </c>
      <c r="J103" s="101" t="s">
        <v>15</v>
      </c>
      <c r="K103" s="101" t="s">
        <v>15</v>
      </c>
      <c r="L103" s="101">
        <f t="shared" si="8"/>
        <v>5848</v>
      </c>
      <c r="N103" s="101">
        <v>32268</v>
      </c>
      <c r="O103" s="101">
        <v>40863</v>
      </c>
      <c r="P103" s="101">
        <v>32429</v>
      </c>
      <c r="Q103" s="101">
        <v>4240</v>
      </c>
      <c r="R103" s="101">
        <v>15</v>
      </c>
      <c r="S103" s="101">
        <f t="shared" si="9"/>
        <v>109815</v>
      </c>
    </row>
    <row r="104" spans="1:19">
      <c r="A104" s="68">
        <v>1976</v>
      </c>
      <c r="B104" s="101" t="s">
        <v>15</v>
      </c>
      <c r="C104" s="101" t="s">
        <v>15</v>
      </c>
      <c r="D104" s="101">
        <v>1130</v>
      </c>
      <c r="E104" s="101">
        <v>3546</v>
      </c>
      <c r="F104" s="101">
        <v>2018</v>
      </c>
      <c r="G104" s="101">
        <v>1895</v>
      </c>
      <c r="H104" s="101">
        <v>397</v>
      </c>
      <c r="I104" s="101">
        <v>90</v>
      </c>
      <c r="J104" s="101" t="s">
        <v>15</v>
      </c>
      <c r="K104" s="101" t="s">
        <v>15</v>
      </c>
      <c r="L104" s="101">
        <f t="shared" si="8"/>
        <v>9076</v>
      </c>
      <c r="N104" s="101">
        <v>87485</v>
      </c>
      <c r="O104" s="101">
        <v>145114</v>
      </c>
      <c r="P104" s="101">
        <v>67530</v>
      </c>
      <c r="Q104" s="101">
        <v>7122</v>
      </c>
      <c r="R104" s="101">
        <v>204</v>
      </c>
      <c r="S104" s="101">
        <f t="shared" si="9"/>
        <v>307455</v>
      </c>
    </row>
    <row r="105" spans="1:19">
      <c r="A105" s="68">
        <v>1977</v>
      </c>
      <c r="B105" s="101" t="s">
        <v>15</v>
      </c>
      <c r="C105" s="101" t="s">
        <v>15</v>
      </c>
      <c r="D105" s="101">
        <v>150</v>
      </c>
      <c r="E105" s="101">
        <v>10127</v>
      </c>
      <c r="F105" s="101">
        <v>10969</v>
      </c>
      <c r="G105" s="101">
        <v>3094</v>
      </c>
      <c r="H105" s="101">
        <v>1382</v>
      </c>
      <c r="I105" s="101">
        <v>423</v>
      </c>
      <c r="J105" s="101" t="s">
        <v>15</v>
      </c>
      <c r="K105" s="101" t="s">
        <v>15</v>
      </c>
      <c r="L105" s="101">
        <f t="shared" si="8"/>
        <v>26145</v>
      </c>
      <c r="N105" s="101">
        <v>21648</v>
      </c>
      <c r="O105" s="101">
        <v>60470</v>
      </c>
      <c r="P105" s="101">
        <v>14248</v>
      </c>
      <c r="Q105" s="101">
        <v>1935</v>
      </c>
      <c r="R105" s="101">
        <v>96</v>
      </c>
      <c r="S105" s="101">
        <f t="shared" si="9"/>
        <v>98397</v>
      </c>
    </row>
    <row r="106" spans="1:19">
      <c r="A106" s="68">
        <v>1978</v>
      </c>
      <c r="B106" s="101" t="s">
        <v>15</v>
      </c>
      <c r="C106" s="101" t="s">
        <v>15</v>
      </c>
      <c r="D106" s="101">
        <v>24</v>
      </c>
      <c r="E106" s="101">
        <v>2318</v>
      </c>
      <c r="F106" s="101">
        <v>3839</v>
      </c>
      <c r="G106" s="101">
        <v>1549</v>
      </c>
      <c r="H106" s="101">
        <v>207</v>
      </c>
      <c r="I106" s="101">
        <v>201</v>
      </c>
      <c r="J106" s="101" t="s">
        <v>15</v>
      </c>
      <c r="K106" s="101" t="s">
        <v>15</v>
      </c>
      <c r="L106" s="101">
        <f t="shared" si="8"/>
        <v>8138</v>
      </c>
      <c r="N106" s="101">
        <v>40676</v>
      </c>
      <c r="O106" s="101">
        <v>39609</v>
      </c>
      <c r="P106" s="101">
        <v>11964</v>
      </c>
      <c r="Q106" s="101">
        <v>1078</v>
      </c>
      <c r="R106" s="101">
        <v>72</v>
      </c>
      <c r="S106" s="101">
        <f t="shared" si="9"/>
        <v>93399</v>
      </c>
    </row>
    <row r="107" spans="1:19">
      <c r="A107" s="68">
        <v>1979</v>
      </c>
      <c r="B107" s="101" t="s">
        <v>15</v>
      </c>
      <c r="C107" s="101" t="s">
        <v>15</v>
      </c>
      <c r="D107" s="101">
        <v>127</v>
      </c>
      <c r="E107" s="101">
        <v>0</v>
      </c>
      <c r="F107" s="101">
        <v>2124</v>
      </c>
      <c r="G107" s="101">
        <v>2527</v>
      </c>
      <c r="H107" s="101">
        <v>14</v>
      </c>
      <c r="I107" s="101">
        <v>158</v>
      </c>
      <c r="J107" s="101" t="s">
        <v>15</v>
      </c>
      <c r="K107" s="101" t="s">
        <v>15</v>
      </c>
      <c r="L107" s="101">
        <f t="shared" si="8"/>
        <v>4950</v>
      </c>
      <c r="N107" s="101" t="s">
        <v>15</v>
      </c>
      <c r="O107" s="101">
        <v>56202</v>
      </c>
      <c r="P107" s="101">
        <v>21696</v>
      </c>
      <c r="Q107" s="101">
        <v>26</v>
      </c>
      <c r="R107" s="101" t="s">
        <v>15</v>
      </c>
      <c r="S107" s="101">
        <f t="shared" si="9"/>
        <v>77924</v>
      </c>
    </row>
    <row r="108" spans="1:19">
      <c r="A108" s="68">
        <v>1980</v>
      </c>
      <c r="B108" s="101" t="s">
        <v>15</v>
      </c>
      <c r="C108" s="101" t="s">
        <v>15</v>
      </c>
      <c r="D108" s="101">
        <v>947</v>
      </c>
      <c r="E108" s="101">
        <v>288</v>
      </c>
      <c r="F108" s="101">
        <v>1588</v>
      </c>
      <c r="G108" s="101">
        <v>4375</v>
      </c>
      <c r="H108" s="101">
        <v>526</v>
      </c>
      <c r="I108" s="101">
        <v>75</v>
      </c>
      <c r="J108" s="101" t="s">
        <v>15</v>
      </c>
      <c r="K108" s="101" t="s">
        <v>15</v>
      </c>
      <c r="L108" s="101">
        <f t="shared" si="8"/>
        <v>7799</v>
      </c>
      <c r="N108" s="101" t="s">
        <v>15</v>
      </c>
      <c r="O108" s="101">
        <v>29532</v>
      </c>
      <c r="P108" s="101">
        <v>23709</v>
      </c>
      <c r="Q108" s="101">
        <v>8</v>
      </c>
      <c r="R108" s="101" t="s">
        <v>15</v>
      </c>
      <c r="S108" s="101">
        <f t="shared" si="9"/>
        <v>53249</v>
      </c>
    </row>
    <row r="109" spans="1:19">
      <c r="A109" s="68">
        <v>1981</v>
      </c>
      <c r="B109" s="101" t="s">
        <v>15</v>
      </c>
      <c r="C109" s="101" t="s">
        <v>15</v>
      </c>
      <c r="D109" s="101">
        <v>4251</v>
      </c>
      <c r="E109" s="101">
        <v>0</v>
      </c>
      <c r="F109" s="101">
        <v>5304</v>
      </c>
      <c r="G109" s="101">
        <v>2381</v>
      </c>
      <c r="H109" s="101">
        <v>200</v>
      </c>
      <c r="I109" s="101">
        <v>170</v>
      </c>
      <c r="J109" s="101" t="s">
        <v>15</v>
      </c>
      <c r="K109" s="101" t="s">
        <v>15</v>
      </c>
      <c r="L109" s="101">
        <f t="shared" si="8"/>
        <v>12306</v>
      </c>
      <c r="N109" s="101" t="s">
        <v>15</v>
      </c>
      <c r="O109" s="101">
        <v>117054</v>
      </c>
      <c r="P109" s="101">
        <v>42020</v>
      </c>
      <c r="Q109" s="101" t="s">
        <v>15</v>
      </c>
      <c r="R109" s="101" t="s">
        <v>15</v>
      </c>
      <c r="S109" s="101">
        <f t="shared" si="9"/>
        <v>159074</v>
      </c>
    </row>
    <row r="110" spans="1:19">
      <c r="A110" s="68">
        <v>1982</v>
      </c>
      <c r="B110" s="101" t="s">
        <v>15</v>
      </c>
      <c r="C110" s="101" t="s">
        <v>15</v>
      </c>
      <c r="D110" s="101">
        <v>2683</v>
      </c>
      <c r="E110" s="101">
        <v>864</v>
      </c>
      <c r="F110" s="101">
        <v>3062</v>
      </c>
      <c r="G110" s="101">
        <v>703</v>
      </c>
      <c r="H110" s="101">
        <v>378</v>
      </c>
      <c r="I110" s="101">
        <v>190</v>
      </c>
      <c r="J110" s="101" t="s">
        <v>15</v>
      </c>
      <c r="K110" s="101" t="s">
        <v>15</v>
      </c>
      <c r="L110" s="101">
        <f t="shared" si="8"/>
        <v>7880</v>
      </c>
      <c r="N110" s="101" t="s">
        <v>15</v>
      </c>
      <c r="O110" s="101">
        <v>113632</v>
      </c>
      <c r="P110" s="101" t="s">
        <v>15</v>
      </c>
      <c r="Q110" s="101" t="s">
        <v>15</v>
      </c>
      <c r="R110" s="101" t="s">
        <v>15</v>
      </c>
      <c r="S110" s="101">
        <f t="shared" si="9"/>
        <v>113632</v>
      </c>
    </row>
    <row r="111" spans="1:19">
      <c r="A111" s="68">
        <v>1983</v>
      </c>
      <c r="B111" s="101" t="s">
        <v>15</v>
      </c>
      <c r="C111" s="101" t="s">
        <v>15</v>
      </c>
      <c r="D111" s="101">
        <v>430</v>
      </c>
      <c r="E111" s="101">
        <v>264</v>
      </c>
      <c r="F111" s="101">
        <v>1545</v>
      </c>
      <c r="G111" s="101">
        <v>1131</v>
      </c>
      <c r="H111" s="101">
        <v>395</v>
      </c>
      <c r="I111" s="101">
        <v>379</v>
      </c>
      <c r="J111" s="101">
        <v>2</v>
      </c>
      <c r="K111" s="101" t="s">
        <v>15</v>
      </c>
      <c r="L111" s="101">
        <f t="shared" si="8"/>
        <v>4146</v>
      </c>
      <c r="N111" s="101" t="s">
        <v>15</v>
      </c>
      <c r="O111" s="101">
        <v>43161</v>
      </c>
      <c r="P111" s="101">
        <v>18324</v>
      </c>
      <c r="Q111" s="101">
        <v>1637</v>
      </c>
      <c r="R111" s="101" t="s">
        <v>15</v>
      </c>
      <c r="S111" s="101">
        <f t="shared" si="9"/>
        <v>63122</v>
      </c>
    </row>
    <row r="112" spans="1:19">
      <c r="A112" s="68">
        <v>1984</v>
      </c>
      <c r="B112" s="101" t="s">
        <v>15</v>
      </c>
      <c r="C112" s="101" t="s">
        <v>15</v>
      </c>
      <c r="D112" s="101">
        <v>327</v>
      </c>
      <c r="E112" s="101">
        <v>55</v>
      </c>
      <c r="F112" s="101">
        <v>174</v>
      </c>
      <c r="G112" s="101">
        <v>1143</v>
      </c>
      <c r="H112" s="101">
        <v>71</v>
      </c>
      <c r="I112" s="101">
        <v>85</v>
      </c>
      <c r="J112" s="101">
        <v>11</v>
      </c>
      <c r="K112" s="101" t="s">
        <v>15</v>
      </c>
      <c r="L112" s="101">
        <f t="shared" si="8"/>
        <v>1866</v>
      </c>
      <c r="N112" s="101" t="s">
        <v>15</v>
      </c>
      <c r="O112" s="101" t="s">
        <v>15</v>
      </c>
      <c r="P112" s="101" t="s">
        <v>15</v>
      </c>
      <c r="Q112" s="101" t="s">
        <v>15</v>
      </c>
      <c r="R112" s="101" t="s">
        <v>15</v>
      </c>
      <c r="S112" s="101" t="s">
        <v>15</v>
      </c>
    </row>
    <row r="113" spans="1:19">
      <c r="A113" s="68">
        <v>1985</v>
      </c>
      <c r="B113" s="101" t="s">
        <v>15</v>
      </c>
      <c r="C113" s="101" t="s">
        <v>15</v>
      </c>
      <c r="D113" s="101">
        <v>42</v>
      </c>
      <c r="E113" s="101">
        <v>231</v>
      </c>
      <c r="F113" s="101">
        <v>1814</v>
      </c>
      <c r="G113" s="101">
        <v>690</v>
      </c>
      <c r="H113" s="101">
        <v>362</v>
      </c>
      <c r="I113" s="101">
        <v>170</v>
      </c>
      <c r="J113" s="101" t="s">
        <v>15</v>
      </c>
      <c r="K113" s="101" t="s">
        <v>15</v>
      </c>
      <c r="L113" s="101">
        <f t="shared" si="8"/>
        <v>3309</v>
      </c>
      <c r="N113" s="101" t="s">
        <v>15</v>
      </c>
      <c r="O113" s="101">
        <v>1479</v>
      </c>
      <c r="P113" s="101">
        <v>15</v>
      </c>
      <c r="Q113" s="101" t="s">
        <v>15</v>
      </c>
      <c r="R113" s="101" t="s">
        <v>15</v>
      </c>
      <c r="S113" s="101">
        <f t="shared" si="9"/>
        <v>1494</v>
      </c>
    </row>
    <row r="114" spans="1:19">
      <c r="A114" s="64">
        <v>1986</v>
      </c>
      <c r="B114" s="101" t="s">
        <v>15</v>
      </c>
      <c r="C114" s="101" t="s">
        <v>15</v>
      </c>
      <c r="D114" s="101">
        <v>220</v>
      </c>
      <c r="E114" s="101">
        <v>52</v>
      </c>
      <c r="F114" s="101">
        <v>2750</v>
      </c>
      <c r="G114" s="101">
        <v>3076</v>
      </c>
      <c r="H114" s="101">
        <v>6462</v>
      </c>
      <c r="I114" s="101">
        <v>1517</v>
      </c>
      <c r="J114" s="101">
        <v>11</v>
      </c>
      <c r="K114" s="101" t="s">
        <v>15</v>
      </c>
      <c r="L114" s="101">
        <f t="shared" si="8"/>
        <v>14088</v>
      </c>
      <c r="N114" s="101" t="s">
        <v>15</v>
      </c>
      <c r="O114" s="101">
        <v>96733</v>
      </c>
      <c r="P114" s="101" t="s">
        <v>15</v>
      </c>
      <c r="Q114" s="101" t="s">
        <v>15</v>
      </c>
      <c r="R114" s="101" t="s">
        <v>15</v>
      </c>
      <c r="S114" s="101">
        <f t="shared" si="9"/>
        <v>96733</v>
      </c>
    </row>
    <row r="115" spans="1:19">
      <c r="A115" s="64">
        <v>1987</v>
      </c>
      <c r="B115" s="101" t="s">
        <v>15</v>
      </c>
      <c r="C115" s="101" t="s">
        <v>15</v>
      </c>
      <c r="D115" s="101">
        <v>1803</v>
      </c>
      <c r="E115" s="101">
        <v>1611</v>
      </c>
      <c r="F115" s="101">
        <v>16109</v>
      </c>
      <c r="G115" s="101">
        <v>11700</v>
      </c>
      <c r="H115" s="101">
        <v>6938</v>
      </c>
      <c r="I115" s="101">
        <v>3221</v>
      </c>
      <c r="J115" s="101" t="s">
        <v>15</v>
      </c>
      <c r="K115" s="101" t="s">
        <v>15</v>
      </c>
      <c r="L115" s="101">
        <f t="shared" si="8"/>
        <v>41382</v>
      </c>
      <c r="N115" s="101" t="s">
        <v>15</v>
      </c>
      <c r="O115" s="101">
        <v>49560</v>
      </c>
      <c r="P115" s="101">
        <v>19757</v>
      </c>
      <c r="Q115" s="101">
        <v>5397</v>
      </c>
      <c r="R115" s="101" t="s">
        <v>15</v>
      </c>
      <c r="S115" s="101">
        <f t="shared" si="9"/>
        <v>74714</v>
      </c>
    </row>
    <row r="116" spans="1:19">
      <c r="A116" s="64">
        <v>1988</v>
      </c>
      <c r="B116" s="101" t="s">
        <v>15</v>
      </c>
      <c r="C116" s="101" t="s">
        <v>15</v>
      </c>
      <c r="D116" s="101">
        <v>899</v>
      </c>
      <c r="E116" s="101">
        <v>5690</v>
      </c>
      <c r="F116" s="101">
        <v>9513</v>
      </c>
      <c r="G116" s="101">
        <v>8826</v>
      </c>
      <c r="H116" s="101">
        <v>5049</v>
      </c>
      <c r="I116" s="101">
        <v>2785</v>
      </c>
      <c r="J116" s="101" t="s">
        <v>15</v>
      </c>
      <c r="K116" s="101" t="s">
        <v>15</v>
      </c>
      <c r="L116" s="101">
        <f t="shared" si="8"/>
        <v>32762</v>
      </c>
      <c r="N116" s="101" t="s">
        <v>15</v>
      </c>
      <c r="O116" s="101">
        <v>124175</v>
      </c>
      <c r="P116" s="101">
        <v>48109</v>
      </c>
      <c r="Q116" s="101" t="s">
        <v>15</v>
      </c>
      <c r="R116" s="101" t="s">
        <v>15</v>
      </c>
      <c r="S116" s="101">
        <f t="shared" si="9"/>
        <v>172284</v>
      </c>
    </row>
    <row r="117" spans="1:19">
      <c r="A117" s="64">
        <v>1989</v>
      </c>
      <c r="B117" s="101" t="s">
        <v>15</v>
      </c>
      <c r="C117" s="101" t="s">
        <v>15</v>
      </c>
      <c r="D117" s="101">
        <v>5381</v>
      </c>
      <c r="E117" s="101">
        <v>7832</v>
      </c>
      <c r="F117" s="101">
        <v>6824</v>
      </c>
      <c r="G117" s="101">
        <v>4345</v>
      </c>
      <c r="H117" s="101">
        <v>4503</v>
      </c>
      <c r="I117" s="101">
        <v>1544</v>
      </c>
      <c r="J117" s="101" t="s">
        <v>15</v>
      </c>
      <c r="K117" s="101" t="s">
        <v>15</v>
      </c>
      <c r="L117" s="101">
        <f t="shared" si="8"/>
        <v>30429</v>
      </c>
      <c r="N117" s="101" t="s">
        <v>15</v>
      </c>
      <c r="O117" s="101">
        <v>117119</v>
      </c>
      <c r="P117" s="101">
        <v>19151</v>
      </c>
      <c r="Q117" s="101" t="s">
        <v>15</v>
      </c>
      <c r="R117" s="101" t="s">
        <v>15</v>
      </c>
      <c r="S117" s="101">
        <f t="shared" si="9"/>
        <v>136270</v>
      </c>
    </row>
    <row r="118" spans="1:19">
      <c r="A118" s="64">
        <v>1990</v>
      </c>
      <c r="B118" s="101" t="s">
        <v>15</v>
      </c>
      <c r="C118" s="101" t="s">
        <v>15</v>
      </c>
      <c r="D118" s="101">
        <v>422</v>
      </c>
      <c r="E118" s="101">
        <v>551</v>
      </c>
      <c r="F118" s="101">
        <v>5451</v>
      </c>
      <c r="G118" s="101">
        <v>3112</v>
      </c>
      <c r="H118" s="101">
        <v>1777</v>
      </c>
      <c r="I118" s="101">
        <v>1234</v>
      </c>
      <c r="J118" s="101" t="s">
        <v>15</v>
      </c>
      <c r="K118" s="101" t="s">
        <v>15</v>
      </c>
      <c r="L118" s="101">
        <f t="shared" si="8"/>
        <v>12547</v>
      </c>
      <c r="N118" s="101" t="s">
        <v>15</v>
      </c>
      <c r="O118" s="101">
        <v>23162</v>
      </c>
      <c r="P118" s="101">
        <v>30129</v>
      </c>
      <c r="Q118" s="101" t="s">
        <v>15</v>
      </c>
      <c r="R118" s="101" t="s">
        <v>15</v>
      </c>
      <c r="S118" s="101">
        <f t="shared" si="9"/>
        <v>53291</v>
      </c>
    </row>
    <row r="119" spans="1:19">
      <c r="A119" s="64">
        <v>1991</v>
      </c>
      <c r="B119" s="101" t="s">
        <v>15</v>
      </c>
      <c r="C119" s="101" t="s">
        <v>15</v>
      </c>
      <c r="D119" s="101">
        <v>224</v>
      </c>
      <c r="E119" s="101">
        <v>175</v>
      </c>
      <c r="F119" s="101">
        <v>3104</v>
      </c>
      <c r="G119" s="101">
        <v>1923</v>
      </c>
      <c r="H119" s="101">
        <v>2059</v>
      </c>
      <c r="I119" s="101">
        <v>1989</v>
      </c>
      <c r="J119" s="101" t="s">
        <v>15</v>
      </c>
      <c r="K119" s="101" t="s">
        <v>15</v>
      </c>
      <c r="L119" s="101">
        <f t="shared" si="8"/>
        <v>9474</v>
      </c>
      <c r="N119" s="101" t="s">
        <v>15</v>
      </c>
      <c r="O119" s="101">
        <v>89936</v>
      </c>
      <c r="P119" s="101" t="s">
        <v>15</v>
      </c>
      <c r="Q119" s="101" t="s">
        <v>15</v>
      </c>
      <c r="R119" s="101" t="s">
        <v>15</v>
      </c>
      <c r="S119" s="101">
        <f t="shared" si="9"/>
        <v>89936</v>
      </c>
    </row>
    <row r="120" spans="1:19">
      <c r="A120" s="64">
        <v>1992</v>
      </c>
      <c r="B120" s="101" t="s">
        <v>15</v>
      </c>
      <c r="C120" s="101" t="s">
        <v>15</v>
      </c>
      <c r="D120" s="101">
        <v>377</v>
      </c>
      <c r="E120" s="101" t="s">
        <v>15</v>
      </c>
      <c r="F120" s="101">
        <v>422</v>
      </c>
      <c r="G120" s="101">
        <v>2171</v>
      </c>
      <c r="H120" s="101">
        <v>1859</v>
      </c>
      <c r="I120" s="101">
        <v>2436</v>
      </c>
      <c r="J120" s="101" t="s">
        <v>15</v>
      </c>
      <c r="K120" s="101" t="s">
        <v>15</v>
      </c>
      <c r="L120" s="101">
        <f t="shared" si="8"/>
        <v>7265</v>
      </c>
      <c r="N120" s="101" t="s">
        <v>15</v>
      </c>
      <c r="O120" s="101">
        <v>797</v>
      </c>
      <c r="P120" s="101">
        <v>7065</v>
      </c>
      <c r="Q120" s="101" t="s">
        <v>15</v>
      </c>
      <c r="R120" s="101">
        <v>12</v>
      </c>
      <c r="S120" s="101">
        <f t="shared" si="9"/>
        <v>7874</v>
      </c>
    </row>
    <row r="121" spans="1:19">
      <c r="A121" s="64">
        <v>1993</v>
      </c>
      <c r="B121" s="101" t="s">
        <v>15</v>
      </c>
      <c r="C121" s="101" t="s">
        <v>15</v>
      </c>
      <c r="D121" s="101">
        <v>468</v>
      </c>
      <c r="E121" s="101">
        <v>199</v>
      </c>
      <c r="F121" s="101">
        <v>778</v>
      </c>
      <c r="G121" s="101">
        <v>642</v>
      </c>
      <c r="H121" s="101">
        <v>2641</v>
      </c>
      <c r="I121" s="101">
        <v>1616</v>
      </c>
      <c r="J121" s="101" t="s">
        <v>15</v>
      </c>
      <c r="K121" s="101" t="s">
        <v>15</v>
      </c>
      <c r="L121" s="101">
        <f t="shared" si="8"/>
        <v>6344</v>
      </c>
      <c r="N121" s="101" t="s">
        <v>15</v>
      </c>
      <c r="O121" s="101" t="s">
        <v>15</v>
      </c>
      <c r="P121" s="101" t="s">
        <v>15</v>
      </c>
      <c r="Q121" s="101" t="s">
        <v>15</v>
      </c>
      <c r="R121" s="101" t="s">
        <v>15</v>
      </c>
      <c r="S121" s="101" t="s">
        <v>15</v>
      </c>
    </row>
    <row r="122" spans="1:19">
      <c r="A122" s="64">
        <v>1994</v>
      </c>
      <c r="B122" s="101" t="s">
        <v>15</v>
      </c>
      <c r="C122" s="101" t="s">
        <v>15</v>
      </c>
      <c r="D122" s="101">
        <v>98</v>
      </c>
      <c r="E122" s="101">
        <v>282</v>
      </c>
      <c r="F122" s="101" t="s">
        <v>15</v>
      </c>
      <c r="G122" s="101" t="s">
        <v>15</v>
      </c>
      <c r="H122" s="101" t="s">
        <v>15</v>
      </c>
      <c r="I122" s="101">
        <v>1266</v>
      </c>
      <c r="J122" s="101">
        <v>7</v>
      </c>
      <c r="K122" s="101" t="s">
        <v>15</v>
      </c>
      <c r="L122" s="101">
        <f t="shared" si="8"/>
        <v>1653</v>
      </c>
      <c r="N122" s="101" t="s">
        <v>15</v>
      </c>
      <c r="O122" s="101" t="s">
        <v>15</v>
      </c>
      <c r="P122" s="101" t="s">
        <v>15</v>
      </c>
      <c r="Q122" s="101" t="s">
        <v>15</v>
      </c>
      <c r="R122" s="101" t="s">
        <v>15</v>
      </c>
      <c r="S122" s="101" t="s">
        <v>15</v>
      </c>
    </row>
    <row r="123" spans="1:19">
      <c r="A123" s="64">
        <v>1995</v>
      </c>
      <c r="B123" s="101" t="s">
        <v>15</v>
      </c>
      <c r="C123" s="101" t="s">
        <v>15</v>
      </c>
      <c r="D123" s="101">
        <v>364</v>
      </c>
      <c r="E123" s="101">
        <v>842</v>
      </c>
      <c r="F123" s="101" t="s">
        <v>15</v>
      </c>
      <c r="G123" s="101">
        <v>6636</v>
      </c>
      <c r="H123" s="101">
        <v>1130</v>
      </c>
      <c r="I123" s="101">
        <v>726</v>
      </c>
      <c r="J123" s="101" t="s">
        <v>15</v>
      </c>
      <c r="K123" s="101" t="s">
        <v>15</v>
      </c>
      <c r="L123" s="101">
        <f t="shared" si="8"/>
        <v>9698</v>
      </c>
      <c r="N123" s="101" t="s">
        <v>15</v>
      </c>
      <c r="O123" s="101" t="s">
        <v>15</v>
      </c>
      <c r="P123" s="101" t="s">
        <v>15</v>
      </c>
      <c r="Q123" s="101" t="s">
        <v>15</v>
      </c>
      <c r="R123" s="101" t="s">
        <v>15</v>
      </c>
      <c r="S123" s="101" t="s">
        <v>15</v>
      </c>
    </row>
    <row r="124" spans="1:19">
      <c r="A124" s="64">
        <v>1996</v>
      </c>
      <c r="B124" s="101" t="s">
        <v>15</v>
      </c>
      <c r="C124" s="101" t="s">
        <v>15</v>
      </c>
      <c r="D124" s="101">
        <v>719</v>
      </c>
      <c r="E124" s="101">
        <v>8565</v>
      </c>
      <c r="F124" s="101" t="s">
        <v>15</v>
      </c>
      <c r="G124" s="101">
        <v>1088</v>
      </c>
      <c r="H124" s="101">
        <v>2062</v>
      </c>
      <c r="I124" s="101">
        <v>702</v>
      </c>
      <c r="J124" s="101">
        <v>0</v>
      </c>
      <c r="K124" s="101" t="s">
        <v>15</v>
      </c>
      <c r="L124" s="101">
        <f t="shared" si="8"/>
        <v>13136</v>
      </c>
      <c r="N124" s="101" t="s">
        <v>15</v>
      </c>
      <c r="O124" s="101" t="s">
        <v>15</v>
      </c>
      <c r="P124" s="101" t="s">
        <v>15</v>
      </c>
      <c r="Q124" s="101" t="s">
        <v>15</v>
      </c>
      <c r="R124" s="101" t="s">
        <v>15</v>
      </c>
      <c r="S124" s="101" t="s">
        <v>15</v>
      </c>
    </row>
    <row r="125" spans="1:19">
      <c r="A125" s="64">
        <v>1997</v>
      </c>
      <c r="B125" s="101" t="s">
        <v>15</v>
      </c>
      <c r="C125" s="101">
        <v>41</v>
      </c>
      <c r="D125" s="101">
        <v>244</v>
      </c>
      <c r="E125" s="101">
        <v>567</v>
      </c>
      <c r="F125" s="101" t="s">
        <v>15</v>
      </c>
      <c r="G125" s="101">
        <v>292</v>
      </c>
      <c r="H125" s="101">
        <v>710</v>
      </c>
      <c r="I125" s="101">
        <v>440</v>
      </c>
      <c r="J125" s="101">
        <v>37</v>
      </c>
      <c r="K125" s="101" t="s">
        <v>15</v>
      </c>
      <c r="L125" s="101">
        <f t="shared" si="8"/>
        <v>2331</v>
      </c>
      <c r="N125" s="101" t="s">
        <v>15</v>
      </c>
      <c r="O125" s="101" t="s">
        <v>15</v>
      </c>
      <c r="P125" s="101" t="s">
        <v>15</v>
      </c>
      <c r="Q125" s="101" t="s">
        <v>15</v>
      </c>
      <c r="R125" s="101" t="s">
        <v>15</v>
      </c>
      <c r="S125" s="101" t="s">
        <v>15</v>
      </c>
    </row>
    <row r="126" spans="1:19">
      <c r="A126" s="64">
        <v>1998</v>
      </c>
      <c r="B126" s="101" t="s">
        <v>15</v>
      </c>
      <c r="C126" s="101">
        <v>165</v>
      </c>
      <c r="D126" s="101">
        <v>423</v>
      </c>
      <c r="E126" s="101">
        <v>809</v>
      </c>
      <c r="F126" s="101" t="s">
        <v>15</v>
      </c>
      <c r="G126" s="101">
        <v>2181</v>
      </c>
      <c r="H126" s="101">
        <v>2160</v>
      </c>
      <c r="I126" s="101">
        <v>784</v>
      </c>
      <c r="J126" s="101">
        <v>42</v>
      </c>
      <c r="K126" s="101" t="s">
        <v>15</v>
      </c>
      <c r="L126" s="101">
        <f t="shared" si="8"/>
        <v>6564</v>
      </c>
      <c r="N126" s="101" t="s">
        <v>15</v>
      </c>
      <c r="O126" s="101" t="s">
        <v>15</v>
      </c>
      <c r="P126" s="101" t="s">
        <v>15</v>
      </c>
      <c r="Q126" s="101" t="s">
        <v>15</v>
      </c>
      <c r="R126" s="101" t="s">
        <v>15</v>
      </c>
      <c r="S126" s="101" t="s">
        <v>15</v>
      </c>
    </row>
    <row r="127" spans="1:19">
      <c r="A127" s="64">
        <v>1999</v>
      </c>
      <c r="B127" s="101" t="s">
        <v>15</v>
      </c>
      <c r="C127" s="101">
        <v>1</v>
      </c>
      <c r="D127" s="101">
        <v>259</v>
      </c>
      <c r="E127" s="101">
        <v>555</v>
      </c>
      <c r="F127" s="101">
        <v>171</v>
      </c>
      <c r="G127" s="101">
        <v>963</v>
      </c>
      <c r="H127" s="101">
        <v>624</v>
      </c>
      <c r="I127" s="101">
        <v>219</v>
      </c>
      <c r="J127" s="101">
        <v>12</v>
      </c>
      <c r="K127" s="101" t="s">
        <v>15</v>
      </c>
      <c r="L127" s="101">
        <f t="shared" si="8"/>
        <v>2804</v>
      </c>
      <c r="N127" s="101" t="s">
        <v>15</v>
      </c>
      <c r="O127" s="101" t="s">
        <v>15</v>
      </c>
      <c r="P127" s="101" t="s">
        <v>15</v>
      </c>
      <c r="Q127" s="101" t="s">
        <v>15</v>
      </c>
      <c r="R127" s="101" t="s">
        <v>15</v>
      </c>
      <c r="S127" s="101" t="s">
        <v>15</v>
      </c>
    </row>
    <row r="128" spans="1:19">
      <c r="A128" s="64">
        <v>2000</v>
      </c>
      <c r="B128" s="101" t="s">
        <v>15</v>
      </c>
      <c r="C128" s="101">
        <v>1</v>
      </c>
      <c r="D128" s="101">
        <v>170</v>
      </c>
      <c r="E128" s="101">
        <v>3817</v>
      </c>
      <c r="F128" s="101">
        <v>569</v>
      </c>
      <c r="G128" s="101">
        <v>5887</v>
      </c>
      <c r="H128" s="101">
        <v>1511</v>
      </c>
      <c r="I128" s="101">
        <v>4151</v>
      </c>
      <c r="J128" s="101">
        <v>14</v>
      </c>
      <c r="K128" s="101" t="s">
        <v>15</v>
      </c>
      <c r="L128" s="101">
        <f t="shared" si="8"/>
        <v>16120</v>
      </c>
      <c r="N128" s="101" t="s">
        <v>15</v>
      </c>
      <c r="O128" s="101" t="s">
        <v>15</v>
      </c>
      <c r="P128" s="101" t="s">
        <v>15</v>
      </c>
      <c r="Q128" s="101" t="s">
        <v>15</v>
      </c>
      <c r="R128" s="101" t="s">
        <v>15</v>
      </c>
      <c r="S128" s="101" t="s">
        <v>15</v>
      </c>
    </row>
    <row r="129" spans="1:19">
      <c r="A129" s="64">
        <v>2001</v>
      </c>
      <c r="B129" s="101" t="s">
        <v>15</v>
      </c>
      <c r="C129" s="101">
        <v>791</v>
      </c>
      <c r="D129" s="101">
        <v>927</v>
      </c>
      <c r="E129" s="101">
        <v>4799</v>
      </c>
      <c r="F129" s="101">
        <v>7629</v>
      </c>
      <c r="G129" s="101">
        <v>6776</v>
      </c>
      <c r="H129" s="101">
        <v>3968</v>
      </c>
      <c r="I129" s="101">
        <v>1425</v>
      </c>
      <c r="J129" s="101">
        <v>42</v>
      </c>
      <c r="K129" s="101" t="s">
        <v>15</v>
      </c>
      <c r="L129" s="101">
        <f t="shared" si="8"/>
        <v>26357</v>
      </c>
      <c r="N129" s="101" t="s">
        <v>15</v>
      </c>
      <c r="O129" s="101" t="s">
        <v>15</v>
      </c>
      <c r="P129" s="101" t="s">
        <v>15</v>
      </c>
      <c r="Q129" s="101" t="s">
        <v>15</v>
      </c>
      <c r="R129" s="101" t="s">
        <v>15</v>
      </c>
      <c r="S129" s="101" t="s">
        <v>15</v>
      </c>
    </row>
    <row r="130" spans="1:19">
      <c r="A130" s="64">
        <v>2002</v>
      </c>
      <c r="B130" s="101">
        <v>131</v>
      </c>
      <c r="C130" s="101">
        <v>98</v>
      </c>
      <c r="D130" s="101">
        <v>1270</v>
      </c>
      <c r="E130" s="101">
        <v>4684</v>
      </c>
      <c r="F130" s="101">
        <v>1671</v>
      </c>
      <c r="G130" s="101">
        <v>5361</v>
      </c>
      <c r="H130" s="101">
        <v>6983</v>
      </c>
      <c r="I130" s="101">
        <v>10128</v>
      </c>
      <c r="J130" s="101">
        <v>5</v>
      </c>
      <c r="K130" s="101" t="s">
        <v>15</v>
      </c>
      <c r="L130" s="101">
        <f t="shared" si="8"/>
        <v>30331</v>
      </c>
      <c r="N130" s="101" t="s">
        <v>15</v>
      </c>
      <c r="O130" s="101" t="s">
        <v>15</v>
      </c>
      <c r="P130" s="101" t="s">
        <v>15</v>
      </c>
      <c r="Q130" s="101" t="s">
        <v>15</v>
      </c>
      <c r="R130" s="101" t="s">
        <v>15</v>
      </c>
      <c r="S130" s="101" t="s">
        <v>15</v>
      </c>
    </row>
    <row r="131" spans="1:19">
      <c r="A131" s="64">
        <v>2003</v>
      </c>
      <c r="B131" s="101">
        <v>335</v>
      </c>
      <c r="C131" s="101">
        <v>84</v>
      </c>
      <c r="D131" s="101">
        <v>13970</v>
      </c>
      <c r="E131" s="101">
        <v>11718</v>
      </c>
      <c r="F131" s="101">
        <v>1205</v>
      </c>
      <c r="G131" s="101">
        <v>1451</v>
      </c>
      <c r="H131" s="101">
        <v>2649</v>
      </c>
      <c r="I131" s="101">
        <v>2071</v>
      </c>
      <c r="J131" s="101">
        <v>33</v>
      </c>
      <c r="K131" s="101" t="s">
        <v>15</v>
      </c>
      <c r="L131" s="101">
        <f t="shared" si="8"/>
        <v>33516</v>
      </c>
      <c r="N131" s="101" t="s">
        <v>15</v>
      </c>
      <c r="O131" s="101" t="s">
        <v>15</v>
      </c>
      <c r="P131" s="101" t="s">
        <v>15</v>
      </c>
      <c r="Q131" s="101" t="s">
        <v>15</v>
      </c>
      <c r="R131" s="101" t="s">
        <v>15</v>
      </c>
      <c r="S131" s="101" t="s">
        <v>15</v>
      </c>
    </row>
    <row r="132" spans="1:19">
      <c r="A132" s="64">
        <v>2004</v>
      </c>
      <c r="B132" s="101">
        <v>31</v>
      </c>
      <c r="C132" s="101">
        <v>2967</v>
      </c>
      <c r="D132" s="101">
        <v>3373</v>
      </c>
      <c r="E132" s="101">
        <v>562</v>
      </c>
      <c r="F132" s="101">
        <v>332</v>
      </c>
      <c r="G132" s="101">
        <v>457</v>
      </c>
      <c r="H132" s="101">
        <v>1001</v>
      </c>
      <c r="I132" s="101">
        <v>882</v>
      </c>
      <c r="J132" s="101">
        <v>72</v>
      </c>
      <c r="K132" s="101" t="s">
        <v>15</v>
      </c>
      <c r="L132" s="101">
        <f t="shared" si="8"/>
        <v>9677</v>
      </c>
      <c r="N132" s="101" t="s">
        <v>15</v>
      </c>
      <c r="O132" s="101" t="s">
        <v>15</v>
      </c>
      <c r="P132" s="101" t="s">
        <v>15</v>
      </c>
      <c r="Q132" s="101" t="s">
        <v>15</v>
      </c>
      <c r="R132" s="101" t="s">
        <v>15</v>
      </c>
      <c r="S132" s="101" t="s">
        <v>15</v>
      </c>
    </row>
    <row r="133" spans="1:19">
      <c r="A133" s="64">
        <v>2005</v>
      </c>
      <c r="B133" s="101">
        <v>7027</v>
      </c>
      <c r="C133" s="101">
        <v>498</v>
      </c>
      <c r="D133" s="101">
        <v>6451</v>
      </c>
      <c r="E133" s="101">
        <v>10655</v>
      </c>
      <c r="F133" s="101" t="s">
        <v>15</v>
      </c>
      <c r="G133" s="101" t="s">
        <v>15</v>
      </c>
      <c r="H133" s="101">
        <v>2480</v>
      </c>
      <c r="I133" s="101">
        <v>866</v>
      </c>
      <c r="J133" s="101">
        <v>3</v>
      </c>
      <c r="K133" s="101" t="s">
        <v>15</v>
      </c>
      <c r="L133" s="101">
        <f t="shared" si="8"/>
        <v>27980</v>
      </c>
      <c r="N133" s="101" t="s">
        <v>15</v>
      </c>
      <c r="O133" s="101" t="s">
        <v>15</v>
      </c>
      <c r="P133" s="101" t="s">
        <v>15</v>
      </c>
      <c r="Q133" s="101" t="s">
        <v>15</v>
      </c>
      <c r="R133" s="101" t="s">
        <v>15</v>
      </c>
      <c r="S133" s="101" t="s">
        <v>15</v>
      </c>
    </row>
    <row r="134" spans="1:19">
      <c r="A134" s="64">
        <v>2006</v>
      </c>
      <c r="B134" s="97" t="s">
        <v>15</v>
      </c>
      <c r="C134" s="97" t="s">
        <v>15</v>
      </c>
      <c r="D134" s="97" t="s">
        <v>15</v>
      </c>
      <c r="E134" s="102">
        <v>1153</v>
      </c>
      <c r="F134" s="102">
        <v>60</v>
      </c>
      <c r="G134" s="102">
        <v>39</v>
      </c>
      <c r="H134" s="102">
        <v>450</v>
      </c>
      <c r="I134" s="102">
        <v>959</v>
      </c>
      <c r="J134" s="102">
        <v>95</v>
      </c>
      <c r="K134" s="97" t="s">
        <v>15</v>
      </c>
      <c r="L134" s="101">
        <f t="shared" si="8"/>
        <v>2756</v>
      </c>
      <c r="N134" s="101" t="s">
        <v>15</v>
      </c>
      <c r="O134" s="101" t="s">
        <v>15</v>
      </c>
      <c r="P134" s="101" t="s">
        <v>15</v>
      </c>
      <c r="Q134" s="101" t="s">
        <v>15</v>
      </c>
      <c r="R134" s="101" t="s">
        <v>15</v>
      </c>
      <c r="S134" s="101" t="s">
        <v>15</v>
      </c>
    </row>
    <row r="135" spans="1:19">
      <c r="A135" s="64">
        <v>2007</v>
      </c>
      <c r="B135" s="97" t="s">
        <v>15</v>
      </c>
      <c r="C135" s="97">
        <v>14</v>
      </c>
      <c r="D135" s="97">
        <v>2757</v>
      </c>
      <c r="E135" s="102">
        <v>922</v>
      </c>
      <c r="F135" s="102">
        <v>6</v>
      </c>
      <c r="G135" s="102">
        <v>59</v>
      </c>
      <c r="H135" s="102">
        <v>136</v>
      </c>
      <c r="I135" s="102">
        <v>237</v>
      </c>
      <c r="J135" s="102">
        <v>47</v>
      </c>
      <c r="K135" s="97" t="s">
        <v>15</v>
      </c>
      <c r="L135" s="101">
        <f t="shared" si="8"/>
        <v>4178</v>
      </c>
      <c r="N135" s="101" t="s">
        <v>15</v>
      </c>
      <c r="O135" s="101" t="s">
        <v>15</v>
      </c>
      <c r="P135" s="101">
        <v>1195</v>
      </c>
      <c r="Q135" s="101">
        <v>84</v>
      </c>
      <c r="R135" s="101" t="s">
        <v>15</v>
      </c>
      <c r="S135" s="101">
        <f>SUM(N135:R135)</f>
        <v>1279</v>
      </c>
    </row>
    <row r="136" spans="1:19">
      <c r="A136" s="64">
        <v>2008</v>
      </c>
      <c r="B136" s="97" t="s">
        <v>15</v>
      </c>
      <c r="C136" s="97" t="s">
        <v>15</v>
      </c>
      <c r="D136" s="97" t="s">
        <v>15</v>
      </c>
      <c r="E136" s="97" t="s">
        <v>15</v>
      </c>
      <c r="F136" s="97" t="s">
        <v>15</v>
      </c>
      <c r="G136" s="97" t="s">
        <v>15</v>
      </c>
      <c r="H136" s="97">
        <v>64</v>
      </c>
      <c r="I136" s="97">
        <v>12</v>
      </c>
      <c r="J136" s="98" t="s">
        <v>63</v>
      </c>
      <c r="K136" s="97" t="s">
        <v>15</v>
      </c>
      <c r="L136" s="101">
        <f t="shared" si="8"/>
        <v>76</v>
      </c>
      <c r="N136" s="101" t="s">
        <v>15</v>
      </c>
      <c r="O136" s="101" t="s">
        <v>15</v>
      </c>
      <c r="P136" s="101" t="s">
        <v>15</v>
      </c>
      <c r="Q136" s="101" t="s">
        <v>15</v>
      </c>
      <c r="R136" s="101" t="s">
        <v>15</v>
      </c>
      <c r="S136" s="101" t="s">
        <v>15</v>
      </c>
    </row>
    <row r="137" spans="1:19">
      <c r="A137" s="64">
        <v>2009</v>
      </c>
      <c r="B137" s="97" t="s">
        <v>15</v>
      </c>
      <c r="C137" s="97" t="s">
        <v>15</v>
      </c>
      <c r="D137" s="97" t="s">
        <v>15</v>
      </c>
      <c r="E137" s="97" t="s">
        <v>15</v>
      </c>
      <c r="F137" s="97" t="s">
        <v>15</v>
      </c>
      <c r="G137" s="97" t="s">
        <v>15</v>
      </c>
      <c r="H137" s="97">
        <f>18+28+17+42</f>
        <v>105</v>
      </c>
      <c r="I137" s="97">
        <v>39</v>
      </c>
      <c r="J137" s="97" t="s">
        <v>15</v>
      </c>
      <c r="K137" s="97" t="s">
        <v>15</v>
      </c>
      <c r="L137" s="101">
        <f t="shared" si="8"/>
        <v>144</v>
      </c>
      <c r="N137" s="101" t="s">
        <v>15</v>
      </c>
      <c r="O137" s="101" t="s">
        <v>15</v>
      </c>
      <c r="P137" s="101" t="s">
        <v>15</v>
      </c>
      <c r="Q137" s="101">
        <v>3490</v>
      </c>
      <c r="R137" s="101" t="s">
        <v>15</v>
      </c>
      <c r="S137" s="101">
        <f>SUM(N137:R137)</f>
        <v>3490</v>
      </c>
    </row>
    <row r="138" spans="1:19">
      <c r="A138" s="64">
        <v>2010</v>
      </c>
      <c r="B138" s="97" t="s">
        <v>15</v>
      </c>
      <c r="C138" s="97" t="s">
        <v>15</v>
      </c>
      <c r="D138" s="97">
        <f>29+47+1+31</f>
        <v>108</v>
      </c>
      <c r="E138" s="97">
        <f>7+66+88+2305</f>
        <v>2466</v>
      </c>
      <c r="F138" s="97">
        <f>827+85+5+9+5</f>
        <v>931</v>
      </c>
      <c r="G138" s="97">
        <f>37+10+17+8</f>
        <v>72</v>
      </c>
      <c r="H138" s="97">
        <v>56</v>
      </c>
      <c r="I138" s="97">
        <f>1+11+3</f>
        <v>15</v>
      </c>
      <c r="J138" s="97" t="s">
        <v>15</v>
      </c>
      <c r="K138" s="97" t="s">
        <v>15</v>
      </c>
      <c r="L138" s="101">
        <f>SUM(B138:K138)</f>
        <v>3648</v>
      </c>
      <c r="N138" s="101" t="s">
        <v>15</v>
      </c>
      <c r="O138" s="101" t="s">
        <v>15</v>
      </c>
      <c r="P138" s="101" t="s">
        <v>15</v>
      </c>
      <c r="Q138" s="101" t="s">
        <v>15</v>
      </c>
      <c r="R138" s="101" t="s">
        <v>15</v>
      </c>
      <c r="S138" s="101" t="s">
        <v>15</v>
      </c>
    </row>
    <row r="139" spans="1:19">
      <c r="A139" s="64">
        <v>2011</v>
      </c>
      <c r="B139" s="97" t="s">
        <v>15</v>
      </c>
      <c r="C139" s="97">
        <v>1</v>
      </c>
      <c r="D139" s="97">
        <v>130</v>
      </c>
      <c r="E139" s="97">
        <v>615</v>
      </c>
      <c r="F139" s="97">
        <v>174</v>
      </c>
      <c r="G139" s="97">
        <v>52</v>
      </c>
      <c r="H139" s="97">
        <v>114</v>
      </c>
      <c r="I139" s="97">
        <v>20</v>
      </c>
      <c r="J139" s="97" t="s">
        <v>15</v>
      </c>
      <c r="K139" s="97" t="s">
        <v>15</v>
      </c>
      <c r="L139" s="101">
        <f>SUM(B139:K139)</f>
        <v>1106</v>
      </c>
      <c r="N139" s="101" t="s">
        <v>15</v>
      </c>
      <c r="O139" s="101" t="s">
        <v>15</v>
      </c>
      <c r="P139" s="101" t="s">
        <v>15</v>
      </c>
      <c r="Q139" s="101" t="s">
        <v>15</v>
      </c>
      <c r="R139" s="101" t="s">
        <v>15</v>
      </c>
      <c r="S139" s="101" t="s">
        <v>15</v>
      </c>
    </row>
    <row r="140" spans="1:19">
      <c r="A140" s="64">
        <v>2012</v>
      </c>
      <c r="B140" s="97" t="s">
        <v>15</v>
      </c>
      <c r="C140" s="97">
        <v>440</v>
      </c>
      <c r="D140" s="97">
        <v>1492</v>
      </c>
      <c r="E140" s="97">
        <v>441</v>
      </c>
      <c r="F140" s="97">
        <v>178</v>
      </c>
      <c r="G140" s="97">
        <v>55</v>
      </c>
      <c r="H140" s="97">
        <v>1146</v>
      </c>
      <c r="I140" s="97">
        <v>3645</v>
      </c>
      <c r="J140" s="97" t="s">
        <v>15</v>
      </c>
      <c r="K140" s="97" t="s">
        <v>15</v>
      </c>
      <c r="L140" s="101">
        <f t="shared" ref="L140:L152" si="10">SUM(B140:K140)</f>
        <v>7397</v>
      </c>
      <c r="N140" s="101" t="s">
        <v>15</v>
      </c>
      <c r="O140" s="101" t="s">
        <v>15</v>
      </c>
      <c r="P140" s="101" t="s">
        <v>15</v>
      </c>
      <c r="Q140" s="101" t="s">
        <v>15</v>
      </c>
      <c r="R140" s="101" t="s">
        <v>15</v>
      </c>
      <c r="S140" s="101" t="s">
        <v>15</v>
      </c>
    </row>
    <row r="141" spans="1:19">
      <c r="A141" s="64">
        <v>2013</v>
      </c>
      <c r="B141" s="97" t="s">
        <v>15</v>
      </c>
      <c r="C141" s="97">
        <v>1391</v>
      </c>
      <c r="D141" s="97">
        <v>349</v>
      </c>
      <c r="E141" s="97">
        <v>144</v>
      </c>
      <c r="F141" s="97">
        <v>380</v>
      </c>
      <c r="G141" s="97">
        <v>2869</v>
      </c>
      <c r="H141" s="97">
        <v>3461</v>
      </c>
      <c r="I141" s="97">
        <v>286</v>
      </c>
      <c r="J141" s="97" t="s">
        <v>15</v>
      </c>
      <c r="K141" s="97" t="s">
        <v>15</v>
      </c>
      <c r="L141" s="101">
        <f t="shared" si="10"/>
        <v>8880</v>
      </c>
      <c r="N141" s="101" t="s">
        <v>15</v>
      </c>
      <c r="O141" s="101" t="s">
        <v>15</v>
      </c>
      <c r="P141" s="101" t="s">
        <v>15</v>
      </c>
      <c r="Q141" s="101" t="s">
        <v>15</v>
      </c>
      <c r="R141" s="101" t="s">
        <v>15</v>
      </c>
      <c r="S141" s="101" t="s">
        <v>15</v>
      </c>
    </row>
    <row r="142" spans="1:19">
      <c r="A142" s="64">
        <v>2014</v>
      </c>
      <c r="B142" s="97" t="s">
        <v>15</v>
      </c>
      <c r="C142" s="97">
        <v>20</v>
      </c>
      <c r="D142" s="97">
        <v>1133</v>
      </c>
      <c r="E142" s="97">
        <v>2640</v>
      </c>
      <c r="F142" s="97">
        <v>593</v>
      </c>
      <c r="G142" s="97">
        <v>246</v>
      </c>
      <c r="H142" s="97">
        <v>2355</v>
      </c>
      <c r="I142" s="97">
        <v>22</v>
      </c>
      <c r="J142" s="97" t="s">
        <v>15</v>
      </c>
      <c r="K142" s="97" t="s">
        <v>15</v>
      </c>
      <c r="L142" s="101">
        <f t="shared" si="10"/>
        <v>7009</v>
      </c>
      <c r="N142" s="101" t="s">
        <v>15</v>
      </c>
      <c r="O142" s="101" t="s">
        <v>15</v>
      </c>
      <c r="P142" s="101" t="s">
        <v>15</v>
      </c>
      <c r="Q142" s="101">
        <v>1104</v>
      </c>
      <c r="R142" s="101" t="s">
        <v>15</v>
      </c>
      <c r="S142" s="101">
        <f>SUM(N142:R142)</f>
        <v>1104</v>
      </c>
    </row>
    <row r="143" spans="1:19">
      <c r="A143" s="64">
        <v>2015</v>
      </c>
      <c r="B143" s="97" t="s">
        <v>15</v>
      </c>
      <c r="C143" s="97">
        <v>205</v>
      </c>
      <c r="D143" s="97">
        <v>4114</v>
      </c>
      <c r="E143" s="97">
        <v>3118</v>
      </c>
      <c r="F143" s="97">
        <v>96</v>
      </c>
      <c r="G143" s="97">
        <v>186</v>
      </c>
      <c r="H143" s="97">
        <v>807</v>
      </c>
      <c r="I143" s="97">
        <v>319</v>
      </c>
      <c r="J143" s="97" t="s">
        <v>15</v>
      </c>
      <c r="K143" s="97" t="s">
        <v>15</v>
      </c>
      <c r="L143" s="101">
        <f t="shared" si="10"/>
        <v>8845</v>
      </c>
      <c r="N143" s="101" t="s">
        <v>15</v>
      </c>
      <c r="O143" s="101" t="s">
        <v>15</v>
      </c>
      <c r="P143" s="101" t="s">
        <v>15</v>
      </c>
      <c r="Q143" s="101" t="s">
        <v>15</v>
      </c>
      <c r="R143" s="101" t="s">
        <v>15</v>
      </c>
      <c r="S143" s="101" t="s">
        <v>15</v>
      </c>
    </row>
    <row r="144" spans="1:19">
      <c r="A144" s="64">
        <v>2016</v>
      </c>
      <c r="B144" s="97" t="s">
        <v>15</v>
      </c>
      <c r="C144" s="97">
        <v>167</v>
      </c>
      <c r="D144" s="97">
        <v>185</v>
      </c>
      <c r="E144" s="97">
        <v>515</v>
      </c>
      <c r="F144" s="97">
        <v>16</v>
      </c>
      <c r="G144" s="97">
        <v>23</v>
      </c>
      <c r="H144" s="97">
        <v>135</v>
      </c>
      <c r="I144" s="97">
        <v>26</v>
      </c>
      <c r="J144" s="97" t="s">
        <v>15</v>
      </c>
      <c r="K144" s="97" t="s">
        <v>15</v>
      </c>
      <c r="L144" s="101">
        <f t="shared" si="10"/>
        <v>1067</v>
      </c>
      <c r="N144" s="101" t="s">
        <v>15</v>
      </c>
      <c r="O144" s="101" t="s">
        <v>15</v>
      </c>
      <c r="P144" s="101" t="s">
        <v>15</v>
      </c>
      <c r="Q144" s="101" t="s">
        <v>15</v>
      </c>
      <c r="R144" s="101" t="s">
        <v>15</v>
      </c>
      <c r="S144" s="101" t="s">
        <v>15</v>
      </c>
    </row>
    <row r="145" spans="1:19">
      <c r="A145" s="64">
        <v>2017</v>
      </c>
      <c r="B145" s="97" t="s">
        <v>15</v>
      </c>
      <c r="C145" s="97">
        <v>6</v>
      </c>
      <c r="D145" s="97">
        <v>325</v>
      </c>
      <c r="E145" s="97">
        <v>224</v>
      </c>
      <c r="F145" s="97">
        <v>17</v>
      </c>
      <c r="G145" s="101" t="s">
        <v>15</v>
      </c>
      <c r="H145" s="97">
        <v>112</v>
      </c>
      <c r="I145" s="97">
        <v>33</v>
      </c>
      <c r="J145" s="97" t="s">
        <v>15</v>
      </c>
      <c r="K145" s="97" t="s">
        <v>15</v>
      </c>
      <c r="L145" s="101">
        <f t="shared" si="10"/>
        <v>717</v>
      </c>
      <c r="N145" s="101" t="s">
        <v>15</v>
      </c>
      <c r="O145" s="101" t="s">
        <v>15</v>
      </c>
      <c r="P145" s="101" t="s">
        <v>15</v>
      </c>
      <c r="Q145" s="101" t="s">
        <v>15</v>
      </c>
      <c r="R145" s="101" t="s">
        <v>15</v>
      </c>
      <c r="S145" s="101" t="s">
        <v>15</v>
      </c>
    </row>
    <row r="146" spans="1:19">
      <c r="A146" s="64">
        <v>2018</v>
      </c>
      <c r="B146" s="97" t="s">
        <v>15</v>
      </c>
      <c r="C146" s="97" t="s">
        <v>15</v>
      </c>
      <c r="D146" s="97">
        <v>180</v>
      </c>
      <c r="E146" s="97">
        <v>168</v>
      </c>
      <c r="F146" s="97">
        <v>19</v>
      </c>
      <c r="G146" s="101">
        <v>58</v>
      </c>
      <c r="H146" s="97">
        <v>26</v>
      </c>
      <c r="I146" s="97">
        <v>14</v>
      </c>
      <c r="J146" s="97" t="s">
        <v>15</v>
      </c>
      <c r="K146" s="97" t="s">
        <v>15</v>
      </c>
      <c r="L146" s="101">
        <f>SUM(B146:K146)</f>
        <v>465</v>
      </c>
      <c r="N146" s="101" t="s">
        <v>15</v>
      </c>
      <c r="O146" s="101" t="s">
        <v>15</v>
      </c>
      <c r="P146" s="101" t="s">
        <v>15</v>
      </c>
      <c r="Q146" s="101" t="s">
        <v>15</v>
      </c>
      <c r="R146" s="101" t="s">
        <v>15</v>
      </c>
      <c r="S146" s="101" t="s">
        <v>15</v>
      </c>
    </row>
    <row r="147" spans="1:19">
      <c r="A147" s="64">
        <v>2019</v>
      </c>
      <c r="B147" s="97" t="s">
        <v>15</v>
      </c>
      <c r="C147" s="97">
        <v>3</v>
      </c>
      <c r="D147" s="97">
        <v>144</v>
      </c>
      <c r="E147" s="97">
        <v>68</v>
      </c>
      <c r="F147" s="97">
        <v>234</v>
      </c>
      <c r="G147" s="101">
        <v>42</v>
      </c>
      <c r="H147" s="97">
        <v>33</v>
      </c>
      <c r="I147" s="97">
        <v>43</v>
      </c>
      <c r="J147" s="97" t="s">
        <v>15</v>
      </c>
      <c r="K147" s="97" t="s">
        <v>15</v>
      </c>
      <c r="L147" s="101">
        <f t="shared" ref="L147:L151" si="11">SUM(B147:K147)</f>
        <v>567</v>
      </c>
      <c r="N147" s="101" t="s">
        <v>15</v>
      </c>
      <c r="O147" s="101" t="s">
        <v>15</v>
      </c>
      <c r="P147" s="101" t="s">
        <v>15</v>
      </c>
      <c r="Q147" s="101" t="s">
        <v>15</v>
      </c>
      <c r="R147" s="101" t="s">
        <v>15</v>
      </c>
      <c r="S147" s="101" t="s">
        <v>15</v>
      </c>
    </row>
    <row r="148" spans="1:19">
      <c r="A148" s="64">
        <v>2020</v>
      </c>
      <c r="B148" s="97" t="s">
        <v>15</v>
      </c>
      <c r="C148" s="97">
        <v>15</v>
      </c>
      <c r="D148" s="97">
        <v>9</v>
      </c>
      <c r="E148" s="97">
        <v>481</v>
      </c>
      <c r="F148" s="97">
        <v>38</v>
      </c>
      <c r="G148" s="101">
        <v>19</v>
      </c>
      <c r="H148" s="97">
        <v>73</v>
      </c>
      <c r="I148" s="97">
        <v>43</v>
      </c>
      <c r="J148" s="97" t="s">
        <v>15</v>
      </c>
      <c r="K148" s="97" t="s">
        <v>15</v>
      </c>
      <c r="L148" s="101">
        <f t="shared" si="11"/>
        <v>678</v>
      </c>
      <c r="N148" s="101" t="s">
        <v>15</v>
      </c>
      <c r="O148" s="101" t="s">
        <v>15</v>
      </c>
      <c r="P148" s="101" t="s">
        <v>15</v>
      </c>
      <c r="Q148" s="101" t="s">
        <v>15</v>
      </c>
      <c r="R148" s="101" t="s">
        <v>15</v>
      </c>
      <c r="S148" s="101" t="s">
        <v>15</v>
      </c>
    </row>
    <row r="149" spans="1:19">
      <c r="A149" s="64">
        <v>2021</v>
      </c>
      <c r="B149" s="97" t="s">
        <v>15</v>
      </c>
      <c r="C149" s="97">
        <v>413</v>
      </c>
      <c r="D149" s="97">
        <v>355</v>
      </c>
      <c r="E149" s="97">
        <v>238</v>
      </c>
      <c r="F149" s="97">
        <v>106</v>
      </c>
      <c r="G149" s="101">
        <v>146</v>
      </c>
      <c r="H149" s="97">
        <v>47</v>
      </c>
      <c r="I149" s="97">
        <v>4</v>
      </c>
      <c r="J149" s="97" t="s">
        <v>15</v>
      </c>
      <c r="K149" s="97" t="s">
        <v>15</v>
      </c>
      <c r="L149" s="101">
        <f t="shared" si="11"/>
        <v>1309</v>
      </c>
      <c r="N149" s="101" t="s">
        <v>15</v>
      </c>
      <c r="O149" s="101">
        <v>61</v>
      </c>
      <c r="P149" s="101">
        <v>56</v>
      </c>
      <c r="Q149" s="101" t="s">
        <v>15</v>
      </c>
      <c r="R149" s="101" t="s">
        <v>15</v>
      </c>
      <c r="S149" s="101">
        <v>117</v>
      </c>
    </row>
    <row r="150" spans="1:19">
      <c r="A150" s="64">
        <v>2022</v>
      </c>
      <c r="B150" s="97">
        <v>128</v>
      </c>
      <c r="C150" s="97">
        <v>370</v>
      </c>
      <c r="D150" s="97">
        <v>1225</v>
      </c>
      <c r="E150" s="97">
        <v>5200</v>
      </c>
      <c r="F150" s="97">
        <v>356</v>
      </c>
      <c r="G150" s="101">
        <v>68</v>
      </c>
      <c r="H150" s="97">
        <v>10</v>
      </c>
      <c r="I150" s="97">
        <v>13</v>
      </c>
      <c r="J150" s="97" t="s">
        <v>15</v>
      </c>
      <c r="K150" s="97" t="s">
        <v>15</v>
      </c>
      <c r="L150" s="101">
        <f t="shared" si="11"/>
        <v>7370</v>
      </c>
      <c r="N150" s="101" t="s">
        <v>15</v>
      </c>
      <c r="O150" s="101">
        <v>217</v>
      </c>
      <c r="P150" s="101">
        <v>2</v>
      </c>
      <c r="Q150" s="101" t="s">
        <v>15</v>
      </c>
      <c r="R150" s="101" t="s">
        <v>15</v>
      </c>
      <c r="S150" s="101">
        <v>219</v>
      </c>
    </row>
    <row r="151" spans="1:19">
      <c r="A151" s="64">
        <v>2023</v>
      </c>
      <c r="B151" s="97" t="s">
        <v>15</v>
      </c>
      <c r="C151" s="97" t="s">
        <v>15</v>
      </c>
      <c r="D151" s="97" t="s">
        <v>15</v>
      </c>
      <c r="E151" s="97" t="s">
        <v>15</v>
      </c>
      <c r="F151" s="97" t="s">
        <v>15</v>
      </c>
      <c r="G151" s="101" t="s">
        <v>15</v>
      </c>
      <c r="H151" s="97">
        <v>87</v>
      </c>
      <c r="I151" s="97">
        <v>0</v>
      </c>
      <c r="J151" s="97" t="s">
        <v>15</v>
      </c>
      <c r="K151" s="97" t="s">
        <v>15</v>
      </c>
      <c r="L151" s="101">
        <f t="shared" si="11"/>
        <v>87</v>
      </c>
      <c r="N151" s="101" t="s">
        <v>15</v>
      </c>
      <c r="O151" s="101" t="s">
        <v>15</v>
      </c>
      <c r="P151" s="101" t="s">
        <v>15</v>
      </c>
      <c r="Q151" s="101">
        <v>640</v>
      </c>
      <c r="R151" s="101" t="s">
        <v>15</v>
      </c>
      <c r="S151" s="101">
        <f>SUM(N151:R151)</f>
        <v>640</v>
      </c>
    </row>
    <row r="152" spans="1:19" ht="11.4">
      <c r="A152" s="64" t="s">
        <v>346</v>
      </c>
      <c r="B152" s="97" t="s">
        <v>15</v>
      </c>
      <c r="C152" s="97">
        <v>29</v>
      </c>
      <c r="D152" s="97">
        <v>62</v>
      </c>
      <c r="E152" s="97">
        <v>2</v>
      </c>
      <c r="F152" s="97">
        <v>2</v>
      </c>
      <c r="G152" s="101">
        <v>47</v>
      </c>
      <c r="H152" s="97">
        <v>44</v>
      </c>
      <c r="I152" s="97">
        <v>18</v>
      </c>
      <c r="J152" s="97" t="s">
        <v>15</v>
      </c>
      <c r="K152" s="97" t="s">
        <v>15</v>
      </c>
      <c r="L152" s="101">
        <f t="shared" si="10"/>
        <v>204</v>
      </c>
      <c r="N152" s="101" t="s">
        <v>15</v>
      </c>
      <c r="O152" s="101" t="s">
        <v>15</v>
      </c>
      <c r="P152" s="101" t="s">
        <v>15</v>
      </c>
      <c r="Q152" s="101">
        <f>607+101</f>
        <v>708</v>
      </c>
      <c r="R152" s="101">
        <v>13</v>
      </c>
      <c r="S152" s="101">
        <f>SUM(N152:R152)</f>
        <v>721</v>
      </c>
    </row>
    <row r="154" spans="1:19">
      <c r="A154" s="59" t="s">
        <v>82</v>
      </c>
    </row>
    <row r="155" spans="1:19">
      <c r="A155" s="68">
        <v>1952</v>
      </c>
      <c r="B155" s="101">
        <v>0</v>
      </c>
      <c r="C155" s="101">
        <v>0</v>
      </c>
      <c r="D155" s="101">
        <v>98</v>
      </c>
      <c r="E155" s="101">
        <v>17401</v>
      </c>
      <c r="F155" s="101">
        <v>34945</v>
      </c>
      <c r="G155" s="101">
        <v>30213</v>
      </c>
      <c r="H155" s="101">
        <v>20490</v>
      </c>
      <c r="I155" s="101">
        <v>4663</v>
      </c>
      <c r="J155" s="101" t="s">
        <v>15</v>
      </c>
      <c r="K155" s="101" t="s">
        <v>15</v>
      </c>
      <c r="L155" s="101">
        <f t="shared" ref="L155:L207" si="12">SUM(B155:K155)</f>
        <v>107810</v>
      </c>
      <c r="N155" s="101">
        <v>12737</v>
      </c>
      <c r="O155" s="101">
        <v>86786</v>
      </c>
      <c r="P155" s="101">
        <v>90811</v>
      </c>
      <c r="Q155" s="101">
        <v>23494</v>
      </c>
      <c r="R155" s="101">
        <v>2266</v>
      </c>
      <c r="S155" s="101">
        <f t="shared" ref="S155:S196" si="13">SUM(N155:R155)</f>
        <v>216094</v>
      </c>
    </row>
    <row r="156" spans="1:19">
      <c r="A156" s="68">
        <v>1953</v>
      </c>
      <c r="B156" s="101">
        <v>13</v>
      </c>
      <c r="C156" s="101">
        <v>135</v>
      </c>
      <c r="D156" s="101">
        <v>119</v>
      </c>
      <c r="E156" s="101">
        <v>2590</v>
      </c>
      <c r="F156" s="101">
        <v>17878</v>
      </c>
      <c r="G156" s="101">
        <v>32671</v>
      </c>
      <c r="H156" s="101">
        <v>17172</v>
      </c>
      <c r="I156" s="101">
        <v>94</v>
      </c>
      <c r="J156" s="101" t="s">
        <v>15</v>
      </c>
      <c r="K156" s="101" t="s">
        <v>15</v>
      </c>
      <c r="L156" s="101">
        <f t="shared" si="12"/>
        <v>70672</v>
      </c>
      <c r="N156" s="101">
        <v>12377</v>
      </c>
      <c r="O156" s="101">
        <v>74251</v>
      </c>
      <c r="P156" s="101">
        <v>74399</v>
      </c>
      <c r="Q156" s="101">
        <v>17752</v>
      </c>
      <c r="R156" s="101">
        <v>232</v>
      </c>
      <c r="S156" s="101">
        <f t="shared" si="13"/>
        <v>179011</v>
      </c>
    </row>
    <row r="157" spans="1:19">
      <c r="A157" s="68">
        <v>1954</v>
      </c>
      <c r="B157" s="101">
        <v>62</v>
      </c>
      <c r="C157" s="101">
        <v>11</v>
      </c>
      <c r="D157" s="101">
        <v>1354</v>
      </c>
      <c r="E157" s="101">
        <v>9910</v>
      </c>
      <c r="F157" s="101">
        <v>23330</v>
      </c>
      <c r="G157" s="101">
        <v>22528</v>
      </c>
      <c r="H157" s="101">
        <v>10283</v>
      </c>
      <c r="I157" s="101">
        <v>772</v>
      </c>
      <c r="J157" s="101" t="s">
        <v>15</v>
      </c>
      <c r="K157" s="101" t="s">
        <v>15</v>
      </c>
      <c r="L157" s="101">
        <f t="shared" si="12"/>
        <v>68250</v>
      </c>
      <c r="N157" s="101">
        <v>10697</v>
      </c>
      <c r="O157" s="101">
        <v>62206</v>
      </c>
      <c r="P157" s="101">
        <v>32767</v>
      </c>
      <c r="Q157" s="101">
        <v>11158</v>
      </c>
      <c r="R157" s="101">
        <v>150</v>
      </c>
      <c r="S157" s="101">
        <f t="shared" si="13"/>
        <v>116978</v>
      </c>
    </row>
    <row r="158" spans="1:19">
      <c r="A158" s="68">
        <v>1955</v>
      </c>
      <c r="B158" s="101">
        <v>0</v>
      </c>
      <c r="C158" s="101">
        <v>292</v>
      </c>
      <c r="D158" s="101">
        <v>15585</v>
      </c>
      <c r="E158" s="101">
        <v>25383</v>
      </c>
      <c r="F158" s="101">
        <v>15569</v>
      </c>
      <c r="G158" s="101">
        <v>35634</v>
      </c>
      <c r="H158" s="101">
        <v>30389</v>
      </c>
      <c r="I158" s="101">
        <v>1789</v>
      </c>
      <c r="J158" s="101" t="s">
        <v>15</v>
      </c>
      <c r="K158" s="101" t="s">
        <v>15</v>
      </c>
      <c r="L158" s="101">
        <f t="shared" si="12"/>
        <v>124641</v>
      </c>
      <c r="N158" s="101">
        <v>10598</v>
      </c>
      <c r="O158" s="101">
        <v>35562</v>
      </c>
      <c r="P158" s="101">
        <v>56434</v>
      </c>
      <c r="Q158" s="101">
        <v>15456</v>
      </c>
      <c r="R158" s="101">
        <v>1548</v>
      </c>
      <c r="S158" s="101">
        <f t="shared" si="13"/>
        <v>119598</v>
      </c>
    </row>
    <row r="159" spans="1:19">
      <c r="A159" s="68">
        <v>1956</v>
      </c>
      <c r="B159" s="101" t="s">
        <v>15</v>
      </c>
      <c r="C159" s="101">
        <v>430</v>
      </c>
      <c r="D159" s="101">
        <v>4709</v>
      </c>
      <c r="E159" s="101">
        <v>20324</v>
      </c>
      <c r="F159" s="101">
        <v>37219</v>
      </c>
      <c r="G159" s="101">
        <v>36192</v>
      </c>
      <c r="H159" s="101">
        <v>11500</v>
      </c>
      <c r="I159" s="101">
        <v>4205</v>
      </c>
      <c r="J159" s="101" t="s">
        <v>15</v>
      </c>
      <c r="K159" s="101" t="s">
        <v>15</v>
      </c>
      <c r="L159" s="101">
        <f t="shared" si="12"/>
        <v>114579</v>
      </c>
      <c r="N159" s="101">
        <v>12872</v>
      </c>
      <c r="O159" s="101">
        <v>92547</v>
      </c>
      <c r="P159" s="101">
        <v>66028</v>
      </c>
      <c r="Q159" s="101">
        <v>14501</v>
      </c>
      <c r="R159" s="101">
        <v>2520</v>
      </c>
      <c r="S159" s="101">
        <f t="shared" si="13"/>
        <v>188468</v>
      </c>
    </row>
    <row r="160" spans="1:19">
      <c r="A160" s="68">
        <v>1957</v>
      </c>
      <c r="B160" s="101" t="s">
        <v>15</v>
      </c>
      <c r="C160" s="101">
        <v>152</v>
      </c>
      <c r="D160" s="101">
        <v>3114</v>
      </c>
      <c r="E160" s="101">
        <v>19030</v>
      </c>
      <c r="F160" s="101">
        <v>22907</v>
      </c>
      <c r="G160" s="101">
        <v>10585</v>
      </c>
      <c r="H160" s="101">
        <v>21308</v>
      </c>
      <c r="I160" s="101">
        <v>80</v>
      </c>
      <c r="J160" s="101" t="s">
        <v>15</v>
      </c>
      <c r="K160" s="101" t="s">
        <v>15</v>
      </c>
      <c r="L160" s="101">
        <f t="shared" si="12"/>
        <v>77176</v>
      </c>
      <c r="N160" s="101">
        <v>48445</v>
      </c>
      <c r="O160" s="101">
        <v>50333</v>
      </c>
      <c r="P160" s="101">
        <v>44866</v>
      </c>
      <c r="Q160" s="101">
        <v>50849</v>
      </c>
      <c r="R160" s="101">
        <v>656</v>
      </c>
      <c r="S160" s="101">
        <f t="shared" si="13"/>
        <v>195149</v>
      </c>
    </row>
    <row r="161" spans="1:19">
      <c r="A161" s="68">
        <v>1958</v>
      </c>
      <c r="B161" s="101" t="s">
        <v>15</v>
      </c>
      <c r="C161" s="101">
        <v>765</v>
      </c>
      <c r="D161" s="101">
        <v>3109</v>
      </c>
      <c r="E161" s="101">
        <v>6522</v>
      </c>
      <c r="F161" s="101">
        <v>22794</v>
      </c>
      <c r="G161" s="101">
        <v>20012</v>
      </c>
      <c r="H161" s="101">
        <v>5766</v>
      </c>
      <c r="I161" s="101">
        <v>1248</v>
      </c>
      <c r="J161" s="101" t="s">
        <v>15</v>
      </c>
      <c r="K161" s="101" t="s">
        <v>15</v>
      </c>
      <c r="L161" s="101">
        <f t="shared" si="12"/>
        <v>60216</v>
      </c>
      <c r="N161" s="101">
        <v>31007</v>
      </c>
      <c r="O161" s="101">
        <v>30649</v>
      </c>
      <c r="P161" s="101">
        <v>20088</v>
      </c>
      <c r="Q161" s="101">
        <v>15002</v>
      </c>
      <c r="R161" s="101">
        <v>1064</v>
      </c>
      <c r="S161" s="101">
        <f t="shared" si="13"/>
        <v>97810</v>
      </c>
    </row>
    <row r="162" spans="1:19">
      <c r="A162" s="68">
        <v>1959</v>
      </c>
      <c r="B162" s="101" t="s">
        <v>15</v>
      </c>
      <c r="C162" s="101">
        <v>92</v>
      </c>
      <c r="D162" s="101">
        <v>1283</v>
      </c>
      <c r="E162" s="101">
        <v>4020</v>
      </c>
      <c r="F162" s="101">
        <v>3103</v>
      </c>
      <c r="G162" s="101">
        <v>9079</v>
      </c>
      <c r="H162" s="101">
        <v>2391</v>
      </c>
      <c r="I162" s="101">
        <v>259</v>
      </c>
      <c r="J162" s="101" t="s">
        <v>15</v>
      </c>
      <c r="K162" s="101" t="s">
        <v>15</v>
      </c>
      <c r="L162" s="101">
        <f t="shared" si="12"/>
        <v>20227</v>
      </c>
      <c r="N162" s="101">
        <v>7039</v>
      </c>
      <c r="O162" s="101">
        <v>26046</v>
      </c>
      <c r="P162" s="101">
        <v>28393</v>
      </c>
      <c r="Q162" s="101">
        <v>4888</v>
      </c>
      <c r="R162" s="101">
        <v>1066</v>
      </c>
      <c r="S162" s="101">
        <f t="shared" si="13"/>
        <v>67432</v>
      </c>
    </row>
    <row r="163" spans="1:19">
      <c r="A163" s="68">
        <v>1960</v>
      </c>
      <c r="B163" s="101" t="s">
        <v>15</v>
      </c>
      <c r="C163" s="101">
        <v>842</v>
      </c>
      <c r="D163" s="101">
        <v>7186</v>
      </c>
      <c r="E163" s="101">
        <v>3029</v>
      </c>
      <c r="F163" s="101">
        <v>6249</v>
      </c>
      <c r="G163" s="101">
        <v>13079</v>
      </c>
      <c r="H163" s="101">
        <v>1875</v>
      </c>
      <c r="I163" s="101">
        <v>578</v>
      </c>
      <c r="J163" s="101" t="s">
        <v>15</v>
      </c>
      <c r="K163" s="101" t="s">
        <v>15</v>
      </c>
      <c r="L163" s="101">
        <f t="shared" si="12"/>
        <v>32838</v>
      </c>
      <c r="N163" s="101">
        <v>620</v>
      </c>
      <c r="O163" s="101">
        <v>9138</v>
      </c>
      <c r="P163" s="101">
        <v>28409</v>
      </c>
      <c r="Q163" s="101">
        <v>3055</v>
      </c>
      <c r="R163" s="101">
        <v>625</v>
      </c>
      <c r="S163" s="101">
        <f t="shared" si="13"/>
        <v>41847</v>
      </c>
    </row>
    <row r="164" spans="1:19">
      <c r="A164" s="68">
        <v>1961</v>
      </c>
      <c r="B164" s="101" t="s">
        <v>15</v>
      </c>
      <c r="C164" s="101">
        <v>254</v>
      </c>
      <c r="D164" s="101">
        <v>192</v>
      </c>
      <c r="E164" s="101">
        <v>3033</v>
      </c>
      <c r="F164" s="101">
        <v>17337</v>
      </c>
      <c r="G164" s="101">
        <v>5186</v>
      </c>
      <c r="H164" s="101">
        <v>3995</v>
      </c>
      <c r="I164" s="101">
        <v>1174</v>
      </c>
      <c r="J164" s="101" t="s">
        <v>15</v>
      </c>
      <c r="K164" s="101" t="s">
        <v>15</v>
      </c>
      <c r="L164" s="101">
        <f t="shared" si="12"/>
        <v>31171</v>
      </c>
      <c r="N164" s="101">
        <v>15552</v>
      </c>
      <c r="O164" s="101">
        <v>59227</v>
      </c>
      <c r="P164" s="101">
        <v>41776</v>
      </c>
      <c r="Q164" s="101">
        <v>8411</v>
      </c>
      <c r="R164" s="101">
        <v>1572</v>
      </c>
      <c r="S164" s="101">
        <f t="shared" si="13"/>
        <v>126538</v>
      </c>
    </row>
    <row r="165" spans="1:19">
      <c r="A165" s="68">
        <v>1962</v>
      </c>
      <c r="B165" s="101" t="s">
        <v>15</v>
      </c>
      <c r="C165" s="101">
        <v>265</v>
      </c>
      <c r="D165" s="101">
        <v>189</v>
      </c>
      <c r="E165" s="101">
        <v>1866</v>
      </c>
      <c r="F165" s="101">
        <v>2300</v>
      </c>
      <c r="G165" s="101">
        <v>2916</v>
      </c>
      <c r="H165" s="101">
        <v>1482</v>
      </c>
      <c r="I165" s="101">
        <v>104</v>
      </c>
      <c r="J165" s="101" t="s">
        <v>15</v>
      </c>
      <c r="K165" s="101" t="s">
        <v>15</v>
      </c>
      <c r="L165" s="101">
        <f t="shared" si="12"/>
        <v>9122</v>
      </c>
      <c r="N165" s="101">
        <v>5211</v>
      </c>
      <c r="O165" s="101">
        <v>47191</v>
      </c>
      <c r="P165" s="101">
        <v>52055</v>
      </c>
      <c r="Q165" s="101">
        <v>8730</v>
      </c>
      <c r="R165" s="101">
        <v>402</v>
      </c>
      <c r="S165" s="101">
        <f t="shared" si="13"/>
        <v>113589</v>
      </c>
    </row>
    <row r="166" spans="1:19">
      <c r="A166" s="68">
        <v>1963</v>
      </c>
      <c r="B166" s="101" t="s">
        <v>15</v>
      </c>
      <c r="C166" s="101">
        <v>6</v>
      </c>
      <c r="D166" s="101">
        <v>120</v>
      </c>
      <c r="E166" s="101">
        <v>3208</v>
      </c>
      <c r="F166" s="101">
        <v>2309</v>
      </c>
      <c r="G166" s="101">
        <v>3774</v>
      </c>
      <c r="H166" s="101">
        <v>913</v>
      </c>
      <c r="I166" s="101">
        <v>50</v>
      </c>
      <c r="J166" s="101" t="s">
        <v>15</v>
      </c>
      <c r="K166" s="101" t="s">
        <v>15</v>
      </c>
      <c r="L166" s="101">
        <f t="shared" si="12"/>
        <v>10380</v>
      </c>
      <c r="N166" s="101">
        <v>13668</v>
      </c>
      <c r="O166" s="101">
        <v>35051</v>
      </c>
      <c r="P166" s="101">
        <v>29959</v>
      </c>
      <c r="Q166" s="101">
        <v>7862</v>
      </c>
      <c r="R166" s="101">
        <v>598</v>
      </c>
      <c r="S166" s="101">
        <f t="shared" si="13"/>
        <v>87138</v>
      </c>
    </row>
    <row r="167" spans="1:19">
      <c r="A167" s="68">
        <v>1964</v>
      </c>
      <c r="B167" s="101" t="s">
        <v>15</v>
      </c>
      <c r="C167" s="101">
        <v>185</v>
      </c>
      <c r="D167" s="101">
        <v>739</v>
      </c>
      <c r="E167" s="101">
        <v>1365</v>
      </c>
      <c r="F167" s="101">
        <v>1107</v>
      </c>
      <c r="G167" s="101">
        <v>2961</v>
      </c>
      <c r="H167" s="101">
        <v>712</v>
      </c>
      <c r="I167" s="101">
        <v>61</v>
      </c>
      <c r="J167" s="101" t="s">
        <v>15</v>
      </c>
      <c r="K167" s="101" t="s">
        <v>15</v>
      </c>
      <c r="L167" s="101">
        <f t="shared" si="12"/>
        <v>7130</v>
      </c>
      <c r="N167" s="101">
        <v>12479</v>
      </c>
      <c r="O167" s="101">
        <v>42302</v>
      </c>
      <c r="P167" s="101">
        <v>60570</v>
      </c>
      <c r="Q167" s="101">
        <v>17337</v>
      </c>
      <c r="R167" s="101">
        <v>1482</v>
      </c>
      <c r="S167" s="101">
        <f t="shared" si="13"/>
        <v>134170</v>
      </c>
    </row>
    <row r="168" spans="1:19">
      <c r="A168" s="68">
        <v>1965</v>
      </c>
      <c r="B168" s="101" t="s">
        <v>15</v>
      </c>
      <c r="C168" s="101">
        <v>0</v>
      </c>
      <c r="D168" s="101">
        <v>110</v>
      </c>
      <c r="E168" s="101">
        <v>2914</v>
      </c>
      <c r="F168" s="101">
        <v>2499</v>
      </c>
      <c r="G168" s="101">
        <v>3368</v>
      </c>
      <c r="H168" s="101">
        <v>6850</v>
      </c>
      <c r="I168" s="101">
        <v>312</v>
      </c>
      <c r="J168" s="101" t="s">
        <v>15</v>
      </c>
      <c r="K168" s="101" t="s">
        <v>15</v>
      </c>
      <c r="L168" s="101">
        <f t="shared" si="12"/>
        <v>16053</v>
      </c>
      <c r="N168" s="101">
        <v>9553</v>
      </c>
      <c r="O168" s="101">
        <v>130677</v>
      </c>
      <c r="P168" s="101">
        <v>93970</v>
      </c>
      <c r="Q168" s="101">
        <v>17496</v>
      </c>
      <c r="R168" s="101">
        <v>885</v>
      </c>
      <c r="S168" s="101">
        <f t="shared" si="13"/>
        <v>252581</v>
      </c>
    </row>
    <row r="169" spans="1:19">
      <c r="A169" s="68">
        <v>1966</v>
      </c>
      <c r="B169" s="101" t="s">
        <v>15</v>
      </c>
      <c r="C169" s="101">
        <v>38</v>
      </c>
      <c r="D169" s="101">
        <v>182</v>
      </c>
      <c r="E169" s="101">
        <v>3620</v>
      </c>
      <c r="F169" s="101">
        <v>3683</v>
      </c>
      <c r="G169" s="101">
        <v>5982</v>
      </c>
      <c r="H169" s="101">
        <v>2026</v>
      </c>
      <c r="I169" s="101">
        <v>141</v>
      </c>
      <c r="J169" s="101" t="s">
        <v>15</v>
      </c>
      <c r="K169" s="101" t="s">
        <v>15</v>
      </c>
      <c r="L169" s="101">
        <f t="shared" si="12"/>
        <v>15672</v>
      </c>
      <c r="N169" s="101">
        <v>11286</v>
      </c>
      <c r="O169" s="101">
        <v>48063</v>
      </c>
      <c r="P169" s="101">
        <v>45797</v>
      </c>
      <c r="Q169" s="101">
        <v>34541</v>
      </c>
      <c r="R169" s="101">
        <v>970</v>
      </c>
      <c r="S169" s="101">
        <f t="shared" si="13"/>
        <v>140657</v>
      </c>
    </row>
    <row r="170" spans="1:19">
      <c r="A170" s="68">
        <v>1967</v>
      </c>
      <c r="B170" s="101" t="s">
        <v>15</v>
      </c>
      <c r="C170" s="101">
        <v>198</v>
      </c>
      <c r="D170" s="101">
        <v>262</v>
      </c>
      <c r="E170" s="101">
        <v>6248</v>
      </c>
      <c r="F170" s="101">
        <v>6393</v>
      </c>
      <c r="G170" s="101">
        <v>3246</v>
      </c>
      <c r="H170" s="101">
        <v>1127</v>
      </c>
      <c r="I170" s="101">
        <v>27</v>
      </c>
      <c r="J170" s="101" t="s">
        <v>15</v>
      </c>
      <c r="K170" s="101" t="s">
        <v>15</v>
      </c>
      <c r="L170" s="101">
        <f t="shared" si="12"/>
        <v>17501</v>
      </c>
      <c r="N170" s="101">
        <v>13370</v>
      </c>
      <c r="O170" s="101">
        <v>186004</v>
      </c>
      <c r="P170" s="101">
        <v>37201</v>
      </c>
      <c r="Q170" s="101">
        <v>17938</v>
      </c>
      <c r="R170" s="101">
        <v>415</v>
      </c>
      <c r="S170" s="101">
        <f t="shared" si="13"/>
        <v>254928</v>
      </c>
    </row>
    <row r="171" spans="1:19">
      <c r="A171" s="68">
        <v>1968</v>
      </c>
      <c r="B171" s="101" t="s">
        <v>15</v>
      </c>
      <c r="C171" s="101">
        <v>207</v>
      </c>
      <c r="D171" s="101">
        <v>1570</v>
      </c>
      <c r="E171" s="101">
        <v>2565</v>
      </c>
      <c r="F171" s="101">
        <v>2056</v>
      </c>
      <c r="G171" s="101">
        <v>2244</v>
      </c>
      <c r="H171" s="101">
        <v>271</v>
      </c>
      <c r="I171" s="101">
        <v>18</v>
      </c>
      <c r="J171" s="101" t="s">
        <v>15</v>
      </c>
      <c r="K171" s="101" t="s">
        <v>15</v>
      </c>
      <c r="L171" s="101">
        <f t="shared" si="12"/>
        <v>8931</v>
      </c>
      <c r="N171" s="101">
        <v>17905</v>
      </c>
      <c r="O171" s="101">
        <v>48459</v>
      </c>
      <c r="P171" s="101">
        <v>45797</v>
      </c>
      <c r="Q171" s="101">
        <v>8679</v>
      </c>
      <c r="R171" s="101">
        <v>599</v>
      </c>
      <c r="S171" s="101">
        <f t="shared" si="13"/>
        <v>121439</v>
      </c>
    </row>
    <row r="172" spans="1:19">
      <c r="A172" s="68">
        <v>1969</v>
      </c>
      <c r="B172" s="101" t="s">
        <v>15</v>
      </c>
      <c r="C172" s="101">
        <v>305</v>
      </c>
      <c r="D172" s="101">
        <v>1481</v>
      </c>
      <c r="E172" s="101">
        <v>6403</v>
      </c>
      <c r="F172" s="101">
        <v>3959</v>
      </c>
      <c r="G172" s="101">
        <v>2101</v>
      </c>
      <c r="H172" s="101">
        <v>244</v>
      </c>
      <c r="I172" s="101">
        <v>20</v>
      </c>
      <c r="J172" s="101" t="s">
        <v>15</v>
      </c>
      <c r="K172" s="101" t="s">
        <v>15</v>
      </c>
      <c r="L172" s="101">
        <f t="shared" si="12"/>
        <v>14513</v>
      </c>
      <c r="N172" s="101">
        <v>38483</v>
      </c>
      <c r="O172" s="101">
        <v>72088</v>
      </c>
      <c r="P172" s="101">
        <v>26974</v>
      </c>
      <c r="Q172" s="101">
        <v>2377</v>
      </c>
      <c r="R172" s="101">
        <v>179</v>
      </c>
      <c r="S172" s="101">
        <f t="shared" si="13"/>
        <v>140101</v>
      </c>
    </row>
    <row r="173" spans="1:19">
      <c r="A173" s="68">
        <v>1970</v>
      </c>
      <c r="B173" s="101" t="s">
        <v>15</v>
      </c>
      <c r="C173" s="101">
        <v>291</v>
      </c>
      <c r="D173" s="101">
        <v>688</v>
      </c>
      <c r="E173" s="101">
        <v>4445</v>
      </c>
      <c r="F173" s="101">
        <v>3138</v>
      </c>
      <c r="G173" s="101">
        <v>11823</v>
      </c>
      <c r="H173" s="101">
        <v>3844</v>
      </c>
      <c r="I173" s="101">
        <v>1592</v>
      </c>
      <c r="J173" s="101" t="s">
        <v>15</v>
      </c>
      <c r="K173" s="101" t="s">
        <v>15</v>
      </c>
      <c r="L173" s="101">
        <f t="shared" si="12"/>
        <v>25821</v>
      </c>
      <c r="N173" s="101">
        <v>55846</v>
      </c>
      <c r="O173" s="101">
        <v>22792</v>
      </c>
      <c r="P173" s="101">
        <v>257897</v>
      </c>
      <c r="Q173" s="101">
        <v>27748</v>
      </c>
      <c r="R173" s="101">
        <v>7502</v>
      </c>
      <c r="S173" s="101">
        <f t="shared" si="13"/>
        <v>371785</v>
      </c>
    </row>
    <row r="174" spans="1:19">
      <c r="A174" s="68">
        <v>1971</v>
      </c>
      <c r="B174" s="101" t="s">
        <v>15</v>
      </c>
      <c r="C174" s="101">
        <v>34</v>
      </c>
      <c r="D174" s="101">
        <v>739</v>
      </c>
      <c r="E174" s="101">
        <v>1636</v>
      </c>
      <c r="F174" s="101">
        <v>1474</v>
      </c>
      <c r="G174" s="101">
        <v>4130</v>
      </c>
      <c r="H174" s="101">
        <v>472</v>
      </c>
      <c r="I174" s="101">
        <v>60</v>
      </c>
      <c r="J174" s="101" t="s">
        <v>15</v>
      </c>
      <c r="K174" s="101" t="s">
        <v>15</v>
      </c>
      <c r="L174" s="101">
        <f t="shared" si="12"/>
        <v>8545</v>
      </c>
      <c r="N174" s="101">
        <v>33110</v>
      </c>
      <c r="O174" s="101">
        <v>56687</v>
      </c>
      <c r="P174" s="101">
        <v>243622</v>
      </c>
      <c r="Q174" s="101">
        <v>5631</v>
      </c>
      <c r="R174" s="101">
        <v>1342</v>
      </c>
      <c r="S174" s="101">
        <f t="shared" si="13"/>
        <v>340392</v>
      </c>
    </row>
    <row r="175" spans="1:19">
      <c r="A175" s="68">
        <v>1972</v>
      </c>
      <c r="B175" s="101" t="s">
        <v>15</v>
      </c>
      <c r="C175" s="101">
        <v>0</v>
      </c>
      <c r="D175" s="101">
        <v>425</v>
      </c>
      <c r="E175" s="101">
        <v>2742</v>
      </c>
      <c r="F175" s="101">
        <v>3653</v>
      </c>
      <c r="G175" s="101">
        <v>9646</v>
      </c>
      <c r="H175" s="101">
        <v>1430</v>
      </c>
      <c r="I175" s="101">
        <v>1985</v>
      </c>
      <c r="J175" s="101" t="s">
        <v>15</v>
      </c>
      <c r="K175" s="101" t="s">
        <v>15</v>
      </c>
      <c r="L175" s="101">
        <f t="shared" si="12"/>
        <v>19881</v>
      </c>
      <c r="N175" s="101">
        <v>39410</v>
      </c>
      <c r="O175" s="101">
        <v>111362</v>
      </c>
      <c r="P175" s="101">
        <v>70488</v>
      </c>
      <c r="Q175" s="101">
        <v>4362</v>
      </c>
      <c r="R175" s="101">
        <v>281</v>
      </c>
      <c r="S175" s="101">
        <f t="shared" si="13"/>
        <v>225903</v>
      </c>
    </row>
    <row r="176" spans="1:19">
      <c r="A176" s="68">
        <v>1973</v>
      </c>
      <c r="B176" s="101" t="s">
        <v>15</v>
      </c>
      <c r="C176" s="101">
        <v>38</v>
      </c>
      <c r="D176" s="101">
        <v>820</v>
      </c>
      <c r="E176" s="101">
        <v>5240</v>
      </c>
      <c r="F176" s="101">
        <v>19206</v>
      </c>
      <c r="G176" s="101">
        <v>40795</v>
      </c>
      <c r="H176" s="101">
        <v>13586</v>
      </c>
      <c r="I176" s="101">
        <v>16998</v>
      </c>
      <c r="J176" s="101" t="s">
        <v>15</v>
      </c>
      <c r="K176" s="101" t="s">
        <v>15</v>
      </c>
      <c r="L176" s="101">
        <f t="shared" si="12"/>
        <v>96683</v>
      </c>
      <c r="N176" s="101">
        <v>49768</v>
      </c>
      <c r="O176" s="101">
        <v>49084</v>
      </c>
      <c r="P176" s="101">
        <v>136541</v>
      </c>
      <c r="Q176" s="101">
        <v>17846</v>
      </c>
      <c r="R176" s="101">
        <v>4762</v>
      </c>
      <c r="S176" s="101">
        <f t="shared" si="13"/>
        <v>258001</v>
      </c>
    </row>
    <row r="177" spans="1:19">
      <c r="A177" s="68">
        <v>1974</v>
      </c>
      <c r="B177" s="101" t="s">
        <v>15</v>
      </c>
      <c r="C177" s="101">
        <v>64</v>
      </c>
      <c r="D177" s="101">
        <v>264</v>
      </c>
      <c r="E177" s="101">
        <v>6339</v>
      </c>
      <c r="F177" s="101">
        <v>19075</v>
      </c>
      <c r="G177" s="101">
        <v>8028</v>
      </c>
      <c r="H177" s="101">
        <v>3652</v>
      </c>
      <c r="I177" s="101">
        <v>159</v>
      </c>
      <c r="J177" s="101" t="s">
        <v>15</v>
      </c>
      <c r="K177" s="101" t="s">
        <v>15</v>
      </c>
      <c r="L177" s="101">
        <f t="shared" si="12"/>
        <v>37581</v>
      </c>
      <c r="N177" s="101">
        <v>50128</v>
      </c>
      <c r="O177" s="101">
        <v>224202</v>
      </c>
      <c r="P177" s="101">
        <v>106155</v>
      </c>
      <c r="Q177" s="101">
        <v>21705</v>
      </c>
      <c r="R177" s="101">
        <v>200</v>
      </c>
      <c r="S177" s="101">
        <f t="shared" si="13"/>
        <v>402390</v>
      </c>
    </row>
    <row r="178" spans="1:19">
      <c r="A178" s="68">
        <v>1975</v>
      </c>
      <c r="B178" s="101" t="s">
        <v>15</v>
      </c>
      <c r="C178" s="101">
        <v>9</v>
      </c>
      <c r="D178" s="101">
        <v>371</v>
      </c>
      <c r="E178" s="101">
        <v>6888</v>
      </c>
      <c r="F178" s="101">
        <v>6189</v>
      </c>
      <c r="G178" s="101">
        <v>8910</v>
      </c>
      <c r="H178" s="101">
        <v>1653</v>
      </c>
      <c r="I178" s="101">
        <v>189</v>
      </c>
      <c r="J178" s="101" t="s">
        <v>15</v>
      </c>
      <c r="K178" s="101" t="s">
        <v>15</v>
      </c>
      <c r="L178" s="101">
        <f t="shared" si="12"/>
        <v>24209</v>
      </c>
      <c r="N178" s="101">
        <v>59412</v>
      </c>
      <c r="O178" s="101">
        <v>64478</v>
      </c>
      <c r="P178" s="101">
        <v>48335</v>
      </c>
      <c r="Q178" s="101">
        <v>4082</v>
      </c>
      <c r="R178" s="101">
        <v>346</v>
      </c>
      <c r="S178" s="101">
        <f t="shared" si="13"/>
        <v>176653</v>
      </c>
    </row>
    <row r="179" spans="1:19">
      <c r="A179" s="68">
        <v>1976</v>
      </c>
      <c r="B179" s="101" t="s">
        <v>15</v>
      </c>
      <c r="C179" s="101" t="s">
        <v>15</v>
      </c>
      <c r="D179" s="101">
        <v>582</v>
      </c>
      <c r="E179" s="101">
        <v>4062</v>
      </c>
      <c r="F179" s="101">
        <v>10202</v>
      </c>
      <c r="G179" s="101">
        <v>12169</v>
      </c>
      <c r="H179" s="101">
        <v>1238</v>
      </c>
      <c r="I179" s="101">
        <v>1690</v>
      </c>
      <c r="J179" s="101" t="s">
        <v>15</v>
      </c>
      <c r="K179" s="101" t="s">
        <v>15</v>
      </c>
      <c r="L179" s="101">
        <f t="shared" si="12"/>
        <v>29943</v>
      </c>
      <c r="N179" s="101">
        <v>99934</v>
      </c>
      <c r="O179" s="101">
        <v>175600</v>
      </c>
      <c r="P179" s="101">
        <v>148198</v>
      </c>
      <c r="Q179" s="101">
        <v>18131</v>
      </c>
      <c r="R179" s="101">
        <v>3721</v>
      </c>
      <c r="S179" s="101">
        <f t="shared" si="13"/>
        <v>445584</v>
      </c>
    </row>
    <row r="180" spans="1:19">
      <c r="A180" s="68">
        <v>1977</v>
      </c>
      <c r="B180" s="101" t="s">
        <v>15</v>
      </c>
      <c r="C180" s="101" t="s">
        <v>15</v>
      </c>
      <c r="D180" s="101">
        <v>3453</v>
      </c>
      <c r="E180" s="101">
        <v>11123</v>
      </c>
      <c r="F180" s="101">
        <v>11886</v>
      </c>
      <c r="G180" s="101">
        <v>31577</v>
      </c>
      <c r="H180" s="101">
        <v>3083</v>
      </c>
      <c r="I180" s="101">
        <v>497</v>
      </c>
      <c r="J180" s="101" t="s">
        <v>15</v>
      </c>
      <c r="K180" s="101" t="s">
        <v>15</v>
      </c>
      <c r="L180" s="101">
        <f t="shared" si="12"/>
        <v>61619</v>
      </c>
      <c r="N180" s="101">
        <v>8582</v>
      </c>
      <c r="O180" s="101">
        <v>60997</v>
      </c>
      <c r="P180" s="101">
        <v>30399</v>
      </c>
      <c r="Q180" s="101">
        <v>2601</v>
      </c>
      <c r="R180" s="101">
        <v>164</v>
      </c>
      <c r="S180" s="101">
        <f t="shared" si="13"/>
        <v>102743</v>
      </c>
    </row>
    <row r="181" spans="1:19">
      <c r="A181" s="68">
        <v>1978</v>
      </c>
      <c r="B181" s="101" t="s">
        <v>15</v>
      </c>
      <c r="C181" s="101" t="s">
        <v>15</v>
      </c>
      <c r="D181" s="101">
        <v>259</v>
      </c>
      <c r="E181" s="101">
        <v>8267</v>
      </c>
      <c r="F181" s="101">
        <v>16294</v>
      </c>
      <c r="G181" s="101">
        <v>15165</v>
      </c>
      <c r="H181" s="101">
        <v>11464</v>
      </c>
      <c r="I181" s="101">
        <v>2567</v>
      </c>
      <c r="J181" s="101">
        <v>106</v>
      </c>
      <c r="K181" s="101" t="s">
        <v>15</v>
      </c>
      <c r="L181" s="101">
        <f t="shared" si="12"/>
        <v>54122</v>
      </c>
      <c r="N181" s="101">
        <v>73328</v>
      </c>
      <c r="O181" s="101">
        <v>68623</v>
      </c>
      <c r="P181" s="101">
        <v>41801</v>
      </c>
      <c r="Q181" s="101">
        <v>2644</v>
      </c>
      <c r="R181" s="101">
        <v>132</v>
      </c>
      <c r="S181" s="101">
        <f t="shared" si="13"/>
        <v>186528</v>
      </c>
    </row>
    <row r="182" spans="1:19">
      <c r="A182" s="68">
        <v>1979</v>
      </c>
      <c r="B182" s="101" t="s">
        <v>15</v>
      </c>
      <c r="C182" s="101" t="s">
        <v>15</v>
      </c>
      <c r="D182" s="101">
        <v>4522</v>
      </c>
      <c r="E182" s="101">
        <v>1</v>
      </c>
      <c r="F182" s="101">
        <v>15320</v>
      </c>
      <c r="G182" s="101">
        <v>10618</v>
      </c>
      <c r="H182" s="101">
        <v>5006</v>
      </c>
      <c r="I182" s="101">
        <v>3178</v>
      </c>
      <c r="J182" s="101" t="s">
        <v>15</v>
      </c>
      <c r="K182" s="101" t="s">
        <v>15</v>
      </c>
      <c r="L182" s="101">
        <f t="shared" si="12"/>
        <v>38645</v>
      </c>
      <c r="N182" s="101" t="s">
        <v>15</v>
      </c>
      <c r="O182" s="101">
        <v>159410</v>
      </c>
      <c r="P182" s="101">
        <v>51832</v>
      </c>
      <c r="Q182" s="101">
        <v>544</v>
      </c>
      <c r="R182" s="101" t="s">
        <v>15</v>
      </c>
      <c r="S182" s="101">
        <f t="shared" si="13"/>
        <v>211786</v>
      </c>
    </row>
    <row r="183" spans="1:19">
      <c r="A183" s="68">
        <v>1980</v>
      </c>
      <c r="B183" s="101" t="s">
        <v>15</v>
      </c>
      <c r="C183" s="101" t="s">
        <v>15</v>
      </c>
      <c r="D183" s="101">
        <v>9429</v>
      </c>
      <c r="E183" s="101">
        <v>8972</v>
      </c>
      <c r="F183" s="101">
        <v>8645</v>
      </c>
      <c r="G183" s="101">
        <v>12333</v>
      </c>
      <c r="H183" s="101">
        <v>3148</v>
      </c>
      <c r="I183" s="101">
        <v>6208</v>
      </c>
      <c r="J183" s="101" t="s">
        <v>15</v>
      </c>
      <c r="K183" s="101" t="s">
        <v>15</v>
      </c>
      <c r="L183" s="101">
        <f t="shared" si="12"/>
        <v>48735</v>
      </c>
      <c r="N183" s="101" t="s">
        <v>15</v>
      </c>
      <c r="O183" s="101">
        <v>13964</v>
      </c>
      <c r="P183" s="101">
        <v>0</v>
      </c>
      <c r="Q183" s="101">
        <v>0</v>
      </c>
      <c r="R183" s="101" t="s">
        <v>15</v>
      </c>
      <c r="S183" s="101">
        <f t="shared" si="13"/>
        <v>13964</v>
      </c>
    </row>
    <row r="184" spans="1:19">
      <c r="A184" s="68">
        <v>1981</v>
      </c>
      <c r="B184" s="101" t="s">
        <v>15</v>
      </c>
      <c r="C184" s="101" t="s">
        <v>15</v>
      </c>
      <c r="D184" s="101">
        <v>9633</v>
      </c>
      <c r="E184" s="101">
        <v>0</v>
      </c>
      <c r="F184" s="101">
        <v>9938</v>
      </c>
      <c r="G184" s="101">
        <v>7157</v>
      </c>
      <c r="H184" s="101">
        <v>325</v>
      </c>
      <c r="I184" s="101">
        <v>369</v>
      </c>
      <c r="J184" s="101" t="s">
        <v>15</v>
      </c>
      <c r="K184" s="101" t="s">
        <v>15</v>
      </c>
      <c r="L184" s="101">
        <f t="shared" si="12"/>
        <v>27422</v>
      </c>
      <c r="N184" s="101" t="s">
        <v>15</v>
      </c>
      <c r="O184" s="101">
        <v>74198</v>
      </c>
      <c r="P184" s="101">
        <v>119174</v>
      </c>
      <c r="Q184" s="101" t="s">
        <v>15</v>
      </c>
      <c r="R184" s="101" t="s">
        <v>15</v>
      </c>
      <c r="S184" s="101">
        <f t="shared" si="13"/>
        <v>193372</v>
      </c>
    </row>
    <row r="185" spans="1:19">
      <c r="A185" s="68">
        <v>1982</v>
      </c>
      <c r="B185" s="101" t="s">
        <v>15</v>
      </c>
      <c r="C185" s="101" t="s">
        <v>15</v>
      </c>
      <c r="D185" s="101">
        <v>5044</v>
      </c>
      <c r="E185" s="101">
        <v>5026</v>
      </c>
      <c r="F185" s="101">
        <v>10908</v>
      </c>
      <c r="G185" s="101">
        <v>1482</v>
      </c>
      <c r="H185" s="101">
        <v>2279</v>
      </c>
      <c r="I185" s="101">
        <v>3462</v>
      </c>
      <c r="J185" s="101" t="s">
        <v>15</v>
      </c>
      <c r="K185" s="101" t="s">
        <v>15</v>
      </c>
      <c r="L185" s="101">
        <f t="shared" si="12"/>
        <v>28201</v>
      </c>
      <c r="N185" s="101" t="s">
        <v>15</v>
      </c>
      <c r="O185" s="101">
        <v>116125</v>
      </c>
      <c r="P185" s="101" t="s">
        <v>15</v>
      </c>
      <c r="Q185" s="101" t="s">
        <v>15</v>
      </c>
      <c r="R185" s="101" t="s">
        <v>15</v>
      </c>
      <c r="S185" s="101">
        <f t="shared" si="13"/>
        <v>116125</v>
      </c>
    </row>
    <row r="186" spans="1:19">
      <c r="A186" s="68">
        <v>1983</v>
      </c>
      <c r="B186" s="101" t="s">
        <v>15</v>
      </c>
      <c r="C186" s="101" t="s">
        <v>15</v>
      </c>
      <c r="D186" s="101">
        <v>1787</v>
      </c>
      <c r="E186" s="101">
        <v>1050</v>
      </c>
      <c r="F186" s="101">
        <v>10652</v>
      </c>
      <c r="G186" s="101">
        <v>6014</v>
      </c>
      <c r="H186" s="101">
        <v>1386</v>
      </c>
      <c r="I186" s="101">
        <v>2312</v>
      </c>
      <c r="J186" s="101">
        <v>111</v>
      </c>
      <c r="K186" s="101" t="s">
        <v>15</v>
      </c>
      <c r="L186" s="101">
        <f t="shared" si="12"/>
        <v>23312</v>
      </c>
      <c r="N186" s="101" t="s">
        <v>15</v>
      </c>
      <c r="O186" s="101">
        <v>99086</v>
      </c>
      <c r="P186" s="101">
        <v>14174</v>
      </c>
      <c r="Q186" s="101">
        <v>4161</v>
      </c>
      <c r="R186" s="101" t="s">
        <v>15</v>
      </c>
      <c r="S186" s="101">
        <f t="shared" si="13"/>
        <v>117421</v>
      </c>
    </row>
    <row r="187" spans="1:19">
      <c r="A187" s="68">
        <v>1984</v>
      </c>
      <c r="B187" s="101" t="s">
        <v>15</v>
      </c>
      <c r="C187" s="101" t="s">
        <v>15</v>
      </c>
      <c r="D187" s="101">
        <v>138</v>
      </c>
      <c r="E187" s="101">
        <v>1464</v>
      </c>
      <c r="F187" s="101">
        <v>10572</v>
      </c>
      <c r="G187" s="101">
        <v>6602</v>
      </c>
      <c r="H187" s="101">
        <v>72</v>
      </c>
      <c r="I187" s="101">
        <v>0</v>
      </c>
      <c r="J187" s="101" t="s">
        <v>15</v>
      </c>
      <c r="K187" s="101" t="s">
        <v>15</v>
      </c>
      <c r="L187" s="101">
        <f t="shared" si="12"/>
        <v>18848</v>
      </c>
      <c r="N187" s="101" t="s">
        <v>15</v>
      </c>
      <c r="O187" s="101" t="s">
        <v>15</v>
      </c>
      <c r="P187" s="101" t="s">
        <v>15</v>
      </c>
      <c r="Q187" s="101" t="s">
        <v>15</v>
      </c>
      <c r="R187" s="101" t="s">
        <v>15</v>
      </c>
      <c r="S187" s="101" t="s">
        <v>15</v>
      </c>
    </row>
    <row r="188" spans="1:19">
      <c r="A188" s="68">
        <v>1985</v>
      </c>
      <c r="B188" s="101" t="s">
        <v>15</v>
      </c>
      <c r="C188" s="101" t="s">
        <v>15</v>
      </c>
      <c r="D188" s="101">
        <v>14858</v>
      </c>
      <c r="E188" s="101">
        <v>3738</v>
      </c>
      <c r="F188" s="101">
        <v>16615</v>
      </c>
      <c r="G188" s="101">
        <v>4617</v>
      </c>
      <c r="H188" s="101">
        <v>735</v>
      </c>
      <c r="I188" s="101">
        <v>1237</v>
      </c>
      <c r="J188" s="101" t="s">
        <v>15</v>
      </c>
      <c r="K188" s="101" t="s">
        <v>15</v>
      </c>
      <c r="L188" s="101">
        <f t="shared" si="12"/>
        <v>41800</v>
      </c>
      <c r="N188" s="101" t="s">
        <v>15</v>
      </c>
      <c r="O188" s="101">
        <v>11940</v>
      </c>
      <c r="P188" s="101" t="s">
        <v>15</v>
      </c>
      <c r="Q188" s="101" t="s">
        <v>15</v>
      </c>
      <c r="R188" s="101" t="s">
        <v>15</v>
      </c>
      <c r="S188" s="101">
        <f t="shared" si="13"/>
        <v>11940</v>
      </c>
    </row>
    <row r="189" spans="1:19">
      <c r="A189" s="64">
        <v>1986</v>
      </c>
      <c r="B189" s="101" t="s">
        <v>15</v>
      </c>
      <c r="C189" s="101" t="s">
        <v>15</v>
      </c>
      <c r="D189" s="101">
        <v>10211</v>
      </c>
      <c r="E189" s="101">
        <v>11936</v>
      </c>
      <c r="F189" s="101">
        <v>30932</v>
      </c>
      <c r="G189" s="101">
        <v>5516</v>
      </c>
      <c r="H189" s="101">
        <v>6922</v>
      </c>
      <c r="I189" s="101">
        <v>22469</v>
      </c>
      <c r="J189" s="101" t="s">
        <v>15</v>
      </c>
      <c r="K189" s="101" t="s">
        <v>15</v>
      </c>
      <c r="L189" s="101">
        <f t="shared" si="12"/>
        <v>87986</v>
      </c>
      <c r="N189" s="101" t="s">
        <v>15</v>
      </c>
      <c r="O189" s="101">
        <v>192332</v>
      </c>
      <c r="P189" s="101" t="s">
        <v>15</v>
      </c>
      <c r="Q189" s="101" t="s">
        <v>15</v>
      </c>
      <c r="R189" s="101" t="s">
        <v>15</v>
      </c>
      <c r="S189" s="101">
        <f t="shared" si="13"/>
        <v>192332</v>
      </c>
    </row>
    <row r="190" spans="1:19">
      <c r="A190" s="64">
        <v>1987</v>
      </c>
      <c r="B190" s="101" t="s">
        <v>15</v>
      </c>
      <c r="C190" s="101" t="s">
        <v>15</v>
      </c>
      <c r="D190" s="101">
        <v>10514</v>
      </c>
      <c r="E190" s="101">
        <v>7533</v>
      </c>
      <c r="F190" s="101">
        <v>24226</v>
      </c>
      <c r="G190" s="101">
        <v>23663</v>
      </c>
      <c r="H190" s="101">
        <v>13659</v>
      </c>
      <c r="I190" s="101">
        <v>8087</v>
      </c>
      <c r="J190" s="101" t="s">
        <v>15</v>
      </c>
      <c r="K190" s="101" t="s">
        <v>15</v>
      </c>
      <c r="L190" s="101">
        <f t="shared" si="12"/>
        <v>87682</v>
      </c>
      <c r="N190" s="101" t="s">
        <v>15</v>
      </c>
      <c r="O190" s="101">
        <v>59307</v>
      </c>
      <c r="P190" s="101">
        <v>18510</v>
      </c>
      <c r="Q190" s="101">
        <v>5166</v>
      </c>
      <c r="R190" s="101" t="s">
        <v>15</v>
      </c>
      <c r="S190" s="101">
        <f t="shared" si="13"/>
        <v>82983</v>
      </c>
    </row>
    <row r="191" spans="1:19">
      <c r="A191" s="64">
        <v>1988</v>
      </c>
      <c r="B191" s="101" t="s">
        <v>15</v>
      </c>
      <c r="C191" s="101" t="s">
        <v>15</v>
      </c>
      <c r="D191" s="101">
        <v>8396</v>
      </c>
      <c r="E191" s="101">
        <v>15218</v>
      </c>
      <c r="F191" s="101">
        <v>46612</v>
      </c>
      <c r="G191" s="101">
        <v>32518</v>
      </c>
      <c r="H191" s="101">
        <v>10512</v>
      </c>
      <c r="I191" s="101">
        <v>15879</v>
      </c>
      <c r="J191" s="101" t="s">
        <v>15</v>
      </c>
      <c r="K191" s="101" t="s">
        <v>15</v>
      </c>
      <c r="L191" s="101">
        <f t="shared" si="12"/>
        <v>129135</v>
      </c>
      <c r="N191" s="101" t="s">
        <v>15</v>
      </c>
      <c r="O191" s="101">
        <v>146231</v>
      </c>
      <c r="P191" s="101">
        <v>106259</v>
      </c>
      <c r="Q191" s="101" t="s">
        <v>15</v>
      </c>
      <c r="R191" s="101" t="s">
        <v>15</v>
      </c>
      <c r="S191" s="101">
        <f t="shared" si="13"/>
        <v>252490</v>
      </c>
    </row>
    <row r="192" spans="1:19">
      <c r="A192" s="64">
        <v>1989</v>
      </c>
      <c r="B192" s="101" t="s">
        <v>15</v>
      </c>
      <c r="C192" s="101" t="s">
        <v>15</v>
      </c>
      <c r="D192" s="101">
        <v>12361</v>
      </c>
      <c r="E192" s="101">
        <v>19148</v>
      </c>
      <c r="F192" s="101">
        <v>20614</v>
      </c>
      <c r="G192" s="101">
        <v>10146</v>
      </c>
      <c r="H192" s="101">
        <v>2950</v>
      </c>
      <c r="I192" s="101">
        <v>5451</v>
      </c>
      <c r="J192" s="101" t="s">
        <v>15</v>
      </c>
      <c r="K192" s="101" t="s">
        <v>15</v>
      </c>
      <c r="L192" s="101">
        <f t="shared" si="12"/>
        <v>70670</v>
      </c>
      <c r="N192" s="101" t="s">
        <v>15</v>
      </c>
      <c r="O192" s="101">
        <v>129827</v>
      </c>
      <c r="P192" s="101">
        <v>7954</v>
      </c>
      <c r="Q192" s="101" t="s">
        <v>15</v>
      </c>
      <c r="R192" s="101" t="s">
        <v>15</v>
      </c>
      <c r="S192" s="101">
        <f t="shared" si="13"/>
        <v>137781</v>
      </c>
    </row>
    <row r="193" spans="1:19">
      <c r="A193" s="64">
        <v>1990</v>
      </c>
      <c r="B193" s="101" t="s">
        <v>15</v>
      </c>
      <c r="C193" s="101" t="s">
        <v>15</v>
      </c>
      <c r="D193" s="101">
        <v>2518</v>
      </c>
      <c r="E193" s="101">
        <v>16502</v>
      </c>
      <c r="F193" s="101">
        <v>16590</v>
      </c>
      <c r="G193" s="101">
        <v>2334</v>
      </c>
      <c r="H193" s="101">
        <v>587</v>
      </c>
      <c r="I193" s="101">
        <v>780</v>
      </c>
      <c r="J193" s="101" t="s">
        <v>15</v>
      </c>
      <c r="K193" s="101" t="s">
        <v>15</v>
      </c>
      <c r="L193" s="101">
        <f t="shared" si="12"/>
        <v>39311</v>
      </c>
      <c r="N193" s="101">
        <v>56</v>
      </c>
      <c r="O193" s="101">
        <v>13719</v>
      </c>
      <c r="P193" s="101" t="s">
        <v>15</v>
      </c>
      <c r="Q193" s="101" t="s">
        <v>15</v>
      </c>
      <c r="R193" s="101" t="s">
        <v>15</v>
      </c>
      <c r="S193" s="101">
        <f t="shared" si="13"/>
        <v>13775</v>
      </c>
    </row>
    <row r="194" spans="1:19">
      <c r="A194" s="64">
        <v>1991</v>
      </c>
      <c r="B194" s="101" t="s">
        <v>15</v>
      </c>
      <c r="C194" s="101" t="s">
        <v>15</v>
      </c>
      <c r="D194" s="101">
        <v>2944</v>
      </c>
      <c r="E194" s="101">
        <v>7299</v>
      </c>
      <c r="F194" s="101">
        <v>3393</v>
      </c>
      <c r="G194" s="101">
        <v>5784</v>
      </c>
      <c r="H194" s="101">
        <v>7030</v>
      </c>
      <c r="I194" s="101">
        <v>6957</v>
      </c>
      <c r="J194" s="101" t="s">
        <v>15</v>
      </c>
      <c r="K194" s="101" t="s">
        <v>15</v>
      </c>
      <c r="L194" s="101">
        <f t="shared" si="12"/>
        <v>33407</v>
      </c>
      <c r="N194" s="101">
        <v>58218</v>
      </c>
      <c r="O194" s="101">
        <v>30362</v>
      </c>
      <c r="P194" s="101" t="s">
        <v>15</v>
      </c>
      <c r="Q194" s="101" t="s">
        <v>15</v>
      </c>
      <c r="R194" s="101" t="s">
        <v>15</v>
      </c>
      <c r="S194" s="101">
        <f t="shared" si="13"/>
        <v>88580</v>
      </c>
    </row>
    <row r="195" spans="1:19">
      <c r="A195" s="64">
        <v>1992</v>
      </c>
      <c r="B195" s="101" t="s">
        <v>15</v>
      </c>
      <c r="C195" s="101" t="s">
        <v>15</v>
      </c>
      <c r="D195" s="101">
        <v>19619</v>
      </c>
      <c r="E195" s="101" t="s">
        <v>15</v>
      </c>
      <c r="F195" s="101">
        <v>28494</v>
      </c>
      <c r="G195" s="101">
        <v>21880</v>
      </c>
      <c r="H195" s="101">
        <v>8556</v>
      </c>
      <c r="I195" s="101">
        <v>16228</v>
      </c>
      <c r="J195" s="101" t="s">
        <v>15</v>
      </c>
      <c r="K195" s="101" t="s">
        <v>15</v>
      </c>
      <c r="L195" s="101">
        <f t="shared" si="12"/>
        <v>94777</v>
      </c>
      <c r="N195" s="101" t="s">
        <v>15</v>
      </c>
      <c r="O195" s="101">
        <v>19045</v>
      </c>
      <c r="P195" s="101">
        <v>15942</v>
      </c>
      <c r="Q195" s="101" t="s">
        <v>15</v>
      </c>
      <c r="R195" s="101" t="s">
        <v>15</v>
      </c>
      <c r="S195" s="101">
        <f t="shared" si="13"/>
        <v>34987</v>
      </c>
    </row>
    <row r="196" spans="1:19">
      <c r="A196" s="64">
        <v>1993</v>
      </c>
      <c r="B196" s="101" t="s">
        <v>15</v>
      </c>
      <c r="C196" s="101" t="s">
        <v>15</v>
      </c>
      <c r="D196" s="101">
        <v>17103</v>
      </c>
      <c r="E196" s="101">
        <v>13666</v>
      </c>
      <c r="F196" s="101">
        <v>11953</v>
      </c>
      <c r="G196" s="101">
        <v>9398</v>
      </c>
      <c r="H196" s="101">
        <v>8561</v>
      </c>
      <c r="I196" s="101">
        <v>3542</v>
      </c>
      <c r="J196" s="101" t="s">
        <v>15</v>
      </c>
      <c r="K196" s="101" t="s">
        <v>15</v>
      </c>
      <c r="L196" s="101">
        <f t="shared" si="12"/>
        <v>64223</v>
      </c>
      <c r="N196" s="101" t="s">
        <v>15</v>
      </c>
      <c r="O196" s="101" t="s">
        <v>15</v>
      </c>
      <c r="P196" s="101">
        <v>2</v>
      </c>
      <c r="Q196" s="101" t="s">
        <v>15</v>
      </c>
      <c r="R196" s="101" t="s">
        <v>15</v>
      </c>
      <c r="S196" s="101">
        <f t="shared" si="13"/>
        <v>2</v>
      </c>
    </row>
    <row r="197" spans="1:19">
      <c r="A197" s="64">
        <v>1994</v>
      </c>
      <c r="B197" s="101" t="s">
        <v>15</v>
      </c>
      <c r="C197" s="101" t="s">
        <v>15</v>
      </c>
      <c r="D197" s="101">
        <v>7178</v>
      </c>
      <c r="E197" s="101">
        <v>7047</v>
      </c>
      <c r="F197" s="101" t="s">
        <v>15</v>
      </c>
      <c r="G197" s="101" t="s">
        <v>15</v>
      </c>
      <c r="H197" s="101">
        <v>1040</v>
      </c>
      <c r="I197" s="101">
        <v>2803</v>
      </c>
      <c r="J197" s="101" t="s">
        <v>15</v>
      </c>
      <c r="K197" s="101" t="s">
        <v>15</v>
      </c>
      <c r="L197" s="101">
        <f t="shared" si="12"/>
        <v>18068</v>
      </c>
      <c r="N197" s="101" t="s">
        <v>15</v>
      </c>
      <c r="O197" s="101" t="s">
        <v>15</v>
      </c>
      <c r="P197" s="101" t="s">
        <v>15</v>
      </c>
      <c r="Q197" s="101" t="s">
        <v>15</v>
      </c>
      <c r="R197" s="101" t="s">
        <v>15</v>
      </c>
      <c r="S197" s="101" t="s">
        <v>15</v>
      </c>
    </row>
    <row r="198" spans="1:19">
      <c r="A198" s="64">
        <v>1995</v>
      </c>
      <c r="B198" s="101" t="s">
        <v>15</v>
      </c>
      <c r="C198" s="101" t="s">
        <v>15</v>
      </c>
      <c r="D198" s="101">
        <v>8610</v>
      </c>
      <c r="E198" s="101">
        <v>27986</v>
      </c>
      <c r="F198" s="101" t="s">
        <v>15</v>
      </c>
      <c r="G198" s="101">
        <v>79387</v>
      </c>
      <c r="H198" s="101">
        <v>33322</v>
      </c>
      <c r="I198" s="101">
        <v>24891</v>
      </c>
      <c r="J198" s="101" t="s">
        <v>15</v>
      </c>
      <c r="K198" s="101" t="s">
        <v>15</v>
      </c>
      <c r="L198" s="101">
        <f t="shared" si="12"/>
        <v>174196</v>
      </c>
      <c r="N198" s="101" t="s">
        <v>15</v>
      </c>
      <c r="O198" s="101" t="s">
        <v>15</v>
      </c>
      <c r="P198" s="101" t="s">
        <v>15</v>
      </c>
      <c r="Q198" s="101" t="s">
        <v>15</v>
      </c>
      <c r="R198" s="101" t="s">
        <v>15</v>
      </c>
      <c r="S198" s="101" t="s">
        <v>15</v>
      </c>
    </row>
    <row r="199" spans="1:19">
      <c r="A199" s="64">
        <v>1996</v>
      </c>
      <c r="B199" s="101" t="s">
        <v>15</v>
      </c>
      <c r="C199" s="101" t="s">
        <v>15</v>
      </c>
      <c r="D199" s="101">
        <v>22690</v>
      </c>
      <c r="E199" s="101">
        <v>20565</v>
      </c>
      <c r="F199" s="101" t="s">
        <v>15</v>
      </c>
      <c r="G199" s="101">
        <v>53636</v>
      </c>
      <c r="H199" s="101">
        <v>19394</v>
      </c>
      <c r="I199" s="101">
        <v>11534</v>
      </c>
      <c r="J199" s="101" t="s">
        <v>15</v>
      </c>
      <c r="K199" s="101" t="s">
        <v>15</v>
      </c>
      <c r="L199" s="101">
        <f t="shared" si="12"/>
        <v>127819</v>
      </c>
      <c r="N199" s="101" t="s">
        <v>15</v>
      </c>
      <c r="O199" s="101" t="s">
        <v>15</v>
      </c>
      <c r="P199" s="101" t="s">
        <v>15</v>
      </c>
      <c r="Q199" s="101" t="s">
        <v>15</v>
      </c>
      <c r="R199" s="101" t="s">
        <v>15</v>
      </c>
      <c r="S199" s="101" t="s">
        <v>15</v>
      </c>
    </row>
    <row r="200" spans="1:19">
      <c r="A200" s="64">
        <v>1997</v>
      </c>
      <c r="B200" s="101" t="s">
        <v>15</v>
      </c>
      <c r="C200" s="101">
        <v>2369</v>
      </c>
      <c r="D200" s="101">
        <v>24047</v>
      </c>
      <c r="E200" s="101">
        <v>26925</v>
      </c>
      <c r="F200" s="101" t="s">
        <v>15</v>
      </c>
      <c r="G200" s="101">
        <v>38819</v>
      </c>
      <c r="H200" s="101">
        <v>23978</v>
      </c>
      <c r="I200" s="101">
        <v>2828</v>
      </c>
      <c r="J200" s="101" t="s">
        <v>15</v>
      </c>
      <c r="K200" s="101" t="s">
        <v>15</v>
      </c>
      <c r="L200" s="101">
        <f t="shared" si="12"/>
        <v>118966</v>
      </c>
      <c r="N200" s="101" t="s">
        <v>15</v>
      </c>
      <c r="O200" s="101" t="s">
        <v>15</v>
      </c>
      <c r="P200" s="101" t="s">
        <v>15</v>
      </c>
      <c r="Q200" s="101" t="s">
        <v>15</v>
      </c>
      <c r="R200" s="101" t="s">
        <v>15</v>
      </c>
      <c r="S200" s="101" t="s">
        <v>15</v>
      </c>
    </row>
    <row r="201" spans="1:19">
      <c r="A201" s="64">
        <v>1998</v>
      </c>
      <c r="B201" s="101" t="s">
        <v>15</v>
      </c>
      <c r="C201" s="101">
        <v>16486</v>
      </c>
      <c r="D201" s="101">
        <v>34071</v>
      </c>
      <c r="E201" s="101">
        <v>25029</v>
      </c>
      <c r="F201" s="101" t="s">
        <v>15</v>
      </c>
      <c r="G201" s="101">
        <v>15983</v>
      </c>
      <c r="H201" s="101">
        <v>2293</v>
      </c>
      <c r="I201" s="101">
        <v>930</v>
      </c>
      <c r="J201" s="101" t="s">
        <v>15</v>
      </c>
      <c r="K201" s="101" t="s">
        <v>15</v>
      </c>
      <c r="L201" s="101">
        <f t="shared" si="12"/>
        <v>94792</v>
      </c>
      <c r="N201" s="101" t="s">
        <v>15</v>
      </c>
      <c r="O201" s="101" t="s">
        <v>15</v>
      </c>
      <c r="P201" s="101" t="s">
        <v>15</v>
      </c>
      <c r="Q201" s="101" t="s">
        <v>15</v>
      </c>
      <c r="R201" s="101" t="s">
        <v>15</v>
      </c>
      <c r="S201" s="101" t="s">
        <v>15</v>
      </c>
    </row>
    <row r="202" spans="1:19">
      <c r="A202" s="64">
        <v>1999</v>
      </c>
      <c r="B202" s="101" t="s">
        <v>15</v>
      </c>
      <c r="C202" s="101">
        <v>612</v>
      </c>
      <c r="D202" s="101">
        <v>4501</v>
      </c>
      <c r="E202" s="101">
        <v>5721</v>
      </c>
      <c r="F202" s="101">
        <v>3163</v>
      </c>
      <c r="G202" s="101">
        <v>1028</v>
      </c>
      <c r="H202" s="101">
        <v>98</v>
      </c>
      <c r="I202" s="101">
        <v>741</v>
      </c>
      <c r="J202" s="101" t="s">
        <v>15</v>
      </c>
      <c r="K202" s="101" t="s">
        <v>15</v>
      </c>
      <c r="L202" s="101">
        <f t="shared" si="12"/>
        <v>15864</v>
      </c>
      <c r="N202" s="101" t="s">
        <v>15</v>
      </c>
      <c r="O202" s="101" t="s">
        <v>15</v>
      </c>
      <c r="P202" s="101" t="s">
        <v>15</v>
      </c>
      <c r="Q202" s="101" t="s">
        <v>15</v>
      </c>
      <c r="R202" s="101" t="s">
        <v>15</v>
      </c>
      <c r="S202" s="101" t="s">
        <v>15</v>
      </c>
    </row>
    <row r="203" spans="1:19">
      <c r="A203" s="64">
        <v>2000</v>
      </c>
      <c r="B203" s="101" t="s">
        <v>15</v>
      </c>
      <c r="C203" s="101">
        <v>595</v>
      </c>
      <c r="D203" s="101">
        <v>4426</v>
      </c>
      <c r="E203" s="101">
        <v>5762</v>
      </c>
      <c r="F203" s="101">
        <v>4409</v>
      </c>
      <c r="G203" s="101">
        <v>14178</v>
      </c>
      <c r="H203" s="101">
        <v>14926</v>
      </c>
      <c r="I203" s="101">
        <v>4715</v>
      </c>
      <c r="J203" s="101" t="s">
        <v>15</v>
      </c>
      <c r="K203" s="101" t="s">
        <v>15</v>
      </c>
      <c r="L203" s="101">
        <f t="shared" si="12"/>
        <v>49011</v>
      </c>
      <c r="N203" s="101" t="s">
        <v>15</v>
      </c>
      <c r="O203" s="101" t="s">
        <v>15</v>
      </c>
      <c r="P203" s="101" t="s">
        <v>15</v>
      </c>
      <c r="Q203" s="101" t="s">
        <v>15</v>
      </c>
      <c r="R203" s="101" t="s">
        <v>15</v>
      </c>
      <c r="S203" s="101" t="s">
        <v>15</v>
      </c>
    </row>
    <row r="204" spans="1:19">
      <c r="A204" s="64">
        <v>2001</v>
      </c>
      <c r="B204" s="101" t="s">
        <v>15</v>
      </c>
      <c r="C204" s="101">
        <v>8536</v>
      </c>
      <c r="D204" s="101">
        <v>45372</v>
      </c>
      <c r="E204" s="101">
        <v>28016</v>
      </c>
      <c r="F204" s="101">
        <v>15669</v>
      </c>
      <c r="G204" s="101">
        <v>40694</v>
      </c>
      <c r="H204" s="101">
        <v>20356</v>
      </c>
      <c r="I204" s="101">
        <v>10001</v>
      </c>
      <c r="J204" s="101" t="s">
        <v>15</v>
      </c>
      <c r="K204" s="101" t="s">
        <v>15</v>
      </c>
      <c r="L204" s="101">
        <f t="shared" si="12"/>
        <v>168644</v>
      </c>
      <c r="N204" s="101" t="s">
        <v>15</v>
      </c>
      <c r="O204" s="101" t="s">
        <v>15</v>
      </c>
      <c r="P204" s="101" t="s">
        <v>15</v>
      </c>
      <c r="Q204" s="101" t="s">
        <v>15</v>
      </c>
      <c r="R204" s="101" t="s">
        <v>15</v>
      </c>
      <c r="S204" s="101" t="s">
        <v>15</v>
      </c>
    </row>
    <row r="205" spans="1:19">
      <c r="A205" s="64">
        <v>2002</v>
      </c>
      <c r="B205" s="101">
        <v>3938</v>
      </c>
      <c r="C205" s="101">
        <v>4321</v>
      </c>
      <c r="D205" s="101">
        <v>12233</v>
      </c>
      <c r="E205" s="101">
        <v>7372</v>
      </c>
      <c r="F205" s="101">
        <v>5135</v>
      </c>
      <c r="G205" s="101">
        <v>7648</v>
      </c>
      <c r="H205" s="101">
        <v>34931</v>
      </c>
      <c r="I205" s="101">
        <v>56506</v>
      </c>
      <c r="J205" s="101" t="s">
        <v>15</v>
      </c>
      <c r="K205" s="101" t="s">
        <v>15</v>
      </c>
      <c r="L205" s="101">
        <f t="shared" si="12"/>
        <v>132084</v>
      </c>
      <c r="N205" s="101" t="s">
        <v>15</v>
      </c>
      <c r="O205" s="101" t="s">
        <v>15</v>
      </c>
      <c r="P205" s="101" t="s">
        <v>15</v>
      </c>
      <c r="Q205" s="101" t="s">
        <v>15</v>
      </c>
      <c r="R205" s="101" t="s">
        <v>15</v>
      </c>
      <c r="S205" s="101" t="s">
        <v>15</v>
      </c>
    </row>
    <row r="206" spans="1:19">
      <c r="A206" s="64">
        <v>2003</v>
      </c>
      <c r="B206" s="101">
        <v>674</v>
      </c>
      <c r="C206" s="101">
        <v>8915</v>
      </c>
      <c r="D206" s="101">
        <v>24752</v>
      </c>
      <c r="E206" s="101">
        <v>12180</v>
      </c>
      <c r="F206" s="101">
        <v>12769</v>
      </c>
      <c r="G206" s="101">
        <v>22804</v>
      </c>
      <c r="H206" s="101">
        <v>36204</v>
      </c>
      <c r="I206" s="101">
        <v>30252</v>
      </c>
      <c r="J206" s="101" t="s">
        <v>15</v>
      </c>
      <c r="K206" s="101" t="s">
        <v>15</v>
      </c>
      <c r="L206" s="101">
        <f t="shared" si="12"/>
        <v>148550</v>
      </c>
      <c r="N206" s="101" t="s">
        <v>15</v>
      </c>
      <c r="O206" s="101" t="s">
        <v>15</v>
      </c>
      <c r="P206" s="101" t="s">
        <v>15</v>
      </c>
      <c r="Q206" s="101" t="s">
        <v>15</v>
      </c>
      <c r="R206" s="101" t="s">
        <v>15</v>
      </c>
      <c r="S206" s="101" t="s">
        <v>15</v>
      </c>
    </row>
    <row r="207" spans="1:19">
      <c r="A207" s="64">
        <v>2004</v>
      </c>
      <c r="B207" s="101">
        <v>12970</v>
      </c>
      <c r="C207" s="101">
        <v>12286</v>
      </c>
      <c r="D207" s="101">
        <v>26499</v>
      </c>
      <c r="E207" s="101">
        <v>7350</v>
      </c>
      <c r="F207" s="101">
        <v>8085</v>
      </c>
      <c r="G207" s="101">
        <v>11018</v>
      </c>
      <c r="H207" s="101">
        <v>12354</v>
      </c>
      <c r="I207" s="101">
        <v>726</v>
      </c>
      <c r="J207" s="101" t="s">
        <v>15</v>
      </c>
      <c r="K207" s="101" t="s">
        <v>15</v>
      </c>
      <c r="L207" s="101">
        <f t="shared" si="12"/>
        <v>91288</v>
      </c>
      <c r="N207" s="101" t="s">
        <v>15</v>
      </c>
      <c r="O207" s="101" t="s">
        <v>15</v>
      </c>
      <c r="P207" s="101" t="s">
        <v>15</v>
      </c>
      <c r="Q207" s="101" t="s">
        <v>15</v>
      </c>
      <c r="R207" s="101" t="s">
        <v>15</v>
      </c>
      <c r="S207" s="101" t="s">
        <v>15</v>
      </c>
    </row>
    <row r="208" spans="1:19">
      <c r="A208" s="64">
        <v>2005</v>
      </c>
      <c r="B208" s="101">
        <v>4171</v>
      </c>
      <c r="C208" s="101">
        <v>2209</v>
      </c>
      <c r="D208" s="101">
        <v>7347</v>
      </c>
      <c r="E208" s="101">
        <v>39240</v>
      </c>
      <c r="F208" s="101" t="s">
        <v>15</v>
      </c>
      <c r="G208" s="101" t="s">
        <v>15</v>
      </c>
      <c r="H208" s="101">
        <v>29592</v>
      </c>
      <c r="I208" s="101">
        <v>7505</v>
      </c>
      <c r="J208" s="101" t="s">
        <v>15</v>
      </c>
      <c r="K208" s="101" t="s">
        <v>15</v>
      </c>
      <c r="L208" s="101">
        <f>SUM(B208:K208)</f>
        <v>90064</v>
      </c>
      <c r="N208" s="101" t="s">
        <v>15</v>
      </c>
      <c r="O208" s="101" t="s">
        <v>15</v>
      </c>
      <c r="P208" s="101" t="s">
        <v>15</v>
      </c>
      <c r="Q208" s="101" t="s">
        <v>15</v>
      </c>
      <c r="R208" s="101" t="s">
        <v>15</v>
      </c>
      <c r="S208" s="101" t="s">
        <v>15</v>
      </c>
    </row>
    <row r="209" spans="1:19">
      <c r="A209" s="64">
        <v>2006</v>
      </c>
      <c r="B209" s="97" t="s">
        <v>15</v>
      </c>
      <c r="C209" s="97" t="s">
        <v>15</v>
      </c>
      <c r="D209" s="97" t="s">
        <v>15</v>
      </c>
      <c r="E209" s="97">
        <v>8397</v>
      </c>
      <c r="F209" s="97">
        <v>3556</v>
      </c>
      <c r="G209" s="97">
        <v>923</v>
      </c>
      <c r="H209" s="97">
        <v>3852</v>
      </c>
      <c r="I209" s="97">
        <v>1528</v>
      </c>
      <c r="J209" s="97">
        <v>639</v>
      </c>
      <c r="K209" s="97" t="s">
        <v>15</v>
      </c>
      <c r="L209" s="101">
        <f>SUM(B209:K209)</f>
        <v>18895</v>
      </c>
      <c r="N209" s="101" t="s">
        <v>15</v>
      </c>
      <c r="O209" s="101" t="s">
        <v>15</v>
      </c>
      <c r="P209" s="101" t="s">
        <v>15</v>
      </c>
      <c r="Q209" s="101" t="s">
        <v>15</v>
      </c>
      <c r="R209" s="101" t="s">
        <v>15</v>
      </c>
      <c r="S209" s="101" t="s">
        <v>15</v>
      </c>
    </row>
    <row r="210" spans="1:19">
      <c r="A210" s="64">
        <v>2007</v>
      </c>
      <c r="B210" s="97" t="s">
        <v>15</v>
      </c>
      <c r="C210" s="97">
        <v>279</v>
      </c>
      <c r="D210" s="97">
        <v>1553</v>
      </c>
      <c r="E210" s="97">
        <v>1427</v>
      </c>
      <c r="F210" s="97">
        <v>323</v>
      </c>
      <c r="G210" s="97">
        <v>338</v>
      </c>
      <c r="H210" s="97">
        <v>88</v>
      </c>
      <c r="I210" s="97">
        <v>54</v>
      </c>
      <c r="J210" s="97">
        <v>2</v>
      </c>
      <c r="K210" s="97" t="s">
        <v>15</v>
      </c>
      <c r="L210" s="101">
        <f>SUM(B210:K210)</f>
        <v>4064</v>
      </c>
      <c r="N210" s="101" t="s">
        <v>15</v>
      </c>
      <c r="O210" s="101" t="s">
        <v>15</v>
      </c>
      <c r="P210" s="101">
        <v>1607</v>
      </c>
      <c r="Q210" s="101">
        <v>276</v>
      </c>
      <c r="R210" s="101" t="s">
        <v>15</v>
      </c>
      <c r="S210" s="101">
        <f>SUM(N210:R210)</f>
        <v>1883</v>
      </c>
    </row>
    <row r="211" spans="1:19">
      <c r="A211" s="64">
        <v>2008</v>
      </c>
      <c r="B211" s="97" t="s">
        <v>15</v>
      </c>
      <c r="C211" s="97" t="s">
        <v>15</v>
      </c>
      <c r="D211" s="97" t="s">
        <v>15</v>
      </c>
      <c r="E211" s="97" t="s">
        <v>15</v>
      </c>
      <c r="F211" s="97" t="s">
        <v>15</v>
      </c>
      <c r="G211" s="97" t="s">
        <v>15</v>
      </c>
      <c r="H211" s="97" t="s">
        <v>15</v>
      </c>
      <c r="I211" s="97" t="s">
        <v>15</v>
      </c>
      <c r="J211" s="97" t="s">
        <v>15</v>
      </c>
      <c r="K211" s="97" t="s">
        <v>15</v>
      </c>
      <c r="L211" s="101" t="s">
        <v>15</v>
      </c>
      <c r="N211" s="101" t="s">
        <v>15</v>
      </c>
      <c r="O211" s="101" t="s">
        <v>15</v>
      </c>
      <c r="P211" s="101" t="s">
        <v>15</v>
      </c>
      <c r="Q211" s="101" t="s">
        <v>15</v>
      </c>
      <c r="R211" s="101" t="s">
        <v>15</v>
      </c>
      <c r="S211" s="101" t="s">
        <v>15</v>
      </c>
    </row>
    <row r="212" spans="1:19">
      <c r="A212" s="64">
        <v>2009</v>
      </c>
      <c r="B212" s="97" t="s">
        <v>15</v>
      </c>
      <c r="C212" s="97" t="s">
        <v>15</v>
      </c>
      <c r="D212" s="97" t="s">
        <v>15</v>
      </c>
      <c r="E212" s="97" t="s">
        <v>15</v>
      </c>
      <c r="F212" s="97" t="s">
        <v>15</v>
      </c>
      <c r="G212" s="97" t="s">
        <v>15</v>
      </c>
      <c r="H212" s="97" t="s">
        <v>15</v>
      </c>
      <c r="I212" s="97" t="s">
        <v>15</v>
      </c>
      <c r="J212" s="97" t="s">
        <v>15</v>
      </c>
      <c r="K212" s="97" t="s">
        <v>15</v>
      </c>
      <c r="L212" s="101" t="s">
        <v>15</v>
      </c>
      <c r="N212" s="101" t="s">
        <v>15</v>
      </c>
      <c r="O212" s="101" t="s">
        <v>15</v>
      </c>
      <c r="P212" s="101" t="s">
        <v>15</v>
      </c>
      <c r="Q212" s="101">
        <v>5105</v>
      </c>
      <c r="R212" s="101" t="s">
        <v>15</v>
      </c>
      <c r="S212" s="101">
        <f>SUM(N212:R212)</f>
        <v>5105</v>
      </c>
    </row>
    <row r="213" spans="1:19">
      <c r="A213" s="64">
        <v>2010</v>
      </c>
      <c r="B213" s="97" t="s">
        <v>15</v>
      </c>
      <c r="C213" s="97" t="s">
        <v>15</v>
      </c>
      <c r="D213" s="97">
        <f>10+886+1373+889+792</f>
        <v>3950</v>
      </c>
      <c r="E213" s="97">
        <f>599+1349+316+1249</f>
        <v>3513</v>
      </c>
      <c r="F213" s="97">
        <f>1270+96+63+325+751</f>
        <v>2505</v>
      </c>
      <c r="G213" s="97">
        <f>1796+455+88+70</f>
        <v>2409</v>
      </c>
      <c r="H213" s="97" t="s">
        <v>15</v>
      </c>
      <c r="I213" s="97" t="s">
        <v>15</v>
      </c>
      <c r="J213" s="97" t="s">
        <v>15</v>
      </c>
      <c r="K213" s="97" t="s">
        <v>15</v>
      </c>
      <c r="L213" s="101">
        <f t="shared" ref="L213:L227" si="14">SUM(B213:K213)</f>
        <v>12377</v>
      </c>
      <c r="N213" s="101" t="s">
        <v>15</v>
      </c>
      <c r="O213" s="101" t="s">
        <v>15</v>
      </c>
      <c r="P213" s="101" t="s">
        <v>15</v>
      </c>
      <c r="Q213" s="101" t="s">
        <v>15</v>
      </c>
      <c r="R213" s="101" t="s">
        <v>15</v>
      </c>
      <c r="S213" s="101" t="s">
        <v>15</v>
      </c>
    </row>
    <row r="214" spans="1:19">
      <c r="A214" s="64">
        <v>2011</v>
      </c>
      <c r="B214" s="97" t="s">
        <v>15</v>
      </c>
      <c r="C214" s="97">
        <v>378</v>
      </c>
      <c r="D214" s="97">
        <v>2357</v>
      </c>
      <c r="E214" s="97">
        <v>1477</v>
      </c>
      <c r="F214" s="97">
        <v>192</v>
      </c>
      <c r="G214" s="97">
        <v>561</v>
      </c>
      <c r="H214" s="97" t="s">
        <v>15</v>
      </c>
      <c r="I214" s="97">
        <v>15</v>
      </c>
      <c r="J214" s="97" t="s">
        <v>15</v>
      </c>
      <c r="K214" s="97" t="s">
        <v>15</v>
      </c>
      <c r="L214" s="101">
        <f t="shared" si="14"/>
        <v>4980</v>
      </c>
      <c r="N214" s="101" t="s">
        <v>15</v>
      </c>
      <c r="O214" s="101" t="s">
        <v>15</v>
      </c>
      <c r="P214" s="101" t="s">
        <v>15</v>
      </c>
      <c r="Q214" s="101" t="s">
        <v>15</v>
      </c>
      <c r="R214" s="101" t="s">
        <v>15</v>
      </c>
      <c r="S214" s="101" t="s">
        <v>15</v>
      </c>
    </row>
    <row r="215" spans="1:19">
      <c r="A215" s="64">
        <v>2012</v>
      </c>
      <c r="B215" s="97" t="s">
        <v>15</v>
      </c>
      <c r="C215" s="97">
        <v>1090</v>
      </c>
      <c r="D215" s="97">
        <v>4408</v>
      </c>
      <c r="E215" s="97">
        <v>2578</v>
      </c>
      <c r="F215" s="97">
        <v>998</v>
      </c>
      <c r="G215" s="97">
        <v>5819</v>
      </c>
      <c r="H215" s="97">
        <v>8550</v>
      </c>
      <c r="I215" s="97">
        <v>3169</v>
      </c>
      <c r="J215" s="97" t="s">
        <v>15</v>
      </c>
      <c r="K215" s="97" t="s">
        <v>15</v>
      </c>
      <c r="L215" s="101">
        <f t="shared" si="14"/>
        <v>26612</v>
      </c>
      <c r="N215" s="101" t="s">
        <v>15</v>
      </c>
      <c r="O215" s="101" t="s">
        <v>15</v>
      </c>
      <c r="P215" s="101" t="s">
        <v>15</v>
      </c>
      <c r="Q215" s="101" t="s">
        <v>15</v>
      </c>
      <c r="R215" s="101" t="s">
        <v>15</v>
      </c>
      <c r="S215" s="101" t="s">
        <v>15</v>
      </c>
    </row>
    <row r="216" spans="1:19">
      <c r="A216" s="64">
        <v>2013</v>
      </c>
      <c r="B216" s="97" t="s">
        <v>15</v>
      </c>
      <c r="C216" s="97">
        <v>2186</v>
      </c>
      <c r="D216" s="97">
        <v>3436</v>
      </c>
      <c r="E216" s="97">
        <v>1740</v>
      </c>
      <c r="F216" s="97">
        <v>1443</v>
      </c>
      <c r="G216" s="97">
        <v>5569</v>
      </c>
      <c r="H216" s="97">
        <v>865</v>
      </c>
      <c r="I216" s="97">
        <v>461</v>
      </c>
      <c r="J216" s="97" t="s">
        <v>15</v>
      </c>
      <c r="K216" s="97" t="s">
        <v>15</v>
      </c>
      <c r="L216" s="101">
        <f t="shared" si="14"/>
        <v>15700</v>
      </c>
      <c r="N216" s="101" t="s">
        <v>15</v>
      </c>
      <c r="O216" s="101" t="s">
        <v>15</v>
      </c>
      <c r="P216" s="101" t="s">
        <v>15</v>
      </c>
      <c r="Q216" s="101" t="s">
        <v>15</v>
      </c>
      <c r="R216" s="101" t="s">
        <v>15</v>
      </c>
      <c r="S216" s="101" t="s">
        <v>15</v>
      </c>
    </row>
    <row r="217" spans="1:19">
      <c r="A217" s="64">
        <v>2014</v>
      </c>
      <c r="B217" s="97" t="s">
        <v>15</v>
      </c>
      <c r="C217" s="97">
        <v>9078</v>
      </c>
      <c r="D217" s="97">
        <v>18829</v>
      </c>
      <c r="E217" s="97">
        <v>8108</v>
      </c>
      <c r="F217" s="97">
        <v>6348</v>
      </c>
      <c r="G217" s="97">
        <v>36188</v>
      </c>
      <c r="H217" s="97">
        <v>3658</v>
      </c>
      <c r="I217" s="97">
        <v>932</v>
      </c>
      <c r="J217" s="97" t="s">
        <v>15</v>
      </c>
      <c r="K217" s="97" t="s">
        <v>15</v>
      </c>
      <c r="L217" s="101">
        <f t="shared" si="14"/>
        <v>83141</v>
      </c>
      <c r="N217" s="101" t="s">
        <v>15</v>
      </c>
      <c r="O217" s="101" t="s">
        <v>15</v>
      </c>
      <c r="P217" s="101" t="s">
        <v>15</v>
      </c>
      <c r="Q217" s="101">
        <v>1220</v>
      </c>
      <c r="R217" s="101" t="s">
        <v>15</v>
      </c>
      <c r="S217" s="101">
        <f>SUM(N217:R217)</f>
        <v>1220</v>
      </c>
    </row>
    <row r="218" spans="1:19">
      <c r="A218" s="64">
        <v>2015</v>
      </c>
      <c r="B218" s="97" t="s">
        <v>15</v>
      </c>
      <c r="C218" s="97">
        <v>7286</v>
      </c>
      <c r="D218" s="97">
        <v>2240</v>
      </c>
      <c r="E218" s="97">
        <v>2503</v>
      </c>
      <c r="F218" s="97">
        <v>18472</v>
      </c>
      <c r="G218" s="97">
        <v>5544</v>
      </c>
      <c r="H218" s="97">
        <v>813</v>
      </c>
      <c r="I218" s="97" t="s">
        <v>15</v>
      </c>
      <c r="J218" s="97" t="s">
        <v>15</v>
      </c>
      <c r="K218" s="97" t="s">
        <v>15</v>
      </c>
      <c r="L218" s="101">
        <f>SUM(B218:K218)</f>
        <v>36858</v>
      </c>
      <c r="N218" s="101" t="s">
        <v>15</v>
      </c>
      <c r="O218" s="101" t="s">
        <v>15</v>
      </c>
      <c r="P218" s="101" t="s">
        <v>15</v>
      </c>
      <c r="Q218" s="101" t="s">
        <v>15</v>
      </c>
      <c r="R218" s="101" t="s">
        <v>15</v>
      </c>
      <c r="S218" s="101" t="s">
        <v>15</v>
      </c>
    </row>
    <row r="219" spans="1:19">
      <c r="A219" s="64">
        <v>2016</v>
      </c>
      <c r="B219" s="97" t="s">
        <v>15</v>
      </c>
      <c r="C219" s="97">
        <v>5610</v>
      </c>
      <c r="D219" s="97">
        <v>5044</v>
      </c>
      <c r="E219" s="97">
        <v>1948</v>
      </c>
      <c r="F219" s="97">
        <v>9188</v>
      </c>
      <c r="G219" s="97">
        <v>8063</v>
      </c>
      <c r="H219" s="97">
        <v>1426</v>
      </c>
      <c r="I219" s="97">
        <v>2</v>
      </c>
      <c r="J219" s="97" t="s">
        <v>15</v>
      </c>
      <c r="K219" s="97" t="s">
        <v>15</v>
      </c>
      <c r="L219" s="101">
        <f>SUM(B219:K219)</f>
        <v>31281</v>
      </c>
      <c r="N219" s="101" t="s">
        <v>15</v>
      </c>
      <c r="O219" s="101" t="s">
        <v>15</v>
      </c>
      <c r="P219" s="101" t="s">
        <v>15</v>
      </c>
      <c r="Q219" s="101" t="s">
        <v>15</v>
      </c>
      <c r="R219" s="101" t="s">
        <v>15</v>
      </c>
      <c r="S219" s="101" t="s">
        <v>15</v>
      </c>
    </row>
    <row r="220" spans="1:19">
      <c r="A220" s="64">
        <v>2017</v>
      </c>
      <c r="B220" s="97" t="s">
        <v>15</v>
      </c>
      <c r="C220" s="97">
        <v>547</v>
      </c>
      <c r="D220" s="97">
        <v>904</v>
      </c>
      <c r="E220" s="97">
        <v>2950</v>
      </c>
      <c r="F220" s="97">
        <v>13002</v>
      </c>
      <c r="G220" s="97" t="s">
        <v>15</v>
      </c>
      <c r="H220" s="97">
        <v>25</v>
      </c>
      <c r="I220" s="97">
        <v>10</v>
      </c>
      <c r="J220" s="97" t="s">
        <v>15</v>
      </c>
      <c r="K220" s="97" t="s">
        <v>15</v>
      </c>
      <c r="L220" s="101">
        <f>SUM(B220:K220)</f>
        <v>17438</v>
      </c>
      <c r="N220" s="101" t="s">
        <v>15</v>
      </c>
      <c r="O220" s="101" t="s">
        <v>15</v>
      </c>
      <c r="P220" s="101" t="s">
        <v>15</v>
      </c>
      <c r="Q220" s="101" t="s">
        <v>15</v>
      </c>
      <c r="R220" s="101" t="s">
        <v>15</v>
      </c>
      <c r="S220" s="101" t="s">
        <v>15</v>
      </c>
    </row>
    <row r="221" spans="1:19">
      <c r="A221" s="64">
        <v>2018</v>
      </c>
      <c r="B221" s="97" t="s">
        <v>15</v>
      </c>
      <c r="C221" s="97" t="s">
        <v>15</v>
      </c>
      <c r="D221" s="97">
        <v>491</v>
      </c>
      <c r="E221" s="97">
        <v>709</v>
      </c>
      <c r="F221" s="97">
        <v>2101</v>
      </c>
      <c r="G221" s="97">
        <v>11031</v>
      </c>
      <c r="H221" s="97">
        <v>151</v>
      </c>
      <c r="I221" s="97">
        <v>4</v>
      </c>
      <c r="J221" s="97" t="s">
        <v>15</v>
      </c>
      <c r="K221" s="97" t="s">
        <v>15</v>
      </c>
      <c r="L221" s="101">
        <f>SUM(B221:K221)</f>
        <v>14487</v>
      </c>
      <c r="N221" s="101" t="s">
        <v>15</v>
      </c>
      <c r="O221" s="101" t="s">
        <v>15</v>
      </c>
      <c r="P221" s="101" t="s">
        <v>15</v>
      </c>
      <c r="Q221" s="101" t="s">
        <v>15</v>
      </c>
      <c r="R221" s="101" t="s">
        <v>15</v>
      </c>
      <c r="S221" s="101" t="s">
        <v>15</v>
      </c>
    </row>
    <row r="222" spans="1:19">
      <c r="A222" s="64">
        <v>2019</v>
      </c>
      <c r="B222" s="97" t="s">
        <v>15</v>
      </c>
      <c r="C222" s="97">
        <v>68</v>
      </c>
      <c r="D222" s="97">
        <v>351</v>
      </c>
      <c r="E222" s="97">
        <v>2602</v>
      </c>
      <c r="F222" s="97">
        <v>14858</v>
      </c>
      <c r="G222" s="97">
        <v>4436</v>
      </c>
      <c r="H222" s="97">
        <v>537</v>
      </c>
      <c r="I222" s="97">
        <v>14</v>
      </c>
      <c r="J222" s="97" t="s">
        <v>15</v>
      </c>
      <c r="K222" s="97" t="s">
        <v>15</v>
      </c>
      <c r="L222" s="101">
        <f t="shared" ref="L222" si="15">SUM(B222:K222)</f>
        <v>22866</v>
      </c>
      <c r="N222" s="101" t="s">
        <v>15</v>
      </c>
      <c r="O222" s="101" t="s">
        <v>15</v>
      </c>
      <c r="P222" s="101" t="s">
        <v>15</v>
      </c>
      <c r="Q222" s="101" t="s">
        <v>15</v>
      </c>
      <c r="R222" s="101" t="s">
        <v>15</v>
      </c>
      <c r="S222" s="101" t="s">
        <v>15</v>
      </c>
    </row>
    <row r="223" spans="1:19">
      <c r="A223" s="64">
        <v>2020</v>
      </c>
      <c r="B223" s="97" t="s">
        <v>15</v>
      </c>
      <c r="C223" s="97">
        <v>532</v>
      </c>
      <c r="D223" s="97">
        <v>709</v>
      </c>
      <c r="E223" s="97">
        <v>1786</v>
      </c>
      <c r="F223" s="97">
        <v>3790</v>
      </c>
      <c r="G223" s="97">
        <v>1672</v>
      </c>
      <c r="H223" s="97">
        <v>428</v>
      </c>
      <c r="I223" s="97">
        <v>17</v>
      </c>
      <c r="J223" s="97" t="s">
        <v>15</v>
      </c>
      <c r="K223" s="97" t="s">
        <v>15</v>
      </c>
      <c r="L223" s="101">
        <f t="shared" ref="L223" si="16">SUM(B223:K223)</f>
        <v>8934</v>
      </c>
      <c r="N223" s="101" t="s">
        <v>15</v>
      </c>
      <c r="O223" s="101" t="s">
        <v>15</v>
      </c>
      <c r="P223" s="101" t="s">
        <v>15</v>
      </c>
      <c r="Q223" s="101" t="s">
        <v>15</v>
      </c>
      <c r="R223" s="101" t="s">
        <v>15</v>
      </c>
      <c r="S223" s="101" t="s">
        <v>15</v>
      </c>
    </row>
    <row r="224" spans="1:19">
      <c r="A224" s="64">
        <v>2021</v>
      </c>
      <c r="B224" s="97">
        <v>229</v>
      </c>
      <c r="C224" s="97">
        <v>1969</v>
      </c>
      <c r="D224" s="97">
        <v>785</v>
      </c>
      <c r="E224" s="97">
        <v>266</v>
      </c>
      <c r="F224" s="97">
        <v>4445</v>
      </c>
      <c r="G224" s="97">
        <v>4940</v>
      </c>
      <c r="H224" s="97">
        <v>26</v>
      </c>
      <c r="I224" s="97">
        <v>7</v>
      </c>
      <c r="J224" s="97" t="s">
        <v>15</v>
      </c>
      <c r="K224" s="97" t="s">
        <v>15</v>
      </c>
      <c r="L224" s="101">
        <f t="shared" ref="L224" si="17">SUM(B224:K224)</f>
        <v>12667</v>
      </c>
      <c r="N224" s="101" t="s">
        <v>15</v>
      </c>
      <c r="O224" s="101">
        <v>856</v>
      </c>
      <c r="P224" s="101">
        <v>1089</v>
      </c>
      <c r="Q224" s="101" t="s">
        <v>15</v>
      </c>
      <c r="R224" s="101" t="s">
        <v>15</v>
      </c>
      <c r="S224" s="101">
        <f>SUM(N224:R224)</f>
        <v>1945</v>
      </c>
    </row>
    <row r="225" spans="1:19">
      <c r="A225" s="64">
        <v>2022</v>
      </c>
      <c r="B225" s="97">
        <v>1435</v>
      </c>
      <c r="C225" s="97">
        <v>2409</v>
      </c>
      <c r="D225" s="97">
        <v>1266</v>
      </c>
      <c r="E225" s="97">
        <v>3862</v>
      </c>
      <c r="F225" s="97">
        <v>6143</v>
      </c>
      <c r="G225" s="97">
        <v>5079</v>
      </c>
      <c r="H225" s="97">
        <v>9</v>
      </c>
      <c r="I225" s="97">
        <v>37</v>
      </c>
      <c r="J225" s="97" t="s">
        <v>15</v>
      </c>
      <c r="K225" s="97" t="s">
        <v>15</v>
      </c>
      <c r="L225" s="101">
        <f t="shared" ref="L225" si="18">SUM(B225:K225)</f>
        <v>20240</v>
      </c>
      <c r="N225" s="101" t="s">
        <v>15</v>
      </c>
      <c r="O225" s="101">
        <v>1193</v>
      </c>
      <c r="P225" s="101">
        <v>742</v>
      </c>
      <c r="Q225" s="101" t="s">
        <v>15</v>
      </c>
      <c r="R225" s="101" t="s">
        <v>15</v>
      </c>
      <c r="S225" s="101">
        <f>SUM(N225:R225)</f>
        <v>1935</v>
      </c>
    </row>
    <row r="226" spans="1:19">
      <c r="A226" s="64">
        <v>2023</v>
      </c>
      <c r="B226" s="97" t="s">
        <v>15</v>
      </c>
      <c r="C226" s="97" t="s">
        <v>15</v>
      </c>
      <c r="D226" s="97" t="s">
        <v>15</v>
      </c>
      <c r="E226" s="97" t="s">
        <v>15</v>
      </c>
      <c r="F226" s="97" t="s">
        <v>15</v>
      </c>
      <c r="G226" s="97" t="s">
        <v>15</v>
      </c>
      <c r="H226" s="97">
        <v>82</v>
      </c>
      <c r="I226" s="97">
        <v>0</v>
      </c>
      <c r="J226" s="97" t="s">
        <v>15</v>
      </c>
      <c r="K226" s="97" t="s">
        <v>15</v>
      </c>
      <c r="L226" s="101">
        <f t="shared" ref="L226" si="19">SUM(B226:K226)</f>
        <v>82</v>
      </c>
      <c r="N226" s="229" t="s">
        <v>15</v>
      </c>
      <c r="O226" s="229" t="s">
        <v>15</v>
      </c>
      <c r="P226" s="229" t="s">
        <v>15</v>
      </c>
      <c r="Q226" s="229">
        <f>92+2158</f>
        <v>2250</v>
      </c>
      <c r="R226" s="229" t="s">
        <v>15</v>
      </c>
      <c r="S226" s="101">
        <f>SUM(N226:R226)</f>
        <v>2250</v>
      </c>
    </row>
    <row r="227" spans="1:19" ht="11.4">
      <c r="A227" s="64" t="s">
        <v>346</v>
      </c>
      <c r="B227" s="97" t="s">
        <v>15</v>
      </c>
      <c r="C227" s="97">
        <v>2212</v>
      </c>
      <c r="D227" s="97">
        <v>4414</v>
      </c>
      <c r="E227" s="97">
        <v>1364</v>
      </c>
      <c r="F227" s="97">
        <v>390</v>
      </c>
      <c r="G227" s="97">
        <v>3580</v>
      </c>
      <c r="H227" s="97">
        <v>35</v>
      </c>
      <c r="I227" s="97">
        <v>5</v>
      </c>
      <c r="J227" s="97" t="s">
        <v>15</v>
      </c>
      <c r="K227" s="97" t="s">
        <v>15</v>
      </c>
      <c r="L227" s="101">
        <f t="shared" si="14"/>
        <v>12000</v>
      </c>
      <c r="N227" s="229" t="s">
        <v>15</v>
      </c>
      <c r="O227" s="229" t="s">
        <v>15</v>
      </c>
      <c r="P227" s="229" t="s">
        <v>15</v>
      </c>
      <c r="Q227" s="229">
        <f>459+33</f>
        <v>492</v>
      </c>
      <c r="R227" s="229">
        <v>12</v>
      </c>
      <c r="S227" s="101">
        <f>SUM(N227:R227)</f>
        <v>504</v>
      </c>
    </row>
    <row r="229" spans="1:19">
      <c r="A229" s="59" t="s">
        <v>83</v>
      </c>
    </row>
    <row r="230" spans="1:19">
      <c r="A230" s="68">
        <v>1952</v>
      </c>
      <c r="B230" s="101">
        <v>0</v>
      </c>
      <c r="C230" s="101">
        <v>0</v>
      </c>
      <c r="D230" s="101">
        <v>259</v>
      </c>
      <c r="E230" s="101">
        <v>6027</v>
      </c>
      <c r="F230" s="101">
        <v>14808</v>
      </c>
      <c r="G230" s="101">
        <v>25749</v>
      </c>
      <c r="H230" s="101">
        <v>4124</v>
      </c>
      <c r="I230" s="101">
        <v>116</v>
      </c>
      <c r="J230" s="101" t="s">
        <v>15</v>
      </c>
      <c r="K230" s="101" t="s">
        <v>15</v>
      </c>
      <c r="L230" s="101">
        <f t="shared" ref="L230:L287" si="20">SUM(B230:K230)</f>
        <v>51083</v>
      </c>
      <c r="N230" s="101">
        <v>5740</v>
      </c>
      <c r="O230" s="101">
        <v>35467</v>
      </c>
      <c r="P230" s="101">
        <v>17324</v>
      </c>
      <c r="Q230" s="101">
        <v>1960</v>
      </c>
      <c r="R230" s="101">
        <v>390</v>
      </c>
      <c r="S230" s="101">
        <f t="shared" ref="S230:S263" si="21">SUM(N230:R230)</f>
        <v>60881</v>
      </c>
    </row>
    <row r="231" spans="1:19">
      <c r="A231" s="68">
        <v>1953</v>
      </c>
      <c r="B231" s="101">
        <v>0</v>
      </c>
      <c r="C231" s="101">
        <v>0</v>
      </c>
      <c r="D231" s="101">
        <v>3</v>
      </c>
      <c r="E231" s="101">
        <v>1996</v>
      </c>
      <c r="F231" s="101">
        <v>9009</v>
      </c>
      <c r="G231" s="101">
        <v>16619</v>
      </c>
      <c r="H231" s="101">
        <v>1546</v>
      </c>
      <c r="I231" s="101">
        <v>33</v>
      </c>
      <c r="J231" s="101" t="s">
        <v>15</v>
      </c>
      <c r="K231" s="101" t="s">
        <v>15</v>
      </c>
      <c r="L231" s="101">
        <f t="shared" si="20"/>
        <v>29206</v>
      </c>
      <c r="N231" s="101">
        <v>2990</v>
      </c>
      <c r="O231" s="101">
        <v>17868</v>
      </c>
      <c r="P231" s="101">
        <v>14058</v>
      </c>
      <c r="Q231" s="101">
        <v>2568</v>
      </c>
      <c r="R231" s="101">
        <v>225</v>
      </c>
      <c r="S231" s="101">
        <f t="shared" si="21"/>
        <v>37709</v>
      </c>
    </row>
    <row r="232" spans="1:19">
      <c r="A232" s="68">
        <v>1954</v>
      </c>
      <c r="B232" s="101">
        <v>0</v>
      </c>
      <c r="C232" s="101">
        <v>9</v>
      </c>
      <c r="D232" s="101">
        <v>1655</v>
      </c>
      <c r="E232" s="101">
        <v>8148</v>
      </c>
      <c r="F232" s="101">
        <v>18576</v>
      </c>
      <c r="G232" s="101">
        <v>26221</v>
      </c>
      <c r="H232" s="101">
        <v>12876</v>
      </c>
      <c r="I232" s="101">
        <v>1114</v>
      </c>
      <c r="J232" s="101" t="s">
        <v>15</v>
      </c>
      <c r="K232" s="101" t="s">
        <v>15</v>
      </c>
      <c r="L232" s="101">
        <f t="shared" si="20"/>
        <v>68599</v>
      </c>
      <c r="N232" s="101">
        <v>9745</v>
      </c>
      <c r="O232" s="101">
        <v>23622</v>
      </c>
      <c r="P232" s="101">
        <v>16905</v>
      </c>
      <c r="Q232" s="101">
        <v>20514</v>
      </c>
      <c r="R232" s="101">
        <v>626</v>
      </c>
      <c r="S232" s="101">
        <f t="shared" si="21"/>
        <v>71412</v>
      </c>
    </row>
    <row r="233" spans="1:19">
      <c r="A233" s="68">
        <v>1955</v>
      </c>
      <c r="B233" s="101">
        <v>65</v>
      </c>
      <c r="C233" s="101">
        <v>715</v>
      </c>
      <c r="D233" s="101">
        <v>18705</v>
      </c>
      <c r="E233" s="101">
        <v>23698</v>
      </c>
      <c r="F233" s="101">
        <v>17265</v>
      </c>
      <c r="G233" s="101">
        <v>48585</v>
      </c>
      <c r="H233" s="101">
        <v>16741</v>
      </c>
      <c r="I233" s="101">
        <v>83</v>
      </c>
      <c r="J233" s="101" t="s">
        <v>15</v>
      </c>
      <c r="K233" s="101" t="s">
        <v>15</v>
      </c>
      <c r="L233" s="101">
        <f t="shared" si="20"/>
        <v>125857</v>
      </c>
      <c r="N233" s="101">
        <v>7477</v>
      </c>
      <c r="O233" s="101">
        <v>35568</v>
      </c>
      <c r="P233" s="101">
        <v>28946</v>
      </c>
      <c r="Q233" s="101">
        <v>7314</v>
      </c>
      <c r="R233" s="101">
        <v>145</v>
      </c>
      <c r="S233" s="101">
        <f t="shared" si="21"/>
        <v>79450</v>
      </c>
    </row>
    <row r="234" spans="1:19">
      <c r="A234" s="68">
        <v>1956</v>
      </c>
      <c r="B234" s="101" t="s">
        <v>15</v>
      </c>
      <c r="C234" s="101">
        <v>393</v>
      </c>
      <c r="D234" s="101">
        <v>4992</v>
      </c>
      <c r="E234" s="101">
        <v>19835</v>
      </c>
      <c r="F234" s="101">
        <v>30420</v>
      </c>
      <c r="G234" s="101">
        <v>104428</v>
      </c>
      <c r="H234" s="101">
        <v>14747</v>
      </c>
      <c r="I234" s="101">
        <v>356</v>
      </c>
      <c r="J234" s="101" t="s">
        <v>15</v>
      </c>
      <c r="K234" s="101" t="s">
        <v>15</v>
      </c>
      <c r="L234" s="101">
        <f t="shared" si="20"/>
        <v>175171</v>
      </c>
      <c r="N234" s="101">
        <v>20917</v>
      </c>
      <c r="O234" s="101">
        <v>71663</v>
      </c>
      <c r="P234" s="101">
        <v>62603</v>
      </c>
      <c r="Q234" s="101">
        <v>10435</v>
      </c>
      <c r="R234" s="101">
        <v>1148</v>
      </c>
      <c r="S234" s="101">
        <f t="shared" si="21"/>
        <v>166766</v>
      </c>
    </row>
    <row r="235" spans="1:19">
      <c r="A235" s="68">
        <v>1957</v>
      </c>
      <c r="B235" s="101" t="s">
        <v>15</v>
      </c>
      <c r="C235" s="101">
        <v>180</v>
      </c>
      <c r="D235" s="101">
        <v>10070</v>
      </c>
      <c r="E235" s="101">
        <v>28277</v>
      </c>
      <c r="F235" s="101">
        <v>41393</v>
      </c>
      <c r="G235" s="101">
        <v>50396</v>
      </c>
      <c r="H235" s="101">
        <v>6584</v>
      </c>
      <c r="I235" s="101">
        <v>47</v>
      </c>
      <c r="J235" s="101" t="s">
        <v>15</v>
      </c>
      <c r="K235" s="101" t="s">
        <v>15</v>
      </c>
      <c r="L235" s="101">
        <f t="shared" si="20"/>
        <v>136947</v>
      </c>
      <c r="N235" s="101">
        <v>51534</v>
      </c>
      <c r="O235" s="101">
        <v>121095</v>
      </c>
      <c r="P235" s="101">
        <v>71955</v>
      </c>
      <c r="Q235" s="101">
        <v>15529</v>
      </c>
      <c r="R235" s="101">
        <v>4266</v>
      </c>
      <c r="S235" s="101">
        <f t="shared" si="21"/>
        <v>264379</v>
      </c>
    </row>
    <row r="236" spans="1:19">
      <c r="A236" s="68">
        <v>1958</v>
      </c>
      <c r="B236" s="101" t="s">
        <v>15</v>
      </c>
      <c r="C236" s="101">
        <v>29</v>
      </c>
      <c r="D236" s="101">
        <v>9840</v>
      </c>
      <c r="E236" s="101">
        <v>45316</v>
      </c>
      <c r="F236" s="101">
        <v>23165</v>
      </c>
      <c r="G236" s="101">
        <v>4882</v>
      </c>
      <c r="H236" s="101">
        <v>2822</v>
      </c>
      <c r="I236" s="101">
        <v>1115</v>
      </c>
      <c r="J236" s="101" t="s">
        <v>15</v>
      </c>
      <c r="K236" s="101" t="s">
        <v>15</v>
      </c>
      <c r="L236" s="101">
        <f t="shared" si="20"/>
        <v>87169</v>
      </c>
      <c r="N236" s="101">
        <v>19456</v>
      </c>
      <c r="O236" s="101">
        <v>29271</v>
      </c>
      <c r="P236" s="101">
        <v>4964</v>
      </c>
      <c r="Q236" s="101">
        <v>5563</v>
      </c>
      <c r="R236" s="101">
        <v>583</v>
      </c>
      <c r="S236" s="101">
        <f t="shared" si="21"/>
        <v>59837</v>
      </c>
    </row>
    <row r="237" spans="1:19">
      <c r="A237" s="68">
        <v>1959</v>
      </c>
      <c r="B237" s="101" t="s">
        <v>15</v>
      </c>
      <c r="C237" s="101">
        <v>662</v>
      </c>
      <c r="D237" s="101">
        <v>2813</v>
      </c>
      <c r="E237" s="101">
        <v>10375</v>
      </c>
      <c r="F237" s="101">
        <v>3599</v>
      </c>
      <c r="G237" s="101">
        <v>1084</v>
      </c>
      <c r="H237" s="101">
        <v>659</v>
      </c>
      <c r="I237" s="101">
        <v>195</v>
      </c>
      <c r="J237" s="101" t="s">
        <v>15</v>
      </c>
      <c r="K237" s="101" t="s">
        <v>15</v>
      </c>
      <c r="L237" s="101">
        <f t="shared" si="20"/>
        <v>19387</v>
      </c>
      <c r="N237" s="101">
        <v>14654</v>
      </c>
      <c r="O237" s="101">
        <v>12822</v>
      </c>
      <c r="P237" s="101">
        <v>12318</v>
      </c>
      <c r="Q237" s="101">
        <v>5359</v>
      </c>
      <c r="R237" s="101">
        <v>3859</v>
      </c>
      <c r="S237" s="101">
        <f t="shared" si="21"/>
        <v>49012</v>
      </c>
    </row>
    <row r="238" spans="1:19">
      <c r="A238" s="68">
        <v>1960</v>
      </c>
      <c r="B238" s="101" t="s">
        <v>15</v>
      </c>
      <c r="C238" s="101">
        <v>387</v>
      </c>
      <c r="D238" s="101">
        <v>9645</v>
      </c>
      <c r="E238" s="101">
        <v>7582</v>
      </c>
      <c r="F238" s="101">
        <v>15448</v>
      </c>
      <c r="G238" s="101">
        <v>29924</v>
      </c>
      <c r="H238" s="101">
        <v>6755</v>
      </c>
      <c r="I238" s="101">
        <v>376</v>
      </c>
      <c r="J238" s="101" t="s">
        <v>15</v>
      </c>
      <c r="K238" s="101" t="s">
        <v>15</v>
      </c>
      <c r="L238" s="101">
        <f t="shared" si="20"/>
        <v>70117</v>
      </c>
      <c r="N238" s="101">
        <v>2633</v>
      </c>
      <c r="O238" s="101">
        <v>16183</v>
      </c>
      <c r="P238" s="101">
        <v>13357</v>
      </c>
      <c r="Q238" s="101">
        <v>1405</v>
      </c>
      <c r="R238" s="101">
        <v>52</v>
      </c>
      <c r="S238" s="101">
        <f t="shared" si="21"/>
        <v>33630</v>
      </c>
    </row>
    <row r="239" spans="1:19">
      <c r="A239" s="68">
        <v>1961</v>
      </c>
      <c r="B239" s="101" t="s">
        <v>15</v>
      </c>
      <c r="C239" s="101">
        <v>594</v>
      </c>
      <c r="D239" s="101">
        <v>1082</v>
      </c>
      <c r="E239" s="101">
        <v>4024</v>
      </c>
      <c r="F239" s="101">
        <v>9360</v>
      </c>
      <c r="G239" s="101">
        <v>8614</v>
      </c>
      <c r="H239" s="101">
        <v>8544</v>
      </c>
      <c r="I239" s="101">
        <v>1168</v>
      </c>
      <c r="J239" s="101" t="s">
        <v>15</v>
      </c>
      <c r="K239" s="101" t="s">
        <v>15</v>
      </c>
      <c r="L239" s="101">
        <f t="shared" si="20"/>
        <v>33386</v>
      </c>
      <c r="N239" s="101">
        <v>30964</v>
      </c>
      <c r="O239" s="101">
        <v>48079</v>
      </c>
      <c r="P239" s="101">
        <v>22561</v>
      </c>
      <c r="Q239" s="101">
        <v>4823</v>
      </c>
      <c r="R239" s="101">
        <v>381</v>
      </c>
      <c r="S239" s="101">
        <f t="shared" si="21"/>
        <v>106808</v>
      </c>
    </row>
    <row r="240" spans="1:19">
      <c r="A240" s="68">
        <v>1962</v>
      </c>
      <c r="B240" s="101" t="s">
        <v>15</v>
      </c>
      <c r="C240" s="101">
        <v>191</v>
      </c>
      <c r="D240" s="101">
        <v>539</v>
      </c>
      <c r="E240" s="101">
        <v>3750</v>
      </c>
      <c r="F240" s="101">
        <v>5318</v>
      </c>
      <c r="G240" s="101">
        <v>5750</v>
      </c>
      <c r="H240" s="101">
        <v>3916</v>
      </c>
      <c r="I240" s="101">
        <v>216</v>
      </c>
      <c r="J240" s="101" t="s">
        <v>15</v>
      </c>
      <c r="K240" s="101" t="s">
        <v>15</v>
      </c>
      <c r="L240" s="101">
        <f t="shared" si="20"/>
        <v>19680</v>
      </c>
      <c r="N240" s="101">
        <v>8275</v>
      </c>
      <c r="O240" s="101">
        <v>45248</v>
      </c>
      <c r="P240" s="101">
        <v>34336</v>
      </c>
      <c r="Q240" s="101">
        <v>5952</v>
      </c>
      <c r="R240" s="101">
        <v>2403</v>
      </c>
      <c r="S240" s="101">
        <f t="shared" si="21"/>
        <v>96214</v>
      </c>
    </row>
    <row r="241" spans="1:19">
      <c r="A241" s="68">
        <v>1963</v>
      </c>
      <c r="B241" s="101" t="s">
        <v>15</v>
      </c>
      <c r="C241" s="101">
        <v>57</v>
      </c>
      <c r="D241" s="101">
        <v>837</v>
      </c>
      <c r="E241" s="101">
        <v>13789</v>
      </c>
      <c r="F241" s="101">
        <v>34846</v>
      </c>
      <c r="G241" s="101">
        <v>25771</v>
      </c>
      <c r="H241" s="101">
        <v>1785</v>
      </c>
      <c r="I241" s="101">
        <v>159</v>
      </c>
      <c r="J241" s="101" t="s">
        <v>15</v>
      </c>
      <c r="K241" s="101" t="s">
        <v>15</v>
      </c>
      <c r="L241" s="101">
        <f t="shared" si="20"/>
        <v>77244</v>
      </c>
      <c r="N241" s="101">
        <v>27258</v>
      </c>
      <c r="O241" s="101">
        <v>93115</v>
      </c>
      <c r="P241" s="101">
        <v>67942</v>
      </c>
      <c r="Q241" s="101">
        <v>4220</v>
      </c>
      <c r="R241" s="101">
        <v>108</v>
      </c>
      <c r="S241" s="101">
        <f t="shared" si="21"/>
        <v>192643</v>
      </c>
    </row>
    <row r="242" spans="1:19">
      <c r="A242" s="68">
        <v>1964</v>
      </c>
      <c r="B242" s="101" t="s">
        <v>15</v>
      </c>
      <c r="C242" s="101">
        <v>113</v>
      </c>
      <c r="D242" s="101">
        <v>887</v>
      </c>
      <c r="E242" s="101">
        <v>3113</v>
      </c>
      <c r="F242" s="101">
        <v>4631</v>
      </c>
      <c r="G242" s="101">
        <v>17283</v>
      </c>
      <c r="H242" s="101">
        <v>2050</v>
      </c>
      <c r="I242" s="101">
        <v>39</v>
      </c>
      <c r="J242" s="101" t="s">
        <v>15</v>
      </c>
      <c r="K242" s="101" t="s">
        <v>15</v>
      </c>
      <c r="L242" s="101">
        <f t="shared" si="20"/>
        <v>28116</v>
      </c>
      <c r="N242" s="101">
        <v>25660</v>
      </c>
      <c r="O242" s="101">
        <v>47611</v>
      </c>
      <c r="P242" s="101">
        <v>124638</v>
      </c>
      <c r="Q242" s="101">
        <v>22546</v>
      </c>
      <c r="R242" s="101">
        <v>285</v>
      </c>
      <c r="S242" s="101">
        <f t="shared" si="21"/>
        <v>220740</v>
      </c>
    </row>
    <row r="243" spans="1:19">
      <c r="A243" s="68">
        <v>1965</v>
      </c>
      <c r="B243" s="101" t="s">
        <v>15</v>
      </c>
      <c r="C243" s="101">
        <v>34</v>
      </c>
      <c r="D243" s="101">
        <v>2106</v>
      </c>
      <c r="E243" s="101">
        <v>3499</v>
      </c>
      <c r="F243" s="101">
        <v>3764</v>
      </c>
      <c r="G243" s="101">
        <v>5103</v>
      </c>
      <c r="H243" s="101">
        <v>1971</v>
      </c>
      <c r="I243" s="101">
        <v>75</v>
      </c>
      <c r="J243" s="101" t="s">
        <v>15</v>
      </c>
      <c r="K243" s="101" t="s">
        <v>15</v>
      </c>
      <c r="L243" s="101">
        <f t="shared" si="20"/>
        <v>16552</v>
      </c>
      <c r="N243" s="101">
        <v>11743</v>
      </c>
      <c r="O243" s="101">
        <v>78188</v>
      </c>
      <c r="P243" s="101">
        <v>27767</v>
      </c>
      <c r="Q243" s="101">
        <v>861</v>
      </c>
      <c r="R243" s="101">
        <v>20</v>
      </c>
      <c r="S243" s="101">
        <f t="shared" si="21"/>
        <v>118579</v>
      </c>
    </row>
    <row r="244" spans="1:19">
      <c r="A244" s="68">
        <v>1966</v>
      </c>
      <c r="B244" s="101" t="s">
        <v>15</v>
      </c>
      <c r="C244" s="101">
        <v>59</v>
      </c>
      <c r="D244" s="101">
        <v>630</v>
      </c>
      <c r="E244" s="101">
        <v>4192</v>
      </c>
      <c r="F244" s="101">
        <v>6108</v>
      </c>
      <c r="G244" s="101">
        <v>7507</v>
      </c>
      <c r="H244" s="101">
        <v>8288</v>
      </c>
      <c r="I244" s="101">
        <v>77</v>
      </c>
      <c r="J244" s="101" t="s">
        <v>15</v>
      </c>
      <c r="K244" s="101" t="s">
        <v>15</v>
      </c>
      <c r="L244" s="101">
        <f t="shared" si="20"/>
        <v>26861</v>
      </c>
      <c r="N244" s="101">
        <v>40388</v>
      </c>
      <c r="O244" s="101">
        <v>72300</v>
      </c>
      <c r="P244" s="101">
        <v>65458</v>
      </c>
      <c r="Q244" s="101">
        <v>36846</v>
      </c>
      <c r="R244" s="101">
        <v>359</v>
      </c>
      <c r="S244" s="101">
        <f t="shared" si="21"/>
        <v>215351</v>
      </c>
    </row>
    <row r="245" spans="1:19">
      <c r="A245" s="68">
        <v>1967</v>
      </c>
      <c r="B245" s="101" t="s">
        <v>15</v>
      </c>
      <c r="C245" s="101">
        <v>61</v>
      </c>
      <c r="D245" s="101">
        <v>232</v>
      </c>
      <c r="E245" s="101">
        <v>2940</v>
      </c>
      <c r="F245" s="101">
        <v>15919</v>
      </c>
      <c r="G245" s="101">
        <v>10713</v>
      </c>
      <c r="H245" s="101">
        <v>5384</v>
      </c>
      <c r="I245" s="101">
        <v>14</v>
      </c>
      <c r="J245" s="101" t="s">
        <v>15</v>
      </c>
      <c r="K245" s="101" t="s">
        <v>15</v>
      </c>
      <c r="L245" s="101">
        <f t="shared" si="20"/>
        <v>35263</v>
      </c>
      <c r="N245" s="101">
        <v>31989</v>
      </c>
      <c r="O245" s="101">
        <v>280839</v>
      </c>
      <c r="P245" s="101">
        <v>22777</v>
      </c>
      <c r="Q245" s="101">
        <v>10110</v>
      </c>
      <c r="R245" s="101">
        <v>321</v>
      </c>
      <c r="S245" s="101">
        <f t="shared" si="21"/>
        <v>346036</v>
      </c>
    </row>
    <row r="246" spans="1:19">
      <c r="A246" s="68">
        <v>1968</v>
      </c>
      <c r="B246" s="101" t="s">
        <v>15</v>
      </c>
      <c r="C246" s="101">
        <v>51</v>
      </c>
      <c r="D246" s="101">
        <v>972</v>
      </c>
      <c r="E246" s="101">
        <v>6504</v>
      </c>
      <c r="F246" s="101">
        <v>19824</v>
      </c>
      <c r="G246" s="101">
        <v>27594</v>
      </c>
      <c r="H246" s="101">
        <v>243</v>
      </c>
      <c r="I246" s="101">
        <v>2</v>
      </c>
      <c r="J246" s="101" t="s">
        <v>15</v>
      </c>
      <c r="K246" s="101" t="s">
        <v>15</v>
      </c>
      <c r="L246" s="101">
        <f t="shared" si="20"/>
        <v>55190</v>
      </c>
      <c r="N246" s="101">
        <v>135565</v>
      </c>
      <c r="O246" s="101">
        <v>204509</v>
      </c>
      <c r="P246" s="101">
        <v>49972</v>
      </c>
      <c r="Q246" s="101">
        <v>7855</v>
      </c>
      <c r="R246" s="101">
        <v>7</v>
      </c>
      <c r="S246" s="101">
        <f t="shared" si="21"/>
        <v>397908</v>
      </c>
    </row>
    <row r="247" spans="1:19">
      <c r="A247" s="68">
        <v>1969</v>
      </c>
      <c r="B247" s="101" t="s">
        <v>15</v>
      </c>
      <c r="C247" s="101">
        <v>40</v>
      </c>
      <c r="D247" s="101">
        <v>1907</v>
      </c>
      <c r="E247" s="101">
        <v>20543</v>
      </c>
      <c r="F247" s="101">
        <v>20120</v>
      </c>
      <c r="G247" s="101">
        <v>23879</v>
      </c>
      <c r="H247" s="101">
        <v>4092</v>
      </c>
      <c r="I247" s="101">
        <v>131</v>
      </c>
      <c r="J247" s="101" t="s">
        <v>15</v>
      </c>
      <c r="K247" s="101" t="s">
        <v>15</v>
      </c>
      <c r="L247" s="101">
        <f t="shared" si="20"/>
        <v>70712</v>
      </c>
      <c r="N247" s="101">
        <v>80086</v>
      </c>
      <c r="O247" s="101">
        <v>113290</v>
      </c>
      <c r="P247" s="101">
        <v>30290</v>
      </c>
      <c r="Q247" s="101">
        <v>4718</v>
      </c>
      <c r="R247" s="101">
        <v>391</v>
      </c>
      <c r="S247" s="101">
        <f t="shared" si="21"/>
        <v>228775</v>
      </c>
    </row>
    <row r="248" spans="1:19">
      <c r="A248" s="68">
        <v>1970</v>
      </c>
      <c r="B248" s="101" t="s">
        <v>15</v>
      </c>
      <c r="C248" s="101">
        <v>69</v>
      </c>
      <c r="D248" s="101">
        <v>1419</v>
      </c>
      <c r="E248" s="101">
        <v>10028</v>
      </c>
      <c r="F248" s="101">
        <v>12131</v>
      </c>
      <c r="G248" s="101">
        <v>14275</v>
      </c>
      <c r="H248" s="101">
        <v>17509</v>
      </c>
      <c r="I248" s="101">
        <v>9118</v>
      </c>
      <c r="J248" s="101" t="s">
        <v>15</v>
      </c>
      <c r="K248" s="101" t="s">
        <v>15</v>
      </c>
      <c r="L248" s="101">
        <f t="shared" si="20"/>
        <v>64549</v>
      </c>
      <c r="N248" s="101">
        <v>88032</v>
      </c>
      <c r="O248" s="101">
        <v>115927</v>
      </c>
      <c r="P248" s="101">
        <v>114696</v>
      </c>
      <c r="Q248" s="101">
        <v>10548</v>
      </c>
      <c r="R248" s="101">
        <v>503</v>
      </c>
      <c r="S248" s="101">
        <f t="shared" si="21"/>
        <v>329706</v>
      </c>
    </row>
    <row r="249" spans="1:19">
      <c r="A249" s="68">
        <v>1971</v>
      </c>
      <c r="B249" s="101" t="s">
        <v>15</v>
      </c>
      <c r="C249" s="101">
        <v>9</v>
      </c>
      <c r="D249" s="101">
        <v>422</v>
      </c>
      <c r="E249" s="101">
        <v>3648</v>
      </c>
      <c r="F249" s="101">
        <v>2765</v>
      </c>
      <c r="G249" s="101">
        <v>7198</v>
      </c>
      <c r="H249" s="101">
        <v>1434</v>
      </c>
      <c r="I249" s="101">
        <v>2183</v>
      </c>
      <c r="J249" s="101" t="s">
        <v>15</v>
      </c>
      <c r="K249" s="101" t="s">
        <v>15</v>
      </c>
      <c r="L249" s="101">
        <f t="shared" si="20"/>
        <v>17659</v>
      </c>
      <c r="N249" s="101">
        <v>88748</v>
      </c>
      <c r="O249" s="101">
        <v>137213</v>
      </c>
      <c r="P249" s="101">
        <v>271273</v>
      </c>
      <c r="Q249" s="101">
        <v>13224</v>
      </c>
      <c r="R249" s="101">
        <v>4268</v>
      </c>
      <c r="S249" s="101">
        <f t="shared" si="21"/>
        <v>514726</v>
      </c>
    </row>
    <row r="250" spans="1:19">
      <c r="A250" s="68">
        <v>1972</v>
      </c>
      <c r="B250" s="101" t="s">
        <v>15</v>
      </c>
      <c r="C250" s="101">
        <v>1</v>
      </c>
      <c r="D250" s="101">
        <v>306</v>
      </c>
      <c r="E250" s="101">
        <v>13850</v>
      </c>
      <c r="F250" s="101">
        <v>15250</v>
      </c>
      <c r="G250" s="101">
        <v>8993</v>
      </c>
      <c r="H250" s="101">
        <v>1154</v>
      </c>
      <c r="I250" s="101">
        <v>642</v>
      </c>
      <c r="J250" s="101" t="s">
        <v>15</v>
      </c>
      <c r="K250" s="101" t="s">
        <v>15</v>
      </c>
      <c r="L250" s="101">
        <f t="shared" si="20"/>
        <v>40196</v>
      </c>
      <c r="N250" s="101">
        <v>179815</v>
      </c>
      <c r="O250" s="101">
        <v>157591</v>
      </c>
      <c r="P250" s="101">
        <v>13649</v>
      </c>
      <c r="Q250" s="101">
        <v>1846</v>
      </c>
      <c r="R250" s="101">
        <v>61</v>
      </c>
      <c r="S250" s="101">
        <f t="shared" si="21"/>
        <v>352962</v>
      </c>
    </row>
    <row r="251" spans="1:19">
      <c r="A251" s="68">
        <v>1973</v>
      </c>
      <c r="B251" s="101" t="s">
        <v>15</v>
      </c>
      <c r="C251" s="101">
        <v>14</v>
      </c>
      <c r="D251" s="101">
        <v>226</v>
      </c>
      <c r="E251" s="101">
        <v>10182</v>
      </c>
      <c r="F251" s="101">
        <v>54684</v>
      </c>
      <c r="G251" s="101">
        <v>90944</v>
      </c>
      <c r="H251" s="101">
        <v>26886</v>
      </c>
      <c r="I251" s="101">
        <v>12613</v>
      </c>
      <c r="J251" s="101" t="s">
        <v>15</v>
      </c>
      <c r="K251" s="101" t="s">
        <v>15</v>
      </c>
      <c r="L251" s="101">
        <f t="shared" si="20"/>
        <v>195549</v>
      </c>
      <c r="N251" s="101">
        <v>93907</v>
      </c>
      <c r="O251" s="101">
        <v>156442</v>
      </c>
      <c r="P251" s="101">
        <v>65493</v>
      </c>
      <c r="Q251" s="101">
        <v>6712</v>
      </c>
      <c r="R251" s="101">
        <v>1446</v>
      </c>
      <c r="S251" s="101">
        <f t="shared" si="21"/>
        <v>324000</v>
      </c>
    </row>
    <row r="252" spans="1:19">
      <c r="A252" s="68">
        <v>1974</v>
      </c>
      <c r="B252" s="101" t="s">
        <v>15</v>
      </c>
      <c r="C252" s="101">
        <v>14</v>
      </c>
      <c r="D252" s="101">
        <v>201</v>
      </c>
      <c r="E252" s="101">
        <v>11626</v>
      </c>
      <c r="F252" s="101">
        <v>25428</v>
      </c>
      <c r="G252" s="101">
        <v>52761</v>
      </c>
      <c r="H252" s="101">
        <v>27470</v>
      </c>
      <c r="I252" s="101">
        <v>8302</v>
      </c>
      <c r="J252" s="101">
        <v>221</v>
      </c>
      <c r="K252" s="101" t="s">
        <v>15</v>
      </c>
      <c r="L252" s="101">
        <f t="shared" si="20"/>
        <v>126023</v>
      </c>
      <c r="N252" s="101">
        <v>98525</v>
      </c>
      <c r="O252" s="101">
        <v>254161</v>
      </c>
      <c r="P252" s="101">
        <v>79323</v>
      </c>
      <c r="Q252" s="101">
        <v>8703</v>
      </c>
      <c r="R252" s="101">
        <v>955</v>
      </c>
      <c r="S252" s="101">
        <f t="shared" si="21"/>
        <v>441667</v>
      </c>
    </row>
    <row r="253" spans="1:19">
      <c r="A253" s="68">
        <v>1975</v>
      </c>
      <c r="B253" s="101" t="s">
        <v>15</v>
      </c>
      <c r="C253" s="101">
        <v>36</v>
      </c>
      <c r="D253" s="101">
        <v>162</v>
      </c>
      <c r="E253" s="101">
        <v>14923</v>
      </c>
      <c r="F253" s="101">
        <v>32045</v>
      </c>
      <c r="G253" s="101">
        <v>28098</v>
      </c>
      <c r="H253" s="101">
        <v>31038</v>
      </c>
      <c r="I253" s="101">
        <v>6745</v>
      </c>
      <c r="J253" s="101">
        <v>0</v>
      </c>
      <c r="K253" s="101" t="s">
        <v>15</v>
      </c>
      <c r="L253" s="101">
        <f t="shared" si="20"/>
        <v>113047</v>
      </c>
      <c r="N253" s="101">
        <v>74542</v>
      </c>
      <c r="O253" s="101">
        <v>142352</v>
      </c>
      <c r="P253" s="101">
        <v>25731</v>
      </c>
      <c r="Q253" s="101">
        <v>8488</v>
      </c>
      <c r="R253" s="101">
        <v>342</v>
      </c>
      <c r="S253" s="101">
        <f t="shared" si="21"/>
        <v>251455</v>
      </c>
    </row>
    <row r="254" spans="1:19">
      <c r="A254" s="68">
        <v>1976</v>
      </c>
      <c r="B254" s="101" t="s">
        <v>15</v>
      </c>
      <c r="C254" s="101" t="s">
        <v>15</v>
      </c>
      <c r="D254" s="101">
        <v>1407</v>
      </c>
      <c r="E254" s="101">
        <v>14648</v>
      </c>
      <c r="F254" s="101">
        <v>22044</v>
      </c>
      <c r="G254" s="101">
        <v>25248</v>
      </c>
      <c r="H254" s="101">
        <v>9508</v>
      </c>
      <c r="I254" s="101">
        <v>2170</v>
      </c>
      <c r="J254" s="101">
        <v>0</v>
      </c>
      <c r="K254" s="101" t="s">
        <v>15</v>
      </c>
      <c r="L254" s="101">
        <f t="shared" si="20"/>
        <v>75025</v>
      </c>
      <c r="N254" s="101">
        <v>195233</v>
      </c>
      <c r="O254" s="101">
        <v>423668</v>
      </c>
      <c r="P254" s="101">
        <v>152431</v>
      </c>
      <c r="Q254" s="101">
        <v>6886</v>
      </c>
      <c r="R254" s="101">
        <v>371</v>
      </c>
      <c r="S254" s="101">
        <f t="shared" si="21"/>
        <v>778589</v>
      </c>
    </row>
    <row r="255" spans="1:19">
      <c r="A255" s="68">
        <v>1977</v>
      </c>
      <c r="B255" s="101" t="s">
        <v>15</v>
      </c>
      <c r="C255" s="101" t="s">
        <v>15</v>
      </c>
      <c r="D255" s="101">
        <v>7248</v>
      </c>
      <c r="E255" s="101">
        <v>15482</v>
      </c>
      <c r="F255" s="101">
        <v>45522</v>
      </c>
      <c r="G255" s="101">
        <v>57119</v>
      </c>
      <c r="H255" s="101">
        <v>13212</v>
      </c>
      <c r="I255" s="101">
        <v>3936</v>
      </c>
      <c r="J255" s="101">
        <v>0</v>
      </c>
      <c r="K255" s="101" t="s">
        <v>15</v>
      </c>
      <c r="L255" s="101">
        <f t="shared" si="20"/>
        <v>142519</v>
      </c>
      <c r="N255" s="101">
        <v>33829</v>
      </c>
      <c r="O255" s="101">
        <v>85162</v>
      </c>
      <c r="P255" s="101">
        <v>26689</v>
      </c>
      <c r="Q255" s="101">
        <v>2621</v>
      </c>
      <c r="R255" s="101">
        <v>302</v>
      </c>
      <c r="S255" s="101">
        <f t="shared" si="21"/>
        <v>148603</v>
      </c>
    </row>
    <row r="256" spans="1:19">
      <c r="A256" s="68">
        <v>1978</v>
      </c>
      <c r="B256" s="101" t="s">
        <v>15</v>
      </c>
      <c r="C256" s="101">
        <v>17</v>
      </c>
      <c r="D256" s="101">
        <v>1076</v>
      </c>
      <c r="E256" s="101">
        <v>13652</v>
      </c>
      <c r="F256" s="101">
        <v>28093</v>
      </c>
      <c r="G256" s="101">
        <v>18656</v>
      </c>
      <c r="H256" s="101">
        <v>4854</v>
      </c>
      <c r="I256" s="101">
        <v>339</v>
      </c>
      <c r="J256" s="101">
        <v>138</v>
      </c>
      <c r="K256" s="101" t="s">
        <v>15</v>
      </c>
      <c r="L256" s="101">
        <f t="shared" si="20"/>
        <v>66825</v>
      </c>
      <c r="N256" s="101">
        <v>120323</v>
      </c>
      <c r="O256" s="101">
        <v>73975</v>
      </c>
      <c r="P256" s="101">
        <v>20719</v>
      </c>
      <c r="Q256" s="101">
        <v>2263</v>
      </c>
      <c r="R256" s="101">
        <v>119</v>
      </c>
      <c r="S256" s="101">
        <f t="shared" si="21"/>
        <v>217399</v>
      </c>
    </row>
    <row r="257" spans="1:19">
      <c r="A257" s="68">
        <v>1979</v>
      </c>
      <c r="B257" s="101" t="s">
        <v>15</v>
      </c>
      <c r="C257" s="101" t="s">
        <v>15</v>
      </c>
      <c r="D257" s="101">
        <v>3290</v>
      </c>
      <c r="E257" s="101">
        <v>309</v>
      </c>
      <c r="F257" s="101">
        <v>28990</v>
      </c>
      <c r="G257" s="101">
        <v>25974</v>
      </c>
      <c r="H257" s="101">
        <v>3256</v>
      </c>
      <c r="I257" s="101">
        <v>6866</v>
      </c>
      <c r="J257" s="101">
        <v>0</v>
      </c>
      <c r="K257" s="101" t="s">
        <v>15</v>
      </c>
      <c r="L257" s="101">
        <f t="shared" si="20"/>
        <v>68685</v>
      </c>
      <c r="N257" s="101">
        <v>6453</v>
      </c>
      <c r="O257" s="101">
        <v>218997</v>
      </c>
      <c r="P257" s="101">
        <v>37599</v>
      </c>
      <c r="Q257" s="101">
        <v>22</v>
      </c>
      <c r="R257" s="101" t="s">
        <v>15</v>
      </c>
      <c r="S257" s="101">
        <f t="shared" si="21"/>
        <v>263071</v>
      </c>
    </row>
    <row r="258" spans="1:19">
      <c r="A258" s="68">
        <v>1980</v>
      </c>
      <c r="B258" s="101" t="s">
        <v>15</v>
      </c>
      <c r="C258" s="101" t="s">
        <v>15</v>
      </c>
      <c r="D258" s="101">
        <v>2545</v>
      </c>
      <c r="E258" s="101">
        <v>15779</v>
      </c>
      <c r="F258" s="101">
        <v>26291</v>
      </c>
      <c r="G258" s="101">
        <v>17558</v>
      </c>
      <c r="H258" s="101">
        <v>6583</v>
      </c>
      <c r="I258" s="101">
        <v>6003</v>
      </c>
      <c r="J258" s="101">
        <v>1</v>
      </c>
      <c r="K258" s="101" t="s">
        <v>15</v>
      </c>
      <c r="L258" s="101">
        <f t="shared" si="20"/>
        <v>74760</v>
      </c>
      <c r="N258" s="101" t="s">
        <v>15</v>
      </c>
      <c r="O258" s="101">
        <v>42992</v>
      </c>
      <c r="P258" s="101">
        <v>0</v>
      </c>
      <c r="Q258" s="101">
        <v>0</v>
      </c>
      <c r="R258" s="101" t="s">
        <v>15</v>
      </c>
      <c r="S258" s="101">
        <f t="shared" si="21"/>
        <v>42992</v>
      </c>
    </row>
    <row r="259" spans="1:19">
      <c r="A259" s="68">
        <v>1981</v>
      </c>
      <c r="B259" s="101" t="s">
        <v>15</v>
      </c>
      <c r="C259" s="101" t="s">
        <v>15</v>
      </c>
      <c r="D259" s="101">
        <v>2506</v>
      </c>
      <c r="E259" s="101">
        <v>0</v>
      </c>
      <c r="F259" s="101">
        <v>8742</v>
      </c>
      <c r="G259" s="101">
        <v>10692</v>
      </c>
      <c r="H259" s="101">
        <v>1232</v>
      </c>
      <c r="I259" s="101">
        <v>1198</v>
      </c>
      <c r="J259" s="101">
        <v>4</v>
      </c>
      <c r="K259" s="101" t="s">
        <v>15</v>
      </c>
      <c r="L259" s="101">
        <f t="shared" si="20"/>
        <v>24374</v>
      </c>
      <c r="N259" s="101" t="s">
        <v>15</v>
      </c>
      <c r="O259" s="101">
        <v>96633</v>
      </c>
      <c r="P259" s="101">
        <v>62008</v>
      </c>
      <c r="Q259" s="101" t="s">
        <v>15</v>
      </c>
      <c r="R259" s="101" t="s">
        <v>15</v>
      </c>
      <c r="S259" s="101">
        <f t="shared" si="21"/>
        <v>158641</v>
      </c>
    </row>
    <row r="260" spans="1:19">
      <c r="A260" s="68">
        <v>1982</v>
      </c>
      <c r="B260" s="101" t="s">
        <v>15</v>
      </c>
      <c r="C260" s="101" t="s">
        <v>15</v>
      </c>
      <c r="D260" s="101">
        <v>4616</v>
      </c>
      <c r="E260" s="101">
        <v>5822</v>
      </c>
      <c r="F260" s="101">
        <v>76452</v>
      </c>
      <c r="G260" s="101">
        <v>13979</v>
      </c>
      <c r="H260" s="101">
        <v>7043</v>
      </c>
      <c r="I260" s="101">
        <v>1140</v>
      </c>
      <c r="J260" s="101">
        <v>15</v>
      </c>
      <c r="K260" s="101" t="s">
        <v>15</v>
      </c>
      <c r="L260" s="101">
        <f t="shared" si="20"/>
        <v>109067</v>
      </c>
      <c r="N260" s="101" t="s">
        <v>15</v>
      </c>
      <c r="O260" s="101">
        <v>229021</v>
      </c>
      <c r="P260" s="101" t="s">
        <v>15</v>
      </c>
      <c r="Q260" s="101" t="s">
        <v>15</v>
      </c>
      <c r="R260" s="101" t="s">
        <v>15</v>
      </c>
      <c r="S260" s="101">
        <f t="shared" si="21"/>
        <v>229021</v>
      </c>
    </row>
    <row r="261" spans="1:19">
      <c r="A261" s="68">
        <v>1983</v>
      </c>
      <c r="B261" s="101" t="s">
        <v>15</v>
      </c>
      <c r="C261" s="101" t="s">
        <v>15</v>
      </c>
      <c r="D261" s="101">
        <v>1646</v>
      </c>
      <c r="E261" s="101">
        <v>3909</v>
      </c>
      <c r="F261" s="101">
        <v>12646</v>
      </c>
      <c r="G261" s="101">
        <v>1237</v>
      </c>
      <c r="H261" s="101">
        <v>388</v>
      </c>
      <c r="I261" s="101">
        <v>232</v>
      </c>
      <c r="J261" s="101">
        <v>3</v>
      </c>
      <c r="K261" s="101" t="s">
        <v>15</v>
      </c>
      <c r="L261" s="101">
        <f t="shared" si="20"/>
        <v>20061</v>
      </c>
      <c r="N261" s="101" t="s">
        <v>15</v>
      </c>
      <c r="O261" s="101">
        <v>108738</v>
      </c>
      <c r="P261" s="101">
        <v>33</v>
      </c>
      <c r="Q261" s="101">
        <v>5</v>
      </c>
      <c r="R261" s="101" t="s">
        <v>15</v>
      </c>
      <c r="S261" s="101">
        <f t="shared" si="21"/>
        <v>108776</v>
      </c>
    </row>
    <row r="262" spans="1:19">
      <c r="A262" s="68">
        <v>1984</v>
      </c>
      <c r="B262" s="101" t="s">
        <v>15</v>
      </c>
      <c r="C262" s="101" t="s">
        <v>15</v>
      </c>
      <c r="D262" s="101">
        <v>130</v>
      </c>
      <c r="E262" s="101">
        <v>891</v>
      </c>
      <c r="F262" s="101">
        <v>3564</v>
      </c>
      <c r="G262" s="101">
        <v>10195</v>
      </c>
      <c r="H262" s="101">
        <v>590</v>
      </c>
      <c r="I262" s="101">
        <v>0</v>
      </c>
      <c r="J262" s="101">
        <v>0</v>
      </c>
      <c r="K262" s="101" t="s">
        <v>15</v>
      </c>
      <c r="L262" s="101">
        <f t="shared" si="20"/>
        <v>15370</v>
      </c>
      <c r="N262" s="101" t="s">
        <v>15</v>
      </c>
      <c r="O262" s="101" t="s">
        <v>15</v>
      </c>
      <c r="P262" s="101" t="s">
        <v>15</v>
      </c>
      <c r="Q262" s="101" t="s">
        <v>15</v>
      </c>
      <c r="R262" s="101" t="s">
        <v>15</v>
      </c>
      <c r="S262" s="101" t="s">
        <v>15</v>
      </c>
    </row>
    <row r="263" spans="1:19">
      <c r="A263" s="68">
        <v>1985</v>
      </c>
      <c r="B263" s="101" t="s">
        <v>15</v>
      </c>
      <c r="C263" s="101" t="s">
        <v>15</v>
      </c>
      <c r="D263" s="101">
        <v>18675</v>
      </c>
      <c r="E263" s="101">
        <v>10883</v>
      </c>
      <c r="F263" s="101">
        <v>47953</v>
      </c>
      <c r="G263" s="101">
        <v>50198</v>
      </c>
      <c r="H263" s="101">
        <v>17842</v>
      </c>
      <c r="I263" s="101">
        <v>3077</v>
      </c>
      <c r="J263" s="101">
        <v>33</v>
      </c>
      <c r="K263" s="101" t="s">
        <v>15</v>
      </c>
      <c r="L263" s="101">
        <f t="shared" si="20"/>
        <v>148661</v>
      </c>
      <c r="N263" s="101" t="s">
        <v>15</v>
      </c>
      <c r="O263" s="101">
        <v>29440</v>
      </c>
      <c r="P263" s="101" t="s">
        <v>15</v>
      </c>
      <c r="Q263" s="101" t="s">
        <v>15</v>
      </c>
      <c r="R263" s="101" t="s">
        <v>15</v>
      </c>
      <c r="S263" s="101">
        <f t="shared" si="21"/>
        <v>29440</v>
      </c>
    </row>
    <row r="264" spans="1:19">
      <c r="A264" s="64">
        <v>1986</v>
      </c>
      <c r="B264" s="101" t="s">
        <v>15</v>
      </c>
      <c r="C264" s="101" t="s">
        <v>15</v>
      </c>
      <c r="D264" s="101">
        <v>18246</v>
      </c>
      <c r="E264" s="101">
        <v>21329</v>
      </c>
      <c r="F264" s="101">
        <v>94870</v>
      </c>
      <c r="G264" s="101">
        <v>83311</v>
      </c>
      <c r="H264" s="101">
        <v>20571</v>
      </c>
      <c r="I264" s="101">
        <v>1691</v>
      </c>
      <c r="J264" s="101" t="s">
        <v>15</v>
      </c>
      <c r="K264" s="101" t="s">
        <v>15</v>
      </c>
      <c r="L264" s="101">
        <f t="shared" si="20"/>
        <v>240018</v>
      </c>
      <c r="N264" s="101">
        <v>0</v>
      </c>
      <c r="O264" s="101">
        <v>86171</v>
      </c>
      <c r="P264" s="101" t="s">
        <v>15</v>
      </c>
      <c r="Q264" s="101" t="s">
        <v>15</v>
      </c>
      <c r="R264" s="101" t="s">
        <v>15</v>
      </c>
      <c r="S264" s="101">
        <f>SUM(N264:R264)</f>
        <v>86171</v>
      </c>
    </row>
    <row r="265" spans="1:19">
      <c r="A265" s="64">
        <v>1987</v>
      </c>
      <c r="B265" s="101" t="s">
        <v>15</v>
      </c>
      <c r="C265" s="101" t="s">
        <v>15</v>
      </c>
      <c r="D265" s="101">
        <v>17764</v>
      </c>
      <c r="E265" s="101">
        <v>11407</v>
      </c>
      <c r="F265" s="101">
        <v>228486</v>
      </c>
      <c r="G265" s="101">
        <v>47387</v>
      </c>
      <c r="H265" s="101">
        <v>40442</v>
      </c>
      <c r="I265" s="101">
        <v>4877</v>
      </c>
      <c r="J265" s="101" t="s">
        <v>15</v>
      </c>
      <c r="K265" s="101" t="s">
        <v>15</v>
      </c>
      <c r="L265" s="101">
        <f t="shared" si="20"/>
        <v>350363</v>
      </c>
      <c r="N265" s="101">
        <v>22</v>
      </c>
      <c r="O265" s="101">
        <v>146348</v>
      </c>
      <c r="P265" s="101">
        <v>20487</v>
      </c>
      <c r="Q265" s="101">
        <v>10213</v>
      </c>
      <c r="R265" s="101" t="s">
        <v>15</v>
      </c>
      <c r="S265" s="101">
        <f t="shared" ref="S265:S274" si="22">SUM(N265:R265)</f>
        <v>177070</v>
      </c>
    </row>
    <row r="266" spans="1:19">
      <c r="A266" s="64">
        <v>1988</v>
      </c>
      <c r="B266" s="101" t="s">
        <v>15</v>
      </c>
      <c r="C266" s="101" t="s">
        <v>15</v>
      </c>
      <c r="D266" s="101">
        <v>39440</v>
      </c>
      <c r="E266" s="101">
        <v>47271</v>
      </c>
      <c r="F266" s="101">
        <v>54173</v>
      </c>
      <c r="G266" s="101">
        <v>87616</v>
      </c>
      <c r="H266" s="101">
        <v>15998</v>
      </c>
      <c r="I266" s="101">
        <v>23988</v>
      </c>
      <c r="J266" s="101" t="s">
        <v>15</v>
      </c>
      <c r="K266" s="101" t="s">
        <v>15</v>
      </c>
      <c r="L266" s="101">
        <f t="shared" si="20"/>
        <v>268486</v>
      </c>
      <c r="N266" s="101" t="s">
        <v>15</v>
      </c>
      <c r="O266" s="101">
        <v>117061</v>
      </c>
      <c r="P266" s="101">
        <v>79320</v>
      </c>
      <c r="Q266" s="101" t="s">
        <v>15</v>
      </c>
      <c r="R266" s="101" t="s">
        <v>15</v>
      </c>
      <c r="S266" s="101">
        <f t="shared" si="22"/>
        <v>196381</v>
      </c>
    </row>
    <row r="267" spans="1:19">
      <c r="A267" s="64">
        <v>1989</v>
      </c>
      <c r="B267" s="101" t="s">
        <v>15</v>
      </c>
      <c r="C267" s="101" t="s">
        <v>15</v>
      </c>
      <c r="D267" s="101">
        <v>64832</v>
      </c>
      <c r="E267" s="101">
        <v>45275</v>
      </c>
      <c r="F267" s="101">
        <v>42800</v>
      </c>
      <c r="G267" s="101">
        <v>59038</v>
      </c>
      <c r="H267" s="101">
        <v>8480</v>
      </c>
      <c r="I267" s="101">
        <v>9883</v>
      </c>
      <c r="J267" s="101">
        <v>2178</v>
      </c>
      <c r="K267" s="101" t="s">
        <v>15</v>
      </c>
      <c r="L267" s="101">
        <f t="shared" si="20"/>
        <v>232486</v>
      </c>
      <c r="N267" s="101" t="s">
        <v>15</v>
      </c>
      <c r="O267" s="101">
        <v>125227</v>
      </c>
      <c r="P267" s="101">
        <v>34318</v>
      </c>
      <c r="Q267" s="101" t="s">
        <v>15</v>
      </c>
      <c r="R267" s="101" t="s">
        <v>15</v>
      </c>
      <c r="S267" s="101">
        <f t="shared" si="22"/>
        <v>159545</v>
      </c>
    </row>
    <row r="268" spans="1:19">
      <c r="A268" s="64">
        <v>1990</v>
      </c>
      <c r="B268" s="101" t="s">
        <v>15</v>
      </c>
      <c r="C268" s="101" t="s">
        <v>15</v>
      </c>
      <c r="D268" s="101">
        <v>12054</v>
      </c>
      <c r="E268" s="101">
        <v>15527</v>
      </c>
      <c r="F268" s="101">
        <v>97323</v>
      </c>
      <c r="G268" s="101">
        <v>44070</v>
      </c>
      <c r="H268" s="101">
        <v>4654</v>
      </c>
      <c r="I268" s="101">
        <v>2151</v>
      </c>
      <c r="J268" s="101" t="s">
        <v>15</v>
      </c>
      <c r="K268" s="101" t="s">
        <v>15</v>
      </c>
      <c r="L268" s="101">
        <f t="shared" si="20"/>
        <v>175779</v>
      </c>
      <c r="N268" s="101">
        <v>43</v>
      </c>
      <c r="O268" s="101">
        <v>43400</v>
      </c>
      <c r="P268" s="101" t="s">
        <v>15</v>
      </c>
      <c r="Q268" s="101" t="s">
        <v>15</v>
      </c>
      <c r="R268" s="101" t="s">
        <v>15</v>
      </c>
      <c r="S268" s="101">
        <f t="shared" si="22"/>
        <v>43443</v>
      </c>
    </row>
    <row r="269" spans="1:19">
      <c r="A269" s="64">
        <v>1991</v>
      </c>
      <c r="B269" s="101" t="s">
        <v>15</v>
      </c>
      <c r="C269" s="101" t="s">
        <v>15</v>
      </c>
      <c r="D269" s="101">
        <v>108</v>
      </c>
      <c r="E269" s="101">
        <v>5096</v>
      </c>
      <c r="F269" s="101">
        <v>8931</v>
      </c>
      <c r="G269" s="101">
        <v>3889</v>
      </c>
      <c r="H269" s="101">
        <v>8925</v>
      </c>
      <c r="I269" s="101">
        <v>3493</v>
      </c>
      <c r="J269" s="101" t="s">
        <v>15</v>
      </c>
      <c r="K269" s="101" t="s">
        <v>15</v>
      </c>
      <c r="L269" s="101">
        <f t="shared" si="20"/>
        <v>30442</v>
      </c>
      <c r="N269" s="101">
        <v>33031</v>
      </c>
      <c r="O269" s="101">
        <v>68459</v>
      </c>
      <c r="P269" s="101">
        <v>11</v>
      </c>
      <c r="Q269" s="101" t="s">
        <v>15</v>
      </c>
      <c r="R269" s="101" t="s">
        <v>15</v>
      </c>
      <c r="S269" s="101">
        <f t="shared" si="22"/>
        <v>101501</v>
      </c>
    </row>
    <row r="270" spans="1:19">
      <c r="A270" s="64">
        <v>1992</v>
      </c>
      <c r="B270" s="101" t="s">
        <v>15</v>
      </c>
      <c r="C270" s="101" t="s">
        <v>15</v>
      </c>
      <c r="D270" s="101">
        <v>648</v>
      </c>
      <c r="E270" s="101" t="s">
        <v>15</v>
      </c>
      <c r="F270" s="101">
        <v>2572</v>
      </c>
      <c r="G270" s="101">
        <v>2035</v>
      </c>
      <c r="H270" s="101">
        <v>342</v>
      </c>
      <c r="I270" s="101">
        <v>608</v>
      </c>
      <c r="J270" s="101" t="s">
        <v>15</v>
      </c>
      <c r="K270" s="101" t="s">
        <v>15</v>
      </c>
      <c r="L270" s="101">
        <f t="shared" si="20"/>
        <v>6205</v>
      </c>
      <c r="N270" s="101" t="s">
        <v>15</v>
      </c>
      <c r="O270" s="101">
        <v>3222</v>
      </c>
      <c r="P270" s="101">
        <v>2126</v>
      </c>
      <c r="Q270" s="101" t="s">
        <v>15</v>
      </c>
      <c r="R270" s="101" t="s">
        <v>15</v>
      </c>
      <c r="S270" s="101">
        <f t="shared" si="22"/>
        <v>5348</v>
      </c>
    </row>
    <row r="271" spans="1:19">
      <c r="A271" s="64">
        <v>1993</v>
      </c>
      <c r="B271" s="101" t="s">
        <v>15</v>
      </c>
      <c r="C271" s="101" t="s">
        <v>15</v>
      </c>
      <c r="D271" s="101">
        <v>2740</v>
      </c>
      <c r="E271" s="101">
        <v>858</v>
      </c>
      <c r="F271" s="101">
        <v>221</v>
      </c>
      <c r="G271" s="101">
        <v>396</v>
      </c>
      <c r="H271" s="101">
        <v>4376</v>
      </c>
      <c r="I271" s="101">
        <v>1296</v>
      </c>
      <c r="J271" s="101">
        <v>658</v>
      </c>
      <c r="K271" s="101" t="s">
        <v>15</v>
      </c>
      <c r="L271" s="101">
        <f t="shared" si="20"/>
        <v>10545</v>
      </c>
      <c r="N271" s="101" t="s">
        <v>15</v>
      </c>
      <c r="O271" s="101" t="s">
        <v>15</v>
      </c>
      <c r="P271" s="101" t="s">
        <v>15</v>
      </c>
      <c r="Q271" s="101" t="s">
        <v>15</v>
      </c>
      <c r="R271" s="101">
        <v>25</v>
      </c>
      <c r="S271" s="101">
        <f t="shared" si="22"/>
        <v>25</v>
      </c>
    </row>
    <row r="272" spans="1:19">
      <c r="A272" s="64">
        <v>1994</v>
      </c>
      <c r="B272" s="101" t="s">
        <v>15</v>
      </c>
      <c r="C272" s="101" t="s">
        <v>15</v>
      </c>
      <c r="D272" s="101">
        <v>385</v>
      </c>
      <c r="E272" s="101">
        <v>1577</v>
      </c>
      <c r="F272" s="101" t="s">
        <v>15</v>
      </c>
      <c r="G272" s="101" t="s">
        <v>15</v>
      </c>
      <c r="H272" s="101">
        <v>199</v>
      </c>
      <c r="I272" s="101">
        <v>1476</v>
      </c>
      <c r="J272" s="101">
        <v>371</v>
      </c>
      <c r="K272" s="101" t="s">
        <v>15</v>
      </c>
      <c r="L272" s="101">
        <f t="shared" si="20"/>
        <v>4008</v>
      </c>
      <c r="N272" s="101" t="s">
        <v>15</v>
      </c>
      <c r="O272" s="101" t="s">
        <v>15</v>
      </c>
      <c r="P272" s="101" t="s">
        <v>15</v>
      </c>
      <c r="Q272" s="101" t="s">
        <v>15</v>
      </c>
      <c r="R272" s="101" t="s">
        <v>15</v>
      </c>
      <c r="S272" s="101" t="s">
        <v>15</v>
      </c>
    </row>
    <row r="273" spans="1:19">
      <c r="A273" s="64">
        <v>1995</v>
      </c>
      <c r="B273" s="101" t="s">
        <v>15</v>
      </c>
      <c r="C273" s="101" t="s">
        <v>15</v>
      </c>
      <c r="D273" s="101">
        <v>1628</v>
      </c>
      <c r="E273" s="101">
        <v>7038</v>
      </c>
      <c r="F273" s="101" t="s">
        <v>15</v>
      </c>
      <c r="G273" s="101">
        <v>11855</v>
      </c>
      <c r="H273" s="101">
        <v>4095</v>
      </c>
      <c r="I273" s="101">
        <v>1630</v>
      </c>
      <c r="J273" s="101">
        <v>324</v>
      </c>
      <c r="K273" s="101" t="s">
        <v>15</v>
      </c>
      <c r="L273" s="101">
        <f t="shared" si="20"/>
        <v>26570</v>
      </c>
      <c r="N273" s="101" t="s">
        <v>15</v>
      </c>
      <c r="O273" s="101" t="s">
        <v>15</v>
      </c>
      <c r="P273" s="101" t="s">
        <v>15</v>
      </c>
      <c r="Q273" s="101" t="s">
        <v>15</v>
      </c>
      <c r="R273" s="101" t="s">
        <v>15</v>
      </c>
      <c r="S273" s="101" t="s">
        <v>15</v>
      </c>
    </row>
    <row r="274" spans="1:19">
      <c r="A274" s="64">
        <v>1996</v>
      </c>
      <c r="B274" s="101" t="s">
        <v>15</v>
      </c>
      <c r="C274" s="101" t="s">
        <v>15</v>
      </c>
      <c r="D274" s="101">
        <v>2221</v>
      </c>
      <c r="E274" s="101">
        <v>10137</v>
      </c>
      <c r="F274" s="101" t="s">
        <v>15</v>
      </c>
      <c r="G274" s="101">
        <v>6073</v>
      </c>
      <c r="H274" s="101">
        <v>4511</v>
      </c>
      <c r="I274" s="101">
        <v>1903</v>
      </c>
      <c r="J274" s="101">
        <v>845</v>
      </c>
      <c r="K274" s="101" t="s">
        <v>15</v>
      </c>
      <c r="L274" s="101">
        <f t="shared" si="20"/>
        <v>25690</v>
      </c>
      <c r="N274" s="101">
        <v>8</v>
      </c>
      <c r="O274" s="101" t="s">
        <v>15</v>
      </c>
      <c r="P274" s="101" t="s">
        <v>15</v>
      </c>
      <c r="Q274" s="101" t="s">
        <v>15</v>
      </c>
      <c r="R274" s="101" t="s">
        <v>15</v>
      </c>
      <c r="S274" s="101">
        <f t="shared" si="22"/>
        <v>8</v>
      </c>
    </row>
    <row r="275" spans="1:19">
      <c r="A275" s="64">
        <v>1997</v>
      </c>
      <c r="B275" s="101" t="s">
        <v>15</v>
      </c>
      <c r="C275" s="101">
        <v>1982</v>
      </c>
      <c r="D275" s="101">
        <v>6727</v>
      </c>
      <c r="E275" s="101">
        <v>7889</v>
      </c>
      <c r="F275" s="101" t="s">
        <v>15</v>
      </c>
      <c r="G275" s="101">
        <v>5477</v>
      </c>
      <c r="H275" s="101">
        <v>1098</v>
      </c>
      <c r="I275" s="101">
        <v>1233</v>
      </c>
      <c r="J275" s="101">
        <v>455</v>
      </c>
      <c r="K275" s="101" t="s">
        <v>15</v>
      </c>
      <c r="L275" s="101">
        <f t="shared" si="20"/>
        <v>24861</v>
      </c>
      <c r="N275" s="101" t="s">
        <v>15</v>
      </c>
      <c r="O275" s="101" t="s">
        <v>15</v>
      </c>
      <c r="P275" s="101" t="s">
        <v>15</v>
      </c>
      <c r="Q275" s="101" t="s">
        <v>15</v>
      </c>
      <c r="R275" s="101" t="s">
        <v>15</v>
      </c>
      <c r="S275" s="101" t="s">
        <v>15</v>
      </c>
    </row>
    <row r="276" spans="1:19">
      <c r="A276" s="64">
        <v>1998</v>
      </c>
      <c r="B276" s="101" t="s">
        <v>15</v>
      </c>
      <c r="C276" s="101">
        <v>3302</v>
      </c>
      <c r="D276" s="101">
        <v>5177</v>
      </c>
      <c r="E276" s="101">
        <v>7911</v>
      </c>
      <c r="F276" s="101" t="s">
        <v>15</v>
      </c>
      <c r="G276" s="101">
        <v>2711</v>
      </c>
      <c r="H276" s="101">
        <v>499</v>
      </c>
      <c r="I276" s="101">
        <v>1654</v>
      </c>
      <c r="J276" s="101">
        <v>858</v>
      </c>
      <c r="K276" s="101" t="s">
        <v>15</v>
      </c>
      <c r="L276" s="101">
        <f t="shared" si="20"/>
        <v>22112</v>
      </c>
      <c r="N276" s="101" t="s">
        <v>15</v>
      </c>
      <c r="O276" s="101" t="s">
        <v>15</v>
      </c>
      <c r="P276" s="101" t="s">
        <v>15</v>
      </c>
      <c r="Q276" s="101" t="s">
        <v>15</v>
      </c>
      <c r="R276" s="101" t="s">
        <v>15</v>
      </c>
      <c r="S276" s="101" t="s">
        <v>15</v>
      </c>
    </row>
    <row r="277" spans="1:19">
      <c r="A277" s="64">
        <v>1999</v>
      </c>
      <c r="B277" s="101" t="s">
        <v>15</v>
      </c>
      <c r="C277" s="101">
        <v>213</v>
      </c>
      <c r="D277" s="101">
        <v>1292</v>
      </c>
      <c r="E277" s="101">
        <v>17171</v>
      </c>
      <c r="F277" s="101">
        <v>4761</v>
      </c>
      <c r="G277" s="101">
        <v>15229</v>
      </c>
      <c r="H277" s="101">
        <v>1062</v>
      </c>
      <c r="I277" s="101">
        <v>1492</v>
      </c>
      <c r="J277" s="101">
        <v>1225</v>
      </c>
      <c r="K277" s="101">
        <v>43</v>
      </c>
      <c r="L277" s="101">
        <f t="shared" si="20"/>
        <v>42488</v>
      </c>
      <c r="N277" s="101" t="s">
        <v>15</v>
      </c>
      <c r="O277" s="101" t="s">
        <v>15</v>
      </c>
      <c r="P277" s="101" t="s">
        <v>15</v>
      </c>
      <c r="Q277" s="101" t="s">
        <v>15</v>
      </c>
      <c r="R277" s="101" t="s">
        <v>15</v>
      </c>
      <c r="S277" s="101" t="s">
        <v>15</v>
      </c>
    </row>
    <row r="278" spans="1:19">
      <c r="A278" s="64">
        <v>2000</v>
      </c>
      <c r="B278" s="101" t="s">
        <v>15</v>
      </c>
      <c r="C278" s="101">
        <v>591</v>
      </c>
      <c r="D278" s="101">
        <v>1468</v>
      </c>
      <c r="E278" s="101">
        <v>1862</v>
      </c>
      <c r="F278" s="101">
        <v>14686</v>
      </c>
      <c r="G278" s="101">
        <v>27277</v>
      </c>
      <c r="H278" s="101">
        <v>13918</v>
      </c>
      <c r="I278" s="101">
        <v>3369</v>
      </c>
      <c r="J278" s="101">
        <v>1523</v>
      </c>
      <c r="K278" s="101">
        <v>367</v>
      </c>
      <c r="L278" s="101">
        <f t="shared" si="20"/>
        <v>65061</v>
      </c>
      <c r="N278" s="101" t="s">
        <v>15</v>
      </c>
      <c r="O278" s="101" t="s">
        <v>15</v>
      </c>
      <c r="P278" s="101" t="s">
        <v>15</v>
      </c>
      <c r="Q278" s="101" t="s">
        <v>15</v>
      </c>
      <c r="R278" s="101" t="s">
        <v>15</v>
      </c>
      <c r="S278" s="101" t="s">
        <v>15</v>
      </c>
    </row>
    <row r="279" spans="1:19">
      <c r="A279" s="64">
        <v>2001</v>
      </c>
      <c r="B279" s="101" t="s">
        <v>15</v>
      </c>
      <c r="C279" s="101">
        <v>9209</v>
      </c>
      <c r="D279" s="101">
        <v>14253</v>
      </c>
      <c r="E279" s="101">
        <v>10111</v>
      </c>
      <c r="F279" s="101">
        <v>14241</v>
      </c>
      <c r="G279" s="101">
        <v>13237</v>
      </c>
      <c r="H279" s="101">
        <v>6211</v>
      </c>
      <c r="I279" s="101">
        <v>3686</v>
      </c>
      <c r="J279" s="101">
        <v>1303</v>
      </c>
      <c r="K279" s="101">
        <v>21</v>
      </c>
      <c r="L279" s="101">
        <f t="shared" si="20"/>
        <v>72272</v>
      </c>
      <c r="N279" s="101" t="s">
        <v>15</v>
      </c>
      <c r="O279" s="101" t="s">
        <v>15</v>
      </c>
      <c r="P279" s="101" t="s">
        <v>15</v>
      </c>
      <c r="Q279" s="101" t="s">
        <v>15</v>
      </c>
      <c r="R279" s="101" t="s">
        <v>15</v>
      </c>
      <c r="S279" s="101" t="s">
        <v>15</v>
      </c>
    </row>
    <row r="280" spans="1:19">
      <c r="A280" s="64">
        <v>2002</v>
      </c>
      <c r="B280" s="101">
        <v>2593</v>
      </c>
      <c r="C280" s="101">
        <v>6167</v>
      </c>
      <c r="D280" s="101">
        <v>9949</v>
      </c>
      <c r="E280" s="101">
        <v>47825</v>
      </c>
      <c r="F280" s="101">
        <v>5515</v>
      </c>
      <c r="G280" s="101">
        <v>15292</v>
      </c>
      <c r="H280" s="101">
        <v>16947</v>
      </c>
      <c r="I280" s="101">
        <v>16571</v>
      </c>
      <c r="J280" s="101">
        <v>1250</v>
      </c>
      <c r="K280" s="101">
        <v>65</v>
      </c>
      <c r="L280" s="101">
        <f t="shared" si="20"/>
        <v>122174</v>
      </c>
      <c r="N280" s="101" t="s">
        <v>15</v>
      </c>
      <c r="O280" s="101" t="s">
        <v>15</v>
      </c>
      <c r="P280" s="101" t="s">
        <v>15</v>
      </c>
      <c r="Q280" s="101" t="s">
        <v>15</v>
      </c>
      <c r="R280" s="101" t="s">
        <v>15</v>
      </c>
      <c r="S280" s="101" t="s">
        <v>15</v>
      </c>
    </row>
    <row r="281" spans="1:19">
      <c r="A281" s="64">
        <v>2003</v>
      </c>
      <c r="B281" s="101">
        <v>2183</v>
      </c>
      <c r="C281" s="101">
        <v>49900</v>
      </c>
      <c r="D281" s="101">
        <v>34800</v>
      </c>
      <c r="E281" s="101">
        <v>7943</v>
      </c>
      <c r="F281" s="101">
        <v>5605</v>
      </c>
      <c r="G281" s="101">
        <v>13066</v>
      </c>
      <c r="H281" s="101">
        <v>10793</v>
      </c>
      <c r="I281" s="101">
        <v>6766</v>
      </c>
      <c r="J281" s="101">
        <v>963</v>
      </c>
      <c r="K281" s="101">
        <v>137</v>
      </c>
      <c r="L281" s="101">
        <f t="shared" si="20"/>
        <v>132156</v>
      </c>
      <c r="N281" s="101" t="s">
        <v>15</v>
      </c>
      <c r="O281" s="101" t="s">
        <v>15</v>
      </c>
      <c r="P281" s="101" t="s">
        <v>15</v>
      </c>
      <c r="Q281" s="101" t="s">
        <v>15</v>
      </c>
      <c r="R281" s="101" t="s">
        <v>15</v>
      </c>
      <c r="S281" s="101" t="s">
        <v>15</v>
      </c>
    </row>
    <row r="282" spans="1:19">
      <c r="A282" s="64">
        <v>2004</v>
      </c>
      <c r="B282" s="101">
        <v>8042</v>
      </c>
      <c r="C282" s="101">
        <v>18736</v>
      </c>
      <c r="D282" s="101">
        <v>7398</v>
      </c>
      <c r="E282" s="101">
        <v>14987</v>
      </c>
      <c r="F282" s="101">
        <v>5651</v>
      </c>
      <c r="G282" s="101">
        <v>65177</v>
      </c>
      <c r="H282" s="101">
        <v>11176</v>
      </c>
      <c r="I282" s="101">
        <v>6714</v>
      </c>
      <c r="J282" s="101">
        <v>2079</v>
      </c>
      <c r="K282" s="101">
        <v>182</v>
      </c>
      <c r="L282" s="101">
        <f t="shared" si="20"/>
        <v>140142</v>
      </c>
      <c r="N282" s="101" t="s">
        <v>15</v>
      </c>
      <c r="O282" s="101" t="s">
        <v>15</v>
      </c>
      <c r="P282" s="101" t="s">
        <v>15</v>
      </c>
      <c r="Q282" s="101" t="s">
        <v>15</v>
      </c>
      <c r="R282" s="101" t="s">
        <v>15</v>
      </c>
      <c r="S282" s="101" t="s">
        <v>15</v>
      </c>
    </row>
    <row r="283" spans="1:19">
      <c r="A283" s="64">
        <v>2005</v>
      </c>
      <c r="B283" s="101">
        <v>17099</v>
      </c>
      <c r="C283" s="101">
        <v>2075</v>
      </c>
      <c r="D283" s="101">
        <f>32878+9065</f>
        <v>41943</v>
      </c>
      <c r="E283" s="101" t="s">
        <v>15</v>
      </c>
      <c r="F283" s="101" t="s">
        <v>15</v>
      </c>
      <c r="G283" s="101" t="s">
        <v>15</v>
      </c>
      <c r="H283" s="101">
        <v>49865</v>
      </c>
      <c r="I283" s="101">
        <v>8799</v>
      </c>
      <c r="J283" s="101">
        <v>784</v>
      </c>
      <c r="K283" s="101">
        <v>335</v>
      </c>
      <c r="L283" s="101">
        <f t="shared" si="20"/>
        <v>120900</v>
      </c>
      <c r="N283" s="101" t="s">
        <v>15</v>
      </c>
      <c r="O283" s="101" t="s">
        <v>15</v>
      </c>
      <c r="P283" s="101" t="s">
        <v>15</v>
      </c>
      <c r="Q283" s="101" t="s">
        <v>15</v>
      </c>
      <c r="R283" s="101" t="s">
        <v>15</v>
      </c>
      <c r="S283" s="101" t="s">
        <v>15</v>
      </c>
    </row>
    <row r="284" spans="1:19">
      <c r="A284" s="64">
        <v>2006</v>
      </c>
      <c r="B284" s="97" t="s">
        <v>15</v>
      </c>
      <c r="C284" s="97" t="s">
        <v>15</v>
      </c>
      <c r="D284" s="97" t="s">
        <v>15</v>
      </c>
      <c r="E284" s="97" t="s">
        <v>15</v>
      </c>
      <c r="F284" s="97" t="s">
        <v>15</v>
      </c>
      <c r="G284" s="97" t="s">
        <v>15</v>
      </c>
      <c r="H284" s="97">
        <v>65</v>
      </c>
      <c r="I284" s="97">
        <v>962</v>
      </c>
      <c r="J284" s="97">
        <v>821</v>
      </c>
      <c r="K284" s="97">
        <v>131</v>
      </c>
      <c r="L284" s="101">
        <f t="shared" si="20"/>
        <v>1979</v>
      </c>
      <c r="N284" s="101" t="s">
        <v>15</v>
      </c>
      <c r="O284" s="101" t="s">
        <v>15</v>
      </c>
      <c r="P284" s="101" t="s">
        <v>15</v>
      </c>
      <c r="Q284" s="101" t="s">
        <v>15</v>
      </c>
      <c r="R284" s="101" t="s">
        <v>15</v>
      </c>
      <c r="S284" s="101" t="s">
        <v>15</v>
      </c>
    </row>
    <row r="285" spans="1:19">
      <c r="A285" s="64">
        <v>2007</v>
      </c>
      <c r="B285" s="97" t="s">
        <v>15</v>
      </c>
      <c r="C285" s="97">
        <v>1563</v>
      </c>
      <c r="D285" s="97">
        <v>3018</v>
      </c>
      <c r="E285" s="97">
        <v>2114</v>
      </c>
      <c r="F285" s="97">
        <v>1430</v>
      </c>
      <c r="G285" s="97">
        <v>11963</v>
      </c>
      <c r="H285" s="97">
        <v>489</v>
      </c>
      <c r="I285" s="97">
        <v>504</v>
      </c>
      <c r="J285" s="97">
        <v>621</v>
      </c>
      <c r="K285" s="97">
        <v>3</v>
      </c>
      <c r="L285" s="101">
        <f t="shared" si="20"/>
        <v>21705</v>
      </c>
      <c r="N285" s="101" t="s">
        <v>15</v>
      </c>
      <c r="O285" s="101" t="s">
        <v>15</v>
      </c>
      <c r="P285" s="101">
        <v>2234</v>
      </c>
      <c r="Q285" s="101">
        <v>159</v>
      </c>
      <c r="R285" s="101" t="s">
        <v>15</v>
      </c>
      <c r="S285" s="101">
        <f>SUM(N285:R285)</f>
        <v>2393</v>
      </c>
    </row>
    <row r="286" spans="1:19">
      <c r="A286" s="64">
        <v>2008</v>
      </c>
      <c r="B286" s="97" t="s">
        <v>15</v>
      </c>
      <c r="C286" s="97" t="s">
        <v>15</v>
      </c>
      <c r="D286" s="97" t="s">
        <v>15</v>
      </c>
      <c r="E286" s="97" t="s">
        <v>15</v>
      </c>
      <c r="F286" s="97" t="s">
        <v>15</v>
      </c>
      <c r="G286" s="97" t="s">
        <v>15</v>
      </c>
      <c r="H286" s="97" t="s">
        <v>15</v>
      </c>
      <c r="I286" s="97" t="s">
        <v>15</v>
      </c>
      <c r="J286" s="97">
        <v>208</v>
      </c>
      <c r="K286" s="97" t="s">
        <v>15</v>
      </c>
      <c r="L286" s="101">
        <f t="shared" si="20"/>
        <v>208</v>
      </c>
      <c r="N286" s="101" t="s">
        <v>15</v>
      </c>
      <c r="O286" s="101" t="s">
        <v>15</v>
      </c>
      <c r="P286" s="101" t="s">
        <v>15</v>
      </c>
      <c r="Q286" s="101" t="s">
        <v>15</v>
      </c>
      <c r="R286" s="101" t="s">
        <v>15</v>
      </c>
      <c r="S286" s="101" t="s">
        <v>15</v>
      </c>
    </row>
    <row r="287" spans="1:19">
      <c r="A287" s="64">
        <v>2009</v>
      </c>
      <c r="B287" s="97" t="s">
        <v>15</v>
      </c>
      <c r="C287" s="97" t="s">
        <v>15</v>
      </c>
      <c r="D287" s="97" t="s">
        <v>15</v>
      </c>
      <c r="E287" s="97" t="s">
        <v>15</v>
      </c>
      <c r="F287" s="97" t="s">
        <v>15</v>
      </c>
      <c r="G287" s="97" t="s">
        <v>15</v>
      </c>
      <c r="H287" s="97" t="s">
        <v>15</v>
      </c>
      <c r="I287" s="97">
        <v>293</v>
      </c>
      <c r="J287" s="97" t="s">
        <v>15</v>
      </c>
      <c r="K287" s="97" t="s">
        <v>15</v>
      </c>
      <c r="L287" s="101">
        <f t="shared" si="20"/>
        <v>293</v>
      </c>
      <c r="N287" s="101" t="s">
        <v>15</v>
      </c>
      <c r="O287" s="101" t="s">
        <v>15</v>
      </c>
      <c r="P287" s="101" t="s">
        <v>15</v>
      </c>
      <c r="Q287" s="101">
        <v>683</v>
      </c>
      <c r="R287" s="101" t="s">
        <v>15</v>
      </c>
      <c r="S287" s="101">
        <f>SUM(N287:R287)</f>
        <v>683</v>
      </c>
    </row>
    <row r="288" spans="1:19">
      <c r="A288" s="64">
        <v>2010</v>
      </c>
      <c r="B288" s="97" t="s">
        <v>15</v>
      </c>
      <c r="C288" s="97" t="s">
        <v>15</v>
      </c>
      <c r="D288" s="97">
        <f>37+1126+1981+1020+797</f>
        <v>4961</v>
      </c>
      <c r="E288" s="97">
        <f>853+745+306+1083</f>
        <v>2987</v>
      </c>
      <c r="F288" s="97">
        <f>722+51+9+2+56</f>
        <v>840</v>
      </c>
      <c r="G288" s="97">
        <v>1316</v>
      </c>
      <c r="H288" s="97" t="s">
        <v>15</v>
      </c>
      <c r="I288" s="97">
        <f>578+328+409</f>
        <v>1315</v>
      </c>
      <c r="J288" s="97" t="s">
        <v>15</v>
      </c>
      <c r="K288" s="97" t="s">
        <v>15</v>
      </c>
      <c r="L288" s="101">
        <f>SUM(B288:K288)</f>
        <v>11419</v>
      </c>
      <c r="N288" s="101" t="s">
        <v>15</v>
      </c>
      <c r="O288" s="101" t="s">
        <v>15</v>
      </c>
      <c r="P288" s="101" t="s">
        <v>15</v>
      </c>
      <c r="Q288" s="101" t="s">
        <v>15</v>
      </c>
      <c r="R288" s="101" t="s">
        <v>15</v>
      </c>
      <c r="S288" s="101" t="s">
        <v>15</v>
      </c>
    </row>
    <row r="289" spans="1:19">
      <c r="A289" s="64">
        <v>2011</v>
      </c>
      <c r="B289" s="97" t="s">
        <v>15</v>
      </c>
      <c r="C289" s="97">
        <v>4102</v>
      </c>
      <c r="D289" s="97">
        <v>5413</v>
      </c>
      <c r="E289" s="97">
        <v>8309</v>
      </c>
      <c r="F289" s="97">
        <v>333</v>
      </c>
      <c r="G289" s="97">
        <v>399</v>
      </c>
      <c r="H289" s="97">
        <v>223</v>
      </c>
      <c r="I289" s="97">
        <v>1058</v>
      </c>
      <c r="J289" s="97">
        <v>1995</v>
      </c>
      <c r="K289" s="97" t="s">
        <v>15</v>
      </c>
      <c r="L289" s="101">
        <f>SUM(B289:K289)</f>
        <v>21832</v>
      </c>
      <c r="N289" s="101" t="s">
        <v>15</v>
      </c>
      <c r="O289" s="101" t="s">
        <v>15</v>
      </c>
      <c r="P289" s="101" t="s">
        <v>15</v>
      </c>
      <c r="Q289" s="101" t="s">
        <v>15</v>
      </c>
      <c r="R289" s="101" t="s">
        <v>15</v>
      </c>
      <c r="S289" s="101" t="s">
        <v>15</v>
      </c>
    </row>
    <row r="290" spans="1:19">
      <c r="A290" s="64">
        <v>2012</v>
      </c>
      <c r="B290" s="97" t="s">
        <v>15</v>
      </c>
      <c r="C290" s="97">
        <v>2103</v>
      </c>
      <c r="D290" s="97">
        <v>8633</v>
      </c>
      <c r="E290" s="97">
        <v>4338</v>
      </c>
      <c r="F290" s="97">
        <v>609</v>
      </c>
      <c r="G290" s="97">
        <v>2897</v>
      </c>
      <c r="H290" s="97">
        <v>3981</v>
      </c>
      <c r="I290" s="97">
        <v>1942</v>
      </c>
      <c r="J290" s="97">
        <v>701</v>
      </c>
      <c r="K290" s="97" t="s">
        <v>15</v>
      </c>
      <c r="L290" s="101">
        <f t="shared" ref="L290:L302" si="23">SUM(B290:K290)</f>
        <v>25204</v>
      </c>
      <c r="N290" s="101" t="s">
        <v>15</v>
      </c>
      <c r="O290" s="101" t="s">
        <v>15</v>
      </c>
      <c r="P290" s="101" t="s">
        <v>15</v>
      </c>
      <c r="Q290" s="101" t="s">
        <v>15</v>
      </c>
      <c r="R290" s="101" t="s">
        <v>15</v>
      </c>
      <c r="S290" s="101" t="s">
        <v>15</v>
      </c>
    </row>
    <row r="291" spans="1:19">
      <c r="A291" s="64">
        <v>2013</v>
      </c>
      <c r="B291" s="97" t="s">
        <v>15</v>
      </c>
      <c r="C291" s="97">
        <v>3796</v>
      </c>
      <c r="D291" s="97">
        <v>5309</v>
      </c>
      <c r="E291" s="97">
        <v>4091</v>
      </c>
      <c r="F291" s="97">
        <v>3516</v>
      </c>
      <c r="G291" s="97">
        <v>30097</v>
      </c>
      <c r="H291" s="97">
        <v>23926</v>
      </c>
      <c r="I291" s="97">
        <v>7673</v>
      </c>
      <c r="J291" s="97">
        <v>1002</v>
      </c>
      <c r="K291" s="97" t="s">
        <v>15</v>
      </c>
      <c r="L291" s="101">
        <f t="shared" si="23"/>
        <v>79410</v>
      </c>
      <c r="N291" s="101" t="s">
        <v>15</v>
      </c>
      <c r="O291" s="101" t="s">
        <v>15</v>
      </c>
      <c r="P291" s="101" t="s">
        <v>15</v>
      </c>
      <c r="Q291" s="101" t="s">
        <v>15</v>
      </c>
      <c r="R291" s="101" t="s">
        <v>15</v>
      </c>
      <c r="S291" s="101" t="s">
        <v>15</v>
      </c>
    </row>
    <row r="292" spans="1:19">
      <c r="A292" s="64">
        <v>2014</v>
      </c>
      <c r="B292" s="97" t="s">
        <v>15</v>
      </c>
      <c r="C292" s="97">
        <v>6403</v>
      </c>
      <c r="D292" s="97">
        <v>15505</v>
      </c>
      <c r="E292" s="97">
        <v>17339</v>
      </c>
      <c r="F292" s="97">
        <v>11453</v>
      </c>
      <c r="G292" s="97">
        <v>31574</v>
      </c>
      <c r="H292" s="97">
        <v>2845</v>
      </c>
      <c r="I292" s="97">
        <v>1085</v>
      </c>
      <c r="J292" s="97">
        <v>469</v>
      </c>
      <c r="K292" s="97" t="s">
        <v>15</v>
      </c>
      <c r="L292" s="101">
        <f t="shared" si="23"/>
        <v>86673</v>
      </c>
      <c r="N292" s="101" t="s">
        <v>15</v>
      </c>
      <c r="O292" s="101" t="s">
        <v>15</v>
      </c>
      <c r="P292" s="101" t="s">
        <v>15</v>
      </c>
      <c r="Q292" s="101">
        <v>971</v>
      </c>
      <c r="R292" s="101" t="s">
        <v>15</v>
      </c>
      <c r="S292" s="101">
        <f>SUM(N292:R292)</f>
        <v>971</v>
      </c>
    </row>
    <row r="293" spans="1:19">
      <c r="A293" s="64">
        <v>2015</v>
      </c>
      <c r="B293" s="97" t="s">
        <v>15</v>
      </c>
      <c r="C293" s="97">
        <v>8890</v>
      </c>
      <c r="D293" s="97">
        <v>6786</v>
      </c>
      <c r="E293" s="97">
        <v>14182</v>
      </c>
      <c r="F293" s="97">
        <v>8682</v>
      </c>
      <c r="G293" s="97">
        <v>1727</v>
      </c>
      <c r="H293" s="97">
        <v>386</v>
      </c>
      <c r="I293" s="97">
        <v>1635</v>
      </c>
      <c r="J293" s="97">
        <v>1163</v>
      </c>
      <c r="K293" s="97" t="s">
        <v>15</v>
      </c>
      <c r="L293" s="101">
        <f t="shared" si="23"/>
        <v>43451</v>
      </c>
      <c r="N293" s="101" t="s">
        <v>15</v>
      </c>
      <c r="O293" s="101" t="s">
        <v>15</v>
      </c>
      <c r="P293" s="101" t="s">
        <v>15</v>
      </c>
      <c r="Q293" s="101" t="s">
        <v>15</v>
      </c>
      <c r="R293" s="101" t="s">
        <v>15</v>
      </c>
      <c r="S293" s="101" t="s">
        <v>15</v>
      </c>
    </row>
    <row r="294" spans="1:19">
      <c r="A294" s="64">
        <v>2016</v>
      </c>
      <c r="B294" s="97" t="s">
        <v>15</v>
      </c>
      <c r="C294" s="97">
        <v>808</v>
      </c>
      <c r="D294" s="97">
        <v>760</v>
      </c>
      <c r="E294" s="97">
        <v>2273</v>
      </c>
      <c r="F294" s="97">
        <v>2039</v>
      </c>
      <c r="G294" s="97">
        <v>541</v>
      </c>
      <c r="H294" s="97">
        <v>251</v>
      </c>
      <c r="I294" s="97">
        <v>689</v>
      </c>
      <c r="J294" s="97">
        <v>182</v>
      </c>
      <c r="K294" s="97" t="s">
        <v>15</v>
      </c>
      <c r="L294" s="101">
        <f t="shared" si="23"/>
        <v>7543</v>
      </c>
      <c r="N294" s="101" t="s">
        <v>15</v>
      </c>
      <c r="O294" s="101" t="s">
        <v>15</v>
      </c>
      <c r="P294" s="101" t="s">
        <v>15</v>
      </c>
      <c r="Q294" s="101" t="s">
        <v>15</v>
      </c>
      <c r="R294" s="101" t="s">
        <v>15</v>
      </c>
      <c r="S294" s="101" t="s">
        <v>15</v>
      </c>
    </row>
    <row r="295" spans="1:19">
      <c r="A295" s="64">
        <v>2017</v>
      </c>
      <c r="B295" s="97" t="s">
        <v>15</v>
      </c>
      <c r="C295" s="97" t="s">
        <v>15</v>
      </c>
      <c r="D295" s="97" t="s">
        <v>15</v>
      </c>
      <c r="E295" s="97" t="s">
        <v>15</v>
      </c>
      <c r="F295" s="97" t="s">
        <v>15</v>
      </c>
      <c r="G295" s="97" t="s">
        <v>15</v>
      </c>
      <c r="H295" s="97" t="s">
        <v>15</v>
      </c>
      <c r="I295" s="97">
        <v>638</v>
      </c>
      <c r="J295" s="97">
        <v>96</v>
      </c>
      <c r="K295" s="97" t="s">
        <v>15</v>
      </c>
      <c r="L295" s="101">
        <f t="shared" si="23"/>
        <v>734</v>
      </c>
      <c r="N295" s="101" t="s">
        <v>15</v>
      </c>
      <c r="O295" s="101" t="s">
        <v>15</v>
      </c>
      <c r="P295" s="101" t="s">
        <v>15</v>
      </c>
      <c r="Q295" s="101" t="s">
        <v>15</v>
      </c>
      <c r="R295" s="101" t="s">
        <v>15</v>
      </c>
      <c r="S295" s="101" t="s">
        <v>15</v>
      </c>
    </row>
    <row r="296" spans="1:19">
      <c r="A296" s="64">
        <v>2018</v>
      </c>
      <c r="B296" s="97" t="s">
        <v>15</v>
      </c>
      <c r="C296" s="97" t="s">
        <v>15</v>
      </c>
      <c r="D296" s="97">
        <v>300</v>
      </c>
      <c r="E296" s="97">
        <v>2001</v>
      </c>
      <c r="F296" s="97">
        <v>810</v>
      </c>
      <c r="G296" s="97">
        <v>1215</v>
      </c>
      <c r="H296" s="97">
        <v>48</v>
      </c>
      <c r="I296" s="97">
        <v>472</v>
      </c>
      <c r="J296" s="97">
        <v>431</v>
      </c>
      <c r="K296" s="97" t="s">
        <v>15</v>
      </c>
      <c r="L296" s="101">
        <f>SUM(B296:K296)</f>
        <v>5277</v>
      </c>
      <c r="N296" s="101" t="s">
        <v>15</v>
      </c>
      <c r="O296" s="101" t="s">
        <v>15</v>
      </c>
      <c r="P296" s="101" t="s">
        <v>15</v>
      </c>
      <c r="Q296" s="101" t="s">
        <v>15</v>
      </c>
      <c r="R296" s="101" t="s">
        <v>15</v>
      </c>
      <c r="S296" s="101" t="s">
        <v>15</v>
      </c>
    </row>
    <row r="297" spans="1:19">
      <c r="A297" s="64">
        <v>2019</v>
      </c>
      <c r="B297" s="97" t="s">
        <v>15</v>
      </c>
      <c r="C297" s="97">
        <v>79</v>
      </c>
      <c r="D297" s="97">
        <v>170</v>
      </c>
      <c r="E297" s="97">
        <v>632</v>
      </c>
      <c r="F297" s="97">
        <v>1245</v>
      </c>
      <c r="G297" s="97">
        <v>170</v>
      </c>
      <c r="H297" s="97">
        <v>62</v>
      </c>
      <c r="I297" s="97">
        <v>813</v>
      </c>
      <c r="J297" s="97" t="s">
        <v>15</v>
      </c>
      <c r="K297" s="97" t="s">
        <v>15</v>
      </c>
      <c r="L297" s="101">
        <f t="shared" ref="L297:L301" si="24">SUM(B297:K297)</f>
        <v>3171</v>
      </c>
      <c r="N297" s="101" t="s">
        <v>15</v>
      </c>
      <c r="O297" s="101" t="s">
        <v>15</v>
      </c>
      <c r="P297" s="101" t="s">
        <v>15</v>
      </c>
      <c r="Q297" s="101" t="s">
        <v>15</v>
      </c>
      <c r="R297" s="101" t="s">
        <v>15</v>
      </c>
      <c r="S297" s="101" t="s">
        <v>15</v>
      </c>
    </row>
    <row r="298" spans="1:19">
      <c r="A298" s="64">
        <v>2020</v>
      </c>
      <c r="B298" s="97" t="s">
        <v>15</v>
      </c>
      <c r="C298" s="97">
        <v>252</v>
      </c>
      <c r="D298" s="97">
        <v>55</v>
      </c>
      <c r="E298" s="97">
        <v>147</v>
      </c>
      <c r="F298" s="97">
        <v>557</v>
      </c>
      <c r="G298" s="97">
        <v>172</v>
      </c>
      <c r="H298" s="97">
        <v>59</v>
      </c>
      <c r="I298" s="97">
        <v>943</v>
      </c>
      <c r="J298" s="97" t="s">
        <v>15</v>
      </c>
      <c r="K298" s="97" t="s">
        <v>15</v>
      </c>
      <c r="L298" s="101">
        <f t="shared" si="24"/>
        <v>2185</v>
      </c>
      <c r="N298" s="101" t="s">
        <v>15</v>
      </c>
      <c r="O298" s="101" t="s">
        <v>15</v>
      </c>
      <c r="P298" s="101" t="s">
        <v>15</v>
      </c>
      <c r="Q298" s="101" t="s">
        <v>15</v>
      </c>
      <c r="R298" s="101" t="s">
        <v>15</v>
      </c>
      <c r="S298" s="101" t="s">
        <v>15</v>
      </c>
    </row>
    <row r="299" spans="1:19">
      <c r="A299" s="64">
        <v>2021</v>
      </c>
      <c r="B299" s="97" t="s">
        <v>15</v>
      </c>
      <c r="C299" s="97" t="s">
        <v>15</v>
      </c>
      <c r="D299" s="97">
        <v>963</v>
      </c>
      <c r="E299" s="97">
        <v>338</v>
      </c>
      <c r="F299" s="97">
        <v>107</v>
      </c>
      <c r="G299" s="97">
        <v>23</v>
      </c>
      <c r="H299" s="97">
        <v>297</v>
      </c>
      <c r="I299" s="97">
        <v>1232</v>
      </c>
      <c r="J299" s="97" t="s">
        <v>15</v>
      </c>
      <c r="K299" s="97" t="s">
        <v>15</v>
      </c>
      <c r="L299" s="101">
        <f t="shared" si="24"/>
        <v>2960</v>
      </c>
      <c r="N299" s="101" t="s">
        <v>15</v>
      </c>
      <c r="O299" s="101">
        <v>17</v>
      </c>
      <c r="P299" s="101">
        <v>9</v>
      </c>
      <c r="Q299" s="101" t="s">
        <v>15</v>
      </c>
      <c r="R299" s="101" t="s">
        <v>15</v>
      </c>
      <c r="S299" s="101">
        <f>SUM(N299:R299)</f>
        <v>26</v>
      </c>
    </row>
    <row r="300" spans="1:19">
      <c r="A300" s="64">
        <v>2022</v>
      </c>
      <c r="B300" s="97" t="s">
        <v>15</v>
      </c>
      <c r="C300" s="97" t="s">
        <v>15</v>
      </c>
      <c r="D300" s="97">
        <v>1152</v>
      </c>
      <c r="E300" s="97">
        <v>48</v>
      </c>
      <c r="F300" s="97" t="s">
        <v>15</v>
      </c>
      <c r="G300" s="97">
        <v>1</v>
      </c>
      <c r="H300" s="97">
        <v>33</v>
      </c>
      <c r="I300" s="97">
        <v>880</v>
      </c>
      <c r="J300" s="97" t="s">
        <v>15</v>
      </c>
      <c r="K300" s="97" t="s">
        <v>15</v>
      </c>
      <c r="L300" s="101">
        <f t="shared" si="24"/>
        <v>2114</v>
      </c>
      <c r="N300" s="101" t="s">
        <v>15</v>
      </c>
      <c r="O300" s="101" t="s">
        <v>15</v>
      </c>
      <c r="P300" s="101">
        <v>1</v>
      </c>
      <c r="Q300" s="101" t="s">
        <v>15</v>
      </c>
      <c r="R300" s="101" t="s">
        <v>15</v>
      </c>
      <c r="S300" s="101">
        <f>SUM(N300:R300)</f>
        <v>1</v>
      </c>
    </row>
    <row r="301" spans="1:19">
      <c r="A301" s="64">
        <v>2023</v>
      </c>
      <c r="B301" s="97" t="s">
        <v>15</v>
      </c>
      <c r="C301" s="97" t="s">
        <v>15</v>
      </c>
      <c r="D301" s="97" t="s">
        <v>15</v>
      </c>
      <c r="E301" s="97" t="s">
        <v>15</v>
      </c>
      <c r="F301" s="97" t="s">
        <v>15</v>
      </c>
      <c r="G301" s="97" t="s">
        <v>15</v>
      </c>
      <c r="H301" s="97">
        <v>43</v>
      </c>
      <c r="I301" s="97">
        <f>997+31</f>
        <v>1028</v>
      </c>
      <c r="J301" s="245">
        <f>252-31</f>
        <v>221</v>
      </c>
      <c r="K301" s="97" t="s">
        <v>15</v>
      </c>
      <c r="L301" s="101">
        <f t="shared" si="24"/>
        <v>1292</v>
      </c>
      <c r="N301" s="101" t="s">
        <v>15</v>
      </c>
      <c r="O301" s="101" t="s">
        <v>15</v>
      </c>
      <c r="P301" s="101" t="s">
        <v>15</v>
      </c>
      <c r="Q301" s="101">
        <v>333</v>
      </c>
      <c r="R301" s="101" t="s">
        <v>15</v>
      </c>
      <c r="S301" s="101">
        <f>SUM(N301:R301)</f>
        <v>333</v>
      </c>
    </row>
    <row r="302" spans="1:19" ht="11.4">
      <c r="A302" s="64" t="s">
        <v>346</v>
      </c>
      <c r="B302" s="97" t="s">
        <v>15</v>
      </c>
      <c r="C302" s="97">
        <v>727</v>
      </c>
      <c r="D302" s="97">
        <v>1207</v>
      </c>
      <c r="E302" s="97">
        <v>166</v>
      </c>
      <c r="F302" s="97">
        <v>0</v>
      </c>
      <c r="G302" s="97">
        <v>583</v>
      </c>
      <c r="H302" s="97">
        <v>81</v>
      </c>
      <c r="I302" s="97">
        <v>911</v>
      </c>
      <c r="J302" s="245" t="s">
        <v>15</v>
      </c>
      <c r="K302" s="97" t="s">
        <v>15</v>
      </c>
      <c r="L302" s="101">
        <f t="shared" si="23"/>
        <v>3675</v>
      </c>
      <c r="N302" s="101">
        <v>0</v>
      </c>
      <c r="O302" s="101">
        <v>0</v>
      </c>
      <c r="P302" s="101">
        <v>0</v>
      </c>
      <c r="Q302" s="101">
        <v>128</v>
      </c>
      <c r="R302" s="101">
        <v>0</v>
      </c>
      <c r="S302" s="101">
        <f>SUM(N302:R302)</f>
        <v>128</v>
      </c>
    </row>
    <row r="304" spans="1:19">
      <c r="A304" s="59" t="s">
        <v>84</v>
      </c>
    </row>
    <row r="305" spans="1:19">
      <c r="A305" s="68">
        <v>1952</v>
      </c>
      <c r="B305" s="101">
        <v>0</v>
      </c>
      <c r="C305" s="101">
        <v>0</v>
      </c>
      <c r="D305" s="101">
        <v>0</v>
      </c>
      <c r="E305" s="101">
        <v>2777</v>
      </c>
      <c r="F305" s="101">
        <v>2765</v>
      </c>
      <c r="G305" s="101">
        <v>8604</v>
      </c>
      <c r="H305" s="101">
        <v>920</v>
      </c>
      <c r="I305" s="101">
        <v>0</v>
      </c>
      <c r="J305" s="101" t="s">
        <v>15</v>
      </c>
      <c r="K305" s="101" t="s">
        <v>15</v>
      </c>
      <c r="L305" s="101">
        <f t="shared" ref="L305:L357" si="25">SUM(B305:K305)</f>
        <v>15066</v>
      </c>
      <c r="N305" s="101">
        <v>46</v>
      </c>
      <c r="O305" s="101">
        <v>3422</v>
      </c>
      <c r="P305" s="101">
        <v>854</v>
      </c>
      <c r="Q305" s="101">
        <v>47</v>
      </c>
      <c r="R305" s="101">
        <v>0</v>
      </c>
      <c r="S305" s="101">
        <f t="shared" ref="S305:S342" si="26">SUM(N305:R305)</f>
        <v>4369</v>
      </c>
    </row>
    <row r="306" spans="1:19">
      <c r="A306" s="68">
        <v>1953</v>
      </c>
      <c r="B306" s="101">
        <v>0</v>
      </c>
      <c r="C306" s="101">
        <v>0</v>
      </c>
      <c r="D306" s="101">
        <v>0</v>
      </c>
      <c r="E306" s="101">
        <v>93</v>
      </c>
      <c r="F306" s="101">
        <v>1531</v>
      </c>
      <c r="G306" s="101">
        <v>6226</v>
      </c>
      <c r="H306" s="101">
        <v>32</v>
      </c>
      <c r="I306" s="101">
        <v>0</v>
      </c>
      <c r="J306" s="101" t="s">
        <v>15</v>
      </c>
      <c r="K306" s="101" t="s">
        <v>15</v>
      </c>
      <c r="L306" s="101">
        <f t="shared" si="25"/>
        <v>7882</v>
      </c>
      <c r="N306" s="101">
        <v>8</v>
      </c>
      <c r="O306" s="101">
        <v>740</v>
      </c>
      <c r="P306" s="101">
        <v>768</v>
      </c>
      <c r="Q306" s="101">
        <v>39</v>
      </c>
      <c r="R306" s="101">
        <v>0</v>
      </c>
      <c r="S306" s="101">
        <f t="shared" si="26"/>
        <v>1555</v>
      </c>
    </row>
    <row r="307" spans="1:19">
      <c r="A307" s="68">
        <v>1954</v>
      </c>
      <c r="B307" s="101">
        <v>0</v>
      </c>
      <c r="C307" s="101">
        <v>0</v>
      </c>
      <c r="D307" s="101">
        <v>0</v>
      </c>
      <c r="E307" s="101">
        <v>152</v>
      </c>
      <c r="F307" s="101">
        <v>1701</v>
      </c>
      <c r="G307" s="101">
        <v>9463</v>
      </c>
      <c r="H307" s="101">
        <v>898</v>
      </c>
      <c r="I307" s="101">
        <v>0</v>
      </c>
      <c r="J307" s="101" t="s">
        <v>15</v>
      </c>
      <c r="K307" s="101" t="s">
        <v>15</v>
      </c>
      <c r="L307" s="101">
        <f t="shared" si="25"/>
        <v>12214</v>
      </c>
      <c r="N307" s="101">
        <v>47</v>
      </c>
      <c r="O307" s="101">
        <v>821</v>
      </c>
      <c r="P307" s="101">
        <v>2364</v>
      </c>
      <c r="Q307" s="101">
        <v>689</v>
      </c>
      <c r="R307" s="101">
        <v>0</v>
      </c>
      <c r="S307" s="101">
        <f t="shared" si="26"/>
        <v>3921</v>
      </c>
    </row>
    <row r="308" spans="1:19">
      <c r="A308" s="68">
        <v>1955</v>
      </c>
      <c r="B308" s="101">
        <v>0</v>
      </c>
      <c r="C308" s="101">
        <v>0</v>
      </c>
      <c r="D308" s="101">
        <v>0</v>
      </c>
      <c r="E308" s="101">
        <v>1846</v>
      </c>
      <c r="F308" s="101">
        <v>2165</v>
      </c>
      <c r="G308" s="101">
        <v>4347</v>
      </c>
      <c r="H308" s="101">
        <v>939</v>
      </c>
      <c r="I308" s="101">
        <v>0</v>
      </c>
      <c r="J308" s="101" t="s">
        <v>15</v>
      </c>
      <c r="K308" s="101" t="s">
        <v>15</v>
      </c>
      <c r="L308" s="101">
        <f t="shared" si="25"/>
        <v>9297</v>
      </c>
      <c r="N308" s="101">
        <v>201</v>
      </c>
      <c r="O308" s="101">
        <v>646</v>
      </c>
      <c r="P308" s="101">
        <v>755</v>
      </c>
      <c r="Q308" s="101">
        <v>111</v>
      </c>
      <c r="R308" s="101">
        <v>0</v>
      </c>
      <c r="S308" s="101">
        <f t="shared" si="26"/>
        <v>1713</v>
      </c>
    </row>
    <row r="309" spans="1:19">
      <c r="A309" s="68">
        <v>1956</v>
      </c>
      <c r="B309" s="101" t="s">
        <v>15</v>
      </c>
      <c r="C309" s="101">
        <v>181</v>
      </c>
      <c r="D309" s="101">
        <v>41</v>
      </c>
      <c r="E309" s="101">
        <v>352</v>
      </c>
      <c r="F309" s="101">
        <v>3240</v>
      </c>
      <c r="G309" s="101">
        <v>8555</v>
      </c>
      <c r="H309" s="101">
        <v>13</v>
      </c>
      <c r="I309" s="101">
        <v>0</v>
      </c>
      <c r="J309" s="101" t="s">
        <v>15</v>
      </c>
      <c r="K309" s="101" t="s">
        <v>15</v>
      </c>
      <c r="L309" s="101">
        <f t="shared" si="25"/>
        <v>12382</v>
      </c>
      <c r="N309" s="101">
        <v>300</v>
      </c>
      <c r="O309" s="101">
        <v>3384</v>
      </c>
      <c r="P309" s="101">
        <v>1248</v>
      </c>
      <c r="Q309" s="101">
        <v>14</v>
      </c>
      <c r="R309" s="101">
        <v>0</v>
      </c>
      <c r="S309" s="101">
        <f t="shared" si="26"/>
        <v>4946</v>
      </c>
    </row>
    <row r="310" spans="1:19">
      <c r="A310" s="68">
        <v>1957</v>
      </c>
      <c r="B310" s="101" t="s">
        <v>15</v>
      </c>
      <c r="C310" s="101">
        <v>0</v>
      </c>
      <c r="D310" s="101">
        <v>95</v>
      </c>
      <c r="E310" s="101">
        <v>3189</v>
      </c>
      <c r="F310" s="101">
        <v>6061</v>
      </c>
      <c r="G310" s="101">
        <v>13399</v>
      </c>
      <c r="H310" s="101">
        <v>827</v>
      </c>
      <c r="I310" s="101">
        <v>2</v>
      </c>
      <c r="J310" s="101" t="s">
        <v>15</v>
      </c>
      <c r="K310" s="101" t="s">
        <v>15</v>
      </c>
      <c r="L310" s="101">
        <f t="shared" si="25"/>
        <v>23573</v>
      </c>
      <c r="N310" s="101">
        <v>3374</v>
      </c>
      <c r="O310" s="101">
        <v>5992</v>
      </c>
      <c r="P310" s="101">
        <v>6613</v>
      </c>
      <c r="Q310" s="101">
        <v>216</v>
      </c>
      <c r="R310" s="101">
        <v>7</v>
      </c>
      <c r="S310" s="101">
        <f t="shared" si="26"/>
        <v>16202</v>
      </c>
    </row>
    <row r="311" spans="1:19">
      <c r="A311" s="68">
        <v>1958</v>
      </c>
      <c r="B311" s="101" t="s">
        <v>15</v>
      </c>
      <c r="C311" s="101">
        <v>0</v>
      </c>
      <c r="D311" s="101">
        <v>1010</v>
      </c>
      <c r="E311" s="101">
        <v>8997</v>
      </c>
      <c r="F311" s="101">
        <v>3334</v>
      </c>
      <c r="G311" s="101">
        <v>873</v>
      </c>
      <c r="H311" s="101">
        <v>1836</v>
      </c>
      <c r="I311" s="101">
        <v>174</v>
      </c>
      <c r="J311" s="101" t="s">
        <v>15</v>
      </c>
      <c r="K311" s="101" t="s">
        <v>15</v>
      </c>
      <c r="L311" s="101">
        <f t="shared" si="25"/>
        <v>16224</v>
      </c>
      <c r="N311" s="101">
        <v>785</v>
      </c>
      <c r="O311" s="101">
        <v>838</v>
      </c>
      <c r="P311" s="101">
        <v>195</v>
      </c>
      <c r="Q311" s="101">
        <v>402</v>
      </c>
      <c r="R311" s="101">
        <v>45</v>
      </c>
      <c r="S311" s="101">
        <f t="shared" si="26"/>
        <v>2265</v>
      </c>
    </row>
    <row r="312" spans="1:19">
      <c r="A312" s="68">
        <v>1959</v>
      </c>
      <c r="B312" s="101" t="s">
        <v>15</v>
      </c>
      <c r="C312" s="101">
        <v>0</v>
      </c>
      <c r="D312" s="101">
        <v>109</v>
      </c>
      <c r="E312" s="101">
        <v>1548</v>
      </c>
      <c r="F312" s="101">
        <v>1970</v>
      </c>
      <c r="G312" s="101">
        <v>350</v>
      </c>
      <c r="H312" s="101">
        <v>293</v>
      </c>
      <c r="I312" s="101">
        <v>66</v>
      </c>
      <c r="J312" s="101" t="s">
        <v>15</v>
      </c>
      <c r="K312" s="101" t="s">
        <v>15</v>
      </c>
      <c r="L312" s="101">
        <f t="shared" si="25"/>
        <v>4336</v>
      </c>
      <c r="N312" s="101">
        <v>4494</v>
      </c>
      <c r="O312" s="101">
        <v>2623</v>
      </c>
      <c r="P312" s="101">
        <v>1161</v>
      </c>
      <c r="Q312" s="101">
        <v>682</v>
      </c>
      <c r="R312" s="101">
        <v>95</v>
      </c>
      <c r="S312" s="101">
        <f t="shared" si="26"/>
        <v>9055</v>
      </c>
    </row>
    <row r="313" spans="1:19">
      <c r="A313" s="68">
        <v>1960</v>
      </c>
      <c r="B313" s="101" t="s">
        <v>15</v>
      </c>
      <c r="C313" s="101">
        <v>0</v>
      </c>
      <c r="D313" s="101">
        <v>22</v>
      </c>
      <c r="E313" s="101">
        <v>700</v>
      </c>
      <c r="F313" s="101">
        <v>2965</v>
      </c>
      <c r="G313" s="101">
        <v>3627</v>
      </c>
      <c r="H313" s="101">
        <v>5568</v>
      </c>
      <c r="I313" s="101">
        <v>2415</v>
      </c>
      <c r="J313" s="101" t="s">
        <v>15</v>
      </c>
      <c r="K313" s="101" t="s">
        <v>15</v>
      </c>
      <c r="L313" s="101">
        <f t="shared" si="25"/>
        <v>15297</v>
      </c>
      <c r="N313" s="101">
        <v>383</v>
      </c>
      <c r="O313" s="101">
        <v>951</v>
      </c>
      <c r="P313" s="101">
        <v>170</v>
      </c>
      <c r="Q313" s="101">
        <v>132</v>
      </c>
      <c r="R313" s="101">
        <v>62</v>
      </c>
      <c r="S313" s="101">
        <f t="shared" si="26"/>
        <v>1698</v>
      </c>
    </row>
    <row r="314" spans="1:19">
      <c r="A314" s="68">
        <v>1961</v>
      </c>
      <c r="B314" s="101" t="s">
        <v>15</v>
      </c>
      <c r="C314" s="101">
        <v>85</v>
      </c>
      <c r="D314" s="101">
        <v>2974</v>
      </c>
      <c r="E314" s="101">
        <v>10121</v>
      </c>
      <c r="F314" s="101">
        <v>14925</v>
      </c>
      <c r="G314" s="101">
        <v>12319</v>
      </c>
      <c r="H314" s="101">
        <v>346</v>
      </c>
      <c r="I314" s="101">
        <v>473</v>
      </c>
      <c r="J314" s="101" t="s">
        <v>15</v>
      </c>
      <c r="K314" s="101" t="s">
        <v>15</v>
      </c>
      <c r="L314" s="101">
        <f t="shared" si="25"/>
        <v>41243</v>
      </c>
      <c r="N314" s="101">
        <v>872</v>
      </c>
      <c r="O314" s="101">
        <v>14564</v>
      </c>
      <c r="P314" s="101">
        <v>4238</v>
      </c>
      <c r="Q314" s="101">
        <v>154</v>
      </c>
      <c r="R314" s="101">
        <v>15</v>
      </c>
      <c r="S314" s="101">
        <f t="shared" si="26"/>
        <v>19843</v>
      </c>
    </row>
    <row r="315" spans="1:19">
      <c r="A315" s="68">
        <v>1962</v>
      </c>
      <c r="B315" s="101" t="s">
        <v>15</v>
      </c>
      <c r="C315" s="101">
        <v>174</v>
      </c>
      <c r="D315" s="101">
        <v>1117</v>
      </c>
      <c r="E315" s="101">
        <v>1260</v>
      </c>
      <c r="F315" s="101">
        <v>5046</v>
      </c>
      <c r="G315" s="101">
        <v>8469</v>
      </c>
      <c r="H315" s="101">
        <v>715</v>
      </c>
      <c r="I315" s="101">
        <v>98</v>
      </c>
      <c r="J315" s="101" t="s">
        <v>15</v>
      </c>
      <c r="K315" s="101" t="s">
        <v>15</v>
      </c>
      <c r="L315" s="101">
        <f t="shared" si="25"/>
        <v>16879</v>
      </c>
      <c r="N315" s="101">
        <v>597</v>
      </c>
      <c r="O315" s="101">
        <v>4783</v>
      </c>
      <c r="P315" s="101">
        <v>6919</v>
      </c>
      <c r="Q315" s="101">
        <v>2147</v>
      </c>
      <c r="R315" s="101">
        <v>42</v>
      </c>
      <c r="S315" s="101">
        <f t="shared" si="26"/>
        <v>14488</v>
      </c>
    </row>
    <row r="316" spans="1:19">
      <c r="A316" s="68">
        <v>1963</v>
      </c>
      <c r="B316" s="101" t="s">
        <v>15</v>
      </c>
      <c r="C316" s="101">
        <v>4</v>
      </c>
      <c r="D316" s="101">
        <v>1927</v>
      </c>
      <c r="E316" s="101">
        <v>7000</v>
      </c>
      <c r="F316" s="101">
        <v>29550</v>
      </c>
      <c r="G316" s="101">
        <v>8161</v>
      </c>
      <c r="H316" s="101">
        <v>1267</v>
      </c>
      <c r="I316" s="101">
        <v>412</v>
      </c>
      <c r="J316" s="101" t="s">
        <v>15</v>
      </c>
      <c r="K316" s="101" t="s">
        <v>15</v>
      </c>
      <c r="L316" s="101">
        <f t="shared" si="25"/>
        <v>48321</v>
      </c>
      <c r="N316" s="101">
        <v>15445</v>
      </c>
      <c r="O316" s="101">
        <v>53997</v>
      </c>
      <c r="P316" s="101">
        <v>12247</v>
      </c>
      <c r="Q316" s="101">
        <v>1930</v>
      </c>
      <c r="R316" s="101">
        <v>199</v>
      </c>
      <c r="S316" s="101">
        <f t="shared" si="26"/>
        <v>83818</v>
      </c>
    </row>
    <row r="317" spans="1:19">
      <c r="A317" s="68">
        <v>1964</v>
      </c>
      <c r="B317" s="101" t="s">
        <v>15</v>
      </c>
      <c r="C317" s="101">
        <v>33</v>
      </c>
      <c r="D317" s="101">
        <v>333</v>
      </c>
      <c r="E317" s="101">
        <v>1684</v>
      </c>
      <c r="F317" s="101">
        <v>10347</v>
      </c>
      <c r="G317" s="101">
        <v>4279</v>
      </c>
      <c r="H317" s="101">
        <v>1391</v>
      </c>
      <c r="I317" s="101">
        <v>1232</v>
      </c>
      <c r="J317" s="101" t="s">
        <v>15</v>
      </c>
      <c r="K317" s="101" t="s">
        <v>15</v>
      </c>
      <c r="L317" s="101">
        <f t="shared" si="25"/>
        <v>19299</v>
      </c>
      <c r="N317" s="101">
        <v>12879</v>
      </c>
      <c r="O317" s="101">
        <v>49638</v>
      </c>
      <c r="P317" s="101">
        <v>27760</v>
      </c>
      <c r="Q317" s="101">
        <v>2970</v>
      </c>
      <c r="R317" s="101">
        <v>483</v>
      </c>
      <c r="S317" s="101">
        <f t="shared" si="26"/>
        <v>93730</v>
      </c>
    </row>
    <row r="318" spans="1:19">
      <c r="A318" s="68">
        <v>1965</v>
      </c>
      <c r="B318" s="101" t="s">
        <v>15</v>
      </c>
      <c r="C318" s="101">
        <v>59</v>
      </c>
      <c r="D318" s="101">
        <v>988</v>
      </c>
      <c r="E318" s="101">
        <v>3169</v>
      </c>
      <c r="F318" s="101">
        <v>9029</v>
      </c>
      <c r="G318" s="101">
        <v>4549</v>
      </c>
      <c r="H318" s="101">
        <v>479</v>
      </c>
      <c r="I318" s="101">
        <v>683</v>
      </c>
      <c r="J318" s="101" t="s">
        <v>15</v>
      </c>
      <c r="K318" s="101" t="s">
        <v>15</v>
      </c>
      <c r="L318" s="101">
        <f t="shared" si="25"/>
        <v>18956</v>
      </c>
      <c r="N318" s="101">
        <v>10897</v>
      </c>
      <c r="O318" s="101">
        <v>75892</v>
      </c>
      <c r="P318" s="101">
        <v>7985</v>
      </c>
      <c r="Q318" s="101">
        <v>609</v>
      </c>
      <c r="R318" s="101">
        <v>67</v>
      </c>
      <c r="S318" s="101">
        <f t="shared" si="26"/>
        <v>95450</v>
      </c>
    </row>
    <row r="319" spans="1:19">
      <c r="A319" s="68">
        <v>1966</v>
      </c>
      <c r="B319" s="101" t="s">
        <v>15</v>
      </c>
      <c r="C319" s="101">
        <v>2</v>
      </c>
      <c r="D319" s="101">
        <v>278</v>
      </c>
      <c r="E319" s="101">
        <v>3921</v>
      </c>
      <c r="F319" s="101">
        <v>19216</v>
      </c>
      <c r="G319" s="101">
        <v>4633</v>
      </c>
      <c r="H319" s="101">
        <v>3338</v>
      </c>
      <c r="I319" s="101">
        <v>1296</v>
      </c>
      <c r="J319" s="101" t="s">
        <v>15</v>
      </c>
      <c r="K319" s="101" t="s">
        <v>15</v>
      </c>
      <c r="L319" s="101">
        <f t="shared" si="25"/>
        <v>32684</v>
      </c>
      <c r="N319" s="101">
        <v>36504</v>
      </c>
      <c r="O319" s="101">
        <v>44239</v>
      </c>
      <c r="P319" s="101">
        <v>12127</v>
      </c>
      <c r="Q319" s="101">
        <v>2857</v>
      </c>
      <c r="R319" s="101">
        <v>93</v>
      </c>
      <c r="S319" s="101">
        <f t="shared" si="26"/>
        <v>95820</v>
      </c>
    </row>
    <row r="320" spans="1:19">
      <c r="A320" s="68">
        <v>1967</v>
      </c>
      <c r="B320" s="101" t="s">
        <v>15</v>
      </c>
      <c r="C320" s="101">
        <v>1988</v>
      </c>
      <c r="D320" s="101">
        <v>4031</v>
      </c>
      <c r="E320" s="101">
        <v>3272</v>
      </c>
      <c r="F320" s="101">
        <v>9512</v>
      </c>
      <c r="G320" s="101">
        <v>2805</v>
      </c>
      <c r="H320" s="101">
        <v>1445</v>
      </c>
      <c r="I320" s="101">
        <v>492</v>
      </c>
      <c r="J320" s="101" t="s">
        <v>15</v>
      </c>
      <c r="K320" s="101" t="s">
        <v>15</v>
      </c>
      <c r="L320" s="101">
        <f t="shared" si="25"/>
        <v>23545</v>
      </c>
      <c r="N320" s="101">
        <v>11184</v>
      </c>
      <c r="O320" s="101">
        <v>70621</v>
      </c>
      <c r="P320" s="101">
        <v>7063</v>
      </c>
      <c r="Q320" s="101">
        <v>1245</v>
      </c>
      <c r="R320" s="101">
        <v>44</v>
      </c>
      <c r="S320" s="101">
        <f t="shared" si="26"/>
        <v>90157</v>
      </c>
    </row>
    <row r="321" spans="1:19">
      <c r="A321" s="68">
        <v>1968</v>
      </c>
      <c r="B321" s="101" t="s">
        <v>15</v>
      </c>
      <c r="C321" s="101">
        <v>6</v>
      </c>
      <c r="D321" s="101">
        <v>1303</v>
      </c>
      <c r="E321" s="101">
        <v>1558</v>
      </c>
      <c r="F321" s="101">
        <v>9883</v>
      </c>
      <c r="G321" s="101">
        <v>4750</v>
      </c>
      <c r="H321" s="101">
        <v>422</v>
      </c>
      <c r="I321" s="101">
        <v>402</v>
      </c>
      <c r="J321" s="101" t="s">
        <v>15</v>
      </c>
      <c r="K321" s="101" t="s">
        <v>15</v>
      </c>
      <c r="L321" s="101">
        <f t="shared" si="25"/>
        <v>18324</v>
      </c>
      <c r="N321" s="101">
        <v>16361</v>
      </c>
      <c r="O321" s="101">
        <v>44789</v>
      </c>
      <c r="P321" s="101">
        <v>12824</v>
      </c>
      <c r="Q321" s="101">
        <v>1548</v>
      </c>
      <c r="R321" s="101">
        <v>4</v>
      </c>
      <c r="S321" s="101">
        <f t="shared" si="26"/>
        <v>75526</v>
      </c>
    </row>
    <row r="322" spans="1:19">
      <c r="A322" s="68">
        <v>1969</v>
      </c>
      <c r="B322" s="101" t="s">
        <v>15</v>
      </c>
      <c r="C322" s="101">
        <v>28</v>
      </c>
      <c r="D322" s="101">
        <v>2930</v>
      </c>
      <c r="E322" s="101">
        <v>17944</v>
      </c>
      <c r="F322" s="101">
        <v>10144</v>
      </c>
      <c r="G322" s="101">
        <v>5424</v>
      </c>
      <c r="H322" s="101">
        <v>366</v>
      </c>
      <c r="I322" s="101">
        <v>2482</v>
      </c>
      <c r="J322" s="101" t="s">
        <v>15</v>
      </c>
      <c r="K322" s="101" t="s">
        <v>15</v>
      </c>
      <c r="L322" s="101">
        <f t="shared" si="25"/>
        <v>39318</v>
      </c>
      <c r="N322" s="101">
        <v>42038</v>
      </c>
      <c r="O322" s="101">
        <v>22733</v>
      </c>
      <c r="P322" s="101">
        <v>6081</v>
      </c>
      <c r="Q322" s="101">
        <v>137</v>
      </c>
      <c r="R322" s="101">
        <v>197</v>
      </c>
      <c r="S322" s="101">
        <f t="shared" si="26"/>
        <v>71186</v>
      </c>
    </row>
    <row r="323" spans="1:19">
      <c r="A323" s="68">
        <v>1970</v>
      </c>
      <c r="B323" s="101" t="s">
        <v>15</v>
      </c>
      <c r="C323" s="101">
        <v>32</v>
      </c>
      <c r="D323" s="101">
        <v>1352</v>
      </c>
      <c r="E323" s="101">
        <v>11546</v>
      </c>
      <c r="F323" s="101">
        <v>10588</v>
      </c>
      <c r="G323" s="101">
        <v>15299</v>
      </c>
      <c r="H323" s="101">
        <v>6051</v>
      </c>
      <c r="I323" s="101">
        <v>964</v>
      </c>
      <c r="J323" s="101" t="s">
        <v>15</v>
      </c>
      <c r="K323" s="101" t="s">
        <v>15</v>
      </c>
      <c r="L323" s="101">
        <f t="shared" si="25"/>
        <v>45832</v>
      </c>
      <c r="N323" s="101">
        <v>48813</v>
      </c>
      <c r="O323" s="101">
        <v>24981</v>
      </c>
      <c r="P323" s="101">
        <v>36965</v>
      </c>
      <c r="Q323" s="101">
        <v>1554</v>
      </c>
      <c r="R323" s="101">
        <v>8</v>
      </c>
      <c r="S323" s="101">
        <f t="shared" si="26"/>
        <v>112321</v>
      </c>
    </row>
    <row r="324" spans="1:19">
      <c r="A324" s="68">
        <v>1971</v>
      </c>
      <c r="B324" s="101" t="s">
        <v>15</v>
      </c>
      <c r="C324" s="101">
        <v>1</v>
      </c>
      <c r="D324" s="101">
        <v>1749</v>
      </c>
      <c r="E324" s="101">
        <v>12909</v>
      </c>
      <c r="F324" s="101">
        <v>15129</v>
      </c>
      <c r="G324" s="101">
        <v>23841</v>
      </c>
      <c r="H324" s="101">
        <v>1059</v>
      </c>
      <c r="I324" s="101">
        <v>2962</v>
      </c>
      <c r="J324" s="101" t="s">
        <v>15</v>
      </c>
      <c r="K324" s="101" t="s">
        <v>15</v>
      </c>
      <c r="L324" s="101">
        <f t="shared" si="25"/>
        <v>57650</v>
      </c>
      <c r="N324" s="101">
        <v>49917</v>
      </c>
      <c r="O324" s="101">
        <v>159908</v>
      </c>
      <c r="P324" s="101">
        <v>73370</v>
      </c>
      <c r="Q324" s="101">
        <v>1055</v>
      </c>
      <c r="R324" s="101">
        <v>196</v>
      </c>
      <c r="S324" s="101">
        <f t="shared" si="26"/>
        <v>284446</v>
      </c>
    </row>
    <row r="325" spans="1:19">
      <c r="A325" s="68">
        <v>1972</v>
      </c>
      <c r="B325" s="101" t="s">
        <v>15</v>
      </c>
      <c r="C325" s="101">
        <v>0</v>
      </c>
      <c r="D325" s="101">
        <v>2602</v>
      </c>
      <c r="E325" s="101">
        <v>12597</v>
      </c>
      <c r="F325" s="101">
        <v>12322</v>
      </c>
      <c r="G325" s="101">
        <v>12113</v>
      </c>
      <c r="H325" s="101">
        <v>8361</v>
      </c>
      <c r="I325" s="101">
        <v>6265</v>
      </c>
      <c r="J325" s="101" t="s">
        <v>15</v>
      </c>
      <c r="K325" s="101" t="s">
        <v>15</v>
      </c>
      <c r="L325" s="101">
        <f t="shared" si="25"/>
        <v>54260</v>
      </c>
      <c r="N325" s="101">
        <v>34310</v>
      </c>
      <c r="O325" s="101">
        <v>27045</v>
      </c>
      <c r="P325" s="101">
        <v>2803</v>
      </c>
      <c r="Q325" s="101">
        <v>870</v>
      </c>
      <c r="R325" s="101">
        <v>137</v>
      </c>
      <c r="S325" s="101">
        <f t="shared" si="26"/>
        <v>65165</v>
      </c>
    </row>
    <row r="326" spans="1:19">
      <c r="A326" s="68">
        <v>1973</v>
      </c>
      <c r="B326" s="101" t="s">
        <v>15</v>
      </c>
      <c r="C326" s="101">
        <v>106</v>
      </c>
      <c r="D326" s="101">
        <v>734</v>
      </c>
      <c r="E326" s="101">
        <v>7545</v>
      </c>
      <c r="F326" s="101">
        <v>26555</v>
      </c>
      <c r="G326" s="101">
        <v>9462</v>
      </c>
      <c r="H326" s="101">
        <v>5609</v>
      </c>
      <c r="I326" s="101">
        <v>4709</v>
      </c>
      <c r="J326" s="101" t="s">
        <v>15</v>
      </c>
      <c r="K326" s="101" t="s">
        <v>15</v>
      </c>
      <c r="L326" s="101">
        <f t="shared" si="25"/>
        <v>54720</v>
      </c>
      <c r="N326" s="101">
        <v>39107</v>
      </c>
      <c r="O326" s="101">
        <v>48661</v>
      </c>
      <c r="P326" s="101">
        <v>2728</v>
      </c>
      <c r="Q326" s="101">
        <v>1124</v>
      </c>
      <c r="R326" s="101">
        <v>167</v>
      </c>
      <c r="S326" s="101">
        <f t="shared" si="26"/>
        <v>91787</v>
      </c>
    </row>
    <row r="327" spans="1:19">
      <c r="A327" s="68">
        <v>1974</v>
      </c>
      <c r="B327" s="101" t="s">
        <v>15</v>
      </c>
      <c r="C327" s="101">
        <v>48</v>
      </c>
      <c r="D327" s="101">
        <v>226</v>
      </c>
      <c r="E327" s="101">
        <v>2825</v>
      </c>
      <c r="F327" s="101">
        <v>9518</v>
      </c>
      <c r="G327" s="101">
        <v>14229</v>
      </c>
      <c r="H327" s="101">
        <v>4970</v>
      </c>
      <c r="I327" s="101">
        <v>1795</v>
      </c>
      <c r="J327" s="101">
        <v>1546</v>
      </c>
      <c r="K327" s="101">
        <v>129</v>
      </c>
      <c r="L327" s="101">
        <f t="shared" si="25"/>
        <v>35286</v>
      </c>
      <c r="N327" s="101">
        <v>16810</v>
      </c>
      <c r="O327" s="101">
        <v>61476</v>
      </c>
      <c r="P327" s="101">
        <v>14223</v>
      </c>
      <c r="Q327" s="101">
        <v>2731</v>
      </c>
      <c r="R327" s="101">
        <v>48</v>
      </c>
      <c r="S327" s="101">
        <f t="shared" si="26"/>
        <v>95288</v>
      </c>
    </row>
    <row r="328" spans="1:19">
      <c r="A328" s="68">
        <v>1975</v>
      </c>
      <c r="B328" s="101" t="s">
        <v>15</v>
      </c>
      <c r="C328" s="101">
        <v>4</v>
      </c>
      <c r="D328" s="101">
        <v>212</v>
      </c>
      <c r="E328" s="101">
        <v>6038</v>
      </c>
      <c r="F328" s="101">
        <v>26649</v>
      </c>
      <c r="G328" s="101">
        <v>11652</v>
      </c>
      <c r="H328" s="101">
        <v>23321</v>
      </c>
      <c r="I328" s="101">
        <v>1857</v>
      </c>
      <c r="J328" s="101">
        <v>859</v>
      </c>
      <c r="K328" s="101">
        <v>57</v>
      </c>
      <c r="L328" s="101">
        <f t="shared" si="25"/>
        <v>70649</v>
      </c>
      <c r="N328" s="101">
        <v>26784</v>
      </c>
      <c r="O328" s="101">
        <v>43479</v>
      </c>
      <c r="P328" s="101">
        <v>4985</v>
      </c>
      <c r="Q328" s="101">
        <v>1409</v>
      </c>
      <c r="R328" s="101">
        <v>27</v>
      </c>
      <c r="S328" s="101">
        <f t="shared" si="26"/>
        <v>76684</v>
      </c>
    </row>
    <row r="329" spans="1:19">
      <c r="A329" s="68">
        <v>1976</v>
      </c>
      <c r="B329" s="101" t="s">
        <v>15</v>
      </c>
      <c r="C329" s="101" t="s">
        <v>15</v>
      </c>
      <c r="D329" s="101">
        <v>110</v>
      </c>
      <c r="E329" s="101">
        <v>3111</v>
      </c>
      <c r="F329" s="101">
        <v>8573</v>
      </c>
      <c r="G329" s="101">
        <v>13022</v>
      </c>
      <c r="H329" s="101">
        <v>11230</v>
      </c>
      <c r="I329" s="101">
        <v>4299</v>
      </c>
      <c r="J329" s="101">
        <v>1854</v>
      </c>
      <c r="K329" s="101" t="s">
        <v>15</v>
      </c>
      <c r="L329" s="101">
        <f t="shared" si="25"/>
        <v>42199</v>
      </c>
      <c r="N329" s="101">
        <v>24057</v>
      </c>
      <c r="O329" s="101">
        <v>74573</v>
      </c>
      <c r="P329" s="101">
        <v>17811</v>
      </c>
      <c r="Q329" s="101">
        <v>1920</v>
      </c>
      <c r="R329" s="101">
        <v>306</v>
      </c>
      <c r="S329" s="101">
        <f t="shared" si="26"/>
        <v>118667</v>
      </c>
    </row>
    <row r="330" spans="1:19">
      <c r="A330" s="68">
        <v>1977</v>
      </c>
      <c r="B330" s="101" t="s">
        <v>15</v>
      </c>
      <c r="C330" s="101" t="s">
        <v>15</v>
      </c>
      <c r="D330" s="101">
        <v>1754</v>
      </c>
      <c r="E330" s="101">
        <v>4977</v>
      </c>
      <c r="F330" s="101">
        <v>34960</v>
      </c>
      <c r="G330" s="101">
        <v>23299</v>
      </c>
      <c r="H330" s="101">
        <v>13806</v>
      </c>
      <c r="I330" s="101">
        <v>4910</v>
      </c>
      <c r="J330" s="101">
        <v>4141</v>
      </c>
      <c r="K330" s="101" t="s">
        <v>15</v>
      </c>
      <c r="L330" s="101">
        <f t="shared" si="25"/>
        <v>87847</v>
      </c>
      <c r="N330" s="101">
        <v>1275</v>
      </c>
      <c r="O330" s="101">
        <v>18684</v>
      </c>
      <c r="P330" s="101">
        <v>2874</v>
      </c>
      <c r="Q330" s="101">
        <v>290</v>
      </c>
      <c r="R330" s="101">
        <v>30</v>
      </c>
      <c r="S330" s="101">
        <f t="shared" si="26"/>
        <v>23153</v>
      </c>
    </row>
    <row r="331" spans="1:19">
      <c r="A331" s="68">
        <v>1978</v>
      </c>
      <c r="B331" s="101" t="s">
        <v>15</v>
      </c>
      <c r="C331" s="101" t="s">
        <v>15</v>
      </c>
      <c r="D331" s="101">
        <v>736</v>
      </c>
      <c r="E331" s="101">
        <v>10428</v>
      </c>
      <c r="F331" s="101">
        <v>9825</v>
      </c>
      <c r="G331" s="101">
        <v>10459</v>
      </c>
      <c r="H331" s="101">
        <v>8381</v>
      </c>
      <c r="I331" s="101">
        <v>4215</v>
      </c>
      <c r="J331" s="101">
        <v>3207</v>
      </c>
      <c r="K331" s="101" t="s">
        <v>15</v>
      </c>
      <c r="L331" s="101">
        <f t="shared" si="25"/>
        <v>47251</v>
      </c>
      <c r="N331" s="101">
        <v>27451</v>
      </c>
      <c r="O331" s="101">
        <v>18182</v>
      </c>
      <c r="P331" s="101">
        <v>10177</v>
      </c>
      <c r="Q331" s="101">
        <v>2158</v>
      </c>
      <c r="R331" s="101">
        <v>186</v>
      </c>
      <c r="S331" s="101">
        <f t="shared" si="26"/>
        <v>58154</v>
      </c>
    </row>
    <row r="332" spans="1:19">
      <c r="A332" s="68">
        <v>1979</v>
      </c>
      <c r="B332" s="101" t="s">
        <v>15</v>
      </c>
      <c r="C332" s="101" t="s">
        <v>15</v>
      </c>
      <c r="D332" s="101">
        <v>290</v>
      </c>
      <c r="E332" s="101">
        <v>1276</v>
      </c>
      <c r="F332" s="101">
        <v>39670</v>
      </c>
      <c r="G332" s="101">
        <v>60192</v>
      </c>
      <c r="H332" s="101">
        <v>4762</v>
      </c>
      <c r="I332" s="101">
        <v>15743</v>
      </c>
      <c r="J332" s="101">
        <v>1861</v>
      </c>
      <c r="K332" s="101" t="s">
        <v>15</v>
      </c>
      <c r="L332" s="101">
        <f t="shared" si="25"/>
        <v>123794</v>
      </c>
      <c r="N332" s="101">
        <v>1750</v>
      </c>
      <c r="O332" s="101">
        <v>86379</v>
      </c>
      <c r="P332" s="101">
        <v>13060</v>
      </c>
      <c r="Q332" s="101">
        <v>11</v>
      </c>
      <c r="R332" s="101" t="s">
        <v>15</v>
      </c>
      <c r="S332" s="101">
        <f t="shared" si="26"/>
        <v>101200</v>
      </c>
    </row>
    <row r="333" spans="1:19">
      <c r="A333" s="68">
        <v>1980</v>
      </c>
      <c r="B333" s="101" t="s">
        <v>15</v>
      </c>
      <c r="C333" s="101" t="s">
        <v>15</v>
      </c>
      <c r="D333" s="101">
        <v>6183</v>
      </c>
      <c r="E333" s="101">
        <v>2566</v>
      </c>
      <c r="F333" s="101">
        <v>12169</v>
      </c>
      <c r="G333" s="101">
        <v>28303</v>
      </c>
      <c r="H333" s="101">
        <v>14453</v>
      </c>
      <c r="I333" s="101">
        <v>3748</v>
      </c>
      <c r="J333" s="101">
        <v>983</v>
      </c>
      <c r="K333" s="101" t="s">
        <v>15</v>
      </c>
      <c r="L333" s="101">
        <f t="shared" si="25"/>
        <v>68405</v>
      </c>
      <c r="N333" s="101" t="s">
        <v>15</v>
      </c>
      <c r="O333" s="101">
        <v>0</v>
      </c>
      <c r="P333" s="101">
        <v>0</v>
      </c>
      <c r="Q333" s="101">
        <v>0</v>
      </c>
      <c r="R333" s="101" t="s">
        <v>15</v>
      </c>
      <c r="S333" s="101">
        <f t="shared" si="26"/>
        <v>0</v>
      </c>
    </row>
    <row r="334" spans="1:19">
      <c r="A334" s="68">
        <v>1981</v>
      </c>
      <c r="B334" s="101" t="s">
        <v>15</v>
      </c>
      <c r="C334" s="101" t="s">
        <v>15</v>
      </c>
      <c r="D334" s="101">
        <v>4325</v>
      </c>
      <c r="E334" s="101">
        <v>0</v>
      </c>
      <c r="F334" s="101">
        <v>8720</v>
      </c>
      <c r="G334" s="101">
        <v>44600</v>
      </c>
      <c r="H334" s="101">
        <v>13202</v>
      </c>
      <c r="I334" s="101">
        <v>11266</v>
      </c>
      <c r="J334" s="101">
        <v>1214</v>
      </c>
      <c r="K334" s="101" t="s">
        <v>15</v>
      </c>
      <c r="L334" s="101">
        <f t="shared" si="25"/>
        <v>83327</v>
      </c>
      <c r="N334" s="101" t="s">
        <v>15</v>
      </c>
      <c r="O334" s="101">
        <v>17874</v>
      </c>
      <c r="P334" s="101">
        <v>35594</v>
      </c>
      <c r="Q334" s="101" t="s">
        <v>15</v>
      </c>
      <c r="R334" s="101" t="s">
        <v>15</v>
      </c>
      <c r="S334" s="101">
        <f t="shared" si="26"/>
        <v>53468</v>
      </c>
    </row>
    <row r="335" spans="1:19">
      <c r="A335" s="68">
        <v>1982</v>
      </c>
      <c r="B335" s="101" t="s">
        <v>15</v>
      </c>
      <c r="C335" s="101" t="s">
        <v>15</v>
      </c>
      <c r="D335" s="101">
        <v>2252</v>
      </c>
      <c r="E335" s="101">
        <v>539</v>
      </c>
      <c r="F335" s="101">
        <v>28553</v>
      </c>
      <c r="G335" s="101">
        <v>28979</v>
      </c>
      <c r="H335" s="101">
        <v>3698</v>
      </c>
      <c r="I335" s="101">
        <v>3204</v>
      </c>
      <c r="J335" s="101">
        <v>1385</v>
      </c>
      <c r="K335" s="101" t="s">
        <v>15</v>
      </c>
      <c r="L335" s="101">
        <f t="shared" si="25"/>
        <v>68610</v>
      </c>
      <c r="N335" s="101" t="s">
        <v>15</v>
      </c>
      <c r="O335" s="101">
        <v>20409</v>
      </c>
      <c r="P335" s="101" t="s">
        <v>15</v>
      </c>
      <c r="Q335" s="101" t="s">
        <v>15</v>
      </c>
      <c r="R335" s="101" t="s">
        <v>15</v>
      </c>
      <c r="S335" s="101">
        <f t="shared" si="26"/>
        <v>20409</v>
      </c>
    </row>
    <row r="336" spans="1:19">
      <c r="A336" s="68">
        <v>1983</v>
      </c>
      <c r="B336" s="101" t="s">
        <v>15</v>
      </c>
      <c r="C336" s="101" t="s">
        <v>15</v>
      </c>
      <c r="D336" s="101">
        <v>1195</v>
      </c>
      <c r="E336" s="101">
        <v>8564</v>
      </c>
      <c r="F336" s="101">
        <v>8862</v>
      </c>
      <c r="G336" s="101">
        <v>1184</v>
      </c>
      <c r="H336" s="101">
        <v>307</v>
      </c>
      <c r="I336" s="101">
        <v>1744</v>
      </c>
      <c r="J336" s="101">
        <v>753</v>
      </c>
      <c r="K336" s="101" t="s">
        <v>15</v>
      </c>
      <c r="L336" s="101">
        <f t="shared" si="25"/>
        <v>22609</v>
      </c>
      <c r="N336" s="101" t="s">
        <v>15</v>
      </c>
      <c r="O336" s="101">
        <v>24025</v>
      </c>
      <c r="P336" s="101" t="s">
        <v>15</v>
      </c>
      <c r="Q336" s="101" t="s">
        <v>15</v>
      </c>
      <c r="R336" s="101" t="s">
        <v>15</v>
      </c>
      <c r="S336" s="101">
        <f t="shared" si="26"/>
        <v>24025</v>
      </c>
    </row>
    <row r="337" spans="1:19">
      <c r="A337" s="68">
        <v>1984</v>
      </c>
      <c r="B337" s="101" t="s">
        <v>15</v>
      </c>
      <c r="C337" s="101" t="s">
        <v>15</v>
      </c>
      <c r="D337" s="101">
        <v>879</v>
      </c>
      <c r="E337" s="101">
        <v>46</v>
      </c>
      <c r="F337" s="101">
        <v>3254</v>
      </c>
      <c r="G337" s="101">
        <v>18629</v>
      </c>
      <c r="H337" s="101">
        <v>8</v>
      </c>
      <c r="I337" s="101">
        <v>871</v>
      </c>
      <c r="J337" s="101">
        <v>894</v>
      </c>
      <c r="K337" s="101" t="s">
        <v>15</v>
      </c>
      <c r="L337" s="101">
        <f t="shared" si="25"/>
        <v>24581</v>
      </c>
      <c r="N337" s="101" t="s">
        <v>15</v>
      </c>
      <c r="O337" s="101" t="s">
        <v>15</v>
      </c>
      <c r="P337" s="101" t="s">
        <v>15</v>
      </c>
      <c r="Q337" s="101" t="s">
        <v>15</v>
      </c>
      <c r="R337" s="101" t="s">
        <v>15</v>
      </c>
      <c r="S337" s="101" t="s">
        <v>15</v>
      </c>
    </row>
    <row r="338" spans="1:19">
      <c r="A338" s="68">
        <v>1985</v>
      </c>
      <c r="B338" s="101" t="s">
        <v>15</v>
      </c>
      <c r="C338" s="101" t="s">
        <v>15</v>
      </c>
      <c r="D338" s="101">
        <v>259</v>
      </c>
      <c r="E338" s="101">
        <v>75</v>
      </c>
      <c r="F338" s="101">
        <v>2394</v>
      </c>
      <c r="G338" s="101">
        <v>7005</v>
      </c>
      <c r="H338" s="101">
        <v>2545</v>
      </c>
      <c r="I338" s="101">
        <v>388</v>
      </c>
      <c r="J338" s="101">
        <v>1320</v>
      </c>
      <c r="K338" s="101" t="s">
        <v>15</v>
      </c>
      <c r="L338" s="101">
        <f t="shared" si="25"/>
        <v>13986</v>
      </c>
      <c r="N338" s="101" t="s">
        <v>15</v>
      </c>
      <c r="O338" s="101">
        <v>1011</v>
      </c>
      <c r="P338" s="101" t="s">
        <v>15</v>
      </c>
      <c r="Q338" s="101" t="s">
        <v>15</v>
      </c>
      <c r="R338" s="101" t="s">
        <v>15</v>
      </c>
      <c r="S338" s="101">
        <f t="shared" si="26"/>
        <v>1011</v>
      </c>
    </row>
    <row r="339" spans="1:19">
      <c r="A339" s="64">
        <v>1986</v>
      </c>
      <c r="B339" s="101" t="s">
        <v>15</v>
      </c>
      <c r="C339" s="101" t="s">
        <v>15</v>
      </c>
      <c r="D339" s="101">
        <v>3686</v>
      </c>
      <c r="E339" s="101">
        <v>16648</v>
      </c>
      <c r="F339" s="101">
        <v>9562</v>
      </c>
      <c r="G339" s="101">
        <v>22127</v>
      </c>
      <c r="H339" s="101" t="s">
        <v>15</v>
      </c>
      <c r="I339" s="101">
        <v>1045</v>
      </c>
      <c r="J339" s="101">
        <v>613</v>
      </c>
      <c r="K339" s="101" t="s">
        <v>15</v>
      </c>
      <c r="L339" s="101">
        <f t="shared" si="25"/>
        <v>53681</v>
      </c>
      <c r="N339" s="101">
        <v>12028</v>
      </c>
      <c r="O339" s="101">
        <v>7121</v>
      </c>
      <c r="P339" s="101" t="s">
        <v>15</v>
      </c>
      <c r="Q339" s="101" t="s">
        <v>15</v>
      </c>
      <c r="R339" s="101" t="s">
        <v>15</v>
      </c>
      <c r="S339" s="101">
        <f t="shared" si="26"/>
        <v>19149</v>
      </c>
    </row>
    <row r="340" spans="1:19">
      <c r="A340" s="64">
        <v>1987</v>
      </c>
      <c r="B340" s="101" t="s">
        <v>15</v>
      </c>
      <c r="C340" s="101" t="s">
        <v>15</v>
      </c>
      <c r="D340" s="101">
        <v>8823</v>
      </c>
      <c r="E340" s="101">
        <v>28028</v>
      </c>
      <c r="F340" s="101" t="s">
        <v>15</v>
      </c>
      <c r="G340" s="101" t="s">
        <v>15</v>
      </c>
      <c r="H340" s="101" t="s">
        <v>15</v>
      </c>
      <c r="I340" s="101">
        <v>1070</v>
      </c>
      <c r="J340" s="101">
        <v>1916</v>
      </c>
      <c r="K340" s="101" t="s">
        <v>15</v>
      </c>
      <c r="L340" s="101">
        <f t="shared" si="25"/>
        <v>39837</v>
      </c>
      <c r="N340" s="101">
        <v>4095</v>
      </c>
      <c r="O340" s="101" t="s">
        <v>15</v>
      </c>
      <c r="P340" s="101" t="s">
        <v>15</v>
      </c>
      <c r="Q340" s="101" t="s">
        <v>15</v>
      </c>
      <c r="R340" s="101" t="s">
        <v>15</v>
      </c>
      <c r="S340" s="101">
        <f t="shared" si="26"/>
        <v>4095</v>
      </c>
    </row>
    <row r="341" spans="1:19">
      <c r="A341" s="64">
        <v>1988</v>
      </c>
      <c r="B341" s="101" t="s">
        <v>15</v>
      </c>
      <c r="C341" s="101" t="s">
        <v>15</v>
      </c>
      <c r="D341" s="101">
        <v>8199</v>
      </c>
      <c r="E341" s="101">
        <v>20652</v>
      </c>
      <c r="F341" s="101" t="s">
        <v>15</v>
      </c>
      <c r="G341" s="101" t="s">
        <v>15</v>
      </c>
      <c r="H341" s="101">
        <v>112</v>
      </c>
      <c r="I341" s="101">
        <v>774</v>
      </c>
      <c r="J341" s="101">
        <v>1851</v>
      </c>
      <c r="K341" s="101" t="s">
        <v>15</v>
      </c>
      <c r="L341" s="101">
        <f t="shared" si="25"/>
        <v>31588</v>
      </c>
      <c r="N341" s="101">
        <v>1250</v>
      </c>
      <c r="O341" s="101" t="s">
        <v>15</v>
      </c>
      <c r="P341" s="101" t="s">
        <v>15</v>
      </c>
      <c r="Q341" s="101" t="s">
        <v>15</v>
      </c>
      <c r="R341" s="101" t="s">
        <v>15</v>
      </c>
      <c r="S341" s="101">
        <f t="shared" si="26"/>
        <v>1250</v>
      </c>
    </row>
    <row r="342" spans="1:19">
      <c r="A342" s="64">
        <v>1989</v>
      </c>
      <c r="B342" s="101" t="s">
        <v>15</v>
      </c>
      <c r="C342" s="101" t="s">
        <v>15</v>
      </c>
      <c r="D342" s="101">
        <v>4643</v>
      </c>
      <c r="E342" s="101">
        <v>1878</v>
      </c>
      <c r="F342" s="101" t="s">
        <v>15</v>
      </c>
      <c r="G342" s="101">
        <v>1920</v>
      </c>
      <c r="H342" s="101">
        <v>8357</v>
      </c>
      <c r="I342" s="101" t="s">
        <v>15</v>
      </c>
      <c r="J342" s="101" t="s">
        <v>15</v>
      </c>
      <c r="K342" s="101" t="s">
        <v>15</v>
      </c>
      <c r="L342" s="101">
        <f t="shared" si="25"/>
        <v>16798</v>
      </c>
      <c r="N342" s="101">
        <v>1004</v>
      </c>
      <c r="O342" s="101" t="s">
        <v>15</v>
      </c>
      <c r="P342" s="101" t="s">
        <v>15</v>
      </c>
      <c r="Q342" s="101" t="s">
        <v>15</v>
      </c>
      <c r="R342" s="101" t="s">
        <v>15</v>
      </c>
      <c r="S342" s="101">
        <f t="shared" si="26"/>
        <v>1004</v>
      </c>
    </row>
    <row r="343" spans="1:19">
      <c r="A343" s="64">
        <v>1990</v>
      </c>
      <c r="B343" s="101" t="s">
        <v>15</v>
      </c>
      <c r="C343" s="101" t="s">
        <v>15</v>
      </c>
      <c r="D343" s="101">
        <v>84</v>
      </c>
      <c r="E343" s="101" t="s">
        <v>15</v>
      </c>
      <c r="F343" s="101" t="s">
        <v>15</v>
      </c>
      <c r="G343" s="101">
        <v>2072</v>
      </c>
      <c r="H343" s="101">
        <v>63</v>
      </c>
      <c r="I343" s="101" t="s">
        <v>15</v>
      </c>
      <c r="J343" s="101" t="s">
        <v>15</v>
      </c>
      <c r="K343" s="101" t="s">
        <v>15</v>
      </c>
      <c r="L343" s="101">
        <f t="shared" si="25"/>
        <v>2219</v>
      </c>
      <c r="N343" s="101" t="s">
        <v>15</v>
      </c>
      <c r="O343" s="101" t="s">
        <v>15</v>
      </c>
      <c r="P343" s="101" t="s">
        <v>15</v>
      </c>
      <c r="Q343" s="101" t="s">
        <v>15</v>
      </c>
      <c r="R343" s="101" t="s">
        <v>15</v>
      </c>
      <c r="S343" s="101" t="s">
        <v>15</v>
      </c>
    </row>
    <row r="344" spans="1:19">
      <c r="A344" s="64">
        <v>1991</v>
      </c>
      <c r="B344" s="101" t="s">
        <v>15</v>
      </c>
      <c r="C344" s="101" t="s">
        <v>15</v>
      </c>
      <c r="D344" s="101" t="s">
        <v>15</v>
      </c>
      <c r="E344" s="101" t="s">
        <v>15</v>
      </c>
      <c r="F344" s="101" t="s">
        <v>15</v>
      </c>
      <c r="G344" s="101" t="s">
        <v>15</v>
      </c>
      <c r="H344" s="101">
        <v>210</v>
      </c>
      <c r="I344" s="101" t="s">
        <v>15</v>
      </c>
      <c r="J344" s="101" t="s">
        <v>15</v>
      </c>
      <c r="K344" s="101" t="s">
        <v>15</v>
      </c>
      <c r="L344" s="101">
        <f t="shared" si="25"/>
        <v>210</v>
      </c>
      <c r="N344" s="101" t="s">
        <v>15</v>
      </c>
      <c r="O344" s="101" t="s">
        <v>15</v>
      </c>
      <c r="P344" s="101" t="s">
        <v>15</v>
      </c>
      <c r="Q344" s="101" t="s">
        <v>15</v>
      </c>
      <c r="R344" s="101" t="s">
        <v>15</v>
      </c>
      <c r="S344" s="101" t="s">
        <v>15</v>
      </c>
    </row>
    <row r="345" spans="1:19">
      <c r="A345" s="64">
        <v>1992</v>
      </c>
      <c r="B345" s="101" t="s">
        <v>15</v>
      </c>
      <c r="C345" s="101" t="s">
        <v>15</v>
      </c>
      <c r="D345" s="101" t="s">
        <v>15</v>
      </c>
      <c r="E345" s="101" t="s">
        <v>15</v>
      </c>
      <c r="F345" s="101" t="s">
        <v>15</v>
      </c>
      <c r="G345" s="101" t="s">
        <v>15</v>
      </c>
      <c r="H345" s="101" t="s">
        <v>15</v>
      </c>
      <c r="I345" s="101" t="s">
        <v>15</v>
      </c>
      <c r="J345" s="101" t="s">
        <v>15</v>
      </c>
      <c r="K345" s="101" t="s">
        <v>15</v>
      </c>
      <c r="L345" s="101" t="s">
        <v>15</v>
      </c>
      <c r="N345" s="101" t="s">
        <v>15</v>
      </c>
      <c r="O345" s="101" t="s">
        <v>15</v>
      </c>
      <c r="P345" s="101" t="s">
        <v>15</v>
      </c>
      <c r="Q345" s="101" t="s">
        <v>15</v>
      </c>
      <c r="R345" s="101" t="s">
        <v>15</v>
      </c>
      <c r="S345" s="101" t="s">
        <v>15</v>
      </c>
    </row>
    <row r="346" spans="1:19">
      <c r="A346" s="64">
        <v>1993</v>
      </c>
      <c r="B346" s="101" t="s">
        <v>15</v>
      </c>
      <c r="C346" s="101" t="s">
        <v>15</v>
      </c>
      <c r="D346" s="101" t="s">
        <v>15</v>
      </c>
      <c r="E346" s="101" t="s">
        <v>15</v>
      </c>
      <c r="F346" s="101" t="s">
        <v>15</v>
      </c>
      <c r="G346" s="101" t="s">
        <v>15</v>
      </c>
      <c r="H346" s="101" t="s">
        <v>15</v>
      </c>
      <c r="I346" s="101" t="s">
        <v>15</v>
      </c>
      <c r="J346" s="101" t="s">
        <v>15</v>
      </c>
      <c r="K346" s="101" t="s">
        <v>15</v>
      </c>
      <c r="L346" s="101" t="s">
        <v>15</v>
      </c>
      <c r="N346" s="101" t="s">
        <v>15</v>
      </c>
      <c r="O346" s="101" t="s">
        <v>15</v>
      </c>
      <c r="P346" s="101" t="s">
        <v>15</v>
      </c>
      <c r="Q346" s="101" t="s">
        <v>15</v>
      </c>
      <c r="R346" s="101" t="s">
        <v>15</v>
      </c>
      <c r="S346" s="101" t="s">
        <v>15</v>
      </c>
    </row>
    <row r="347" spans="1:19">
      <c r="A347" s="64">
        <v>1994</v>
      </c>
      <c r="B347" s="101" t="s">
        <v>15</v>
      </c>
      <c r="C347" s="101" t="s">
        <v>15</v>
      </c>
      <c r="D347" s="101">
        <v>224</v>
      </c>
      <c r="E347" s="101" t="s">
        <v>15</v>
      </c>
      <c r="F347" s="101" t="s">
        <v>15</v>
      </c>
      <c r="G347" s="101">
        <v>234</v>
      </c>
      <c r="H347" s="101" t="s">
        <v>15</v>
      </c>
      <c r="I347" s="101">
        <v>1043</v>
      </c>
      <c r="J347" s="101" t="s">
        <v>15</v>
      </c>
      <c r="K347" s="101" t="s">
        <v>15</v>
      </c>
      <c r="L347" s="101">
        <f t="shared" si="25"/>
        <v>1501</v>
      </c>
      <c r="N347" s="101" t="s">
        <v>15</v>
      </c>
      <c r="O347" s="101" t="s">
        <v>15</v>
      </c>
      <c r="P347" s="101" t="s">
        <v>15</v>
      </c>
      <c r="Q347" s="101" t="s">
        <v>15</v>
      </c>
      <c r="R347" s="101" t="s">
        <v>15</v>
      </c>
      <c r="S347" s="101" t="s">
        <v>15</v>
      </c>
    </row>
    <row r="348" spans="1:19">
      <c r="A348" s="64">
        <v>1995</v>
      </c>
      <c r="B348" s="101" t="s">
        <v>15</v>
      </c>
      <c r="C348" s="101" t="s">
        <v>15</v>
      </c>
      <c r="D348" s="101">
        <v>305</v>
      </c>
      <c r="E348" s="101" t="s">
        <v>15</v>
      </c>
      <c r="F348" s="101">
        <v>1682</v>
      </c>
      <c r="G348" s="101" t="s">
        <v>15</v>
      </c>
      <c r="H348" s="101" t="s">
        <v>15</v>
      </c>
      <c r="I348" s="101">
        <v>1338</v>
      </c>
      <c r="J348" s="101" t="s">
        <v>15</v>
      </c>
      <c r="K348" s="101" t="s">
        <v>15</v>
      </c>
      <c r="L348" s="101">
        <f t="shared" si="25"/>
        <v>3325</v>
      </c>
      <c r="N348" s="101" t="s">
        <v>15</v>
      </c>
      <c r="O348" s="101" t="s">
        <v>15</v>
      </c>
      <c r="P348" s="101" t="s">
        <v>15</v>
      </c>
      <c r="Q348" s="101" t="s">
        <v>15</v>
      </c>
      <c r="R348" s="101" t="s">
        <v>15</v>
      </c>
      <c r="S348" s="101" t="s">
        <v>15</v>
      </c>
    </row>
    <row r="349" spans="1:19">
      <c r="A349" s="64">
        <v>1996</v>
      </c>
      <c r="B349" s="101" t="s">
        <v>15</v>
      </c>
      <c r="C349" s="101" t="s">
        <v>15</v>
      </c>
      <c r="D349" s="101">
        <v>2876</v>
      </c>
      <c r="E349" s="101">
        <v>2233</v>
      </c>
      <c r="F349" s="101" t="s">
        <v>15</v>
      </c>
      <c r="G349" s="101">
        <v>2667</v>
      </c>
      <c r="H349" s="101" t="s">
        <v>15</v>
      </c>
      <c r="I349" s="101">
        <v>788</v>
      </c>
      <c r="J349" s="101" t="s">
        <v>15</v>
      </c>
      <c r="K349" s="101" t="s">
        <v>15</v>
      </c>
      <c r="L349" s="101">
        <f t="shared" si="25"/>
        <v>8564</v>
      </c>
      <c r="N349" s="101" t="s">
        <v>15</v>
      </c>
      <c r="O349" s="101" t="s">
        <v>15</v>
      </c>
      <c r="P349" s="101" t="s">
        <v>15</v>
      </c>
      <c r="Q349" s="101" t="s">
        <v>15</v>
      </c>
      <c r="R349" s="101" t="s">
        <v>15</v>
      </c>
      <c r="S349" s="101" t="s">
        <v>15</v>
      </c>
    </row>
    <row r="350" spans="1:19">
      <c r="A350" s="64">
        <v>1997</v>
      </c>
      <c r="B350" s="101" t="s">
        <v>15</v>
      </c>
      <c r="C350" s="101">
        <v>101</v>
      </c>
      <c r="D350" s="101">
        <v>2348</v>
      </c>
      <c r="E350" s="101" t="s">
        <v>15</v>
      </c>
      <c r="F350" s="101" t="s">
        <v>15</v>
      </c>
      <c r="G350" s="101">
        <v>255</v>
      </c>
      <c r="H350" s="101" t="s">
        <v>15</v>
      </c>
      <c r="I350" s="101">
        <v>869</v>
      </c>
      <c r="J350" s="101" t="s">
        <v>15</v>
      </c>
      <c r="K350" s="101" t="s">
        <v>15</v>
      </c>
      <c r="L350" s="101">
        <f t="shared" si="25"/>
        <v>3573</v>
      </c>
      <c r="N350" s="101" t="s">
        <v>15</v>
      </c>
      <c r="O350" s="101" t="s">
        <v>15</v>
      </c>
      <c r="P350" s="101" t="s">
        <v>15</v>
      </c>
      <c r="Q350" s="101" t="s">
        <v>15</v>
      </c>
      <c r="R350" s="101" t="s">
        <v>15</v>
      </c>
      <c r="S350" s="101" t="s">
        <v>15</v>
      </c>
    </row>
    <row r="351" spans="1:19">
      <c r="A351" s="64">
        <v>1998</v>
      </c>
      <c r="B351" s="101" t="s">
        <v>15</v>
      </c>
      <c r="C351" s="101">
        <v>0</v>
      </c>
      <c r="D351" s="101">
        <v>69</v>
      </c>
      <c r="E351" s="101" t="s">
        <v>15</v>
      </c>
      <c r="F351" s="101" t="s">
        <v>15</v>
      </c>
      <c r="G351" s="101">
        <v>75</v>
      </c>
      <c r="H351" s="101" t="s">
        <v>15</v>
      </c>
      <c r="I351" s="101">
        <v>599</v>
      </c>
      <c r="J351" s="101" t="s">
        <v>15</v>
      </c>
      <c r="K351" s="101" t="s">
        <v>15</v>
      </c>
      <c r="L351" s="101">
        <f t="shared" si="25"/>
        <v>743</v>
      </c>
      <c r="N351" s="101" t="s">
        <v>15</v>
      </c>
      <c r="O351" s="101" t="s">
        <v>15</v>
      </c>
      <c r="P351" s="101" t="s">
        <v>15</v>
      </c>
      <c r="Q351" s="101" t="s">
        <v>15</v>
      </c>
      <c r="R351" s="101" t="s">
        <v>15</v>
      </c>
      <c r="S351" s="101" t="s">
        <v>15</v>
      </c>
    </row>
    <row r="352" spans="1:19">
      <c r="A352" s="64">
        <v>1999</v>
      </c>
      <c r="B352" s="101" t="s">
        <v>15</v>
      </c>
      <c r="C352" s="101" t="s">
        <v>15</v>
      </c>
      <c r="D352" s="101">
        <v>4</v>
      </c>
      <c r="E352" s="101" t="s">
        <v>15</v>
      </c>
      <c r="F352" s="101" t="s">
        <v>15</v>
      </c>
      <c r="G352" s="101">
        <v>844</v>
      </c>
      <c r="H352" s="101">
        <v>150</v>
      </c>
      <c r="I352" s="101">
        <v>364</v>
      </c>
      <c r="J352" s="101" t="s">
        <v>15</v>
      </c>
      <c r="K352" s="101" t="s">
        <v>15</v>
      </c>
      <c r="L352" s="101">
        <f t="shared" si="25"/>
        <v>1362</v>
      </c>
      <c r="N352" s="101" t="s">
        <v>15</v>
      </c>
      <c r="O352" s="101" t="s">
        <v>15</v>
      </c>
      <c r="P352" s="101" t="s">
        <v>15</v>
      </c>
      <c r="Q352" s="101" t="s">
        <v>15</v>
      </c>
      <c r="R352" s="101" t="s">
        <v>15</v>
      </c>
      <c r="S352" s="101" t="s">
        <v>15</v>
      </c>
    </row>
    <row r="353" spans="1:19">
      <c r="A353" s="64">
        <v>2000</v>
      </c>
      <c r="B353" s="101" t="s">
        <v>15</v>
      </c>
      <c r="C353" s="101" t="s">
        <v>15</v>
      </c>
      <c r="D353" s="101">
        <v>21</v>
      </c>
      <c r="E353" s="101" t="s">
        <v>15</v>
      </c>
      <c r="F353" s="101" t="s">
        <v>15</v>
      </c>
      <c r="G353" s="101">
        <v>1405</v>
      </c>
      <c r="H353" s="101">
        <v>1179</v>
      </c>
      <c r="I353" s="101">
        <v>861</v>
      </c>
      <c r="J353" s="101" t="s">
        <v>15</v>
      </c>
      <c r="K353" s="101" t="s">
        <v>15</v>
      </c>
      <c r="L353" s="101">
        <f t="shared" si="25"/>
        <v>3466</v>
      </c>
      <c r="N353" s="101" t="s">
        <v>15</v>
      </c>
      <c r="O353" s="101" t="s">
        <v>15</v>
      </c>
      <c r="P353" s="101" t="s">
        <v>15</v>
      </c>
      <c r="Q353" s="101" t="s">
        <v>15</v>
      </c>
      <c r="R353" s="101" t="s">
        <v>15</v>
      </c>
      <c r="S353" s="101" t="s">
        <v>15</v>
      </c>
    </row>
    <row r="354" spans="1:19">
      <c r="A354" s="64">
        <v>2001</v>
      </c>
      <c r="B354" s="101" t="s">
        <v>15</v>
      </c>
      <c r="C354" s="101" t="s">
        <v>15</v>
      </c>
      <c r="D354" s="101">
        <v>233</v>
      </c>
      <c r="E354" s="101">
        <v>362</v>
      </c>
      <c r="F354" s="101" t="s">
        <v>15</v>
      </c>
      <c r="G354" s="101">
        <v>1290</v>
      </c>
      <c r="H354" s="101">
        <v>986</v>
      </c>
      <c r="I354" s="101">
        <v>728</v>
      </c>
      <c r="J354" s="101" t="s">
        <v>15</v>
      </c>
      <c r="K354" s="101" t="s">
        <v>15</v>
      </c>
      <c r="L354" s="101">
        <f t="shared" si="25"/>
        <v>3599</v>
      </c>
      <c r="N354" s="101" t="s">
        <v>15</v>
      </c>
      <c r="O354" s="101" t="s">
        <v>15</v>
      </c>
      <c r="P354" s="101" t="s">
        <v>15</v>
      </c>
      <c r="Q354" s="101" t="s">
        <v>15</v>
      </c>
      <c r="R354" s="101" t="s">
        <v>15</v>
      </c>
      <c r="S354" s="101" t="s">
        <v>15</v>
      </c>
    </row>
    <row r="355" spans="1:19">
      <c r="A355" s="64">
        <v>2002</v>
      </c>
      <c r="B355" s="101">
        <v>5</v>
      </c>
      <c r="C355" s="101">
        <v>103</v>
      </c>
      <c r="D355" s="101">
        <v>118</v>
      </c>
      <c r="E355" s="101">
        <v>952</v>
      </c>
      <c r="F355" s="101">
        <v>1457</v>
      </c>
      <c r="G355" s="101">
        <v>1326</v>
      </c>
      <c r="H355" s="101">
        <v>2305</v>
      </c>
      <c r="I355" s="101">
        <v>537</v>
      </c>
      <c r="J355" s="101" t="s">
        <v>15</v>
      </c>
      <c r="K355" s="101" t="s">
        <v>15</v>
      </c>
      <c r="L355" s="101">
        <f t="shared" si="25"/>
        <v>6803</v>
      </c>
      <c r="N355" s="101" t="s">
        <v>15</v>
      </c>
      <c r="O355" s="101" t="s">
        <v>15</v>
      </c>
      <c r="P355" s="101" t="s">
        <v>15</v>
      </c>
      <c r="Q355" s="101" t="s">
        <v>15</v>
      </c>
      <c r="R355" s="101" t="s">
        <v>15</v>
      </c>
      <c r="S355" s="101" t="s">
        <v>15</v>
      </c>
    </row>
    <row r="356" spans="1:19">
      <c r="A356" s="64">
        <v>2003</v>
      </c>
      <c r="B356" s="159">
        <v>0</v>
      </c>
      <c r="C356" s="160">
        <v>110</v>
      </c>
      <c r="D356" s="160">
        <v>575</v>
      </c>
      <c r="E356" s="160">
        <v>484</v>
      </c>
      <c r="F356" s="160">
        <v>1082</v>
      </c>
      <c r="G356" s="160">
        <v>1108</v>
      </c>
      <c r="H356" s="160">
        <v>1119</v>
      </c>
      <c r="I356" s="160">
        <v>591</v>
      </c>
      <c r="J356" s="160">
        <v>3</v>
      </c>
      <c r="K356" s="101" t="s">
        <v>15</v>
      </c>
      <c r="L356" s="101">
        <f t="shared" si="25"/>
        <v>5072</v>
      </c>
      <c r="N356" s="101" t="s">
        <v>15</v>
      </c>
      <c r="O356" s="101" t="s">
        <v>15</v>
      </c>
      <c r="P356" s="101" t="s">
        <v>15</v>
      </c>
      <c r="Q356" s="101" t="s">
        <v>15</v>
      </c>
      <c r="R356" s="101" t="s">
        <v>15</v>
      </c>
      <c r="S356" s="101" t="s">
        <v>15</v>
      </c>
    </row>
    <row r="357" spans="1:19">
      <c r="A357" s="64">
        <v>2004</v>
      </c>
      <c r="B357" s="160">
        <v>6</v>
      </c>
      <c r="C357" s="160">
        <v>32</v>
      </c>
      <c r="D357" s="160">
        <v>774</v>
      </c>
      <c r="E357" s="160">
        <v>2825</v>
      </c>
      <c r="F357" s="160">
        <v>2305</v>
      </c>
      <c r="G357" s="160">
        <v>2011</v>
      </c>
      <c r="H357" s="160">
        <v>271</v>
      </c>
      <c r="I357" s="160">
        <v>220</v>
      </c>
      <c r="J357" s="160">
        <v>40</v>
      </c>
      <c r="K357" s="101" t="s">
        <v>15</v>
      </c>
      <c r="L357" s="101">
        <f t="shared" si="25"/>
        <v>8484</v>
      </c>
      <c r="N357" s="101" t="s">
        <v>15</v>
      </c>
      <c r="O357" s="101" t="s">
        <v>15</v>
      </c>
      <c r="P357" s="101" t="s">
        <v>15</v>
      </c>
      <c r="Q357" s="101" t="s">
        <v>15</v>
      </c>
      <c r="R357" s="101" t="s">
        <v>15</v>
      </c>
      <c r="S357" s="101" t="s">
        <v>15</v>
      </c>
    </row>
    <row r="358" spans="1:19">
      <c r="A358" s="64">
        <v>2005</v>
      </c>
      <c r="B358" s="160">
        <v>87</v>
      </c>
      <c r="C358" s="160">
        <v>6</v>
      </c>
      <c r="D358" s="101" t="s">
        <v>15</v>
      </c>
      <c r="E358" s="101" t="s">
        <v>15</v>
      </c>
      <c r="F358" s="101" t="s">
        <v>15</v>
      </c>
      <c r="G358" s="101" t="s">
        <v>15</v>
      </c>
      <c r="H358" s="160">
        <v>1376</v>
      </c>
      <c r="I358" s="160">
        <v>641</v>
      </c>
      <c r="J358" s="160">
        <v>156</v>
      </c>
      <c r="K358" s="101" t="s">
        <v>15</v>
      </c>
      <c r="L358" s="101">
        <f>SUM(B358:K358)</f>
        <v>2266</v>
      </c>
      <c r="N358" s="101" t="s">
        <v>15</v>
      </c>
      <c r="O358" s="101" t="s">
        <v>15</v>
      </c>
      <c r="P358" s="101" t="s">
        <v>15</v>
      </c>
      <c r="Q358" s="101" t="s">
        <v>15</v>
      </c>
      <c r="R358" s="101" t="s">
        <v>15</v>
      </c>
      <c r="S358" s="101" t="s">
        <v>15</v>
      </c>
    </row>
    <row r="359" spans="1:19">
      <c r="A359" s="64">
        <v>2006</v>
      </c>
      <c r="B359" s="97" t="s">
        <v>15</v>
      </c>
      <c r="C359" s="97" t="s">
        <v>15</v>
      </c>
      <c r="D359" s="97" t="s">
        <v>15</v>
      </c>
      <c r="E359" s="97" t="s">
        <v>15</v>
      </c>
      <c r="F359" s="97" t="s">
        <v>15</v>
      </c>
      <c r="G359" s="97" t="s">
        <v>15</v>
      </c>
      <c r="H359" s="161">
        <v>12</v>
      </c>
      <c r="I359" s="161">
        <v>590</v>
      </c>
      <c r="J359" s="161">
        <v>136</v>
      </c>
      <c r="K359" s="97" t="s">
        <v>15</v>
      </c>
      <c r="L359" s="101">
        <f>SUM(B359:K359)</f>
        <v>738</v>
      </c>
      <c r="N359" s="101" t="s">
        <v>15</v>
      </c>
      <c r="O359" s="101" t="s">
        <v>15</v>
      </c>
      <c r="P359" s="101" t="s">
        <v>15</v>
      </c>
      <c r="Q359" s="101" t="s">
        <v>15</v>
      </c>
      <c r="R359" s="101" t="s">
        <v>15</v>
      </c>
      <c r="S359" s="101" t="s">
        <v>15</v>
      </c>
    </row>
    <row r="360" spans="1:19">
      <c r="A360" s="64">
        <v>2007</v>
      </c>
      <c r="B360" s="97" t="s">
        <v>15</v>
      </c>
      <c r="C360" s="97">
        <v>15</v>
      </c>
      <c r="D360" s="97">
        <v>25</v>
      </c>
      <c r="E360" s="97">
        <v>727</v>
      </c>
      <c r="F360" s="97">
        <v>1150</v>
      </c>
      <c r="G360" s="97">
        <v>1524</v>
      </c>
      <c r="H360" s="162">
        <v>400</v>
      </c>
      <c r="I360" s="162">
        <v>209</v>
      </c>
      <c r="J360" s="162">
        <v>47</v>
      </c>
      <c r="K360" s="97" t="s">
        <v>15</v>
      </c>
      <c r="L360" s="101">
        <f>SUM(B360:K360)</f>
        <v>4097</v>
      </c>
      <c r="N360" s="101" t="s">
        <v>15</v>
      </c>
      <c r="O360" s="101" t="s">
        <v>15</v>
      </c>
      <c r="P360" s="101" t="s">
        <v>15</v>
      </c>
      <c r="Q360" s="101" t="s">
        <v>15</v>
      </c>
      <c r="R360" s="101" t="s">
        <v>15</v>
      </c>
      <c r="S360" s="101" t="s">
        <v>15</v>
      </c>
    </row>
    <row r="361" spans="1:19">
      <c r="A361" s="64">
        <v>2008</v>
      </c>
      <c r="B361" s="97" t="s">
        <v>15</v>
      </c>
      <c r="C361" s="97" t="s">
        <v>15</v>
      </c>
      <c r="D361" s="97" t="s">
        <v>15</v>
      </c>
      <c r="E361" s="97" t="s">
        <v>15</v>
      </c>
      <c r="F361" s="97" t="s">
        <v>15</v>
      </c>
      <c r="G361" s="97" t="s">
        <v>15</v>
      </c>
      <c r="H361" s="97" t="s">
        <v>15</v>
      </c>
      <c r="I361" s="97">
        <v>236</v>
      </c>
      <c r="J361" s="97" t="s">
        <v>15</v>
      </c>
      <c r="K361" s="97" t="s">
        <v>15</v>
      </c>
      <c r="L361" s="101">
        <f>SUM(B361:K361)</f>
        <v>236</v>
      </c>
      <c r="N361" s="101" t="s">
        <v>15</v>
      </c>
      <c r="O361" s="101" t="s">
        <v>15</v>
      </c>
      <c r="P361" s="101" t="s">
        <v>15</v>
      </c>
      <c r="Q361" s="101" t="s">
        <v>15</v>
      </c>
      <c r="R361" s="101" t="s">
        <v>15</v>
      </c>
      <c r="S361" s="101" t="s">
        <v>15</v>
      </c>
    </row>
    <row r="362" spans="1:19">
      <c r="A362" s="64">
        <v>2009</v>
      </c>
      <c r="B362" s="97" t="s">
        <v>15</v>
      </c>
      <c r="C362" s="97" t="s">
        <v>15</v>
      </c>
      <c r="D362" s="97" t="s">
        <v>15</v>
      </c>
      <c r="E362" s="97" t="s">
        <v>15</v>
      </c>
      <c r="F362" s="97" t="s">
        <v>15</v>
      </c>
      <c r="G362" s="97" t="s">
        <v>15</v>
      </c>
      <c r="H362" s="97" t="s">
        <v>15</v>
      </c>
      <c r="I362" s="97" t="s">
        <v>15</v>
      </c>
      <c r="J362" s="97" t="s">
        <v>15</v>
      </c>
      <c r="K362" s="97" t="s">
        <v>15</v>
      </c>
      <c r="L362" s="101" t="s">
        <v>15</v>
      </c>
      <c r="N362" s="101" t="s">
        <v>15</v>
      </c>
      <c r="O362" s="101" t="s">
        <v>15</v>
      </c>
      <c r="P362" s="101" t="s">
        <v>15</v>
      </c>
      <c r="Q362" s="101" t="s">
        <v>15</v>
      </c>
      <c r="R362" s="101" t="s">
        <v>15</v>
      </c>
      <c r="S362" s="101" t="s">
        <v>15</v>
      </c>
    </row>
    <row r="363" spans="1:19">
      <c r="A363" s="64">
        <v>2010</v>
      </c>
      <c r="B363" s="97" t="s">
        <v>15</v>
      </c>
      <c r="C363" s="97" t="s">
        <v>15</v>
      </c>
      <c r="D363" s="97">
        <v>164</v>
      </c>
      <c r="E363" s="97" t="s">
        <v>15</v>
      </c>
      <c r="F363" s="97">
        <f>23+19+4+5</f>
        <v>51</v>
      </c>
      <c r="G363" s="97">
        <v>125</v>
      </c>
      <c r="H363" s="97" t="s">
        <v>15</v>
      </c>
      <c r="I363" s="97">
        <f>421+108</f>
        <v>529</v>
      </c>
      <c r="J363" s="97" t="s">
        <v>15</v>
      </c>
      <c r="K363" s="97" t="s">
        <v>15</v>
      </c>
      <c r="L363" s="101">
        <f t="shared" ref="L363:L377" si="27">SUM(B363:K363)</f>
        <v>869</v>
      </c>
      <c r="N363" s="101" t="s">
        <v>15</v>
      </c>
      <c r="O363" s="101" t="s">
        <v>15</v>
      </c>
      <c r="P363" s="101" t="s">
        <v>15</v>
      </c>
      <c r="Q363" s="101" t="s">
        <v>15</v>
      </c>
      <c r="R363" s="101" t="s">
        <v>15</v>
      </c>
      <c r="S363" s="101" t="s">
        <v>15</v>
      </c>
    </row>
    <row r="364" spans="1:19">
      <c r="A364" s="64">
        <v>2011</v>
      </c>
      <c r="B364" s="97" t="s">
        <v>15</v>
      </c>
      <c r="C364" s="97" t="s">
        <v>15</v>
      </c>
      <c r="D364" s="97">
        <v>601</v>
      </c>
      <c r="E364" s="97">
        <v>254</v>
      </c>
      <c r="F364" s="97">
        <v>27</v>
      </c>
      <c r="G364" s="97">
        <v>337</v>
      </c>
      <c r="H364" s="97" t="s">
        <v>15</v>
      </c>
      <c r="I364" s="97">
        <v>107</v>
      </c>
      <c r="J364" s="97" t="s">
        <v>15</v>
      </c>
      <c r="K364" s="97" t="s">
        <v>15</v>
      </c>
      <c r="L364" s="101">
        <f t="shared" si="27"/>
        <v>1326</v>
      </c>
      <c r="N364" s="101" t="s">
        <v>15</v>
      </c>
      <c r="O364" s="101" t="s">
        <v>15</v>
      </c>
      <c r="P364" s="101" t="s">
        <v>15</v>
      </c>
      <c r="Q364" s="101" t="s">
        <v>15</v>
      </c>
      <c r="R364" s="101" t="s">
        <v>15</v>
      </c>
      <c r="S364" s="101" t="s">
        <v>15</v>
      </c>
    </row>
    <row r="365" spans="1:19">
      <c r="A365" s="64">
        <v>2012</v>
      </c>
      <c r="B365" s="97" t="s">
        <v>15</v>
      </c>
      <c r="C365" s="98" t="s">
        <v>107</v>
      </c>
      <c r="D365" s="97">
        <v>371</v>
      </c>
      <c r="E365" s="97">
        <v>1287</v>
      </c>
      <c r="F365" s="97">
        <v>1456</v>
      </c>
      <c r="G365" s="97">
        <v>1328</v>
      </c>
      <c r="H365" s="97">
        <v>884</v>
      </c>
      <c r="I365" s="97">
        <v>118</v>
      </c>
      <c r="J365" s="97" t="s">
        <v>15</v>
      </c>
      <c r="K365" s="97" t="s">
        <v>15</v>
      </c>
      <c r="L365" s="101">
        <f t="shared" si="27"/>
        <v>5444</v>
      </c>
      <c r="N365" s="101" t="s">
        <v>15</v>
      </c>
      <c r="O365" s="101" t="s">
        <v>15</v>
      </c>
      <c r="P365" s="101" t="s">
        <v>15</v>
      </c>
      <c r="Q365" s="101" t="s">
        <v>15</v>
      </c>
      <c r="R365" s="101" t="s">
        <v>15</v>
      </c>
      <c r="S365" s="101" t="s">
        <v>15</v>
      </c>
    </row>
    <row r="366" spans="1:19">
      <c r="A366" s="64">
        <v>2013</v>
      </c>
      <c r="B366" s="97" t="s">
        <v>15</v>
      </c>
      <c r="C366" s="97">
        <v>50</v>
      </c>
      <c r="D366" s="97">
        <v>7</v>
      </c>
      <c r="E366" s="97">
        <v>1450</v>
      </c>
      <c r="F366" s="97">
        <v>3171</v>
      </c>
      <c r="G366" s="97">
        <v>1848</v>
      </c>
      <c r="H366" s="97">
        <v>135</v>
      </c>
      <c r="I366" s="97">
        <v>155</v>
      </c>
      <c r="J366" s="97" t="s">
        <v>15</v>
      </c>
      <c r="K366" s="97" t="s">
        <v>15</v>
      </c>
      <c r="L366" s="101">
        <f t="shared" si="27"/>
        <v>6816</v>
      </c>
      <c r="N366" s="101" t="s">
        <v>15</v>
      </c>
      <c r="O366" s="101" t="s">
        <v>15</v>
      </c>
      <c r="P366" s="101" t="s">
        <v>15</v>
      </c>
      <c r="Q366" s="101" t="s">
        <v>15</v>
      </c>
      <c r="R366" s="101" t="s">
        <v>15</v>
      </c>
      <c r="S366" s="101" t="s">
        <v>15</v>
      </c>
    </row>
    <row r="367" spans="1:19">
      <c r="A367" s="64">
        <v>2014</v>
      </c>
      <c r="B367" s="97" t="s">
        <v>15</v>
      </c>
      <c r="C367" s="97">
        <v>53</v>
      </c>
      <c r="D367" s="97">
        <v>13352</v>
      </c>
      <c r="E367" s="97">
        <v>1349</v>
      </c>
      <c r="F367" s="97">
        <v>492</v>
      </c>
      <c r="G367" s="97">
        <v>403</v>
      </c>
      <c r="H367" s="97">
        <v>54</v>
      </c>
      <c r="I367" s="97">
        <v>443</v>
      </c>
      <c r="J367" s="97" t="s">
        <v>15</v>
      </c>
      <c r="K367" s="97" t="s">
        <v>15</v>
      </c>
      <c r="L367" s="101">
        <f t="shared" si="27"/>
        <v>16146</v>
      </c>
      <c r="N367" s="101" t="s">
        <v>15</v>
      </c>
      <c r="O367" s="101" t="s">
        <v>15</v>
      </c>
      <c r="P367" s="101" t="s">
        <v>15</v>
      </c>
      <c r="Q367" s="101" t="s">
        <v>15</v>
      </c>
      <c r="R367" s="101" t="s">
        <v>15</v>
      </c>
      <c r="S367" s="101" t="s">
        <v>15</v>
      </c>
    </row>
    <row r="368" spans="1:19">
      <c r="A368" s="64">
        <v>2015</v>
      </c>
      <c r="B368" s="97" t="s">
        <v>15</v>
      </c>
      <c r="C368" s="97">
        <v>39</v>
      </c>
      <c r="D368" s="97">
        <v>1146</v>
      </c>
      <c r="E368" s="97">
        <v>1528</v>
      </c>
      <c r="F368" s="97">
        <v>779</v>
      </c>
      <c r="G368" s="97">
        <v>92</v>
      </c>
      <c r="H368" s="97" t="s">
        <v>15</v>
      </c>
      <c r="I368" s="97">
        <v>639</v>
      </c>
      <c r="J368" s="97" t="s">
        <v>15</v>
      </c>
      <c r="K368" s="97" t="s">
        <v>15</v>
      </c>
      <c r="L368" s="101">
        <f t="shared" si="27"/>
        <v>4223</v>
      </c>
      <c r="N368" s="101" t="s">
        <v>15</v>
      </c>
      <c r="O368" s="101" t="s">
        <v>15</v>
      </c>
      <c r="P368" s="101" t="s">
        <v>15</v>
      </c>
      <c r="Q368" s="101" t="s">
        <v>15</v>
      </c>
      <c r="R368" s="101" t="s">
        <v>15</v>
      </c>
      <c r="S368" s="101" t="s">
        <v>15</v>
      </c>
    </row>
    <row r="369" spans="1:19">
      <c r="A369" s="64">
        <v>2016</v>
      </c>
      <c r="B369" s="97" t="s">
        <v>15</v>
      </c>
      <c r="C369" s="97">
        <v>12</v>
      </c>
      <c r="D369" s="97">
        <v>34</v>
      </c>
      <c r="E369" s="97">
        <v>179</v>
      </c>
      <c r="F369" s="97">
        <v>21</v>
      </c>
      <c r="G369" s="97" t="s">
        <v>15</v>
      </c>
      <c r="H369" s="97" t="s">
        <v>15</v>
      </c>
      <c r="I369" s="97">
        <v>152</v>
      </c>
      <c r="J369" s="97" t="s">
        <v>15</v>
      </c>
      <c r="K369" s="97" t="s">
        <v>15</v>
      </c>
      <c r="L369" s="101">
        <f t="shared" si="27"/>
        <v>398</v>
      </c>
      <c r="N369" s="101" t="s">
        <v>15</v>
      </c>
      <c r="O369" s="101" t="s">
        <v>15</v>
      </c>
      <c r="P369" s="101" t="s">
        <v>15</v>
      </c>
      <c r="Q369" s="101" t="s">
        <v>15</v>
      </c>
      <c r="R369" s="101" t="s">
        <v>15</v>
      </c>
      <c r="S369" s="101" t="s">
        <v>15</v>
      </c>
    </row>
    <row r="370" spans="1:19">
      <c r="A370" s="64">
        <v>2017</v>
      </c>
      <c r="B370" s="97" t="s">
        <v>15</v>
      </c>
      <c r="C370" s="97" t="s">
        <v>15</v>
      </c>
      <c r="D370" s="97" t="s">
        <v>15</v>
      </c>
      <c r="E370" s="97" t="s">
        <v>15</v>
      </c>
      <c r="F370" s="97" t="s">
        <v>15</v>
      </c>
      <c r="G370" s="97" t="s">
        <v>15</v>
      </c>
      <c r="H370" s="97" t="s">
        <v>15</v>
      </c>
      <c r="I370" s="97">
        <v>329</v>
      </c>
      <c r="J370" s="97" t="s">
        <v>15</v>
      </c>
      <c r="K370" s="97" t="s">
        <v>15</v>
      </c>
      <c r="L370" s="101">
        <f t="shared" si="27"/>
        <v>329</v>
      </c>
      <c r="N370" s="101" t="s">
        <v>15</v>
      </c>
      <c r="O370" s="101" t="s">
        <v>15</v>
      </c>
      <c r="P370" s="101" t="s">
        <v>15</v>
      </c>
      <c r="Q370" s="101" t="s">
        <v>15</v>
      </c>
      <c r="R370" s="101" t="s">
        <v>15</v>
      </c>
      <c r="S370" s="101" t="s">
        <v>15</v>
      </c>
    </row>
    <row r="371" spans="1:19">
      <c r="A371" s="64">
        <v>2018</v>
      </c>
      <c r="B371" s="97" t="s">
        <v>15</v>
      </c>
      <c r="C371" s="97" t="s">
        <v>15</v>
      </c>
      <c r="D371" s="97">
        <v>272</v>
      </c>
      <c r="E371" s="97">
        <v>1529</v>
      </c>
      <c r="F371" s="97">
        <v>1168</v>
      </c>
      <c r="G371" s="97">
        <v>614</v>
      </c>
      <c r="H371" s="97" t="s">
        <v>15</v>
      </c>
      <c r="I371" s="97">
        <v>316</v>
      </c>
      <c r="J371" s="97" t="s">
        <v>15</v>
      </c>
      <c r="K371" s="97" t="s">
        <v>15</v>
      </c>
      <c r="L371" s="101">
        <f>SUM(B371:K371)</f>
        <v>3899</v>
      </c>
      <c r="N371" s="101" t="s">
        <v>15</v>
      </c>
      <c r="O371" s="101" t="s">
        <v>15</v>
      </c>
      <c r="P371" s="101" t="s">
        <v>15</v>
      </c>
      <c r="Q371" s="101" t="s">
        <v>15</v>
      </c>
      <c r="R371" s="101" t="s">
        <v>15</v>
      </c>
      <c r="S371" s="101" t="s">
        <v>15</v>
      </c>
    </row>
    <row r="372" spans="1:19">
      <c r="A372" s="64">
        <v>2019</v>
      </c>
      <c r="B372" s="97" t="s">
        <v>15</v>
      </c>
      <c r="C372" s="97">
        <v>12</v>
      </c>
      <c r="D372" s="97">
        <v>16</v>
      </c>
      <c r="E372" s="97">
        <v>62</v>
      </c>
      <c r="F372" s="97">
        <v>470</v>
      </c>
      <c r="G372" s="97">
        <v>1312</v>
      </c>
      <c r="H372" s="97" t="s">
        <v>15</v>
      </c>
      <c r="I372" s="97" t="s">
        <v>15</v>
      </c>
      <c r="J372" s="97" t="s">
        <v>15</v>
      </c>
      <c r="K372" s="97" t="s">
        <v>15</v>
      </c>
      <c r="L372" s="101">
        <f t="shared" ref="L372:L376" si="28">SUM(B372:K372)</f>
        <v>1872</v>
      </c>
      <c r="N372" s="101" t="s">
        <v>15</v>
      </c>
      <c r="O372" s="101" t="s">
        <v>15</v>
      </c>
      <c r="P372" s="101" t="s">
        <v>15</v>
      </c>
      <c r="Q372" s="101" t="s">
        <v>15</v>
      </c>
      <c r="R372" s="101" t="s">
        <v>15</v>
      </c>
      <c r="S372" s="101" t="s">
        <v>15</v>
      </c>
    </row>
    <row r="373" spans="1:19">
      <c r="A373" s="64">
        <v>2020</v>
      </c>
      <c r="B373" s="97" t="s">
        <v>15</v>
      </c>
      <c r="C373" s="97">
        <v>1</v>
      </c>
      <c r="D373" s="97">
        <v>5</v>
      </c>
      <c r="E373" s="97">
        <v>168</v>
      </c>
      <c r="F373" s="97">
        <v>651</v>
      </c>
      <c r="G373" s="97" t="s">
        <v>15</v>
      </c>
      <c r="H373" s="97" t="s">
        <v>15</v>
      </c>
      <c r="I373" s="97" t="s">
        <v>15</v>
      </c>
      <c r="J373" s="97" t="s">
        <v>15</v>
      </c>
      <c r="K373" s="97" t="s">
        <v>15</v>
      </c>
      <c r="L373" s="101">
        <f t="shared" si="28"/>
        <v>825</v>
      </c>
      <c r="N373" s="101" t="s">
        <v>15</v>
      </c>
      <c r="O373" s="101" t="s">
        <v>15</v>
      </c>
      <c r="P373" s="101" t="s">
        <v>15</v>
      </c>
      <c r="Q373" s="101" t="s">
        <v>15</v>
      </c>
      <c r="R373" s="101" t="s">
        <v>15</v>
      </c>
      <c r="S373" s="101" t="s">
        <v>15</v>
      </c>
    </row>
    <row r="374" spans="1:19">
      <c r="A374" s="64">
        <v>2021</v>
      </c>
      <c r="B374" s="97">
        <v>2</v>
      </c>
      <c r="C374" s="97">
        <v>2</v>
      </c>
      <c r="D374" s="97">
        <v>13</v>
      </c>
      <c r="E374" s="97">
        <v>275</v>
      </c>
      <c r="F374" s="97">
        <v>132</v>
      </c>
      <c r="G374" s="97" t="s">
        <v>15</v>
      </c>
      <c r="H374" s="97" t="s">
        <v>15</v>
      </c>
      <c r="I374" s="97" t="s">
        <v>15</v>
      </c>
      <c r="J374" s="97" t="s">
        <v>15</v>
      </c>
      <c r="K374" s="97" t="s">
        <v>15</v>
      </c>
      <c r="L374" s="101">
        <f t="shared" si="28"/>
        <v>424</v>
      </c>
      <c r="N374" s="101" t="s">
        <v>15</v>
      </c>
      <c r="O374" s="101" t="s">
        <v>15</v>
      </c>
      <c r="P374" s="101" t="s">
        <v>15</v>
      </c>
      <c r="Q374" s="101" t="s">
        <v>15</v>
      </c>
      <c r="R374" s="101" t="s">
        <v>15</v>
      </c>
      <c r="S374" s="101" t="s">
        <v>15</v>
      </c>
    </row>
    <row r="375" spans="1:19">
      <c r="A375" s="64">
        <v>2022</v>
      </c>
      <c r="B375" s="97" t="s">
        <v>15</v>
      </c>
      <c r="C375" s="97">
        <v>7</v>
      </c>
      <c r="D375" s="97">
        <v>0</v>
      </c>
      <c r="E375" s="97">
        <v>371</v>
      </c>
      <c r="F375" s="97">
        <v>39</v>
      </c>
      <c r="G375" s="97">
        <v>366</v>
      </c>
      <c r="H375" s="97" t="s">
        <v>15</v>
      </c>
      <c r="I375" s="97" t="s">
        <v>15</v>
      </c>
      <c r="J375" s="97" t="s">
        <v>15</v>
      </c>
      <c r="K375" s="97" t="s">
        <v>15</v>
      </c>
      <c r="L375" s="101">
        <f t="shared" si="28"/>
        <v>783</v>
      </c>
      <c r="N375" s="101" t="s">
        <v>15</v>
      </c>
      <c r="O375" s="101" t="s">
        <v>15</v>
      </c>
      <c r="P375" s="101" t="s">
        <v>15</v>
      </c>
      <c r="Q375" s="101" t="s">
        <v>15</v>
      </c>
      <c r="R375" s="101" t="s">
        <v>15</v>
      </c>
      <c r="S375" s="101" t="s">
        <v>15</v>
      </c>
    </row>
    <row r="376" spans="1:19">
      <c r="A376" s="64">
        <v>2023</v>
      </c>
      <c r="B376" s="97" t="s">
        <v>15</v>
      </c>
      <c r="C376" s="97" t="s">
        <v>15</v>
      </c>
      <c r="D376" s="97" t="s">
        <v>15</v>
      </c>
      <c r="E376" s="97" t="s">
        <v>15</v>
      </c>
      <c r="F376" s="97" t="s">
        <v>15</v>
      </c>
      <c r="G376" s="97" t="s">
        <v>15</v>
      </c>
      <c r="H376" s="97" t="s">
        <v>15</v>
      </c>
      <c r="I376" s="97" t="s">
        <v>15</v>
      </c>
      <c r="J376" s="97" t="s">
        <v>15</v>
      </c>
      <c r="K376" s="97" t="s">
        <v>15</v>
      </c>
      <c r="L376" s="101">
        <f t="shared" si="28"/>
        <v>0</v>
      </c>
      <c r="N376" s="101" t="s">
        <v>15</v>
      </c>
      <c r="O376" s="101" t="s">
        <v>15</v>
      </c>
      <c r="P376" s="101" t="s">
        <v>15</v>
      </c>
      <c r="Q376" s="101" t="s">
        <v>15</v>
      </c>
      <c r="R376" s="101" t="s">
        <v>15</v>
      </c>
      <c r="S376" s="101" t="s">
        <v>15</v>
      </c>
    </row>
    <row r="377" spans="1:19" ht="11.4">
      <c r="A377" s="64" t="s">
        <v>346</v>
      </c>
      <c r="B377" s="97" t="s">
        <v>15</v>
      </c>
      <c r="C377" s="97">
        <v>7</v>
      </c>
      <c r="D377" s="97" t="s">
        <v>15</v>
      </c>
      <c r="E377" s="97" t="s">
        <v>15</v>
      </c>
      <c r="F377" s="97" t="s">
        <v>15</v>
      </c>
      <c r="G377" s="97" t="s">
        <v>15</v>
      </c>
      <c r="H377" s="97" t="s">
        <v>15</v>
      </c>
      <c r="I377" s="97" t="s">
        <v>15</v>
      </c>
      <c r="J377" s="97" t="s">
        <v>15</v>
      </c>
      <c r="K377" s="97" t="s">
        <v>15</v>
      </c>
      <c r="L377" s="101">
        <f t="shared" si="27"/>
        <v>7</v>
      </c>
      <c r="N377" s="101" t="s">
        <v>15</v>
      </c>
      <c r="O377" s="101" t="s">
        <v>15</v>
      </c>
      <c r="P377" s="101" t="s">
        <v>15</v>
      </c>
      <c r="Q377" s="101" t="s">
        <v>15</v>
      </c>
      <c r="R377" s="101" t="s">
        <v>15</v>
      </c>
      <c r="S377" s="101" t="s">
        <v>15</v>
      </c>
    </row>
    <row r="379" spans="1:19">
      <c r="A379" s="61" t="s">
        <v>98</v>
      </c>
    </row>
    <row r="380" spans="1:19">
      <c r="A380" s="68">
        <v>1952</v>
      </c>
      <c r="B380" s="101">
        <f t="shared" ref="B380:L380" si="29">IF(AND(B305="-",B230="-",B155="-",B80="-"),"-",SUM(B305,B230,B155,B80))</f>
        <v>0</v>
      </c>
      <c r="C380" s="101">
        <f t="shared" si="29"/>
        <v>0</v>
      </c>
      <c r="D380" s="101">
        <f t="shared" si="29"/>
        <v>418</v>
      </c>
      <c r="E380" s="101">
        <f t="shared" si="29"/>
        <v>26554</v>
      </c>
      <c r="F380" s="101">
        <f t="shared" si="29"/>
        <v>52754</v>
      </c>
      <c r="G380" s="101">
        <f t="shared" si="29"/>
        <v>64657</v>
      </c>
      <c r="H380" s="101">
        <f t="shared" si="29"/>
        <v>25615</v>
      </c>
      <c r="I380" s="101">
        <f t="shared" si="29"/>
        <v>4784</v>
      </c>
      <c r="J380" s="101" t="str">
        <f t="shared" si="29"/>
        <v>-</v>
      </c>
      <c r="K380" s="101" t="str">
        <f t="shared" si="29"/>
        <v>-</v>
      </c>
      <c r="L380" s="101">
        <f t="shared" si="29"/>
        <v>174782</v>
      </c>
      <c r="N380" s="101">
        <f t="shared" ref="N380:S389" si="30">IF(AND(N305="-",N230="-",N155="-",N80="-"),"-",SUM(N305,N230,N155,N80))</f>
        <v>19053</v>
      </c>
      <c r="O380" s="101">
        <f t="shared" si="30"/>
        <v>126107</v>
      </c>
      <c r="P380" s="101">
        <f t="shared" si="30"/>
        <v>110322</v>
      </c>
      <c r="Q380" s="101">
        <f t="shared" si="30"/>
        <v>25835</v>
      </c>
      <c r="R380" s="101">
        <f t="shared" si="30"/>
        <v>2662</v>
      </c>
      <c r="S380" s="101">
        <f t="shared" si="30"/>
        <v>283979</v>
      </c>
    </row>
    <row r="381" spans="1:19">
      <c r="A381" s="68">
        <v>1953</v>
      </c>
      <c r="B381" s="101">
        <f t="shared" ref="B381:L381" si="31">IF(AND(B306="-",B231="-",B156="-",B81="-"),"-",SUM(B306,B231,B156,B81))</f>
        <v>13</v>
      </c>
      <c r="C381" s="101">
        <f t="shared" si="31"/>
        <v>135</v>
      </c>
      <c r="D381" s="101">
        <f t="shared" si="31"/>
        <v>175</v>
      </c>
      <c r="E381" s="101">
        <f t="shared" si="31"/>
        <v>4709</v>
      </c>
      <c r="F381" s="101">
        <f t="shared" si="31"/>
        <v>28543</v>
      </c>
      <c r="G381" s="101">
        <f t="shared" si="31"/>
        <v>55977</v>
      </c>
      <c r="H381" s="101">
        <f t="shared" si="31"/>
        <v>18831</v>
      </c>
      <c r="I381" s="101">
        <f t="shared" si="31"/>
        <v>127</v>
      </c>
      <c r="J381" s="101" t="str">
        <f t="shared" si="31"/>
        <v>-</v>
      </c>
      <c r="K381" s="101" t="str">
        <f t="shared" si="31"/>
        <v>-</v>
      </c>
      <c r="L381" s="101">
        <f t="shared" si="31"/>
        <v>108510</v>
      </c>
      <c r="N381" s="101">
        <f t="shared" si="30"/>
        <v>15858</v>
      </c>
      <c r="O381" s="101">
        <f t="shared" si="30"/>
        <v>94309</v>
      </c>
      <c r="P381" s="101">
        <f t="shared" si="30"/>
        <v>92689</v>
      </c>
      <c r="Q381" s="101">
        <f t="shared" si="30"/>
        <v>22107</v>
      </c>
      <c r="R381" s="101">
        <f t="shared" si="30"/>
        <v>1155</v>
      </c>
      <c r="S381" s="101">
        <f t="shared" si="30"/>
        <v>226118</v>
      </c>
    </row>
    <row r="382" spans="1:19">
      <c r="A382" s="68">
        <v>1954</v>
      </c>
      <c r="B382" s="101">
        <f t="shared" ref="B382:L382" si="32">IF(AND(B307="-",B232="-",B157="-",B82="-"),"-",SUM(B307,B232,B157,B82))</f>
        <v>62</v>
      </c>
      <c r="C382" s="101">
        <f t="shared" si="32"/>
        <v>29</v>
      </c>
      <c r="D382" s="101">
        <f t="shared" si="32"/>
        <v>3009</v>
      </c>
      <c r="E382" s="101">
        <f t="shared" si="32"/>
        <v>18247</v>
      </c>
      <c r="F382" s="101">
        <f t="shared" si="32"/>
        <v>43929</v>
      </c>
      <c r="G382" s="101">
        <f t="shared" si="32"/>
        <v>60960</v>
      </c>
      <c r="H382" s="101">
        <f t="shared" si="32"/>
        <v>24089</v>
      </c>
      <c r="I382" s="101">
        <f t="shared" si="32"/>
        <v>1886</v>
      </c>
      <c r="J382" s="101" t="str">
        <f t="shared" si="32"/>
        <v>-</v>
      </c>
      <c r="K382" s="101" t="str">
        <f t="shared" si="32"/>
        <v>-</v>
      </c>
      <c r="L382" s="101">
        <f t="shared" si="32"/>
        <v>152211</v>
      </c>
      <c r="N382" s="101">
        <f t="shared" si="30"/>
        <v>20729</v>
      </c>
      <c r="O382" s="101">
        <f t="shared" si="30"/>
        <v>89765</v>
      </c>
      <c r="P382" s="101">
        <f t="shared" si="30"/>
        <v>56268</v>
      </c>
      <c r="Q382" s="101">
        <f t="shared" si="30"/>
        <v>32968</v>
      </c>
      <c r="R382" s="101">
        <f t="shared" si="30"/>
        <v>776</v>
      </c>
      <c r="S382" s="101">
        <f t="shared" si="30"/>
        <v>200506</v>
      </c>
    </row>
    <row r="383" spans="1:19">
      <c r="A383" s="68">
        <v>1955</v>
      </c>
      <c r="B383" s="101">
        <f t="shared" ref="B383:L383" si="33">IF(AND(B308="-",B233="-",B158="-",B83="-"),"-",SUM(B308,B233,B158,B83))</f>
        <v>65</v>
      </c>
      <c r="C383" s="101">
        <f t="shared" si="33"/>
        <v>1007</v>
      </c>
      <c r="D383" s="101">
        <f t="shared" si="33"/>
        <v>34646</v>
      </c>
      <c r="E383" s="101">
        <f t="shared" si="33"/>
        <v>50997</v>
      </c>
      <c r="F383" s="101">
        <f t="shared" si="33"/>
        <v>35715</v>
      </c>
      <c r="G383" s="101">
        <f t="shared" si="33"/>
        <v>91931</v>
      </c>
      <c r="H383" s="101">
        <f t="shared" si="33"/>
        <v>48540</v>
      </c>
      <c r="I383" s="101">
        <f t="shared" si="33"/>
        <v>1872</v>
      </c>
      <c r="J383" s="101" t="str">
        <f t="shared" si="33"/>
        <v>-</v>
      </c>
      <c r="K383" s="101" t="str">
        <f t="shared" si="33"/>
        <v>-</v>
      </c>
      <c r="L383" s="101">
        <f t="shared" si="33"/>
        <v>264773</v>
      </c>
      <c r="N383" s="101">
        <f t="shared" si="30"/>
        <v>18313</v>
      </c>
      <c r="O383" s="101">
        <f t="shared" si="30"/>
        <v>76534</v>
      </c>
      <c r="P383" s="101">
        <f t="shared" si="30"/>
        <v>90675</v>
      </c>
      <c r="Q383" s="101">
        <f t="shared" si="30"/>
        <v>23594</v>
      </c>
      <c r="R383" s="101">
        <f t="shared" si="30"/>
        <v>1748</v>
      </c>
      <c r="S383" s="101">
        <f t="shared" si="30"/>
        <v>210864</v>
      </c>
    </row>
    <row r="384" spans="1:19">
      <c r="A384" s="68">
        <v>1956</v>
      </c>
      <c r="B384" s="101" t="str">
        <f t="shared" ref="B384:L384" si="34">IF(AND(B309="-",B234="-",B159="-",B84="-"),"-",SUM(B309,B234,B159,B84))</f>
        <v>-</v>
      </c>
      <c r="C384" s="101">
        <f t="shared" si="34"/>
        <v>1004</v>
      </c>
      <c r="D384" s="101">
        <f t="shared" si="34"/>
        <v>9776</v>
      </c>
      <c r="E384" s="101">
        <f t="shared" si="34"/>
        <v>40546</v>
      </c>
      <c r="F384" s="101">
        <f t="shared" si="34"/>
        <v>71770</v>
      </c>
      <c r="G384" s="101">
        <f t="shared" si="34"/>
        <v>150817</v>
      </c>
      <c r="H384" s="101">
        <f t="shared" si="34"/>
        <v>26396</v>
      </c>
      <c r="I384" s="101">
        <f t="shared" si="34"/>
        <v>4562</v>
      </c>
      <c r="J384" s="101" t="str">
        <f t="shared" si="34"/>
        <v>-</v>
      </c>
      <c r="K384" s="101" t="str">
        <f t="shared" si="34"/>
        <v>-</v>
      </c>
      <c r="L384" s="101">
        <f t="shared" si="34"/>
        <v>304871</v>
      </c>
      <c r="N384" s="101">
        <f t="shared" si="30"/>
        <v>34136</v>
      </c>
      <c r="O384" s="101">
        <f t="shared" si="30"/>
        <v>174102</v>
      </c>
      <c r="P384" s="101">
        <f t="shared" si="30"/>
        <v>136539</v>
      </c>
      <c r="Q384" s="101">
        <f t="shared" si="30"/>
        <v>27269</v>
      </c>
      <c r="R384" s="101">
        <f t="shared" si="30"/>
        <v>3676</v>
      </c>
      <c r="S384" s="101">
        <f t="shared" si="30"/>
        <v>375722</v>
      </c>
    </row>
    <row r="385" spans="1:19">
      <c r="A385" s="68">
        <v>1957</v>
      </c>
      <c r="B385" s="101" t="str">
        <f t="shared" ref="B385:L385" si="35">IF(AND(B310="-",B235="-",B160="-",B85="-"),"-",SUM(B310,B235,B160,B85))</f>
        <v>-</v>
      </c>
      <c r="C385" s="101">
        <f t="shared" si="35"/>
        <v>332</v>
      </c>
      <c r="D385" s="101">
        <f t="shared" si="35"/>
        <v>13279</v>
      </c>
      <c r="E385" s="101">
        <f t="shared" si="35"/>
        <v>50967</v>
      </c>
      <c r="F385" s="101">
        <f t="shared" si="35"/>
        <v>71740</v>
      </c>
      <c r="G385" s="101">
        <f t="shared" si="35"/>
        <v>74667</v>
      </c>
      <c r="H385" s="101">
        <f t="shared" si="35"/>
        <v>28971</v>
      </c>
      <c r="I385" s="101">
        <f t="shared" si="35"/>
        <v>146</v>
      </c>
      <c r="J385" s="101" t="str">
        <f t="shared" si="35"/>
        <v>-</v>
      </c>
      <c r="K385" s="101" t="str">
        <f t="shared" si="35"/>
        <v>-</v>
      </c>
      <c r="L385" s="101">
        <f t="shared" si="35"/>
        <v>240102</v>
      </c>
      <c r="N385" s="101">
        <f t="shared" si="30"/>
        <v>107257</v>
      </c>
      <c r="O385" s="101">
        <f t="shared" si="30"/>
        <v>185697</v>
      </c>
      <c r="P385" s="101">
        <f t="shared" si="30"/>
        <v>127909</v>
      </c>
      <c r="Q385" s="101">
        <f t="shared" si="30"/>
        <v>67621</v>
      </c>
      <c r="R385" s="101">
        <f t="shared" si="30"/>
        <v>5133</v>
      </c>
      <c r="S385" s="101">
        <f t="shared" si="30"/>
        <v>493617</v>
      </c>
    </row>
    <row r="386" spans="1:19">
      <c r="A386" s="68">
        <v>1958</v>
      </c>
      <c r="B386" s="101" t="str">
        <f t="shared" ref="B386:L386" si="36">IF(AND(B311="-",B236="-",B161="-",B86="-"),"-",SUM(B311,B236,B161,B86))</f>
        <v>-</v>
      </c>
      <c r="C386" s="101">
        <f t="shared" si="36"/>
        <v>794</v>
      </c>
      <c r="D386" s="101">
        <f t="shared" si="36"/>
        <v>13963</v>
      </c>
      <c r="E386" s="101">
        <f t="shared" si="36"/>
        <v>61575</v>
      </c>
      <c r="F386" s="101">
        <f t="shared" si="36"/>
        <v>50904</v>
      </c>
      <c r="G386" s="101">
        <f t="shared" si="36"/>
        <v>26532</v>
      </c>
      <c r="H386" s="101">
        <f t="shared" si="36"/>
        <v>10608</v>
      </c>
      <c r="I386" s="101">
        <f t="shared" si="36"/>
        <v>2539</v>
      </c>
      <c r="J386" s="101" t="str">
        <f t="shared" si="36"/>
        <v>-</v>
      </c>
      <c r="K386" s="101" t="str">
        <f t="shared" si="36"/>
        <v>-</v>
      </c>
      <c r="L386" s="101">
        <f t="shared" si="36"/>
        <v>166915</v>
      </c>
      <c r="N386" s="101">
        <f t="shared" si="30"/>
        <v>52413</v>
      </c>
      <c r="O386" s="101">
        <f t="shared" si="30"/>
        <v>63734</v>
      </c>
      <c r="P386" s="101">
        <f t="shared" si="30"/>
        <v>26957</v>
      </c>
      <c r="Q386" s="101">
        <f t="shared" si="30"/>
        <v>21382</v>
      </c>
      <c r="R386" s="101">
        <f t="shared" si="30"/>
        <v>1701</v>
      </c>
      <c r="S386" s="101">
        <f t="shared" si="30"/>
        <v>166187</v>
      </c>
    </row>
    <row r="387" spans="1:19">
      <c r="A387" s="68">
        <v>1959</v>
      </c>
      <c r="B387" s="101" t="str">
        <f t="shared" ref="B387:L387" si="37">IF(AND(B312="-",B237="-",B162="-",B87="-"),"-",SUM(B312,B237,B162,B87))</f>
        <v>-</v>
      </c>
      <c r="C387" s="101">
        <f t="shared" si="37"/>
        <v>754</v>
      </c>
      <c r="D387" s="101">
        <f t="shared" si="37"/>
        <v>4228</v>
      </c>
      <c r="E387" s="101">
        <f t="shared" si="37"/>
        <v>16231</v>
      </c>
      <c r="F387" s="101">
        <f t="shared" si="37"/>
        <v>9050</v>
      </c>
      <c r="G387" s="101">
        <f t="shared" si="37"/>
        <v>11459</v>
      </c>
      <c r="H387" s="101">
        <f t="shared" si="37"/>
        <v>3423</v>
      </c>
      <c r="I387" s="101">
        <f t="shared" si="37"/>
        <v>541</v>
      </c>
      <c r="J387" s="101" t="str">
        <f t="shared" si="37"/>
        <v>-</v>
      </c>
      <c r="K387" s="101" t="str">
        <f t="shared" si="37"/>
        <v>-</v>
      </c>
      <c r="L387" s="101">
        <f t="shared" si="37"/>
        <v>45686</v>
      </c>
      <c r="N387" s="101">
        <f t="shared" si="30"/>
        <v>27341</v>
      </c>
      <c r="O387" s="101">
        <f t="shared" si="30"/>
        <v>45355</v>
      </c>
      <c r="P387" s="101">
        <f t="shared" si="30"/>
        <v>44171</v>
      </c>
      <c r="Q387" s="101">
        <f t="shared" si="30"/>
        <v>11578</v>
      </c>
      <c r="R387" s="101">
        <f t="shared" si="30"/>
        <v>5022</v>
      </c>
      <c r="S387" s="101">
        <f t="shared" si="30"/>
        <v>133467</v>
      </c>
    </row>
    <row r="388" spans="1:19">
      <c r="A388" s="68">
        <v>1960</v>
      </c>
      <c r="B388" s="101" t="str">
        <f t="shared" ref="B388:L388" si="38">IF(AND(B313="-",B238="-",B163="-",B88="-"),"-",SUM(B313,B238,B163,B88))</f>
        <v>-</v>
      </c>
      <c r="C388" s="101">
        <f t="shared" si="38"/>
        <v>1239</v>
      </c>
      <c r="D388" s="101">
        <f t="shared" si="38"/>
        <v>16864</v>
      </c>
      <c r="E388" s="101">
        <f t="shared" si="38"/>
        <v>11483</v>
      </c>
      <c r="F388" s="101">
        <f t="shared" si="38"/>
        <v>24996</v>
      </c>
      <c r="G388" s="101">
        <f t="shared" si="38"/>
        <v>46966</v>
      </c>
      <c r="H388" s="101">
        <f t="shared" si="38"/>
        <v>14330</v>
      </c>
      <c r="I388" s="101">
        <f t="shared" si="38"/>
        <v>3369</v>
      </c>
      <c r="J388" s="101" t="str">
        <f t="shared" si="38"/>
        <v>-</v>
      </c>
      <c r="K388" s="101" t="str">
        <f t="shared" si="38"/>
        <v>-</v>
      </c>
      <c r="L388" s="101">
        <f t="shared" si="38"/>
        <v>119247</v>
      </c>
      <c r="N388" s="101">
        <f t="shared" si="30"/>
        <v>3786</v>
      </c>
      <c r="O388" s="101">
        <f t="shared" si="30"/>
        <v>26850</v>
      </c>
      <c r="P388" s="101">
        <f t="shared" si="30"/>
        <v>45507</v>
      </c>
      <c r="Q388" s="101">
        <f t="shared" si="30"/>
        <v>5763</v>
      </c>
      <c r="R388" s="101">
        <f t="shared" si="30"/>
        <v>739</v>
      </c>
      <c r="S388" s="101">
        <f t="shared" si="30"/>
        <v>82645</v>
      </c>
    </row>
    <row r="389" spans="1:19">
      <c r="A389" s="68">
        <v>1961</v>
      </c>
      <c r="B389" s="101" t="str">
        <f t="shared" ref="B389:L389" si="39">IF(AND(B314="-",B239="-",B164="-",B89="-"),"-",SUM(B314,B239,B164,B89))</f>
        <v>-</v>
      </c>
      <c r="C389" s="101">
        <f t="shared" si="39"/>
        <v>942</v>
      </c>
      <c r="D389" s="101">
        <f t="shared" si="39"/>
        <v>4249</v>
      </c>
      <c r="E389" s="101">
        <f t="shared" si="39"/>
        <v>17264</v>
      </c>
      <c r="F389" s="101">
        <f t="shared" si="39"/>
        <v>41811</v>
      </c>
      <c r="G389" s="101">
        <f t="shared" si="39"/>
        <v>26518</v>
      </c>
      <c r="H389" s="101">
        <f t="shared" si="39"/>
        <v>13002</v>
      </c>
      <c r="I389" s="101">
        <f t="shared" si="39"/>
        <v>2844</v>
      </c>
      <c r="J389" s="101" t="str">
        <f t="shared" si="39"/>
        <v>-</v>
      </c>
      <c r="K389" s="101" t="str">
        <f t="shared" si="39"/>
        <v>-</v>
      </c>
      <c r="L389" s="101">
        <f t="shared" si="39"/>
        <v>106630</v>
      </c>
      <c r="N389" s="101">
        <f t="shared" si="30"/>
        <v>49923</v>
      </c>
      <c r="O389" s="101">
        <f t="shared" si="30"/>
        <v>125612</v>
      </c>
      <c r="P389" s="101">
        <f t="shared" si="30"/>
        <v>75365</v>
      </c>
      <c r="Q389" s="101">
        <f t="shared" si="30"/>
        <v>14134</v>
      </c>
      <c r="R389" s="101">
        <f t="shared" si="30"/>
        <v>2047</v>
      </c>
      <c r="S389" s="101">
        <f t="shared" si="30"/>
        <v>267081</v>
      </c>
    </row>
    <row r="390" spans="1:19">
      <c r="A390" s="68">
        <v>1962</v>
      </c>
      <c r="B390" s="101" t="str">
        <f t="shared" ref="B390:L390" si="40">IF(AND(B315="-",B240="-",B165="-",B90="-"),"-",SUM(B315,B240,B165,B90))</f>
        <v>-</v>
      </c>
      <c r="C390" s="101">
        <f t="shared" si="40"/>
        <v>630</v>
      </c>
      <c r="D390" s="101">
        <f t="shared" si="40"/>
        <v>1846</v>
      </c>
      <c r="E390" s="101">
        <f t="shared" si="40"/>
        <v>6962</v>
      </c>
      <c r="F390" s="101">
        <f t="shared" si="40"/>
        <v>12720</v>
      </c>
      <c r="G390" s="101">
        <f t="shared" si="40"/>
        <v>17243</v>
      </c>
      <c r="H390" s="101">
        <f t="shared" si="40"/>
        <v>6173</v>
      </c>
      <c r="I390" s="101">
        <f t="shared" si="40"/>
        <v>419</v>
      </c>
      <c r="J390" s="101" t="str">
        <f t="shared" si="40"/>
        <v>-</v>
      </c>
      <c r="K390" s="101" t="str">
        <f t="shared" si="40"/>
        <v>-</v>
      </c>
      <c r="L390" s="101">
        <f t="shared" si="40"/>
        <v>45993</v>
      </c>
      <c r="N390" s="101">
        <f t="shared" ref="N390:S399" si="41">IF(AND(N315="-",N240="-",N165="-",N90="-"),"-",SUM(N315,N240,N165,N90))</f>
        <v>15239</v>
      </c>
      <c r="O390" s="101">
        <f t="shared" si="41"/>
        <v>101622</v>
      </c>
      <c r="P390" s="101">
        <f t="shared" si="41"/>
        <v>98392</v>
      </c>
      <c r="Q390" s="101">
        <f t="shared" si="41"/>
        <v>17010</v>
      </c>
      <c r="R390" s="101">
        <f t="shared" si="41"/>
        <v>2847</v>
      </c>
      <c r="S390" s="101">
        <f t="shared" si="41"/>
        <v>235110</v>
      </c>
    </row>
    <row r="391" spans="1:19">
      <c r="A391" s="68">
        <v>1963</v>
      </c>
      <c r="B391" s="101" t="str">
        <f t="shared" ref="B391:L391" si="42">IF(AND(B316="-",B241="-",B166="-",B91="-"),"-",SUM(B316,B241,B166,B91))</f>
        <v>-</v>
      </c>
      <c r="C391" s="101">
        <f t="shared" si="42"/>
        <v>67</v>
      </c>
      <c r="D391" s="101">
        <f t="shared" si="42"/>
        <v>2884</v>
      </c>
      <c r="E391" s="101">
        <f t="shared" si="42"/>
        <v>24004</v>
      </c>
      <c r="F391" s="101">
        <f t="shared" si="42"/>
        <v>66777</v>
      </c>
      <c r="G391" s="101">
        <f t="shared" si="42"/>
        <v>38155</v>
      </c>
      <c r="H391" s="101">
        <f t="shared" si="42"/>
        <v>4205</v>
      </c>
      <c r="I391" s="101">
        <f t="shared" si="42"/>
        <v>636</v>
      </c>
      <c r="J391" s="101" t="str">
        <f t="shared" si="42"/>
        <v>-</v>
      </c>
      <c r="K391" s="101" t="str">
        <f t="shared" si="42"/>
        <v>-</v>
      </c>
      <c r="L391" s="101">
        <f t="shared" si="42"/>
        <v>136728</v>
      </c>
      <c r="N391" s="101">
        <f t="shared" si="41"/>
        <v>57480</v>
      </c>
      <c r="O391" s="101">
        <f t="shared" si="41"/>
        <v>185186</v>
      </c>
      <c r="P391" s="101">
        <f t="shared" si="41"/>
        <v>120605</v>
      </c>
      <c r="Q391" s="101">
        <f t="shared" si="41"/>
        <v>16733</v>
      </c>
      <c r="R391" s="101">
        <f t="shared" si="41"/>
        <v>976</v>
      </c>
      <c r="S391" s="101">
        <f t="shared" si="41"/>
        <v>380980</v>
      </c>
    </row>
    <row r="392" spans="1:19">
      <c r="A392" s="68">
        <v>1964</v>
      </c>
      <c r="B392" s="101" t="str">
        <f t="shared" ref="B392:L392" si="43">IF(AND(B317="-",B242="-",B167="-",B92="-"),"-",SUM(B317,B242,B167,B92))</f>
        <v>-</v>
      </c>
      <c r="C392" s="101">
        <f t="shared" si="43"/>
        <v>331</v>
      </c>
      <c r="D392" s="101">
        <f t="shared" si="43"/>
        <v>1959</v>
      </c>
      <c r="E392" s="101">
        <f t="shared" si="43"/>
        <v>6210</v>
      </c>
      <c r="F392" s="101">
        <f t="shared" si="43"/>
        <v>16407</v>
      </c>
      <c r="G392" s="101">
        <f t="shared" si="43"/>
        <v>25245</v>
      </c>
      <c r="H392" s="101">
        <f t="shared" si="43"/>
        <v>4390</v>
      </c>
      <c r="I392" s="101">
        <f t="shared" si="43"/>
        <v>1338</v>
      </c>
      <c r="J392" s="101" t="str">
        <f t="shared" si="43"/>
        <v>-</v>
      </c>
      <c r="K392" s="101" t="str">
        <f t="shared" si="43"/>
        <v>-</v>
      </c>
      <c r="L392" s="101">
        <f t="shared" si="43"/>
        <v>55880</v>
      </c>
      <c r="N392" s="101">
        <f t="shared" si="41"/>
        <v>52330</v>
      </c>
      <c r="O392" s="101">
        <f t="shared" si="41"/>
        <v>148545</v>
      </c>
      <c r="P392" s="101">
        <f t="shared" si="41"/>
        <v>225215</v>
      </c>
      <c r="Q392" s="101">
        <f t="shared" si="41"/>
        <v>44853</v>
      </c>
      <c r="R392" s="101">
        <f t="shared" si="41"/>
        <v>2278</v>
      </c>
      <c r="S392" s="101">
        <f t="shared" si="41"/>
        <v>473221</v>
      </c>
    </row>
    <row r="393" spans="1:19">
      <c r="A393" s="68">
        <v>1965</v>
      </c>
      <c r="B393" s="101" t="str">
        <f t="shared" ref="B393:L393" si="44">IF(AND(B318="-",B243="-",B168="-",B93="-"),"-",SUM(B318,B243,B168,B93))</f>
        <v>-</v>
      </c>
      <c r="C393" s="101">
        <f t="shared" si="44"/>
        <v>93</v>
      </c>
      <c r="D393" s="101">
        <f t="shared" si="44"/>
        <v>3204</v>
      </c>
      <c r="E393" s="101">
        <f t="shared" si="44"/>
        <v>9629</v>
      </c>
      <c r="F393" s="101">
        <f t="shared" si="44"/>
        <v>15404</v>
      </c>
      <c r="G393" s="101">
        <f t="shared" si="44"/>
        <v>13286</v>
      </c>
      <c r="H393" s="101">
        <f t="shared" si="44"/>
        <v>10066</v>
      </c>
      <c r="I393" s="101">
        <f t="shared" si="44"/>
        <v>1110</v>
      </c>
      <c r="J393" s="101" t="str">
        <f t="shared" si="44"/>
        <v>-</v>
      </c>
      <c r="K393" s="101" t="str">
        <f t="shared" si="44"/>
        <v>-</v>
      </c>
      <c r="L393" s="101">
        <f t="shared" si="44"/>
        <v>52792</v>
      </c>
      <c r="N393" s="101">
        <f t="shared" si="41"/>
        <v>33222</v>
      </c>
      <c r="O393" s="101">
        <f t="shared" si="41"/>
        <v>306427</v>
      </c>
      <c r="P393" s="101">
        <f t="shared" si="41"/>
        <v>149119</v>
      </c>
      <c r="Q393" s="101">
        <f t="shared" si="41"/>
        <v>20814</v>
      </c>
      <c r="R393" s="101">
        <f t="shared" si="41"/>
        <v>1000</v>
      </c>
      <c r="S393" s="101">
        <f t="shared" si="41"/>
        <v>510582</v>
      </c>
    </row>
    <row r="394" spans="1:19">
      <c r="A394" s="68">
        <v>1966</v>
      </c>
      <c r="B394" s="101" t="str">
        <f t="shared" ref="B394:L394" si="45">IF(AND(B319="-",B244="-",B169="-",B94="-"),"-",SUM(B319,B244,B169,B94))</f>
        <v>-</v>
      </c>
      <c r="C394" s="101">
        <f t="shared" si="45"/>
        <v>99</v>
      </c>
      <c r="D394" s="101">
        <f t="shared" si="45"/>
        <v>1147</v>
      </c>
      <c r="E394" s="101">
        <f t="shared" si="45"/>
        <v>11784</v>
      </c>
      <c r="F394" s="101">
        <f t="shared" si="45"/>
        <v>30063</v>
      </c>
      <c r="G394" s="101">
        <f t="shared" si="45"/>
        <v>18645</v>
      </c>
      <c r="H394" s="101">
        <f t="shared" si="45"/>
        <v>13861</v>
      </c>
      <c r="I394" s="101">
        <f t="shared" si="45"/>
        <v>1514</v>
      </c>
      <c r="J394" s="101" t="str">
        <f t="shared" si="45"/>
        <v>-</v>
      </c>
      <c r="K394" s="101" t="str">
        <f t="shared" si="45"/>
        <v>-</v>
      </c>
      <c r="L394" s="101">
        <f t="shared" si="45"/>
        <v>77113</v>
      </c>
      <c r="N394" s="101">
        <f t="shared" si="41"/>
        <v>90681</v>
      </c>
      <c r="O394" s="101">
        <f t="shared" si="41"/>
        <v>205891</v>
      </c>
      <c r="P394" s="101">
        <f t="shared" si="41"/>
        <v>134997</v>
      </c>
      <c r="Q394" s="101">
        <f t="shared" si="41"/>
        <v>83538</v>
      </c>
      <c r="R394" s="101">
        <f t="shared" si="41"/>
        <v>1519</v>
      </c>
      <c r="S394" s="101">
        <f t="shared" si="41"/>
        <v>516626</v>
      </c>
    </row>
    <row r="395" spans="1:19">
      <c r="A395" s="68">
        <v>1967</v>
      </c>
      <c r="B395" s="101" t="str">
        <f t="shared" ref="B395:L395" si="46">IF(AND(B320="-",B245="-",B170="-",B95="-"),"-",SUM(B320,B245,B170,B95))</f>
        <v>-</v>
      </c>
      <c r="C395" s="101">
        <f t="shared" si="46"/>
        <v>2247</v>
      </c>
      <c r="D395" s="101">
        <f t="shared" si="46"/>
        <v>4541</v>
      </c>
      <c r="E395" s="101">
        <f t="shared" si="46"/>
        <v>13679</v>
      </c>
      <c r="F395" s="101">
        <f t="shared" si="46"/>
        <v>32700</v>
      </c>
      <c r="G395" s="101">
        <f t="shared" si="46"/>
        <v>18136</v>
      </c>
      <c r="H395" s="101">
        <f t="shared" si="46"/>
        <v>8090</v>
      </c>
      <c r="I395" s="101">
        <f t="shared" si="46"/>
        <v>533</v>
      </c>
      <c r="J395" s="101" t="str">
        <f t="shared" si="46"/>
        <v>-</v>
      </c>
      <c r="K395" s="101" t="str">
        <f t="shared" si="46"/>
        <v>-</v>
      </c>
      <c r="L395" s="101">
        <f t="shared" si="46"/>
        <v>79926</v>
      </c>
      <c r="N395" s="101">
        <f t="shared" si="41"/>
        <v>67710</v>
      </c>
      <c r="O395" s="101">
        <f t="shared" si="41"/>
        <v>625741</v>
      </c>
      <c r="P395" s="101">
        <f t="shared" si="41"/>
        <v>119466</v>
      </c>
      <c r="Q395" s="101">
        <f t="shared" si="41"/>
        <v>31922</v>
      </c>
      <c r="R395" s="101">
        <f t="shared" si="41"/>
        <v>780</v>
      </c>
      <c r="S395" s="101">
        <f t="shared" si="41"/>
        <v>845619</v>
      </c>
    </row>
    <row r="396" spans="1:19">
      <c r="A396" s="68">
        <v>1968</v>
      </c>
      <c r="B396" s="101" t="str">
        <f t="shared" ref="B396:L396" si="47">IF(AND(B321="-",B246="-",B171="-",B96="-"),"-",SUM(B321,B246,B171,B96))</f>
        <v>-</v>
      </c>
      <c r="C396" s="101">
        <f t="shared" si="47"/>
        <v>264</v>
      </c>
      <c r="D396" s="101">
        <f t="shared" si="47"/>
        <v>3875</v>
      </c>
      <c r="E396" s="101">
        <f t="shared" si="47"/>
        <v>10974</v>
      </c>
      <c r="F396" s="101">
        <f t="shared" si="47"/>
        <v>34316</v>
      </c>
      <c r="G396" s="101">
        <f t="shared" si="47"/>
        <v>36292</v>
      </c>
      <c r="H396" s="101">
        <f t="shared" si="47"/>
        <v>1204</v>
      </c>
      <c r="I396" s="101">
        <f t="shared" si="47"/>
        <v>718</v>
      </c>
      <c r="J396" s="101" t="str">
        <f t="shared" si="47"/>
        <v>-</v>
      </c>
      <c r="K396" s="101" t="str">
        <f t="shared" si="47"/>
        <v>-</v>
      </c>
      <c r="L396" s="101">
        <f t="shared" si="47"/>
        <v>87643</v>
      </c>
      <c r="N396" s="101">
        <f t="shared" si="41"/>
        <v>179976</v>
      </c>
      <c r="O396" s="101">
        <f t="shared" si="41"/>
        <v>378046</v>
      </c>
      <c r="P396" s="101">
        <f t="shared" si="41"/>
        <v>147012</v>
      </c>
      <c r="Q396" s="101">
        <f t="shared" si="41"/>
        <v>21865</v>
      </c>
      <c r="R396" s="101">
        <f t="shared" si="41"/>
        <v>610</v>
      </c>
      <c r="S396" s="101">
        <f t="shared" si="41"/>
        <v>727509</v>
      </c>
    </row>
    <row r="397" spans="1:19">
      <c r="A397" s="68">
        <v>1969</v>
      </c>
      <c r="B397" s="101" t="str">
        <f t="shared" ref="B397:L397" si="48">IF(AND(B322="-",B247="-",B172="-",B97="-"),"-",SUM(B322,B247,B172,B97))</f>
        <v>-</v>
      </c>
      <c r="C397" s="101">
        <f t="shared" si="48"/>
        <v>373</v>
      </c>
      <c r="D397" s="101">
        <f t="shared" si="48"/>
        <v>6545</v>
      </c>
      <c r="E397" s="101">
        <f t="shared" si="48"/>
        <v>46515</v>
      </c>
      <c r="F397" s="101">
        <f t="shared" si="48"/>
        <v>34935</v>
      </c>
      <c r="G397" s="101">
        <f t="shared" si="48"/>
        <v>33221</v>
      </c>
      <c r="H397" s="101">
        <f t="shared" si="48"/>
        <v>5199</v>
      </c>
      <c r="I397" s="101">
        <f t="shared" si="48"/>
        <v>2854</v>
      </c>
      <c r="J397" s="101" t="str">
        <f t="shared" si="48"/>
        <v>-</v>
      </c>
      <c r="K397" s="101" t="str">
        <f t="shared" si="48"/>
        <v>-</v>
      </c>
      <c r="L397" s="101">
        <f t="shared" si="48"/>
        <v>129642</v>
      </c>
      <c r="N397" s="101">
        <f t="shared" si="41"/>
        <v>171482</v>
      </c>
      <c r="O397" s="101">
        <f t="shared" si="41"/>
        <v>234335</v>
      </c>
      <c r="P397" s="101">
        <f t="shared" si="41"/>
        <v>92439</v>
      </c>
      <c r="Q397" s="101">
        <f t="shared" si="41"/>
        <v>9447</v>
      </c>
      <c r="R397" s="101">
        <f t="shared" si="41"/>
        <v>1261</v>
      </c>
      <c r="S397" s="101">
        <f t="shared" si="41"/>
        <v>508964</v>
      </c>
    </row>
    <row r="398" spans="1:19">
      <c r="A398" s="68">
        <v>1970</v>
      </c>
      <c r="B398" s="101" t="str">
        <f t="shared" ref="B398:L398" si="49">IF(AND(B323="-",B248="-",B173="-",B98="-"),"-",SUM(B323,B248,B173,B98))</f>
        <v>-</v>
      </c>
      <c r="C398" s="101">
        <f t="shared" si="49"/>
        <v>426</v>
      </c>
      <c r="D398" s="101">
        <f t="shared" si="49"/>
        <v>3496</v>
      </c>
      <c r="E398" s="101">
        <f t="shared" si="49"/>
        <v>27682</v>
      </c>
      <c r="F398" s="101">
        <f t="shared" si="49"/>
        <v>27317</v>
      </c>
      <c r="G398" s="101">
        <f t="shared" si="49"/>
        <v>42144</v>
      </c>
      <c r="H398" s="101">
        <f t="shared" si="49"/>
        <v>27854</v>
      </c>
      <c r="I398" s="101">
        <f t="shared" si="49"/>
        <v>11759</v>
      </c>
      <c r="J398" s="101" t="str">
        <f t="shared" si="49"/>
        <v>-</v>
      </c>
      <c r="K398" s="101" t="str">
        <f t="shared" si="49"/>
        <v>-</v>
      </c>
      <c r="L398" s="101">
        <f t="shared" si="49"/>
        <v>140678</v>
      </c>
      <c r="N398" s="101">
        <f t="shared" si="41"/>
        <v>206602</v>
      </c>
      <c r="O398" s="101">
        <f t="shared" si="41"/>
        <v>185770</v>
      </c>
      <c r="P398" s="101">
        <f t="shared" si="41"/>
        <v>449834</v>
      </c>
      <c r="Q398" s="101">
        <f t="shared" si="41"/>
        <v>44952</v>
      </c>
      <c r="R398" s="101">
        <f t="shared" si="41"/>
        <v>8110</v>
      </c>
      <c r="S398" s="101">
        <f t="shared" si="41"/>
        <v>895268</v>
      </c>
    </row>
    <row r="399" spans="1:19">
      <c r="A399" s="68">
        <v>1971</v>
      </c>
      <c r="B399" s="101" t="str">
        <f t="shared" ref="B399:L399" si="50">IF(AND(B324="-",B249="-",B174="-",B99="-"),"-",SUM(B324,B249,B174,B99))</f>
        <v>-</v>
      </c>
      <c r="C399" s="101">
        <f t="shared" si="50"/>
        <v>44</v>
      </c>
      <c r="D399" s="101">
        <f t="shared" si="50"/>
        <v>2923</v>
      </c>
      <c r="E399" s="101">
        <f t="shared" si="50"/>
        <v>18560</v>
      </c>
      <c r="F399" s="101">
        <f t="shared" si="50"/>
        <v>19832</v>
      </c>
      <c r="G399" s="101">
        <f t="shared" si="50"/>
        <v>37036</v>
      </c>
      <c r="H399" s="101">
        <f t="shared" si="50"/>
        <v>3246</v>
      </c>
      <c r="I399" s="101">
        <f t="shared" si="50"/>
        <v>5225</v>
      </c>
      <c r="J399" s="101" t="str">
        <f t="shared" si="50"/>
        <v>-</v>
      </c>
      <c r="K399" s="101" t="str">
        <f t="shared" si="50"/>
        <v>-</v>
      </c>
      <c r="L399" s="101">
        <f t="shared" si="50"/>
        <v>86866</v>
      </c>
      <c r="N399" s="101">
        <f t="shared" si="41"/>
        <v>182831</v>
      </c>
      <c r="O399" s="101">
        <f t="shared" si="41"/>
        <v>415096</v>
      </c>
      <c r="P399" s="101">
        <f t="shared" si="41"/>
        <v>733593</v>
      </c>
      <c r="Q399" s="101">
        <f t="shared" si="41"/>
        <v>23483</v>
      </c>
      <c r="R399" s="101">
        <f t="shared" si="41"/>
        <v>5984</v>
      </c>
      <c r="S399" s="104">
        <f t="shared" si="41"/>
        <v>1360987</v>
      </c>
    </row>
    <row r="400" spans="1:19">
      <c r="A400" s="68">
        <v>1972</v>
      </c>
      <c r="B400" s="101" t="str">
        <f t="shared" ref="B400:L400" si="51">IF(AND(B325="-",B250="-",B175="-",B100="-"),"-",SUM(B325,B250,B175,B100))</f>
        <v>-</v>
      </c>
      <c r="C400" s="101">
        <f t="shared" si="51"/>
        <v>1</v>
      </c>
      <c r="D400" s="101">
        <f t="shared" si="51"/>
        <v>3398</v>
      </c>
      <c r="E400" s="101">
        <f t="shared" si="51"/>
        <v>29863</v>
      </c>
      <c r="F400" s="101">
        <f t="shared" si="51"/>
        <v>31947</v>
      </c>
      <c r="G400" s="101">
        <f t="shared" si="51"/>
        <v>33145</v>
      </c>
      <c r="H400" s="101">
        <f t="shared" si="51"/>
        <v>11169</v>
      </c>
      <c r="I400" s="101">
        <f t="shared" si="51"/>
        <v>8916</v>
      </c>
      <c r="J400" s="101" t="str">
        <f t="shared" si="51"/>
        <v>-</v>
      </c>
      <c r="K400" s="101" t="str">
        <f t="shared" si="51"/>
        <v>-</v>
      </c>
      <c r="L400" s="101">
        <f t="shared" si="51"/>
        <v>118439</v>
      </c>
      <c r="N400" s="101">
        <f t="shared" ref="N400:S409" si="52">IF(AND(N325="-",N250="-",N175="-",N100="-"),"-",SUM(N325,N250,N175,N100))</f>
        <v>280318</v>
      </c>
      <c r="O400" s="101">
        <f t="shared" si="52"/>
        <v>336126</v>
      </c>
      <c r="P400" s="101">
        <f t="shared" si="52"/>
        <v>132241</v>
      </c>
      <c r="Q400" s="101">
        <f t="shared" si="52"/>
        <v>11681</v>
      </c>
      <c r="R400" s="101">
        <f t="shared" si="52"/>
        <v>522</v>
      </c>
      <c r="S400" s="104">
        <f t="shared" si="52"/>
        <v>760888</v>
      </c>
    </row>
    <row r="401" spans="1:19">
      <c r="A401" s="68">
        <v>1973</v>
      </c>
      <c r="B401" s="101" t="str">
        <f t="shared" ref="B401:L401" si="53">IF(AND(B326="-",B251="-",B176="-",B101="-"),"-",SUM(B326,B251,B176,B101))</f>
        <v>-</v>
      </c>
      <c r="C401" s="101">
        <f t="shared" si="53"/>
        <v>169</v>
      </c>
      <c r="D401" s="101">
        <f t="shared" si="53"/>
        <v>1855</v>
      </c>
      <c r="E401" s="101">
        <f t="shared" si="53"/>
        <v>23439</v>
      </c>
      <c r="F401" s="101">
        <f t="shared" si="53"/>
        <v>101867</v>
      </c>
      <c r="G401" s="101">
        <f t="shared" si="53"/>
        <v>144975</v>
      </c>
      <c r="H401" s="101">
        <f t="shared" si="53"/>
        <v>47593</v>
      </c>
      <c r="I401" s="101">
        <f t="shared" si="53"/>
        <v>34756</v>
      </c>
      <c r="J401" s="101" t="str">
        <f t="shared" si="53"/>
        <v>-</v>
      </c>
      <c r="K401" s="101" t="str">
        <f t="shared" si="53"/>
        <v>-</v>
      </c>
      <c r="L401" s="101">
        <f t="shared" si="53"/>
        <v>354654</v>
      </c>
      <c r="N401" s="101">
        <f t="shared" si="52"/>
        <v>204665</v>
      </c>
      <c r="O401" s="101">
        <f t="shared" si="52"/>
        <v>286128</v>
      </c>
      <c r="P401" s="101">
        <f t="shared" si="52"/>
        <v>228478</v>
      </c>
      <c r="Q401" s="101">
        <f t="shared" si="52"/>
        <v>27782</v>
      </c>
      <c r="R401" s="101">
        <f t="shared" si="52"/>
        <v>6604</v>
      </c>
      <c r="S401" s="104">
        <f t="shared" si="52"/>
        <v>753657</v>
      </c>
    </row>
    <row r="402" spans="1:19">
      <c r="A402" s="68">
        <v>1974</v>
      </c>
      <c r="B402" s="101" t="str">
        <f t="shared" ref="B402:L402" si="54">IF(AND(B327="-",B252="-",B177="-",B102="-"),"-",SUM(B327,B252,B177,B102))</f>
        <v>-</v>
      </c>
      <c r="C402" s="101">
        <f t="shared" si="54"/>
        <v>126</v>
      </c>
      <c r="D402" s="101">
        <f t="shared" si="54"/>
        <v>746</v>
      </c>
      <c r="E402" s="101">
        <f t="shared" si="54"/>
        <v>21470</v>
      </c>
      <c r="F402" s="101">
        <f t="shared" si="54"/>
        <v>56319</v>
      </c>
      <c r="G402" s="101">
        <f t="shared" si="54"/>
        <v>78403</v>
      </c>
      <c r="H402" s="101">
        <f t="shared" si="54"/>
        <v>37026</v>
      </c>
      <c r="I402" s="101">
        <f t="shared" si="54"/>
        <v>10443</v>
      </c>
      <c r="J402" s="101">
        <f t="shared" si="54"/>
        <v>1767</v>
      </c>
      <c r="K402" s="101">
        <f t="shared" si="54"/>
        <v>129</v>
      </c>
      <c r="L402" s="101">
        <f t="shared" si="54"/>
        <v>206429</v>
      </c>
      <c r="N402" s="101">
        <f t="shared" si="52"/>
        <v>173202</v>
      </c>
      <c r="O402" s="101">
        <f t="shared" si="52"/>
        <v>632679</v>
      </c>
      <c r="P402" s="101">
        <f t="shared" si="52"/>
        <v>246288</v>
      </c>
      <c r="Q402" s="101">
        <f t="shared" si="52"/>
        <v>39563</v>
      </c>
      <c r="R402" s="101">
        <f t="shared" si="52"/>
        <v>1310</v>
      </c>
      <c r="S402" s="104">
        <f t="shared" si="52"/>
        <v>1093042</v>
      </c>
    </row>
    <row r="403" spans="1:19">
      <c r="A403" s="68">
        <v>1975</v>
      </c>
      <c r="B403" s="101" t="str">
        <f t="shared" ref="B403:L403" si="55">IF(AND(B328="-",B253="-",B178="-",B103="-"),"-",SUM(B328,B253,B178,B103))</f>
        <v>-</v>
      </c>
      <c r="C403" s="101">
        <f t="shared" si="55"/>
        <v>49</v>
      </c>
      <c r="D403" s="101">
        <f t="shared" si="55"/>
        <v>752</v>
      </c>
      <c r="E403" s="101">
        <f t="shared" si="55"/>
        <v>28757</v>
      </c>
      <c r="F403" s="101">
        <f t="shared" si="55"/>
        <v>67060</v>
      </c>
      <c r="G403" s="101">
        <f t="shared" si="55"/>
        <v>51006</v>
      </c>
      <c r="H403" s="101">
        <f t="shared" si="55"/>
        <v>56418</v>
      </c>
      <c r="I403" s="101">
        <f t="shared" si="55"/>
        <v>8795</v>
      </c>
      <c r="J403" s="101">
        <f t="shared" si="55"/>
        <v>859</v>
      </c>
      <c r="K403" s="101">
        <f t="shared" si="55"/>
        <v>57</v>
      </c>
      <c r="L403" s="101">
        <f t="shared" si="55"/>
        <v>213753</v>
      </c>
      <c r="N403" s="101">
        <f t="shared" si="52"/>
        <v>193006</v>
      </c>
      <c r="O403" s="101">
        <f t="shared" si="52"/>
        <v>291172</v>
      </c>
      <c r="P403" s="101">
        <f t="shared" si="52"/>
        <v>111480</v>
      </c>
      <c r="Q403" s="101">
        <f t="shared" si="52"/>
        <v>18219</v>
      </c>
      <c r="R403" s="101">
        <f t="shared" si="52"/>
        <v>730</v>
      </c>
      <c r="S403" s="104">
        <f t="shared" si="52"/>
        <v>614607</v>
      </c>
    </row>
    <row r="404" spans="1:19">
      <c r="A404" s="68">
        <v>1976</v>
      </c>
      <c r="B404" s="101" t="str">
        <f t="shared" ref="B404:L404" si="56">IF(AND(B329="-",B254="-",B179="-",B104="-"),"-",SUM(B329,B254,B179,B104))</f>
        <v>-</v>
      </c>
      <c r="C404" s="101" t="str">
        <f t="shared" si="56"/>
        <v>-</v>
      </c>
      <c r="D404" s="101">
        <f t="shared" si="56"/>
        <v>3229</v>
      </c>
      <c r="E404" s="101">
        <f t="shared" si="56"/>
        <v>25367</v>
      </c>
      <c r="F404" s="101">
        <f t="shared" si="56"/>
        <v>42837</v>
      </c>
      <c r="G404" s="101">
        <f t="shared" si="56"/>
        <v>52334</v>
      </c>
      <c r="H404" s="101">
        <f t="shared" si="56"/>
        <v>22373</v>
      </c>
      <c r="I404" s="101">
        <f t="shared" si="56"/>
        <v>8249</v>
      </c>
      <c r="J404" s="101">
        <f t="shared" si="56"/>
        <v>1854</v>
      </c>
      <c r="K404" s="101" t="str">
        <f t="shared" si="56"/>
        <v>-</v>
      </c>
      <c r="L404" s="101">
        <f t="shared" si="56"/>
        <v>156243</v>
      </c>
      <c r="N404" s="101">
        <f t="shared" si="52"/>
        <v>406709</v>
      </c>
      <c r="O404" s="101">
        <f t="shared" si="52"/>
        <v>818955</v>
      </c>
      <c r="P404" s="101">
        <f t="shared" si="52"/>
        <v>385970</v>
      </c>
      <c r="Q404" s="101">
        <f t="shared" si="52"/>
        <v>34059</v>
      </c>
      <c r="R404" s="101">
        <f t="shared" si="52"/>
        <v>4602</v>
      </c>
      <c r="S404" s="104">
        <f t="shared" si="52"/>
        <v>1650295</v>
      </c>
    </row>
    <row r="405" spans="1:19">
      <c r="A405" s="68">
        <v>1977</v>
      </c>
      <c r="B405" s="101" t="str">
        <f t="shared" ref="B405:L405" si="57">IF(AND(B330="-",B255="-",B180="-",B105="-"),"-",SUM(B330,B255,B180,B105))</f>
        <v>-</v>
      </c>
      <c r="C405" s="101" t="str">
        <f t="shared" si="57"/>
        <v>-</v>
      </c>
      <c r="D405" s="101">
        <f t="shared" si="57"/>
        <v>12605</v>
      </c>
      <c r="E405" s="101">
        <f t="shared" si="57"/>
        <v>41709</v>
      </c>
      <c r="F405" s="101">
        <f t="shared" si="57"/>
        <v>103337</v>
      </c>
      <c r="G405" s="101">
        <f t="shared" si="57"/>
        <v>115089</v>
      </c>
      <c r="H405" s="101">
        <f t="shared" si="57"/>
        <v>31483</v>
      </c>
      <c r="I405" s="101">
        <f t="shared" si="57"/>
        <v>9766</v>
      </c>
      <c r="J405" s="101">
        <f t="shared" si="57"/>
        <v>4141</v>
      </c>
      <c r="K405" s="101" t="str">
        <f t="shared" si="57"/>
        <v>-</v>
      </c>
      <c r="L405" s="101">
        <f t="shared" si="57"/>
        <v>318130</v>
      </c>
      <c r="N405" s="101">
        <f t="shared" si="52"/>
        <v>65334</v>
      </c>
      <c r="O405" s="101">
        <f t="shared" si="52"/>
        <v>225313</v>
      </c>
      <c r="P405" s="101">
        <f t="shared" si="52"/>
        <v>74210</v>
      </c>
      <c r="Q405" s="101">
        <f t="shared" si="52"/>
        <v>7447</v>
      </c>
      <c r="R405" s="101">
        <f t="shared" si="52"/>
        <v>592</v>
      </c>
      <c r="S405" s="101">
        <f t="shared" si="52"/>
        <v>372896</v>
      </c>
    </row>
    <row r="406" spans="1:19">
      <c r="A406" s="68">
        <v>1978</v>
      </c>
      <c r="B406" s="101" t="str">
        <f t="shared" ref="B406:L406" si="58">IF(AND(B331="-",B256="-",B181="-",B106="-"),"-",SUM(B331,B256,B181,B106))</f>
        <v>-</v>
      </c>
      <c r="C406" s="101">
        <f t="shared" si="58"/>
        <v>17</v>
      </c>
      <c r="D406" s="101">
        <f t="shared" si="58"/>
        <v>2095</v>
      </c>
      <c r="E406" s="101">
        <f t="shared" si="58"/>
        <v>34665</v>
      </c>
      <c r="F406" s="101">
        <f t="shared" si="58"/>
        <v>58051</v>
      </c>
      <c r="G406" s="101">
        <f t="shared" si="58"/>
        <v>45829</v>
      </c>
      <c r="H406" s="101">
        <f t="shared" si="58"/>
        <v>24906</v>
      </c>
      <c r="I406" s="101">
        <f t="shared" si="58"/>
        <v>7322</v>
      </c>
      <c r="J406" s="101">
        <f t="shared" si="58"/>
        <v>3451</v>
      </c>
      <c r="K406" s="101" t="str">
        <f t="shared" si="58"/>
        <v>-</v>
      </c>
      <c r="L406" s="101">
        <f t="shared" si="58"/>
        <v>176336</v>
      </c>
      <c r="N406" s="101">
        <f t="shared" si="52"/>
        <v>261778</v>
      </c>
      <c r="O406" s="101">
        <f t="shared" si="52"/>
        <v>200389</v>
      </c>
      <c r="P406" s="101">
        <f t="shared" si="52"/>
        <v>84661</v>
      </c>
      <c r="Q406" s="101">
        <f t="shared" si="52"/>
        <v>8143</v>
      </c>
      <c r="R406" s="101">
        <f t="shared" si="52"/>
        <v>509</v>
      </c>
      <c r="S406" s="101">
        <f t="shared" si="52"/>
        <v>555480</v>
      </c>
    </row>
    <row r="407" spans="1:19">
      <c r="A407" s="68">
        <v>1979</v>
      </c>
      <c r="B407" s="101" t="str">
        <f t="shared" ref="B407:L407" si="59">IF(AND(B332="-",B257="-",B182="-",B107="-"),"-",SUM(B332,B257,B182,B107))</f>
        <v>-</v>
      </c>
      <c r="C407" s="101" t="str">
        <f t="shared" si="59"/>
        <v>-</v>
      </c>
      <c r="D407" s="101">
        <f t="shared" si="59"/>
        <v>8229</v>
      </c>
      <c r="E407" s="101">
        <f t="shared" si="59"/>
        <v>1586</v>
      </c>
      <c r="F407" s="101">
        <f t="shared" si="59"/>
        <v>86104</v>
      </c>
      <c r="G407" s="101">
        <f t="shared" si="59"/>
        <v>99311</v>
      </c>
      <c r="H407" s="101">
        <f t="shared" si="59"/>
        <v>13038</v>
      </c>
      <c r="I407" s="101">
        <f t="shared" si="59"/>
        <v>25945</v>
      </c>
      <c r="J407" s="101">
        <f t="shared" si="59"/>
        <v>1861</v>
      </c>
      <c r="K407" s="101" t="str">
        <f t="shared" si="59"/>
        <v>-</v>
      </c>
      <c r="L407" s="101">
        <f t="shared" si="59"/>
        <v>236074</v>
      </c>
      <c r="N407" s="101">
        <f t="shared" si="52"/>
        <v>8203</v>
      </c>
      <c r="O407" s="101">
        <f t="shared" si="52"/>
        <v>520988</v>
      </c>
      <c r="P407" s="101">
        <f t="shared" si="52"/>
        <v>124187</v>
      </c>
      <c r="Q407" s="101">
        <f t="shared" si="52"/>
        <v>603</v>
      </c>
      <c r="R407" s="101" t="str">
        <f t="shared" si="52"/>
        <v>-</v>
      </c>
      <c r="S407" s="101">
        <f t="shared" si="52"/>
        <v>653981</v>
      </c>
    </row>
    <row r="408" spans="1:19">
      <c r="A408" s="68">
        <v>1980</v>
      </c>
      <c r="B408" s="101" t="str">
        <f t="shared" ref="B408:L408" si="60">IF(AND(B333="-",B258="-",B183="-",B108="-"),"-",SUM(B333,B258,B183,B108))</f>
        <v>-</v>
      </c>
      <c r="C408" s="101" t="str">
        <f t="shared" si="60"/>
        <v>-</v>
      </c>
      <c r="D408" s="101">
        <f t="shared" si="60"/>
        <v>19104</v>
      </c>
      <c r="E408" s="101">
        <f t="shared" si="60"/>
        <v>27605</v>
      </c>
      <c r="F408" s="101">
        <f t="shared" si="60"/>
        <v>48693</v>
      </c>
      <c r="G408" s="101">
        <f t="shared" si="60"/>
        <v>62569</v>
      </c>
      <c r="H408" s="101">
        <f t="shared" si="60"/>
        <v>24710</v>
      </c>
      <c r="I408" s="101">
        <f t="shared" si="60"/>
        <v>16034</v>
      </c>
      <c r="J408" s="101">
        <f t="shared" si="60"/>
        <v>984</v>
      </c>
      <c r="K408" s="101" t="str">
        <f t="shared" si="60"/>
        <v>-</v>
      </c>
      <c r="L408" s="101">
        <f t="shared" si="60"/>
        <v>199699</v>
      </c>
      <c r="N408" s="101" t="str">
        <f t="shared" si="52"/>
        <v>-</v>
      </c>
      <c r="O408" s="101">
        <f t="shared" si="52"/>
        <v>86488</v>
      </c>
      <c r="P408" s="101">
        <f t="shared" si="52"/>
        <v>23709</v>
      </c>
      <c r="Q408" s="101">
        <f t="shared" si="52"/>
        <v>8</v>
      </c>
      <c r="R408" s="101" t="str">
        <f t="shared" si="52"/>
        <v>-</v>
      </c>
      <c r="S408" s="101">
        <f t="shared" si="52"/>
        <v>110205</v>
      </c>
    </row>
    <row r="409" spans="1:19">
      <c r="A409" s="68">
        <v>1981</v>
      </c>
      <c r="B409" s="101" t="str">
        <f t="shared" ref="B409:L409" si="61">IF(AND(B334="-",B259="-",B184="-",B109="-"),"-",SUM(B334,B259,B184,B109))</f>
        <v>-</v>
      </c>
      <c r="C409" s="101" t="str">
        <f t="shared" si="61"/>
        <v>-</v>
      </c>
      <c r="D409" s="101">
        <f t="shared" si="61"/>
        <v>20715</v>
      </c>
      <c r="E409" s="101">
        <f t="shared" si="61"/>
        <v>0</v>
      </c>
      <c r="F409" s="101">
        <f t="shared" si="61"/>
        <v>32704</v>
      </c>
      <c r="G409" s="101">
        <f t="shared" si="61"/>
        <v>64830</v>
      </c>
      <c r="H409" s="101">
        <f t="shared" si="61"/>
        <v>14959</v>
      </c>
      <c r="I409" s="101">
        <f t="shared" si="61"/>
        <v>13003</v>
      </c>
      <c r="J409" s="101">
        <f t="shared" si="61"/>
        <v>1218</v>
      </c>
      <c r="K409" s="101" t="str">
        <f t="shared" si="61"/>
        <v>-</v>
      </c>
      <c r="L409" s="101">
        <f t="shared" si="61"/>
        <v>147429</v>
      </c>
      <c r="N409" s="101" t="str">
        <f t="shared" si="52"/>
        <v>-</v>
      </c>
      <c r="O409" s="101">
        <f t="shared" si="52"/>
        <v>305759</v>
      </c>
      <c r="P409" s="101">
        <f t="shared" si="52"/>
        <v>258796</v>
      </c>
      <c r="Q409" s="101" t="str">
        <f t="shared" si="52"/>
        <v>-</v>
      </c>
      <c r="R409" s="101" t="str">
        <f t="shared" si="52"/>
        <v>-</v>
      </c>
      <c r="S409" s="101">
        <f t="shared" si="52"/>
        <v>564555</v>
      </c>
    </row>
    <row r="410" spans="1:19">
      <c r="A410" s="68">
        <v>1982</v>
      </c>
      <c r="B410" s="101" t="str">
        <f t="shared" ref="B410:L410" si="62">IF(AND(B335="-",B260="-",B185="-",B110="-"),"-",SUM(B335,B260,B185,B110))</f>
        <v>-</v>
      </c>
      <c r="C410" s="101" t="str">
        <f t="shared" si="62"/>
        <v>-</v>
      </c>
      <c r="D410" s="101">
        <f t="shared" si="62"/>
        <v>14595</v>
      </c>
      <c r="E410" s="101">
        <f t="shared" si="62"/>
        <v>12251</v>
      </c>
      <c r="F410" s="101">
        <f t="shared" si="62"/>
        <v>118975</v>
      </c>
      <c r="G410" s="101">
        <f t="shared" si="62"/>
        <v>45143</v>
      </c>
      <c r="H410" s="101">
        <f t="shared" si="62"/>
        <v>13398</v>
      </c>
      <c r="I410" s="101">
        <f t="shared" si="62"/>
        <v>7996</v>
      </c>
      <c r="J410" s="101">
        <f t="shared" si="62"/>
        <v>1400</v>
      </c>
      <c r="K410" s="101" t="str">
        <f t="shared" si="62"/>
        <v>-</v>
      </c>
      <c r="L410" s="101">
        <f t="shared" si="62"/>
        <v>213758</v>
      </c>
      <c r="N410" s="101" t="str">
        <f t="shared" ref="N410:S419" si="63">IF(AND(N335="-",N260="-",N185="-",N110="-"),"-",SUM(N335,N260,N185,N110))</f>
        <v>-</v>
      </c>
      <c r="O410" s="101">
        <f t="shared" si="63"/>
        <v>479187</v>
      </c>
      <c r="P410" s="101" t="str">
        <f t="shared" si="63"/>
        <v>-</v>
      </c>
      <c r="Q410" s="101" t="str">
        <f t="shared" si="63"/>
        <v>-</v>
      </c>
      <c r="R410" s="101" t="str">
        <f t="shared" si="63"/>
        <v>-</v>
      </c>
      <c r="S410" s="101">
        <f t="shared" si="63"/>
        <v>479187</v>
      </c>
    </row>
    <row r="411" spans="1:19">
      <c r="A411" s="68">
        <v>1983</v>
      </c>
      <c r="B411" s="101" t="str">
        <f t="shared" ref="B411:L411" si="64">IF(AND(B336="-",B261="-",B186="-",B111="-"),"-",SUM(B336,B261,B186,B111))</f>
        <v>-</v>
      </c>
      <c r="C411" s="101" t="str">
        <f t="shared" si="64"/>
        <v>-</v>
      </c>
      <c r="D411" s="101">
        <f t="shared" si="64"/>
        <v>5058</v>
      </c>
      <c r="E411" s="101">
        <f t="shared" si="64"/>
        <v>13787</v>
      </c>
      <c r="F411" s="101">
        <f t="shared" si="64"/>
        <v>33705</v>
      </c>
      <c r="G411" s="101">
        <f t="shared" si="64"/>
        <v>9566</v>
      </c>
      <c r="H411" s="101">
        <f t="shared" si="64"/>
        <v>2476</v>
      </c>
      <c r="I411" s="101">
        <f t="shared" si="64"/>
        <v>4667</v>
      </c>
      <c r="J411" s="101">
        <f t="shared" si="64"/>
        <v>869</v>
      </c>
      <c r="K411" s="101" t="str">
        <f t="shared" si="64"/>
        <v>-</v>
      </c>
      <c r="L411" s="101">
        <f t="shared" si="64"/>
        <v>70128</v>
      </c>
      <c r="N411" s="101" t="str">
        <f t="shared" si="63"/>
        <v>-</v>
      </c>
      <c r="O411" s="101">
        <f t="shared" si="63"/>
        <v>275010</v>
      </c>
      <c r="P411" s="101">
        <f t="shared" si="63"/>
        <v>32531</v>
      </c>
      <c r="Q411" s="101">
        <f t="shared" si="63"/>
        <v>5803</v>
      </c>
      <c r="R411" s="101" t="str">
        <f t="shared" si="63"/>
        <v>-</v>
      </c>
      <c r="S411" s="101">
        <f t="shared" si="63"/>
        <v>313344</v>
      </c>
    </row>
    <row r="412" spans="1:19">
      <c r="A412" s="68">
        <v>1984</v>
      </c>
      <c r="B412" s="101" t="str">
        <f t="shared" ref="B412:L412" si="65">IF(AND(B337="-",B262="-",B187="-",B112="-"),"-",SUM(B337,B262,B187,B112))</f>
        <v>-</v>
      </c>
      <c r="C412" s="101" t="str">
        <f t="shared" si="65"/>
        <v>-</v>
      </c>
      <c r="D412" s="101">
        <f t="shared" si="65"/>
        <v>1474</v>
      </c>
      <c r="E412" s="101">
        <f t="shared" si="65"/>
        <v>2456</v>
      </c>
      <c r="F412" s="101">
        <f t="shared" si="65"/>
        <v>17564</v>
      </c>
      <c r="G412" s="101">
        <f t="shared" si="65"/>
        <v>36569</v>
      </c>
      <c r="H412" s="101">
        <f t="shared" si="65"/>
        <v>741</v>
      </c>
      <c r="I412" s="101">
        <f t="shared" si="65"/>
        <v>956</v>
      </c>
      <c r="J412" s="101">
        <f t="shared" si="65"/>
        <v>905</v>
      </c>
      <c r="K412" s="101" t="str">
        <f t="shared" si="65"/>
        <v>-</v>
      </c>
      <c r="L412" s="101">
        <f t="shared" si="65"/>
        <v>60665</v>
      </c>
      <c r="N412" s="101" t="str">
        <f t="shared" si="63"/>
        <v>-</v>
      </c>
      <c r="O412" s="101" t="str">
        <f t="shared" si="63"/>
        <v>-</v>
      </c>
      <c r="P412" s="101" t="str">
        <f t="shared" si="63"/>
        <v>-</v>
      </c>
      <c r="Q412" s="101" t="str">
        <f t="shared" si="63"/>
        <v>-</v>
      </c>
      <c r="R412" s="101" t="str">
        <f t="shared" si="63"/>
        <v>-</v>
      </c>
      <c r="S412" s="101" t="str">
        <f t="shared" si="63"/>
        <v>-</v>
      </c>
    </row>
    <row r="413" spans="1:19">
      <c r="A413" s="68">
        <v>1985</v>
      </c>
      <c r="B413" s="101" t="str">
        <f t="shared" ref="B413:L413" si="66">IF(AND(B338="-",B263="-",B188="-",B113="-"),"-",SUM(B338,B263,B188,B113))</f>
        <v>-</v>
      </c>
      <c r="C413" s="101" t="str">
        <f t="shared" si="66"/>
        <v>-</v>
      </c>
      <c r="D413" s="101">
        <f t="shared" si="66"/>
        <v>33834</v>
      </c>
      <c r="E413" s="101">
        <f t="shared" si="66"/>
        <v>14927</v>
      </c>
      <c r="F413" s="101">
        <f t="shared" si="66"/>
        <v>68776</v>
      </c>
      <c r="G413" s="101">
        <f t="shared" si="66"/>
        <v>62510</v>
      </c>
      <c r="H413" s="101">
        <f t="shared" si="66"/>
        <v>21484</v>
      </c>
      <c r="I413" s="101">
        <f t="shared" si="66"/>
        <v>4872</v>
      </c>
      <c r="J413" s="101">
        <f t="shared" si="66"/>
        <v>1353</v>
      </c>
      <c r="K413" s="101" t="str">
        <f t="shared" si="66"/>
        <v>-</v>
      </c>
      <c r="L413" s="101">
        <f t="shared" si="66"/>
        <v>207756</v>
      </c>
      <c r="N413" s="101" t="str">
        <f t="shared" si="63"/>
        <v>-</v>
      </c>
      <c r="O413" s="101">
        <f t="shared" si="63"/>
        <v>43870</v>
      </c>
      <c r="P413" s="101">
        <f t="shared" si="63"/>
        <v>15</v>
      </c>
      <c r="Q413" s="101" t="str">
        <f t="shared" si="63"/>
        <v>-</v>
      </c>
      <c r="R413" s="101" t="str">
        <f t="shared" si="63"/>
        <v>-</v>
      </c>
      <c r="S413" s="101">
        <f t="shared" si="63"/>
        <v>43885</v>
      </c>
    </row>
    <row r="414" spans="1:19">
      <c r="A414" s="64">
        <v>1986</v>
      </c>
      <c r="B414" s="101" t="str">
        <f t="shared" ref="B414:L414" si="67">IF(AND(B339="-",B264="-",B189="-",B114="-"),"-",SUM(B339,B264,B189,B114))</f>
        <v>-</v>
      </c>
      <c r="C414" s="101" t="str">
        <f t="shared" si="67"/>
        <v>-</v>
      </c>
      <c r="D414" s="101">
        <f t="shared" si="67"/>
        <v>32363</v>
      </c>
      <c r="E414" s="101">
        <f t="shared" si="67"/>
        <v>49965</v>
      </c>
      <c r="F414" s="101">
        <f t="shared" si="67"/>
        <v>138114</v>
      </c>
      <c r="G414" s="101">
        <f t="shared" si="67"/>
        <v>114030</v>
      </c>
      <c r="H414" s="101">
        <f t="shared" si="67"/>
        <v>33955</v>
      </c>
      <c r="I414" s="101">
        <f t="shared" si="67"/>
        <v>26722</v>
      </c>
      <c r="J414" s="101">
        <f t="shared" si="67"/>
        <v>624</v>
      </c>
      <c r="K414" s="101" t="str">
        <f t="shared" si="67"/>
        <v>-</v>
      </c>
      <c r="L414" s="101">
        <f t="shared" si="67"/>
        <v>395773</v>
      </c>
      <c r="N414" s="101">
        <f t="shared" si="63"/>
        <v>12028</v>
      </c>
      <c r="O414" s="101">
        <f t="shared" si="63"/>
        <v>382357</v>
      </c>
      <c r="P414" s="101" t="str">
        <f t="shared" si="63"/>
        <v>-</v>
      </c>
      <c r="Q414" s="101" t="str">
        <f t="shared" si="63"/>
        <v>-</v>
      </c>
      <c r="R414" s="101" t="str">
        <f t="shared" si="63"/>
        <v>-</v>
      </c>
      <c r="S414" s="101">
        <f t="shared" si="63"/>
        <v>394385</v>
      </c>
    </row>
    <row r="415" spans="1:19">
      <c r="A415" s="64">
        <v>1987</v>
      </c>
      <c r="B415" s="101" t="str">
        <f t="shared" ref="B415:L415" si="68">IF(AND(B340="-",B265="-",B190="-",B115="-"),"-",SUM(B340,B265,B190,B115))</f>
        <v>-</v>
      </c>
      <c r="C415" s="101" t="str">
        <f t="shared" si="68"/>
        <v>-</v>
      </c>
      <c r="D415" s="101">
        <f t="shared" si="68"/>
        <v>38904</v>
      </c>
      <c r="E415" s="101">
        <f t="shared" si="68"/>
        <v>48579</v>
      </c>
      <c r="F415" s="101">
        <f t="shared" si="68"/>
        <v>268821</v>
      </c>
      <c r="G415" s="101">
        <f t="shared" si="68"/>
        <v>82750</v>
      </c>
      <c r="H415" s="101">
        <f t="shared" si="68"/>
        <v>61039</v>
      </c>
      <c r="I415" s="101">
        <f t="shared" si="68"/>
        <v>17255</v>
      </c>
      <c r="J415" s="101">
        <f t="shared" si="68"/>
        <v>1916</v>
      </c>
      <c r="K415" s="101" t="str">
        <f t="shared" si="68"/>
        <v>-</v>
      </c>
      <c r="L415" s="101">
        <f t="shared" si="68"/>
        <v>519264</v>
      </c>
      <c r="N415" s="101">
        <f t="shared" si="63"/>
        <v>4117</v>
      </c>
      <c r="O415" s="101">
        <f t="shared" si="63"/>
        <v>255215</v>
      </c>
      <c r="P415" s="101">
        <f t="shared" si="63"/>
        <v>58754</v>
      </c>
      <c r="Q415" s="101">
        <f t="shared" si="63"/>
        <v>20776</v>
      </c>
      <c r="R415" s="101" t="str">
        <f t="shared" si="63"/>
        <v>-</v>
      </c>
      <c r="S415" s="101">
        <f t="shared" si="63"/>
        <v>338862</v>
      </c>
    </row>
    <row r="416" spans="1:19">
      <c r="A416" s="64">
        <v>1988</v>
      </c>
      <c r="B416" s="101" t="str">
        <f t="shared" ref="B416:L416" si="69">IF(AND(B341="-",B266="-",B191="-",B116="-"),"-",SUM(B341,B266,B191,B116))</f>
        <v>-</v>
      </c>
      <c r="C416" s="101" t="str">
        <f t="shared" si="69"/>
        <v>-</v>
      </c>
      <c r="D416" s="101">
        <f t="shared" si="69"/>
        <v>56934</v>
      </c>
      <c r="E416" s="101">
        <f t="shared" si="69"/>
        <v>88831</v>
      </c>
      <c r="F416" s="101">
        <f t="shared" si="69"/>
        <v>110298</v>
      </c>
      <c r="G416" s="101">
        <f t="shared" si="69"/>
        <v>128960</v>
      </c>
      <c r="H416" s="101">
        <f t="shared" si="69"/>
        <v>31671</v>
      </c>
      <c r="I416" s="101">
        <f t="shared" si="69"/>
        <v>43426</v>
      </c>
      <c r="J416" s="101">
        <f t="shared" si="69"/>
        <v>1851</v>
      </c>
      <c r="K416" s="101" t="str">
        <f t="shared" si="69"/>
        <v>-</v>
      </c>
      <c r="L416" s="101">
        <f t="shared" si="69"/>
        <v>461971</v>
      </c>
      <c r="N416" s="101">
        <f t="shared" si="63"/>
        <v>1250</v>
      </c>
      <c r="O416" s="101">
        <f t="shared" si="63"/>
        <v>387467</v>
      </c>
      <c r="P416" s="101">
        <f t="shared" si="63"/>
        <v>233688</v>
      </c>
      <c r="Q416" s="101" t="str">
        <f t="shared" si="63"/>
        <v>-</v>
      </c>
      <c r="R416" s="101" t="str">
        <f t="shared" si="63"/>
        <v>-</v>
      </c>
      <c r="S416" s="101">
        <f t="shared" si="63"/>
        <v>622405</v>
      </c>
    </row>
    <row r="417" spans="1:19">
      <c r="A417" s="64">
        <v>1989</v>
      </c>
      <c r="B417" s="101" t="str">
        <f t="shared" ref="B417:L417" si="70">IF(AND(B342="-",B267="-",B192="-",B117="-"),"-",SUM(B342,B267,B192,B117))</f>
        <v>-</v>
      </c>
      <c r="C417" s="101" t="str">
        <f t="shared" si="70"/>
        <v>-</v>
      </c>
      <c r="D417" s="101">
        <f t="shared" si="70"/>
        <v>87217</v>
      </c>
      <c r="E417" s="101">
        <f t="shared" si="70"/>
        <v>74133</v>
      </c>
      <c r="F417" s="101">
        <f t="shared" si="70"/>
        <v>70238</v>
      </c>
      <c r="G417" s="101">
        <f t="shared" si="70"/>
        <v>75449</v>
      </c>
      <c r="H417" s="101">
        <f t="shared" si="70"/>
        <v>24290</v>
      </c>
      <c r="I417" s="101">
        <f t="shared" si="70"/>
        <v>16878</v>
      </c>
      <c r="J417" s="101">
        <f t="shared" si="70"/>
        <v>2178</v>
      </c>
      <c r="K417" s="101" t="str">
        <f t="shared" si="70"/>
        <v>-</v>
      </c>
      <c r="L417" s="101">
        <f t="shared" si="70"/>
        <v>350383</v>
      </c>
      <c r="N417" s="101">
        <f t="shared" si="63"/>
        <v>1004</v>
      </c>
      <c r="O417" s="101">
        <f t="shared" si="63"/>
        <v>372173</v>
      </c>
      <c r="P417" s="101">
        <f t="shared" si="63"/>
        <v>61423</v>
      </c>
      <c r="Q417" s="101" t="str">
        <f t="shared" si="63"/>
        <v>-</v>
      </c>
      <c r="R417" s="101" t="str">
        <f t="shared" si="63"/>
        <v>-</v>
      </c>
      <c r="S417" s="101">
        <f t="shared" si="63"/>
        <v>434600</v>
      </c>
    </row>
    <row r="418" spans="1:19">
      <c r="A418" s="64">
        <v>1990</v>
      </c>
      <c r="B418" s="101" t="str">
        <f t="shared" ref="B418:L418" si="71">IF(AND(B343="-",B268="-",B193="-",B118="-"),"-",SUM(B343,B268,B193,B118))</f>
        <v>-</v>
      </c>
      <c r="C418" s="101" t="str">
        <f t="shared" si="71"/>
        <v>-</v>
      </c>
      <c r="D418" s="101">
        <f t="shared" si="71"/>
        <v>15078</v>
      </c>
      <c r="E418" s="101">
        <f t="shared" si="71"/>
        <v>32580</v>
      </c>
      <c r="F418" s="101">
        <f t="shared" si="71"/>
        <v>119364</v>
      </c>
      <c r="G418" s="101">
        <f t="shared" si="71"/>
        <v>51588</v>
      </c>
      <c r="H418" s="101">
        <f t="shared" si="71"/>
        <v>7081</v>
      </c>
      <c r="I418" s="101">
        <f t="shared" si="71"/>
        <v>4165</v>
      </c>
      <c r="J418" s="101" t="str">
        <f t="shared" si="71"/>
        <v>-</v>
      </c>
      <c r="K418" s="101" t="str">
        <f t="shared" si="71"/>
        <v>-</v>
      </c>
      <c r="L418" s="101">
        <f t="shared" si="71"/>
        <v>229856</v>
      </c>
      <c r="N418" s="101">
        <f t="shared" si="63"/>
        <v>99</v>
      </c>
      <c r="O418" s="101">
        <f t="shared" si="63"/>
        <v>80281</v>
      </c>
      <c r="P418" s="101">
        <f t="shared" si="63"/>
        <v>30129</v>
      </c>
      <c r="Q418" s="101" t="str">
        <f t="shared" si="63"/>
        <v>-</v>
      </c>
      <c r="R418" s="101" t="str">
        <f t="shared" si="63"/>
        <v>-</v>
      </c>
      <c r="S418" s="101">
        <f t="shared" si="63"/>
        <v>110509</v>
      </c>
    </row>
    <row r="419" spans="1:19">
      <c r="A419" s="64">
        <v>1991</v>
      </c>
      <c r="B419" s="101" t="str">
        <f t="shared" ref="B419:L419" si="72">IF(AND(B344="-",B269="-",B194="-",B119="-"),"-",SUM(B344,B269,B194,B119))</f>
        <v>-</v>
      </c>
      <c r="C419" s="101" t="str">
        <f t="shared" si="72"/>
        <v>-</v>
      </c>
      <c r="D419" s="101">
        <f t="shared" si="72"/>
        <v>3276</v>
      </c>
      <c r="E419" s="101">
        <f t="shared" si="72"/>
        <v>12570</v>
      </c>
      <c r="F419" s="101">
        <f t="shared" si="72"/>
        <v>15428</v>
      </c>
      <c r="G419" s="101">
        <f t="shared" si="72"/>
        <v>11596</v>
      </c>
      <c r="H419" s="101">
        <f t="shared" si="72"/>
        <v>18224</v>
      </c>
      <c r="I419" s="101">
        <f t="shared" si="72"/>
        <v>12439</v>
      </c>
      <c r="J419" s="101" t="str">
        <f t="shared" si="72"/>
        <v>-</v>
      </c>
      <c r="K419" s="101" t="str">
        <f t="shared" si="72"/>
        <v>-</v>
      </c>
      <c r="L419" s="101">
        <f t="shared" si="72"/>
        <v>73533</v>
      </c>
      <c r="N419" s="101">
        <f t="shared" si="63"/>
        <v>91249</v>
      </c>
      <c r="O419" s="101">
        <f t="shared" si="63"/>
        <v>188757</v>
      </c>
      <c r="P419" s="101">
        <f t="shared" si="63"/>
        <v>11</v>
      </c>
      <c r="Q419" s="101" t="str">
        <f t="shared" si="63"/>
        <v>-</v>
      </c>
      <c r="R419" s="101" t="str">
        <f t="shared" si="63"/>
        <v>-</v>
      </c>
      <c r="S419" s="101">
        <f t="shared" si="63"/>
        <v>280017</v>
      </c>
    </row>
    <row r="420" spans="1:19">
      <c r="A420" s="64">
        <v>1992</v>
      </c>
      <c r="B420" s="101" t="str">
        <f t="shared" ref="B420:L420" si="73">IF(AND(B345="-",B270="-",B195="-",B120="-"),"-",SUM(B345,B270,B195,B120))</f>
        <v>-</v>
      </c>
      <c r="C420" s="101" t="str">
        <f t="shared" si="73"/>
        <v>-</v>
      </c>
      <c r="D420" s="101">
        <f t="shared" si="73"/>
        <v>20644</v>
      </c>
      <c r="E420" s="101" t="str">
        <f t="shared" si="73"/>
        <v>-</v>
      </c>
      <c r="F420" s="101">
        <f t="shared" si="73"/>
        <v>31488</v>
      </c>
      <c r="G420" s="101">
        <f t="shared" si="73"/>
        <v>26086</v>
      </c>
      <c r="H420" s="101">
        <f t="shared" si="73"/>
        <v>10757</v>
      </c>
      <c r="I420" s="101">
        <f t="shared" si="73"/>
        <v>19272</v>
      </c>
      <c r="J420" s="101" t="str">
        <f t="shared" si="73"/>
        <v>-</v>
      </c>
      <c r="K420" s="101" t="str">
        <f t="shared" si="73"/>
        <v>-</v>
      </c>
      <c r="L420" s="101">
        <f t="shared" si="73"/>
        <v>108247</v>
      </c>
      <c r="N420" s="101" t="str">
        <f t="shared" ref="N420:S429" si="74">IF(AND(N345="-",N270="-",N195="-",N120="-"),"-",SUM(N345,N270,N195,N120))</f>
        <v>-</v>
      </c>
      <c r="O420" s="101">
        <f t="shared" si="74"/>
        <v>23064</v>
      </c>
      <c r="P420" s="101">
        <f t="shared" si="74"/>
        <v>25133</v>
      </c>
      <c r="Q420" s="101" t="str">
        <f t="shared" si="74"/>
        <v>-</v>
      </c>
      <c r="R420" s="101">
        <f t="shared" si="74"/>
        <v>12</v>
      </c>
      <c r="S420" s="101">
        <f t="shared" si="74"/>
        <v>48209</v>
      </c>
    </row>
    <row r="421" spans="1:19">
      <c r="A421" s="64">
        <v>1993</v>
      </c>
      <c r="B421" s="101" t="str">
        <f t="shared" ref="B421:L421" si="75">IF(AND(B346="-",B271="-",B196="-",B121="-"),"-",SUM(B346,B271,B196,B121))</f>
        <v>-</v>
      </c>
      <c r="C421" s="101" t="str">
        <f t="shared" si="75"/>
        <v>-</v>
      </c>
      <c r="D421" s="101">
        <f t="shared" si="75"/>
        <v>20311</v>
      </c>
      <c r="E421" s="101">
        <f t="shared" si="75"/>
        <v>14723</v>
      </c>
      <c r="F421" s="101">
        <f t="shared" si="75"/>
        <v>12952</v>
      </c>
      <c r="G421" s="101">
        <f t="shared" si="75"/>
        <v>10436</v>
      </c>
      <c r="H421" s="101">
        <f t="shared" si="75"/>
        <v>15578</v>
      </c>
      <c r="I421" s="101">
        <f t="shared" si="75"/>
        <v>6454</v>
      </c>
      <c r="J421" s="101">
        <f t="shared" si="75"/>
        <v>658</v>
      </c>
      <c r="K421" s="101" t="str">
        <f t="shared" si="75"/>
        <v>-</v>
      </c>
      <c r="L421" s="101">
        <f t="shared" si="75"/>
        <v>81112</v>
      </c>
      <c r="N421" s="101" t="str">
        <f t="shared" si="74"/>
        <v>-</v>
      </c>
      <c r="O421" s="101" t="str">
        <f t="shared" si="74"/>
        <v>-</v>
      </c>
      <c r="P421" s="101">
        <f t="shared" si="74"/>
        <v>2</v>
      </c>
      <c r="Q421" s="101" t="str">
        <f t="shared" si="74"/>
        <v>-</v>
      </c>
      <c r="R421" s="101">
        <f t="shared" si="74"/>
        <v>25</v>
      </c>
      <c r="S421" s="101">
        <f t="shared" si="74"/>
        <v>27</v>
      </c>
    </row>
    <row r="422" spans="1:19">
      <c r="A422" s="64">
        <v>1994</v>
      </c>
      <c r="B422" s="101" t="str">
        <f t="shared" ref="B422:L422" si="76">IF(AND(B347="-",B272="-",B197="-",B122="-"),"-",SUM(B347,B272,B197,B122))</f>
        <v>-</v>
      </c>
      <c r="C422" s="101" t="str">
        <f t="shared" si="76"/>
        <v>-</v>
      </c>
      <c r="D422" s="101">
        <f t="shared" si="76"/>
        <v>7885</v>
      </c>
      <c r="E422" s="101">
        <f t="shared" si="76"/>
        <v>8906</v>
      </c>
      <c r="F422" s="101" t="str">
        <f t="shared" si="76"/>
        <v>-</v>
      </c>
      <c r="G422" s="101">
        <f t="shared" si="76"/>
        <v>234</v>
      </c>
      <c r="H422" s="101">
        <f t="shared" si="76"/>
        <v>1239</v>
      </c>
      <c r="I422" s="101">
        <f t="shared" si="76"/>
        <v>6588</v>
      </c>
      <c r="J422" s="101">
        <f t="shared" si="76"/>
        <v>378</v>
      </c>
      <c r="K422" s="101" t="str">
        <f t="shared" si="76"/>
        <v>-</v>
      </c>
      <c r="L422" s="101">
        <f t="shared" si="76"/>
        <v>25230</v>
      </c>
      <c r="N422" s="101" t="str">
        <f t="shared" si="74"/>
        <v>-</v>
      </c>
      <c r="O422" s="101" t="str">
        <f t="shared" si="74"/>
        <v>-</v>
      </c>
      <c r="P422" s="101" t="str">
        <f t="shared" si="74"/>
        <v>-</v>
      </c>
      <c r="Q422" s="101" t="str">
        <f t="shared" si="74"/>
        <v>-</v>
      </c>
      <c r="R422" s="101" t="str">
        <f t="shared" si="74"/>
        <v>-</v>
      </c>
      <c r="S422" s="101" t="str">
        <f t="shared" si="74"/>
        <v>-</v>
      </c>
    </row>
    <row r="423" spans="1:19">
      <c r="A423" s="64">
        <v>1995</v>
      </c>
      <c r="B423" s="101" t="str">
        <f t="shared" ref="B423:L423" si="77">IF(AND(B348="-",B273="-",B198="-",B123="-"),"-",SUM(B348,B273,B198,B123))</f>
        <v>-</v>
      </c>
      <c r="C423" s="101" t="str">
        <f t="shared" si="77"/>
        <v>-</v>
      </c>
      <c r="D423" s="101">
        <f t="shared" si="77"/>
        <v>10907</v>
      </c>
      <c r="E423" s="101">
        <f t="shared" si="77"/>
        <v>35866</v>
      </c>
      <c r="F423" s="101">
        <f t="shared" si="77"/>
        <v>1682</v>
      </c>
      <c r="G423" s="101">
        <f t="shared" si="77"/>
        <v>97878</v>
      </c>
      <c r="H423" s="101">
        <f t="shared" si="77"/>
        <v>38547</v>
      </c>
      <c r="I423" s="101">
        <f t="shared" si="77"/>
        <v>28585</v>
      </c>
      <c r="J423" s="101">
        <f t="shared" si="77"/>
        <v>324</v>
      </c>
      <c r="K423" s="101" t="str">
        <f t="shared" si="77"/>
        <v>-</v>
      </c>
      <c r="L423" s="101">
        <f t="shared" si="77"/>
        <v>213789</v>
      </c>
      <c r="N423" s="101" t="str">
        <f t="shared" si="74"/>
        <v>-</v>
      </c>
      <c r="O423" s="101" t="str">
        <f t="shared" si="74"/>
        <v>-</v>
      </c>
      <c r="P423" s="101" t="str">
        <f t="shared" si="74"/>
        <v>-</v>
      </c>
      <c r="Q423" s="101" t="str">
        <f t="shared" si="74"/>
        <v>-</v>
      </c>
      <c r="R423" s="101" t="str">
        <f t="shared" si="74"/>
        <v>-</v>
      </c>
      <c r="S423" s="101" t="str">
        <f t="shared" si="74"/>
        <v>-</v>
      </c>
    </row>
    <row r="424" spans="1:19">
      <c r="A424" s="64">
        <v>1996</v>
      </c>
      <c r="B424" s="101" t="str">
        <f t="shared" ref="B424:L424" si="78">IF(AND(B349="-",B274="-",B199="-",B124="-"),"-",SUM(B349,B274,B199,B124))</f>
        <v>-</v>
      </c>
      <c r="C424" s="101" t="str">
        <f t="shared" si="78"/>
        <v>-</v>
      </c>
      <c r="D424" s="101">
        <f t="shared" si="78"/>
        <v>28506</v>
      </c>
      <c r="E424" s="101">
        <f t="shared" si="78"/>
        <v>41500</v>
      </c>
      <c r="F424" s="101" t="str">
        <f t="shared" si="78"/>
        <v>-</v>
      </c>
      <c r="G424" s="101">
        <f t="shared" si="78"/>
        <v>63464</v>
      </c>
      <c r="H424" s="101">
        <f t="shared" si="78"/>
        <v>25967</v>
      </c>
      <c r="I424" s="101">
        <f t="shared" si="78"/>
        <v>14927</v>
      </c>
      <c r="J424" s="101">
        <f t="shared" si="78"/>
        <v>845</v>
      </c>
      <c r="K424" s="101" t="str">
        <f t="shared" si="78"/>
        <v>-</v>
      </c>
      <c r="L424" s="101">
        <f t="shared" si="78"/>
        <v>175209</v>
      </c>
      <c r="N424" s="101">
        <f t="shared" si="74"/>
        <v>8</v>
      </c>
      <c r="O424" s="101" t="str">
        <f t="shared" si="74"/>
        <v>-</v>
      </c>
      <c r="P424" s="101" t="str">
        <f t="shared" si="74"/>
        <v>-</v>
      </c>
      <c r="Q424" s="101" t="str">
        <f t="shared" si="74"/>
        <v>-</v>
      </c>
      <c r="R424" s="101" t="str">
        <f t="shared" si="74"/>
        <v>-</v>
      </c>
      <c r="S424" s="101">
        <f t="shared" si="74"/>
        <v>8</v>
      </c>
    </row>
    <row r="425" spans="1:19">
      <c r="A425" s="64">
        <v>1997</v>
      </c>
      <c r="B425" s="101" t="str">
        <f t="shared" ref="B425:L425" si="79">IF(AND(B350="-",B275="-",B200="-",B125="-"),"-",SUM(B350,B275,B200,B125))</f>
        <v>-</v>
      </c>
      <c r="C425" s="101">
        <f t="shared" si="79"/>
        <v>4493</v>
      </c>
      <c r="D425" s="101">
        <f t="shared" si="79"/>
        <v>33366</v>
      </c>
      <c r="E425" s="101">
        <f t="shared" si="79"/>
        <v>35381</v>
      </c>
      <c r="F425" s="101" t="str">
        <f t="shared" si="79"/>
        <v>-</v>
      </c>
      <c r="G425" s="101">
        <f t="shared" si="79"/>
        <v>44843</v>
      </c>
      <c r="H425" s="101">
        <f t="shared" si="79"/>
        <v>25786</v>
      </c>
      <c r="I425" s="101">
        <f t="shared" si="79"/>
        <v>5370</v>
      </c>
      <c r="J425" s="101">
        <f t="shared" si="79"/>
        <v>492</v>
      </c>
      <c r="K425" s="101" t="str">
        <f t="shared" si="79"/>
        <v>-</v>
      </c>
      <c r="L425" s="101">
        <f t="shared" si="79"/>
        <v>149731</v>
      </c>
      <c r="N425" s="101" t="str">
        <f t="shared" si="74"/>
        <v>-</v>
      </c>
      <c r="O425" s="101" t="str">
        <f t="shared" si="74"/>
        <v>-</v>
      </c>
      <c r="P425" s="101" t="str">
        <f t="shared" si="74"/>
        <v>-</v>
      </c>
      <c r="Q425" s="101" t="str">
        <f t="shared" si="74"/>
        <v>-</v>
      </c>
      <c r="R425" s="101" t="str">
        <f t="shared" si="74"/>
        <v>-</v>
      </c>
      <c r="S425" s="101" t="str">
        <f t="shared" si="74"/>
        <v>-</v>
      </c>
    </row>
    <row r="426" spans="1:19">
      <c r="A426" s="64">
        <v>1998</v>
      </c>
      <c r="B426" s="101" t="str">
        <f t="shared" ref="B426:L426" si="80">IF(AND(B351="-",B276="-",B201="-",B126="-"),"-",SUM(B351,B276,B201,B126))</f>
        <v>-</v>
      </c>
      <c r="C426" s="101">
        <f t="shared" si="80"/>
        <v>19953</v>
      </c>
      <c r="D426" s="101">
        <f t="shared" si="80"/>
        <v>39740</v>
      </c>
      <c r="E426" s="101">
        <f t="shared" si="80"/>
        <v>33749</v>
      </c>
      <c r="F426" s="101" t="str">
        <f t="shared" si="80"/>
        <v>-</v>
      </c>
      <c r="G426" s="101">
        <f t="shared" si="80"/>
        <v>20950</v>
      </c>
      <c r="H426" s="101">
        <f t="shared" si="80"/>
        <v>4952</v>
      </c>
      <c r="I426" s="101">
        <f t="shared" si="80"/>
        <v>3967</v>
      </c>
      <c r="J426" s="101">
        <f t="shared" si="80"/>
        <v>900</v>
      </c>
      <c r="K426" s="101" t="str">
        <f t="shared" si="80"/>
        <v>-</v>
      </c>
      <c r="L426" s="101">
        <f t="shared" si="80"/>
        <v>124211</v>
      </c>
      <c r="N426" s="101" t="str">
        <f t="shared" si="74"/>
        <v>-</v>
      </c>
      <c r="O426" s="101" t="str">
        <f t="shared" si="74"/>
        <v>-</v>
      </c>
      <c r="P426" s="101" t="str">
        <f t="shared" si="74"/>
        <v>-</v>
      </c>
      <c r="Q426" s="101" t="str">
        <f t="shared" si="74"/>
        <v>-</v>
      </c>
      <c r="R426" s="101" t="str">
        <f t="shared" si="74"/>
        <v>-</v>
      </c>
      <c r="S426" s="101" t="str">
        <f t="shared" si="74"/>
        <v>-</v>
      </c>
    </row>
    <row r="427" spans="1:19">
      <c r="A427" s="64">
        <v>1999</v>
      </c>
      <c r="B427" s="101" t="str">
        <f t="shared" ref="B427:L427" si="81">IF(AND(B352="-",B277="-",B202="-",B127="-"),"-",SUM(B352,B277,B202,B127))</f>
        <v>-</v>
      </c>
      <c r="C427" s="101">
        <f t="shared" si="81"/>
        <v>826</v>
      </c>
      <c r="D427" s="101">
        <f t="shared" si="81"/>
        <v>6056</v>
      </c>
      <c r="E427" s="101">
        <f t="shared" si="81"/>
        <v>23447</v>
      </c>
      <c r="F427" s="101">
        <f t="shared" si="81"/>
        <v>8095</v>
      </c>
      <c r="G427" s="101">
        <f t="shared" si="81"/>
        <v>18064</v>
      </c>
      <c r="H427" s="101">
        <f t="shared" si="81"/>
        <v>1934</v>
      </c>
      <c r="I427" s="101">
        <f t="shared" si="81"/>
        <v>2816</v>
      </c>
      <c r="J427" s="101">
        <f t="shared" si="81"/>
        <v>1237</v>
      </c>
      <c r="K427" s="101">
        <f t="shared" si="81"/>
        <v>43</v>
      </c>
      <c r="L427" s="101">
        <f t="shared" si="81"/>
        <v>62518</v>
      </c>
      <c r="N427" s="101" t="str">
        <f t="shared" si="74"/>
        <v>-</v>
      </c>
      <c r="O427" s="101" t="str">
        <f t="shared" si="74"/>
        <v>-</v>
      </c>
      <c r="P427" s="101" t="str">
        <f t="shared" si="74"/>
        <v>-</v>
      </c>
      <c r="Q427" s="101" t="str">
        <f t="shared" si="74"/>
        <v>-</v>
      </c>
      <c r="R427" s="101" t="str">
        <f t="shared" si="74"/>
        <v>-</v>
      </c>
      <c r="S427" s="101" t="str">
        <f t="shared" si="74"/>
        <v>-</v>
      </c>
    </row>
    <row r="428" spans="1:19">
      <c r="A428" s="64">
        <v>2000</v>
      </c>
      <c r="B428" s="101" t="str">
        <f t="shared" ref="B428:L428" si="82">IF(AND(B353="-",B278="-",B203="-",B128="-"),"-",SUM(B353,B278,B203,B128))</f>
        <v>-</v>
      </c>
      <c r="C428" s="101">
        <f t="shared" si="82"/>
        <v>1187</v>
      </c>
      <c r="D428" s="101">
        <f t="shared" si="82"/>
        <v>6085</v>
      </c>
      <c r="E428" s="101">
        <f t="shared" si="82"/>
        <v>11441</v>
      </c>
      <c r="F428" s="101">
        <f t="shared" si="82"/>
        <v>19664</v>
      </c>
      <c r="G428" s="101">
        <f t="shared" si="82"/>
        <v>48747</v>
      </c>
      <c r="H428" s="101">
        <f t="shared" si="82"/>
        <v>31534</v>
      </c>
      <c r="I428" s="101">
        <f t="shared" si="82"/>
        <v>13096</v>
      </c>
      <c r="J428" s="101">
        <f t="shared" si="82"/>
        <v>1537</v>
      </c>
      <c r="K428" s="101">
        <f t="shared" si="82"/>
        <v>367</v>
      </c>
      <c r="L428" s="101">
        <f t="shared" si="82"/>
        <v>133658</v>
      </c>
      <c r="N428" s="101" t="str">
        <f t="shared" si="74"/>
        <v>-</v>
      </c>
      <c r="O428" s="101" t="str">
        <f t="shared" si="74"/>
        <v>-</v>
      </c>
      <c r="P428" s="101" t="str">
        <f t="shared" si="74"/>
        <v>-</v>
      </c>
      <c r="Q428" s="101" t="str">
        <f t="shared" si="74"/>
        <v>-</v>
      </c>
      <c r="R428" s="101" t="str">
        <f t="shared" si="74"/>
        <v>-</v>
      </c>
      <c r="S428" s="101" t="str">
        <f t="shared" si="74"/>
        <v>-</v>
      </c>
    </row>
    <row r="429" spans="1:19">
      <c r="A429" s="64">
        <v>2001</v>
      </c>
      <c r="B429" s="101" t="str">
        <f t="shared" ref="B429:L429" si="83">IF(AND(B354="-",B279="-",B204="-",B129="-"),"-",SUM(B354,B279,B204,B129))</f>
        <v>-</v>
      </c>
      <c r="C429" s="101">
        <f t="shared" si="83"/>
        <v>18536</v>
      </c>
      <c r="D429" s="101">
        <f t="shared" si="83"/>
        <v>60785</v>
      </c>
      <c r="E429" s="101">
        <f t="shared" si="83"/>
        <v>43288</v>
      </c>
      <c r="F429" s="101">
        <f t="shared" si="83"/>
        <v>37539</v>
      </c>
      <c r="G429" s="101">
        <f t="shared" si="83"/>
        <v>61997</v>
      </c>
      <c r="H429" s="101">
        <f t="shared" si="83"/>
        <v>31521</v>
      </c>
      <c r="I429" s="101">
        <f t="shared" si="83"/>
        <v>15840</v>
      </c>
      <c r="J429" s="101">
        <f t="shared" si="83"/>
        <v>1345</v>
      </c>
      <c r="K429" s="101">
        <f t="shared" si="83"/>
        <v>21</v>
      </c>
      <c r="L429" s="101">
        <f t="shared" si="83"/>
        <v>270872</v>
      </c>
      <c r="N429" s="101" t="str">
        <f t="shared" si="74"/>
        <v>-</v>
      </c>
      <c r="O429" s="101" t="str">
        <f t="shared" si="74"/>
        <v>-</v>
      </c>
      <c r="P429" s="101" t="str">
        <f t="shared" si="74"/>
        <v>-</v>
      </c>
      <c r="Q429" s="101" t="str">
        <f t="shared" si="74"/>
        <v>-</v>
      </c>
      <c r="R429" s="101" t="str">
        <f t="shared" si="74"/>
        <v>-</v>
      </c>
      <c r="S429" s="101" t="str">
        <f t="shared" si="74"/>
        <v>-</v>
      </c>
    </row>
    <row r="430" spans="1:19">
      <c r="A430" s="64">
        <v>2002</v>
      </c>
      <c r="B430" s="101">
        <f t="shared" ref="B430:L430" si="84">IF(AND(B355="-",B280="-",B205="-",B130="-"),"-",SUM(B355,B280,B205,B130))</f>
        <v>6667</v>
      </c>
      <c r="C430" s="101">
        <f t="shared" si="84"/>
        <v>10689</v>
      </c>
      <c r="D430" s="101">
        <f t="shared" si="84"/>
        <v>23570</v>
      </c>
      <c r="E430" s="101">
        <f t="shared" si="84"/>
        <v>60833</v>
      </c>
      <c r="F430" s="101">
        <f t="shared" si="84"/>
        <v>13778</v>
      </c>
      <c r="G430" s="101">
        <f t="shared" si="84"/>
        <v>29627</v>
      </c>
      <c r="H430" s="101">
        <f t="shared" si="84"/>
        <v>61166</v>
      </c>
      <c r="I430" s="101">
        <f t="shared" si="84"/>
        <v>83742</v>
      </c>
      <c r="J430" s="101">
        <f t="shared" si="84"/>
        <v>1255</v>
      </c>
      <c r="K430" s="101">
        <f t="shared" si="84"/>
        <v>65</v>
      </c>
      <c r="L430" s="101">
        <f t="shared" si="84"/>
        <v>291392</v>
      </c>
      <c r="N430" s="101" t="str">
        <f t="shared" ref="N430:S439" si="85">IF(AND(N355="-",N280="-",N205="-",N130="-"),"-",SUM(N355,N280,N205,N130))</f>
        <v>-</v>
      </c>
      <c r="O430" s="101" t="str">
        <f t="shared" si="85"/>
        <v>-</v>
      </c>
      <c r="P430" s="101" t="str">
        <f t="shared" si="85"/>
        <v>-</v>
      </c>
      <c r="Q430" s="101" t="str">
        <f t="shared" si="85"/>
        <v>-</v>
      </c>
      <c r="R430" s="101" t="str">
        <f t="shared" si="85"/>
        <v>-</v>
      </c>
      <c r="S430" s="101" t="str">
        <f t="shared" si="85"/>
        <v>-</v>
      </c>
    </row>
    <row r="431" spans="1:19">
      <c r="A431" s="64">
        <v>2003</v>
      </c>
      <c r="B431" s="101">
        <f t="shared" ref="B431:L431" si="86">IF(AND(B356="-",B281="-",B206="-",B131="-"),"-",SUM(B356,B281,B206,B131))</f>
        <v>3192</v>
      </c>
      <c r="C431" s="101">
        <f t="shared" si="86"/>
        <v>59009</v>
      </c>
      <c r="D431" s="101">
        <f t="shared" si="86"/>
        <v>74097</v>
      </c>
      <c r="E431" s="101">
        <f t="shared" si="86"/>
        <v>32325</v>
      </c>
      <c r="F431" s="101">
        <f t="shared" si="86"/>
        <v>20661</v>
      </c>
      <c r="G431" s="101">
        <f t="shared" si="86"/>
        <v>38429</v>
      </c>
      <c r="H431" s="101">
        <f t="shared" si="86"/>
        <v>50765</v>
      </c>
      <c r="I431" s="101">
        <f t="shared" si="86"/>
        <v>39680</v>
      </c>
      <c r="J431" s="101">
        <f t="shared" si="86"/>
        <v>999</v>
      </c>
      <c r="K431" s="101">
        <f t="shared" si="86"/>
        <v>137</v>
      </c>
      <c r="L431" s="101">
        <f t="shared" si="86"/>
        <v>319294</v>
      </c>
      <c r="N431" s="101" t="str">
        <f t="shared" si="85"/>
        <v>-</v>
      </c>
      <c r="O431" s="101" t="str">
        <f t="shared" si="85"/>
        <v>-</v>
      </c>
      <c r="P431" s="101" t="str">
        <f t="shared" si="85"/>
        <v>-</v>
      </c>
      <c r="Q431" s="101" t="str">
        <f t="shared" si="85"/>
        <v>-</v>
      </c>
      <c r="R431" s="101" t="str">
        <f t="shared" si="85"/>
        <v>-</v>
      </c>
      <c r="S431" s="101" t="str">
        <f t="shared" si="85"/>
        <v>-</v>
      </c>
    </row>
    <row r="432" spans="1:19">
      <c r="A432" s="64">
        <v>2004</v>
      </c>
      <c r="B432" s="101">
        <f t="shared" ref="B432:L432" si="87">IF(AND(B357="-",B282="-",B207="-",B132="-"),"-",SUM(B357,B282,B207,B132))</f>
        <v>21049</v>
      </c>
      <c r="C432" s="101">
        <f t="shared" si="87"/>
        <v>34021</v>
      </c>
      <c r="D432" s="101">
        <f t="shared" si="87"/>
        <v>38044</v>
      </c>
      <c r="E432" s="101">
        <f t="shared" si="87"/>
        <v>25724</v>
      </c>
      <c r="F432" s="101">
        <f t="shared" si="87"/>
        <v>16373</v>
      </c>
      <c r="G432" s="101">
        <f t="shared" si="87"/>
        <v>78663</v>
      </c>
      <c r="H432" s="101">
        <f t="shared" si="87"/>
        <v>24802</v>
      </c>
      <c r="I432" s="101">
        <f t="shared" si="87"/>
        <v>8542</v>
      </c>
      <c r="J432" s="101">
        <f t="shared" si="87"/>
        <v>2191</v>
      </c>
      <c r="K432" s="101">
        <f t="shared" si="87"/>
        <v>182</v>
      </c>
      <c r="L432" s="101">
        <f t="shared" si="87"/>
        <v>249591</v>
      </c>
      <c r="N432" s="101" t="str">
        <f t="shared" si="85"/>
        <v>-</v>
      </c>
      <c r="O432" s="101" t="str">
        <f t="shared" si="85"/>
        <v>-</v>
      </c>
      <c r="P432" s="101" t="str">
        <f t="shared" si="85"/>
        <v>-</v>
      </c>
      <c r="Q432" s="101" t="str">
        <f t="shared" si="85"/>
        <v>-</v>
      </c>
      <c r="R432" s="101" t="str">
        <f t="shared" si="85"/>
        <v>-</v>
      </c>
      <c r="S432" s="101" t="str">
        <f t="shared" si="85"/>
        <v>-</v>
      </c>
    </row>
    <row r="433" spans="1:19">
      <c r="A433" s="64">
        <v>2005</v>
      </c>
      <c r="B433" s="101">
        <f t="shared" ref="B433:L433" si="88">IF(AND(B358="-",B283="-",B208="-",B133="-"),"-",SUM(B358,B283,B208,B133))</f>
        <v>28384</v>
      </c>
      <c r="C433" s="101">
        <f t="shared" si="88"/>
        <v>4788</v>
      </c>
      <c r="D433" s="101">
        <f t="shared" si="88"/>
        <v>55741</v>
      </c>
      <c r="E433" s="101">
        <f t="shared" si="88"/>
        <v>49895</v>
      </c>
      <c r="F433" s="101" t="str">
        <f t="shared" si="88"/>
        <v>-</v>
      </c>
      <c r="G433" s="101" t="str">
        <f t="shared" si="88"/>
        <v>-</v>
      </c>
      <c r="H433" s="101">
        <f t="shared" si="88"/>
        <v>83313</v>
      </c>
      <c r="I433" s="101">
        <f t="shared" si="88"/>
        <v>17811</v>
      </c>
      <c r="J433" s="101">
        <f t="shared" si="88"/>
        <v>943</v>
      </c>
      <c r="K433" s="101">
        <f t="shared" si="88"/>
        <v>335</v>
      </c>
      <c r="L433" s="101">
        <f t="shared" si="88"/>
        <v>241210</v>
      </c>
      <c r="N433" s="101" t="str">
        <f t="shared" si="85"/>
        <v>-</v>
      </c>
      <c r="O433" s="101" t="str">
        <f t="shared" si="85"/>
        <v>-</v>
      </c>
      <c r="P433" s="101" t="str">
        <f t="shared" si="85"/>
        <v>-</v>
      </c>
      <c r="Q433" s="101" t="str">
        <f t="shared" si="85"/>
        <v>-</v>
      </c>
      <c r="R433" s="101" t="str">
        <f t="shared" si="85"/>
        <v>-</v>
      </c>
      <c r="S433" s="101" t="str">
        <f t="shared" si="85"/>
        <v>-</v>
      </c>
    </row>
    <row r="434" spans="1:19">
      <c r="A434" s="64">
        <v>2006</v>
      </c>
      <c r="B434" s="101" t="str">
        <f t="shared" ref="B434:L434" si="89">IF(AND(B359="-",B284="-",B209="-",B134="-"),"-",SUM(B359,B284,B209,B134))</f>
        <v>-</v>
      </c>
      <c r="C434" s="101" t="str">
        <f t="shared" si="89"/>
        <v>-</v>
      </c>
      <c r="D434" s="101" t="str">
        <f t="shared" si="89"/>
        <v>-</v>
      </c>
      <c r="E434" s="101">
        <f t="shared" si="89"/>
        <v>9550</v>
      </c>
      <c r="F434" s="101">
        <f t="shared" si="89"/>
        <v>3616</v>
      </c>
      <c r="G434" s="101">
        <f t="shared" si="89"/>
        <v>962</v>
      </c>
      <c r="H434" s="101">
        <f t="shared" si="89"/>
        <v>4379</v>
      </c>
      <c r="I434" s="101">
        <f t="shared" si="89"/>
        <v>4039</v>
      </c>
      <c r="J434" s="101">
        <f t="shared" si="89"/>
        <v>1691</v>
      </c>
      <c r="K434" s="101">
        <f t="shared" si="89"/>
        <v>131</v>
      </c>
      <c r="L434" s="101">
        <f t="shared" si="89"/>
        <v>24368</v>
      </c>
      <c r="N434" s="101" t="str">
        <f t="shared" si="85"/>
        <v>-</v>
      </c>
      <c r="O434" s="101" t="str">
        <f t="shared" si="85"/>
        <v>-</v>
      </c>
      <c r="P434" s="101" t="str">
        <f t="shared" si="85"/>
        <v>-</v>
      </c>
      <c r="Q434" s="101" t="str">
        <f t="shared" si="85"/>
        <v>-</v>
      </c>
      <c r="R434" s="101" t="str">
        <f t="shared" si="85"/>
        <v>-</v>
      </c>
      <c r="S434" s="101" t="str">
        <f t="shared" si="85"/>
        <v>-</v>
      </c>
    </row>
    <row r="435" spans="1:19">
      <c r="A435" s="64">
        <v>2007</v>
      </c>
      <c r="B435" s="101" t="str">
        <f t="shared" ref="B435:L435" si="90">IF(AND(B360="-",B285="-",B210="-",B135="-"),"-",SUM(B360,B285,B210,B135))</f>
        <v>-</v>
      </c>
      <c r="C435" s="101">
        <f t="shared" si="90"/>
        <v>1871</v>
      </c>
      <c r="D435" s="101">
        <f t="shared" si="90"/>
        <v>7353</v>
      </c>
      <c r="E435" s="101">
        <f t="shared" si="90"/>
        <v>5190</v>
      </c>
      <c r="F435" s="101">
        <f t="shared" si="90"/>
        <v>2909</v>
      </c>
      <c r="G435" s="101">
        <f t="shared" si="90"/>
        <v>13884</v>
      </c>
      <c r="H435" s="101">
        <f t="shared" si="90"/>
        <v>1113</v>
      </c>
      <c r="I435" s="101">
        <f t="shared" si="90"/>
        <v>1004</v>
      </c>
      <c r="J435" s="101">
        <f t="shared" si="90"/>
        <v>717</v>
      </c>
      <c r="K435" s="101">
        <f t="shared" si="90"/>
        <v>3</v>
      </c>
      <c r="L435" s="101">
        <f t="shared" si="90"/>
        <v>34044</v>
      </c>
      <c r="N435" s="101" t="str">
        <f t="shared" si="85"/>
        <v>-</v>
      </c>
      <c r="O435" s="101" t="str">
        <f t="shared" si="85"/>
        <v>-</v>
      </c>
      <c r="P435" s="101">
        <f t="shared" si="85"/>
        <v>5036</v>
      </c>
      <c r="Q435" s="101">
        <f t="shared" si="85"/>
        <v>519</v>
      </c>
      <c r="R435" s="101" t="str">
        <f t="shared" si="85"/>
        <v>-</v>
      </c>
      <c r="S435" s="101">
        <f t="shared" si="85"/>
        <v>5555</v>
      </c>
    </row>
    <row r="436" spans="1:19">
      <c r="A436" s="64">
        <v>2008</v>
      </c>
      <c r="B436" s="101" t="str">
        <f t="shared" ref="B436:L436" si="91">IF(AND(B361="-",B286="-",B211="-",B136="-"),"-",SUM(B361,B286,B211,B136))</f>
        <v>-</v>
      </c>
      <c r="C436" s="101" t="str">
        <f t="shared" si="91"/>
        <v>-</v>
      </c>
      <c r="D436" s="101" t="str">
        <f t="shared" si="91"/>
        <v>-</v>
      </c>
      <c r="E436" s="101" t="str">
        <f t="shared" si="91"/>
        <v>-</v>
      </c>
      <c r="F436" s="101" t="str">
        <f t="shared" si="91"/>
        <v>-</v>
      </c>
      <c r="G436" s="101" t="str">
        <f t="shared" si="91"/>
        <v>-</v>
      </c>
      <c r="H436" s="101">
        <f t="shared" si="91"/>
        <v>64</v>
      </c>
      <c r="I436" s="101">
        <f t="shared" si="91"/>
        <v>248</v>
      </c>
      <c r="J436" s="101">
        <f t="shared" si="91"/>
        <v>208</v>
      </c>
      <c r="K436" s="101" t="str">
        <f t="shared" si="91"/>
        <v>-</v>
      </c>
      <c r="L436" s="101">
        <f t="shared" si="91"/>
        <v>520</v>
      </c>
      <c r="N436" s="101" t="str">
        <f t="shared" si="85"/>
        <v>-</v>
      </c>
      <c r="O436" s="101" t="str">
        <f t="shared" si="85"/>
        <v>-</v>
      </c>
      <c r="P436" s="101" t="str">
        <f t="shared" si="85"/>
        <v>-</v>
      </c>
      <c r="Q436" s="101" t="str">
        <f t="shared" si="85"/>
        <v>-</v>
      </c>
      <c r="R436" s="101" t="str">
        <f t="shared" si="85"/>
        <v>-</v>
      </c>
      <c r="S436" s="101" t="str">
        <f t="shared" si="85"/>
        <v>-</v>
      </c>
    </row>
    <row r="437" spans="1:19">
      <c r="A437" s="64">
        <v>2009</v>
      </c>
      <c r="B437" s="101" t="str">
        <f t="shared" ref="B437:L437" si="92">IF(AND(B362="-",B287="-",B212="-",B137="-"),"-",SUM(B362,B287,B212,B137))</f>
        <v>-</v>
      </c>
      <c r="C437" s="101" t="str">
        <f t="shared" si="92"/>
        <v>-</v>
      </c>
      <c r="D437" s="101" t="str">
        <f t="shared" si="92"/>
        <v>-</v>
      </c>
      <c r="E437" s="101" t="str">
        <f t="shared" si="92"/>
        <v>-</v>
      </c>
      <c r="F437" s="101" t="str">
        <f t="shared" si="92"/>
        <v>-</v>
      </c>
      <c r="G437" s="101" t="str">
        <f t="shared" si="92"/>
        <v>-</v>
      </c>
      <c r="H437" s="101">
        <f t="shared" si="92"/>
        <v>105</v>
      </c>
      <c r="I437" s="101">
        <f t="shared" si="92"/>
        <v>332</v>
      </c>
      <c r="J437" s="101" t="str">
        <f t="shared" si="92"/>
        <v>-</v>
      </c>
      <c r="K437" s="101" t="str">
        <f t="shared" si="92"/>
        <v>-</v>
      </c>
      <c r="L437" s="101">
        <f t="shared" si="92"/>
        <v>437</v>
      </c>
      <c r="N437" s="101" t="str">
        <f t="shared" si="85"/>
        <v>-</v>
      </c>
      <c r="O437" s="101" t="str">
        <f t="shared" si="85"/>
        <v>-</v>
      </c>
      <c r="P437" s="101" t="str">
        <f t="shared" si="85"/>
        <v>-</v>
      </c>
      <c r="Q437" s="101">
        <f t="shared" si="85"/>
        <v>9278</v>
      </c>
      <c r="R437" s="101" t="str">
        <f t="shared" si="85"/>
        <v>-</v>
      </c>
      <c r="S437" s="101">
        <f t="shared" si="85"/>
        <v>9278</v>
      </c>
    </row>
    <row r="438" spans="1:19">
      <c r="A438" s="64">
        <v>2010</v>
      </c>
      <c r="B438" s="101" t="str">
        <f t="shared" ref="B438:L438" si="93">IF(AND(B363="-",B288="-",B213="-",B138="-"),"-",SUM(B363,B288,B213,B138))</f>
        <v>-</v>
      </c>
      <c r="C438" s="101" t="str">
        <f t="shared" si="93"/>
        <v>-</v>
      </c>
      <c r="D438" s="101">
        <f t="shared" si="93"/>
        <v>9183</v>
      </c>
      <c r="E438" s="101">
        <f t="shared" si="93"/>
        <v>8966</v>
      </c>
      <c r="F438" s="101">
        <f t="shared" si="93"/>
        <v>4327</v>
      </c>
      <c r="G438" s="101">
        <f t="shared" si="93"/>
        <v>3922</v>
      </c>
      <c r="H438" s="101">
        <f t="shared" si="93"/>
        <v>56</v>
      </c>
      <c r="I438" s="101">
        <f t="shared" si="93"/>
        <v>1859</v>
      </c>
      <c r="J438" s="101" t="str">
        <f t="shared" si="93"/>
        <v>-</v>
      </c>
      <c r="K438" s="101" t="str">
        <f t="shared" si="93"/>
        <v>-</v>
      </c>
      <c r="L438" s="101">
        <f t="shared" si="93"/>
        <v>28313</v>
      </c>
      <c r="N438" s="101" t="str">
        <f t="shared" si="85"/>
        <v>-</v>
      </c>
      <c r="O438" s="101" t="str">
        <f t="shared" si="85"/>
        <v>-</v>
      </c>
      <c r="P438" s="101" t="str">
        <f t="shared" si="85"/>
        <v>-</v>
      </c>
      <c r="Q438" s="101" t="str">
        <f t="shared" si="85"/>
        <v>-</v>
      </c>
      <c r="R438" s="101" t="str">
        <f t="shared" si="85"/>
        <v>-</v>
      </c>
      <c r="S438" s="101" t="str">
        <f t="shared" si="85"/>
        <v>-</v>
      </c>
    </row>
    <row r="439" spans="1:19">
      <c r="A439" s="64">
        <v>2011</v>
      </c>
      <c r="B439" s="101" t="str">
        <f t="shared" ref="B439:L439" si="94">IF(AND(B364="-",B289="-",B214="-",B139="-"),"-",SUM(B364,B289,B214,B139))</f>
        <v>-</v>
      </c>
      <c r="C439" s="101">
        <f t="shared" si="94"/>
        <v>4481</v>
      </c>
      <c r="D439" s="101">
        <f t="shared" si="94"/>
        <v>8501</v>
      </c>
      <c r="E439" s="101">
        <f t="shared" si="94"/>
        <v>10655</v>
      </c>
      <c r="F439" s="101">
        <f t="shared" si="94"/>
        <v>726</v>
      </c>
      <c r="G439" s="101">
        <f t="shared" si="94"/>
        <v>1349</v>
      </c>
      <c r="H439" s="101">
        <f t="shared" si="94"/>
        <v>337</v>
      </c>
      <c r="I439" s="101">
        <f t="shared" si="94"/>
        <v>1200</v>
      </c>
      <c r="J439" s="101">
        <f t="shared" si="94"/>
        <v>1995</v>
      </c>
      <c r="K439" s="101" t="str">
        <f t="shared" si="94"/>
        <v>-</v>
      </c>
      <c r="L439" s="101">
        <f t="shared" si="94"/>
        <v>29244</v>
      </c>
      <c r="N439" s="101" t="str">
        <f t="shared" si="85"/>
        <v>-</v>
      </c>
      <c r="O439" s="101" t="str">
        <f t="shared" si="85"/>
        <v>-</v>
      </c>
      <c r="P439" s="101" t="str">
        <f t="shared" si="85"/>
        <v>-</v>
      </c>
      <c r="Q439" s="101" t="str">
        <f t="shared" si="85"/>
        <v>-</v>
      </c>
      <c r="R439" s="101" t="str">
        <f t="shared" si="85"/>
        <v>-</v>
      </c>
      <c r="S439" s="101" t="str">
        <f t="shared" si="85"/>
        <v>-</v>
      </c>
    </row>
    <row r="440" spans="1:19">
      <c r="A440" s="64">
        <v>2012</v>
      </c>
      <c r="B440" s="101" t="str">
        <f t="shared" ref="B440:L440" si="95">IF(AND(B365="-",B290="-",B215="-",B140="-"),"-",SUM(B365,B290,B215,B140))</f>
        <v>-</v>
      </c>
      <c r="C440" s="101">
        <f t="shared" si="95"/>
        <v>3633</v>
      </c>
      <c r="D440" s="101">
        <f t="shared" si="95"/>
        <v>14904</v>
      </c>
      <c r="E440" s="101">
        <f t="shared" si="95"/>
        <v>8644</v>
      </c>
      <c r="F440" s="101">
        <f t="shared" si="95"/>
        <v>3241</v>
      </c>
      <c r="G440" s="101">
        <f t="shared" si="95"/>
        <v>10099</v>
      </c>
      <c r="H440" s="101">
        <f t="shared" si="95"/>
        <v>14561</v>
      </c>
      <c r="I440" s="101">
        <f t="shared" si="95"/>
        <v>8874</v>
      </c>
      <c r="J440" s="101">
        <f t="shared" si="95"/>
        <v>701</v>
      </c>
      <c r="K440" s="101" t="str">
        <f t="shared" si="95"/>
        <v>-</v>
      </c>
      <c r="L440" s="101">
        <f t="shared" si="95"/>
        <v>64657</v>
      </c>
      <c r="N440" s="101" t="str">
        <f t="shared" ref="N440:S449" si="96">IF(AND(N365="-",N290="-",N215="-",N140="-"),"-",SUM(N365,N290,N215,N140))</f>
        <v>-</v>
      </c>
      <c r="O440" s="101" t="str">
        <f t="shared" si="96"/>
        <v>-</v>
      </c>
      <c r="P440" s="101" t="str">
        <f t="shared" si="96"/>
        <v>-</v>
      </c>
      <c r="Q440" s="101" t="str">
        <f t="shared" si="96"/>
        <v>-</v>
      </c>
      <c r="R440" s="101" t="str">
        <f t="shared" si="96"/>
        <v>-</v>
      </c>
      <c r="S440" s="101" t="str">
        <f t="shared" si="96"/>
        <v>-</v>
      </c>
    </row>
    <row r="441" spans="1:19">
      <c r="A441" s="64">
        <v>2013</v>
      </c>
      <c r="B441" s="101" t="str">
        <f t="shared" ref="B441:L441" si="97">IF(AND(B366="-",B291="-",B216="-",B141="-"),"-",SUM(B366,B291,B216,B141))</f>
        <v>-</v>
      </c>
      <c r="C441" s="101">
        <f t="shared" si="97"/>
        <v>7423</v>
      </c>
      <c r="D441" s="101">
        <f t="shared" si="97"/>
        <v>9101</v>
      </c>
      <c r="E441" s="101">
        <f t="shared" si="97"/>
        <v>7425</v>
      </c>
      <c r="F441" s="101">
        <f t="shared" si="97"/>
        <v>8510</v>
      </c>
      <c r="G441" s="101">
        <f t="shared" si="97"/>
        <v>40383</v>
      </c>
      <c r="H441" s="101">
        <f t="shared" si="97"/>
        <v>28387</v>
      </c>
      <c r="I441" s="101">
        <f t="shared" si="97"/>
        <v>8575</v>
      </c>
      <c r="J441" s="101">
        <f t="shared" si="97"/>
        <v>1002</v>
      </c>
      <c r="K441" s="101" t="str">
        <f t="shared" si="97"/>
        <v>-</v>
      </c>
      <c r="L441" s="101">
        <f t="shared" si="97"/>
        <v>110806</v>
      </c>
      <c r="N441" s="101" t="str">
        <f t="shared" si="96"/>
        <v>-</v>
      </c>
      <c r="O441" s="101" t="str">
        <f t="shared" si="96"/>
        <v>-</v>
      </c>
      <c r="P441" s="101" t="str">
        <f t="shared" si="96"/>
        <v>-</v>
      </c>
      <c r="Q441" s="101" t="str">
        <f t="shared" si="96"/>
        <v>-</v>
      </c>
      <c r="R441" s="101" t="str">
        <f t="shared" si="96"/>
        <v>-</v>
      </c>
      <c r="S441" s="101" t="str">
        <f t="shared" si="96"/>
        <v>-</v>
      </c>
    </row>
    <row r="442" spans="1:19">
      <c r="A442" s="64">
        <v>2014</v>
      </c>
      <c r="B442" s="101" t="str">
        <f t="shared" ref="B442:L442" si="98">IF(AND(B367="-",B292="-",B217="-",B142="-"),"-",SUM(B367,B292,B217,B142))</f>
        <v>-</v>
      </c>
      <c r="C442" s="101">
        <f t="shared" si="98"/>
        <v>15554</v>
      </c>
      <c r="D442" s="101">
        <f t="shared" si="98"/>
        <v>48819</v>
      </c>
      <c r="E442" s="101">
        <f t="shared" si="98"/>
        <v>29436</v>
      </c>
      <c r="F442" s="101">
        <f t="shared" si="98"/>
        <v>18886</v>
      </c>
      <c r="G442" s="101">
        <f t="shared" si="98"/>
        <v>68411</v>
      </c>
      <c r="H442" s="101">
        <f t="shared" si="98"/>
        <v>8912</v>
      </c>
      <c r="I442" s="101">
        <f t="shared" si="98"/>
        <v>2482</v>
      </c>
      <c r="J442" s="101">
        <f t="shared" si="98"/>
        <v>469</v>
      </c>
      <c r="K442" s="101" t="str">
        <f t="shared" si="98"/>
        <v>-</v>
      </c>
      <c r="L442" s="101">
        <f t="shared" si="98"/>
        <v>192969</v>
      </c>
      <c r="N442" s="101" t="str">
        <f t="shared" si="96"/>
        <v>-</v>
      </c>
      <c r="O442" s="101" t="str">
        <f t="shared" si="96"/>
        <v>-</v>
      </c>
      <c r="P442" s="101" t="str">
        <f t="shared" si="96"/>
        <v>-</v>
      </c>
      <c r="Q442" s="101">
        <f t="shared" si="96"/>
        <v>3295</v>
      </c>
      <c r="R442" s="101" t="str">
        <f t="shared" si="96"/>
        <v>-</v>
      </c>
      <c r="S442" s="101">
        <f t="shared" si="96"/>
        <v>3295</v>
      </c>
    </row>
    <row r="443" spans="1:19">
      <c r="A443" s="64">
        <v>2015</v>
      </c>
      <c r="B443" s="101" t="str">
        <f t="shared" ref="B443:L443" si="99">IF(AND(B368="-",B293="-",B218="-",B143="-"),"-",SUM(B368,B293,B218,B143))</f>
        <v>-</v>
      </c>
      <c r="C443" s="101">
        <f t="shared" si="99"/>
        <v>16420</v>
      </c>
      <c r="D443" s="101">
        <f t="shared" si="99"/>
        <v>14286</v>
      </c>
      <c r="E443" s="101">
        <f t="shared" si="99"/>
        <v>21331</v>
      </c>
      <c r="F443" s="101">
        <f t="shared" si="99"/>
        <v>28029</v>
      </c>
      <c r="G443" s="101">
        <f t="shared" si="99"/>
        <v>7549</v>
      </c>
      <c r="H443" s="101">
        <f t="shared" si="99"/>
        <v>2006</v>
      </c>
      <c r="I443" s="101">
        <f t="shared" si="99"/>
        <v>2593</v>
      </c>
      <c r="J443" s="101">
        <f t="shared" si="99"/>
        <v>1163</v>
      </c>
      <c r="K443" s="101" t="str">
        <f t="shared" si="99"/>
        <v>-</v>
      </c>
      <c r="L443" s="101">
        <f t="shared" si="99"/>
        <v>93377</v>
      </c>
      <c r="N443" s="101" t="str">
        <f t="shared" si="96"/>
        <v>-</v>
      </c>
      <c r="O443" s="101" t="str">
        <f t="shared" si="96"/>
        <v>-</v>
      </c>
      <c r="P443" s="101" t="str">
        <f t="shared" si="96"/>
        <v>-</v>
      </c>
      <c r="Q443" s="101" t="str">
        <f t="shared" si="96"/>
        <v>-</v>
      </c>
      <c r="R443" s="101" t="str">
        <f t="shared" si="96"/>
        <v>-</v>
      </c>
      <c r="S443" s="101" t="str">
        <f t="shared" si="96"/>
        <v>-</v>
      </c>
    </row>
    <row r="444" spans="1:19">
      <c r="A444" s="64">
        <v>2016</v>
      </c>
      <c r="B444" s="101" t="str">
        <f t="shared" ref="B444:L444" si="100">IF(AND(B369="-",B294="-",B219="-",B144="-"),"-",SUM(B369,B294,B219,B144))</f>
        <v>-</v>
      </c>
      <c r="C444" s="101">
        <f t="shared" si="100"/>
        <v>6597</v>
      </c>
      <c r="D444" s="101">
        <f t="shared" si="100"/>
        <v>6023</v>
      </c>
      <c r="E444" s="101">
        <f t="shared" si="100"/>
        <v>4915</v>
      </c>
      <c r="F444" s="101">
        <f t="shared" si="100"/>
        <v>11264</v>
      </c>
      <c r="G444" s="101">
        <f t="shared" si="100"/>
        <v>8627</v>
      </c>
      <c r="H444" s="101">
        <f t="shared" si="100"/>
        <v>1812</v>
      </c>
      <c r="I444" s="101">
        <f t="shared" si="100"/>
        <v>869</v>
      </c>
      <c r="J444" s="101">
        <f t="shared" si="100"/>
        <v>182</v>
      </c>
      <c r="K444" s="101" t="str">
        <f t="shared" si="100"/>
        <v>-</v>
      </c>
      <c r="L444" s="101">
        <f t="shared" si="100"/>
        <v>40289</v>
      </c>
      <c r="N444" s="101" t="str">
        <f t="shared" si="96"/>
        <v>-</v>
      </c>
      <c r="O444" s="101" t="str">
        <f t="shared" si="96"/>
        <v>-</v>
      </c>
      <c r="P444" s="101" t="str">
        <f t="shared" si="96"/>
        <v>-</v>
      </c>
      <c r="Q444" s="101" t="str">
        <f t="shared" si="96"/>
        <v>-</v>
      </c>
      <c r="R444" s="101" t="str">
        <f t="shared" si="96"/>
        <v>-</v>
      </c>
      <c r="S444" s="101" t="str">
        <f t="shared" si="96"/>
        <v>-</v>
      </c>
    </row>
    <row r="445" spans="1:19">
      <c r="A445" s="64">
        <v>2017</v>
      </c>
      <c r="B445" s="101" t="str">
        <f t="shared" ref="B445:L445" si="101">IF(AND(B370="-",B295="-",B220="-",B145="-"),"-",SUM(B370,B295,B220,B145))</f>
        <v>-</v>
      </c>
      <c r="C445" s="101">
        <f t="shared" si="101"/>
        <v>553</v>
      </c>
      <c r="D445" s="101">
        <f t="shared" si="101"/>
        <v>1229</v>
      </c>
      <c r="E445" s="101">
        <f t="shared" si="101"/>
        <v>3174</v>
      </c>
      <c r="F445" s="101">
        <f t="shared" si="101"/>
        <v>13019</v>
      </c>
      <c r="G445" s="136" t="str">
        <f t="shared" si="101"/>
        <v>-</v>
      </c>
      <c r="H445" s="101">
        <f t="shared" si="101"/>
        <v>137</v>
      </c>
      <c r="I445" s="101">
        <f t="shared" si="101"/>
        <v>1010</v>
      </c>
      <c r="J445" s="101">
        <f t="shared" si="101"/>
        <v>96</v>
      </c>
      <c r="K445" s="101" t="str">
        <f t="shared" si="101"/>
        <v>-</v>
      </c>
      <c r="L445" s="101">
        <f t="shared" si="101"/>
        <v>19218</v>
      </c>
      <c r="N445" s="101" t="str">
        <f t="shared" si="96"/>
        <v>-</v>
      </c>
      <c r="O445" s="101" t="str">
        <f t="shared" si="96"/>
        <v>-</v>
      </c>
      <c r="P445" s="101" t="str">
        <f t="shared" si="96"/>
        <v>-</v>
      </c>
      <c r="Q445" s="101" t="str">
        <f t="shared" si="96"/>
        <v>-</v>
      </c>
      <c r="R445" s="101" t="str">
        <f t="shared" si="96"/>
        <v>-</v>
      </c>
      <c r="S445" s="101" t="str">
        <f t="shared" si="96"/>
        <v>-</v>
      </c>
    </row>
    <row r="446" spans="1:19">
      <c r="A446" s="64">
        <v>2018</v>
      </c>
      <c r="B446" s="101" t="str">
        <f t="shared" ref="B446:L446" si="102">IF(AND(B371="-",B296="-",B221="-",B146="-"),"-",SUM(B371,B296,B221,B146))</f>
        <v>-</v>
      </c>
      <c r="C446" s="101" t="str">
        <f t="shared" si="102"/>
        <v>-</v>
      </c>
      <c r="D446" s="101">
        <f t="shared" si="102"/>
        <v>1243</v>
      </c>
      <c r="E446" s="101">
        <f t="shared" si="102"/>
        <v>4407</v>
      </c>
      <c r="F446" s="101">
        <f t="shared" si="102"/>
        <v>4098</v>
      </c>
      <c r="G446" s="136">
        <f t="shared" si="102"/>
        <v>12918</v>
      </c>
      <c r="H446" s="101">
        <f t="shared" si="102"/>
        <v>225</v>
      </c>
      <c r="I446" s="101">
        <f t="shared" si="102"/>
        <v>806</v>
      </c>
      <c r="J446" s="101">
        <f t="shared" si="102"/>
        <v>431</v>
      </c>
      <c r="K446" s="101" t="str">
        <f t="shared" si="102"/>
        <v>-</v>
      </c>
      <c r="L446" s="101">
        <f t="shared" si="102"/>
        <v>24128</v>
      </c>
      <c r="N446" s="101" t="str">
        <f t="shared" si="96"/>
        <v>-</v>
      </c>
      <c r="O446" s="101" t="str">
        <f t="shared" si="96"/>
        <v>-</v>
      </c>
      <c r="P446" s="101" t="str">
        <f t="shared" si="96"/>
        <v>-</v>
      </c>
      <c r="Q446" s="101" t="str">
        <f t="shared" si="96"/>
        <v>-</v>
      </c>
      <c r="R446" s="101" t="str">
        <f t="shared" si="96"/>
        <v>-</v>
      </c>
      <c r="S446" s="101" t="str">
        <f t="shared" si="96"/>
        <v>-</v>
      </c>
    </row>
    <row r="447" spans="1:19">
      <c r="A447" s="64">
        <v>2019</v>
      </c>
      <c r="B447" s="101" t="str">
        <f t="shared" ref="B447:L447" si="103">IF(AND(B372="-",B297="-",B222="-",B147="-"),"-",SUM(B372,B297,B222,B147))</f>
        <v>-</v>
      </c>
      <c r="C447" s="101">
        <f t="shared" si="103"/>
        <v>162</v>
      </c>
      <c r="D447" s="101">
        <f t="shared" si="103"/>
        <v>681</v>
      </c>
      <c r="E447" s="101">
        <f t="shared" si="103"/>
        <v>3364</v>
      </c>
      <c r="F447" s="101">
        <f t="shared" si="103"/>
        <v>16807</v>
      </c>
      <c r="G447" s="136">
        <f t="shared" si="103"/>
        <v>5960</v>
      </c>
      <c r="H447" s="101">
        <f t="shared" si="103"/>
        <v>632</v>
      </c>
      <c r="I447" s="101">
        <f t="shared" si="103"/>
        <v>870</v>
      </c>
      <c r="J447" s="101" t="str">
        <f t="shared" si="103"/>
        <v>-</v>
      </c>
      <c r="K447" s="101" t="str">
        <f t="shared" si="103"/>
        <v>-</v>
      </c>
      <c r="L447" s="101">
        <f t="shared" si="103"/>
        <v>28476</v>
      </c>
      <c r="N447" s="101" t="str">
        <f t="shared" si="96"/>
        <v>-</v>
      </c>
      <c r="O447" s="101" t="str">
        <f t="shared" si="96"/>
        <v>-</v>
      </c>
      <c r="P447" s="101" t="str">
        <f t="shared" si="96"/>
        <v>-</v>
      </c>
      <c r="Q447" s="101" t="str">
        <f t="shared" si="96"/>
        <v>-</v>
      </c>
      <c r="R447" s="101" t="str">
        <f t="shared" si="96"/>
        <v>-</v>
      </c>
      <c r="S447" s="101" t="str">
        <f t="shared" si="96"/>
        <v>-</v>
      </c>
    </row>
    <row r="448" spans="1:19">
      <c r="A448" s="64">
        <v>2020</v>
      </c>
      <c r="B448" s="101" t="str">
        <f t="shared" ref="B448:L448" si="104">IF(AND(B373="-",B298="-",B223="-",B148="-"),"-",SUM(B373,B298,B223,B148))</f>
        <v>-</v>
      </c>
      <c r="C448" s="101">
        <f t="shared" si="104"/>
        <v>800</v>
      </c>
      <c r="D448" s="101">
        <f t="shared" si="104"/>
        <v>778</v>
      </c>
      <c r="E448" s="101">
        <f t="shared" si="104"/>
        <v>2582</v>
      </c>
      <c r="F448" s="101">
        <f t="shared" si="104"/>
        <v>5036</v>
      </c>
      <c r="G448" s="136">
        <f t="shared" si="104"/>
        <v>1863</v>
      </c>
      <c r="H448" s="101">
        <f t="shared" si="104"/>
        <v>560</v>
      </c>
      <c r="I448" s="101">
        <f t="shared" si="104"/>
        <v>1003</v>
      </c>
      <c r="J448" s="101" t="str">
        <f t="shared" si="104"/>
        <v>-</v>
      </c>
      <c r="K448" s="101" t="str">
        <f t="shared" si="104"/>
        <v>-</v>
      </c>
      <c r="L448" s="101">
        <f t="shared" si="104"/>
        <v>12622</v>
      </c>
      <c r="N448" s="101" t="str">
        <f t="shared" si="96"/>
        <v>-</v>
      </c>
      <c r="O448" s="101" t="str">
        <f t="shared" si="96"/>
        <v>-</v>
      </c>
      <c r="P448" s="101" t="str">
        <f t="shared" si="96"/>
        <v>-</v>
      </c>
      <c r="Q448" s="101" t="str">
        <f t="shared" si="96"/>
        <v>-</v>
      </c>
      <c r="R448" s="101" t="str">
        <f t="shared" si="96"/>
        <v>-</v>
      </c>
      <c r="S448" s="101" t="str">
        <f t="shared" si="96"/>
        <v>-</v>
      </c>
    </row>
    <row r="449" spans="1:19">
      <c r="A449" s="64">
        <v>2021</v>
      </c>
      <c r="B449" s="101">
        <f t="shared" ref="B449:L449" si="105">IF(AND(B374="-",B299="-",B224="-",B149="-"),"-",SUM(B374,B299,B224,B149))</f>
        <v>231</v>
      </c>
      <c r="C449" s="101">
        <f t="shared" si="105"/>
        <v>2384</v>
      </c>
      <c r="D449" s="101">
        <f t="shared" si="105"/>
        <v>2116</v>
      </c>
      <c r="E449" s="101">
        <f t="shared" si="105"/>
        <v>1117</v>
      </c>
      <c r="F449" s="101">
        <f t="shared" si="105"/>
        <v>4790</v>
      </c>
      <c r="G449" s="136">
        <f t="shared" si="105"/>
        <v>5109</v>
      </c>
      <c r="H449" s="101">
        <f t="shared" si="105"/>
        <v>370</v>
      </c>
      <c r="I449" s="101">
        <f t="shared" si="105"/>
        <v>1243</v>
      </c>
      <c r="J449" s="101" t="str">
        <f t="shared" si="105"/>
        <v>-</v>
      </c>
      <c r="K449" s="101" t="str">
        <f t="shared" si="105"/>
        <v>-</v>
      </c>
      <c r="L449" s="101">
        <f t="shared" si="105"/>
        <v>17360</v>
      </c>
      <c r="N449" s="101" t="str">
        <f t="shared" si="96"/>
        <v>-</v>
      </c>
      <c r="O449" s="101">
        <f t="shared" si="96"/>
        <v>934</v>
      </c>
      <c r="P449" s="101">
        <f t="shared" si="96"/>
        <v>1154</v>
      </c>
      <c r="Q449" s="101" t="str">
        <f t="shared" si="96"/>
        <v>-</v>
      </c>
      <c r="R449" s="101" t="str">
        <f t="shared" si="96"/>
        <v>-</v>
      </c>
      <c r="S449" s="101">
        <f t="shared" si="96"/>
        <v>2088</v>
      </c>
    </row>
    <row r="450" spans="1:19">
      <c r="A450" s="64">
        <v>2022</v>
      </c>
      <c r="B450" s="101">
        <f t="shared" ref="B450:L450" si="106">IF(AND(B375="-",B300="-",B225="-",B150="-"),"-",SUM(B375,B300,B225,B150))</f>
        <v>1563</v>
      </c>
      <c r="C450" s="101">
        <f t="shared" si="106"/>
        <v>2786</v>
      </c>
      <c r="D450" s="101">
        <f t="shared" si="106"/>
        <v>3643</v>
      </c>
      <c r="E450" s="101">
        <f t="shared" si="106"/>
        <v>9481</v>
      </c>
      <c r="F450" s="101">
        <f t="shared" si="106"/>
        <v>6538</v>
      </c>
      <c r="G450" s="136">
        <f t="shared" si="106"/>
        <v>5514</v>
      </c>
      <c r="H450" s="101">
        <f t="shared" si="106"/>
        <v>52</v>
      </c>
      <c r="I450" s="101">
        <f t="shared" si="106"/>
        <v>930</v>
      </c>
      <c r="J450" s="101" t="str">
        <f t="shared" si="106"/>
        <v>-</v>
      </c>
      <c r="K450" s="101" t="str">
        <f t="shared" si="106"/>
        <v>-</v>
      </c>
      <c r="L450" s="101">
        <f t="shared" si="106"/>
        <v>30507</v>
      </c>
      <c r="N450" s="101" t="str">
        <f t="shared" ref="N450:S450" si="107">IF(AND(N375="-",N300="-",N225="-",N150="-"),"-",SUM(N375,N300,N225,N150))</f>
        <v>-</v>
      </c>
      <c r="O450" s="101">
        <f t="shared" si="107"/>
        <v>1410</v>
      </c>
      <c r="P450" s="101">
        <f t="shared" si="107"/>
        <v>745</v>
      </c>
      <c r="Q450" s="101" t="str">
        <f t="shared" si="107"/>
        <v>-</v>
      </c>
      <c r="R450" s="101" t="str">
        <f t="shared" si="107"/>
        <v>-</v>
      </c>
      <c r="S450" s="101">
        <f t="shared" si="107"/>
        <v>2155</v>
      </c>
    </row>
    <row r="451" spans="1:19">
      <c r="A451" s="64">
        <v>2023</v>
      </c>
      <c r="B451" s="101" t="str">
        <f t="shared" ref="B451:L452" si="108">IF(AND(B376="-",B301="-",B226="-",B151="-"),"-",SUM(B376,B301,B226,B151))</f>
        <v>-</v>
      </c>
      <c r="C451" s="101" t="str">
        <f t="shared" si="108"/>
        <v>-</v>
      </c>
      <c r="D451" s="101" t="str">
        <f t="shared" si="108"/>
        <v>-</v>
      </c>
      <c r="E451" s="101" t="str">
        <f t="shared" si="108"/>
        <v>-</v>
      </c>
      <c r="F451" s="101" t="str">
        <f t="shared" si="108"/>
        <v>-</v>
      </c>
      <c r="G451" s="136" t="str">
        <f t="shared" si="108"/>
        <v>-</v>
      </c>
      <c r="H451" s="101">
        <f t="shared" si="108"/>
        <v>212</v>
      </c>
      <c r="I451" s="101">
        <f t="shared" si="108"/>
        <v>1028</v>
      </c>
      <c r="J451" s="101">
        <f t="shared" si="108"/>
        <v>221</v>
      </c>
      <c r="K451" s="101" t="str">
        <f t="shared" si="108"/>
        <v>-</v>
      </c>
      <c r="L451" s="101">
        <f t="shared" si="108"/>
        <v>1461</v>
      </c>
      <c r="N451" s="101" t="str">
        <f t="shared" ref="N451:S452" si="109">IF(AND(N376="-",N301="-",N226="-",N151="-"),"-",SUM(N376,N301,N226,N151))</f>
        <v>-</v>
      </c>
      <c r="O451" s="101" t="str">
        <f t="shared" si="109"/>
        <v>-</v>
      </c>
      <c r="P451" s="101" t="str">
        <f>IF(AND(P376="-",P301="-",P226="-",P151="-"),"-",SUM(P376,P301,P226,P151))</f>
        <v>-</v>
      </c>
      <c r="Q451" s="101">
        <f t="shared" si="109"/>
        <v>3223</v>
      </c>
      <c r="R451" s="101" t="str">
        <f t="shared" si="109"/>
        <v>-</v>
      </c>
      <c r="S451" s="101">
        <f t="shared" si="109"/>
        <v>3223</v>
      </c>
    </row>
    <row r="452" spans="1:19" ht="11.4">
      <c r="A452" s="64" t="s">
        <v>346</v>
      </c>
      <c r="B452" s="101" t="str">
        <f t="shared" si="108"/>
        <v>-</v>
      </c>
      <c r="C452" s="101">
        <f t="shared" si="108"/>
        <v>2975</v>
      </c>
      <c r="D452" s="101">
        <f t="shared" si="108"/>
        <v>5683</v>
      </c>
      <c r="E452" s="101">
        <f t="shared" si="108"/>
        <v>1532</v>
      </c>
      <c r="F452" s="101">
        <f t="shared" si="108"/>
        <v>392</v>
      </c>
      <c r="G452" s="136">
        <f t="shared" si="108"/>
        <v>4210</v>
      </c>
      <c r="H452" s="101">
        <f t="shared" si="108"/>
        <v>160</v>
      </c>
      <c r="I452" s="101">
        <f t="shared" si="108"/>
        <v>934</v>
      </c>
      <c r="J452" s="101" t="str">
        <f t="shared" si="108"/>
        <v>-</v>
      </c>
      <c r="K452" s="101" t="str">
        <f t="shared" si="108"/>
        <v>-</v>
      </c>
      <c r="L452" s="101">
        <f t="shared" si="108"/>
        <v>15886</v>
      </c>
      <c r="N452" s="101">
        <f t="shared" si="109"/>
        <v>0</v>
      </c>
      <c r="O452" s="101">
        <f t="shared" si="109"/>
        <v>0</v>
      </c>
      <c r="P452" s="101">
        <f>IF(AND(P377="-",P302="-",P227="-",P152="-"),"-",SUM(P377,P302,P227,P152))</f>
        <v>0</v>
      </c>
      <c r="Q452" s="101">
        <f t="shared" si="109"/>
        <v>1328</v>
      </c>
      <c r="R452" s="101">
        <f t="shared" si="109"/>
        <v>25</v>
      </c>
      <c r="S452" s="101">
        <f t="shared" si="109"/>
        <v>1353</v>
      </c>
    </row>
    <row r="454" spans="1:19">
      <c r="A454" s="62" t="s">
        <v>99</v>
      </c>
    </row>
    <row r="455" spans="1:19">
      <c r="A455" s="68">
        <v>1952</v>
      </c>
      <c r="B455" s="101">
        <f t="shared" ref="B455:L455" si="110">IF(AND(B5="-",B380="-"),"-",SUM(B5,B380))</f>
        <v>7233</v>
      </c>
      <c r="C455" s="101">
        <f t="shared" si="110"/>
        <v>19870</v>
      </c>
      <c r="D455" s="101">
        <f t="shared" si="110"/>
        <v>13687</v>
      </c>
      <c r="E455" s="101">
        <f t="shared" si="110"/>
        <v>37951</v>
      </c>
      <c r="F455" s="101">
        <f t="shared" si="110"/>
        <v>59136</v>
      </c>
      <c r="G455" s="101">
        <f t="shared" si="110"/>
        <v>72095</v>
      </c>
      <c r="H455" s="101">
        <f t="shared" si="110"/>
        <v>28046</v>
      </c>
      <c r="I455" s="101">
        <f t="shared" si="110"/>
        <v>9729</v>
      </c>
      <c r="J455" s="101" t="str">
        <f t="shared" si="110"/>
        <v>-</v>
      </c>
      <c r="K455" s="101" t="str">
        <f t="shared" si="110"/>
        <v>-</v>
      </c>
      <c r="L455" s="101">
        <f t="shared" si="110"/>
        <v>247747</v>
      </c>
      <c r="N455" s="101">
        <f t="shared" ref="N455:S464" si="111">IF(AND(N5="-",N380="-"),"-",SUM(N5,N380))</f>
        <v>31997</v>
      </c>
      <c r="O455" s="101">
        <f t="shared" si="111"/>
        <v>150506</v>
      </c>
      <c r="P455" s="101">
        <f t="shared" si="111"/>
        <v>130309</v>
      </c>
      <c r="Q455" s="101">
        <f t="shared" si="111"/>
        <v>35283</v>
      </c>
      <c r="R455" s="101">
        <f t="shared" si="111"/>
        <v>8392</v>
      </c>
      <c r="S455" s="101">
        <f t="shared" si="111"/>
        <v>356487</v>
      </c>
    </row>
    <row r="456" spans="1:19">
      <c r="A456" s="68">
        <v>1953</v>
      </c>
      <c r="B456" s="101">
        <f t="shared" ref="B456:L456" si="112">IF(AND(B6="-",B381="-"),"-",SUM(B6,B381))</f>
        <v>2342</v>
      </c>
      <c r="C456" s="101">
        <f t="shared" si="112"/>
        <v>22550</v>
      </c>
      <c r="D456" s="101">
        <f t="shared" si="112"/>
        <v>4550</v>
      </c>
      <c r="E456" s="101">
        <f t="shared" si="112"/>
        <v>9355</v>
      </c>
      <c r="F456" s="101">
        <f t="shared" si="112"/>
        <v>32973</v>
      </c>
      <c r="G456" s="101">
        <f t="shared" si="112"/>
        <v>59124</v>
      </c>
      <c r="H456" s="101">
        <f t="shared" si="112"/>
        <v>19660</v>
      </c>
      <c r="I456" s="101">
        <f t="shared" si="112"/>
        <v>368</v>
      </c>
      <c r="J456" s="101" t="str">
        <f t="shared" si="112"/>
        <v>-</v>
      </c>
      <c r="K456" s="101" t="str">
        <f t="shared" si="112"/>
        <v>-</v>
      </c>
      <c r="L456" s="101">
        <f t="shared" si="112"/>
        <v>150922</v>
      </c>
      <c r="N456" s="101">
        <f t="shared" si="111"/>
        <v>19921</v>
      </c>
      <c r="O456" s="101">
        <f t="shared" si="111"/>
        <v>109070</v>
      </c>
      <c r="P456" s="101">
        <f t="shared" si="111"/>
        <v>108125</v>
      </c>
      <c r="Q456" s="101">
        <f t="shared" si="111"/>
        <v>33785</v>
      </c>
      <c r="R456" s="101">
        <f t="shared" si="111"/>
        <v>4056</v>
      </c>
      <c r="S456" s="101">
        <f t="shared" si="111"/>
        <v>274957</v>
      </c>
    </row>
    <row r="457" spans="1:19">
      <c r="A457" s="68">
        <v>1954</v>
      </c>
      <c r="B457" s="101">
        <f t="shared" ref="B457:L457" si="113">IF(AND(B7="-",B382="-"),"-",SUM(B7,B382))</f>
        <v>11398</v>
      </c>
      <c r="C457" s="101">
        <f t="shared" si="113"/>
        <v>13438</v>
      </c>
      <c r="D457" s="101">
        <f t="shared" si="113"/>
        <v>9967</v>
      </c>
      <c r="E457" s="101">
        <f t="shared" si="113"/>
        <v>19487</v>
      </c>
      <c r="F457" s="101">
        <f t="shared" si="113"/>
        <v>45665</v>
      </c>
      <c r="G457" s="101">
        <f t="shared" si="113"/>
        <v>67498</v>
      </c>
      <c r="H457" s="101">
        <f t="shared" si="113"/>
        <v>27429</v>
      </c>
      <c r="I457" s="101">
        <f t="shared" si="113"/>
        <v>2514</v>
      </c>
      <c r="J457" s="101" t="str">
        <f t="shared" si="113"/>
        <v>-</v>
      </c>
      <c r="K457" s="101" t="str">
        <f t="shared" si="113"/>
        <v>-</v>
      </c>
      <c r="L457" s="101">
        <f t="shared" si="113"/>
        <v>197396</v>
      </c>
      <c r="N457" s="101">
        <f t="shared" si="111"/>
        <v>21577</v>
      </c>
      <c r="O457" s="101">
        <f t="shared" si="111"/>
        <v>99608</v>
      </c>
      <c r="P457" s="101">
        <f t="shared" si="111"/>
        <v>65620</v>
      </c>
      <c r="Q457" s="101">
        <f t="shared" si="111"/>
        <v>38963</v>
      </c>
      <c r="R457" s="101">
        <f t="shared" si="111"/>
        <v>1429</v>
      </c>
      <c r="S457" s="101">
        <f t="shared" si="111"/>
        <v>227197</v>
      </c>
    </row>
    <row r="458" spans="1:19">
      <c r="A458" s="68">
        <v>1955</v>
      </c>
      <c r="B458" s="101">
        <f t="shared" ref="B458:L458" si="114">IF(AND(B8="-",B383="-"),"-",SUM(B8,B383))</f>
        <v>3882</v>
      </c>
      <c r="C458" s="101">
        <f t="shared" si="114"/>
        <v>15554</v>
      </c>
      <c r="D458" s="101">
        <f t="shared" si="114"/>
        <v>41494</v>
      </c>
      <c r="E458" s="101">
        <f t="shared" si="114"/>
        <v>54918</v>
      </c>
      <c r="F458" s="101">
        <f t="shared" si="114"/>
        <v>40159</v>
      </c>
      <c r="G458" s="101">
        <f t="shared" si="114"/>
        <v>100492</v>
      </c>
      <c r="H458" s="101">
        <f t="shared" si="114"/>
        <v>51276</v>
      </c>
      <c r="I458" s="101">
        <f t="shared" si="114"/>
        <v>2101</v>
      </c>
      <c r="J458" s="101" t="str">
        <f t="shared" si="114"/>
        <v>-</v>
      </c>
      <c r="K458" s="101" t="str">
        <f t="shared" si="114"/>
        <v>-</v>
      </c>
      <c r="L458" s="101">
        <f t="shared" si="114"/>
        <v>309876</v>
      </c>
      <c r="N458" s="101">
        <f t="shared" si="111"/>
        <v>19492</v>
      </c>
      <c r="O458" s="101">
        <f t="shared" si="111"/>
        <v>89554</v>
      </c>
      <c r="P458" s="101">
        <f t="shared" si="111"/>
        <v>107711</v>
      </c>
      <c r="Q458" s="101">
        <f t="shared" si="111"/>
        <v>34787</v>
      </c>
      <c r="R458" s="101">
        <f t="shared" si="111"/>
        <v>4407</v>
      </c>
      <c r="S458" s="101">
        <f t="shared" si="111"/>
        <v>255951</v>
      </c>
    </row>
    <row r="459" spans="1:19">
      <c r="A459" s="68">
        <v>1956</v>
      </c>
      <c r="B459" s="101" t="str">
        <f t="shared" ref="B459:L459" si="115">IF(AND(B9="-",B384="-"),"-",SUM(B9,B384))</f>
        <v>-</v>
      </c>
      <c r="C459" s="101">
        <f t="shared" si="115"/>
        <v>24166</v>
      </c>
      <c r="D459" s="101">
        <f t="shared" si="115"/>
        <v>10263</v>
      </c>
      <c r="E459" s="101">
        <f t="shared" si="115"/>
        <v>41543</v>
      </c>
      <c r="F459" s="101">
        <f t="shared" si="115"/>
        <v>76859</v>
      </c>
      <c r="G459" s="101">
        <f t="shared" si="115"/>
        <v>157805</v>
      </c>
      <c r="H459" s="101">
        <f t="shared" si="115"/>
        <v>27616</v>
      </c>
      <c r="I459" s="101">
        <f t="shared" si="115"/>
        <v>4793</v>
      </c>
      <c r="J459" s="101" t="str">
        <f t="shared" si="115"/>
        <v>-</v>
      </c>
      <c r="K459" s="101" t="str">
        <f t="shared" si="115"/>
        <v>-</v>
      </c>
      <c r="L459" s="101">
        <f t="shared" si="115"/>
        <v>343045</v>
      </c>
      <c r="N459" s="101">
        <f t="shared" si="111"/>
        <v>38190</v>
      </c>
      <c r="O459" s="101">
        <f t="shared" si="111"/>
        <v>201653</v>
      </c>
      <c r="P459" s="101">
        <f t="shared" si="111"/>
        <v>159682</v>
      </c>
      <c r="Q459" s="101">
        <f t="shared" si="111"/>
        <v>37400</v>
      </c>
      <c r="R459" s="101">
        <f t="shared" si="111"/>
        <v>6289</v>
      </c>
      <c r="S459" s="101">
        <f t="shared" si="111"/>
        <v>443214</v>
      </c>
    </row>
    <row r="460" spans="1:19">
      <c r="A460" s="68">
        <v>1957</v>
      </c>
      <c r="B460" s="101" t="str">
        <f t="shared" ref="B460:L460" si="116">IF(AND(B10="-",B385="-"),"-",SUM(B10,B385))</f>
        <v>-</v>
      </c>
      <c r="C460" s="101">
        <f t="shared" si="116"/>
        <v>4528</v>
      </c>
      <c r="D460" s="101">
        <f t="shared" si="116"/>
        <v>15671</v>
      </c>
      <c r="E460" s="101">
        <f t="shared" si="116"/>
        <v>51809</v>
      </c>
      <c r="F460" s="101">
        <f t="shared" si="116"/>
        <v>76911</v>
      </c>
      <c r="G460" s="101">
        <f t="shared" si="116"/>
        <v>77614</v>
      </c>
      <c r="H460" s="101">
        <f t="shared" si="116"/>
        <v>30227</v>
      </c>
      <c r="I460" s="101">
        <f t="shared" si="116"/>
        <v>157</v>
      </c>
      <c r="J460" s="101" t="str">
        <f t="shared" si="116"/>
        <v>-</v>
      </c>
      <c r="K460" s="101" t="str">
        <f t="shared" si="116"/>
        <v>-</v>
      </c>
      <c r="L460" s="101">
        <f t="shared" si="116"/>
        <v>256917</v>
      </c>
      <c r="N460" s="101">
        <f t="shared" si="111"/>
        <v>115983</v>
      </c>
      <c r="O460" s="101">
        <f t="shared" si="111"/>
        <v>212638</v>
      </c>
      <c r="P460" s="101">
        <f t="shared" si="111"/>
        <v>144501</v>
      </c>
      <c r="Q460" s="101">
        <f t="shared" si="111"/>
        <v>72288</v>
      </c>
      <c r="R460" s="101">
        <f t="shared" si="111"/>
        <v>5664</v>
      </c>
      <c r="S460" s="101">
        <f t="shared" si="111"/>
        <v>551074</v>
      </c>
    </row>
    <row r="461" spans="1:19">
      <c r="A461" s="68">
        <v>1958</v>
      </c>
      <c r="B461" s="101" t="str">
        <f t="shared" ref="B461:L461" si="117">IF(AND(B11="-",B386="-"),"-",SUM(B11,B386))</f>
        <v>-</v>
      </c>
      <c r="C461" s="101">
        <f t="shared" si="117"/>
        <v>1722</v>
      </c>
      <c r="D461" s="101">
        <f t="shared" si="117"/>
        <v>14367</v>
      </c>
      <c r="E461" s="101">
        <f t="shared" si="117"/>
        <v>63016</v>
      </c>
      <c r="F461" s="101">
        <f t="shared" si="117"/>
        <v>53044</v>
      </c>
      <c r="G461" s="101">
        <f t="shared" si="117"/>
        <v>29223</v>
      </c>
      <c r="H461" s="101">
        <f t="shared" si="117"/>
        <v>10884</v>
      </c>
      <c r="I461" s="101">
        <f t="shared" si="117"/>
        <v>2620</v>
      </c>
      <c r="J461" s="101" t="str">
        <f t="shared" si="117"/>
        <v>-</v>
      </c>
      <c r="K461" s="101" t="str">
        <f t="shared" si="117"/>
        <v>-</v>
      </c>
      <c r="L461" s="101">
        <f t="shared" si="117"/>
        <v>174876</v>
      </c>
      <c r="N461" s="101">
        <f t="shared" si="111"/>
        <v>62698</v>
      </c>
      <c r="O461" s="101">
        <f t="shared" si="111"/>
        <v>71865</v>
      </c>
      <c r="P461" s="101">
        <f t="shared" si="111"/>
        <v>32008</v>
      </c>
      <c r="Q461" s="101">
        <f t="shared" si="111"/>
        <v>27809</v>
      </c>
      <c r="R461" s="101">
        <f t="shared" si="111"/>
        <v>2232</v>
      </c>
      <c r="S461" s="101">
        <f t="shared" si="111"/>
        <v>196612</v>
      </c>
    </row>
    <row r="462" spans="1:19">
      <c r="A462" s="68">
        <v>1959</v>
      </c>
      <c r="B462" s="101" t="str">
        <f t="shared" ref="B462:L462" si="118">IF(AND(B12="-",B387="-"),"-",SUM(B12,B387))</f>
        <v>-</v>
      </c>
      <c r="C462" s="101">
        <f t="shared" si="118"/>
        <v>2950</v>
      </c>
      <c r="D462" s="101">
        <f t="shared" si="118"/>
        <v>4642</v>
      </c>
      <c r="E462" s="101">
        <f t="shared" si="118"/>
        <v>17325</v>
      </c>
      <c r="F462" s="101">
        <f t="shared" si="118"/>
        <v>10272</v>
      </c>
      <c r="G462" s="101">
        <f t="shared" si="118"/>
        <v>14286</v>
      </c>
      <c r="H462" s="101">
        <f t="shared" si="118"/>
        <v>3682</v>
      </c>
      <c r="I462" s="101">
        <f t="shared" si="118"/>
        <v>700</v>
      </c>
      <c r="J462" s="101" t="str">
        <f t="shared" si="118"/>
        <v>-</v>
      </c>
      <c r="K462" s="101" t="str">
        <f t="shared" si="118"/>
        <v>-</v>
      </c>
      <c r="L462" s="101">
        <f t="shared" si="118"/>
        <v>53857</v>
      </c>
      <c r="N462" s="101">
        <f t="shared" si="111"/>
        <v>40798</v>
      </c>
      <c r="O462" s="101">
        <f t="shared" si="111"/>
        <v>63503</v>
      </c>
      <c r="P462" s="101">
        <f t="shared" si="111"/>
        <v>49455</v>
      </c>
      <c r="Q462" s="101">
        <f t="shared" si="111"/>
        <v>14910</v>
      </c>
      <c r="R462" s="101">
        <f t="shared" si="111"/>
        <v>6135</v>
      </c>
      <c r="S462" s="101">
        <f t="shared" si="111"/>
        <v>174801</v>
      </c>
    </row>
    <row r="463" spans="1:19">
      <c r="A463" s="68">
        <v>1960</v>
      </c>
      <c r="B463" s="101" t="str">
        <f t="shared" ref="B463:L463" si="119">IF(AND(B13="-",B388="-"),"-",SUM(B13,B388))</f>
        <v>-</v>
      </c>
      <c r="C463" s="101">
        <f t="shared" si="119"/>
        <v>2987</v>
      </c>
      <c r="D463" s="101">
        <f t="shared" si="119"/>
        <v>17046</v>
      </c>
      <c r="E463" s="101">
        <f t="shared" si="119"/>
        <v>12903</v>
      </c>
      <c r="F463" s="101">
        <f t="shared" si="119"/>
        <v>27744</v>
      </c>
      <c r="G463" s="101">
        <f t="shared" si="119"/>
        <v>48652</v>
      </c>
      <c r="H463" s="101">
        <f t="shared" si="119"/>
        <v>14987</v>
      </c>
      <c r="I463" s="101">
        <f t="shared" si="119"/>
        <v>3482</v>
      </c>
      <c r="J463" s="101" t="str">
        <f t="shared" si="119"/>
        <v>-</v>
      </c>
      <c r="K463" s="101" t="str">
        <f t="shared" si="119"/>
        <v>-</v>
      </c>
      <c r="L463" s="101">
        <f t="shared" si="119"/>
        <v>127801</v>
      </c>
      <c r="N463" s="101">
        <f t="shared" si="111"/>
        <v>9539</v>
      </c>
      <c r="O463" s="101">
        <f t="shared" si="111"/>
        <v>36644</v>
      </c>
      <c r="P463" s="101">
        <f t="shared" si="111"/>
        <v>55315</v>
      </c>
      <c r="Q463" s="101">
        <f t="shared" si="111"/>
        <v>9720</v>
      </c>
      <c r="R463" s="101">
        <f t="shared" si="111"/>
        <v>1168</v>
      </c>
      <c r="S463" s="101">
        <f t="shared" si="111"/>
        <v>112386</v>
      </c>
    </row>
    <row r="464" spans="1:19">
      <c r="A464" s="68">
        <v>1961</v>
      </c>
      <c r="B464" s="101" t="str">
        <f t="shared" ref="B464:L464" si="120">IF(AND(B14="-",B389="-"),"-",SUM(B14,B389))</f>
        <v>-</v>
      </c>
      <c r="C464" s="101">
        <f t="shared" si="120"/>
        <v>1542</v>
      </c>
      <c r="D464" s="101">
        <f t="shared" si="120"/>
        <v>4559</v>
      </c>
      <c r="E464" s="101">
        <f t="shared" si="120"/>
        <v>19469</v>
      </c>
      <c r="F464" s="101">
        <f t="shared" si="120"/>
        <v>43522</v>
      </c>
      <c r="G464" s="101">
        <f t="shared" si="120"/>
        <v>29526</v>
      </c>
      <c r="H464" s="101">
        <f t="shared" si="120"/>
        <v>14537</v>
      </c>
      <c r="I464" s="101">
        <f t="shared" si="120"/>
        <v>2961</v>
      </c>
      <c r="J464" s="101" t="str">
        <f t="shared" si="120"/>
        <v>-</v>
      </c>
      <c r="K464" s="101" t="str">
        <f t="shared" si="120"/>
        <v>-</v>
      </c>
      <c r="L464" s="101">
        <f t="shared" si="120"/>
        <v>116116</v>
      </c>
      <c r="N464" s="101">
        <f t="shared" si="111"/>
        <v>64139</v>
      </c>
      <c r="O464" s="101">
        <f t="shared" si="111"/>
        <v>142189</v>
      </c>
      <c r="P464" s="101">
        <f t="shared" si="111"/>
        <v>88680</v>
      </c>
      <c r="Q464" s="101">
        <f t="shared" si="111"/>
        <v>30568</v>
      </c>
      <c r="R464" s="101">
        <f t="shared" si="111"/>
        <v>3064</v>
      </c>
      <c r="S464" s="101">
        <f t="shared" si="111"/>
        <v>328640</v>
      </c>
    </row>
    <row r="465" spans="1:19">
      <c r="A465" s="68">
        <v>1962</v>
      </c>
      <c r="B465" s="101" t="str">
        <f t="shared" ref="B465:L465" si="121">IF(AND(B15="-",B390="-"),"-",SUM(B15,B390))</f>
        <v>-</v>
      </c>
      <c r="C465" s="101">
        <f t="shared" si="121"/>
        <v>732</v>
      </c>
      <c r="D465" s="101">
        <f t="shared" si="121"/>
        <v>2574</v>
      </c>
      <c r="E465" s="101">
        <f t="shared" si="121"/>
        <v>9871</v>
      </c>
      <c r="F465" s="101">
        <f t="shared" si="121"/>
        <v>14142</v>
      </c>
      <c r="G465" s="101">
        <f t="shared" si="121"/>
        <v>18331</v>
      </c>
      <c r="H465" s="101">
        <f t="shared" si="121"/>
        <v>6403</v>
      </c>
      <c r="I465" s="101">
        <f t="shared" si="121"/>
        <v>474</v>
      </c>
      <c r="J465" s="101" t="str">
        <f t="shared" si="121"/>
        <v>-</v>
      </c>
      <c r="K465" s="101" t="str">
        <f t="shared" si="121"/>
        <v>-</v>
      </c>
      <c r="L465" s="101">
        <f t="shared" si="121"/>
        <v>52527</v>
      </c>
      <c r="N465" s="101">
        <f t="shared" ref="N465:S474" si="122">IF(AND(N15="-",N390="-"),"-",SUM(N15,N390))</f>
        <v>32076</v>
      </c>
      <c r="O465" s="101">
        <f t="shared" si="122"/>
        <v>121453</v>
      </c>
      <c r="P465" s="101">
        <f t="shared" si="122"/>
        <v>115681</v>
      </c>
      <c r="Q465" s="101">
        <f t="shared" si="122"/>
        <v>19781</v>
      </c>
      <c r="R465" s="101">
        <f t="shared" si="122"/>
        <v>2984</v>
      </c>
      <c r="S465" s="101">
        <f t="shared" si="122"/>
        <v>291975</v>
      </c>
    </row>
    <row r="466" spans="1:19">
      <c r="A466" s="68">
        <v>1963</v>
      </c>
      <c r="B466" s="101" t="str">
        <f t="shared" ref="B466:L466" si="123">IF(AND(B16="-",B391="-"),"-",SUM(B16,B391))</f>
        <v>-</v>
      </c>
      <c r="C466" s="101">
        <f t="shared" si="123"/>
        <v>2846</v>
      </c>
      <c r="D466" s="101">
        <f t="shared" si="123"/>
        <v>7770</v>
      </c>
      <c r="E466" s="101">
        <f t="shared" si="123"/>
        <v>28934</v>
      </c>
      <c r="F466" s="101">
        <f t="shared" si="123"/>
        <v>67810</v>
      </c>
      <c r="G466" s="101">
        <f t="shared" si="123"/>
        <v>39673</v>
      </c>
      <c r="H466" s="101">
        <f t="shared" si="123"/>
        <v>4699</v>
      </c>
      <c r="I466" s="101">
        <f t="shared" si="123"/>
        <v>742</v>
      </c>
      <c r="J466" s="101" t="str">
        <f t="shared" si="123"/>
        <v>-</v>
      </c>
      <c r="K466" s="101" t="str">
        <f t="shared" si="123"/>
        <v>-</v>
      </c>
      <c r="L466" s="101">
        <f t="shared" si="123"/>
        <v>152474</v>
      </c>
      <c r="N466" s="101">
        <f t="shared" si="122"/>
        <v>68233</v>
      </c>
      <c r="O466" s="101">
        <f t="shared" si="122"/>
        <v>222617</v>
      </c>
      <c r="P466" s="101">
        <f t="shared" si="122"/>
        <v>136545</v>
      </c>
      <c r="Q466" s="101">
        <f t="shared" si="122"/>
        <v>27737</v>
      </c>
      <c r="R466" s="101">
        <f t="shared" si="122"/>
        <v>2273</v>
      </c>
      <c r="S466" s="101">
        <f t="shared" si="122"/>
        <v>457405</v>
      </c>
    </row>
    <row r="467" spans="1:19">
      <c r="A467" s="68">
        <v>1964</v>
      </c>
      <c r="B467" s="101" t="str">
        <f t="shared" ref="B467:L467" si="124">IF(AND(B17="-",B392="-"),"-",SUM(B17,B392))</f>
        <v>-</v>
      </c>
      <c r="C467" s="101">
        <f t="shared" si="124"/>
        <v>1366</v>
      </c>
      <c r="D467" s="101">
        <f t="shared" si="124"/>
        <v>8092</v>
      </c>
      <c r="E467" s="101">
        <f t="shared" si="124"/>
        <v>7581</v>
      </c>
      <c r="F467" s="101">
        <f t="shared" si="124"/>
        <v>17882</v>
      </c>
      <c r="G467" s="101">
        <f t="shared" si="124"/>
        <v>25771</v>
      </c>
      <c r="H467" s="101">
        <f t="shared" si="124"/>
        <v>5352</v>
      </c>
      <c r="I467" s="101">
        <f t="shared" si="124"/>
        <v>1385</v>
      </c>
      <c r="J467" s="101" t="str">
        <f t="shared" si="124"/>
        <v>-</v>
      </c>
      <c r="K467" s="101" t="str">
        <f t="shared" si="124"/>
        <v>-</v>
      </c>
      <c r="L467" s="101">
        <f t="shared" si="124"/>
        <v>67429</v>
      </c>
      <c r="N467" s="101">
        <f t="shared" si="122"/>
        <v>56855</v>
      </c>
      <c r="O467" s="101">
        <f t="shared" si="122"/>
        <v>183433</v>
      </c>
      <c r="P467" s="101">
        <f t="shared" si="122"/>
        <v>246102</v>
      </c>
      <c r="Q467" s="101">
        <f t="shared" si="122"/>
        <v>68149</v>
      </c>
      <c r="R467" s="101">
        <f t="shared" si="122"/>
        <v>2660</v>
      </c>
      <c r="S467" s="101">
        <f t="shared" si="122"/>
        <v>557199</v>
      </c>
    </row>
    <row r="468" spans="1:19">
      <c r="A468" s="68">
        <v>1965</v>
      </c>
      <c r="B468" s="101" t="str">
        <f t="shared" ref="B468:L468" si="125">IF(AND(B18="-",B393="-"),"-",SUM(B18,B393))</f>
        <v>-</v>
      </c>
      <c r="C468" s="101">
        <f t="shared" si="125"/>
        <v>103</v>
      </c>
      <c r="D468" s="101">
        <f t="shared" si="125"/>
        <v>4164</v>
      </c>
      <c r="E468" s="101">
        <f t="shared" si="125"/>
        <v>10310</v>
      </c>
      <c r="F468" s="101">
        <f t="shared" si="125"/>
        <v>15979</v>
      </c>
      <c r="G468" s="101">
        <f t="shared" si="125"/>
        <v>14519</v>
      </c>
      <c r="H468" s="101">
        <f t="shared" si="125"/>
        <v>10835</v>
      </c>
      <c r="I468" s="101">
        <f t="shared" si="125"/>
        <v>1741</v>
      </c>
      <c r="J468" s="101" t="str">
        <f t="shared" si="125"/>
        <v>-</v>
      </c>
      <c r="K468" s="101" t="str">
        <f t="shared" si="125"/>
        <v>-</v>
      </c>
      <c r="L468" s="101">
        <f t="shared" si="125"/>
        <v>57651</v>
      </c>
      <c r="N468" s="101">
        <f t="shared" si="122"/>
        <v>41552</v>
      </c>
      <c r="O468" s="101">
        <f t="shared" si="122"/>
        <v>352153</v>
      </c>
      <c r="P468" s="101">
        <f t="shared" si="122"/>
        <v>227415</v>
      </c>
      <c r="Q468" s="101">
        <f t="shared" si="122"/>
        <v>38781</v>
      </c>
      <c r="R468" s="101">
        <f t="shared" si="122"/>
        <v>6145</v>
      </c>
      <c r="S468" s="101">
        <f t="shared" si="122"/>
        <v>666046</v>
      </c>
    </row>
    <row r="469" spans="1:19">
      <c r="A469" s="68">
        <v>1966</v>
      </c>
      <c r="B469" s="101" t="str">
        <f t="shared" ref="B469:L469" si="126">IF(AND(B19="-",B394="-"),"-",SUM(B19,B394))</f>
        <v>-</v>
      </c>
      <c r="C469" s="101">
        <f t="shared" si="126"/>
        <v>660</v>
      </c>
      <c r="D469" s="101">
        <f t="shared" si="126"/>
        <v>8194</v>
      </c>
      <c r="E469" s="101">
        <f t="shared" si="126"/>
        <v>18471</v>
      </c>
      <c r="F469" s="101">
        <f t="shared" si="126"/>
        <v>31414</v>
      </c>
      <c r="G469" s="101">
        <f t="shared" si="126"/>
        <v>19466</v>
      </c>
      <c r="H469" s="101">
        <f t="shared" si="126"/>
        <v>15332</v>
      </c>
      <c r="I469" s="101">
        <f t="shared" si="126"/>
        <v>1780</v>
      </c>
      <c r="J469" s="101" t="str">
        <f t="shared" si="126"/>
        <v>-</v>
      </c>
      <c r="K469" s="101" t="str">
        <f t="shared" si="126"/>
        <v>-</v>
      </c>
      <c r="L469" s="101">
        <f t="shared" si="126"/>
        <v>95317</v>
      </c>
      <c r="N469" s="101">
        <f t="shared" si="122"/>
        <v>104341</v>
      </c>
      <c r="O469" s="101">
        <f t="shared" si="122"/>
        <v>258250</v>
      </c>
      <c r="P469" s="101">
        <f t="shared" si="122"/>
        <v>143274</v>
      </c>
      <c r="Q469" s="101">
        <f t="shared" si="122"/>
        <v>135665</v>
      </c>
      <c r="R469" s="101">
        <f t="shared" si="122"/>
        <v>4615</v>
      </c>
      <c r="S469" s="101">
        <f t="shared" si="122"/>
        <v>646145</v>
      </c>
    </row>
    <row r="470" spans="1:19">
      <c r="A470" s="68">
        <v>1967</v>
      </c>
      <c r="B470" s="101" t="str">
        <f t="shared" ref="B470:L470" si="127">IF(AND(B20="-",B395="-"),"-",SUM(B20,B395))</f>
        <v>-</v>
      </c>
      <c r="C470" s="101">
        <f t="shared" si="127"/>
        <v>4396</v>
      </c>
      <c r="D470" s="101">
        <f t="shared" si="127"/>
        <v>8082</v>
      </c>
      <c r="E470" s="101">
        <f t="shared" si="127"/>
        <v>18622</v>
      </c>
      <c r="F470" s="101">
        <f t="shared" si="127"/>
        <v>34179</v>
      </c>
      <c r="G470" s="101">
        <f t="shared" si="127"/>
        <v>24321</v>
      </c>
      <c r="H470" s="101">
        <f t="shared" si="127"/>
        <v>9555</v>
      </c>
      <c r="I470" s="101">
        <f t="shared" si="127"/>
        <v>560</v>
      </c>
      <c r="J470" s="101" t="str">
        <f t="shared" si="127"/>
        <v>-</v>
      </c>
      <c r="K470" s="101" t="str">
        <f t="shared" si="127"/>
        <v>-</v>
      </c>
      <c r="L470" s="101">
        <f t="shared" si="127"/>
        <v>99715</v>
      </c>
      <c r="N470" s="101">
        <f t="shared" si="122"/>
        <v>73955</v>
      </c>
      <c r="O470" s="101">
        <f t="shared" si="122"/>
        <v>665311</v>
      </c>
      <c r="P470" s="101">
        <f t="shared" si="122"/>
        <v>196319</v>
      </c>
      <c r="Q470" s="101">
        <f t="shared" si="122"/>
        <v>67255</v>
      </c>
      <c r="R470" s="101">
        <f t="shared" si="122"/>
        <v>1154</v>
      </c>
      <c r="S470" s="104">
        <f t="shared" si="122"/>
        <v>1003994</v>
      </c>
    </row>
    <row r="471" spans="1:19">
      <c r="A471" s="68">
        <v>1968</v>
      </c>
      <c r="B471" s="101" t="str">
        <f t="shared" ref="B471:L471" si="128">IF(AND(B21="-",B396="-"),"-",SUM(B21,B396))</f>
        <v>-</v>
      </c>
      <c r="C471" s="101">
        <f t="shared" si="128"/>
        <v>4502</v>
      </c>
      <c r="D471" s="101">
        <f t="shared" si="128"/>
        <v>15937</v>
      </c>
      <c r="E471" s="101">
        <f t="shared" si="128"/>
        <v>14422</v>
      </c>
      <c r="F471" s="101">
        <f t="shared" si="128"/>
        <v>35793</v>
      </c>
      <c r="G471" s="101">
        <f t="shared" si="128"/>
        <v>37215</v>
      </c>
      <c r="H471" s="101">
        <f t="shared" si="128"/>
        <v>1555</v>
      </c>
      <c r="I471" s="101">
        <f t="shared" si="128"/>
        <v>726</v>
      </c>
      <c r="J471" s="101" t="str">
        <f t="shared" si="128"/>
        <v>-</v>
      </c>
      <c r="K471" s="101" t="str">
        <f t="shared" si="128"/>
        <v>-</v>
      </c>
      <c r="L471" s="101">
        <f t="shared" si="128"/>
        <v>110150</v>
      </c>
      <c r="N471" s="101">
        <f t="shared" si="122"/>
        <v>222696</v>
      </c>
      <c r="O471" s="101">
        <f t="shared" si="122"/>
        <v>411046</v>
      </c>
      <c r="P471" s="101">
        <f t="shared" si="122"/>
        <v>162284</v>
      </c>
      <c r="Q471" s="101">
        <f t="shared" si="122"/>
        <v>28628</v>
      </c>
      <c r="R471" s="101">
        <f t="shared" si="122"/>
        <v>698</v>
      </c>
      <c r="S471" s="104">
        <f t="shared" si="122"/>
        <v>825352</v>
      </c>
    </row>
    <row r="472" spans="1:19">
      <c r="A472" s="68">
        <v>1969</v>
      </c>
      <c r="B472" s="101" t="str">
        <f t="shared" ref="B472:L472" si="129">IF(AND(B22="-",B397="-"),"-",SUM(B22,B397))</f>
        <v>-</v>
      </c>
      <c r="C472" s="101">
        <f t="shared" si="129"/>
        <v>488</v>
      </c>
      <c r="D472" s="101">
        <f t="shared" si="129"/>
        <v>7470</v>
      </c>
      <c r="E472" s="101">
        <f t="shared" si="129"/>
        <v>51898</v>
      </c>
      <c r="F472" s="101">
        <f t="shared" si="129"/>
        <v>36769</v>
      </c>
      <c r="G472" s="101">
        <f t="shared" si="129"/>
        <v>34726</v>
      </c>
      <c r="H472" s="101">
        <f t="shared" si="129"/>
        <v>6064</v>
      </c>
      <c r="I472" s="101">
        <f t="shared" si="129"/>
        <v>2860</v>
      </c>
      <c r="J472" s="101" t="str">
        <f t="shared" si="129"/>
        <v>-</v>
      </c>
      <c r="K472" s="101" t="str">
        <f t="shared" si="129"/>
        <v>-</v>
      </c>
      <c r="L472" s="101">
        <f t="shared" si="129"/>
        <v>140275</v>
      </c>
      <c r="N472" s="101">
        <f t="shared" si="122"/>
        <v>183192</v>
      </c>
      <c r="O472" s="101">
        <f t="shared" si="122"/>
        <v>250287</v>
      </c>
      <c r="P472" s="101">
        <f t="shared" si="122"/>
        <v>108230</v>
      </c>
      <c r="Q472" s="101">
        <f t="shared" si="122"/>
        <v>14319</v>
      </c>
      <c r="R472" s="101">
        <f t="shared" si="122"/>
        <v>1309</v>
      </c>
      <c r="S472" s="104">
        <f t="shared" si="122"/>
        <v>557337</v>
      </c>
    </row>
    <row r="473" spans="1:19">
      <c r="A473" s="68">
        <v>1970</v>
      </c>
      <c r="B473" s="101" t="str">
        <f t="shared" ref="B473:L473" si="130">IF(AND(B23="-",B398="-"),"-",SUM(B23,B398))</f>
        <v>-</v>
      </c>
      <c r="C473" s="101">
        <f t="shared" si="130"/>
        <v>1727</v>
      </c>
      <c r="D473" s="101">
        <f t="shared" si="130"/>
        <v>15154</v>
      </c>
      <c r="E473" s="101">
        <f t="shared" si="130"/>
        <v>35107</v>
      </c>
      <c r="F473" s="101">
        <f t="shared" si="130"/>
        <v>29004</v>
      </c>
      <c r="G473" s="101">
        <f t="shared" si="130"/>
        <v>43625</v>
      </c>
      <c r="H473" s="101">
        <f t="shared" si="130"/>
        <v>28290</v>
      </c>
      <c r="I473" s="101">
        <f t="shared" si="130"/>
        <v>11781</v>
      </c>
      <c r="J473" s="101" t="str">
        <f t="shared" si="130"/>
        <v>-</v>
      </c>
      <c r="K473" s="101" t="str">
        <f t="shared" si="130"/>
        <v>-</v>
      </c>
      <c r="L473" s="101">
        <f t="shared" si="130"/>
        <v>164688</v>
      </c>
      <c r="N473" s="101">
        <f t="shared" si="122"/>
        <v>234021</v>
      </c>
      <c r="O473" s="101">
        <f t="shared" si="122"/>
        <v>210426</v>
      </c>
      <c r="P473" s="101">
        <f t="shared" si="122"/>
        <v>479926</v>
      </c>
      <c r="Q473" s="101">
        <f t="shared" si="122"/>
        <v>57018</v>
      </c>
      <c r="R473" s="101">
        <f t="shared" si="122"/>
        <v>8352</v>
      </c>
      <c r="S473" s="104">
        <f t="shared" si="122"/>
        <v>989743</v>
      </c>
    </row>
    <row r="474" spans="1:19">
      <c r="A474" s="68">
        <v>1971</v>
      </c>
      <c r="B474" s="101" t="str">
        <f t="shared" ref="B474:L474" si="131">IF(AND(B24="-",B399="-"),"-",SUM(B24,B399))</f>
        <v>-</v>
      </c>
      <c r="C474" s="101">
        <f t="shared" si="131"/>
        <v>1367</v>
      </c>
      <c r="D474" s="101">
        <f t="shared" si="131"/>
        <v>10743</v>
      </c>
      <c r="E474" s="101">
        <f t="shared" si="131"/>
        <v>23417</v>
      </c>
      <c r="F474" s="101">
        <f t="shared" si="131"/>
        <v>20605</v>
      </c>
      <c r="G474" s="101">
        <f t="shared" si="131"/>
        <v>38065</v>
      </c>
      <c r="H474" s="101">
        <f t="shared" si="131"/>
        <v>3465</v>
      </c>
      <c r="I474" s="101">
        <f t="shared" si="131"/>
        <v>5264</v>
      </c>
      <c r="J474" s="101" t="str">
        <f t="shared" si="131"/>
        <v>-</v>
      </c>
      <c r="K474" s="101" t="str">
        <f t="shared" si="131"/>
        <v>-</v>
      </c>
      <c r="L474" s="101">
        <f t="shared" si="131"/>
        <v>102926</v>
      </c>
      <c r="N474" s="101">
        <f t="shared" si="122"/>
        <v>217025</v>
      </c>
      <c r="O474" s="101">
        <f t="shared" si="122"/>
        <v>453174</v>
      </c>
      <c r="P474" s="101">
        <f t="shared" si="122"/>
        <v>778727</v>
      </c>
      <c r="Q474" s="101">
        <f t="shared" si="122"/>
        <v>34707</v>
      </c>
      <c r="R474" s="101">
        <f t="shared" si="122"/>
        <v>6489</v>
      </c>
      <c r="S474" s="104">
        <f t="shared" si="122"/>
        <v>1490122</v>
      </c>
    </row>
    <row r="475" spans="1:19">
      <c r="A475" s="68">
        <v>1972</v>
      </c>
      <c r="B475" s="101" t="str">
        <f t="shared" ref="B475:L475" si="132">IF(AND(B25="-",B400="-"),"-",SUM(B25,B400))</f>
        <v>-</v>
      </c>
      <c r="C475" s="101">
        <f t="shared" si="132"/>
        <v>16</v>
      </c>
      <c r="D475" s="101">
        <f t="shared" si="132"/>
        <v>6707</v>
      </c>
      <c r="E475" s="101">
        <f t="shared" si="132"/>
        <v>33681</v>
      </c>
      <c r="F475" s="101">
        <f t="shared" si="132"/>
        <v>32766</v>
      </c>
      <c r="G475" s="101">
        <f t="shared" si="132"/>
        <v>33670</v>
      </c>
      <c r="H475" s="101">
        <f t="shared" si="132"/>
        <v>11504</v>
      </c>
      <c r="I475" s="101">
        <f t="shared" si="132"/>
        <v>8943</v>
      </c>
      <c r="J475" s="101" t="str">
        <f t="shared" si="132"/>
        <v>-</v>
      </c>
      <c r="K475" s="101" t="str">
        <f t="shared" si="132"/>
        <v>-</v>
      </c>
      <c r="L475" s="101">
        <f t="shared" si="132"/>
        <v>127287</v>
      </c>
      <c r="N475" s="101">
        <f t="shared" ref="N475:S484" si="133">IF(AND(N25="-",N400="-"),"-",SUM(N25,N400))</f>
        <v>305375</v>
      </c>
      <c r="O475" s="101">
        <f t="shared" si="133"/>
        <v>351441</v>
      </c>
      <c r="P475" s="101">
        <f t="shared" si="133"/>
        <v>147283</v>
      </c>
      <c r="Q475" s="101">
        <f t="shared" si="133"/>
        <v>19826</v>
      </c>
      <c r="R475" s="101">
        <f t="shared" si="133"/>
        <v>677</v>
      </c>
      <c r="S475" s="104">
        <f t="shared" si="133"/>
        <v>824602</v>
      </c>
    </row>
    <row r="476" spans="1:19">
      <c r="A476" s="68">
        <v>1973</v>
      </c>
      <c r="B476" s="101" t="str">
        <f t="shared" ref="B476:L476" si="134">IF(AND(B26="-",B401="-"),"-",SUM(B26,B401))</f>
        <v>-</v>
      </c>
      <c r="C476" s="101">
        <f t="shared" si="134"/>
        <v>649</v>
      </c>
      <c r="D476" s="101">
        <f t="shared" si="134"/>
        <v>5596</v>
      </c>
      <c r="E476" s="101">
        <f t="shared" si="134"/>
        <v>25697</v>
      </c>
      <c r="F476" s="101">
        <f t="shared" si="134"/>
        <v>102817</v>
      </c>
      <c r="G476" s="101">
        <f t="shared" si="134"/>
        <v>145708</v>
      </c>
      <c r="H476" s="101">
        <f t="shared" si="134"/>
        <v>47884</v>
      </c>
      <c r="I476" s="101">
        <f t="shared" si="134"/>
        <v>34916</v>
      </c>
      <c r="J476" s="101" t="str">
        <f t="shared" si="134"/>
        <v>-</v>
      </c>
      <c r="K476" s="101" t="str">
        <f t="shared" si="134"/>
        <v>-</v>
      </c>
      <c r="L476" s="101">
        <f t="shared" si="134"/>
        <v>363267</v>
      </c>
      <c r="N476" s="101">
        <f t="shared" si="133"/>
        <v>220357</v>
      </c>
      <c r="O476" s="101">
        <f t="shared" si="133"/>
        <v>297929</v>
      </c>
      <c r="P476" s="101">
        <f t="shared" si="133"/>
        <v>231628</v>
      </c>
      <c r="Q476" s="101">
        <f t="shared" si="133"/>
        <v>28570</v>
      </c>
      <c r="R476" s="101">
        <f t="shared" si="133"/>
        <v>6893</v>
      </c>
      <c r="S476" s="104">
        <f t="shared" si="133"/>
        <v>785377</v>
      </c>
    </row>
    <row r="477" spans="1:19">
      <c r="A477" s="68">
        <v>1974</v>
      </c>
      <c r="B477" s="101" t="str">
        <f t="shared" ref="B477:L477" si="135">IF(AND(B27="-",B402="-"),"-",SUM(B27,B402))</f>
        <v>-</v>
      </c>
      <c r="C477" s="101">
        <f t="shared" si="135"/>
        <v>496</v>
      </c>
      <c r="D477" s="101">
        <f t="shared" si="135"/>
        <v>13394</v>
      </c>
      <c r="E477" s="101">
        <f t="shared" si="135"/>
        <v>22639</v>
      </c>
      <c r="F477" s="101">
        <f t="shared" si="135"/>
        <v>58052</v>
      </c>
      <c r="G477" s="101">
        <f t="shared" si="135"/>
        <v>79420</v>
      </c>
      <c r="H477" s="101">
        <f t="shared" si="135"/>
        <v>37652</v>
      </c>
      <c r="I477" s="101">
        <f t="shared" si="135"/>
        <v>10561</v>
      </c>
      <c r="J477" s="101">
        <f t="shared" si="135"/>
        <v>1767</v>
      </c>
      <c r="K477" s="101">
        <f t="shared" si="135"/>
        <v>129</v>
      </c>
      <c r="L477" s="101">
        <f t="shared" si="135"/>
        <v>224110</v>
      </c>
      <c r="N477" s="101">
        <f t="shared" si="133"/>
        <v>177317</v>
      </c>
      <c r="O477" s="101">
        <f t="shared" si="133"/>
        <v>658812</v>
      </c>
      <c r="P477" s="101">
        <f t="shared" si="133"/>
        <v>255506</v>
      </c>
      <c r="Q477" s="101">
        <f t="shared" si="133"/>
        <v>44048</v>
      </c>
      <c r="R477" s="101">
        <f t="shared" si="133"/>
        <v>1510</v>
      </c>
      <c r="S477" s="104">
        <f t="shared" si="133"/>
        <v>1137193</v>
      </c>
    </row>
    <row r="478" spans="1:19">
      <c r="A478" s="68">
        <v>1975</v>
      </c>
      <c r="B478" s="101" t="str">
        <f t="shared" ref="B478:L478" si="136">IF(AND(B28="-",B403="-"),"-",SUM(B28,B403))</f>
        <v>-</v>
      </c>
      <c r="C478" s="101">
        <f t="shared" si="136"/>
        <v>130</v>
      </c>
      <c r="D478" s="101">
        <f t="shared" si="136"/>
        <v>5178</v>
      </c>
      <c r="E478" s="101">
        <f t="shared" si="136"/>
        <v>32204</v>
      </c>
      <c r="F478" s="101">
        <f t="shared" si="136"/>
        <v>68994</v>
      </c>
      <c r="G478" s="101">
        <f t="shared" si="136"/>
        <v>51760</v>
      </c>
      <c r="H478" s="101">
        <f t="shared" si="136"/>
        <v>56705</v>
      </c>
      <c r="I478" s="101">
        <f t="shared" si="136"/>
        <v>8821</v>
      </c>
      <c r="J478" s="101">
        <f t="shared" si="136"/>
        <v>859</v>
      </c>
      <c r="K478" s="101">
        <f t="shared" si="136"/>
        <v>57</v>
      </c>
      <c r="L478" s="101">
        <f t="shared" si="136"/>
        <v>224708</v>
      </c>
      <c r="N478" s="101">
        <f t="shared" si="133"/>
        <v>209909</v>
      </c>
      <c r="O478" s="101">
        <f t="shared" si="133"/>
        <v>309326</v>
      </c>
      <c r="P478" s="101">
        <f t="shared" si="133"/>
        <v>116039</v>
      </c>
      <c r="Q478" s="101">
        <f t="shared" si="133"/>
        <v>21239</v>
      </c>
      <c r="R478" s="101">
        <f t="shared" si="133"/>
        <v>902</v>
      </c>
      <c r="S478" s="104">
        <f t="shared" si="133"/>
        <v>657415</v>
      </c>
    </row>
    <row r="479" spans="1:19">
      <c r="A479" s="68">
        <v>1976</v>
      </c>
      <c r="B479" s="101" t="str">
        <f t="shared" ref="B479:L479" si="137">IF(AND(B29="-",B404="-"),"-",SUM(B29,B404))</f>
        <v>-</v>
      </c>
      <c r="C479" s="101" t="str">
        <f t="shared" si="137"/>
        <v>-</v>
      </c>
      <c r="D479" s="101">
        <f t="shared" si="137"/>
        <v>16405</v>
      </c>
      <c r="E479" s="101">
        <f t="shared" si="137"/>
        <v>33812</v>
      </c>
      <c r="F479" s="101">
        <f t="shared" si="137"/>
        <v>46771</v>
      </c>
      <c r="G479" s="101">
        <f t="shared" si="137"/>
        <v>53857</v>
      </c>
      <c r="H479" s="101">
        <f t="shared" si="137"/>
        <v>23187</v>
      </c>
      <c r="I479" s="101">
        <f t="shared" si="137"/>
        <v>8459</v>
      </c>
      <c r="J479" s="101">
        <f t="shared" si="137"/>
        <v>1854</v>
      </c>
      <c r="K479" s="101" t="str">
        <f t="shared" si="137"/>
        <v>-</v>
      </c>
      <c r="L479" s="101">
        <f t="shared" si="137"/>
        <v>184345</v>
      </c>
      <c r="N479" s="101">
        <f t="shared" si="133"/>
        <v>476818</v>
      </c>
      <c r="O479" s="101">
        <f t="shared" si="133"/>
        <v>883525</v>
      </c>
      <c r="P479" s="101">
        <f t="shared" si="133"/>
        <v>408970</v>
      </c>
      <c r="Q479" s="101">
        <f t="shared" si="133"/>
        <v>51306</v>
      </c>
      <c r="R479" s="101">
        <f t="shared" si="133"/>
        <v>6349</v>
      </c>
      <c r="S479" s="104">
        <f t="shared" si="133"/>
        <v>1826968</v>
      </c>
    </row>
    <row r="480" spans="1:19">
      <c r="A480" s="68">
        <v>1977</v>
      </c>
      <c r="B480" s="101" t="str">
        <f t="shared" ref="B480:L480" si="138">IF(AND(B30="-",B405="-"),"-",SUM(B30,B405))</f>
        <v>-</v>
      </c>
      <c r="C480" s="101" t="str">
        <f t="shared" si="138"/>
        <v>-</v>
      </c>
      <c r="D480" s="101">
        <f t="shared" si="138"/>
        <v>18359</v>
      </c>
      <c r="E480" s="101">
        <f t="shared" si="138"/>
        <v>50432</v>
      </c>
      <c r="F480" s="101">
        <f t="shared" si="138"/>
        <v>107568</v>
      </c>
      <c r="G480" s="101">
        <f t="shared" si="138"/>
        <v>116350</v>
      </c>
      <c r="H480" s="101">
        <f t="shared" si="138"/>
        <v>32701</v>
      </c>
      <c r="I480" s="101">
        <f t="shared" si="138"/>
        <v>10463</v>
      </c>
      <c r="J480" s="101">
        <f t="shared" si="138"/>
        <v>4141</v>
      </c>
      <c r="K480" s="101" t="str">
        <f t="shared" si="138"/>
        <v>-</v>
      </c>
      <c r="L480" s="101">
        <f t="shared" si="138"/>
        <v>340014</v>
      </c>
      <c r="N480" s="101">
        <f t="shared" si="133"/>
        <v>91995</v>
      </c>
      <c r="O480" s="101">
        <f t="shared" si="133"/>
        <v>263698</v>
      </c>
      <c r="P480" s="101">
        <f t="shared" si="133"/>
        <v>79771</v>
      </c>
      <c r="Q480" s="101">
        <f t="shared" si="133"/>
        <v>9692</v>
      </c>
      <c r="R480" s="101">
        <f t="shared" si="133"/>
        <v>966</v>
      </c>
      <c r="S480" s="101">
        <f t="shared" si="133"/>
        <v>446122</v>
      </c>
    </row>
    <row r="481" spans="1:19">
      <c r="A481" s="68">
        <v>1978</v>
      </c>
      <c r="B481" s="101" t="str">
        <f t="shared" ref="B481:L481" si="139">IF(AND(B31="-",B406="-"),"-",SUM(B31,B406))</f>
        <v>-</v>
      </c>
      <c r="C481" s="101">
        <f t="shared" si="139"/>
        <v>17</v>
      </c>
      <c r="D481" s="101">
        <f t="shared" si="139"/>
        <v>3199</v>
      </c>
      <c r="E481" s="101">
        <f t="shared" si="139"/>
        <v>40597</v>
      </c>
      <c r="F481" s="101">
        <f t="shared" si="139"/>
        <v>63087</v>
      </c>
      <c r="G481" s="101">
        <f t="shared" si="139"/>
        <v>46870</v>
      </c>
      <c r="H481" s="101">
        <f t="shared" si="139"/>
        <v>25023</v>
      </c>
      <c r="I481" s="101">
        <f t="shared" si="139"/>
        <v>9288</v>
      </c>
      <c r="J481" s="101">
        <f t="shared" si="139"/>
        <v>3451</v>
      </c>
      <c r="K481" s="101" t="str">
        <f t="shared" si="139"/>
        <v>-</v>
      </c>
      <c r="L481" s="101">
        <f t="shared" si="139"/>
        <v>191532</v>
      </c>
      <c r="N481" s="101">
        <f t="shared" si="133"/>
        <v>279618</v>
      </c>
      <c r="O481" s="101">
        <f t="shared" si="133"/>
        <v>227231</v>
      </c>
      <c r="P481" s="101">
        <f t="shared" si="133"/>
        <v>92810</v>
      </c>
      <c r="Q481" s="101">
        <f t="shared" si="133"/>
        <v>10378</v>
      </c>
      <c r="R481" s="101">
        <f t="shared" si="133"/>
        <v>1601</v>
      </c>
      <c r="S481" s="101">
        <f t="shared" si="133"/>
        <v>611638</v>
      </c>
    </row>
    <row r="482" spans="1:19">
      <c r="A482" s="68">
        <v>1979</v>
      </c>
      <c r="B482" s="101" t="str">
        <f t="shared" ref="B482:L482" si="140">IF(AND(B32="-",B407="-"),"-",SUM(B32,B407))</f>
        <v>-</v>
      </c>
      <c r="C482" s="101" t="str">
        <f t="shared" si="140"/>
        <v>-</v>
      </c>
      <c r="D482" s="101">
        <f t="shared" si="140"/>
        <v>9001</v>
      </c>
      <c r="E482" s="101">
        <f t="shared" si="140"/>
        <v>1591</v>
      </c>
      <c r="F482" s="101">
        <f t="shared" si="140"/>
        <v>87971</v>
      </c>
      <c r="G482" s="101">
        <f t="shared" si="140"/>
        <v>102357</v>
      </c>
      <c r="H482" s="101">
        <f t="shared" si="140"/>
        <v>13238</v>
      </c>
      <c r="I482" s="101">
        <f t="shared" si="140"/>
        <v>25954</v>
      </c>
      <c r="J482" s="101">
        <f t="shared" si="140"/>
        <v>1861</v>
      </c>
      <c r="K482" s="101" t="str">
        <f t="shared" si="140"/>
        <v>-</v>
      </c>
      <c r="L482" s="101">
        <f t="shared" si="140"/>
        <v>241973</v>
      </c>
      <c r="N482" s="101">
        <f t="shared" si="133"/>
        <v>8214</v>
      </c>
      <c r="O482" s="101">
        <f t="shared" si="133"/>
        <v>548819</v>
      </c>
      <c r="P482" s="101">
        <f t="shared" si="133"/>
        <v>144092</v>
      </c>
      <c r="Q482" s="101">
        <f t="shared" si="133"/>
        <v>1563</v>
      </c>
      <c r="R482" s="101" t="str">
        <f t="shared" si="133"/>
        <v>-</v>
      </c>
      <c r="S482" s="101">
        <f t="shared" si="133"/>
        <v>702688</v>
      </c>
    </row>
    <row r="483" spans="1:19">
      <c r="A483" s="68">
        <v>1980</v>
      </c>
      <c r="B483" s="101" t="str">
        <f t="shared" ref="B483:L483" si="141">IF(AND(B33="-",B408="-"),"-",SUM(B33,B408))</f>
        <v>-</v>
      </c>
      <c r="C483" s="101" t="str">
        <f t="shared" si="141"/>
        <v>-</v>
      </c>
      <c r="D483" s="101">
        <f t="shared" si="141"/>
        <v>23494</v>
      </c>
      <c r="E483" s="101">
        <f t="shared" si="141"/>
        <v>27620</v>
      </c>
      <c r="F483" s="101">
        <f t="shared" si="141"/>
        <v>49241</v>
      </c>
      <c r="G483" s="101">
        <f t="shared" si="141"/>
        <v>63098</v>
      </c>
      <c r="H483" s="101">
        <f t="shared" si="141"/>
        <v>24821</v>
      </c>
      <c r="I483" s="101">
        <f t="shared" si="141"/>
        <v>16039</v>
      </c>
      <c r="J483" s="101">
        <f t="shared" si="141"/>
        <v>984</v>
      </c>
      <c r="K483" s="101" t="str">
        <f t="shared" si="141"/>
        <v>-</v>
      </c>
      <c r="L483" s="101">
        <f t="shared" si="141"/>
        <v>205297</v>
      </c>
      <c r="N483" s="101" t="str">
        <f t="shared" si="133"/>
        <v>-</v>
      </c>
      <c r="O483" s="101">
        <f t="shared" si="133"/>
        <v>86488</v>
      </c>
      <c r="P483" s="101">
        <f t="shared" si="133"/>
        <v>29097</v>
      </c>
      <c r="Q483" s="101">
        <f t="shared" si="133"/>
        <v>5164</v>
      </c>
      <c r="R483" s="101">
        <f t="shared" si="133"/>
        <v>304</v>
      </c>
      <c r="S483" s="101">
        <f t="shared" si="133"/>
        <v>121053</v>
      </c>
    </row>
    <row r="484" spans="1:19">
      <c r="A484" s="68">
        <v>1981</v>
      </c>
      <c r="B484" s="101" t="str">
        <f t="shared" ref="B484:L484" si="142">IF(AND(B34="-",B409="-"),"-",SUM(B34,B409))</f>
        <v>-</v>
      </c>
      <c r="C484" s="101" t="str">
        <f t="shared" si="142"/>
        <v>-</v>
      </c>
      <c r="D484" s="101">
        <f t="shared" si="142"/>
        <v>27322</v>
      </c>
      <c r="E484" s="101">
        <f t="shared" si="142"/>
        <v>0</v>
      </c>
      <c r="F484" s="101">
        <f t="shared" si="142"/>
        <v>33741</v>
      </c>
      <c r="G484" s="101">
        <f t="shared" si="142"/>
        <v>65343</v>
      </c>
      <c r="H484" s="101">
        <f t="shared" si="142"/>
        <v>14959</v>
      </c>
      <c r="I484" s="101">
        <f t="shared" si="142"/>
        <v>13012</v>
      </c>
      <c r="J484" s="101">
        <f t="shared" si="142"/>
        <v>1218</v>
      </c>
      <c r="K484" s="101" t="str">
        <f t="shared" si="142"/>
        <v>-</v>
      </c>
      <c r="L484" s="101">
        <f t="shared" si="142"/>
        <v>155595</v>
      </c>
      <c r="N484" s="101" t="str">
        <f t="shared" si="133"/>
        <v>-</v>
      </c>
      <c r="O484" s="101">
        <f t="shared" si="133"/>
        <v>338342</v>
      </c>
      <c r="P484" s="101">
        <f t="shared" si="133"/>
        <v>272037</v>
      </c>
      <c r="Q484" s="101" t="str">
        <f t="shared" si="133"/>
        <v>-</v>
      </c>
      <c r="R484" s="101" t="str">
        <f t="shared" si="133"/>
        <v>-</v>
      </c>
      <c r="S484" s="101">
        <f t="shared" si="133"/>
        <v>610379</v>
      </c>
    </row>
    <row r="485" spans="1:19">
      <c r="A485" s="68">
        <v>1982</v>
      </c>
      <c r="B485" s="101" t="str">
        <f t="shared" ref="B485:L485" si="143">IF(AND(B35="-",B410="-"),"-",SUM(B35,B410))</f>
        <v>-</v>
      </c>
      <c r="C485" s="101" t="str">
        <f t="shared" si="143"/>
        <v>-</v>
      </c>
      <c r="D485" s="101">
        <f t="shared" si="143"/>
        <v>21749</v>
      </c>
      <c r="E485" s="101">
        <f t="shared" si="143"/>
        <v>12251</v>
      </c>
      <c r="F485" s="101">
        <f t="shared" si="143"/>
        <v>120194</v>
      </c>
      <c r="G485" s="101">
        <f t="shared" si="143"/>
        <v>45143</v>
      </c>
      <c r="H485" s="101">
        <f t="shared" si="143"/>
        <v>13398</v>
      </c>
      <c r="I485" s="101">
        <f t="shared" si="143"/>
        <v>7996</v>
      </c>
      <c r="J485" s="101">
        <f t="shared" si="143"/>
        <v>1400</v>
      </c>
      <c r="K485" s="101" t="str">
        <f t="shared" si="143"/>
        <v>-</v>
      </c>
      <c r="L485" s="101">
        <f t="shared" si="143"/>
        <v>222131</v>
      </c>
      <c r="N485" s="101" t="str">
        <f t="shared" ref="N485:S494" si="144">IF(AND(N35="-",N410="-"),"-",SUM(N35,N410))</f>
        <v>-</v>
      </c>
      <c r="O485" s="101">
        <f t="shared" si="144"/>
        <v>502949</v>
      </c>
      <c r="P485" s="101" t="str">
        <f t="shared" si="144"/>
        <v>-</v>
      </c>
      <c r="Q485" s="101" t="str">
        <f t="shared" si="144"/>
        <v>-</v>
      </c>
      <c r="R485" s="101" t="str">
        <f t="shared" si="144"/>
        <v>-</v>
      </c>
      <c r="S485" s="101">
        <f t="shared" si="144"/>
        <v>502949</v>
      </c>
    </row>
    <row r="486" spans="1:19">
      <c r="A486" s="68">
        <v>1983</v>
      </c>
      <c r="B486" s="101" t="str">
        <f t="shared" ref="B486:L486" si="145">IF(AND(B36="-",B411="-"),"-",SUM(B36,B411))</f>
        <v>-</v>
      </c>
      <c r="C486" s="101" t="str">
        <f t="shared" si="145"/>
        <v>-</v>
      </c>
      <c r="D486" s="101">
        <f t="shared" si="145"/>
        <v>9419</v>
      </c>
      <c r="E486" s="101">
        <f t="shared" si="145"/>
        <v>13787</v>
      </c>
      <c r="F486" s="101">
        <f t="shared" si="145"/>
        <v>33943</v>
      </c>
      <c r="G486" s="101">
        <f t="shared" si="145"/>
        <v>9772</v>
      </c>
      <c r="H486" s="101">
        <f t="shared" si="145"/>
        <v>2592</v>
      </c>
      <c r="I486" s="101">
        <f t="shared" si="145"/>
        <v>4667</v>
      </c>
      <c r="J486" s="101">
        <f t="shared" si="145"/>
        <v>869</v>
      </c>
      <c r="K486" s="101" t="str">
        <f t="shared" si="145"/>
        <v>-</v>
      </c>
      <c r="L486" s="101">
        <f t="shared" si="145"/>
        <v>75049</v>
      </c>
      <c r="N486" s="101" t="str">
        <f t="shared" si="144"/>
        <v>-</v>
      </c>
      <c r="O486" s="101">
        <f t="shared" si="144"/>
        <v>275150</v>
      </c>
      <c r="P486" s="101">
        <f t="shared" si="144"/>
        <v>34896</v>
      </c>
      <c r="Q486" s="101">
        <f t="shared" si="144"/>
        <v>8346</v>
      </c>
      <c r="R486" s="101" t="str">
        <f t="shared" si="144"/>
        <v>-</v>
      </c>
      <c r="S486" s="101">
        <f t="shared" si="144"/>
        <v>318392</v>
      </c>
    </row>
    <row r="487" spans="1:19">
      <c r="A487" s="68">
        <v>1984</v>
      </c>
      <c r="B487" s="101" t="str">
        <f t="shared" ref="B487:L487" si="146">IF(AND(B37="-",B412="-"),"-",SUM(B37,B412))</f>
        <v>-</v>
      </c>
      <c r="C487" s="101" t="str">
        <f t="shared" si="146"/>
        <v>-</v>
      </c>
      <c r="D487" s="101">
        <f t="shared" si="146"/>
        <v>2487</v>
      </c>
      <c r="E487" s="101">
        <f t="shared" si="146"/>
        <v>2456</v>
      </c>
      <c r="F487" s="101">
        <f t="shared" si="146"/>
        <v>17564</v>
      </c>
      <c r="G487" s="101">
        <f t="shared" si="146"/>
        <v>36826</v>
      </c>
      <c r="H487" s="101">
        <f t="shared" si="146"/>
        <v>741</v>
      </c>
      <c r="I487" s="101">
        <f t="shared" si="146"/>
        <v>956</v>
      </c>
      <c r="J487" s="101">
        <f t="shared" si="146"/>
        <v>905</v>
      </c>
      <c r="K487" s="101" t="str">
        <f t="shared" si="146"/>
        <v>-</v>
      </c>
      <c r="L487" s="101">
        <f t="shared" si="146"/>
        <v>61935</v>
      </c>
      <c r="N487" s="101" t="str">
        <f t="shared" si="144"/>
        <v>-</v>
      </c>
      <c r="O487" s="101" t="str">
        <f t="shared" si="144"/>
        <v>-</v>
      </c>
      <c r="P487" s="101">
        <f t="shared" si="144"/>
        <v>13649</v>
      </c>
      <c r="Q487" s="101" t="str">
        <f t="shared" si="144"/>
        <v>-</v>
      </c>
      <c r="R487" s="101" t="str">
        <f t="shared" si="144"/>
        <v>-</v>
      </c>
      <c r="S487" s="101">
        <f t="shared" si="144"/>
        <v>13649</v>
      </c>
    </row>
    <row r="488" spans="1:19">
      <c r="A488" s="68">
        <v>1985</v>
      </c>
      <c r="B488" s="101" t="str">
        <f t="shared" ref="B488:L488" si="147">IF(AND(B38="-",B413="-"),"-",SUM(B38,B413))</f>
        <v>-</v>
      </c>
      <c r="C488" s="101" t="str">
        <f t="shared" si="147"/>
        <v>-</v>
      </c>
      <c r="D488" s="101">
        <f t="shared" si="147"/>
        <v>38390</v>
      </c>
      <c r="E488" s="101">
        <f t="shared" si="147"/>
        <v>14927</v>
      </c>
      <c r="F488" s="101">
        <f t="shared" si="147"/>
        <v>68776</v>
      </c>
      <c r="G488" s="101">
        <f t="shared" si="147"/>
        <v>63000</v>
      </c>
      <c r="H488" s="101">
        <f t="shared" si="147"/>
        <v>21484</v>
      </c>
      <c r="I488" s="101">
        <f t="shared" si="147"/>
        <v>4875</v>
      </c>
      <c r="J488" s="101">
        <f t="shared" si="147"/>
        <v>1353</v>
      </c>
      <c r="K488" s="101" t="str">
        <f t="shared" si="147"/>
        <v>-</v>
      </c>
      <c r="L488" s="101">
        <f t="shared" si="147"/>
        <v>212805</v>
      </c>
      <c r="N488" s="101" t="str">
        <f t="shared" si="144"/>
        <v>-</v>
      </c>
      <c r="O488" s="101">
        <f t="shared" si="144"/>
        <v>43870</v>
      </c>
      <c r="P488" s="101">
        <f t="shared" si="144"/>
        <v>18257</v>
      </c>
      <c r="Q488" s="101" t="str">
        <f t="shared" si="144"/>
        <v>-</v>
      </c>
      <c r="R488" s="101" t="str">
        <f t="shared" si="144"/>
        <v>-</v>
      </c>
      <c r="S488" s="101">
        <f t="shared" si="144"/>
        <v>62127</v>
      </c>
    </row>
    <row r="489" spans="1:19">
      <c r="A489" s="64">
        <v>1986</v>
      </c>
      <c r="B489" s="101" t="str">
        <f t="shared" ref="B489:L489" si="148">IF(AND(B39="-",B414="-"),"-",SUM(B39,B414))</f>
        <v>-</v>
      </c>
      <c r="C489" s="101" t="str">
        <f t="shared" si="148"/>
        <v>-</v>
      </c>
      <c r="D489" s="101">
        <f t="shared" si="148"/>
        <v>36875</v>
      </c>
      <c r="E489" s="101">
        <f t="shared" si="148"/>
        <v>49965</v>
      </c>
      <c r="F489" s="101">
        <f t="shared" si="148"/>
        <v>138114</v>
      </c>
      <c r="G489" s="101">
        <f t="shared" si="148"/>
        <v>115615</v>
      </c>
      <c r="H489" s="101">
        <f t="shared" si="148"/>
        <v>33955</v>
      </c>
      <c r="I489" s="101">
        <f t="shared" si="148"/>
        <v>26722</v>
      </c>
      <c r="J489" s="101">
        <f t="shared" si="148"/>
        <v>624</v>
      </c>
      <c r="K489" s="101" t="str">
        <f t="shared" si="148"/>
        <v>-</v>
      </c>
      <c r="L489" s="101">
        <f t="shared" si="148"/>
        <v>401870</v>
      </c>
      <c r="N489" s="101">
        <f t="shared" si="144"/>
        <v>12028</v>
      </c>
      <c r="O489" s="101">
        <f t="shared" si="144"/>
        <v>382357</v>
      </c>
      <c r="P489" s="101">
        <f t="shared" si="144"/>
        <v>46063</v>
      </c>
      <c r="Q489" s="101" t="str">
        <f t="shared" si="144"/>
        <v>-</v>
      </c>
      <c r="R489" s="101" t="str">
        <f t="shared" si="144"/>
        <v>-</v>
      </c>
      <c r="S489" s="101">
        <f t="shared" si="144"/>
        <v>440448</v>
      </c>
    </row>
    <row r="490" spans="1:19">
      <c r="A490" s="64">
        <v>1987</v>
      </c>
      <c r="B490" s="101" t="str">
        <f t="shared" ref="B490:L490" si="149">IF(AND(B40="-",B415="-"),"-",SUM(B40,B415))</f>
        <v>-</v>
      </c>
      <c r="C490" s="101" t="str">
        <f t="shared" si="149"/>
        <v>-</v>
      </c>
      <c r="D490" s="101">
        <f t="shared" si="149"/>
        <v>41231</v>
      </c>
      <c r="E490" s="101">
        <f t="shared" si="149"/>
        <v>48579</v>
      </c>
      <c r="F490" s="101">
        <f t="shared" si="149"/>
        <v>271046</v>
      </c>
      <c r="G490" s="101">
        <f t="shared" si="149"/>
        <v>82750</v>
      </c>
      <c r="H490" s="101">
        <f t="shared" si="149"/>
        <v>61039</v>
      </c>
      <c r="I490" s="101">
        <f t="shared" si="149"/>
        <v>17255</v>
      </c>
      <c r="J490" s="101">
        <f t="shared" si="149"/>
        <v>1916</v>
      </c>
      <c r="K490" s="101" t="str">
        <f t="shared" si="149"/>
        <v>-</v>
      </c>
      <c r="L490" s="101">
        <f t="shared" si="149"/>
        <v>523816</v>
      </c>
      <c r="N490" s="101">
        <f t="shared" si="144"/>
        <v>4117</v>
      </c>
      <c r="O490" s="101">
        <f t="shared" si="144"/>
        <v>262605</v>
      </c>
      <c r="P490" s="101">
        <f t="shared" si="144"/>
        <v>58754</v>
      </c>
      <c r="Q490" s="101">
        <f t="shared" si="144"/>
        <v>20776</v>
      </c>
      <c r="R490" s="101" t="str">
        <f t="shared" si="144"/>
        <v>-</v>
      </c>
      <c r="S490" s="101">
        <f t="shared" si="144"/>
        <v>346252</v>
      </c>
    </row>
    <row r="491" spans="1:19">
      <c r="A491" s="64">
        <v>1988</v>
      </c>
      <c r="B491" s="101" t="str">
        <f t="shared" ref="B491:L491" si="150">IF(AND(B41="-",B416="-"),"-",SUM(B41,B416))</f>
        <v>-</v>
      </c>
      <c r="C491" s="101" t="str">
        <f t="shared" si="150"/>
        <v>-</v>
      </c>
      <c r="D491" s="101">
        <f t="shared" si="150"/>
        <v>57907</v>
      </c>
      <c r="E491" s="101">
        <f t="shared" si="150"/>
        <v>89479</v>
      </c>
      <c r="F491" s="101">
        <f t="shared" si="150"/>
        <v>110298</v>
      </c>
      <c r="G491" s="101">
        <f t="shared" si="150"/>
        <v>128960</v>
      </c>
      <c r="H491" s="101">
        <f t="shared" si="150"/>
        <v>31671</v>
      </c>
      <c r="I491" s="101">
        <f t="shared" si="150"/>
        <v>43426</v>
      </c>
      <c r="J491" s="101">
        <f t="shared" si="150"/>
        <v>1851</v>
      </c>
      <c r="K491" s="101" t="str">
        <f t="shared" si="150"/>
        <v>-</v>
      </c>
      <c r="L491" s="101">
        <f t="shared" si="150"/>
        <v>463592</v>
      </c>
      <c r="N491" s="101">
        <f t="shared" si="144"/>
        <v>1250</v>
      </c>
      <c r="O491" s="101">
        <f t="shared" si="144"/>
        <v>387467</v>
      </c>
      <c r="P491" s="101">
        <f t="shared" si="144"/>
        <v>233688</v>
      </c>
      <c r="Q491" s="101" t="str">
        <f t="shared" si="144"/>
        <v>-</v>
      </c>
      <c r="R491" s="101" t="str">
        <f t="shared" si="144"/>
        <v>-</v>
      </c>
      <c r="S491" s="101">
        <f t="shared" si="144"/>
        <v>622405</v>
      </c>
    </row>
    <row r="492" spans="1:19">
      <c r="A492" s="64">
        <v>1989</v>
      </c>
      <c r="B492" s="101" t="str">
        <f t="shared" ref="B492:L492" si="151">IF(AND(B42="-",B417="-"),"-",SUM(B42,B417))</f>
        <v>-</v>
      </c>
      <c r="C492" s="101" t="str">
        <f t="shared" si="151"/>
        <v>-</v>
      </c>
      <c r="D492" s="101">
        <f t="shared" si="151"/>
        <v>87870</v>
      </c>
      <c r="E492" s="101">
        <f t="shared" si="151"/>
        <v>74508</v>
      </c>
      <c r="F492" s="101">
        <f t="shared" si="151"/>
        <v>70238</v>
      </c>
      <c r="G492" s="101">
        <f t="shared" si="151"/>
        <v>76932</v>
      </c>
      <c r="H492" s="101">
        <f t="shared" si="151"/>
        <v>24642</v>
      </c>
      <c r="I492" s="101">
        <f t="shared" si="151"/>
        <v>16878</v>
      </c>
      <c r="J492" s="101">
        <f t="shared" si="151"/>
        <v>2178</v>
      </c>
      <c r="K492" s="101" t="str">
        <f t="shared" si="151"/>
        <v>-</v>
      </c>
      <c r="L492" s="101">
        <f t="shared" si="151"/>
        <v>353246</v>
      </c>
      <c r="N492" s="101">
        <f t="shared" si="144"/>
        <v>1004</v>
      </c>
      <c r="O492" s="101">
        <f t="shared" si="144"/>
        <v>372173</v>
      </c>
      <c r="P492" s="101">
        <f t="shared" si="144"/>
        <v>77014</v>
      </c>
      <c r="Q492" s="101">
        <f t="shared" si="144"/>
        <v>5527</v>
      </c>
      <c r="R492" s="101" t="str">
        <f t="shared" si="144"/>
        <v>-</v>
      </c>
      <c r="S492" s="101">
        <f t="shared" si="144"/>
        <v>455718</v>
      </c>
    </row>
    <row r="493" spans="1:19">
      <c r="A493" s="64">
        <v>1990</v>
      </c>
      <c r="B493" s="101" t="str">
        <f t="shared" ref="B493:L493" si="152">IF(AND(B43="-",B418="-"),"-",SUM(B43,B418))</f>
        <v>-</v>
      </c>
      <c r="C493" s="101" t="str">
        <f t="shared" si="152"/>
        <v>-</v>
      </c>
      <c r="D493" s="101">
        <f t="shared" si="152"/>
        <v>15567</v>
      </c>
      <c r="E493" s="101">
        <f t="shared" si="152"/>
        <v>32646</v>
      </c>
      <c r="F493" s="101">
        <f t="shared" si="152"/>
        <v>119364</v>
      </c>
      <c r="G493" s="101">
        <f t="shared" si="152"/>
        <v>52037</v>
      </c>
      <c r="H493" s="101">
        <f t="shared" si="152"/>
        <v>8259</v>
      </c>
      <c r="I493" s="101">
        <f t="shared" si="152"/>
        <v>4236</v>
      </c>
      <c r="J493" s="101" t="str">
        <f t="shared" si="152"/>
        <v>-</v>
      </c>
      <c r="K493" s="101" t="str">
        <f t="shared" si="152"/>
        <v>-</v>
      </c>
      <c r="L493" s="101">
        <f t="shared" si="152"/>
        <v>232109</v>
      </c>
      <c r="N493" s="101">
        <f t="shared" si="144"/>
        <v>99</v>
      </c>
      <c r="O493" s="101">
        <f t="shared" si="144"/>
        <v>80281</v>
      </c>
      <c r="P493" s="101">
        <f t="shared" si="144"/>
        <v>33675</v>
      </c>
      <c r="Q493" s="101">
        <f t="shared" si="144"/>
        <v>7034</v>
      </c>
      <c r="R493" s="101">
        <f t="shared" si="144"/>
        <v>304</v>
      </c>
      <c r="S493" s="101">
        <f t="shared" si="144"/>
        <v>121393</v>
      </c>
    </row>
    <row r="494" spans="1:19">
      <c r="A494" s="64">
        <v>1991</v>
      </c>
      <c r="B494" s="101" t="str">
        <f t="shared" ref="B494:L494" si="153">IF(AND(B44="-",B419="-"),"-",SUM(B44,B419))</f>
        <v>-</v>
      </c>
      <c r="C494" s="101" t="str">
        <f t="shared" si="153"/>
        <v>-</v>
      </c>
      <c r="D494" s="101">
        <f t="shared" si="153"/>
        <v>3601</v>
      </c>
      <c r="E494" s="101">
        <f t="shared" si="153"/>
        <v>12597</v>
      </c>
      <c r="F494" s="101">
        <f t="shared" si="153"/>
        <v>15428</v>
      </c>
      <c r="G494" s="101">
        <f t="shared" si="153"/>
        <v>12047</v>
      </c>
      <c r="H494" s="101">
        <f t="shared" si="153"/>
        <v>18335</v>
      </c>
      <c r="I494" s="101">
        <f t="shared" si="153"/>
        <v>12439</v>
      </c>
      <c r="J494" s="101" t="str">
        <f t="shared" si="153"/>
        <v>-</v>
      </c>
      <c r="K494" s="101" t="str">
        <f t="shared" si="153"/>
        <v>-</v>
      </c>
      <c r="L494" s="101">
        <f t="shared" si="153"/>
        <v>74447</v>
      </c>
      <c r="N494" s="101">
        <f t="shared" si="144"/>
        <v>91249</v>
      </c>
      <c r="O494" s="101">
        <f t="shared" si="144"/>
        <v>188757</v>
      </c>
      <c r="P494" s="101">
        <f t="shared" si="144"/>
        <v>21629</v>
      </c>
      <c r="Q494" s="101">
        <f t="shared" si="144"/>
        <v>5160</v>
      </c>
      <c r="R494" s="101" t="str">
        <f t="shared" si="144"/>
        <v>-</v>
      </c>
      <c r="S494" s="101">
        <f t="shared" si="144"/>
        <v>306795</v>
      </c>
    </row>
    <row r="495" spans="1:19">
      <c r="A495" s="64">
        <v>1992</v>
      </c>
      <c r="B495" s="101" t="str">
        <f t="shared" ref="B495:L495" si="154">IF(AND(B45="-",B420="-"),"-",SUM(B45,B420))</f>
        <v>-</v>
      </c>
      <c r="C495" s="101" t="str">
        <f t="shared" si="154"/>
        <v>-</v>
      </c>
      <c r="D495" s="101">
        <f t="shared" si="154"/>
        <v>21020</v>
      </c>
      <c r="E495" s="101">
        <f t="shared" si="154"/>
        <v>925</v>
      </c>
      <c r="F495" s="101">
        <f t="shared" si="154"/>
        <v>31606</v>
      </c>
      <c r="G495" s="101">
        <f t="shared" si="154"/>
        <v>26160</v>
      </c>
      <c r="H495" s="101">
        <f t="shared" si="154"/>
        <v>10757</v>
      </c>
      <c r="I495" s="101">
        <f t="shared" si="154"/>
        <v>19272</v>
      </c>
      <c r="J495" s="101" t="str">
        <f t="shared" si="154"/>
        <v>-</v>
      </c>
      <c r="K495" s="101" t="str">
        <f t="shared" si="154"/>
        <v>-</v>
      </c>
      <c r="L495" s="101">
        <f t="shared" si="154"/>
        <v>109740</v>
      </c>
      <c r="N495" s="101" t="str">
        <f t="shared" ref="N495:S504" si="155">IF(AND(N45="-",N420="-"),"-",SUM(N45,N420))</f>
        <v>-</v>
      </c>
      <c r="O495" s="101">
        <f t="shared" si="155"/>
        <v>23726</v>
      </c>
      <c r="P495" s="101">
        <f t="shared" si="155"/>
        <v>25900</v>
      </c>
      <c r="Q495" s="101" t="str">
        <f t="shared" si="155"/>
        <v>-</v>
      </c>
      <c r="R495" s="101">
        <f t="shared" si="155"/>
        <v>12</v>
      </c>
      <c r="S495" s="101">
        <f t="shared" si="155"/>
        <v>49638</v>
      </c>
    </row>
    <row r="496" spans="1:19">
      <c r="A496" s="64">
        <v>1993</v>
      </c>
      <c r="B496" s="101" t="str">
        <f t="shared" ref="B496:L496" si="156">IF(AND(B46="-",B421="-"),"-",SUM(B46,B421))</f>
        <v>-</v>
      </c>
      <c r="C496" s="101" t="str">
        <f t="shared" si="156"/>
        <v>-</v>
      </c>
      <c r="D496" s="101">
        <f t="shared" si="156"/>
        <v>20564</v>
      </c>
      <c r="E496" s="101">
        <f t="shared" si="156"/>
        <v>14736</v>
      </c>
      <c r="F496" s="101">
        <f t="shared" si="156"/>
        <v>12989</v>
      </c>
      <c r="G496" s="101">
        <f t="shared" si="156"/>
        <v>10473</v>
      </c>
      <c r="H496" s="101">
        <f t="shared" si="156"/>
        <v>15643</v>
      </c>
      <c r="I496" s="101">
        <f t="shared" si="156"/>
        <v>6454</v>
      </c>
      <c r="J496" s="101">
        <f t="shared" si="156"/>
        <v>658</v>
      </c>
      <c r="K496" s="101" t="str">
        <f t="shared" si="156"/>
        <v>-</v>
      </c>
      <c r="L496" s="101">
        <f t="shared" si="156"/>
        <v>81517</v>
      </c>
      <c r="N496" s="101" t="str">
        <f t="shared" si="155"/>
        <v>-</v>
      </c>
      <c r="O496" s="101">
        <f t="shared" si="155"/>
        <v>207</v>
      </c>
      <c r="P496" s="101">
        <f t="shared" si="155"/>
        <v>582</v>
      </c>
      <c r="Q496" s="101">
        <f t="shared" si="155"/>
        <v>853</v>
      </c>
      <c r="R496" s="101">
        <f t="shared" si="155"/>
        <v>25</v>
      </c>
      <c r="S496" s="101">
        <f t="shared" si="155"/>
        <v>1667</v>
      </c>
    </row>
    <row r="497" spans="1:19">
      <c r="A497" s="64">
        <v>1994</v>
      </c>
      <c r="B497" s="101" t="str">
        <f t="shared" ref="B497:L497" si="157">IF(AND(B47="-",B422="-"),"-",SUM(B47,B422))</f>
        <v>-</v>
      </c>
      <c r="C497" s="101" t="str">
        <f t="shared" si="157"/>
        <v>-</v>
      </c>
      <c r="D497" s="101">
        <f t="shared" si="157"/>
        <v>7885</v>
      </c>
      <c r="E497" s="101">
        <f t="shared" si="157"/>
        <v>8906</v>
      </c>
      <c r="F497" s="101" t="str">
        <f t="shared" si="157"/>
        <v>-</v>
      </c>
      <c r="G497" s="101">
        <f t="shared" si="157"/>
        <v>234</v>
      </c>
      <c r="H497" s="101">
        <f t="shared" si="157"/>
        <v>1239</v>
      </c>
      <c r="I497" s="101">
        <f t="shared" si="157"/>
        <v>6588</v>
      </c>
      <c r="J497" s="101">
        <f t="shared" si="157"/>
        <v>378</v>
      </c>
      <c r="K497" s="101" t="str">
        <f t="shared" si="157"/>
        <v>-</v>
      </c>
      <c r="L497" s="101">
        <f t="shared" si="157"/>
        <v>25230</v>
      </c>
      <c r="N497" s="101" t="str">
        <f t="shared" si="155"/>
        <v>-</v>
      </c>
      <c r="O497" s="101" t="str">
        <f t="shared" si="155"/>
        <v>-</v>
      </c>
      <c r="P497" s="101" t="str">
        <f t="shared" si="155"/>
        <v>-</v>
      </c>
      <c r="Q497" s="101" t="str">
        <f t="shared" si="155"/>
        <v>-</v>
      </c>
      <c r="R497" s="101" t="str">
        <f t="shared" si="155"/>
        <v>-</v>
      </c>
      <c r="S497" s="101" t="str">
        <f t="shared" si="155"/>
        <v>-</v>
      </c>
    </row>
    <row r="498" spans="1:19">
      <c r="A498" s="64">
        <v>1995</v>
      </c>
      <c r="B498" s="101" t="str">
        <f t="shared" ref="B498:L498" si="158">IF(AND(B48="-",B423="-"),"-",SUM(B48,B423))</f>
        <v>-</v>
      </c>
      <c r="C498" s="101" t="str">
        <f t="shared" si="158"/>
        <v>-</v>
      </c>
      <c r="D498" s="101">
        <f t="shared" si="158"/>
        <v>10907</v>
      </c>
      <c r="E498" s="101">
        <f t="shared" si="158"/>
        <v>35866</v>
      </c>
      <c r="F498" s="101">
        <f t="shared" si="158"/>
        <v>1682</v>
      </c>
      <c r="G498" s="101">
        <f t="shared" si="158"/>
        <v>97878</v>
      </c>
      <c r="H498" s="101">
        <f t="shared" si="158"/>
        <v>38547</v>
      </c>
      <c r="I498" s="101">
        <f t="shared" si="158"/>
        <v>28585</v>
      </c>
      <c r="J498" s="101">
        <f t="shared" si="158"/>
        <v>324</v>
      </c>
      <c r="K498" s="101" t="str">
        <f t="shared" si="158"/>
        <v>-</v>
      </c>
      <c r="L498" s="101">
        <f t="shared" si="158"/>
        <v>213789</v>
      </c>
      <c r="N498" s="101" t="str">
        <f t="shared" si="155"/>
        <v>-</v>
      </c>
      <c r="O498" s="101" t="str">
        <f t="shared" si="155"/>
        <v>-</v>
      </c>
      <c r="P498" s="101" t="str">
        <f t="shared" si="155"/>
        <v>-</v>
      </c>
      <c r="Q498" s="101" t="str">
        <f t="shared" si="155"/>
        <v>-</v>
      </c>
      <c r="R498" s="101" t="str">
        <f t="shared" si="155"/>
        <v>-</v>
      </c>
      <c r="S498" s="101" t="str">
        <f t="shared" si="155"/>
        <v>-</v>
      </c>
    </row>
    <row r="499" spans="1:19">
      <c r="A499" s="64">
        <v>1996</v>
      </c>
      <c r="B499" s="101" t="str">
        <f t="shared" ref="B499:L499" si="159">IF(AND(B49="-",B424="-"),"-",SUM(B49,B424))</f>
        <v>-</v>
      </c>
      <c r="C499" s="101" t="str">
        <f t="shared" si="159"/>
        <v>-</v>
      </c>
      <c r="D499" s="101">
        <f t="shared" si="159"/>
        <v>28506</v>
      </c>
      <c r="E499" s="101">
        <f t="shared" si="159"/>
        <v>41500</v>
      </c>
      <c r="F499" s="101" t="str">
        <f t="shared" si="159"/>
        <v>-</v>
      </c>
      <c r="G499" s="101">
        <f t="shared" si="159"/>
        <v>63464</v>
      </c>
      <c r="H499" s="101">
        <f t="shared" si="159"/>
        <v>25967</v>
      </c>
      <c r="I499" s="101">
        <f t="shared" si="159"/>
        <v>14927</v>
      </c>
      <c r="J499" s="101">
        <f t="shared" si="159"/>
        <v>845</v>
      </c>
      <c r="K499" s="101" t="str">
        <f t="shared" si="159"/>
        <v>-</v>
      </c>
      <c r="L499" s="101">
        <f t="shared" si="159"/>
        <v>175209</v>
      </c>
      <c r="N499" s="101">
        <f t="shared" si="155"/>
        <v>8</v>
      </c>
      <c r="O499" s="101" t="str">
        <f t="shared" si="155"/>
        <v>-</v>
      </c>
      <c r="P499" s="101" t="str">
        <f t="shared" si="155"/>
        <v>-</v>
      </c>
      <c r="Q499" s="101" t="str">
        <f t="shared" si="155"/>
        <v>-</v>
      </c>
      <c r="R499" s="101" t="str">
        <f t="shared" si="155"/>
        <v>-</v>
      </c>
      <c r="S499" s="101">
        <f t="shared" si="155"/>
        <v>8</v>
      </c>
    </row>
    <row r="500" spans="1:19">
      <c r="A500" s="64">
        <v>1997</v>
      </c>
      <c r="B500" s="101" t="str">
        <f t="shared" ref="B500:L500" si="160">IF(AND(B50="-",B425="-"),"-",SUM(B50,B425))</f>
        <v>-</v>
      </c>
      <c r="C500" s="101">
        <f t="shared" si="160"/>
        <v>4493</v>
      </c>
      <c r="D500" s="101">
        <f t="shared" si="160"/>
        <v>33391</v>
      </c>
      <c r="E500" s="101">
        <f t="shared" si="160"/>
        <v>35384</v>
      </c>
      <c r="F500" s="101" t="str">
        <f t="shared" si="160"/>
        <v>-</v>
      </c>
      <c r="G500" s="101">
        <f t="shared" si="160"/>
        <v>44843</v>
      </c>
      <c r="H500" s="101">
        <f t="shared" si="160"/>
        <v>25786</v>
      </c>
      <c r="I500" s="101">
        <f t="shared" si="160"/>
        <v>5370</v>
      </c>
      <c r="J500" s="101">
        <f t="shared" si="160"/>
        <v>492</v>
      </c>
      <c r="K500" s="101" t="str">
        <f t="shared" si="160"/>
        <v>-</v>
      </c>
      <c r="L500" s="101">
        <f t="shared" si="160"/>
        <v>149759</v>
      </c>
      <c r="N500" s="101" t="str">
        <f t="shared" si="155"/>
        <v>-</v>
      </c>
      <c r="O500" s="101" t="str">
        <f t="shared" si="155"/>
        <v>-</v>
      </c>
      <c r="P500" s="101" t="str">
        <f t="shared" si="155"/>
        <v>-</v>
      </c>
      <c r="Q500" s="101" t="str">
        <f t="shared" si="155"/>
        <v>-</v>
      </c>
      <c r="R500" s="101" t="str">
        <f t="shared" si="155"/>
        <v>-</v>
      </c>
      <c r="S500" s="101" t="str">
        <f t="shared" si="155"/>
        <v>-</v>
      </c>
    </row>
    <row r="501" spans="1:19">
      <c r="A501" s="64">
        <v>1998</v>
      </c>
      <c r="B501" s="101" t="str">
        <f t="shared" ref="B501:L501" si="161">IF(AND(B51="-",B426="-"),"-",SUM(B51,B426))</f>
        <v>-</v>
      </c>
      <c r="C501" s="101">
        <f t="shared" si="161"/>
        <v>19953</v>
      </c>
      <c r="D501" s="101">
        <f t="shared" si="161"/>
        <v>39740</v>
      </c>
      <c r="E501" s="101">
        <f t="shared" si="161"/>
        <v>33749</v>
      </c>
      <c r="F501" s="101" t="str">
        <f t="shared" si="161"/>
        <v>-</v>
      </c>
      <c r="G501" s="101">
        <f t="shared" si="161"/>
        <v>20950</v>
      </c>
      <c r="H501" s="101">
        <f t="shared" si="161"/>
        <v>4952</v>
      </c>
      <c r="I501" s="101">
        <f t="shared" si="161"/>
        <v>3967</v>
      </c>
      <c r="J501" s="101">
        <f t="shared" si="161"/>
        <v>900</v>
      </c>
      <c r="K501" s="101" t="str">
        <f t="shared" si="161"/>
        <v>-</v>
      </c>
      <c r="L501" s="101">
        <f t="shared" si="161"/>
        <v>124211</v>
      </c>
      <c r="N501" s="101" t="str">
        <f t="shared" si="155"/>
        <v>-</v>
      </c>
      <c r="O501" s="101" t="str">
        <f t="shared" si="155"/>
        <v>-</v>
      </c>
      <c r="P501" s="101" t="str">
        <f t="shared" si="155"/>
        <v>-</v>
      </c>
      <c r="Q501" s="101" t="str">
        <f t="shared" si="155"/>
        <v>-</v>
      </c>
      <c r="R501" s="101" t="str">
        <f t="shared" si="155"/>
        <v>-</v>
      </c>
      <c r="S501" s="101" t="str">
        <f t="shared" si="155"/>
        <v>-</v>
      </c>
    </row>
    <row r="502" spans="1:19">
      <c r="A502" s="64">
        <v>1999</v>
      </c>
      <c r="B502" s="101" t="str">
        <f t="shared" ref="B502:L502" si="162">IF(AND(B52="-",B427="-"),"-",SUM(B52,B427))</f>
        <v>-</v>
      </c>
      <c r="C502" s="101">
        <f t="shared" si="162"/>
        <v>826</v>
      </c>
      <c r="D502" s="101">
        <f t="shared" si="162"/>
        <v>6056</v>
      </c>
      <c r="E502" s="101">
        <f t="shared" si="162"/>
        <v>23462</v>
      </c>
      <c r="F502" s="101">
        <f t="shared" si="162"/>
        <v>8095</v>
      </c>
      <c r="G502" s="101">
        <f t="shared" si="162"/>
        <v>18064</v>
      </c>
      <c r="H502" s="101">
        <f t="shared" si="162"/>
        <v>1934</v>
      </c>
      <c r="I502" s="101">
        <f t="shared" si="162"/>
        <v>2816</v>
      </c>
      <c r="J502" s="101">
        <f t="shared" si="162"/>
        <v>1237</v>
      </c>
      <c r="K502" s="101">
        <f t="shared" si="162"/>
        <v>43</v>
      </c>
      <c r="L502" s="101">
        <f t="shared" si="162"/>
        <v>62533</v>
      </c>
      <c r="N502" s="101" t="str">
        <f t="shared" si="155"/>
        <v>-</v>
      </c>
      <c r="O502" s="101" t="str">
        <f t="shared" si="155"/>
        <v>-</v>
      </c>
      <c r="P502" s="101" t="str">
        <f t="shared" si="155"/>
        <v>-</v>
      </c>
      <c r="Q502" s="101" t="str">
        <f t="shared" si="155"/>
        <v>-</v>
      </c>
      <c r="R502" s="101" t="str">
        <f t="shared" si="155"/>
        <v>-</v>
      </c>
      <c r="S502" s="101" t="str">
        <f t="shared" si="155"/>
        <v>-</v>
      </c>
    </row>
    <row r="503" spans="1:19">
      <c r="A503" s="64">
        <v>2000</v>
      </c>
      <c r="B503" s="101" t="str">
        <f t="shared" ref="B503:L503" si="163">IF(AND(B53="-",B428="-"),"-",SUM(B53,B428))</f>
        <v>-</v>
      </c>
      <c r="C503" s="101">
        <f t="shared" si="163"/>
        <v>1187</v>
      </c>
      <c r="D503" s="101">
        <f t="shared" si="163"/>
        <v>6094</v>
      </c>
      <c r="E503" s="101">
        <f t="shared" si="163"/>
        <v>11677</v>
      </c>
      <c r="F503" s="101">
        <f t="shared" si="163"/>
        <v>19664</v>
      </c>
      <c r="G503" s="101">
        <f t="shared" si="163"/>
        <v>50698</v>
      </c>
      <c r="H503" s="101">
        <f t="shared" si="163"/>
        <v>31583</v>
      </c>
      <c r="I503" s="101">
        <f t="shared" si="163"/>
        <v>13096</v>
      </c>
      <c r="J503" s="101">
        <f t="shared" si="163"/>
        <v>1537</v>
      </c>
      <c r="K503" s="101">
        <f t="shared" si="163"/>
        <v>367</v>
      </c>
      <c r="L503" s="101">
        <f t="shared" si="163"/>
        <v>135903</v>
      </c>
      <c r="N503" s="101" t="str">
        <f t="shared" si="155"/>
        <v>-</v>
      </c>
      <c r="O503" s="101" t="str">
        <f t="shared" si="155"/>
        <v>-</v>
      </c>
      <c r="P503" s="101">
        <f t="shared" si="155"/>
        <v>11600</v>
      </c>
      <c r="Q503" s="101">
        <f t="shared" si="155"/>
        <v>658</v>
      </c>
      <c r="R503" s="101" t="str">
        <f t="shared" si="155"/>
        <v>-</v>
      </c>
      <c r="S503" s="101">
        <f t="shared" si="155"/>
        <v>12258</v>
      </c>
    </row>
    <row r="504" spans="1:19">
      <c r="A504" s="64">
        <v>2001</v>
      </c>
      <c r="B504" s="101" t="str">
        <f t="shared" ref="B504:L504" si="164">IF(AND(B54="-",B429="-"),"-",SUM(B54,B429))</f>
        <v>-</v>
      </c>
      <c r="C504" s="101">
        <f t="shared" si="164"/>
        <v>18536</v>
      </c>
      <c r="D504" s="101">
        <f t="shared" si="164"/>
        <v>61165</v>
      </c>
      <c r="E504" s="101">
        <f t="shared" si="164"/>
        <v>44992</v>
      </c>
      <c r="F504" s="101">
        <f t="shared" si="164"/>
        <v>38464</v>
      </c>
      <c r="G504" s="101">
        <f t="shared" si="164"/>
        <v>62750</v>
      </c>
      <c r="H504" s="101">
        <f t="shared" si="164"/>
        <v>31850</v>
      </c>
      <c r="I504" s="101">
        <f t="shared" si="164"/>
        <v>15840</v>
      </c>
      <c r="J504" s="101">
        <f t="shared" si="164"/>
        <v>1345</v>
      </c>
      <c r="K504" s="101">
        <f t="shared" si="164"/>
        <v>21</v>
      </c>
      <c r="L504" s="101">
        <f t="shared" si="164"/>
        <v>274963</v>
      </c>
      <c r="N504" s="101" t="str">
        <f t="shared" si="155"/>
        <v>-</v>
      </c>
      <c r="O504" s="101">
        <f t="shared" si="155"/>
        <v>3701</v>
      </c>
      <c r="P504" s="101">
        <f t="shared" si="155"/>
        <v>3376</v>
      </c>
      <c r="Q504" s="101">
        <f t="shared" si="155"/>
        <v>2256</v>
      </c>
      <c r="R504" s="101" t="str">
        <f t="shared" si="155"/>
        <v>-</v>
      </c>
      <c r="S504" s="101">
        <f t="shared" si="155"/>
        <v>9333</v>
      </c>
    </row>
    <row r="505" spans="1:19">
      <c r="A505" s="64">
        <v>2002</v>
      </c>
      <c r="B505" s="101">
        <f t="shared" ref="B505:L505" si="165">IF(AND(B55="-",B430="-"),"-",SUM(B55,B430))</f>
        <v>6667</v>
      </c>
      <c r="C505" s="101">
        <f t="shared" si="165"/>
        <v>10689</v>
      </c>
      <c r="D505" s="101">
        <f t="shared" si="165"/>
        <v>24425</v>
      </c>
      <c r="E505" s="101">
        <f t="shared" si="165"/>
        <v>64022</v>
      </c>
      <c r="F505" s="101">
        <f t="shared" si="165"/>
        <v>18019</v>
      </c>
      <c r="G505" s="101">
        <f t="shared" si="165"/>
        <v>34139</v>
      </c>
      <c r="H505" s="101">
        <f t="shared" si="165"/>
        <v>61166</v>
      </c>
      <c r="I505" s="101">
        <f t="shared" si="165"/>
        <v>83742</v>
      </c>
      <c r="J505" s="101">
        <f t="shared" si="165"/>
        <v>1255</v>
      </c>
      <c r="K505" s="101">
        <f t="shared" si="165"/>
        <v>65</v>
      </c>
      <c r="L505" s="101">
        <f t="shared" si="165"/>
        <v>304189</v>
      </c>
      <c r="N505" s="101" t="str">
        <f t="shared" ref="N505:S514" si="166">IF(AND(N55="-",N430="-"),"-",SUM(N55,N430))</f>
        <v>-</v>
      </c>
      <c r="O505" s="101" t="str">
        <f t="shared" si="166"/>
        <v>-</v>
      </c>
      <c r="P505" s="101">
        <f t="shared" si="166"/>
        <v>1515</v>
      </c>
      <c r="Q505" s="101" t="str">
        <f t="shared" si="166"/>
        <v>-</v>
      </c>
      <c r="R505" s="101" t="str">
        <f t="shared" si="166"/>
        <v>-</v>
      </c>
      <c r="S505" s="101">
        <f t="shared" si="166"/>
        <v>1515</v>
      </c>
    </row>
    <row r="506" spans="1:19">
      <c r="A506" s="64">
        <v>2003</v>
      </c>
      <c r="B506" s="101">
        <f t="shared" ref="B506:L506" si="167">IF(AND(B56="-",B431="-"),"-",SUM(B56,B431))</f>
        <v>3192</v>
      </c>
      <c r="C506" s="101">
        <f t="shared" si="167"/>
        <v>59009</v>
      </c>
      <c r="D506" s="101">
        <f t="shared" si="167"/>
        <v>79024</v>
      </c>
      <c r="E506" s="101">
        <f t="shared" si="167"/>
        <v>33496</v>
      </c>
      <c r="F506" s="101">
        <f t="shared" si="167"/>
        <v>21971</v>
      </c>
      <c r="G506" s="101">
        <f t="shared" si="167"/>
        <v>40806</v>
      </c>
      <c r="H506" s="101">
        <f t="shared" si="167"/>
        <v>51364</v>
      </c>
      <c r="I506" s="101">
        <f t="shared" si="167"/>
        <v>39680</v>
      </c>
      <c r="J506" s="101">
        <f t="shared" si="167"/>
        <v>999</v>
      </c>
      <c r="K506" s="101">
        <f t="shared" si="167"/>
        <v>137</v>
      </c>
      <c r="L506" s="101">
        <f t="shared" si="167"/>
        <v>329678</v>
      </c>
      <c r="N506" s="101" t="str">
        <f t="shared" si="166"/>
        <v>-</v>
      </c>
      <c r="O506" s="101">
        <f t="shared" si="166"/>
        <v>1473</v>
      </c>
      <c r="P506" s="101">
        <f t="shared" si="166"/>
        <v>3657</v>
      </c>
      <c r="Q506" s="101">
        <f t="shared" si="166"/>
        <v>1311</v>
      </c>
      <c r="R506" s="101" t="str">
        <f t="shared" si="166"/>
        <v>-</v>
      </c>
      <c r="S506" s="101">
        <f t="shared" si="166"/>
        <v>6441</v>
      </c>
    </row>
    <row r="507" spans="1:19">
      <c r="A507" s="64">
        <v>2004</v>
      </c>
      <c r="B507" s="101">
        <f t="shared" ref="B507:L507" si="168">IF(AND(B57="-",B432="-"),"-",SUM(B57,B432))</f>
        <v>21049</v>
      </c>
      <c r="C507" s="101">
        <f t="shared" si="168"/>
        <v>34021</v>
      </c>
      <c r="D507" s="101">
        <f t="shared" si="168"/>
        <v>39928</v>
      </c>
      <c r="E507" s="101">
        <f t="shared" si="168"/>
        <v>25741</v>
      </c>
      <c r="F507" s="101">
        <f t="shared" si="168"/>
        <v>16754</v>
      </c>
      <c r="G507" s="101">
        <f t="shared" si="168"/>
        <v>78994</v>
      </c>
      <c r="H507" s="101">
        <f t="shared" si="168"/>
        <v>25307</v>
      </c>
      <c r="I507" s="101">
        <f t="shared" si="168"/>
        <v>8542</v>
      </c>
      <c r="J507" s="101">
        <f t="shared" si="168"/>
        <v>2191</v>
      </c>
      <c r="K507" s="101">
        <f t="shared" si="168"/>
        <v>182</v>
      </c>
      <c r="L507" s="101">
        <f t="shared" si="168"/>
        <v>252709</v>
      </c>
      <c r="N507" s="101" t="str">
        <f t="shared" si="166"/>
        <v>-</v>
      </c>
      <c r="O507" s="101">
        <f t="shared" si="166"/>
        <v>718</v>
      </c>
      <c r="P507" s="101">
        <f t="shared" si="166"/>
        <v>1399</v>
      </c>
      <c r="Q507" s="101">
        <f t="shared" si="166"/>
        <v>6722</v>
      </c>
      <c r="R507" s="101" t="str">
        <f t="shared" si="166"/>
        <v>-</v>
      </c>
      <c r="S507" s="101">
        <f t="shared" si="166"/>
        <v>8839</v>
      </c>
    </row>
    <row r="508" spans="1:19">
      <c r="A508" s="64">
        <v>2005</v>
      </c>
      <c r="B508" s="101">
        <f t="shared" ref="B508:L508" si="169">IF(AND(B58="-",B433="-"),"-",SUM(B58,B433))</f>
        <v>28384</v>
      </c>
      <c r="C508" s="101">
        <f t="shared" si="169"/>
        <v>4788</v>
      </c>
      <c r="D508" s="101">
        <f t="shared" si="169"/>
        <v>60860</v>
      </c>
      <c r="E508" s="101">
        <f t="shared" si="169"/>
        <v>50822</v>
      </c>
      <c r="F508" s="101">
        <f t="shared" si="169"/>
        <v>367</v>
      </c>
      <c r="G508" s="101">
        <f t="shared" si="169"/>
        <v>3672</v>
      </c>
      <c r="H508" s="101">
        <f t="shared" si="169"/>
        <v>83313</v>
      </c>
      <c r="I508" s="101">
        <f t="shared" si="169"/>
        <v>17811</v>
      </c>
      <c r="J508" s="101">
        <f t="shared" si="169"/>
        <v>943</v>
      </c>
      <c r="K508" s="101">
        <f t="shared" si="169"/>
        <v>335</v>
      </c>
      <c r="L508" s="101">
        <f t="shared" si="169"/>
        <v>251295</v>
      </c>
      <c r="N508" s="101" t="str">
        <f t="shared" si="166"/>
        <v>-</v>
      </c>
      <c r="O508" s="101">
        <f t="shared" si="166"/>
        <v>204</v>
      </c>
      <c r="P508" s="101">
        <f t="shared" si="166"/>
        <v>2414</v>
      </c>
      <c r="Q508" s="101" t="str">
        <f t="shared" si="166"/>
        <v>-</v>
      </c>
      <c r="R508" s="101" t="str">
        <f t="shared" si="166"/>
        <v>-</v>
      </c>
      <c r="S508" s="101">
        <f t="shared" si="166"/>
        <v>2618</v>
      </c>
    </row>
    <row r="509" spans="1:19">
      <c r="A509" s="64">
        <v>2006</v>
      </c>
      <c r="B509" s="101" t="str">
        <f t="shared" ref="B509:L509" si="170">IF(AND(B59="-",B434="-"),"-",SUM(B59,B434))</f>
        <v>-</v>
      </c>
      <c r="C509" s="101" t="str">
        <f t="shared" si="170"/>
        <v>-</v>
      </c>
      <c r="D509" s="101">
        <f t="shared" si="170"/>
        <v>7167</v>
      </c>
      <c r="E509" s="101">
        <f t="shared" si="170"/>
        <v>12718</v>
      </c>
      <c r="F509" s="101">
        <f t="shared" si="170"/>
        <v>3617</v>
      </c>
      <c r="G509" s="101">
        <f t="shared" si="170"/>
        <v>1023</v>
      </c>
      <c r="H509" s="101">
        <f t="shared" si="170"/>
        <v>4471</v>
      </c>
      <c r="I509" s="101">
        <f t="shared" si="170"/>
        <v>4039</v>
      </c>
      <c r="J509" s="101">
        <f t="shared" si="170"/>
        <v>1691</v>
      </c>
      <c r="K509" s="101">
        <f t="shared" si="170"/>
        <v>131</v>
      </c>
      <c r="L509" s="101">
        <f t="shared" si="170"/>
        <v>34857</v>
      </c>
      <c r="N509" s="101" t="str">
        <f t="shared" si="166"/>
        <v>-</v>
      </c>
      <c r="O509" s="101">
        <f t="shared" si="166"/>
        <v>10</v>
      </c>
      <c r="P509" s="101">
        <f t="shared" si="166"/>
        <v>915</v>
      </c>
      <c r="Q509" s="101">
        <f t="shared" si="166"/>
        <v>489</v>
      </c>
      <c r="R509" s="101" t="str">
        <f t="shared" si="166"/>
        <v>-</v>
      </c>
      <c r="S509" s="101">
        <f t="shared" si="166"/>
        <v>1414</v>
      </c>
    </row>
    <row r="510" spans="1:19">
      <c r="A510" s="64">
        <v>2007</v>
      </c>
      <c r="B510" s="101" t="str">
        <f t="shared" ref="B510:L510" si="171">IF(AND(B60="-",B435="-"),"-",SUM(B60,B435))</f>
        <v>-</v>
      </c>
      <c r="C510" s="101">
        <f t="shared" si="171"/>
        <v>1871</v>
      </c>
      <c r="D510" s="101">
        <f t="shared" si="171"/>
        <v>8130</v>
      </c>
      <c r="E510" s="101">
        <f t="shared" si="171"/>
        <v>5564</v>
      </c>
      <c r="F510" s="101">
        <f t="shared" si="171"/>
        <v>3024</v>
      </c>
      <c r="G510" s="101">
        <f t="shared" si="171"/>
        <v>14047</v>
      </c>
      <c r="H510" s="101">
        <f t="shared" si="171"/>
        <v>1127</v>
      </c>
      <c r="I510" s="101">
        <f t="shared" si="171"/>
        <v>1004</v>
      </c>
      <c r="J510" s="101">
        <f t="shared" si="171"/>
        <v>717</v>
      </c>
      <c r="K510" s="101">
        <f t="shared" si="171"/>
        <v>3</v>
      </c>
      <c r="L510" s="101">
        <f t="shared" si="171"/>
        <v>35487</v>
      </c>
      <c r="N510" s="101" t="str">
        <f t="shared" si="166"/>
        <v>-</v>
      </c>
      <c r="O510" s="101">
        <f t="shared" si="166"/>
        <v>1062</v>
      </c>
      <c r="P510" s="101">
        <f t="shared" si="166"/>
        <v>15371</v>
      </c>
      <c r="Q510" s="101">
        <f t="shared" si="166"/>
        <v>676</v>
      </c>
      <c r="R510" s="101" t="str">
        <f t="shared" si="166"/>
        <v>-</v>
      </c>
      <c r="S510" s="101">
        <f t="shared" si="166"/>
        <v>17109</v>
      </c>
    </row>
    <row r="511" spans="1:19">
      <c r="A511" s="64">
        <v>2008</v>
      </c>
      <c r="B511" s="101" t="str">
        <f t="shared" ref="B511:L511" si="172">IF(AND(B61="-",B436="-"),"-",SUM(B61,B436))</f>
        <v>-</v>
      </c>
      <c r="C511" s="101" t="str">
        <f t="shared" si="172"/>
        <v>-</v>
      </c>
      <c r="D511" s="101">
        <f t="shared" si="172"/>
        <v>2616</v>
      </c>
      <c r="E511" s="101">
        <f t="shared" si="172"/>
        <v>2508</v>
      </c>
      <c r="F511" s="101">
        <f t="shared" si="172"/>
        <v>129</v>
      </c>
      <c r="G511" s="101">
        <f t="shared" si="172"/>
        <v>161</v>
      </c>
      <c r="H511" s="101">
        <f t="shared" si="172"/>
        <v>84</v>
      </c>
      <c r="I511" s="101">
        <f t="shared" si="172"/>
        <v>248</v>
      </c>
      <c r="J511" s="101">
        <f t="shared" si="172"/>
        <v>208</v>
      </c>
      <c r="K511" s="101" t="str">
        <f t="shared" si="172"/>
        <v>-</v>
      </c>
      <c r="L511" s="101">
        <f t="shared" si="172"/>
        <v>5954</v>
      </c>
      <c r="N511" s="101" t="str">
        <f t="shared" si="166"/>
        <v>-</v>
      </c>
      <c r="O511" s="101">
        <f t="shared" si="166"/>
        <v>49</v>
      </c>
      <c r="P511" s="101">
        <f t="shared" si="166"/>
        <v>356</v>
      </c>
      <c r="Q511" s="101">
        <f t="shared" si="166"/>
        <v>29</v>
      </c>
      <c r="R511" s="101" t="str">
        <f t="shared" si="166"/>
        <v>-</v>
      </c>
      <c r="S511" s="101">
        <f t="shared" si="166"/>
        <v>434</v>
      </c>
    </row>
    <row r="512" spans="1:19">
      <c r="A512" s="64">
        <v>2009</v>
      </c>
      <c r="B512" s="101" t="str">
        <f t="shared" ref="B512:L512" si="173">IF(AND(B62="-",B437="-"),"-",SUM(B62,B437))</f>
        <v>-</v>
      </c>
      <c r="C512" s="101" t="str">
        <f t="shared" si="173"/>
        <v>-</v>
      </c>
      <c r="D512" s="101">
        <f t="shared" si="173"/>
        <v>119</v>
      </c>
      <c r="E512" s="101">
        <f t="shared" si="173"/>
        <v>232</v>
      </c>
      <c r="F512" s="101">
        <f t="shared" si="173"/>
        <v>240</v>
      </c>
      <c r="G512" s="101">
        <f t="shared" si="173"/>
        <v>117</v>
      </c>
      <c r="H512" s="101">
        <f t="shared" si="173"/>
        <v>109</v>
      </c>
      <c r="I512" s="101">
        <f t="shared" si="173"/>
        <v>332</v>
      </c>
      <c r="J512" s="101" t="str">
        <f t="shared" si="173"/>
        <v>-</v>
      </c>
      <c r="K512" s="101" t="str">
        <f t="shared" si="173"/>
        <v>-</v>
      </c>
      <c r="L512" s="101">
        <f t="shared" si="173"/>
        <v>1149</v>
      </c>
      <c r="N512" s="101" t="str">
        <f t="shared" si="166"/>
        <v>-</v>
      </c>
      <c r="O512" s="101">
        <f t="shared" si="166"/>
        <v>9061</v>
      </c>
      <c r="P512" s="101">
        <f t="shared" si="166"/>
        <v>3458</v>
      </c>
      <c r="Q512" s="101">
        <f t="shared" si="166"/>
        <v>9443</v>
      </c>
      <c r="R512" s="101" t="str">
        <f t="shared" si="166"/>
        <v>-</v>
      </c>
      <c r="S512" s="101">
        <f t="shared" si="166"/>
        <v>21962</v>
      </c>
    </row>
    <row r="513" spans="1:19">
      <c r="A513" s="64">
        <v>2010</v>
      </c>
      <c r="B513" s="101" t="str">
        <f t="shared" ref="B513:L513" si="174">IF(AND(B63="-",B438="-"),"-",SUM(B63,B438))</f>
        <v>-</v>
      </c>
      <c r="C513" s="101" t="str">
        <f t="shared" si="174"/>
        <v>-</v>
      </c>
      <c r="D513" s="101">
        <f t="shared" si="174"/>
        <v>9763</v>
      </c>
      <c r="E513" s="101">
        <f t="shared" si="174"/>
        <v>15618</v>
      </c>
      <c r="F513" s="101">
        <f t="shared" si="174"/>
        <v>6448</v>
      </c>
      <c r="G513" s="101">
        <f t="shared" si="174"/>
        <v>5579</v>
      </c>
      <c r="H513" s="101">
        <f t="shared" si="174"/>
        <v>166</v>
      </c>
      <c r="I513" s="101">
        <f t="shared" si="174"/>
        <v>1859</v>
      </c>
      <c r="J513" s="101" t="str">
        <f t="shared" si="174"/>
        <v>-</v>
      </c>
      <c r="K513" s="101" t="str">
        <f t="shared" si="174"/>
        <v>-</v>
      </c>
      <c r="L513" s="101">
        <f t="shared" si="174"/>
        <v>39433</v>
      </c>
      <c r="N513" s="101" t="str">
        <f t="shared" si="166"/>
        <v>-</v>
      </c>
      <c r="O513" s="101">
        <f t="shared" si="166"/>
        <v>637</v>
      </c>
      <c r="P513" s="101">
        <f t="shared" si="166"/>
        <v>368</v>
      </c>
      <c r="Q513" s="101">
        <f t="shared" si="166"/>
        <v>35</v>
      </c>
      <c r="R513" s="101" t="str">
        <f t="shared" si="166"/>
        <v>-</v>
      </c>
      <c r="S513" s="101">
        <f t="shared" si="166"/>
        <v>1040</v>
      </c>
    </row>
    <row r="514" spans="1:19">
      <c r="A514" s="64">
        <v>2011</v>
      </c>
      <c r="B514" s="101" t="str">
        <f t="shared" ref="B514:L514" si="175">IF(AND(B64="-",B439="-"),"-",SUM(B64,B439))</f>
        <v>-</v>
      </c>
      <c r="C514" s="101">
        <f t="shared" si="175"/>
        <v>4481</v>
      </c>
      <c r="D514" s="101">
        <f t="shared" si="175"/>
        <v>9558</v>
      </c>
      <c r="E514" s="101">
        <f t="shared" si="175"/>
        <v>12055</v>
      </c>
      <c r="F514" s="101">
        <f t="shared" si="175"/>
        <v>840</v>
      </c>
      <c r="G514" s="101">
        <f t="shared" si="175"/>
        <v>1588</v>
      </c>
      <c r="H514" s="101">
        <f t="shared" si="175"/>
        <v>363</v>
      </c>
      <c r="I514" s="101">
        <f t="shared" si="175"/>
        <v>1200</v>
      </c>
      <c r="J514" s="101">
        <f t="shared" si="175"/>
        <v>1995</v>
      </c>
      <c r="K514" s="101" t="str">
        <f t="shared" si="175"/>
        <v>-</v>
      </c>
      <c r="L514" s="101">
        <f t="shared" si="175"/>
        <v>32080</v>
      </c>
      <c r="N514" s="101" t="str">
        <f t="shared" si="166"/>
        <v>-</v>
      </c>
      <c r="O514" s="101">
        <f t="shared" si="166"/>
        <v>234</v>
      </c>
      <c r="P514" s="101">
        <f t="shared" si="166"/>
        <v>147</v>
      </c>
      <c r="Q514" s="101">
        <f t="shared" si="166"/>
        <v>83</v>
      </c>
      <c r="R514" s="101" t="str">
        <f t="shared" si="166"/>
        <v>-</v>
      </c>
      <c r="S514" s="101">
        <f t="shared" si="166"/>
        <v>464</v>
      </c>
    </row>
    <row r="515" spans="1:19">
      <c r="A515" s="64">
        <v>2012</v>
      </c>
      <c r="B515" s="101" t="str">
        <f t="shared" ref="B515:L515" si="176">IF(AND(B65="-",B440="-"),"-",SUM(B65,B440))</f>
        <v>-</v>
      </c>
      <c r="C515" s="101">
        <f t="shared" si="176"/>
        <v>3633</v>
      </c>
      <c r="D515" s="101">
        <f t="shared" si="176"/>
        <v>15938</v>
      </c>
      <c r="E515" s="101">
        <f t="shared" si="176"/>
        <v>14010</v>
      </c>
      <c r="F515" s="101">
        <f t="shared" si="176"/>
        <v>3451</v>
      </c>
      <c r="G515" s="101">
        <f t="shared" si="176"/>
        <v>10248</v>
      </c>
      <c r="H515" s="101">
        <f t="shared" si="176"/>
        <v>16246</v>
      </c>
      <c r="I515" s="101">
        <f t="shared" si="176"/>
        <v>8874</v>
      </c>
      <c r="J515" s="101">
        <f t="shared" si="176"/>
        <v>701</v>
      </c>
      <c r="K515" s="101" t="str">
        <f t="shared" si="176"/>
        <v>-</v>
      </c>
      <c r="L515" s="101">
        <f t="shared" si="176"/>
        <v>73101</v>
      </c>
      <c r="N515" s="101" t="str">
        <f t="shared" ref="N515:S524" si="177">IF(AND(N65="-",N440="-"),"-",SUM(N65,N440))</f>
        <v>-</v>
      </c>
      <c r="O515" s="101">
        <f t="shared" si="177"/>
        <v>39</v>
      </c>
      <c r="P515" s="101">
        <f t="shared" si="177"/>
        <v>35</v>
      </c>
      <c r="Q515" s="101">
        <f t="shared" si="177"/>
        <v>551</v>
      </c>
      <c r="R515" s="101" t="str">
        <f t="shared" si="177"/>
        <v>-</v>
      </c>
      <c r="S515" s="101">
        <f t="shared" si="177"/>
        <v>625</v>
      </c>
    </row>
    <row r="516" spans="1:19">
      <c r="A516" s="64">
        <v>2013</v>
      </c>
      <c r="B516" s="101" t="str">
        <f t="shared" ref="B516:L516" si="178">IF(AND(B66="-",B441="-"),"-",SUM(B66,B441))</f>
        <v>-</v>
      </c>
      <c r="C516" s="101">
        <f t="shared" si="178"/>
        <v>7423</v>
      </c>
      <c r="D516" s="101">
        <f t="shared" si="178"/>
        <v>9533</v>
      </c>
      <c r="E516" s="101">
        <f t="shared" si="178"/>
        <v>8129</v>
      </c>
      <c r="F516" s="101">
        <f t="shared" si="178"/>
        <v>8646</v>
      </c>
      <c r="G516" s="101">
        <f t="shared" si="178"/>
        <v>40662</v>
      </c>
      <c r="H516" s="101">
        <f t="shared" si="178"/>
        <v>28781</v>
      </c>
      <c r="I516" s="101">
        <f t="shared" si="178"/>
        <v>8575</v>
      </c>
      <c r="J516" s="101">
        <f t="shared" si="178"/>
        <v>1002</v>
      </c>
      <c r="K516" s="101" t="str">
        <f t="shared" si="178"/>
        <v>-</v>
      </c>
      <c r="L516" s="101">
        <f t="shared" si="178"/>
        <v>112751</v>
      </c>
      <c r="N516" s="101" t="str">
        <f t="shared" si="177"/>
        <v>-</v>
      </c>
      <c r="O516" s="101">
        <f t="shared" si="177"/>
        <v>39</v>
      </c>
      <c r="P516" s="101">
        <f t="shared" si="177"/>
        <v>295</v>
      </c>
      <c r="Q516" s="101">
        <f t="shared" si="177"/>
        <v>118</v>
      </c>
      <c r="R516" s="101" t="str">
        <f t="shared" si="177"/>
        <v>-</v>
      </c>
      <c r="S516" s="101">
        <f t="shared" si="177"/>
        <v>452</v>
      </c>
    </row>
    <row r="517" spans="1:19">
      <c r="A517" s="64">
        <v>2014</v>
      </c>
      <c r="B517" s="101" t="str">
        <f t="shared" ref="B517:L517" si="179">IF(AND(B67="-",B442="-"),"-",SUM(B67,B442))</f>
        <v>-</v>
      </c>
      <c r="C517" s="101">
        <f t="shared" si="179"/>
        <v>15554</v>
      </c>
      <c r="D517" s="101">
        <f t="shared" si="179"/>
        <v>61623</v>
      </c>
      <c r="E517" s="101">
        <f t="shared" si="179"/>
        <v>30161</v>
      </c>
      <c r="F517" s="101">
        <f t="shared" si="179"/>
        <v>21168</v>
      </c>
      <c r="G517" s="101">
        <f t="shared" si="179"/>
        <v>68586</v>
      </c>
      <c r="H517" s="101">
        <f t="shared" si="179"/>
        <v>9108</v>
      </c>
      <c r="I517" s="101">
        <f t="shared" si="179"/>
        <v>2482</v>
      </c>
      <c r="J517" s="101">
        <f t="shared" si="179"/>
        <v>469</v>
      </c>
      <c r="K517" s="101" t="str">
        <f t="shared" si="179"/>
        <v>-</v>
      </c>
      <c r="L517" s="101">
        <f t="shared" si="179"/>
        <v>209151</v>
      </c>
      <c r="N517" s="101" t="str">
        <f t="shared" si="177"/>
        <v>-</v>
      </c>
      <c r="O517" s="101">
        <f t="shared" si="177"/>
        <v>2428</v>
      </c>
      <c r="P517" s="101">
        <f t="shared" si="177"/>
        <v>1570</v>
      </c>
      <c r="Q517" s="101">
        <f t="shared" si="177"/>
        <v>6999</v>
      </c>
      <c r="R517" s="101" t="str">
        <f t="shared" si="177"/>
        <v>-</v>
      </c>
      <c r="S517" s="101">
        <f t="shared" si="177"/>
        <v>10997</v>
      </c>
    </row>
    <row r="518" spans="1:19">
      <c r="A518" s="64">
        <v>2015</v>
      </c>
      <c r="B518" s="101" t="str">
        <f t="shared" ref="B518:L518" si="180">IF(AND(B68="-",B443="-"),"-",SUM(B68,B443))</f>
        <v>-</v>
      </c>
      <c r="C518" s="101">
        <f t="shared" si="180"/>
        <v>16420</v>
      </c>
      <c r="D518" s="101">
        <f t="shared" si="180"/>
        <v>21092</v>
      </c>
      <c r="E518" s="101">
        <f t="shared" si="180"/>
        <v>22858</v>
      </c>
      <c r="F518" s="101">
        <f t="shared" si="180"/>
        <v>29322</v>
      </c>
      <c r="G518" s="101">
        <f t="shared" si="180"/>
        <v>8249</v>
      </c>
      <c r="H518" s="101">
        <f t="shared" si="180"/>
        <v>2562</v>
      </c>
      <c r="I518" s="101">
        <f t="shared" si="180"/>
        <v>2593</v>
      </c>
      <c r="J518" s="101">
        <f t="shared" si="180"/>
        <v>1163</v>
      </c>
      <c r="K518" s="101" t="str">
        <f t="shared" si="180"/>
        <v>-</v>
      </c>
      <c r="L518" s="101">
        <f t="shared" si="180"/>
        <v>104259</v>
      </c>
      <c r="N518" s="101" t="str">
        <f t="shared" si="177"/>
        <v>-</v>
      </c>
      <c r="O518" s="101">
        <f t="shared" si="177"/>
        <v>328</v>
      </c>
      <c r="P518" s="101">
        <f t="shared" si="177"/>
        <v>411</v>
      </c>
      <c r="Q518" s="101">
        <f t="shared" si="177"/>
        <v>1474</v>
      </c>
      <c r="R518" s="101" t="str">
        <f t="shared" si="177"/>
        <v>-</v>
      </c>
      <c r="S518" s="101">
        <f t="shared" si="177"/>
        <v>2213</v>
      </c>
    </row>
    <row r="519" spans="1:19">
      <c r="A519" s="64">
        <v>2016</v>
      </c>
      <c r="B519" s="101" t="str">
        <f t="shared" ref="B519:L519" si="181">IF(AND(B69="-",B444="-"),"-",SUM(B69,B444))</f>
        <v>-</v>
      </c>
      <c r="C519" s="101">
        <f t="shared" si="181"/>
        <v>6597</v>
      </c>
      <c r="D519" s="101">
        <f t="shared" si="181"/>
        <v>6542</v>
      </c>
      <c r="E519" s="101">
        <f t="shared" si="181"/>
        <v>5658</v>
      </c>
      <c r="F519" s="101">
        <f t="shared" si="181"/>
        <v>11433</v>
      </c>
      <c r="G519" s="101">
        <f t="shared" si="181"/>
        <v>9254</v>
      </c>
      <c r="H519" s="101">
        <f t="shared" si="181"/>
        <v>1812</v>
      </c>
      <c r="I519" s="101">
        <f t="shared" si="181"/>
        <v>869</v>
      </c>
      <c r="J519" s="101">
        <f t="shared" si="181"/>
        <v>182</v>
      </c>
      <c r="K519" s="101" t="str">
        <f t="shared" si="181"/>
        <v>-</v>
      </c>
      <c r="L519" s="101">
        <f t="shared" si="181"/>
        <v>42347</v>
      </c>
      <c r="N519" s="101" t="str">
        <f t="shared" si="177"/>
        <v>-</v>
      </c>
      <c r="O519" s="101" t="str">
        <f t="shared" si="177"/>
        <v>-</v>
      </c>
      <c r="P519" s="101" t="str">
        <f t="shared" si="177"/>
        <v>-</v>
      </c>
      <c r="Q519" s="101" t="str">
        <f t="shared" si="177"/>
        <v>-</v>
      </c>
      <c r="R519" s="101" t="str">
        <f t="shared" si="177"/>
        <v>-</v>
      </c>
      <c r="S519" s="101" t="str">
        <f t="shared" si="177"/>
        <v>-</v>
      </c>
    </row>
    <row r="520" spans="1:19">
      <c r="A520" s="64">
        <v>2017</v>
      </c>
      <c r="B520" s="101" t="str">
        <f t="shared" ref="B520:L520" si="182">IF(AND(B70="-",B445="-"),"-",SUM(B70,B445))</f>
        <v>-</v>
      </c>
      <c r="C520" s="101">
        <f t="shared" si="182"/>
        <v>553</v>
      </c>
      <c r="D520" s="101">
        <f t="shared" si="182"/>
        <v>2309</v>
      </c>
      <c r="E520" s="101">
        <f t="shared" si="182"/>
        <v>3826</v>
      </c>
      <c r="F520" s="101">
        <f t="shared" si="182"/>
        <v>13069</v>
      </c>
      <c r="G520" s="101">
        <f t="shared" si="182"/>
        <v>611</v>
      </c>
      <c r="H520" s="101">
        <f t="shared" si="182"/>
        <v>371</v>
      </c>
      <c r="I520" s="101">
        <f t="shared" si="182"/>
        <v>1010</v>
      </c>
      <c r="J520" s="101">
        <f t="shared" si="182"/>
        <v>96</v>
      </c>
      <c r="K520" s="101" t="str">
        <f t="shared" si="182"/>
        <v>-</v>
      </c>
      <c r="L520" s="101">
        <f t="shared" si="182"/>
        <v>21845</v>
      </c>
      <c r="N520" s="101" t="str">
        <f t="shared" si="177"/>
        <v>-</v>
      </c>
      <c r="O520" s="101">
        <f t="shared" si="177"/>
        <v>16</v>
      </c>
      <c r="P520" s="101">
        <f t="shared" si="177"/>
        <v>305</v>
      </c>
      <c r="Q520" s="101">
        <f t="shared" si="177"/>
        <v>149</v>
      </c>
      <c r="R520" s="101" t="str">
        <f t="shared" si="177"/>
        <v>-</v>
      </c>
      <c r="S520" s="101">
        <f t="shared" si="177"/>
        <v>470</v>
      </c>
    </row>
    <row r="521" spans="1:19">
      <c r="A521" s="64">
        <v>2018</v>
      </c>
      <c r="B521" s="101" t="str">
        <f t="shared" ref="B521:L521" si="183">IF(AND(B71="-",B446="-"),"-",SUM(B71,B446))</f>
        <v>-</v>
      </c>
      <c r="C521" s="101" t="str">
        <f t="shared" si="183"/>
        <v>-</v>
      </c>
      <c r="D521" s="101">
        <f t="shared" si="183"/>
        <v>1259</v>
      </c>
      <c r="E521" s="101">
        <f t="shared" si="183"/>
        <v>4676</v>
      </c>
      <c r="F521" s="101">
        <f t="shared" si="183"/>
        <v>4108</v>
      </c>
      <c r="G521" s="101">
        <f t="shared" si="183"/>
        <v>12956</v>
      </c>
      <c r="H521" s="101">
        <f t="shared" si="183"/>
        <v>225</v>
      </c>
      <c r="I521" s="101">
        <f t="shared" si="183"/>
        <v>806</v>
      </c>
      <c r="J521" s="101">
        <f t="shared" si="183"/>
        <v>431</v>
      </c>
      <c r="K521" s="101" t="str">
        <f t="shared" si="183"/>
        <v>-</v>
      </c>
      <c r="L521" s="101">
        <f t="shared" si="183"/>
        <v>24461</v>
      </c>
      <c r="N521" s="101" t="str">
        <f t="shared" si="177"/>
        <v>-</v>
      </c>
      <c r="O521" s="101">
        <f t="shared" si="177"/>
        <v>8</v>
      </c>
      <c r="P521" s="101">
        <f t="shared" si="177"/>
        <v>84</v>
      </c>
      <c r="Q521" s="101" t="str">
        <f t="shared" si="177"/>
        <v>-</v>
      </c>
      <c r="R521" s="101" t="str">
        <f t="shared" si="177"/>
        <v>-</v>
      </c>
      <c r="S521" s="101">
        <f t="shared" si="177"/>
        <v>92</v>
      </c>
    </row>
    <row r="522" spans="1:19">
      <c r="A522" s="64">
        <v>2019</v>
      </c>
      <c r="B522" s="101" t="str">
        <f t="shared" ref="B522:L522" si="184">IF(AND(B72="-",B447="-"),"-",SUM(B72,B447))</f>
        <v>-</v>
      </c>
      <c r="C522" s="101">
        <f t="shared" si="184"/>
        <v>162</v>
      </c>
      <c r="D522" s="101">
        <f t="shared" si="184"/>
        <v>698</v>
      </c>
      <c r="E522" s="101">
        <f t="shared" si="184"/>
        <v>3400</v>
      </c>
      <c r="F522" s="101">
        <f t="shared" si="184"/>
        <v>17141</v>
      </c>
      <c r="G522" s="101">
        <f t="shared" si="184"/>
        <v>6053</v>
      </c>
      <c r="H522" s="101">
        <f t="shared" si="184"/>
        <v>660</v>
      </c>
      <c r="I522" s="101">
        <f t="shared" si="184"/>
        <v>870</v>
      </c>
      <c r="J522" s="101" t="str">
        <f t="shared" si="184"/>
        <v>-</v>
      </c>
      <c r="K522" s="101" t="str">
        <f t="shared" si="184"/>
        <v>-</v>
      </c>
      <c r="L522" s="101">
        <f t="shared" si="184"/>
        <v>28984</v>
      </c>
      <c r="N522" s="101" t="str">
        <f t="shared" si="177"/>
        <v>-</v>
      </c>
      <c r="O522" s="101">
        <f t="shared" si="177"/>
        <v>1029</v>
      </c>
      <c r="P522" s="101">
        <f t="shared" si="177"/>
        <v>302</v>
      </c>
      <c r="Q522" s="101">
        <f t="shared" si="177"/>
        <v>81</v>
      </c>
      <c r="R522" s="101" t="str">
        <f t="shared" si="177"/>
        <v>-</v>
      </c>
      <c r="S522" s="101">
        <f t="shared" si="177"/>
        <v>1412</v>
      </c>
    </row>
    <row r="523" spans="1:19">
      <c r="A523" s="64">
        <v>2020</v>
      </c>
      <c r="B523" s="101" t="str">
        <f t="shared" ref="B523:L523" si="185">IF(AND(B73="-",B448="-"),"-",SUM(B73,B448))</f>
        <v>-</v>
      </c>
      <c r="C523" s="101">
        <f t="shared" si="185"/>
        <v>800</v>
      </c>
      <c r="D523" s="101">
        <f t="shared" si="185"/>
        <v>862</v>
      </c>
      <c r="E523" s="101">
        <f t="shared" si="185"/>
        <v>2618</v>
      </c>
      <c r="F523" s="101">
        <f t="shared" si="185"/>
        <v>5093</v>
      </c>
      <c r="G523" s="101">
        <f t="shared" si="185"/>
        <v>1876</v>
      </c>
      <c r="H523" s="101">
        <f t="shared" si="185"/>
        <v>560</v>
      </c>
      <c r="I523" s="101">
        <f t="shared" si="185"/>
        <v>1003</v>
      </c>
      <c r="J523" s="101" t="str">
        <f t="shared" si="185"/>
        <v>-</v>
      </c>
      <c r="K523" s="101" t="str">
        <f t="shared" si="185"/>
        <v>-</v>
      </c>
      <c r="L523" s="101">
        <f t="shared" si="185"/>
        <v>12812</v>
      </c>
      <c r="N523" s="101" t="str">
        <f t="shared" si="177"/>
        <v>-</v>
      </c>
      <c r="O523" s="101">
        <f t="shared" si="177"/>
        <v>63</v>
      </c>
      <c r="P523" s="101">
        <f t="shared" si="177"/>
        <v>64</v>
      </c>
      <c r="Q523" s="101">
        <f t="shared" si="177"/>
        <v>3</v>
      </c>
      <c r="R523" s="101" t="str">
        <f t="shared" si="177"/>
        <v>-</v>
      </c>
      <c r="S523" s="101">
        <f t="shared" si="177"/>
        <v>130</v>
      </c>
    </row>
    <row r="524" spans="1:19">
      <c r="A524" s="64">
        <v>2021</v>
      </c>
      <c r="B524" s="101">
        <f t="shared" ref="B524:L524" si="186">IF(AND(B74="-",B449="-"),"-",SUM(B74,B449))</f>
        <v>231</v>
      </c>
      <c r="C524" s="101">
        <f t="shared" si="186"/>
        <v>2384</v>
      </c>
      <c r="D524" s="101">
        <f t="shared" si="186"/>
        <v>2131</v>
      </c>
      <c r="E524" s="101">
        <f t="shared" si="186"/>
        <v>1125</v>
      </c>
      <c r="F524" s="101">
        <f t="shared" si="186"/>
        <v>4916</v>
      </c>
      <c r="G524" s="101">
        <f t="shared" si="186"/>
        <v>5133</v>
      </c>
      <c r="H524" s="101">
        <f t="shared" si="186"/>
        <v>375</v>
      </c>
      <c r="I524" s="101">
        <f t="shared" si="186"/>
        <v>1243</v>
      </c>
      <c r="J524" s="101" t="str">
        <f t="shared" si="186"/>
        <v>-</v>
      </c>
      <c r="K524" s="101" t="str">
        <f t="shared" si="186"/>
        <v>-</v>
      </c>
      <c r="L524" s="101">
        <f t="shared" si="186"/>
        <v>17538</v>
      </c>
      <c r="N524" s="101" t="str">
        <f t="shared" si="177"/>
        <v>-</v>
      </c>
      <c r="O524" s="101">
        <f t="shared" si="177"/>
        <v>1009</v>
      </c>
      <c r="P524" s="101">
        <f t="shared" si="177"/>
        <v>1179</v>
      </c>
      <c r="Q524" s="101">
        <f t="shared" si="177"/>
        <v>42</v>
      </c>
      <c r="R524" s="101" t="str">
        <f t="shared" si="177"/>
        <v>-</v>
      </c>
      <c r="S524" s="101">
        <f t="shared" si="177"/>
        <v>2230</v>
      </c>
    </row>
    <row r="525" spans="1:19">
      <c r="A525" s="64">
        <v>2022</v>
      </c>
      <c r="B525" s="101">
        <f t="shared" ref="B525:L525" si="187">IF(AND(B75="-",B450="-"),"-",SUM(B75,B450))</f>
        <v>1563</v>
      </c>
      <c r="C525" s="101">
        <f t="shared" si="187"/>
        <v>2786</v>
      </c>
      <c r="D525" s="101">
        <f t="shared" si="187"/>
        <v>4020</v>
      </c>
      <c r="E525" s="101">
        <f t="shared" si="187"/>
        <v>10035</v>
      </c>
      <c r="F525" s="101">
        <f t="shared" si="187"/>
        <v>7576</v>
      </c>
      <c r="G525" s="101">
        <f t="shared" si="187"/>
        <v>5537</v>
      </c>
      <c r="H525" s="101">
        <f t="shared" si="187"/>
        <v>60</v>
      </c>
      <c r="I525" s="101">
        <f t="shared" si="187"/>
        <v>930</v>
      </c>
      <c r="J525" s="101" t="str">
        <f t="shared" si="187"/>
        <v>-</v>
      </c>
      <c r="K525" s="101" t="str">
        <f t="shared" si="187"/>
        <v>-</v>
      </c>
      <c r="L525" s="101">
        <f t="shared" si="187"/>
        <v>32507</v>
      </c>
      <c r="N525" s="101" t="str">
        <f t="shared" ref="N525:S525" si="188">IF(AND(N75="-",N450="-"),"-",SUM(N75,N450))</f>
        <v>-</v>
      </c>
      <c r="O525" s="101">
        <f t="shared" si="188"/>
        <v>2863</v>
      </c>
      <c r="P525" s="101">
        <f t="shared" si="188"/>
        <v>943</v>
      </c>
      <c r="Q525" s="101">
        <f t="shared" si="188"/>
        <v>80</v>
      </c>
      <c r="R525" s="101" t="str">
        <f t="shared" si="188"/>
        <v>-</v>
      </c>
      <c r="S525" s="101">
        <f t="shared" si="188"/>
        <v>3886</v>
      </c>
    </row>
    <row r="526" spans="1:19">
      <c r="A526" s="64">
        <v>2023</v>
      </c>
      <c r="B526" s="101" t="str">
        <f t="shared" ref="B526:L527" si="189">IF(AND(B76="-",B451="-"),"-",SUM(B76,B451))</f>
        <v>-</v>
      </c>
      <c r="C526" s="101" t="str">
        <f t="shared" si="189"/>
        <v>-</v>
      </c>
      <c r="D526" s="101">
        <f t="shared" si="189"/>
        <v>135</v>
      </c>
      <c r="E526" s="101">
        <f t="shared" si="189"/>
        <v>645</v>
      </c>
      <c r="F526" s="101">
        <f t="shared" si="189"/>
        <v>753</v>
      </c>
      <c r="G526" s="101">
        <f>IF(AND(G76="-",G451="-"),"-",SUM(G76,G451))</f>
        <v>92</v>
      </c>
      <c r="H526" s="101">
        <f t="shared" si="189"/>
        <v>217</v>
      </c>
      <c r="I526" s="101">
        <f t="shared" si="189"/>
        <v>1028</v>
      </c>
      <c r="J526" s="101">
        <f t="shared" si="189"/>
        <v>221</v>
      </c>
      <c r="K526" s="101" t="str">
        <f t="shared" si="189"/>
        <v>-</v>
      </c>
      <c r="L526" s="101">
        <f t="shared" si="189"/>
        <v>3091</v>
      </c>
      <c r="N526" s="101" t="str">
        <f t="shared" ref="N526:S527" si="190">IF(AND(N76="-",N451="-"),"-",SUM(N76,N451))</f>
        <v>-</v>
      </c>
      <c r="O526" s="101">
        <f t="shared" si="190"/>
        <v>577</v>
      </c>
      <c r="P526" s="101">
        <f>IF(AND(P76="-",P451="-"),"-",SUM(P76,P451))</f>
        <v>336</v>
      </c>
      <c r="Q526" s="101">
        <f t="shared" si="190"/>
        <v>3299</v>
      </c>
      <c r="R526" s="101" t="str">
        <f t="shared" si="190"/>
        <v>-</v>
      </c>
      <c r="S526" s="101">
        <f t="shared" si="190"/>
        <v>4212</v>
      </c>
    </row>
    <row r="527" spans="1:19" ht="11.4">
      <c r="A527" s="64" t="s">
        <v>346</v>
      </c>
      <c r="B527" s="141" t="str">
        <f t="shared" si="189"/>
        <v>-</v>
      </c>
      <c r="C527" s="141">
        <f t="shared" si="189"/>
        <v>2975</v>
      </c>
      <c r="D527" s="141">
        <f t="shared" si="189"/>
        <v>6884</v>
      </c>
      <c r="E527" s="141">
        <f t="shared" si="189"/>
        <v>2070</v>
      </c>
      <c r="F527" s="141">
        <f t="shared" si="189"/>
        <v>694</v>
      </c>
      <c r="G527" s="141">
        <f>IF(AND(G77="-",G452="-"),"-",SUM(G77,G452))</f>
        <v>4341</v>
      </c>
      <c r="H527" s="141">
        <f t="shared" si="189"/>
        <v>162</v>
      </c>
      <c r="I527" s="141">
        <f t="shared" si="189"/>
        <v>934</v>
      </c>
      <c r="J527" s="141" t="str">
        <f t="shared" si="189"/>
        <v>-</v>
      </c>
      <c r="K527" s="141" t="str">
        <f t="shared" si="189"/>
        <v>-</v>
      </c>
      <c r="L527" s="141">
        <f t="shared" si="189"/>
        <v>18060</v>
      </c>
      <c r="M527" s="141"/>
      <c r="N527" s="141">
        <f t="shared" si="190"/>
        <v>0</v>
      </c>
      <c r="O527" s="141">
        <f t="shared" si="190"/>
        <v>750</v>
      </c>
      <c r="P527" s="141">
        <f>IF(AND(P77="-",P452="-"),"-",SUM(P77,P452))</f>
        <v>598</v>
      </c>
      <c r="Q527" s="141">
        <f t="shared" si="190"/>
        <v>1430</v>
      </c>
      <c r="R527" s="141">
        <f t="shared" si="190"/>
        <v>25</v>
      </c>
      <c r="S527" s="141">
        <f t="shared" si="190"/>
        <v>2803</v>
      </c>
    </row>
    <row r="528" spans="1:19">
      <c r="A528" s="294" t="s">
        <v>108</v>
      </c>
      <c r="B528" s="295"/>
      <c r="C528" s="295"/>
      <c r="D528" s="295"/>
      <c r="E528" s="295"/>
      <c r="F528" s="295"/>
      <c r="G528" s="295"/>
      <c r="H528" s="295"/>
      <c r="I528" s="295"/>
      <c r="J528" s="295"/>
      <c r="K528" s="295"/>
      <c r="L528" s="295"/>
      <c r="M528" s="295"/>
      <c r="N528" s="295"/>
      <c r="O528" s="295"/>
      <c r="P528" s="295"/>
      <c r="Q528" s="295"/>
      <c r="R528" s="295"/>
      <c r="S528" s="295"/>
    </row>
    <row r="529" spans="1:19">
      <c r="A529" s="285"/>
      <c r="B529" s="296"/>
      <c r="C529" s="296"/>
      <c r="D529" s="296"/>
      <c r="E529" s="296"/>
      <c r="F529" s="296"/>
      <c r="G529" s="296"/>
      <c r="H529" s="296"/>
      <c r="I529" s="296"/>
      <c r="J529" s="296"/>
      <c r="K529" s="296"/>
      <c r="L529" s="296"/>
      <c r="M529" s="296"/>
      <c r="N529" s="296"/>
      <c r="O529" s="296"/>
      <c r="P529" s="296"/>
      <c r="Q529" s="296"/>
      <c r="R529" s="296"/>
      <c r="S529" s="296"/>
    </row>
    <row r="530" spans="1:19">
      <c r="A530" s="285"/>
      <c r="B530" s="296"/>
      <c r="C530" s="296"/>
      <c r="D530" s="296"/>
      <c r="E530" s="296"/>
      <c r="F530" s="296"/>
      <c r="G530" s="296"/>
      <c r="H530" s="296"/>
      <c r="I530" s="296"/>
      <c r="J530" s="296"/>
      <c r="K530" s="296"/>
      <c r="L530" s="296"/>
      <c r="M530" s="296"/>
      <c r="N530" s="296"/>
      <c r="O530" s="296"/>
      <c r="P530" s="296"/>
      <c r="Q530" s="296"/>
      <c r="R530" s="296"/>
      <c r="S530" s="296"/>
    </row>
    <row r="531" spans="1:19">
      <c r="A531" s="296"/>
      <c r="B531" s="296"/>
      <c r="C531" s="296"/>
      <c r="D531" s="296"/>
      <c r="E531" s="296"/>
      <c r="F531" s="296"/>
      <c r="G531" s="296"/>
      <c r="H531" s="296"/>
      <c r="I531" s="296"/>
      <c r="J531" s="296"/>
      <c r="K531" s="296"/>
      <c r="L531" s="296"/>
      <c r="M531" s="296"/>
      <c r="N531" s="296"/>
      <c r="O531" s="296"/>
      <c r="P531" s="296"/>
      <c r="Q531" s="296"/>
      <c r="R531" s="296"/>
      <c r="S531" s="296"/>
    </row>
    <row r="532" spans="1:19">
      <c r="A532" s="296"/>
      <c r="B532" s="296"/>
      <c r="C532" s="296"/>
      <c r="D532" s="296"/>
      <c r="E532" s="296"/>
      <c r="F532" s="296"/>
      <c r="G532" s="296"/>
      <c r="H532" s="296"/>
      <c r="I532" s="296"/>
      <c r="J532" s="296"/>
      <c r="K532" s="296"/>
      <c r="L532" s="296"/>
      <c r="M532" s="296"/>
      <c r="N532" s="296"/>
      <c r="O532" s="296"/>
      <c r="P532" s="296"/>
      <c r="Q532" s="296"/>
      <c r="R532" s="296"/>
      <c r="S532" s="296"/>
    </row>
    <row r="533" spans="1:19">
      <c r="A533" s="297" t="s">
        <v>73</v>
      </c>
      <c r="B533" s="297"/>
      <c r="C533" s="297"/>
      <c r="D533" s="297"/>
      <c r="E533" s="297"/>
      <c r="F533" s="297"/>
      <c r="G533" s="297"/>
      <c r="H533" s="297"/>
      <c r="I533" s="297"/>
      <c r="J533" s="297"/>
      <c r="K533" s="297"/>
      <c r="L533" s="297"/>
      <c r="M533" s="297"/>
      <c r="N533" s="297"/>
      <c r="O533" s="297"/>
      <c r="P533" s="297"/>
      <c r="Q533" s="297"/>
      <c r="R533" s="297"/>
      <c r="S533" s="297"/>
    </row>
    <row r="534" spans="1:19">
      <c r="A534" s="297"/>
      <c r="B534" s="297"/>
      <c r="C534" s="297"/>
      <c r="D534" s="297"/>
      <c r="E534" s="297"/>
      <c r="F534" s="297"/>
      <c r="G534" s="297"/>
      <c r="H534" s="297"/>
      <c r="I534" s="297"/>
      <c r="J534" s="297"/>
      <c r="K534" s="297"/>
      <c r="L534" s="297"/>
      <c r="M534" s="297"/>
      <c r="N534" s="297"/>
      <c r="O534" s="297"/>
      <c r="P534" s="297"/>
      <c r="Q534" s="297"/>
      <c r="R534" s="297"/>
      <c r="S534" s="297"/>
    </row>
    <row r="535" spans="1:19">
      <c r="A535" s="297"/>
      <c r="B535" s="297"/>
      <c r="C535" s="297"/>
      <c r="D535" s="297"/>
      <c r="E535" s="297"/>
      <c r="F535" s="297"/>
      <c r="G535" s="297"/>
      <c r="H535" s="297"/>
      <c r="I535" s="297"/>
      <c r="J535" s="297"/>
      <c r="K535" s="297"/>
      <c r="L535" s="297"/>
      <c r="M535" s="297"/>
      <c r="N535" s="297"/>
      <c r="O535" s="297"/>
      <c r="P535" s="297"/>
      <c r="Q535" s="297"/>
      <c r="R535" s="297"/>
      <c r="S535" s="297"/>
    </row>
    <row r="548" spans="1:19" s="163" customFormat="1">
      <c r="A548" s="121"/>
      <c r="B548" s="140"/>
      <c r="C548" s="140"/>
      <c r="D548" s="140"/>
      <c r="E548" s="140"/>
      <c r="F548" s="140"/>
      <c r="G548" s="140"/>
      <c r="H548" s="140"/>
      <c r="I548" s="140"/>
      <c r="J548" s="140"/>
      <c r="K548" s="140"/>
      <c r="L548" s="140"/>
      <c r="M548" s="140"/>
      <c r="N548" s="140"/>
      <c r="O548" s="140"/>
      <c r="P548" s="140"/>
      <c r="Q548" s="140"/>
      <c r="R548" s="140"/>
      <c r="S548" s="140"/>
    </row>
    <row r="555" spans="1:19" ht="11.25" customHeight="1">
      <c r="A555" s="298" t="s">
        <v>109</v>
      </c>
      <c r="B555" s="298"/>
      <c r="C555" s="293"/>
      <c r="D555" s="293"/>
      <c r="E555" s="293"/>
      <c r="F555" s="293"/>
      <c r="G555" s="293"/>
      <c r="H555" s="293"/>
      <c r="I555" s="293"/>
      <c r="J555" s="293"/>
      <c r="K555" s="293"/>
      <c r="L555" s="293"/>
      <c r="M555" s="293"/>
      <c r="N555" s="293"/>
      <c r="O555" s="293"/>
      <c r="P555" s="293"/>
      <c r="Q555" s="293"/>
      <c r="R555" s="293"/>
      <c r="S555" s="293"/>
    </row>
    <row r="556" spans="1:19" ht="11.25" customHeight="1">
      <c r="A556" s="77" t="s">
        <v>1</v>
      </c>
      <c r="B556" s="78" t="s">
        <v>61</v>
      </c>
      <c r="C556" s="78" t="s">
        <v>20</v>
      </c>
      <c r="D556" s="78" t="s">
        <v>21</v>
      </c>
      <c r="E556" s="78" t="s">
        <v>22</v>
      </c>
      <c r="F556" s="78" t="s">
        <v>23</v>
      </c>
      <c r="G556" s="78" t="s">
        <v>24</v>
      </c>
      <c r="H556" s="78" t="s">
        <v>25</v>
      </c>
      <c r="I556" s="78" t="s">
        <v>26</v>
      </c>
      <c r="J556" s="78" t="s">
        <v>62</v>
      </c>
      <c r="K556" s="78" t="s">
        <v>97</v>
      </c>
      <c r="L556" s="78" t="s">
        <v>8</v>
      </c>
      <c r="M556" s="78"/>
      <c r="N556" s="78" t="s">
        <v>22</v>
      </c>
      <c r="O556" s="78" t="s">
        <v>23</v>
      </c>
      <c r="P556" s="78" t="s">
        <v>24</v>
      </c>
      <c r="Q556" s="78" t="s">
        <v>25</v>
      </c>
      <c r="R556" s="78" t="s">
        <v>26</v>
      </c>
      <c r="S556" s="78" t="s">
        <v>8</v>
      </c>
    </row>
    <row r="557" spans="1:19" ht="11.25" customHeight="1">
      <c r="B557" s="290" t="s">
        <v>50</v>
      </c>
      <c r="C557" s="290"/>
      <c r="D557" s="290"/>
      <c r="E557" s="290"/>
      <c r="F557" s="290"/>
      <c r="G557" s="290"/>
      <c r="H557" s="290"/>
      <c r="I557" s="290"/>
      <c r="J557" s="290"/>
      <c r="K557" s="290"/>
      <c r="L557" s="290"/>
      <c r="N557" s="290" t="s">
        <v>51</v>
      </c>
      <c r="O557" s="290"/>
      <c r="P557" s="290"/>
      <c r="Q557" s="290"/>
      <c r="R557" s="290"/>
      <c r="S557" s="290"/>
    </row>
    <row r="558" spans="1:19">
      <c r="A558" s="59" t="s">
        <v>80</v>
      </c>
      <c r="B558" s="103"/>
    </row>
    <row r="559" spans="1:19" ht="11.25" customHeight="1">
      <c r="A559" s="68" t="s">
        <v>102</v>
      </c>
      <c r="B559" s="103" t="s">
        <v>15</v>
      </c>
      <c r="C559" s="103" t="s">
        <v>15</v>
      </c>
      <c r="D559" s="103">
        <f t="shared" ref="D559:L559" si="191">AVERAGE(D34:D38)</f>
        <v>4738.2</v>
      </c>
      <c r="E559" s="103">
        <f t="shared" si="191"/>
        <v>0</v>
      </c>
      <c r="F559" s="103">
        <f t="shared" si="191"/>
        <v>498.8</v>
      </c>
      <c r="G559" s="103">
        <f t="shared" si="191"/>
        <v>293.2</v>
      </c>
      <c r="H559" s="103">
        <f t="shared" si="191"/>
        <v>23.2</v>
      </c>
      <c r="I559" s="103">
        <f t="shared" si="191"/>
        <v>2.4</v>
      </c>
      <c r="J559" s="103" t="s">
        <v>15</v>
      </c>
      <c r="K559" s="103" t="s">
        <v>15</v>
      </c>
      <c r="L559" s="103">
        <f t="shared" si="191"/>
        <v>5555.8</v>
      </c>
      <c r="N559" s="103" t="s">
        <v>15</v>
      </c>
      <c r="O559" s="103">
        <f>AVERAGE(O34:O38)</f>
        <v>18828.333333333332</v>
      </c>
      <c r="P559" s="103">
        <f>AVERAGE(P34:P38)</f>
        <v>11874.25</v>
      </c>
      <c r="Q559" s="103">
        <f>AVERAGE(Q34:Q38)</f>
        <v>2543</v>
      </c>
      <c r="R559" s="101" t="s">
        <v>15</v>
      </c>
      <c r="S559" s="103">
        <f>AVERAGE(S34:S38)</f>
        <v>21305</v>
      </c>
    </row>
    <row r="560" spans="1:19" ht="11.25" customHeight="1">
      <c r="A560" s="68" t="s">
        <v>10</v>
      </c>
      <c r="B560" s="103" t="s">
        <v>15</v>
      </c>
      <c r="C560" s="103" t="s">
        <v>15</v>
      </c>
      <c r="D560" s="103">
        <f t="shared" ref="D560:L560" si="192">AVERAGE(D39:D43)</f>
        <v>1790.8</v>
      </c>
      <c r="E560" s="103">
        <f t="shared" si="192"/>
        <v>363</v>
      </c>
      <c r="F560" s="103">
        <f t="shared" si="192"/>
        <v>2225</v>
      </c>
      <c r="G560" s="103">
        <f t="shared" si="192"/>
        <v>1172.3333333333333</v>
      </c>
      <c r="H560" s="103">
        <f t="shared" si="192"/>
        <v>765</v>
      </c>
      <c r="I560" s="103">
        <f t="shared" si="192"/>
        <v>71</v>
      </c>
      <c r="J560" s="103" t="s">
        <v>15</v>
      </c>
      <c r="K560" s="103" t="s">
        <v>15</v>
      </c>
      <c r="L560" s="103">
        <f t="shared" si="192"/>
        <v>3477.2</v>
      </c>
      <c r="N560" s="103" t="s">
        <v>15</v>
      </c>
      <c r="O560" s="103">
        <f>AVERAGE(O39:O43)</f>
        <v>7390</v>
      </c>
      <c r="P560" s="103">
        <f>AVERAGE(P39:P43)</f>
        <v>21733.333333333332</v>
      </c>
      <c r="Q560" s="103">
        <f>AVERAGE(Q39:Q43)</f>
        <v>6280.5</v>
      </c>
      <c r="R560" s="103">
        <f>AVERAGE(R39:R43)</f>
        <v>304</v>
      </c>
      <c r="S560" s="103">
        <f>AVERAGE(S39:S43)</f>
        <v>21363.75</v>
      </c>
    </row>
    <row r="561" spans="1:19" ht="11.25" customHeight="1">
      <c r="A561" s="68" t="s">
        <v>11</v>
      </c>
      <c r="B561" s="103" t="s">
        <v>15</v>
      </c>
      <c r="C561" s="103" t="s">
        <v>15</v>
      </c>
      <c r="D561" s="103">
        <f>AVERAGE(D44:D48)</f>
        <v>318</v>
      </c>
      <c r="E561" s="103">
        <f>AVERAGE(E44:E48)</f>
        <v>321.66666666666669</v>
      </c>
      <c r="F561" s="103">
        <f>AVERAGE(F44:F48)</f>
        <v>77.5</v>
      </c>
      <c r="G561" s="103">
        <f>AVERAGE(G44:G48)</f>
        <v>187.33333333333334</v>
      </c>
      <c r="H561" s="103">
        <f>AVERAGE(H44:H48)</f>
        <v>88</v>
      </c>
      <c r="I561" s="103" t="s">
        <v>15</v>
      </c>
      <c r="J561" s="103" t="s">
        <v>15</v>
      </c>
      <c r="K561" s="103" t="s">
        <v>15</v>
      </c>
      <c r="L561" s="103">
        <f>AVERAGE(L44:L48)</f>
        <v>937.33333333333337</v>
      </c>
      <c r="N561" s="103" t="s">
        <v>15</v>
      </c>
      <c r="O561" s="103">
        <f>AVERAGE(O44:O48)</f>
        <v>434.5</v>
      </c>
      <c r="P561" s="103">
        <f>AVERAGE(P44:P48)</f>
        <v>7655</v>
      </c>
      <c r="Q561" s="103">
        <f>AVERAGE(Q44:Q48)</f>
        <v>3006.5</v>
      </c>
      <c r="R561" s="103" t="s">
        <v>15</v>
      </c>
      <c r="S561" s="103">
        <f>AVERAGE(S44:S48)</f>
        <v>9949</v>
      </c>
    </row>
    <row r="562" spans="1:19" ht="11.25" customHeight="1">
      <c r="A562" s="68" t="s">
        <v>12</v>
      </c>
      <c r="B562" s="103" t="s">
        <v>15</v>
      </c>
      <c r="C562" s="103" t="s">
        <v>15</v>
      </c>
      <c r="D562" s="103">
        <f>AVERAGE(D49:D53)</f>
        <v>8.5</v>
      </c>
      <c r="E562" s="103">
        <f>AVERAGE(E49:E53)</f>
        <v>63.5</v>
      </c>
      <c r="F562" s="103" t="s">
        <v>15</v>
      </c>
      <c r="G562" s="103">
        <f>AVERAGE(G49:G53)</f>
        <v>1951</v>
      </c>
      <c r="H562" s="103">
        <f>AVERAGE(H49:H53)</f>
        <v>49</v>
      </c>
      <c r="I562" s="103" t="s">
        <v>15</v>
      </c>
      <c r="J562" s="103" t="s">
        <v>15</v>
      </c>
      <c r="K562" s="103" t="s">
        <v>15</v>
      </c>
      <c r="L562" s="103">
        <f>AVERAGE(L49:L53)</f>
        <v>572</v>
      </c>
      <c r="N562" s="103" t="s">
        <v>15</v>
      </c>
      <c r="O562" s="103" t="s">
        <v>15</v>
      </c>
      <c r="P562" s="103">
        <f>AVERAGE(P49:P53)</f>
        <v>11600</v>
      </c>
      <c r="Q562" s="103">
        <f>AVERAGE(Q49:Q53)</f>
        <v>658</v>
      </c>
      <c r="R562" s="103" t="s">
        <v>15</v>
      </c>
      <c r="S562" s="103">
        <f>AVERAGE(S49:S53)</f>
        <v>12258</v>
      </c>
    </row>
    <row r="563" spans="1:19" ht="11.25" customHeight="1">
      <c r="A563" s="64" t="s">
        <v>13</v>
      </c>
      <c r="B563" s="103" t="s">
        <v>15</v>
      </c>
      <c r="C563" s="103" t="s">
        <v>15</v>
      </c>
      <c r="D563" s="103">
        <f>AVERAGE(D54:D58)</f>
        <v>2633</v>
      </c>
      <c r="E563" s="103">
        <f t="shared" ref="E563:S563" si="193">AVERAGE(E54:E58)</f>
        <v>1401.6</v>
      </c>
      <c r="F563" s="103">
        <f t="shared" si="193"/>
        <v>1444.8</v>
      </c>
      <c r="G563" s="103">
        <f t="shared" si="193"/>
        <v>2329</v>
      </c>
      <c r="H563" s="103">
        <f t="shared" si="193"/>
        <v>477.66666666666669</v>
      </c>
      <c r="I563" s="103" t="s">
        <v>15</v>
      </c>
      <c r="J563" s="103" t="s">
        <v>15</v>
      </c>
      <c r="K563" s="103" t="s">
        <v>15</v>
      </c>
      <c r="L563" s="103">
        <f t="shared" si="193"/>
        <v>8095</v>
      </c>
      <c r="M563" s="103"/>
      <c r="N563" s="103" t="s">
        <v>15</v>
      </c>
      <c r="O563" s="103">
        <f t="shared" si="193"/>
        <v>1524</v>
      </c>
      <c r="P563" s="103">
        <f t="shared" si="193"/>
        <v>2472.1999999999998</v>
      </c>
      <c r="Q563" s="103">
        <f t="shared" si="193"/>
        <v>3429.6666666666665</v>
      </c>
      <c r="R563" s="103" t="s">
        <v>15</v>
      </c>
      <c r="S563" s="103">
        <f t="shared" si="193"/>
        <v>5749.2</v>
      </c>
    </row>
    <row r="564" spans="1:19" ht="11.25" customHeight="1">
      <c r="A564" s="64" t="s">
        <v>14</v>
      </c>
      <c r="B564" s="103" t="str">
        <f>B59</f>
        <v>-</v>
      </c>
      <c r="C564" s="103" t="str">
        <f>C59</f>
        <v>-</v>
      </c>
      <c r="D564" s="103">
        <f>AVERAGE(D59:D63)</f>
        <v>2251.8000000000002</v>
      </c>
      <c r="E564" s="103">
        <f t="shared" ref="E564:H564" si="194">AVERAGE(E59:E63)</f>
        <v>2586.8000000000002</v>
      </c>
      <c r="F564" s="103">
        <f t="shared" si="194"/>
        <v>521.20000000000005</v>
      </c>
      <c r="G564" s="103">
        <f t="shared" si="194"/>
        <v>431.8</v>
      </c>
      <c r="H564" s="103">
        <f t="shared" si="194"/>
        <v>48</v>
      </c>
      <c r="I564" s="103" t="str">
        <f t="shared" ref="I564:K564" si="195">I59</f>
        <v>-</v>
      </c>
      <c r="J564" s="103" t="str">
        <f t="shared" si="195"/>
        <v>-</v>
      </c>
      <c r="K564" s="103" t="str">
        <f t="shared" si="195"/>
        <v>-</v>
      </c>
      <c r="L564" s="103">
        <f t="shared" ref="L564" si="196">AVERAGE(L59:L63)</f>
        <v>5839.6</v>
      </c>
      <c r="M564" s="103"/>
      <c r="N564" s="103" t="str">
        <f t="shared" ref="N564" si="197">N59</f>
        <v>-</v>
      </c>
      <c r="O564" s="103">
        <f t="shared" ref="O564:S564" si="198">AVERAGE(O59:O63)</f>
        <v>2163.8000000000002</v>
      </c>
      <c r="P564" s="103">
        <f t="shared" si="198"/>
        <v>3086.4</v>
      </c>
      <c r="Q564" s="103">
        <f t="shared" si="198"/>
        <v>175</v>
      </c>
      <c r="R564" s="103" t="str">
        <f t="shared" ref="R564" si="199">R59</f>
        <v>-</v>
      </c>
      <c r="S564" s="103">
        <f t="shared" si="198"/>
        <v>5425.2</v>
      </c>
    </row>
    <row r="565" spans="1:19" ht="11.25" customHeight="1">
      <c r="A565" s="64">
        <v>2011</v>
      </c>
      <c r="B565" s="103" t="str">
        <f t="shared" ref="B565:L565" si="200">B64</f>
        <v>-</v>
      </c>
      <c r="C565" s="103" t="str">
        <f t="shared" si="200"/>
        <v>-</v>
      </c>
      <c r="D565" s="103">
        <f t="shared" si="200"/>
        <v>1057</v>
      </c>
      <c r="E565" s="103">
        <f t="shared" si="200"/>
        <v>1400</v>
      </c>
      <c r="F565" s="103">
        <f t="shared" si="200"/>
        <v>114</v>
      </c>
      <c r="G565" s="103">
        <f t="shared" si="200"/>
        <v>239</v>
      </c>
      <c r="H565" s="103">
        <f t="shared" si="200"/>
        <v>26</v>
      </c>
      <c r="I565" s="103" t="str">
        <f t="shared" si="200"/>
        <v>-</v>
      </c>
      <c r="J565" s="103" t="str">
        <f t="shared" si="200"/>
        <v>-</v>
      </c>
      <c r="K565" s="103" t="str">
        <f t="shared" si="200"/>
        <v>-</v>
      </c>
      <c r="L565" s="103">
        <f t="shared" si="200"/>
        <v>2836</v>
      </c>
      <c r="N565" s="103" t="str">
        <f t="shared" ref="N565:S576" si="201">N64</f>
        <v>-</v>
      </c>
      <c r="O565" s="103">
        <f t="shared" si="201"/>
        <v>234</v>
      </c>
      <c r="P565" s="103">
        <f t="shared" si="201"/>
        <v>147</v>
      </c>
      <c r="Q565" s="103">
        <f t="shared" si="201"/>
        <v>83</v>
      </c>
      <c r="R565" s="103" t="str">
        <f t="shared" si="201"/>
        <v>-</v>
      </c>
      <c r="S565" s="103">
        <f t="shared" si="201"/>
        <v>464</v>
      </c>
    </row>
    <row r="566" spans="1:19" ht="11.25" customHeight="1">
      <c r="A566" s="64">
        <v>2012</v>
      </c>
      <c r="B566" s="103" t="str">
        <f t="shared" ref="B566:L566" si="202">B65</f>
        <v>-</v>
      </c>
      <c r="C566" s="103" t="str">
        <f t="shared" si="202"/>
        <v>-</v>
      </c>
      <c r="D566" s="103">
        <f t="shared" si="202"/>
        <v>1034</v>
      </c>
      <c r="E566" s="103">
        <f t="shared" si="202"/>
        <v>5366</v>
      </c>
      <c r="F566" s="103">
        <f t="shared" si="202"/>
        <v>210</v>
      </c>
      <c r="G566" s="103">
        <f t="shared" si="202"/>
        <v>149</v>
      </c>
      <c r="H566" s="103">
        <f t="shared" si="202"/>
        <v>1685</v>
      </c>
      <c r="I566" s="103" t="str">
        <f t="shared" si="202"/>
        <v>-</v>
      </c>
      <c r="J566" s="103" t="str">
        <f t="shared" si="202"/>
        <v>-</v>
      </c>
      <c r="K566" s="103" t="str">
        <f t="shared" si="202"/>
        <v>-</v>
      </c>
      <c r="L566" s="103">
        <f t="shared" si="202"/>
        <v>8444</v>
      </c>
      <c r="N566" s="103" t="str">
        <f t="shared" si="201"/>
        <v>-</v>
      </c>
      <c r="O566" s="103">
        <f t="shared" si="201"/>
        <v>39</v>
      </c>
      <c r="P566" s="103">
        <f t="shared" si="201"/>
        <v>35</v>
      </c>
      <c r="Q566" s="103">
        <f t="shared" si="201"/>
        <v>551</v>
      </c>
      <c r="R566" s="103" t="str">
        <f t="shared" si="201"/>
        <v>-</v>
      </c>
      <c r="S566" s="103">
        <f t="shared" si="201"/>
        <v>625</v>
      </c>
    </row>
    <row r="567" spans="1:19" ht="11.25" customHeight="1">
      <c r="A567" s="64">
        <v>2013</v>
      </c>
      <c r="B567" s="103" t="str">
        <f t="shared" ref="B567:L567" si="203">B66</f>
        <v>-</v>
      </c>
      <c r="C567" s="103" t="str">
        <f t="shared" si="203"/>
        <v>-</v>
      </c>
      <c r="D567" s="103">
        <f t="shared" si="203"/>
        <v>432</v>
      </c>
      <c r="E567" s="103">
        <f t="shared" si="203"/>
        <v>704</v>
      </c>
      <c r="F567" s="103">
        <f t="shared" si="203"/>
        <v>136</v>
      </c>
      <c r="G567" s="103">
        <f t="shared" si="203"/>
        <v>279</v>
      </c>
      <c r="H567" s="103">
        <f t="shared" si="203"/>
        <v>394</v>
      </c>
      <c r="I567" s="103" t="str">
        <f t="shared" si="203"/>
        <v>-</v>
      </c>
      <c r="J567" s="103" t="str">
        <f t="shared" si="203"/>
        <v>-</v>
      </c>
      <c r="K567" s="103" t="str">
        <f t="shared" si="203"/>
        <v>-</v>
      </c>
      <c r="L567" s="103">
        <f t="shared" si="203"/>
        <v>1945</v>
      </c>
      <c r="N567" s="103" t="str">
        <f t="shared" si="201"/>
        <v>-</v>
      </c>
      <c r="O567" s="103">
        <f t="shared" si="201"/>
        <v>39</v>
      </c>
      <c r="P567" s="103">
        <f t="shared" si="201"/>
        <v>295</v>
      </c>
      <c r="Q567" s="103">
        <f t="shared" si="201"/>
        <v>118</v>
      </c>
      <c r="R567" s="103" t="str">
        <f t="shared" si="201"/>
        <v>-</v>
      </c>
      <c r="S567" s="103">
        <f t="shared" si="201"/>
        <v>452</v>
      </c>
    </row>
    <row r="568" spans="1:19" ht="11.25" customHeight="1">
      <c r="A568" s="64">
        <v>2014</v>
      </c>
      <c r="B568" s="103" t="str">
        <f t="shared" ref="B568:L568" si="204">B67</f>
        <v>-</v>
      </c>
      <c r="C568" s="103" t="str">
        <f t="shared" si="204"/>
        <v>-</v>
      </c>
      <c r="D568" s="103">
        <f t="shared" si="204"/>
        <v>12804</v>
      </c>
      <c r="E568" s="103">
        <f t="shared" si="204"/>
        <v>725</v>
      </c>
      <c r="F568" s="103">
        <f t="shared" si="204"/>
        <v>2282</v>
      </c>
      <c r="G568" s="103">
        <f t="shared" si="204"/>
        <v>175</v>
      </c>
      <c r="H568" s="103">
        <f t="shared" si="204"/>
        <v>196</v>
      </c>
      <c r="I568" s="103" t="str">
        <f t="shared" si="204"/>
        <v>-</v>
      </c>
      <c r="J568" s="103" t="str">
        <f t="shared" si="204"/>
        <v>-</v>
      </c>
      <c r="K568" s="103" t="str">
        <f t="shared" si="204"/>
        <v>-</v>
      </c>
      <c r="L568" s="103">
        <f t="shared" si="204"/>
        <v>16182</v>
      </c>
      <c r="N568" s="103" t="str">
        <f t="shared" si="201"/>
        <v>-</v>
      </c>
      <c r="O568" s="103">
        <f t="shared" si="201"/>
        <v>2428</v>
      </c>
      <c r="P568" s="103">
        <f t="shared" si="201"/>
        <v>1570</v>
      </c>
      <c r="Q568" s="103">
        <f t="shared" si="201"/>
        <v>3704</v>
      </c>
      <c r="R568" s="103" t="str">
        <f t="shared" si="201"/>
        <v>-</v>
      </c>
      <c r="S568" s="103">
        <f t="shared" si="201"/>
        <v>7702</v>
      </c>
    </row>
    <row r="569" spans="1:19" ht="11.25" customHeight="1">
      <c r="A569" s="64">
        <v>2015</v>
      </c>
      <c r="B569" s="103" t="str">
        <f t="shared" ref="B569:L569" si="205">B68</f>
        <v>-</v>
      </c>
      <c r="C569" s="103" t="str">
        <f t="shared" si="205"/>
        <v>-</v>
      </c>
      <c r="D569" s="103">
        <f t="shared" si="205"/>
        <v>6806</v>
      </c>
      <c r="E569" s="103">
        <f t="shared" si="205"/>
        <v>1527</v>
      </c>
      <c r="F569" s="103">
        <f t="shared" si="205"/>
        <v>1293</v>
      </c>
      <c r="G569" s="103">
        <f t="shared" si="205"/>
        <v>700</v>
      </c>
      <c r="H569" s="103">
        <f t="shared" si="205"/>
        <v>556</v>
      </c>
      <c r="I569" s="103" t="str">
        <f t="shared" si="205"/>
        <v>-</v>
      </c>
      <c r="J569" s="103" t="str">
        <f t="shared" si="205"/>
        <v>-</v>
      </c>
      <c r="K569" s="103" t="str">
        <f t="shared" si="205"/>
        <v>-</v>
      </c>
      <c r="L569" s="103">
        <f t="shared" si="205"/>
        <v>10882</v>
      </c>
      <c r="N569" s="103" t="str">
        <f t="shared" si="201"/>
        <v>-</v>
      </c>
      <c r="O569" s="103">
        <f t="shared" si="201"/>
        <v>328</v>
      </c>
      <c r="P569" s="103">
        <f t="shared" si="201"/>
        <v>411</v>
      </c>
      <c r="Q569" s="103">
        <f t="shared" si="201"/>
        <v>1474</v>
      </c>
      <c r="R569" s="103" t="str">
        <f t="shared" si="201"/>
        <v>-</v>
      </c>
      <c r="S569" s="103">
        <f t="shared" si="201"/>
        <v>2213</v>
      </c>
    </row>
    <row r="570" spans="1:19" ht="11.25" customHeight="1">
      <c r="A570" s="64">
        <v>2016</v>
      </c>
      <c r="B570" s="103" t="str">
        <f t="shared" ref="B570:L570" si="206">B69</f>
        <v>-</v>
      </c>
      <c r="C570" s="103" t="str">
        <f t="shared" si="206"/>
        <v>-</v>
      </c>
      <c r="D570" s="103">
        <f t="shared" si="206"/>
        <v>519</v>
      </c>
      <c r="E570" s="103">
        <f t="shared" si="206"/>
        <v>743</v>
      </c>
      <c r="F570" s="103">
        <f t="shared" si="206"/>
        <v>169</v>
      </c>
      <c r="G570" s="103">
        <f t="shared" si="206"/>
        <v>627</v>
      </c>
      <c r="H570" s="103" t="str">
        <f t="shared" si="206"/>
        <v>-</v>
      </c>
      <c r="I570" s="103" t="str">
        <f t="shared" si="206"/>
        <v>-</v>
      </c>
      <c r="J570" s="103" t="str">
        <f t="shared" si="206"/>
        <v>-</v>
      </c>
      <c r="K570" s="103" t="str">
        <f t="shared" si="206"/>
        <v>-</v>
      </c>
      <c r="L570" s="103">
        <f t="shared" si="206"/>
        <v>2058</v>
      </c>
      <c r="N570" s="103" t="str">
        <f t="shared" si="201"/>
        <v>-</v>
      </c>
      <c r="O570" s="103" t="str">
        <f t="shared" si="201"/>
        <v>-</v>
      </c>
      <c r="P570" s="103" t="str">
        <f t="shared" si="201"/>
        <v>-</v>
      </c>
      <c r="Q570" s="103" t="str">
        <f t="shared" si="201"/>
        <v>-</v>
      </c>
      <c r="R570" s="103" t="str">
        <f t="shared" si="201"/>
        <v>-</v>
      </c>
      <c r="S570" s="103" t="str">
        <f t="shared" si="201"/>
        <v>-</v>
      </c>
    </row>
    <row r="571" spans="1:19" ht="11.25" customHeight="1">
      <c r="A571" s="64">
        <v>2017</v>
      </c>
      <c r="B571" s="103" t="str">
        <f t="shared" ref="B571:L571" si="207">B70</f>
        <v>-</v>
      </c>
      <c r="C571" s="103" t="str">
        <f t="shared" si="207"/>
        <v>-</v>
      </c>
      <c r="D571" s="103">
        <f t="shared" si="207"/>
        <v>1080</v>
      </c>
      <c r="E571" s="103">
        <f t="shared" si="207"/>
        <v>652</v>
      </c>
      <c r="F571" s="103">
        <f t="shared" si="207"/>
        <v>50</v>
      </c>
      <c r="G571" s="103">
        <f t="shared" si="207"/>
        <v>611</v>
      </c>
      <c r="H571" s="103">
        <f t="shared" si="207"/>
        <v>234</v>
      </c>
      <c r="I571" s="103" t="str">
        <f t="shared" si="207"/>
        <v>-</v>
      </c>
      <c r="J571" s="103" t="str">
        <f t="shared" si="207"/>
        <v>-</v>
      </c>
      <c r="K571" s="103" t="str">
        <f t="shared" si="207"/>
        <v>-</v>
      </c>
      <c r="L571" s="103">
        <f t="shared" si="207"/>
        <v>2627</v>
      </c>
      <c r="N571" s="103" t="str">
        <f t="shared" si="201"/>
        <v>-</v>
      </c>
      <c r="O571" s="103">
        <f t="shared" si="201"/>
        <v>16</v>
      </c>
      <c r="P571" s="103">
        <f t="shared" si="201"/>
        <v>305</v>
      </c>
      <c r="Q571" s="103">
        <f t="shared" si="201"/>
        <v>149</v>
      </c>
      <c r="R571" s="103" t="str">
        <f t="shared" si="201"/>
        <v>-</v>
      </c>
      <c r="S571" s="103">
        <f t="shared" si="201"/>
        <v>470</v>
      </c>
    </row>
    <row r="572" spans="1:19" ht="11.25" customHeight="1">
      <c r="A572" s="64">
        <v>2018</v>
      </c>
      <c r="B572" s="103" t="str">
        <f t="shared" ref="B572:L572" si="208">B71</f>
        <v>-</v>
      </c>
      <c r="C572" s="103" t="str">
        <f t="shared" si="208"/>
        <v>-</v>
      </c>
      <c r="D572" s="103">
        <f t="shared" si="208"/>
        <v>16</v>
      </c>
      <c r="E572" s="103">
        <f t="shared" si="208"/>
        <v>269</v>
      </c>
      <c r="F572" s="103">
        <f t="shared" si="208"/>
        <v>10</v>
      </c>
      <c r="G572" s="103">
        <f t="shared" si="208"/>
        <v>38</v>
      </c>
      <c r="H572" s="103">
        <f t="shared" si="208"/>
        <v>0</v>
      </c>
      <c r="I572" s="103" t="str">
        <f t="shared" si="208"/>
        <v>-</v>
      </c>
      <c r="J572" s="103" t="str">
        <f t="shared" si="208"/>
        <v>-</v>
      </c>
      <c r="K572" s="103" t="str">
        <f t="shared" si="208"/>
        <v>-</v>
      </c>
      <c r="L572" s="103">
        <f t="shared" si="208"/>
        <v>333</v>
      </c>
      <c r="N572" s="103" t="str">
        <f t="shared" si="201"/>
        <v>-</v>
      </c>
      <c r="O572" s="103">
        <f t="shared" si="201"/>
        <v>8</v>
      </c>
      <c r="P572" s="103">
        <f t="shared" si="201"/>
        <v>84</v>
      </c>
      <c r="Q572" s="103" t="str">
        <f t="shared" si="201"/>
        <v>-</v>
      </c>
      <c r="R572" s="103" t="str">
        <f t="shared" si="201"/>
        <v>-</v>
      </c>
      <c r="S572" s="103">
        <f t="shared" si="201"/>
        <v>92</v>
      </c>
    </row>
    <row r="573" spans="1:19" ht="11.25" customHeight="1">
      <c r="A573" s="64">
        <v>2019</v>
      </c>
      <c r="B573" s="103" t="str">
        <f t="shared" ref="B573:L573" si="209">B72</f>
        <v>-</v>
      </c>
      <c r="C573" s="103" t="str">
        <f t="shared" si="209"/>
        <v>-</v>
      </c>
      <c r="D573" s="103">
        <f t="shared" si="209"/>
        <v>17</v>
      </c>
      <c r="E573" s="103">
        <f t="shared" si="209"/>
        <v>36</v>
      </c>
      <c r="F573" s="103">
        <f t="shared" si="209"/>
        <v>334</v>
      </c>
      <c r="G573" s="103">
        <f t="shared" si="209"/>
        <v>93</v>
      </c>
      <c r="H573" s="103">
        <f t="shared" si="209"/>
        <v>28</v>
      </c>
      <c r="I573" s="103" t="str">
        <f t="shared" si="209"/>
        <v>-</v>
      </c>
      <c r="J573" s="103" t="str">
        <f t="shared" si="209"/>
        <v>-</v>
      </c>
      <c r="K573" s="103" t="str">
        <f t="shared" si="209"/>
        <v>-</v>
      </c>
      <c r="L573" s="103">
        <f t="shared" si="209"/>
        <v>508</v>
      </c>
      <c r="N573" s="103" t="str">
        <f t="shared" si="201"/>
        <v>-</v>
      </c>
      <c r="O573" s="103">
        <f t="shared" si="201"/>
        <v>1029</v>
      </c>
      <c r="P573" s="103">
        <f t="shared" si="201"/>
        <v>302</v>
      </c>
      <c r="Q573" s="103">
        <f t="shared" si="201"/>
        <v>81</v>
      </c>
      <c r="R573" s="103" t="str">
        <f t="shared" si="201"/>
        <v>-</v>
      </c>
      <c r="S573" s="103">
        <f t="shared" si="201"/>
        <v>1412</v>
      </c>
    </row>
    <row r="574" spans="1:19" ht="11.25" customHeight="1">
      <c r="A574" s="64">
        <v>2020</v>
      </c>
      <c r="B574" s="103" t="str">
        <f t="shared" ref="B574:L574" si="210">B73</f>
        <v>-</v>
      </c>
      <c r="C574" s="103" t="str">
        <f t="shared" si="210"/>
        <v>-</v>
      </c>
      <c r="D574" s="103">
        <f t="shared" si="210"/>
        <v>84</v>
      </c>
      <c r="E574" s="103">
        <f t="shared" si="210"/>
        <v>36</v>
      </c>
      <c r="F574" s="103">
        <f t="shared" si="210"/>
        <v>57</v>
      </c>
      <c r="G574" s="103">
        <f t="shared" si="210"/>
        <v>13</v>
      </c>
      <c r="H574" s="103">
        <f t="shared" si="210"/>
        <v>0</v>
      </c>
      <c r="I574" s="103" t="str">
        <f t="shared" si="210"/>
        <v>-</v>
      </c>
      <c r="J574" s="103" t="str">
        <f t="shared" si="210"/>
        <v>-</v>
      </c>
      <c r="K574" s="103" t="str">
        <f t="shared" si="210"/>
        <v>-</v>
      </c>
      <c r="L574" s="103">
        <f t="shared" si="210"/>
        <v>190</v>
      </c>
      <c r="N574" s="103" t="str">
        <f t="shared" si="201"/>
        <v>-</v>
      </c>
      <c r="O574" s="103">
        <f t="shared" si="201"/>
        <v>63</v>
      </c>
      <c r="P574" s="103">
        <f t="shared" si="201"/>
        <v>64</v>
      </c>
      <c r="Q574" s="103">
        <f t="shared" si="201"/>
        <v>3</v>
      </c>
      <c r="R574" s="103" t="str">
        <f t="shared" si="201"/>
        <v>-</v>
      </c>
      <c r="S574" s="103">
        <f t="shared" si="201"/>
        <v>130</v>
      </c>
    </row>
    <row r="575" spans="1:19" ht="11.25" customHeight="1">
      <c r="A575" s="64">
        <v>2021</v>
      </c>
      <c r="B575" s="103" t="str">
        <f t="shared" ref="B575:L575" si="211">B74</f>
        <v>-</v>
      </c>
      <c r="C575" s="103" t="str">
        <f t="shared" si="211"/>
        <v>-</v>
      </c>
      <c r="D575" s="103">
        <f t="shared" si="211"/>
        <v>15</v>
      </c>
      <c r="E575" s="103">
        <f t="shared" si="211"/>
        <v>8</v>
      </c>
      <c r="F575" s="103">
        <f t="shared" si="211"/>
        <v>126</v>
      </c>
      <c r="G575" s="103">
        <f t="shared" si="211"/>
        <v>24</v>
      </c>
      <c r="H575" s="103">
        <f t="shared" si="211"/>
        <v>5</v>
      </c>
      <c r="I575" s="103" t="str">
        <f t="shared" si="211"/>
        <v>-</v>
      </c>
      <c r="J575" s="103" t="str">
        <f t="shared" si="211"/>
        <v>-</v>
      </c>
      <c r="K575" s="103" t="str">
        <f t="shared" si="211"/>
        <v>-</v>
      </c>
      <c r="L575" s="103">
        <f t="shared" si="211"/>
        <v>178</v>
      </c>
      <c r="N575" s="103" t="str">
        <f t="shared" si="201"/>
        <v>-</v>
      </c>
      <c r="O575" s="103">
        <f t="shared" si="201"/>
        <v>75</v>
      </c>
      <c r="P575" s="103">
        <f t="shared" si="201"/>
        <v>25</v>
      </c>
      <c r="Q575" s="103">
        <f t="shared" si="201"/>
        <v>42</v>
      </c>
      <c r="R575" s="103" t="str">
        <f t="shared" si="201"/>
        <v>-</v>
      </c>
      <c r="S575" s="103">
        <f t="shared" si="201"/>
        <v>142</v>
      </c>
    </row>
    <row r="576" spans="1:19" ht="11.25" customHeight="1">
      <c r="A576" s="64">
        <v>2022</v>
      </c>
      <c r="B576" s="103" t="str">
        <f t="shared" ref="B576:L576" si="212">B75</f>
        <v>-</v>
      </c>
      <c r="C576" s="103" t="str">
        <f t="shared" si="212"/>
        <v>-</v>
      </c>
      <c r="D576" s="103">
        <f t="shared" si="212"/>
        <v>377</v>
      </c>
      <c r="E576" s="103">
        <f t="shared" si="212"/>
        <v>554</v>
      </c>
      <c r="F576" s="103">
        <f t="shared" si="212"/>
        <v>1038</v>
      </c>
      <c r="G576" s="103">
        <f t="shared" si="212"/>
        <v>23</v>
      </c>
      <c r="H576" s="103">
        <f t="shared" si="212"/>
        <v>8</v>
      </c>
      <c r="I576" s="103" t="str">
        <f t="shared" si="212"/>
        <v>-</v>
      </c>
      <c r="J576" s="103" t="str">
        <f t="shared" si="212"/>
        <v>-</v>
      </c>
      <c r="K576" s="103" t="str">
        <f t="shared" si="212"/>
        <v>-</v>
      </c>
      <c r="L576" s="103">
        <f t="shared" si="212"/>
        <v>2000</v>
      </c>
      <c r="N576" s="103" t="str">
        <f t="shared" si="201"/>
        <v>-</v>
      </c>
      <c r="O576" s="103">
        <f t="shared" si="201"/>
        <v>1453</v>
      </c>
      <c r="P576" s="103">
        <f t="shared" si="201"/>
        <v>198</v>
      </c>
      <c r="Q576" s="103">
        <f t="shared" si="201"/>
        <v>80</v>
      </c>
      <c r="R576" s="103" t="str">
        <f t="shared" si="201"/>
        <v>-</v>
      </c>
      <c r="S576" s="103">
        <f t="shared" si="201"/>
        <v>1731</v>
      </c>
    </row>
    <row r="577" spans="1:19" ht="11.25" customHeight="1">
      <c r="A577" s="64">
        <v>2023</v>
      </c>
      <c r="B577" s="103" t="str">
        <f t="shared" ref="B577:L578" si="213">B76</f>
        <v>-</v>
      </c>
      <c r="C577" s="103" t="str">
        <f t="shared" si="213"/>
        <v>-</v>
      </c>
      <c r="D577" s="103">
        <f>D76</f>
        <v>135</v>
      </c>
      <c r="E577" s="103">
        <f t="shared" si="213"/>
        <v>645</v>
      </c>
      <c r="F577" s="103">
        <f t="shared" si="213"/>
        <v>753</v>
      </c>
      <c r="G577" s="103">
        <f t="shared" si="213"/>
        <v>92</v>
      </c>
      <c r="H577" s="103">
        <f t="shared" si="213"/>
        <v>5</v>
      </c>
      <c r="I577" s="103" t="str">
        <f t="shared" si="213"/>
        <v>-</v>
      </c>
      <c r="J577" s="103" t="str">
        <f t="shared" si="213"/>
        <v>-</v>
      </c>
      <c r="K577" s="103" t="str">
        <f t="shared" si="213"/>
        <v>-</v>
      </c>
      <c r="L577" s="103">
        <f t="shared" si="213"/>
        <v>1630</v>
      </c>
      <c r="N577" s="103" t="str">
        <f t="shared" ref="N577:S578" si="214">N76</f>
        <v>-</v>
      </c>
      <c r="O577" s="103">
        <f t="shared" si="214"/>
        <v>577</v>
      </c>
      <c r="P577" s="103">
        <f t="shared" si="214"/>
        <v>336</v>
      </c>
      <c r="Q577" s="103">
        <f t="shared" si="214"/>
        <v>76</v>
      </c>
      <c r="R577" s="103" t="str">
        <f t="shared" si="214"/>
        <v>-</v>
      </c>
      <c r="S577" s="103">
        <f t="shared" si="214"/>
        <v>989</v>
      </c>
    </row>
    <row r="578" spans="1:19" ht="11.25" customHeight="1">
      <c r="A578" s="64" t="s">
        <v>346</v>
      </c>
      <c r="B578" s="103" t="str">
        <f t="shared" si="213"/>
        <v>-</v>
      </c>
      <c r="C578" s="103" t="str">
        <f t="shared" si="213"/>
        <v>-</v>
      </c>
      <c r="D578" s="103">
        <f>D77</f>
        <v>1201</v>
      </c>
      <c r="E578" s="103">
        <f t="shared" si="213"/>
        <v>538</v>
      </c>
      <c r="F578" s="103">
        <f t="shared" si="213"/>
        <v>302</v>
      </c>
      <c r="G578" s="103">
        <f t="shared" si="213"/>
        <v>131</v>
      </c>
      <c r="H578" s="103">
        <f t="shared" si="213"/>
        <v>2</v>
      </c>
      <c r="I578" s="103" t="str">
        <f t="shared" si="213"/>
        <v>-</v>
      </c>
      <c r="J578" s="103" t="str">
        <f t="shared" si="213"/>
        <v>-</v>
      </c>
      <c r="K578" s="103" t="str">
        <f t="shared" si="213"/>
        <v>-</v>
      </c>
      <c r="L578" s="103">
        <f t="shared" si="213"/>
        <v>2174</v>
      </c>
      <c r="N578" s="103" t="str">
        <f t="shared" si="214"/>
        <v>-</v>
      </c>
      <c r="O578" s="103">
        <f t="shared" si="214"/>
        <v>750</v>
      </c>
      <c r="P578" s="103">
        <f t="shared" si="214"/>
        <v>598</v>
      </c>
      <c r="Q578" s="103">
        <f t="shared" si="214"/>
        <v>102</v>
      </c>
      <c r="R578" s="103" t="str">
        <f t="shared" si="214"/>
        <v>-</v>
      </c>
      <c r="S578" s="103">
        <f t="shared" si="214"/>
        <v>1450</v>
      </c>
    </row>
    <row r="579" spans="1:19" ht="11.25" customHeight="1">
      <c r="A579" s="68"/>
      <c r="B579" s="103"/>
      <c r="C579" s="103"/>
      <c r="D579" s="103"/>
      <c r="E579" s="103"/>
      <c r="F579" s="103"/>
      <c r="G579" s="103"/>
      <c r="H579" s="103"/>
      <c r="I579" s="103"/>
      <c r="J579" s="103"/>
      <c r="K579" s="103"/>
      <c r="L579" s="103"/>
      <c r="N579" s="103"/>
      <c r="O579" s="103"/>
      <c r="P579" s="103"/>
      <c r="Q579" s="103"/>
      <c r="R579" s="103"/>
      <c r="S579" s="103"/>
    </row>
    <row r="580" spans="1:19" ht="11.25" customHeight="1">
      <c r="A580" s="63" t="str">
        <f>A79</f>
        <v>Tillamook</v>
      </c>
      <c r="B580" s="103"/>
      <c r="C580" s="103"/>
      <c r="D580" s="103"/>
      <c r="E580" s="103"/>
      <c r="F580" s="103"/>
      <c r="G580" s="103"/>
      <c r="H580" s="103"/>
      <c r="I580" s="103"/>
      <c r="J580" s="103"/>
      <c r="K580" s="103"/>
      <c r="L580" s="103"/>
      <c r="N580" s="103"/>
      <c r="O580" s="103"/>
      <c r="P580" s="103"/>
      <c r="Q580" s="103"/>
      <c r="R580" s="103"/>
      <c r="S580" s="103"/>
    </row>
    <row r="581" spans="1:19" ht="11.25" customHeight="1">
      <c r="A581" s="68" t="s">
        <v>102</v>
      </c>
      <c r="B581" s="103" t="s">
        <v>15</v>
      </c>
      <c r="C581" s="103" t="s">
        <v>15</v>
      </c>
      <c r="D581" s="103">
        <f t="shared" ref="D581:L581" si="215">AVERAGE(D109:D113)</f>
        <v>1546.6</v>
      </c>
      <c r="E581" s="103">
        <f t="shared" si="215"/>
        <v>282.8</v>
      </c>
      <c r="F581" s="103">
        <f t="shared" si="215"/>
        <v>2379.8000000000002</v>
      </c>
      <c r="G581" s="103">
        <f t="shared" si="215"/>
        <v>1209.5999999999999</v>
      </c>
      <c r="H581" s="103">
        <f t="shared" si="215"/>
        <v>281.2</v>
      </c>
      <c r="I581" s="103">
        <f t="shared" si="215"/>
        <v>198.8</v>
      </c>
      <c r="J581" s="103">
        <f t="shared" si="215"/>
        <v>6.5</v>
      </c>
      <c r="K581" s="103" t="s">
        <v>15</v>
      </c>
      <c r="L581" s="103">
        <f t="shared" si="215"/>
        <v>5901.4</v>
      </c>
      <c r="N581" s="101" t="s">
        <v>15</v>
      </c>
      <c r="O581" s="103">
        <f>AVERAGE(O109:O113)</f>
        <v>68831.5</v>
      </c>
      <c r="P581" s="103">
        <f>AVERAGE(P109:P113)</f>
        <v>20119.666666666668</v>
      </c>
      <c r="Q581" s="103">
        <f>AVERAGE(Q109:Q113)</f>
        <v>1637</v>
      </c>
      <c r="R581" s="101" t="s">
        <v>15</v>
      </c>
      <c r="S581" s="103">
        <f>AVERAGE(S109:S113)</f>
        <v>84330.5</v>
      </c>
    </row>
    <row r="582" spans="1:19" ht="11.25" customHeight="1">
      <c r="A582" s="68" t="s">
        <v>10</v>
      </c>
      <c r="B582" s="103" t="s">
        <v>15</v>
      </c>
      <c r="C582" s="103" t="s">
        <v>15</v>
      </c>
      <c r="D582" s="103">
        <f t="shared" ref="D582:L582" si="216">AVERAGE(D114:D118)</f>
        <v>1745</v>
      </c>
      <c r="E582" s="103">
        <f t="shared" si="216"/>
        <v>3147.2</v>
      </c>
      <c r="F582" s="103">
        <f t="shared" si="216"/>
        <v>8129.4</v>
      </c>
      <c r="G582" s="103">
        <f t="shared" si="216"/>
        <v>6211.8</v>
      </c>
      <c r="H582" s="103">
        <f t="shared" si="216"/>
        <v>4945.8</v>
      </c>
      <c r="I582" s="103">
        <f t="shared" si="216"/>
        <v>2060.1999999999998</v>
      </c>
      <c r="J582" s="103">
        <f t="shared" si="216"/>
        <v>11</v>
      </c>
      <c r="K582" s="103" t="s">
        <v>15</v>
      </c>
      <c r="L582" s="103">
        <f t="shared" si="216"/>
        <v>26241.599999999999</v>
      </c>
      <c r="N582" s="101" t="s">
        <v>15</v>
      </c>
      <c r="O582" s="103">
        <f>AVERAGE(O114:O118)</f>
        <v>82149.8</v>
      </c>
      <c r="P582" s="103">
        <f>AVERAGE(P114:P118)</f>
        <v>29286.5</v>
      </c>
      <c r="Q582" s="103">
        <f>AVERAGE(Q114:Q118)</f>
        <v>5397</v>
      </c>
      <c r="R582" s="101" t="s">
        <v>15</v>
      </c>
      <c r="S582" s="103">
        <f>AVERAGE(S114:S118)</f>
        <v>106658.4</v>
      </c>
    </row>
    <row r="583" spans="1:19" ht="11.25" customHeight="1">
      <c r="A583" s="68" t="s">
        <v>11</v>
      </c>
      <c r="B583" s="103" t="s">
        <v>15</v>
      </c>
      <c r="C583" s="103" t="s">
        <v>15</v>
      </c>
      <c r="D583" s="103">
        <f>AVERAGE(D119:D123)</f>
        <v>306.2</v>
      </c>
      <c r="E583" s="103">
        <f t="shared" ref="E583:J583" si="217">AVERAGE(E119:E123)</f>
        <v>374.5</v>
      </c>
      <c r="F583" s="103">
        <f t="shared" si="217"/>
        <v>1434.6666666666667</v>
      </c>
      <c r="G583" s="103">
        <f t="shared" si="217"/>
        <v>2843</v>
      </c>
      <c r="H583" s="103">
        <f t="shared" si="217"/>
        <v>1922.25</v>
      </c>
      <c r="I583" s="103">
        <f t="shared" si="217"/>
        <v>1606.6</v>
      </c>
      <c r="J583" s="103">
        <f t="shared" si="217"/>
        <v>7</v>
      </c>
      <c r="K583" s="103" t="s">
        <v>15</v>
      </c>
      <c r="L583" s="103">
        <f>AVERAGE(L119:L123)</f>
        <v>6886.8</v>
      </c>
      <c r="N583" s="101" t="s">
        <v>15</v>
      </c>
      <c r="O583" s="103">
        <f>AVERAGE(O119:O123)</f>
        <v>45366.5</v>
      </c>
      <c r="P583" s="103">
        <f>AVERAGE(P119:P123)</f>
        <v>7065</v>
      </c>
      <c r="Q583" s="101" t="s">
        <v>15</v>
      </c>
      <c r="R583" s="101" t="s">
        <v>15</v>
      </c>
      <c r="S583" s="103">
        <f>AVERAGE(S119:S123)</f>
        <v>48905</v>
      </c>
    </row>
    <row r="584" spans="1:19" ht="11.25" customHeight="1">
      <c r="A584" s="68" t="s">
        <v>12</v>
      </c>
      <c r="B584" s="103" t="s">
        <v>15</v>
      </c>
      <c r="C584" s="103" t="s">
        <v>15</v>
      </c>
      <c r="D584" s="103">
        <f>AVERAGE(D124:D128)</f>
        <v>363</v>
      </c>
      <c r="E584" s="103">
        <f t="shared" ref="E584:J584" si="218">AVERAGE(E124:E128)</f>
        <v>2862.6</v>
      </c>
      <c r="F584" s="103">
        <f t="shared" si="218"/>
        <v>370</v>
      </c>
      <c r="G584" s="103">
        <f t="shared" si="218"/>
        <v>2082.1999999999998</v>
      </c>
      <c r="H584" s="103">
        <f t="shared" si="218"/>
        <v>1413.4</v>
      </c>
      <c r="I584" s="103">
        <f t="shared" si="218"/>
        <v>1259.2</v>
      </c>
      <c r="J584" s="103">
        <f t="shared" si="218"/>
        <v>21</v>
      </c>
      <c r="K584" s="103" t="s">
        <v>15</v>
      </c>
      <c r="L584" s="103">
        <f>AVERAGE(L124:L128)</f>
        <v>8191</v>
      </c>
      <c r="N584" s="101" t="s">
        <v>15</v>
      </c>
      <c r="O584" s="103" t="s">
        <v>15</v>
      </c>
      <c r="P584" s="103" t="s">
        <v>15</v>
      </c>
      <c r="Q584" s="101" t="s">
        <v>15</v>
      </c>
      <c r="R584" s="101" t="s">
        <v>15</v>
      </c>
      <c r="S584" s="103" t="s">
        <v>15</v>
      </c>
    </row>
    <row r="585" spans="1:19" ht="11.25" customHeight="1">
      <c r="A585" s="64" t="s">
        <v>13</v>
      </c>
      <c r="B585" s="103">
        <f t="shared" ref="B585:J585" si="219">AVERAGE(B129:B133)</f>
        <v>1881</v>
      </c>
      <c r="C585" s="103">
        <f t="shared" si="219"/>
        <v>887.6</v>
      </c>
      <c r="D585" s="103">
        <f t="shared" si="219"/>
        <v>5198.2</v>
      </c>
      <c r="E585" s="103">
        <f t="shared" si="219"/>
        <v>6483.6</v>
      </c>
      <c r="F585" s="103">
        <f t="shared" si="219"/>
        <v>2709.25</v>
      </c>
      <c r="G585" s="103">
        <f t="shared" si="219"/>
        <v>3511.25</v>
      </c>
      <c r="H585" s="103">
        <f t="shared" si="219"/>
        <v>3416.2</v>
      </c>
      <c r="I585" s="103">
        <f t="shared" si="219"/>
        <v>3074.4</v>
      </c>
      <c r="J585" s="103">
        <f t="shared" si="219"/>
        <v>31</v>
      </c>
      <c r="K585" s="103" t="str">
        <f>K129</f>
        <v>-</v>
      </c>
      <c r="L585" s="103">
        <f>AVERAGE(L129:L133)</f>
        <v>25572.2</v>
      </c>
      <c r="N585" s="103" t="str">
        <f t="shared" ref="N585:S585" si="220">N129</f>
        <v>-</v>
      </c>
      <c r="O585" s="103" t="str">
        <f t="shared" si="220"/>
        <v>-</v>
      </c>
      <c r="P585" s="103" t="str">
        <f t="shared" si="220"/>
        <v>-</v>
      </c>
      <c r="Q585" s="103" t="str">
        <f t="shared" si="220"/>
        <v>-</v>
      </c>
      <c r="R585" s="103" t="str">
        <f t="shared" si="220"/>
        <v>-</v>
      </c>
      <c r="S585" s="103" t="str">
        <f t="shared" si="220"/>
        <v>-</v>
      </c>
    </row>
    <row r="586" spans="1:19" ht="11.25" customHeight="1">
      <c r="A586" s="64" t="s">
        <v>14</v>
      </c>
      <c r="B586" s="103" t="str">
        <f>B134</f>
        <v>-</v>
      </c>
      <c r="C586" s="103">
        <f>AVERAGE(C134:C138)</f>
        <v>14</v>
      </c>
      <c r="D586" s="103">
        <f t="shared" ref="D586:L586" si="221">AVERAGE(D134:D138)</f>
        <v>1432.5</v>
      </c>
      <c r="E586" s="103">
        <f t="shared" si="221"/>
        <v>1513.6666666666667</v>
      </c>
      <c r="F586" s="103">
        <f t="shared" si="221"/>
        <v>332.33333333333331</v>
      </c>
      <c r="G586" s="103">
        <f t="shared" si="221"/>
        <v>56.666666666666664</v>
      </c>
      <c r="H586" s="103">
        <f t="shared" si="221"/>
        <v>162.19999999999999</v>
      </c>
      <c r="I586" s="103">
        <f t="shared" si="221"/>
        <v>252.4</v>
      </c>
      <c r="J586" s="103">
        <f t="shared" si="221"/>
        <v>71</v>
      </c>
      <c r="K586" s="103" t="str">
        <f>K134</f>
        <v>-</v>
      </c>
      <c r="L586" s="103">
        <f t="shared" si="221"/>
        <v>2160.4</v>
      </c>
      <c r="N586" s="103" t="str">
        <f t="shared" ref="N586:O586" si="222">N134</f>
        <v>-</v>
      </c>
      <c r="O586" s="103" t="str">
        <f t="shared" si="222"/>
        <v>-</v>
      </c>
      <c r="P586" s="103">
        <f t="shared" ref="P586:S586" si="223">AVERAGE(P134:P138)</f>
        <v>1195</v>
      </c>
      <c r="Q586" s="103">
        <f t="shared" si="223"/>
        <v>1787</v>
      </c>
      <c r="R586" s="103" t="e">
        <f t="shared" si="223"/>
        <v>#DIV/0!</v>
      </c>
      <c r="S586" s="103">
        <f t="shared" si="223"/>
        <v>2384.5</v>
      </c>
    </row>
    <row r="587" spans="1:19" ht="11.25" customHeight="1">
      <c r="A587" s="64">
        <v>2011</v>
      </c>
      <c r="B587" s="103" t="str">
        <f t="shared" ref="B587:L587" si="224">B139</f>
        <v>-</v>
      </c>
      <c r="C587" s="103">
        <f t="shared" si="224"/>
        <v>1</v>
      </c>
      <c r="D587" s="103">
        <f t="shared" si="224"/>
        <v>130</v>
      </c>
      <c r="E587" s="103">
        <f t="shared" si="224"/>
        <v>615</v>
      </c>
      <c r="F587" s="103">
        <f t="shared" si="224"/>
        <v>174</v>
      </c>
      <c r="G587" s="103">
        <f t="shared" si="224"/>
        <v>52</v>
      </c>
      <c r="H587" s="103">
        <f t="shared" si="224"/>
        <v>114</v>
      </c>
      <c r="I587" s="103">
        <f t="shared" si="224"/>
        <v>20</v>
      </c>
      <c r="J587" s="103" t="str">
        <f t="shared" si="224"/>
        <v>-</v>
      </c>
      <c r="K587" s="103" t="str">
        <f t="shared" si="224"/>
        <v>-</v>
      </c>
      <c r="L587" s="103">
        <f t="shared" si="224"/>
        <v>1106</v>
      </c>
      <c r="N587" s="103" t="str">
        <f t="shared" ref="N587:S598" si="225">N139</f>
        <v>-</v>
      </c>
      <c r="O587" s="103" t="str">
        <f t="shared" si="225"/>
        <v>-</v>
      </c>
      <c r="P587" s="103" t="str">
        <f t="shared" si="225"/>
        <v>-</v>
      </c>
      <c r="Q587" s="103" t="str">
        <f t="shared" si="225"/>
        <v>-</v>
      </c>
      <c r="R587" s="103" t="str">
        <f t="shared" si="225"/>
        <v>-</v>
      </c>
      <c r="S587" s="103" t="str">
        <f t="shared" si="225"/>
        <v>-</v>
      </c>
    </row>
    <row r="588" spans="1:19" ht="11.25" customHeight="1">
      <c r="A588" s="64">
        <v>2012</v>
      </c>
      <c r="B588" s="103" t="str">
        <f t="shared" ref="B588:L588" si="226">B140</f>
        <v>-</v>
      </c>
      <c r="C588" s="103">
        <f t="shared" si="226"/>
        <v>440</v>
      </c>
      <c r="D588" s="103">
        <f t="shared" si="226"/>
        <v>1492</v>
      </c>
      <c r="E588" s="103">
        <f t="shared" si="226"/>
        <v>441</v>
      </c>
      <c r="F588" s="103">
        <f t="shared" si="226"/>
        <v>178</v>
      </c>
      <c r="G588" s="103">
        <f t="shared" si="226"/>
        <v>55</v>
      </c>
      <c r="H588" s="103">
        <f t="shared" si="226"/>
        <v>1146</v>
      </c>
      <c r="I588" s="103">
        <f t="shared" si="226"/>
        <v>3645</v>
      </c>
      <c r="J588" s="103" t="str">
        <f t="shared" si="226"/>
        <v>-</v>
      </c>
      <c r="K588" s="103" t="str">
        <f t="shared" si="226"/>
        <v>-</v>
      </c>
      <c r="L588" s="103">
        <f t="shared" si="226"/>
        <v>7397</v>
      </c>
      <c r="N588" s="103" t="str">
        <f t="shared" si="225"/>
        <v>-</v>
      </c>
      <c r="O588" s="103" t="str">
        <f t="shared" si="225"/>
        <v>-</v>
      </c>
      <c r="P588" s="103" t="str">
        <f t="shared" si="225"/>
        <v>-</v>
      </c>
      <c r="Q588" s="103" t="str">
        <f t="shared" si="225"/>
        <v>-</v>
      </c>
      <c r="R588" s="103" t="str">
        <f t="shared" si="225"/>
        <v>-</v>
      </c>
      <c r="S588" s="103" t="str">
        <f t="shared" si="225"/>
        <v>-</v>
      </c>
    </row>
    <row r="589" spans="1:19" ht="11.25" customHeight="1">
      <c r="A589" s="64">
        <v>2013</v>
      </c>
      <c r="B589" s="103" t="str">
        <f t="shared" ref="B589:L589" si="227">B141</f>
        <v>-</v>
      </c>
      <c r="C589" s="103">
        <f t="shared" si="227"/>
        <v>1391</v>
      </c>
      <c r="D589" s="103">
        <f t="shared" si="227"/>
        <v>349</v>
      </c>
      <c r="E589" s="103">
        <f t="shared" si="227"/>
        <v>144</v>
      </c>
      <c r="F589" s="103">
        <f t="shared" si="227"/>
        <v>380</v>
      </c>
      <c r="G589" s="103">
        <f t="shared" si="227"/>
        <v>2869</v>
      </c>
      <c r="H589" s="103">
        <f t="shared" si="227"/>
        <v>3461</v>
      </c>
      <c r="I589" s="103">
        <f t="shared" si="227"/>
        <v>286</v>
      </c>
      <c r="J589" s="103" t="str">
        <f t="shared" si="227"/>
        <v>-</v>
      </c>
      <c r="K589" s="103" t="str">
        <f t="shared" si="227"/>
        <v>-</v>
      </c>
      <c r="L589" s="103">
        <f t="shared" si="227"/>
        <v>8880</v>
      </c>
      <c r="N589" s="103" t="str">
        <f t="shared" si="225"/>
        <v>-</v>
      </c>
      <c r="O589" s="103" t="str">
        <f t="shared" si="225"/>
        <v>-</v>
      </c>
      <c r="P589" s="103" t="str">
        <f t="shared" si="225"/>
        <v>-</v>
      </c>
      <c r="Q589" s="103" t="str">
        <f t="shared" si="225"/>
        <v>-</v>
      </c>
      <c r="R589" s="103" t="str">
        <f t="shared" si="225"/>
        <v>-</v>
      </c>
      <c r="S589" s="103" t="str">
        <f t="shared" si="225"/>
        <v>-</v>
      </c>
    </row>
    <row r="590" spans="1:19" ht="11.25" customHeight="1">
      <c r="A590" s="64">
        <v>2014</v>
      </c>
      <c r="B590" s="103" t="str">
        <f t="shared" ref="B590:L590" si="228">B142</f>
        <v>-</v>
      </c>
      <c r="C590" s="103">
        <f t="shared" si="228"/>
        <v>20</v>
      </c>
      <c r="D590" s="103">
        <f t="shared" si="228"/>
        <v>1133</v>
      </c>
      <c r="E590" s="103">
        <f t="shared" si="228"/>
        <v>2640</v>
      </c>
      <c r="F590" s="103">
        <f t="shared" si="228"/>
        <v>593</v>
      </c>
      <c r="G590" s="103">
        <f t="shared" si="228"/>
        <v>246</v>
      </c>
      <c r="H590" s="103">
        <f t="shared" si="228"/>
        <v>2355</v>
      </c>
      <c r="I590" s="103">
        <f t="shared" si="228"/>
        <v>22</v>
      </c>
      <c r="J590" s="103" t="str">
        <f t="shared" si="228"/>
        <v>-</v>
      </c>
      <c r="K590" s="103" t="str">
        <f t="shared" si="228"/>
        <v>-</v>
      </c>
      <c r="L590" s="103">
        <f t="shared" si="228"/>
        <v>7009</v>
      </c>
      <c r="N590" s="103" t="str">
        <f t="shared" si="225"/>
        <v>-</v>
      </c>
      <c r="O590" s="103" t="str">
        <f t="shared" si="225"/>
        <v>-</v>
      </c>
      <c r="P590" s="103" t="str">
        <f t="shared" si="225"/>
        <v>-</v>
      </c>
      <c r="Q590" s="103">
        <f t="shared" si="225"/>
        <v>1104</v>
      </c>
      <c r="R590" s="103" t="str">
        <f t="shared" si="225"/>
        <v>-</v>
      </c>
      <c r="S590" s="103">
        <f t="shared" si="225"/>
        <v>1104</v>
      </c>
    </row>
    <row r="591" spans="1:19" ht="11.25" customHeight="1">
      <c r="A591" s="64">
        <v>2015</v>
      </c>
      <c r="B591" s="103" t="str">
        <f t="shared" ref="B591:L591" si="229">B143</f>
        <v>-</v>
      </c>
      <c r="C591" s="103">
        <f t="shared" si="229"/>
        <v>205</v>
      </c>
      <c r="D591" s="103">
        <f t="shared" si="229"/>
        <v>4114</v>
      </c>
      <c r="E591" s="103">
        <f t="shared" si="229"/>
        <v>3118</v>
      </c>
      <c r="F591" s="103">
        <f t="shared" si="229"/>
        <v>96</v>
      </c>
      <c r="G591" s="103">
        <f t="shared" si="229"/>
        <v>186</v>
      </c>
      <c r="H591" s="103">
        <f t="shared" si="229"/>
        <v>807</v>
      </c>
      <c r="I591" s="103">
        <f t="shared" si="229"/>
        <v>319</v>
      </c>
      <c r="J591" s="103" t="str">
        <f t="shared" si="229"/>
        <v>-</v>
      </c>
      <c r="K591" s="103" t="str">
        <f t="shared" si="229"/>
        <v>-</v>
      </c>
      <c r="L591" s="103">
        <f t="shared" si="229"/>
        <v>8845</v>
      </c>
      <c r="N591" s="103" t="str">
        <f t="shared" si="225"/>
        <v>-</v>
      </c>
      <c r="O591" s="103" t="str">
        <f t="shared" si="225"/>
        <v>-</v>
      </c>
      <c r="P591" s="103" t="str">
        <f t="shared" si="225"/>
        <v>-</v>
      </c>
      <c r="Q591" s="103" t="str">
        <f t="shared" si="225"/>
        <v>-</v>
      </c>
      <c r="R591" s="103" t="str">
        <f t="shared" si="225"/>
        <v>-</v>
      </c>
      <c r="S591" s="103" t="str">
        <f t="shared" si="225"/>
        <v>-</v>
      </c>
    </row>
    <row r="592" spans="1:19" ht="11.25" customHeight="1">
      <c r="A592" s="64">
        <v>2016</v>
      </c>
      <c r="B592" s="103" t="str">
        <f t="shared" ref="B592:L592" si="230">B144</f>
        <v>-</v>
      </c>
      <c r="C592" s="103">
        <f t="shared" si="230"/>
        <v>167</v>
      </c>
      <c r="D592" s="103">
        <f t="shared" si="230"/>
        <v>185</v>
      </c>
      <c r="E592" s="103">
        <f t="shared" si="230"/>
        <v>515</v>
      </c>
      <c r="F592" s="103">
        <f t="shared" si="230"/>
        <v>16</v>
      </c>
      <c r="G592" s="103">
        <f t="shared" si="230"/>
        <v>23</v>
      </c>
      <c r="H592" s="103">
        <f t="shared" si="230"/>
        <v>135</v>
      </c>
      <c r="I592" s="103">
        <f t="shared" si="230"/>
        <v>26</v>
      </c>
      <c r="J592" s="103" t="str">
        <f t="shared" si="230"/>
        <v>-</v>
      </c>
      <c r="K592" s="103" t="str">
        <f t="shared" si="230"/>
        <v>-</v>
      </c>
      <c r="L592" s="103">
        <f t="shared" si="230"/>
        <v>1067</v>
      </c>
      <c r="N592" s="103" t="str">
        <f t="shared" si="225"/>
        <v>-</v>
      </c>
      <c r="O592" s="103" t="str">
        <f t="shared" si="225"/>
        <v>-</v>
      </c>
      <c r="P592" s="103" t="str">
        <f t="shared" si="225"/>
        <v>-</v>
      </c>
      <c r="Q592" s="103" t="str">
        <f t="shared" si="225"/>
        <v>-</v>
      </c>
      <c r="R592" s="103" t="str">
        <f t="shared" si="225"/>
        <v>-</v>
      </c>
      <c r="S592" s="103" t="str">
        <f t="shared" si="225"/>
        <v>-</v>
      </c>
    </row>
    <row r="593" spans="1:19" ht="11.25" customHeight="1">
      <c r="A593" s="64">
        <v>2017</v>
      </c>
      <c r="B593" s="103" t="str">
        <f t="shared" ref="B593:L593" si="231">B145</f>
        <v>-</v>
      </c>
      <c r="C593" s="103">
        <f t="shared" si="231"/>
        <v>6</v>
      </c>
      <c r="D593" s="103">
        <f t="shared" si="231"/>
        <v>325</v>
      </c>
      <c r="E593" s="103">
        <f t="shared" si="231"/>
        <v>224</v>
      </c>
      <c r="F593" s="103">
        <f t="shared" si="231"/>
        <v>17</v>
      </c>
      <c r="G593" s="103" t="str">
        <f t="shared" si="231"/>
        <v>-</v>
      </c>
      <c r="H593" s="103">
        <f t="shared" si="231"/>
        <v>112</v>
      </c>
      <c r="I593" s="103">
        <f t="shared" si="231"/>
        <v>33</v>
      </c>
      <c r="J593" s="103" t="str">
        <f t="shared" si="231"/>
        <v>-</v>
      </c>
      <c r="K593" s="103" t="str">
        <f t="shared" si="231"/>
        <v>-</v>
      </c>
      <c r="L593" s="103">
        <f t="shared" si="231"/>
        <v>717</v>
      </c>
      <c r="N593" s="103" t="str">
        <f t="shared" si="225"/>
        <v>-</v>
      </c>
      <c r="O593" s="103" t="str">
        <f t="shared" si="225"/>
        <v>-</v>
      </c>
      <c r="P593" s="103" t="str">
        <f t="shared" si="225"/>
        <v>-</v>
      </c>
      <c r="Q593" s="103" t="str">
        <f t="shared" si="225"/>
        <v>-</v>
      </c>
      <c r="R593" s="103" t="str">
        <f t="shared" si="225"/>
        <v>-</v>
      </c>
      <c r="S593" s="103" t="str">
        <f t="shared" si="225"/>
        <v>-</v>
      </c>
    </row>
    <row r="594" spans="1:19" ht="11.25" customHeight="1">
      <c r="A594" s="64">
        <v>2018</v>
      </c>
      <c r="B594" s="103" t="str">
        <f t="shared" ref="B594:L594" si="232">B146</f>
        <v>-</v>
      </c>
      <c r="C594" s="103" t="str">
        <f t="shared" si="232"/>
        <v>-</v>
      </c>
      <c r="D594" s="103">
        <f t="shared" si="232"/>
        <v>180</v>
      </c>
      <c r="E594" s="103">
        <f t="shared" si="232"/>
        <v>168</v>
      </c>
      <c r="F594" s="103">
        <f t="shared" si="232"/>
        <v>19</v>
      </c>
      <c r="G594" s="103">
        <f t="shared" si="232"/>
        <v>58</v>
      </c>
      <c r="H594" s="103">
        <f t="shared" si="232"/>
        <v>26</v>
      </c>
      <c r="I594" s="103">
        <f t="shared" si="232"/>
        <v>14</v>
      </c>
      <c r="J594" s="103" t="str">
        <f t="shared" si="232"/>
        <v>-</v>
      </c>
      <c r="K594" s="103" t="str">
        <f t="shared" si="232"/>
        <v>-</v>
      </c>
      <c r="L594" s="103">
        <f t="shared" si="232"/>
        <v>465</v>
      </c>
      <c r="N594" s="103" t="str">
        <f t="shared" si="225"/>
        <v>-</v>
      </c>
      <c r="O594" s="103" t="str">
        <f t="shared" si="225"/>
        <v>-</v>
      </c>
      <c r="P594" s="103" t="str">
        <f t="shared" si="225"/>
        <v>-</v>
      </c>
      <c r="Q594" s="103" t="str">
        <f t="shared" si="225"/>
        <v>-</v>
      </c>
      <c r="R594" s="103" t="str">
        <f t="shared" si="225"/>
        <v>-</v>
      </c>
      <c r="S594" s="103" t="str">
        <f t="shared" si="225"/>
        <v>-</v>
      </c>
    </row>
    <row r="595" spans="1:19" ht="11.25" customHeight="1">
      <c r="A595" s="64">
        <v>2019</v>
      </c>
      <c r="B595" s="103" t="str">
        <f t="shared" ref="B595:L595" si="233">B147</f>
        <v>-</v>
      </c>
      <c r="C595" s="103">
        <f t="shared" si="233"/>
        <v>3</v>
      </c>
      <c r="D595" s="103">
        <f t="shared" si="233"/>
        <v>144</v>
      </c>
      <c r="E595" s="103">
        <f t="shared" si="233"/>
        <v>68</v>
      </c>
      <c r="F595" s="103">
        <f t="shared" si="233"/>
        <v>234</v>
      </c>
      <c r="G595" s="103">
        <f t="shared" si="233"/>
        <v>42</v>
      </c>
      <c r="H595" s="103">
        <f t="shared" si="233"/>
        <v>33</v>
      </c>
      <c r="I595" s="103">
        <f t="shared" si="233"/>
        <v>43</v>
      </c>
      <c r="J595" s="103" t="str">
        <f t="shared" si="233"/>
        <v>-</v>
      </c>
      <c r="K595" s="103" t="str">
        <f t="shared" si="233"/>
        <v>-</v>
      </c>
      <c r="L595" s="103">
        <f t="shared" si="233"/>
        <v>567</v>
      </c>
      <c r="N595" s="103" t="str">
        <f t="shared" si="225"/>
        <v>-</v>
      </c>
      <c r="O595" s="103" t="str">
        <f t="shared" si="225"/>
        <v>-</v>
      </c>
      <c r="P595" s="103" t="str">
        <f t="shared" si="225"/>
        <v>-</v>
      </c>
      <c r="Q595" s="103" t="str">
        <f t="shared" si="225"/>
        <v>-</v>
      </c>
      <c r="R595" s="103" t="str">
        <f t="shared" si="225"/>
        <v>-</v>
      </c>
      <c r="S595" s="103" t="str">
        <f t="shared" si="225"/>
        <v>-</v>
      </c>
    </row>
    <row r="596" spans="1:19" ht="11.25" customHeight="1">
      <c r="A596" s="64">
        <v>2020</v>
      </c>
      <c r="B596" s="103" t="str">
        <f t="shared" ref="B596:L596" si="234">B148</f>
        <v>-</v>
      </c>
      <c r="C596" s="103">
        <f t="shared" si="234"/>
        <v>15</v>
      </c>
      <c r="D596" s="103">
        <f t="shared" si="234"/>
        <v>9</v>
      </c>
      <c r="E596" s="103">
        <f t="shared" si="234"/>
        <v>481</v>
      </c>
      <c r="F596" s="103">
        <f t="shared" si="234"/>
        <v>38</v>
      </c>
      <c r="G596" s="103">
        <f t="shared" si="234"/>
        <v>19</v>
      </c>
      <c r="H596" s="103">
        <f t="shared" si="234"/>
        <v>73</v>
      </c>
      <c r="I596" s="103">
        <f t="shared" si="234"/>
        <v>43</v>
      </c>
      <c r="J596" s="103" t="str">
        <f t="shared" si="234"/>
        <v>-</v>
      </c>
      <c r="K596" s="103" t="str">
        <f t="shared" si="234"/>
        <v>-</v>
      </c>
      <c r="L596" s="103">
        <f t="shared" si="234"/>
        <v>678</v>
      </c>
      <c r="N596" s="103" t="str">
        <f t="shared" si="225"/>
        <v>-</v>
      </c>
      <c r="O596" s="103" t="str">
        <f t="shared" si="225"/>
        <v>-</v>
      </c>
      <c r="P596" s="103" t="str">
        <f t="shared" si="225"/>
        <v>-</v>
      </c>
      <c r="Q596" s="103" t="str">
        <f t="shared" si="225"/>
        <v>-</v>
      </c>
      <c r="R596" s="103" t="str">
        <f t="shared" si="225"/>
        <v>-</v>
      </c>
      <c r="S596" s="103" t="str">
        <f t="shared" si="225"/>
        <v>-</v>
      </c>
    </row>
    <row r="597" spans="1:19" ht="11.25" customHeight="1">
      <c r="A597" s="64">
        <v>2021</v>
      </c>
      <c r="B597" s="103" t="str">
        <f t="shared" ref="B597:L597" si="235">B149</f>
        <v>-</v>
      </c>
      <c r="C597" s="103">
        <f t="shared" si="235"/>
        <v>413</v>
      </c>
      <c r="D597" s="103">
        <f t="shared" si="235"/>
        <v>355</v>
      </c>
      <c r="E597" s="103">
        <f t="shared" si="235"/>
        <v>238</v>
      </c>
      <c r="F597" s="103">
        <f t="shared" si="235"/>
        <v>106</v>
      </c>
      <c r="G597" s="103">
        <f t="shared" si="235"/>
        <v>146</v>
      </c>
      <c r="H597" s="103">
        <f t="shared" si="235"/>
        <v>47</v>
      </c>
      <c r="I597" s="103">
        <f t="shared" si="235"/>
        <v>4</v>
      </c>
      <c r="J597" s="103" t="str">
        <f t="shared" si="235"/>
        <v>-</v>
      </c>
      <c r="K597" s="103" t="str">
        <f t="shared" si="235"/>
        <v>-</v>
      </c>
      <c r="L597" s="103">
        <f t="shared" si="235"/>
        <v>1309</v>
      </c>
      <c r="N597" s="103" t="str">
        <f t="shared" si="225"/>
        <v>-</v>
      </c>
      <c r="O597" s="103">
        <f t="shared" si="225"/>
        <v>61</v>
      </c>
      <c r="P597" s="103">
        <f t="shared" si="225"/>
        <v>56</v>
      </c>
      <c r="Q597" s="103" t="str">
        <f t="shared" si="225"/>
        <v>-</v>
      </c>
      <c r="R597" s="103" t="str">
        <f t="shared" si="225"/>
        <v>-</v>
      </c>
      <c r="S597" s="103">
        <f t="shared" si="225"/>
        <v>117</v>
      </c>
    </row>
    <row r="598" spans="1:19" ht="11.25" customHeight="1">
      <c r="A598" s="64">
        <v>2022</v>
      </c>
      <c r="B598" s="103">
        <f t="shared" ref="B598:L598" si="236">B150</f>
        <v>128</v>
      </c>
      <c r="C598" s="103">
        <f t="shared" si="236"/>
        <v>370</v>
      </c>
      <c r="D598" s="103">
        <f t="shared" si="236"/>
        <v>1225</v>
      </c>
      <c r="E598" s="103">
        <f t="shared" si="236"/>
        <v>5200</v>
      </c>
      <c r="F598" s="103">
        <f t="shared" si="236"/>
        <v>356</v>
      </c>
      <c r="G598" s="103">
        <f t="shared" si="236"/>
        <v>68</v>
      </c>
      <c r="H598" s="103">
        <f t="shared" si="236"/>
        <v>10</v>
      </c>
      <c r="I598" s="103">
        <f t="shared" si="236"/>
        <v>13</v>
      </c>
      <c r="J598" s="103" t="str">
        <f t="shared" si="236"/>
        <v>-</v>
      </c>
      <c r="K598" s="103" t="str">
        <f t="shared" si="236"/>
        <v>-</v>
      </c>
      <c r="L598" s="103">
        <f t="shared" si="236"/>
        <v>7370</v>
      </c>
      <c r="N598" s="103" t="str">
        <f t="shared" si="225"/>
        <v>-</v>
      </c>
      <c r="O598" s="103">
        <f t="shared" si="225"/>
        <v>217</v>
      </c>
      <c r="P598" s="103">
        <f t="shared" si="225"/>
        <v>2</v>
      </c>
      <c r="Q598" s="103" t="str">
        <f t="shared" si="225"/>
        <v>-</v>
      </c>
      <c r="R598" s="103" t="str">
        <f t="shared" si="225"/>
        <v>-</v>
      </c>
      <c r="S598" s="103">
        <f t="shared" si="225"/>
        <v>219</v>
      </c>
    </row>
    <row r="599" spans="1:19" ht="11.25" customHeight="1">
      <c r="A599" s="64">
        <v>2023</v>
      </c>
      <c r="B599" s="103" t="str">
        <f t="shared" ref="B599:L600" si="237">B151</f>
        <v>-</v>
      </c>
      <c r="C599" s="103" t="str">
        <f t="shared" si="237"/>
        <v>-</v>
      </c>
      <c r="D599" s="103" t="str">
        <f t="shared" si="237"/>
        <v>-</v>
      </c>
      <c r="E599" s="103" t="str">
        <f t="shared" si="237"/>
        <v>-</v>
      </c>
      <c r="F599" s="103" t="str">
        <f t="shared" si="237"/>
        <v>-</v>
      </c>
      <c r="G599" s="103" t="str">
        <f t="shared" si="237"/>
        <v>-</v>
      </c>
      <c r="H599" s="103">
        <f t="shared" si="237"/>
        <v>87</v>
      </c>
      <c r="I599" s="103">
        <f t="shared" si="237"/>
        <v>0</v>
      </c>
      <c r="J599" s="103" t="str">
        <f t="shared" si="237"/>
        <v>-</v>
      </c>
      <c r="K599" s="103" t="str">
        <f t="shared" si="237"/>
        <v>-</v>
      </c>
      <c r="L599" s="103">
        <f t="shared" si="237"/>
        <v>87</v>
      </c>
      <c r="N599" s="103" t="str">
        <f>N151</f>
        <v>-</v>
      </c>
      <c r="O599" s="103" t="str">
        <f t="shared" ref="O599:S600" si="238">O151</f>
        <v>-</v>
      </c>
      <c r="P599" s="103" t="str">
        <f t="shared" si="238"/>
        <v>-</v>
      </c>
      <c r="Q599" s="103">
        <f t="shared" si="238"/>
        <v>640</v>
      </c>
      <c r="R599" s="103" t="str">
        <f t="shared" si="238"/>
        <v>-</v>
      </c>
      <c r="S599" s="103">
        <f t="shared" si="238"/>
        <v>640</v>
      </c>
    </row>
    <row r="600" spans="1:19" ht="11.25" customHeight="1">
      <c r="A600" s="64" t="s">
        <v>346</v>
      </c>
      <c r="B600" s="103" t="str">
        <f t="shared" si="237"/>
        <v>-</v>
      </c>
      <c r="C600" s="103">
        <f t="shared" si="237"/>
        <v>29</v>
      </c>
      <c r="D600" s="103">
        <f t="shared" si="237"/>
        <v>62</v>
      </c>
      <c r="E600" s="103">
        <f t="shared" si="237"/>
        <v>2</v>
      </c>
      <c r="F600" s="103">
        <f t="shared" si="237"/>
        <v>2</v>
      </c>
      <c r="G600" s="103">
        <f t="shared" si="237"/>
        <v>47</v>
      </c>
      <c r="H600" s="103">
        <f t="shared" si="237"/>
        <v>44</v>
      </c>
      <c r="I600" s="103">
        <f t="shared" si="237"/>
        <v>18</v>
      </c>
      <c r="J600" s="103" t="str">
        <f t="shared" si="237"/>
        <v>-</v>
      </c>
      <c r="K600" s="103" t="str">
        <f t="shared" si="237"/>
        <v>-</v>
      </c>
      <c r="L600" s="103">
        <f t="shared" si="237"/>
        <v>204</v>
      </c>
      <c r="N600" s="103" t="str">
        <f>N152</f>
        <v>-</v>
      </c>
      <c r="O600" s="103" t="str">
        <f t="shared" si="238"/>
        <v>-</v>
      </c>
      <c r="P600" s="103" t="str">
        <f t="shared" si="238"/>
        <v>-</v>
      </c>
      <c r="Q600" s="103">
        <f t="shared" si="238"/>
        <v>708</v>
      </c>
      <c r="R600" s="103">
        <f t="shared" si="238"/>
        <v>13</v>
      </c>
      <c r="S600" s="103">
        <f t="shared" si="238"/>
        <v>721</v>
      </c>
    </row>
    <row r="601" spans="1:19" ht="11.25" customHeight="1">
      <c r="B601" s="103"/>
      <c r="C601" s="103"/>
      <c r="D601" s="103"/>
      <c r="E601" s="103"/>
      <c r="F601" s="103"/>
      <c r="G601" s="103"/>
      <c r="H601" s="103"/>
      <c r="I601" s="103"/>
      <c r="J601" s="103"/>
      <c r="K601" s="103"/>
      <c r="L601" s="103"/>
      <c r="N601" s="103"/>
      <c r="O601" s="103"/>
      <c r="P601" s="103"/>
      <c r="Q601" s="103"/>
      <c r="R601" s="103"/>
      <c r="S601" s="103"/>
    </row>
    <row r="602" spans="1:19" ht="11.25" customHeight="1">
      <c r="A602" s="291" t="s">
        <v>110</v>
      </c>
      <c r="B602" s="291"/>
      <c r="C602" s="292"/>
      <c r="D602" s="292"/>
      <c r="E602" s="292"/>
      <c r="F602" s="292"/>
      <c r="G602" s="292"/>
      <c r="H602" s="292"/>
      <c r="I602" s="292"/>
      <c r="J602" s="292"/>
      <c r="K602" s="292"/>
      <c r="L602" s="292"/>
      <c r="M602" s="292"/>
      <c r="N602" s="292"/>
      <c r="O602" s="292"/>
      <c r="P602" s="292"/>
      <c r="Q602" s="292"/>
      <c r="R602" s="292"/>
      <c r="S602" s="292"/>
    </row>
    <row r="603" spans="1:19" ht="11.25" customHeight="1">
      <c r="A603" s="69" t="s">
        <v>1</v>
      </c>
      <c r="B603" s="141" t="s">
        <v>61</v>
      </c>
      <c r="C603" s="141" t="s">
        <v>20</v>
      </c>
      <c r="D603" s="141" t="s">
        <v>21</v>
      </c>
      <c r="E603" s="141" t="s">
        <v>22</v>
      </c>
      <c r="F603" s="141" t="s">
        <v>23</v>
      </c>
      <c r="G603" s="141" t="s">
        <v>24</v>
      </c>
      <c r="H603" s="141" t="s">
        <v>25</v>
      </c>
      <c r="I603" s="141" t="s">
        <v>26</v>
      </c>
      <c r="J603" s="141" t="s">
        <v>62</v>
      </c>
      <c r="K603" s="141" t="s">
        <v>97</v>
      </c>
      <c r="L603" s="141" t="s">
        <v>8</v>
      </c>
      <c r="M603" s="141"/>
      <c r="N603" s="141" t="s">
        <v>22</v>
      </c>
      <c r="O603" s="141" t="s">
        <v>23</v>
      </c>
      <c r="P603" s="141" t="s">
        <v>24</v>
      </c>
      <c r="Q603" s="141" t="s">
        <v>25</v>
      </c>
      <c r="R603" s="141" t="s">
        <v>26</v>
      </c>
      <c r="S603" s="141" t="s">
        <v>8</v>
      </c>
    </row>
    <row r="604" spans="1:19" ht="11.25" customHeight="1">
      <c r="B604" s="290" t="s">
        <v>50</v>
      </c>
      <c r="C604" s="290"/>
      <c r="D604" s="290"/>
      <c r="E604" s="290"/>
      <c r="F604" s="290"/>
      <c r="G604" s="290"/>
      <c r="H604" s="290"/>
      <c r="I604" s="290"/>
      <c r="J604" s="290"/>
      <c r="K604" s="290"/>
      <c r="L604" s="290"/>
      <c r="N604" s="290" t="s">
        <v>51</v>
      </c>
      <c r="O604" s="290"/>
      <c r="P604" s="290"/>
      <c r="Q604" s="290"/>
      <c r="R604" s="290"/>
      <c r="S604" s="290"/>
    </row>
    <row r="605" spans="1:19" ht="11.25" customHeight="1">
      <c r="A605" s="200" t="str">
        <f>A154</f>
        <v>Newport</v>
      </c>
      <c r="B605" s="103"/>
      <c r="C605" s="103"/>
      <c r="D605" s="103"/>
      <c r="E605" s="103"/>
      <c r="F605" s="103"/>
      <c r="G605" s="103"/>
      <c r="H605" s="103"/>
      <c r="I605" s="103"/>
      <c r="J605" s="103"/>
      <c r="K605" s="103"/>
      <c r="L605" s="103"/>
      <c r="N605" s="103"/>
      <c r="O605" s="103"/>
      <c r="P605" s="103"/>
      <c r="Q605" s="103"/>
      <c r="R605" s="103"/>
      <c r="S605" s="103"/>
    </row>
    <row r="606" spans="1:19" ht="11.25" customHeight="1">
      <c r="A606" s="68" t="s">
        <v>102</v>
      </c>
      <c r="B606" s="103" t="s">
        <v>15</v>
      </c>
      <c r="C606" s="103" t="s">
        <v>15</v>
      </c>
      <c r="D606" s="103">
        <f t="shared" ref="D606:L606" si="239">AVERAGE(D184:D188)</f>
        <v>6292</v>
      </c>
      <c r="E606" s="103">
        <f t="shared" si="239"/>
        <v>2255.6</v>
      </c>
      <c r="F606" s="103">
        <f t="shared" si="239"/>
        <v>11737</v>
      </c>
      <c r="G606" s="103">
        <f t="shared" si="239"/>
        <v>5174.3999999999996</v>
      </c>
      <c r="H606" s="103">
        <f t="shared" si="239"/>
        <v>959.4</v>
      </c>
      <c r="I606" s="103">
        <f t="shared" si="239"/>
        <v>1476</v>
      </c>
      <c r="J606" s="103">
        <f t="shared" si="239"/>
        <v>111</v>
      </c>
      <c r="K606" s="103" t="s">
        <v>15</v>
      </c>
      <c r="L606" s="103">
        <f t="shared" si="239"/>
        <v>27916.6</v>
      </c>
      <c r="N606" s="101" t="s">
        <v>15</v>
      </c>
      <c r="O606" s="103">
        <f>AVERAGE(O184:O188)</f>
        <v>75337.25</v>
      </c>
      <c r="P606" s="103">
        <f>AVERAGE(P184:P188)</f>
        <v>66674</v>
      </c>
      <c r="Q606" s="103">
        <f>AVERAGE(Q184:Q188)</f>
        <v>4161</v>
      </c>
      <c r="R606" s="101" t="s">
        <v>15</v>
      </c>
      <c r="S606" s="103">
        <f>AVERAGE(S184:S188)</f>
        <v>109714.5</v>
      </c>
    </row>
    <row r="607" spans="1:19" ht="11.25" customHeight="1">
      <c r="A607" s="68" t="s">
        <v>10</v>
      </c>
      <c r="B607" s="103" t="s">
        <v>15</v>
      </c>
      <c r="C607" s="103" t="s">
        <v>15</v>
      </c>
      <c r="D607" s="103">
        <f t="shared" ref="D607:L607" si="240">AVERAGE(D189:D193)</f>
        <v>8800</v>
      </c>
      <c r="E607" s="103">
        <f t="shared" si="240"/>
        <v>14067.4</v>
      </c>
      <c r="F607" s="103">
        <f t="shared" si="240"/>
        <v>27794.799999999999</v>
      </c>
      <c r="G607" s="103">
        <f t="shared" si="240"/>
        <v>14835.4</v>
      </c>
      <c r="H607" s="103">
        <f t="shared" si="240"/>
        <v>6926</v>
      </c>
      <c r="I607" s="103">
        <f t="shared" si="240"/>
        <v>10533.2</v>
      </c>
      <c r="J607" s="101" t="s">
        <v>15</v>
      </c>
      <c r="K607" s="103" t="s">
        <v>15</v>
      </c>
      <c r="L607" s="103">
        <f t="shared" si="240"/>
        <v>82956.800000000003</v>
      </c>
      <c r="N607" s="103">
        <f>AVERAGE(N189:N193)</f>
        <v>56</v>
      </c>
      <c r="O607" s="103">
        <f>AVERAGE(O189:O193)</f>
        <v>108283.2</v>
      </c>
      <c r="P607" s="103">
        <f>AVERAGE(P189:P193)</f>
        <v>44241</v>
      </c>
      <c r="Q607" s="103">
        <f>AVERAGE(Q189:Q193)</f>
        <v>5166</v>
      </c>
      <c r="R607" s="101" t="s">
        <v>15</v>
      </c>
      <c r="S607" s="103">
        <f>AVERAGE(S189:S193)</f>
        <v>135872.20000000001</v>
      </c>
    </row>
    <row r="608" spans="1:19" ht="11.25" customHeight="1">
      <c r="A608" s="68" t="s">
        <v>11</v>
      </c>
      <c r="B608" s="103" t="s">
        <v>15</v>
      </c>
      <c r="C608" s="103" t="s">
        <v>15</v>
      </c>
      <c r="D608" s="103">
        <f t="shared" ref="D608:I608" si="241">AVERAGE(D194:D198)</f>
        <v>11090.8</v>
      </c>
      <c r="E608" s="103">
        <f t="shared" si="241"/>
        <v>13999.5</v>
      </c>
      <c r="F608" s="103">
        <f t="shared" si="241"/>
        <v>14613.333333333334</v>
      </c>
      <c r="G608" s="103">
        <f t="shared" si="241"/>
        <v>29112.25</v>
      </c>
      <c r="H608" s="103">
        <f t="shared" si="241"/>
        <v>11701.8</v>
      </c>
      <c r="I608" s="103">
        <f t="shared" si="241"/>
        <v>10884.2</v>
      </c>
      <c r="J608" s="101" t="s">
        <v>15</v>
      </c>
      <c r="K608" s="103" t="s">
        <v>15</v>
      </c>
      <c r="L608" s="103">
        <f>AVERAGE(L194:L198)</f>
        <v>76934.2</v>
      </c>
      <c r="N608" s="103">
        <f>AVERAGE(N194:N198)</f>
        <v>58218</v>
      </c>
      <c r="O608" s="103">
        <f>AVERAGE(O194:O198)</f>
        <v>24703.5</v>
      </c>
      <c r="P608" s="103">
        <f>AVERAGE(P194:P198)</f>
        <v>7972</v>
      </c>
      <c r="Q608" s="101" t="s">
        <v>15</v>
      </c>
      <c r="R608" s="101" t="s">
        <v>15</v>
      </c>
      <c r="S608" s="103">
        <f>AVERAGE(S194:S198)</f>
        <v>41189.666666666664</v>
      </c>
    </row>
    <row r="609" spans="1:19" ht="11.25" customHeight="1">
      <c r="A609" s="68" t="s">
        <v>12</v>
      </c>
      <c r="B609" s="103" t="s">
        <v>15</v>
      </c>
      <c r="C609" s="103" t="s">
        <v>15</v>
      </c>
      <c r="D609" s="103">
        <f t="shared" ref="D609:I609" si="242">AVERAGE(D199:D203)</f>
        <v>17947</v>
      </c>
      <c r="E609" s="103">
        <f t="shared" si="242"/>
        <v>16800.400000000001</v>
      </c>
      <c r="F609" s="103">
        <f t="shared" si="242"/>
        <v>3786</v>
      </c>
      <c r="G609" s="103">
        <f t="shared" si="242"/>
        <v>24728.799999999999</v>
      </c>
      <c r="H609" s="103">
        <f t="shared" si="242"/>
        <v>12137.8</v>
      </c>
      <c r="I609" s="103">
        <f t="shared" si="242"/>
        <v>4149.6000000000004</v>
      </c>
      <c r="J609" s="101" t="s">
        <v>15</v>
      </c>
      <c r="K609" s="103" t="s">
        <v>15</v>
      </c>
      <c r="L609" s="103">
        <f>AVERAGE(L199:L203)</f>
        <v>81290.399999999994</v>
      </c>
      <c r="N609" s="103" t="s">
        <v>15</v>
      </c>
      <c r="O609" s="103" t="s">
        <v>15</v>
      </c>
      <c r="P609" s="103" t="s">
        <v>15</v>
      </c>
      <c r="Q609" s="101" t="s">
        <v>15</v>
      </c>
      <c r="R609" s="101" t="s">
        <v>15</v>
      </c>
      <c r="S609" s="103" t="s">
        <v>15</v>
      </c>
    </row>
    <row r="610" spans="1:19" ht="11.25" customHeight="1">
      <c r="A610" s="64" t="s">
        <v>13</v>
      </c>
      <c r="B610" s="103">
        <f>AVERAGE(B204:B208)</f>
        <v>5438.25</v>
      </c>
      <c r="C610" s="103">
        <f>AVERAGE(C204:C208)</f>
        <v>7253.4</v>
      </c>
      <c r="D610" s="103">
        <f t="shared" ref="D610:I610" si="243">AVERAGE(D204:D208)</f>
        <v>23240.6</v>
      </c>
      <c r="E610" s="103">
        <f t="shared" si="243"/>
        <v>18831.599999999999</v>
      </c>
      <c r="F610" s="103">
        <f t="shared" si="243"/>
        <v>10414.5</v>
      </c>
      <c r="G610" s="103">
        <f t="shared" si="243"/>
        <v>20541</v>
      </c>
      <c r="H610" s="103">
        <f t="shared" si="243"/>
        <v>26687.4</v>
      </c>
      <c r="I610" s="103">
        <f t="shared" si="243"/>
        <v>20998</v>
      </c>
      <c r="J610" s="103" t="str">
        <f>J204</f>
        <v>-</v>
      </c>
      <c r="K610" s="101" t="s">
        <v>15</v>
      </c>
      <c r="L610" s="103">
        <f>AVERAGE(L204:L208)</f>
        <v>126126</v>
      </c>
      <c r="N610" s="103" t="str">
        <f t="shared" ref="N610:S610" si="244">N204</f>
        <v>-</v>
      </c>
      <c r="O610" s="103" t="str">
        <f t="shared" si="244"/>
        <v>-</v>
      </c>
      <c r="P610" s="103" t="str">
        <f t="shared" si="244"/>
        <v>-</v>
      </c>
      <c r="Q610" s="103" t="str">
        <f t="shared" si="244"/>
        <v>-</v>
      </c>
      <c r="R610" s="103" t="str">
        <f t="shared" si="244"/>
        <v>-</v>
      </c>
      <c r="S610" s="103" t="str">
        <f t="shared" si="244"/>
        <v>-</v>
      </c>
    </row>
    <row r="611" spans="1:19" ht="11.25" customHeight="1">
      <c r="A611" s="64" t="s">
        <v>14</v>
      </c>
      <c r="B611" s="103" t="str">
        <f>B209</f>
        <v>-</v>
      </c>
      <c r="C611" s="103">
        <f>AVERAGE(C209:C213)</f>
        <v>279</v>
      </c>
      <c r="D611" s="103">
        <f t="shared" ref="D611:L611" si="245">AVERAGE(D209:D213)</f>
        <v>2751.5</v>
      </c>
      <c r="E611" s="103">
        <f t="shared" si="245"/>
        <v>4445.666666666667</v>
      </c>
      <c r="F611" s="103">
        <f t="shared" si="245"/>
        <v>2128</v>
      </c>
      <c r="G611" s="103">
        <f t="shared" si="245"/>
        <v>1223.3333333333333</v>
      </c>
      <c r="H611" s="103">
        <f t="shared" si="245"/>
        <v>1970</v>
      </c>
      <c r="I611" s="103">
        <f t="shared" si="245"/>
        <v>791</v>
      </c>
      <c r="J611" s="103">
        <f t="shared" si="245"/>
        <v>320.5</v>
      </c>
      <c r="K611" s="103" t="str">
        <f>K209</f>
        <v>-</v>
      </c>
      <c r="L611" s="103">
        <f t="shared" si="245"/>
        <v>11778.666666666666</v>
      </c>
      <c r="N611" s="103" t="str">
        <f t="shared" ref="N611:O611" si="246">N209</f>
        <v>-</v>
      </c>
      <c r="O611" s="103" t="str">
        <f t="shared" si="246"/>
        <v>-</v>
      </c>
      <c r="P611" s="103">
        <f t="shared" ref="P611:S611" si="247">AVERAGE(P209:P213)</f>
        <v>1607</v>
      </c>
      <c r="Q611" s="103">
        <f t="shared" si="247"/>
        <v>2690.5</v>
      </c>
      <c r="R611" s="103" t="str">
        <f t="shared" ref="R611" si="248">R209</f>
        <v>-</v>
      </c>
      <c r="S611" s="103">
        <f t="shared" si="247"/>
        <v>3494</v>
      </c>
    </row>
    <row r="612" spans="1:19" ht="11.25" customHeight="1">
      <c r="A612" s="64">
        <v>2011</v>
      </c>
      <c r="B612" s="103" t="str">
        <f t="shared" ref="B612:J612" si="249">B214</f>
        <v>-</v>
      </c>
      <c r="C612" s="103">
        <f t="shared" si="249"/>
        <v>378</v>
      </c>
      <c r="D612" s="103">
        <f t="shared" si="249"/>
        <v>2357</v>
      </c>
      <c r="E612" s="103">
        <f t="shared" si="249"/>
        <v>1477</v>
      </c>
      <c r="F612" s="103">
        <f t="shared" si="249"/>
        <v>192</v>
      </c>
      <c r="G612" s="103">
        <f t="shared" si="249"/>
        <v>561</v>
      </c>
      <c r="H612" s="103" t="str">
        <f t="shared" si="249"/>
        <v>-</v>
      </c>
      <c r="I612" s="103">
        <f t="shared" si="249"/>
        <v>15</v>
      </c>
      <c r="J612" s="103" t="str">
        <f t="shared" si="249"/>
        <v>-</v>
      </c>
      <c r="K612" s="101" t="s">
        <v>15</v>
      </c>
      <c r="L612" s="103">
        <f t="shared" ref="L612:L623" si="250">L214</f>
        <v>4980</v>
      </c>
      <c r="N612" s="103" t="str">
        <f t="shared" ref="N612:S623" si="251">N214</f>
        <v>-</v>
      </c>
      <c r="O612" s="103" t="str">
        <f t="shared" si="251"/>
        <v>-</v>
      </c>
      <c r="P612" s="103" t="str">
        <f t="shared" si="251"/>
        <v>-</v>
      </c>
      <c r="Q612" s="103" t="str">
        <f t="shared" si="251"/>
        <v>-</v>
      </c>
      <c r="R612" s="103" t="str">
        <f t="shared" si="251"/>
        <v>-</v>
      </c>
      <c r="S612" s="103" t="str">
        <f t="shared" si="251"/>
        <v>-</v>
      </c>
    </row>
    <row r="613" spans="1:19" ht="11.25" customHeight="1">
      <c r="A613" s="64">
        <v>2012</v>
      </c>
      <c r="B613" s="103" t="str">
        <f t="shared" ref="B613:J613" si="252">B215</f>
        <v>-</v>
      </c>
      <c r="C613" s="103">
        <f t="shared" si="252"/>
        <v>1090</v>
      </c>
      <c r="D613" s="103">
        <f t="shared" si="252"/>
        <v>4408</v>
      </c>
      <c r="E613" s="103">
        <f t="shared" si="252"/>
        <v>2578</v>
      </c>
      <c r="F613" s="103">
        <f t="shared" si="252"/>
        <v>998</v>
      </c>
      <c r="G613" s="103">
        <f t="shared" si="252"/>
        <v>5819</v>
      </c>
      <c r="H613" s="103">
        <f t="shared" si="252"/>
        <v>8550</v>
      </c>
      <c r="I613" s="103">
        <f t="shared" si="252"/>
        <v>3169</v>
      </c>
      <c r="J613" s="103" t="str">
        <f t="shared" si="252"/>
        <v>-</v>
      </c>
      <c r="K613" s="101" t="s">
        <v>15</v>
      </c>
      <c r="L613" s="103">
        <f t="shared" si="250"/>
        <v>26612</v>
      </c>
      <c r="N613" s="103" t="str">
        <f t="shared" si="251"/>
        <v>-</v>
      </c>
      <c r="O613" s="103" t="str">
        <f t="shared" si="251"/>
        <v>-</v>
      </c>
      <c r="P613" s="103" t="str">
        <f t="shared" si="251"/>
        <v>-</v>
      </c>
      <c r="Q613" s="103" t="str">
        <f t="shared" si="251"/>
        <v>-</v>
      </c>
      <c r="R613" s="103" t="str">
        <f t="shared" si="251"/>
        <v>-</v>
      </c>
      <c r="S613" s="103" t="str">
        <f t="shared" si="251"/>
        <v>-</v>
      </c>
    </row>
    <row r="614" spans="1:19" ht="11.25" customHeight="1">
      <c r="A614" s="64">
        <v>2013</v>
      </c>
      <c r="B614" s="103" t="str">
        <f t="shared" ref="B614:J614" si="253">B216</f>
        <v>-</v>
      </c>
      <c r="C614" s="103">
        <f t="shared" si="253"/>
        <v>2186</v>
      </c>
      <c r="D614" s="103">
        <f t="shared" si="253"/>
        <v>3436</v>
      </c>
      <c r="E614" s="103">
        <f t="shared" si="253"/>
        <v>1740</v>
      </c>
      <c r="F614" s="103">
        <f t="shared" si="253"/>
        <v>1443</v>
      </c>
      <c r="G614" s="103">
        <f t="shared" si="253"/>
        <v>5569</v>
      </c>
      <c r="H614" s="103">
        <f t="shared" si="253"/>
        <v>865</v>
      </c>
      <c r="I614" s="103">
        <f t="shared" si="253"/>
        <v>461</v>
      </c>
      <c r="J614" s="103" t="str">
        <f t="shared" si="253"/>
        <v>-</v>
      </c>
      <c r="K614" s="101" t="s">
        <v>15</v>
      </c>
      <c r="L614" s="103">
        <f t="shared" si="250"/>
        <v>15700</v>
      </c>
      <c r="N614" s="103" t="str">
        <f t="shared" si="251"/>
        <v>-</v>
      </c>
      <c r="O614" s="103" t="str">
        <f t="shared" si="251"/>
        <v>-</v>
      </c>
      <c r="P614" s="103" t="str">
        <f t="shared" si="251"/>
        <v>-</v>
      </c>
      <c r="Q614" s="103" t="str">
        <f t="shared" si="251"/>
        <v>-</v>
      </c>
      <c r="R614" s="103" t="str">
        <f t="shared" si="251"/>
        <v>-</v>
      </c>
      <c r="S614" s="103" t="str">
        <f t="shared" si="251"/>
        <v>-</v>
      </c>
    </row>
    <row r="615" spans="1:19" ht="11.25" customHeight="1">
      <c r="A615" s="64">
        <v>2014</v>
      </c>
      <c r="B615" s="103" t="str">
        <f t="shared" ref="B615:J615" si="254">B217</f>
        <v>-</v>
      </c>
      <c r="C615" s="103">
        <f t="shared" si="254"/>
        <v>9078</v>
      </c>
      <c r="D615" s="103">
        <f t="shared" si="254"/>
        <v>18829</v>
      </c>
      <c r="E615" s="103">
        <f t="shared" si="254"/>
        <v>8108</v>
      </c>
      <c r="F615" s="103">
        <f t="shared" si="254"/>
        <v>6348</v>
      </c>
      <c r="G615" s="103">
        <f t="shared" si="254"/>
        <v>36188</v>
      </c>
      <c r="H615" s="103">
        <f t="shared" si="254"/>
        <v>3658</v>
      </c>
      <c r="I615" s="103">
        <f t="shared" si="254"/>
        <v>932</v>
      </c>
      <c r="J615" s="103" t="str">
        <f t="shared" si="254"/>
        <v>-</v>
      </c>
      <c r="K615" s="101" t="s">
        <v>15</v>
      </c>
      <c r="L615" s="103">
        <f t="shared" si="250"/>
        <v>83141</v>
      </c>
      <c r="N615" s="103" t="str">
        <f t="shared" si="251"/>
        <v>-</v>
      </c>
      <c r="O615" s="103" t="str">
        <f t="shared" si="251"/>
        <v>-</v>
      </c>
      <c r="P615" s="103" t="str">
        <f t="shared" si="251"/>
        <v>-</v>
      </c>
      <c r="Q615" s="103">
        <f t="shared" si="251"/>
        <v>1220</v>
      </c>
      <c r="R615" s="103" t="str">
        <f t="shared" si="251"/>
        <v>-</v>
      </c>
      <c r="S615" s="103">
        <f t="shared" si="251"/>
        <v>1220</v>
      </c>
    </row>
    <row r="616" spans="1:19" ht="11.25" customHeight="1">
      <c r="A616" s="64">
        <v>2015</v>
      </c>
      <c r="B616" s="103" t="str">
        <f t="shared" ref="B616:J616" si="255">B218</f>
        <v>-</v>
      </c>
      <c r="C616" s="103">
        <f t="shared" si="255"/>
        <v>7286</v>
      </c>
      <c r="D616" s="103">
        <f t="shared" si="255"/>
        <v>2240</v>
      </c>
      <c r="E616" s="103">
        <f t="shared" si="255"/>
        <v>2503</v>
      </c>
      <c r="F616" s="103">
        <f t="shared" si="255"/>
        <v>18472</v>
      </c>
      <c r="G616" s="103">
        <f t="shared" si="255"/>
        <v>5544</v>
      </c>
      <c r="H616" s="103">
        <f t="shared" si="255"/>
        <v>813</v>
      </c>
      <c r="I616" s="103" t="str">
        <f t="shared" si="255"/>
        <v>-</v>
      </c>
      <c r="J616" s="103" t="str">
        <f t="shared" si="255"/>
        <v>-</v>
      </c>
      <c r="K616" s="101" t="s">
        <v>15</v>
      </c>
      <c r="L616" s="103">
        <f t="shared" si="250"/>
        <v>36858</v>
      </c>
      <c r="N616" s="103" t="str">
        <f t="shared" si="251"/>
        <v>-</v>
      </c>
      <c r="O616" s="103" t="str">
        <f t="shared" si="251"/>
        <v>-</v>
      </c>
      <c r="P616" s="103" t="str">
        <f t="shared" si="251"/>
        <v>-</v>
      </c>
      <c r="Q616" s="103" t="str">
        <f t="shared" si="251"/>
        <v>-</v>
      </c>
      <c r="R616" s="103" t="str">
        <f t="shared" si="251"/>
        <v>-</v>
      </c>
      <c r="S616" s="103" t="str">
        <f t="shared" si="251"/>
        <v>-</v>
      </c>
    </row>
    <row r="617" spans="1:19" ht="11.25" customHeight="1">
      <c r="A617" s="64">
        <v>2016</v>
      </c>
      <c r="B617" s="103" t="str">
        <f t="shared" ref="B617:J617" si="256">B219</f>
        <v>-</v>
      </c>
      <c r="C617" s="103">
        <f t="shared" si="256"/>
        <v>5610</v>
      </c>
      <c r="D617" s="103">
        <f t="shared" si="256"/>
        <v>5044</v>
      </c>
      <c r="E617" s="103">
        <f t="shared" si="256"/>
        <v>1948</v>
      </c>
      <c r="F617" s="103">
        <f t="shared" si="256"/>
        <v>9188</v>
      </c>
      <c r="G617" s="103">
        <f t="shared" si="256"/>
        <v>8063</v>
      </c>
      <c r="H617" s="103">
        <f t="shared" si="256"/>
        <v>1426</v>
      </c>
      <c r="I617" s="103">
        <f t="shared" si="256"/>
        <v>2</v>
      </c>
      <c r="J617" s="103" t="str">
        <f t="shared" si="256"/>
        <v>-</v>
      </c>
      <c r="K617" s="101" t="s">
        <v>15</v>
      </c>
      <c r="L617" s="103">
        <f t="shared" si="250"/>
        <v>31281</v>
      </c>
      <c r="N617" s="103" t="str">
        <f t="shared" si="251"/>
        <v>-</v>
      </c>
      <c r="O617" s="103" t="str">
        <f t="shared" si="251"/>
        <v>-</v>
      </c>
      <c r="P617" s="103" t="str">
        <f t="shared" si="251"/>
        <v>-</v>
      </c>
      <c r="Q617" s="103" t="str">
        <f t="shared" si="251"/>
        <v>-</v>
      </c>
      <c r="R617" s="103" t="str">
        <f t="shared" si="251"/>
        <v>-</v>
      </c>
      <c r="S617" s="103" t="str">
        <f t="shared" si="251"/>
        <v>-</v>
      </c>
    </row>
    <row r="618" spans="1:19" ht="11.25" customHeight="1">
      <c r="A618" s="64">
        <v>2017</v>
      </c>
      <c r="B618" s="103" t="str">
        <f t="shared" ref="B618:J618" si="257">B220</f>
        <v>-</v>
      </c>
      <c r="C618" s="103">
        <f t="shared" si="257"/>
        <v>547</v>
      </c>
      <c r="D618" s="103">
        <f t="shared" si="257"/>
        <v>904</v>
      </c>
      <c r="E618" s="103">
        <f t="shared" si="257"/>
        <v>2950</v>
      </c>
      <c r="F618" s="103">
        <f t="shared" si="257"/>
        <v>13002</v>
      </c>
      <c r="G618" s="103" t="str">
        <f t="shared" si="257"/>
        <v>-</v>
      </c>
      <c r="H618" s="103">
        <f t="shared" si="257"/>
        <v>25</v>
      </c>
      <c r="I618" s="103">
        <f t="shared" si="257"/>
        <v>10</v>
      </c>
      <c r="J618" s="103" t="str">
        <f t="shared" si="257"/>
        <v>-</v>
      </c>
      <c r="K618" s="101" t="s">
        <v>15</v>
      </c>
      <c r="L618" s="103">
        <f t="shared" si="250"/>
        <v>17438</v>
      </c>
      <c r="N618" s="103" t="str">
        <f t="shared" si="251"/>
        <v>-</v>
      </c>
      <c r="O618" s="103" t="str">
        <f t="shared" si="251"/>
        <v>-</v>
      </c>
      <c r="P618" s="103" t="str">
        <f t="shared" si="251"/>
        <v>-</v>
      </c>
      <c r="Q618" s="103" t="str">
        <f t="shared" si="251"/>
        <v>-</v>
      </c>
      <c r="R618" s="103" t="str">
        <f t="shared" si="251"/>
        <v>-</v>
      </c>
      <c r="S618" s="103" t="str">
        <f t="shared" si="251"/>
        <v>-</v>
      </c>
    </row>
    <row r="619" spans="1:19" ht="11.25" customHeight="1">
      <c r="A619" s="64">
        <v>2018</v>
      </c>
      <c r="B619" s="103" t="str">
        <f t="shared" ref="B619:J619" si="258">B221</f>
        <v>-</v>
      </c>
      <c r="C619" s="103" t="str">
        <f t="shared" si="258"/>
        <v>-</v>
      </c>
      <c r="D619" s="103">
        <f t="shared" si="258"/>
        <v>491</v>
      </c>
      <c r="E619" s="103">
        <f t="shared" si="258"/>
        <v>709</v>
      </c>
      <c r="F619" s="103">
        <f t="shared" si="258"/>
        <v>2101</v>
      </c>
      <c r="G619" s="103">
        <f t="shared" si="258"/>
        <v>11031</v>
      </c>
      <c r="H619" s="103">
        <f t="shared" si="258"/>
        <v>151</v>
      </c>
      <c r="I619" s="103">
        <f t="shared" si="258"/>
        <v>4</v>
      </c>
      <c r="J619" s="103" t="str">
        <f t="shared" si="258"/>
        <v>-</v>
      </c>
      <c r="K619" s="101" t="s">
        <v>15</v>
      </c>
      <c r="L619" s="103">
        <f t="shared" si="250"/>
        <v>14487</v>
      </c>
      <c r="N619" s="103" t="str">
        <f t="shared" si="251"/>
        <v>-</v>
      </c>
      <c r="O619" s="103" t="str">
        <f t="shared" si="251"/>
        <v>-</v>
      </c>
      <c r="P619" s="103" t="str">
        <f t="shared" si="251"/>
        <v>-</v>
      </c>
      <c r="Q619" s="103" t="str">
        <f t="shared" si="251"/>
        <v>-</v>
      </c>
      <c r="R619" s="103" t="str">
        <f t="shared" si="251"/>
        <v>-</v>
      </c>
      <c r="S619" s="103" t="str">
        <f t="shared" si="251"/>
        <v>-</v>
      </c>
    </row>
    <row r="620" spans="1:19" ht="11.25" customHeight="1">
      <c r="A620" s="64">
        <v>2019</v>
      </c>
      <c r="B620" s="103" t="str">
        <f t="shared" ref="B620:J620" si="259">B222</f>
        <v>-</v>
      </c>
      <c r="C620" s="103">
        <f t="shared" si="259"/>
        <v>68</v>
      </c>
      <c r="D620" s="103">
        <f t="shared" si="259"/>
        <v>351</v>
      </c>
      <c r="E620" s="103">
        <f t="shared" si="259"/>
        <v>2602</v>
      </c>
      <c r="F620" s="103">
        <f t="shared" si="259"/>
        <v>14858</v>
      </c>
      <c r="G620" s="103">
        <f t="shared" si="259"/>
        <v>4436</v>
      </c>
      <c r="H620" s="103">
        <f t="shared" si="259"/>
        <v>537</v>
      </c>
      <c r="I620" s="103">
        <f t="shared" si="259"/>
        <v>14</v>
      </c>
      <c r="J620" s="103" t="str">
        <f t="shared" si="259"/>
        <v>-</v>
      </c>
      <c r="K620" s="101" t="s">
        <v>15</v>
      </c>
      <c r="L620" s="103">
        <f t="shared" si="250"/>
        <v>22866</v>
      </c>
      <c r="N620" s="103" t="str">
        <f t="shared" si="251"/>
        <v>-</v>
      </c>
      <c r="O620" s="103" t="str">
        <f t="shared" si="251"/>
        <v>-</v>
      </c>
      <c r="P620" s="103" t="str">
        <f t="shared" si="251"/>
        <v>-</v>
      </c>
      <c r="Q620" s="103" t="str">
        <f t="shared" si="251"/>
        <v>-</v>
      </c>
      <c r="R620" s="103" t="str">
        <f t="shared" si="251"/>
        <v>-</v>
      </c>
      <c r="S620" s="103" t="str">
        <f t="shared" si="251"/>
        <v>-</v>
      </c>
    </row>
    <row r="621" spans="1:19" ht="11.25" customHeight="1">
      <c r="A621" s="64">
        <v>2020</v>
      </c>
      <c r="B621" s="103" t="str">
        <f t="shared" ref="B621:J621" si="260">B223</f>
        <v>-</v>
      </c>
      <c r="C621" s="103">
        <f t="shared" si="260"/>
        <v>532</v>
      </c>
      <c r="D621" s="103">
        <f t="shared" si="260"/>
        <v>709</v>
      </c>
      <c r="E621" s="103">
        <f t="shared" si="260"/>
        <v>1786</v>
      </c>
      <c r="F621" s="103">
        <f t="shared" si="260"/>
        <v>3790</v>
      </c>
      <c r="G621" s="103">
        <f t="shared" si="260"/>
        <v>1672</v>
      </c>
      <c r="H621" s="103">
        <f t="shared" si="260"/>
        <v>428</v>
      </c>
      <c r="I621" s="103">
        <f t="shared" si="260"/>
        <v>17</v>
      </c>
      <c r="J621" s="103" t="str">
        <f t="shared" si="260"/>
        <v>-</v>
      </c>
      <c r="K621" s="101" t="s">
        <v>15</v>
      </c>
      <c r="L621" s="103">
        <f t="shared" si="250"/>
        <v>8934</v>
      </c>
      <c r="N621" s="103" t="str">
        <f t="shared" si="251"/>
        <v>-</v>
      </c>
      <c r="O621" s="103" t="str">
        <f t="shared" si="251"/>
        <v>-</v>
      </c>
      <c r="P621" s="103" t="str">
        <f t="shared" si="251"/>
        <v>-</v>
      </c>
      <c r="Q621" s="103" t="str">
        <f t="shared" si="251"/>
        <v>-</v>
      </c>
      <c r="R621" s="103" t="str">
        <f t="shared" si="251"/>
        <v>-</v>
      </c>
      <c r="S621" s="103" t="str">
        <f t="shared" si="251"/>
        <v>-</v>
      </c>
    </row>
    <row r="622" spans="1:19" ht="11.25" customHeight="1">
      <c r="A622" s="64">
        <v>2021</v>
      </c>
      <c r="B622" s="103">
        <f t="shared" ref="B622:J622" si="261">B224</f>
        <v>229</v>
      </c>
      <c r="C622" s="103">
        <f t="shared" si="261"/>
        <v>1969</v>
      </c>
      <c r="D622" s="103">
        <f t="shared" si="261"/>
        <v>785</v>
      </c>
      <c r="E622" s="103">
        <f t="shared" si="261"/>
        <v>266</v>
      </c>
      <c r="F622" s="103">
        <f t="shared" si="261"/>
        <v>4445</v>
      </c>
      <c r="G622" s="103">
        <f t="shared" si="261"/>
        <v>4940</v>
      </c>
      <c r="H622" s="103">
        <f t="shared" si="261"/>
        <v>26</v>
      </c>
      <c r="I622" s="103">
        <f t="shared" si="261"/>
        <v>7</v>
      </c>
      <c r="J622" s="103" t="str">
        <f t="shared" si="261"/>
        <v>-</v>
      </c>
      <c r="K622" s="101" t="s">
        <v>15</v>
      </c>
      <c r="L622" s="103">
        <f t="shared" si="250"/>
        <v>12667</v>
      </c>
      <c r="N622" s="103" t="str">
        <f t="shared" si="251"/>
        <v>-</v>
      </c>
      <c r="O622" s="103">
        <f t="shared" si="251"/>
        <v>856</v>
      </c>
      <c r="P622" s="103">
        <f t="shared" si="251"/>
        <v>1089</v>
      </c>
      <c r="Q622" s="103" t="str">
        <f t="shared" si="251"/>
        <v>-</v>
      </c>
      <c r="R622" s="103" t="str">
        <f t="shared" si="251"/>
        <v>-</v>
      </c>
      <c r="S622" s="103">
        <f t="shared" si="251"/>
        <v>1945</v>
      </c>
    </row>
    <row r="623" spans="1:19" ht="11.25" customHeight="1">
      <c r="A623" s="64">
        <v>2022</v>
      </c>
      <c r="B623" s="103">
        <f t="shared" ref="B623:J623" si="262">B225</f>
        <v>1435</v>
      </c>
      <c r="C623" s="103">
        <f t="shared" si="262"/>
        <v>2409</v>
      </c>
      <c r="D623" s="103">
        <f t="shared" si="262"/>
        <v>1266</v>
      </c>
      <c r="E623" s="103">
        <f t="shared" si="262"/>
        <v>3862</v>
      </c>
      <c r="F623" s="103">
        <f t="shared" si="262"/>
        <v>6143</v>
      </c>
      <c r="G623" s="103">
        <f t="shared" si="262"/>
        <v>5079</v>
      </c>
      <c r="H623" s="103">
        <f t="shared" si="262"/>
        <v>9</v>
      </c>
      <c r="I623" s="103">
        <f t="shared" si="262"/>
        <v>37</v>
      </c>
      <c r="J623" s="103" t="str">
        <f t="shared" si="262"/>
        <v>-</v>
      </c>
      <c r="K623" s="101" t="s">
        <v>15</v>
      </c>
      <c r="L623" s="103">
        <f t="shared" si="250"/>
        <v>20240</v>
      </c>
      <c r="N623" s="103" t="str">
        <f t="shared" si="251"/>
        <v>-</v>
      </c>
      <c r="O623" s="103">
        <f t="shared" si="251"/>
        <v>1193</v>
      </c>
      <c r="P623" s="103">
        <f t="shared" si="251"/>
        <v>742</v>
      </c>
      <c r="Q623" s="103" t="str">
        <f t="shared" si="251"/>
        <v>-</v>
      </c>
      <c r="R623" s="103" t="str">
        <f t="shared" si="251"/>
        <v>-</v>
      </c>
      <c r="S623" s="103">
        <f t="shared" si="251"/>
        <v>1935</v>
      </c>
    </row>
    <row r="624" spans="1:19" ht="11.25" customHeight="1">
      <c r="A624" s="64">
        <v>2023</v>
      </c>
      <c r="B624" s="103" t="str">
        <f t="shared" ref="B624:J625" si="263">B226</f>
        <v>-</v>
      </c>
      <c r="C624" s="103" t="str">
        <f t="shared" si="263"/>
        <v>-</v>
      </c>
      <c r="D624" s="103" t="str">
        <f t="shared" si="263"/>
        <v>-</v>
      </c>
      <c r="E624" s="103" t="str">
        <f t="shared" si="263"/>
        <v>-</v>
      </c>
      <c r="F624" s="103" t="str">
        <f t="shared" si="263"/>
        <v>-</v>
      </c>
      <c r="G624" s="103" t="str">
        <f t="shared" si="263"/>
        <v>-</v>
      </c>
      <c r="H624" s="103">
        <f t="shared" si="263"/>
        <v>82</v>
      </c>
      <c r="I624" s="103">
        <f t="shared" si="263"/>
        <v>0</v>
      </c>
      <c r="J624" s="103" t="str">
        <f t="shared" si="263"/>
        <v>-</v>
      </c>
      <c r="K624" s="101" t="s">
        <v>15</v>
      </c>
      <c r="L624" s="103">
        <f t="shared" ref="L624:L625" si="264">L226</f>
        <v>82</v>
      </c>
      <c r="N624" s="103" t="str">
        <f t="shared" ref="N624:S625" si="265">N226</f>
        <v>-</v>
      </c>
      <c r="O624" s="103" t="str">
        <f t="shared" si="265"/>
        <v>-</v>
      </c>
      <c r="P624" s="103" t="str">
        <f t="shared" si="265"/>
        <v>-</v>
      </c>
      <c r="Q624" s="103">
        <f t="shared" si="265"/>
        <v>2250</v>
      </c>
      <c r="R624" s="103" t="str">
        <f t="shared" si="265"/>
        <v>-</v>
      </c>
      <c r="S624" s="103">
        <f t="shared" si="265"/>
        <v>2250</v>
      </c>
    </row>
    <row r="625" spans="1:19" ht="11.25" customHeight="1">
      <c r="A625" s="64" t="s">
        <v>346</v>
      </c>
      <c r="B625" s="103" t="str">
        <f t="shared" si="263"/>
        <v>-</v>
      </c>
      <c r="C625" s="103">
        <f t="shared" si="263"/>
        <v>2212</v>
      </c>
      <c r="D625" s="103">
        <f t="shared" si="263"/>
        <v>4414</v>
      </c>
      <c r="E625" s="103">
        <f t="shared" si="263"/>
        <v>1364</v>
      </c>
      <c r="F625" s="103">
        <f t="shared" si="263"/>
        <v>390</v>
      </c>
      <c r="G625" s="103">
        <f t="shared" si="263"/>
        <v>3580</v>
      </c>
      <c r="H625" s="103">
        <f t="shared" si="263"/>
        <v>35</v>
      </c>
      <c r="I625" s="103">
        <f t="shared" si="263"/>
        <v>5</v>
      </c>
      <c r="J625" s="103" t="str">
        <f t="shared" si="263"/>
        <v>-</v>
      </c>
      <c r="K625" s="101" t="s">
        <v>15</v>
      </c>
      <c r="L625" s="103">
        <f t="shared" si="264"/>
        <v>12000</v>
      </c>
      <c r="N625" s="103" t="str">
        <f t="shared" si="265"/>
        <v>-</v>
      </c>
      <c r="O625" s="103" t="str">
        <f t="shared" si="265"/>
        <v>-</v>
      </c>
      <c r="P625" s="103" t="str">
        <f t="shared" si="265"/>
        <v>-</v>
      </c>
      <c r="Q625" s="103">
        <f t="shared" si="265"/>
        <v>492</v>
      </c>
      <c r="R625" s="103">
        <f t="shared" si="265"/>
        <v>12</v>
      </c>
      <c r="S625" s="103">
        <f t="shared" si="265"/>
        <v>504</v>
      </c>
    </row>
    <row r="626" spans="1:19" ht="11.25" customHeight="1">
      <c r="A626" s="68"/>
      <c r="B626" s="103"/>
      <c r="C626" s="103"/>
      <c r="D626" s="103"/>
      <c r="E626" s="103"/>
      <c r="F626" s="103"/>
      <c r="G626" s="103"/>
      <c r="H626" s="103"/>
      <c r="I626" s="103"/>
      <c r="J626" s="103"/>
      <c r="K626" s="103"/>
      <c r="L626" s="103"/>
      <c r="N626" s="103"/>
      <c r="O626" s="103"/>
      <c r="P626" s="103"/>
      <c r="Q626" s="103"/>
      <c r="R626" s="103"/>
      <c r="S626" s="103"/>
    </row>
    <row r="627" spans="1:19">
      <c r="A627" s="200" t="str">
        <f>A229</f>
        <v>Coos Bay</v>
      </c>
      <c r="B627" s="103"/>
      <c r="C627" s="103"/>
      <c r="D627" s="103"/>
      <c r="E627" s="103"/>
      <c r="F627" s="103"/>
      <c r="G627" s="103"/>
      <c r="H627" s="103"/>
      <c r="I627" s="103"/>
      <c r="J627" s="103"/>
      <c r="K627" s="103"/>
      <c r="L627" s="103"/>
      <c r="N627" s="103"/>
      <c r="O627" s="103"/>
      <c r="P627" s="103"/>
      <c r="Q627" s="103"/>
      <c r="R627" s="103"/>
      <c r="S627" s="103"/>
    </row>
    <row r="628" spans="1:19" ht="11.25" customHeight="1">
      <c r="A628" s="68" t="s">
        <v>102</v>
      </c>
      <c r="B628" s="103" t="s">
        <v>15</v>
      </c>
      <c r="C628" s="103" t="s">
        <v>15</v>
      </c>
      <c r="D628" s="103">
        <f t="shared" ref="D628:L628" si="266">AVERAGE(D259:D263)</f>
        <v>5514.6</v>
      </c>
      <c r="E628" s="103">
        <f t="shared" si="266"/>
        <v>4301</v>
      </c>
      <c r="F628" s="103">
        <f t="shared" si="266"/>
        <v>29871.4</v>
      </c>
      <c r="G628" s="103">
        <f t="shared" si="266"/>
        <v>17260.2</v>
      </c>
      <c r="H628" s="103">
        <f t="shared" si="266"/>
        <v>5419</v>
      </c>
      <c r="I628" s="103">
        <f t="shared" si="266"/>
        <v>1129.4000000000001</v>
      </c>
      <c r="J628" s="103">
        <f t="shared" si="266"/>
        <v>11</v>
      </c>
      <c r="K628" s="103" t="s">
        <v>15</v>
      </c>
      <c r="L628" s="103">
        <f t="shared" si="266"/>
        <v>63506.6</v>
      </c>
      <c r="N628" s="101" t="s">
        <v>15</v>
      </c>
      <c r="O628" s="103">
        <f>AVERAGE(O259:O263)</f>
        <v>115958</v>
      </c>
      <c r="P628" s="103">
        <f>AVERAGE(P259:P263)</f>
        <v>31020.5</v>
      </c>
      <c r="Q628" s="103">
        <f>AVERAGE(Q259:Q263)</f>
        <v>5</v>
      </c>
      <c r="R628" s="101" t="s">
        <v>15</v>
      </c>
      <c r="S628" s="103">
        <f>AVERAGE(S259:S263)</f>
        <v>131469.5</v>
      </c>
    </row>
    <row r="629" spans="1:19" ht="11.25" customHeight="1">
      <c r="A629" s="68" t="s">
        <v>10</v>
      </c>
      <c r="B629" s="103" t="s">
        <v>15</v>
      </c>
      <c r="C629" s="103" t="s">
        <v>15</v>
      </c>
      <c r="D629" s="103">
        <f t="shared" ref="D629:L629" si="267">AVERAGE(D264:D268)</f>
        <v>30467.200000000001</v>
      </c>
      <c r="E629" s="103">
        <f t="shared" si="267"/>
        <v>28161.8</v>
      </c>
      <c r="F629" s="103">
        <f t="shared" si="267"/>
        <v>103530.4</v>
      </c>
      <c r="G629" s="103">
        <f t="shared" si="267"/>
        <v>64284.4</v>
      </c>
      <c r="H629" s="103">
        <f t="shared" si="267"/>
        <v>18029</v>
      </c>
      <c r="I629" s="103">
        <f t="shared" si="267"/>
        <v>8518</v>
      </c>
      <c r="J629" s="103">
        <f t="shared" si="267"/>
        <v>2178</v>
      </c>
      <c r="K629" s="103" t="s">
        <v>15</v>
      </c>
      <c r="L629" s="103">
        <f t="shared" si="267"/>
        <v>253426.4</v>
      </c>
      <c r="N629" s="103">
        <f t="shared" ref="N629:S629" si="268">AVERAGE(N264:N268)</f>
        <v>21.666666666666668</v>
      </c>
      <c r="O629" s="103">
        <f t="shared" si="268"/>
        <v>103641.4</v>
      </c>
      <c r="P629" s="103">
        <f t="shared" si="268"/>
        <v>44708.333333333336</v>
      </c>
      <c r="Q629" s="103">
        <f t="shared" si="268"/>
        <v>10213</v>
      </c>
      <c r="R629" s="101" t="s">
        <v>15</v>
      </c>
      <c r="S629" s="103">
        <f t="shared" si="268"/>
        <v>132522</v>
      </c>
    </row>
    <row r="630" spans="1:19" ht="11.25" customHeight="1">
      <c r="A630" s="68" t="s">
        <v>11</v>
      </c>
      <c r="B630" s="103" t="s">
        <v>15</v>
      </c>
      <c r="C630" s="103" t="s">
        <v>15</v>
      </c>
      <c r="D630" s="103">
        <f>AVERAGE(D269:D273)</f>
        <v>1101.8</v>
      </c>
      <c r="E630" s="103">
        <f t="shared" ref="E630:J630" si="269">AVERAGE(E269:E273)</f>
        <v>3642.25</v>
      </c>
      <c r="F630" s="103">
        <f t="shared" si="269"/>
        <v>3908</v>
      </c>
      <c r="G630" s="103">
        <f t="shared" si="269"/>
        <v>4543.75</v>
      </c>
      <c r="H630" s="103">
        <f t="shared" si="269"/>
        <v>3587.4</v>
      </c>
      <c r="I630" s="103">
        <f t="shared" si="269"/>
        <v>1700.6</v>
      </c>
      <c r="J630" s="103">
        <f t="shared" si="269"/>
        <v>451</v>
      </c>
      <c r="K630" s="103" t="s">
        <v>15</v>
      </c>
      <c r="L630" s="103">
        <f>AVERAGE(L269:L273)</f>
        <v>15554</v>
      </c>
      <c r="N630" s="103">
        <f>AVERAGE(N269:N273)</f>
        <v>33031</v>
      </c>
      <c r="O630" s="103">
        <f>AVERAGE(O269:O273)</f>
        <v>35840.5</v>
      </c>
      <c r="P630" s="103">
        <f>AVERAGE(P269:P273)</f>
        <v>1068.5</v>
      </c>
      <c r="Q630" s="101" t="s">
        <v>15</v>
      </c>
      <c r="R630" s="101" t="s">
        <v>15</v>
      </c>
      <c r="S630" s="103">
        <f>AVERAGE(S269:S273)</f>
        <v>35624.666666666664</v>
      </c>
    </row>
    <row r="631" spans="1:19" ht="11.25" customHeight="1">
      <c r="A631" s="68" t="s">
        <v>12</v>
      </c>
      <c r="B631" s="103" t="s">
        <v>15</v>
      </c>
      <c r="C631" s="103" t="s">
        <v>15</v>
      </c>
      <c r="D631" s="103">
        <f>AVERAGE(D274:D278)</f>
        <v>3377</v>
      </c>
      <c r="E631" s="103">
        <f t="shared" ref="E631:J631" si="270">AVERAGE(E274:E278)</f>
        <v>8994</v>
      </c>
      <c r="F631" s="103">
        <f t="shared" si="270"/>
        <v>9723.5</v>
      </c>
      <c r="G631" s="103">
        <f t="shared" si="270"/>
        <v>11353.4</v>
      </c>
      <c r="H631" s="103">
        <f t="shared" si="270"/>
        <v>4217.6000000000004</v>
      </c>
      <c r="I631" s="103">
        <f t="shared" si="270"/>
        <v>1930.2</v>
      </c>
      <c r="J631" s="103">
        <f t="shared" si="270"/>
        <v>981.2</v>
      </c>
      <c r="K631" s="103" t="s">
        <v>15</v>
      </c>
      <c r="L631" s="103">
        <f>AVERAGE(L274:L278)</f>
        <v>36042.400000000001</v>
      </c>
      <c r="N631" s="103">
        <f>AVERAGE(N274:N278)</f>
        <v>8</v>
      </c>
      <c r="O631" s="103" t="s">
        <v>15</v>
      </c>
      <c r="P631" s="103" t="s">
        <v>15</v>
      </c>
      <c r="Q631" s="101" t="s">
        <v>15</v>
      </c>
      <c r="R631" s="101" t="s">
        <v>15</v>
      </c>
      <c r="S631" s="103">
        <f>AVERAGE(S274:S278)</f>
        <v>8</v>
      </c>
    </row>
    <row r="632" spans="1:19" ht="11.25" customHeight="1">
      <c r="A632" s="64" t="s">
        <v>13</v>
      </c>
      <c r="B632" s="103">
        <f>AVERAGE(B279:B283)</f>
        <v>7479.25</v>
      </c>
      <c r="C632" s="103">
        <f>AVERAGE(C279:C283)</f>
        <v>17217.400000000001</v>
      </c>
      <c r="D632" s="103">
        <f>AVERAGE(D279:D283)</f>
        <v>21668.6</v>
      </c>
      <c r="E632" s="103">
        <f t="shared" ref="E632:K632" si="271">AVERAGE(E279:E283)</f>
        <v>20216.5</v>
      </c>
      <c r="F632" s="103">
        <f t="shared" si="271"/>
        <v>7753</v>
      </c>
      <c r="G632" s="103">
        <f t="shared" si="271"/>
        <v>26693</v>
      </c>
      <c r="H632" s="103">
        <f t="shared" si="271"/>
        <v>18998.400000000001</v>
      </c>
      <c r="I632" s="103">
        <f t="shared" si="271"/>
        <v>8507.2000000000007</v>
      </c>
      <c r="J632" s="103">
        <f t="shared" si="271"/>
        <v>1275.8</v>
      </c>
      <c r="K632" s="103">
        <f t="shared" si="271"/>
        <v>148</v>
      </c>
      <c r="L632" s="103">
        <f>AVERAGE(L279:L283)</f>
        <v>117528.8</v>
      </c>
      <c r="N632" s="103" t="str">
        <f t="shared" ref="N632:S632" si="272">N279</f>
        <v>-</v>
      </c>
      <c r="O632" s="103" t="str">
        <f t="shared" si="272"/>
        <v>-</v>
      </c>
      <c r="P632" s="103" t="str">
        <f t="shared" si="272"/>
        <v>-</v>
      </c>
      <c r="Q632" s="103" t="str">
        <f t="shared" si="272"/>
        <v>-</v>
      </c>
      <c r="R632" s="103" t="str">
        <f t="shared" si="272"/>
        <v>-</v>
      </c>
      <c r="S632" s="103" t="str">
        <f t="shared" si="272"/>
        <v>-</v>
      </c>
    </row>
    <row r="633" spans="1:19" ht="11.25" customHeight="1">
      <c r="A633" s="64" t="s">
        <v>14</v>
      </c>
      <c r="B633" s="103" t="str">
        <f>B284</f>
        <v>-</v>
      </c>
      <c r="C633" s="103">
        <f>AVERAGE(C284:C288)</f>
        <v>1563</v>
      </c>
      <c r="D633" s="103">
        <f t="shared" ref="D633:L633" si="273">AVERAGE(D284:D288)</f>
        <v>3989.5</v>
      </c>
      <c r="E633" s="103">
        <f t="shared" si="273"/>
        <v>2550.5</v>
      </c>
      <c r="F633" s="103">
        <f t="shared" si="273"/>
        <v>1135</v>
      </c>
      <c r="G633" s="103">
        <f t="shared" si="273"/>
        <v>6639.5</v>
      </c>
      <c r="H633" s="103">
        <f t="shared" si="273"/>
        <v>277</v>
      </c>
      <c r="I633" s="103">
        <f t="shared" si="273"/>
        <v>768.5</v>
      </c>
      <c r="J633" s="103">
        <f t="shared" si="273"/>
        <v>550</v>
      </c>
      <c r="K633" s="103">
        <f t="shared" si="273"/>
        <v>67</v>
      </c>
      <c r="L633" s="103">
        <f t="shared" si="273"/>
        <v>7120.8</v>
      </c>
      <c r="N633" s="103" t="str">
        <f t="shared" ref="N633:O633" si="274">N284</f>
        <v>-</v>
      </c>
      <c r="O633" s="103" t="str">
        <f t="shared" si="274"/>
        <v>-</v>
      </c>
      <c r="P633" s="103">
        <f t="shared" ref="P633:S633" si="275">AVERAGE(P284:P288)</f>
        <v>2234</v>
      </c>
      <c r="Q633" s="103">
        <f t="shared" si="275"/>
        <v>421</v>
      </c>
      <c r="R633" s="103" t="str">
        <f t="shared" ref="R633" si="276">R284</f>
        <v>-</v>
      </c>
      <c r="S633" s="103">
        <f t="shared" si="275"/>
        <v>1538</v>
      </c>
    </row>
    <row r="634" spans="1:19" ht="11.25" customHeight="1">
      <c r="A634" s="64">
        <v>2011</v>
      </c>
      <c r="B634" s="103" t="str">
        <f t="shared" ref="B634:L634" si="277">B289</f>
        <v>-</v>
      </c>
      <c r="C634" s="103">
        <f t="shared" si="277"/>
        <v>4102</v>
      </c>
      <c r="D634" s="103">
        <f t="shared" si="277"/>
        <v>5413</v>
      </c>
      <c r="E634" s="103">
        <f t="shared" si="277"/>
        <v>8309</v>
      </c>
      <c r="F634" s="103">
        <f t="shared" si="277"/>
        <v>333</v>
      </c>
      <c r="G634" s="103">
        <f t="shared" si="277"/>
        <v>399</v>
      </c>
      <c r="H634" s="103">
        <f t="shared" si="277"/>
        <v>223</v>
      </c>
      <c r="I634" s="103">
        <f t="shared" si="277"/>
        <v>1058</v>
      </c>
      <c r="J634" s="103">
        <f t="shared" si="277"/>
        <v>1995</v>
      </c>
      <c r="K634" s="103" t="str">
        <f t="shared" si="277"/>
        <v>-</v>
      </c>
      <c r="L634" s="103">
        <f t="shared" si="277"/>
        <v>21832</v>
      </c>
      <c r="N634" s="103" t="str">
        <f t="shared" ref="N634:S645" si="278">N289</f>
        <v>-</v>
      </c>
      <c r="O634" s="103" t="str">
        <f t="shared" si="278"/>
        <v>-</v>
      </c>
      <c r="P634" s="103" t="str">
        <f t="shared" si="278"/>
        <v>-</v>
      </c>
      <c r="Q634" s="103" t="str">
        <f t="shared" si="278"/>
        <v>-</v>
      </c>
      <c r="R634" s="103" t="str">
        <f t="shared" si="278"/>
        <v>-</v>
      </c>
      <c r="S634" s="103" t="str">
        <f t="shared" si="278"/>
        <v>-</v>
      </c>
    </row>
    <row r="635" spans="1:19" ht="11.25" customHeight="1">
      <c r="A635" s="64">
        <v>2012</v>
      </c>
      <c r="B635" s="103" t="str">
        <f t="shared" ref="B635:L635" si="279">B290</f>
        <v>-</v>
      </c>
      <c r="C635" s="103">
        <f t="shared" si="279"/>
        <v>2103</v>
      </c>
      <c r="D635" s="103">
        <f t="shared" si="279"/>
        <v>8633</v>
      </c>
      <c r="E635" s="103">
        <f t="shared" si="279"/>
        <v>4338</v>
      </c>
      <c r="F635" s="103">
        <f t="shared" si="279"/>
        <v>609</v>
      </c>
      <c r="G635" s="103">
        <f t="shared" si="279"/>
        <v>2897</v>
      </c>
      <c r="H635" s="103">
        <f t="shared" si="279"/>
        <v>3981</v>
      </c>
      <c r="I635" s="103">
        <f t="shared" si="279"/>
        <v>1942</v>
      </c>
      <c r="J635" s="103">
        <f t="shared" si="279"/>
        <v>701</v>
      </c>
      <c r="K635" s="103" t="str">
        <f t="shared" si="279"/>
        <v>-</v>
      </c>
      <c r="L635" s="103">
        <f t="shared" si="279"/>
        <v>25204</v>
      </c>
      <c r="N635" s="103" t="str">
        <f t="shared" si="278"/>
        <v>-</v>
      </c>
      <c r="O635" s="103" t="str">
        <f t="shared" si="278"/>
        <v>-</v>
      </c>
      <c r="P635" s="103" t="str">
        <f t="shared" si="278"/>
        <v>-</v>
      </c>
      <c r="Q635" s="103" t="str">
        <f t="shared" si="278"/>
        <v>-</v>
      </c>
      <c r="R635" s="103" t="str">
        <f t="shared" si="278"/>
        <v>-</v>
      </c>
      <c r="S635" s="103" t="str">
        <f t="shared" si="278"/>
        <v>-</v>
      </c>
    </row>
    <row r="636" spans="1:19" ht="11.25" customHeight="1">
      <c r="A636" s="64">
        <v>2013</v>
      </c>
      <c r="B636" s="103" t="str">
        <f t="shared" ref="B636:L636" si="280">B291</f>
        <v>-</v>
      </c>
      <c r="C636" s="103">
        <f t="shared" si="280"/>
        <v>3796</v>
      </c>
      <c r="D636" s="103">
        <f t="shared" si="280"/>
        <v>5309</v>
      </c>
      <c r="E636" s="103">
        <f t="shared" si="280"/>
        <v>4091</v>
      </c>
      <c r="F636" s="103">
        <f t="shared" si="280"/>
        <v>3516</v>
      </c>
      <c r="G636" s="103">
        <f t="shared" si="280"/>
        <v>30097</v>
      </c>
      <c r="H636" s="103">
        <f t="shared" si="280"/>
        <v>23926</v>
      </c>
      <c r="I636" s="103">
        <f t="shared" si="280"/>
        <v>7673</v>
      </c>
      <c r="J636" s="103">
        <f t="shared" si="280"/>
        <v>1002</v>
      </c>
      <c r="K636" s="103" t="str">
        <f t="shared" si="280"/>
        <v>-</v>
      </c>
      <c r="L636" s="103">
        <f t="shared" si="280"/>
        <v>79410</v>
      </c>
      <c r="N636" s="103" t="str">
        <f t="shared" si="278"/>
        <v>-</v>
      </c>
      <c r="O636" s="103" t="str">
        <f t="shared" si="278"/>
        <v>-</v>
      </c>
      <c r="P636" s="103" t="str">
        <f t="shared" si="278"/>
        <v>-</v>
      </c>
      <c r="Q636" s="103" t="str">
        <f t="shared" si="278"/>
        <v>-</v>
      </c>
      <c r="R636" s="103" t="str">
        <f t="shared" si="278"/>
        <v>-</v>
      </c>
      <c r="S636" s="103" t="str">
        <f t="shared" si="278"/>
        <v>-</v>
      </c>
    </row>
    <row r="637" spans="1:19" ht="11.25" customHeight="1">
      <c r="A637" s="64">
        <v>2014</v>
      </c>
      <c r="B637" s="103" t="str">
        <f t="shared" ref="B637:L637" si="281">B292</f>
        <v>-</v>
      </c>
      <c r="C637" s="103">
        <f t="shared" si="281"/>
        <v>6403</v>
      </c>
      <c r="D637" s="103">
        <f t="shared" si="281"/>
        <v>15505</v>
      </c>
      <c r="E637" s="103">
        <f t="shared" si="281"/>
        <v>17339</v>
      </c>
      <c r="F637" s="103">
        <f t="shared" si="281"/>
        <v>11453</v>
      </c>
      <c r="G637" s="103">
        <f t="shared" si="281"/>
        <v>31574</v>
      </c>
      <c r="H637" s="103">
        <f t="shared" si="281"/>
        <v>2845</v>
      </c>
      <c r="I637" s="103">
        <f t="shared" si="281"/>
        <v>1085</v>
      </c>
      <c r="J637" s="103">
        <f t="shared" si="281"/>
        <v>469</v>
      </c>
      <c r="K637" s="103" t="str">
        <f t="shared" si="281"/>
        <v>-</v>
      </c>
      <c r="L637" s="103">
        <f t="shared" si="281"/>
        <v>86673</v>
      </c>
      <c r="N637" s="103" t="str">
        <f t="shared" si="278"/>
        <v>-</v>
      </c>
      <c r="O637" s="103" t="str">
        <f t="shared" si="278"/>
        <v>-</v>
      </c>
      <c r="P637" s="103" t="str">
        <f t="shared" si="278"/>
        <v>-</v>
      </c>
      <c r="Q637" s="103">
        <f t="shared" si="278"/>
        <v>971</v>
      </c>
      <c r="R637" s="103" t="str">
        <f t="shared" si="278"/>
        <v>-</v>
      </c>
      <c r="S637" s="103">
        <f t="shared" si="278"/>
        <v>971</v>
      </c>
    </row>
    <row r="638" spans="1:19" ht="11.25" customHeight="1">
      <c r="A638" s="64">
        <v>2015</v>
      </c>
      <c r="B638" s="103" t="str">
        <f t="shared" ref="B638:L638" si="282">B293</f>
        <v>-</v>
      </c>
      <c r="C638" s="103">
        <f t="shared" si="282"/>
        <v>8890</v>
      </c>
      <c r="D638" s="103">
        <f t="shared" si="282"/>
        <v>6786</v>
      </c>
      <c r="E638" s="103">
        <f t="shared" si="282"/>
        <v>14182</v>
      </c>
      <c r="F638" s="103">
        <f t="shared" si="282"/>
        <v>8682</v>
      </c>
      <c r="G638" s="103">
        <f t="shared" si="282"/>
        <v>1727</v>
      </c>
      <c r="H638" s="103">
        <f t="shared" si="282"/>
        <v>386</v>
      </c>
      <c r="I638" s="103">
        <f t="shared" si="282"/>
        <v>1635</v>
      </c>
      <c r="J638" s="103">
        <f t="shared" si="282"/>
        <v>1163</v>
      </c>
      <c r="K638" s="103" t="str">
        <f t="shared" si="282"/>
        <v>-</v>
      </c>
      <c r="L638" s="103">
        <f t="shared" si="282"/>
        <v>43451</v>
      </c>
      <c r="N638" s="103" t="str">
        <f t="shared" si="278"/>
        <v>-</v>
      </c>
      <c r="O638" s="103" t="str">
        <f t="shared" si="278"/>
        <v>-</v>
      </c>
      <c r="P638" s="103" t="str">
        <f t="shared" si="278"/>
        <v>-</v>
      </c>
      <c r="Q638" s="103" t="str">
        <f t="shared" si="278"/>
        <v>-</v>
      </c>
      <c r="R638" s="103" t="str">
        <f t="shared" si="278"/>
        <v>-</v>
      </c>
      <c r="S638" s="103" t="str">
        <f t="shared" si="278"/>
        <v>-</v>
      </c>
    </row>
    <row r="639" spans="1:19" ht="11.25" customHeight="1">
      <c r="A639" s="64">
        <v>2016</v>
      </c>
      <c r="B639" s="103" t="str">
        <f t="shared" ref="B639:L639" si="283">B294</f>
        <v>-</v>
      </c>
      <c r="C639" s="103">
        <f t="shared" si="283"/>
        <v>808</v>
      </c>
      <c r="D639" s="103">
        <f t="shared" si="283"/>
        <v>760</v>
      </c>
      <c r="E639" s="103">
        <f t="shared" si="283"/>
        <v>2273</v>
      </c>
      <c r="F639" s="103">
        <f t="shared" si="283"/>
        <v>2039</v>
      </c>
      <c r="G639" s="103">
        <f t="shared" si="283"/>
        <v>541</v>
      </c>
      <c r="H639" s="103">
        <f t="shared" si="283"/>
        <v>251</v>
      </c>
      <c r="I639" s="103">
        <f t="shared" si="283"/>
        <v>689</v>
      </c>
      <c r="J639" s="103">
        <f t="shared" si="283"/>
        <v>182</v>
      </c>
      <c r="K639" s="103" t="str">
        <f t="shared" si="283"/>
        <v>-</v>
      </c>
      <c r="L639" s="103">
        <f t="shared" si="283"/>
        <v>7543</v>
      </c>
      <c r="N639" s="103" t="str">
        <f t="shared" si="278"/>
        <v>-</v>
      </c>
      <c r="O639" s="103" t="str">
        <f t="shared" si="278"/>
        <v>-</v>
      </c>
      <c r="P639" s="103" t="str">
        <f t="shared" si="278"/>
        <v>-</v>
      </c>
      <c r="Q639" s="103" t="str">
        <f t="shared" si="278"/>
        <v>-</v>
      </c>
      <c r="R639" s="103" t="str">
        <f t="shared" si="278"/>
        <v>-</v>
      </c>
      <c r="S639" s="103" t="str">
        <f t="shared" si="278"/>
        <v>-</v>
      </c>
    </row>
    <row r="640" spans="1:19" ht="11.25" customHeight="1">
      <c r="A640" s="64">
        <v>2017</v>
      </c>
      <c r="B640" s="103" t="str">
        <f t="shared" ref="B640:L640" si="284">B295</f>
        <v>-</v>
      </c>
      <c r="C640" s="103" t="str">
        <f t="shared" si="284"/>
        <v>-</v>
      </c>
      <c r="D640" s="103" t="str">
        <f t="shared" si="284"/>
        <v>-</v>
      </c>
      <c r="E640" s="103" t="str">
        <f t="shared" si="284"/>
        <v>-</v>
      </c>
      <c r="F640" s="103" t="str">
        <f t="shared" si="284"/>
        <v>-</v>
      </c>
      <c r="G640" s="103" t="str">
        <f t="shared" si="284"/>
        <v>-</v>
      </c>
      <c r="H640" s="103" t="str">
        <f t="shared" si="284"/>
        <v>-</v>
      </c>
      <c r="I640" s="103">
        <f t="shared" si="284"/>
        <v>638</v>
      </c>
      <c r="J640" s="103">
        <f t="shared" si="284"/>
        <v>96</v>
      </c>
      <c r="K640" s="103" t="str">
        <f t="shared" si="284"/>
        <v>-</v>
      </c>
      <c r="L640" s="103">
        <f t="shared" si="284"/>
        <v>734</v>
      </c>
      <c r="N640" s="103" t="str">
        <f t="shared" si="278"/>
        <v>-</v>
      </c>
      <c r="O640" s="103" t="str">
        <f t="shared" si="278"/>
        <v>-</v>
      </c>
      <c r="P640" s="103" t="str">
        <f t="shared" si="278"/>
        <v>-</v>
      </c>
      <c r="Q640" s="103" t="str">
        <f t="shared" si="278"/>
        <v>-</v>
      </c>
      <c r="R640" s="103" t="str">
        <f t="shared" si="278"/>
        <v>-</v>
      </c>
      <c r="S640" s="103" t="str">
        <f t="shared" si="278"/>
        <v>-</v>
      </c>
    </row>
    <row r="641" spans="1:19" ht="11.25" customHeight="1">
      <c r="A641" s="64">
        <v>2018</v>
      </c>
      <c r="B641" s="103" t="str">
        <f t="shared" ref="B641:L641" si="285">B296</f>
        <v>-</v>
      </c>
      <c r="C641" s="103" t="str">
        <f t="shared" si="285"/>
        <v>-</v>
      </c>
      <c r="D641" s="103">
        <f t="shared" si="285"/>
        <v>300</v>
      </c>
      <c r="E641" s="103">
        <f t="shared" si="285"/>
        <v>2001</v>
      </c>
      <c r="F641" s="103">
        <f t="shared" si="285"/>
        <v>810</v>
      </c>
      <c r="G641" s="103">
        <f t="shared" si="285"/>
        <v>1215</v>
      </c>
      <c r="H641" s="103">
        <f t="shared" si="285"/>
        <v>48</v>
      </c>
      <c r="I641" s="103">
        <f t="shared" si="285"/>
        <v>472</v>
      </c>
      <c r="J641" s="103">
        <f t="shared" si="285"/>
        <v>431</v>
      </c>
      <c r="K641" s="103" t="str">
        <f t="shared" si="285"/>
        <v>-</v>
      </c>
      <c r="L641" s="103">
        <f t="shared" si="285"/>
        <v>5277</v>
      </c>
      <c r="N641" s="103" t="str">
        <f t="shared" si="278"/>
        <v>-</v>
      </c>
      <c r="O641" s="103" t="str">
        <f t="shared" si="278"/>
        <v>-</v>
      </c>
      <c r="P641" s="103" t="str">
        <f t="shared" si="278"/>
        <v>-</v>
      </c>
      <c r="Q641" s="103" t="str">
        <f t="shared" si="278"/>
        <v>-</v>
      </c>
      <c r="R641" s="103" t="str">
        <f t="shared" si="278"/>
        <v>-</v>
      </c>
      <c r="S641" s="103" t="str">
        <f t="shared" si="278"/>
        <v>-</v>
      </c>
    </row>
    <row r="642" spans="1:19" ht="11.25" customHeight="1">
      <c r="A642" s="64">
        <v>2019</v>
      </c>
      <c r="B642" s="103" t="str">
        <f t="shared" ref="B642:L642" si="286">B297</f>
        <v>-</v>
      </c>
      <c r="C642" s="103">
        <f t="shared" si="286"/>
        <v>79</v>
      </c>
      <c r="D642" s="103">
        <f t="shared" si="286"/>
        <v>170</v>
      </c>
      <c r="E642" s="103">
        <f t="shared" si="286"/>
        <v>632</v>
      </c>
      <c r="F642" s="103">
        <f t="shared" si="286"/>
        <v>1245</v>
      </c>
      <c r="G642" s="103">
        <f t="shared" si="286"/>
        <v>170</v>
      </c>
      <c r="H642" s="103">
        <f t="shared" si="286"/>
        <v>62</v>
      </c>
      <c r="I642" s="103">
        <f t="shared" si="286"/>
        <v>813</v>
      </c>
      <c r="J642" s="103" t="str">
        <f t="shared" si="286"/>
        <v>-</v>
      </c>
      <c r="K642" s="103" t="str">
        <f t="shared" si="286"/>
        <v>-</v>
      </c>
      <c r="L642" s="103">
        <f t="shared" si="286"/>
        <v>3171</v>
      </c>
      <c r="N642" s="103" t="str">
        <f t="shared" si="278"/>
        <v>-</v>
      </c>
      <c r="O642" s="103" t="str">
        <f t="shared" si="278"/>
        <v>-</v>
      </c>
      <c r="P642" s="103" t="str">
        <f t="shared" si="278"/>
        <v>-</v>
      </c>
      <c r="Q642" s="103" t="str">
        <f t="shared" si="278"/>
        <v>-</v>
      </c>
      <c r="R642" s="103" t="str">
        <f t="shared" si="278"/>
        <v>-</v>
      </c>
      <c r="S642" s="103" t="str">
        <f t="shared" si="278"/>
        <v>-</v>
      </c>
    </row>
    <row r="643" spans="1:19" ht="11.25" customHeight="1">
      <c r="A643" s="64">
        <v>2020</v>
      </c>
      <c r="B643" s="103" t="str">
        <f t="shared" ref="B643:L643" si="287">B298</f>
        <v>-</v>
      </c>
      <c r="C643" s="103">
        <f t="shared" si="287"/>
        <v>252</v>
      </c>
      <c r="D643" s="103">
        <f t="shared" si="287"/>
        <v>55</v>
      </c>
      <c r="E643" s="103">
        <f t="shared" si="287"/>
        <v>147</v>
      </c>
      <c r="F643" s="103">
        <f t="shared" si="287"/>
        <v>557</v>
      </c>
      <c r="G643" s="103">
        <f t="shared" si="287"/>
        <v>172</v>
      </c>
      <c r="H643" s="103">
        <f t="shared" si="287"/>
        <v>59</v>
      </c>
      <c r="I643" s="103">
        <f t="shared" si="287"/>
        <v>943</v>
      </c>
      <c r="J643" s="103" t="str">
        <f t="shared" si="287"/>
        <v>-</v>
      </c>
      <c r="K643" s="103" t="str">
        <f t="shared" si="287"/>
        <v>-</v>
      </c>
      <c r="L643" s="103">
        <f t="shared" si="287"/>
        <v>2185</v>
      </c>
      <c r="N643" s="103" t="str">
        <f t="shared" si="278"/>
        <v>-</v>
      </c>
      <c r="O643" s="103" t="str">
        <f t="shared" si="278"/>
        <v>-</v>
      </c>
      <c r="P643" s="103" t="str">
        <f t="shared" si="278"/>
        <v>-</v>
      </c>
      <c r="Q643" s="103" t="str">
        <f t="shared" si="278"/>
        <v>-</v>
      </c>
      <c r="R643" s="103" t="str">
        <f t="shared" si="278"/>
        <v>-</v>
      </c>
      <c r="S643" s="103" t="str">
        <f t="shared" si="278"/>
        <v>-</v>
      </c>
    </row>
    <row r="644" spans="1:19" ht="11.25" customHeight="1">
      <c r="A644" s="64">
        <v>2021</v>
      </c>
      <c r="B644" s="103" t="str">
        <f t="shared" ref="B644:L644" si="288">B299</f>
        <v>-</v>
      </c>
      <c r="C644" s="103" t="str">
        <f t="shared" si="288"/>
        <v>-</v>
      </c>
      <c r="D644" s="103">
        <f t="shared" si="288"/>
        <v>963</v>
      </c>
      <c r="E644" s="103">
        <f t="shared" si="288"/>
        <v>338</v>
      </c>
      <c r="F644" s="103">
        <f t="shared" si="288"/>
        <v>107</v>
      </c>
      <c r="G644" s="103">
        <f t="shared" si="288"/>
        <v>23</v>
      </c>
      <c r="H644" s="103">
        <f t="shared" si="288"/>
        <v>297</v>
      </c>
      <c r="I644" s="103">
        <f t="shared" si="288"/>
        <v>1232</v>
      </c>
      <c r="J644" s="103" t="str">
        <f t="shared" si="288"/>
        <v>-</v>
      </c>
      <c r="K644" s="103" t="str">
        <f t="shared" si="288"/>
        <v>-</v>
      </c>
      <c r="L644" s="103">
        <f t="shared" si="288"/>
        <v>2960</v>
      </c>
      <c r="N644" s="103" t="str">
        <f t="shared" si="278"/>
        <v>-</v>
      </c>
      <c r="O644" s="103">
        <f t="shared" si="278"/>
        <v>17</v>
      </c>
      <c r="P644" s="103">
        <f t="shared" si="278"/>
        <v>9</v>
      </c>
      <c r="Q644" s="103" t="str">
        <f t="shared" si="278"/>
        <v>-</v>
      </c>
      <c r="R644" s="103" t="str">
        <f t="shared" si="278"/>
        <v>-</v>
      </c>
      <c r="S644" s="103">
        <f t="shared" si="278"/>
        <v>26</v>
      </c>
    </row>
    <row r="645" spans="1:19" ht="11.25" customHeight="1">
      <c r="A645" s="64">
        <v>2022</v>
      </c>
      <c r="B645" s="103" t="str">
        <f t="shared" ref="B645:L645" si="289">B300</f>
        <v>-</v>
      </c>
      <c r="C645" s="103" t="str">
        <f t="shared" si="289"/>
        <v>-</v>
      </c>
      <c r="D645" s="103">
        <f t="shared" si="289"/>
        <v>1152</v>
      </c>
      <c r="E645" s="103">
        <f t="shared" si="289"/>
        <v>48</v>
      </c>
      <c r="F645" s="103" t="str">
        <f t="shared" si="289"/>
        <v>-</v>
      </c>
      <c r="G645" s="103">
        <f t="shared" si="289"/>
        <v>1</v>
      </c>
      <c r="H645" s="103">
        <f t="shared" si="289"/>
        <v>33</v>
      </c>
      <c r="I645" s="103">
        <f t="shared" si="289"/>
        <v>880</v>
      </c>
      <c r="J645" s="103" t="str">
        <f t="shared" si="289"/>
        <v>-</v>
      </c>
      <c r="K645" s="103" t="str">
        <f t="shared" si="289"/>
        <v>-</v>
      </c>
      <c r="L645" s="103">
        <f t="shared" si="289"/>
        <v>2114</v>
      </c>
      <c r="N645" s="103" t="str">
        <f t="shared" si="278"/>
        <v>-</v>
      </c>
      <c r="O645" s="103" t="str">
        <f t="shared" si="278"/>
        <v>-</v>
      </c>
      <c r="P645" s="103">
        <f t="shared" si="278"/>
        <v>1</v>
      </c>
      <c r="Q645" s="103" t="str">
        <f t="shared" si="278"/>
        <v>-</v>
      </c>
      <c r="R645" s="103" t="str">
        <f t="shared" si="278"/>
        <v>-</v>
      </c>
      <c r="S645" s="103">
        <f t="shared" si="278"/>
        <v>1</v>
      </c>
    </row>
    <row r="646" spans="1:19" ht="11.25" customHeight="1">
      <c r="A646" s="64">
        <v>2023</v>
      </c>
      <c r="B646" s="103" t="str">
        <f t="shared" ref="B646:L647" si="290">B301</f>
        <v>-</v>
      </c>
      <c r="C646" s="103" t="str">
        <f t="shared" si="290"/>
        <v>-</v>
      </c>
      <c r="D646" s="103" t="str">
        <f t="shared" si="290"/>
        <v>-</v>
      </c>
      <c r="E646" s="103" t="str">
        <f t="shared" si="290"/>
        <v>-</v>
      </c>
      <c r="F646" s="103" t="str">
        <f t="shared" si="290"/>
        <v>-</v>
      </c>
      <c r="G646" s="103" t="str">
        <f t="shared" si="290"/>
        <v>-</v>
      </c>
      <c r="H646" s="103">
        <f t="shared" si="290"/>
        <v>43</v>
      </c>
      <c r="I646" s="103">
        <f t="shared" si="290"/>
        <v>1028</v>
      </c>
      <c r="J646" s="103">
        <f t="shared" si="290"/>
        <v>221</v>
      </c>
      <c r="K646" s="103" t="str">
        <f t="shared" si="290"/>
        <v>-</v>
      </c>
      <c r="L646" s="103">
        <f t="shared" si="290"/>
        <v>1292</v>
      </c>
      <c r="N646" s="103" t="str">
        <f t="shared" ref="N646:S647" si="291">N301</f>
        <v>-</v>
      </c>
      <c r="O646" s="103" t="str">
        <f t="shared" si="291"/>
        <v>-</v>
      </c>
      <c r="P646" s="103" t="str">
        <f t="shared" si="291"/>
        <v>-</v>
      </c>
      <c r="Q646" s="103">
        <f t="shared" si="291"/>
        <v>333</v>
      </c>
      <c r="R646" s="103" t="str">
        <f t="shared" si="291"/>
        <v>-</v>
      </c>
      <c r="S646" s="103">
        <f t="shared" si="291"/>
        <v>333</v>
      </c>
    </row>
    <row r="647" spans="1:19" ht="11.25" customHeight="1">
      <c r="A647" s="64" t="s">
        <v>346</v>
      </c>
      <c r="B647" s="103" t="str">
        <f t="shared" si="290"/>
        <v>-</v>
      </c>
      <c r="C647" s="103">
        <f t="shared" si="290"/>
        <v>727</v>
      </c>
      <c r="D647" s="103">
        <f t="shared" si="290"/>
        <v>1207</v>
      </c>
      <c r="E647" s="103">
        <f t="shared" si="290"/>
        <v>166</v>
      </c>
      <c r="F647" s="103">
        <f t="shared" si="290"/>
        <v>0</v>
      </c>
      <c r="G647" s="103">
        <f t="shared" si="290"/>
        <v>583</v>
      </c>
      <c r="H647" s="103">
        <f t="shared" si="290"/>
        <v>81</v>
      </c>
      <c r="I647" s="103">
        <f t="shared" si="290"/>
        <v>911</v>
      </c>
      <c r="J647" s="103" t="str">
        <f t="shared" si="290"/>
        <v>-</v>
      </c>
      <c r="K647" s="103" t="str">
        <f t="shared" si="290"/>
        <v>-</v>
      </c>
      <c r="L647" s="103">
        <f t="shared" si="290"/>
        <v>3675</v>
      </c>
      <c r="N647" s="103">
        <f t="shared" si="291"/>
        <v>0</v>
      </c>
      <c r="O647" s="103">
        <f t="shared" si="291"/>
        <v>0</v>
      </c>
      <c r="P647" s="103">
        <f t="shared" si="291"/>
        <v>0</v>
      </c>
      <c r="Q647" s="103">
        <f t="shared" si="291"/>
        <v>128</v>
      </c>
      <c r="R647" s="103">
        <f t="shared" si="291"/>
        <v>0</v>
      </c>
      <c r="S647" s="103">
        <f t="shared" si="291"/>
        <v>128</v>
      </c>
    </row>
    <row r="648" spans="1:19" ht="11.25" customHeight="1">
      <c r="B648" s="103"/>
      <c r="C648" s="103"/>
      <c r="D648" s="103"/>
      <c r="E648" s="103"/>
      <c r="F648" s="103"/>
      <c r="G648" s="103"/>
      <c r="H648" s="103"/>
      <c r="I648" s="103"/>
      <c r="J648" s="103"/>
      <c r="K648" s="103"/>
      <c r="L648" s="103"/>
      <c r="N648" s="103"/>
      <c r="O648" s="103"/>
      <c r="P648" s="103"/>
      <c r="Q648" s="103"/>
      <c r="R648" s="103"/>
      <c r="S648" s="103"/>
    </row>
    <row r="649" spans="1:19" ht="11.25" customHeight="1">
      <c r="A649" s="291" t="s">
        <v>111</v>
      </c>
      <c r="B649" s="291"/>
      <c r="C649" s="292"/>
      <c r="D649" s="292"/>
      <c r="E649" s="292"/>
      <c r="F649" s="292"/>
      <c r="G649" s="292"/>
      <c r="H649" s="292"/>
      <c r="I649" s="292"/>
      <c r="J649" s="292"/>
      <c r="K649" s="292"/>
      <c r="L649" s="292"/>
      <c r="M649" s="292"/>
      <c r="N649" s="292"/>
      <c r="O649" s="292"/>
      <c r="P649" s="292"/>
      <c r="Q649" s="292"/>
      <c r="R649" s="292"/>
      <c r="S649" s="292"/>
    </row>
    <row r="650" spans="1:19" ht="11.25" customHeight="1">
      <c r="A650" s="69" t="s">
        <v>1</v>
      </c>
      <c r="B650" s="141" t="s">
        <v>61</v>
      </c>
      <c r="C650" s="141" t="s">
        <v>20</v>
      </c>
      <c r="D650" s="141" t="s">
        <v>21</v>
      </c>
      <c r="E650" s="141" t="s">
        <v>22</v>
      </c>
      <c r="F650" s="141" t="s">
        <v>23</v>
      </c>
      <c r="G650" s="141" t="s">
        <v>24</v>
      </c>
      <c r="H650" s="141" t="s">
        <v>25</v>
      </c>
      <c r="I650" s="141" t="s">
        <v>26</v>
      </c>
      <c r="J650" s="141" t="s">
        <v>62</v>
      </c>
      <c r="K650" s="141" t="s">
        <v>97</v>
      </c>
      <c r="L650" s="141" t="s">
        <v>8</v>
      </c>
      <c r="M650" s="141"/>
      <c r="N650" s="141" t="s">
        <v>22</v>
      </c>
      <c r="O650" s="141" t="s">
        <v>23</v>
      </c>
      <c r="P650" s="141" t="s">
        <v>24</v>
      </c>
      <c r="Q650" s="141" t="s">
        <v>25</v>
      </c>
      <c r="R650" s="141" t="s">
        <v>26</v>
      </c>
      <c r="S650" s="141" t="s">
        <v>8</v>
      </c>
    </row>
    <row r="651" spans="1:19" ht="11.25" customHeight="1">
      <c r="B651" s="290" t="s">
        <v>50</v>
      </c>
      <c r="C651" s="290"/>
      <c r="D651" s="290"/>
      <c r="E651" s="290"/>
      <c r="F651" s="290"/>
      <c r="G651" s="290"/>
      <c r="H651" s="290"/>
      <c r="I651" s="290"/>
      <c r="J651" s="290"/>
      <c r="K651" s="290"/>
      <c r="L651" s="290"/>
      <c r="N651" s="290" t="s">
        <v>51</v>
      </c>
      <c r="O651" s="290"/>
      <c r="P651" s="290"/>
      <c r="Q651" s="290"/>
      <c r="R651" s="290"/>
      <c r="S651" s="290"/>
    </row>
    <row r="652" spans="1:19" ht="11.25" customHeight="1">
      <c r="A652" s="200" t="str">
        <f>A304</f>
        <v>Brookings</v>
      </c>
      <c r="B652" s="103"/>
      <c r="C652" s="103"/>
      <c r="D652" s="103"/>
      <c r="E652" s="103"/>
      <c r="F652" s="103"/>
      <c r="G652" s="103"/>
      <c r="H652" s="103"/>
      <c r="I652" s="103"/>
      <c r="J652" s="103"/>
      <c r="K652" s="103"/>
      <c r="L652" s="103"/>
      <c r="N652" s="103"/>
      <c r="O652" s="103"/>
      <c r="P652" s="103"/>
      <c r="Q652" s="103"/>
      <c r="R652" s="103"/>
      <c r="S652" s="103"/>
    </row>
    <row r="653" spans="1:19" ht="11.25" customHeight="1">
      <c r="A653" s="68" t="s">
        <v>102</v>
      </c>
      <c r="B653" s="103" t="s">
        <v>15</v>
      </c>
      <c r="C653" s="103" t="s">
        <v>15</v>
      </c>
      <c r="D653" s="103">
        <f t="shared" ref="D653:L653" si="292">AVERAGE(D334:D338)</f>
        <v>1782</v>
      </c>
      <c r="E653" s="103">
        <f t="shared" si="292"/>
        <v>1844.8</v>
      </c>
      <c r="F653" s="103">
        <f t="shared" si="292"/>
        <v>10356.6</v>
      </c>
      <c r="G653" s="103">
        <f t="shared" si="292"/>
        <v>20079.400000000001</v>
      </c>
      <c r="H653" s="103">
        <f t="shared" si="292"/>
        <v>3952</v>
      </c>
      <c r="I653" s="103">
        <f t="shared" si="292"/>
        <v>3494.6</v>
      </c>
      <c r="J653" s="103">
        <f t="shared" si="292"/>
        <v>1113.2</v>
      </c>
      <c r="K653" s="103" t="s">
        <v>15</v>
      </c>
      <c r="L653" s="103">
        <f t="shared" si="292"/>
        <v>42622.6</v>
      </c>
      <c r="N653" s="101" t="s">
        <v>15</v>
      </c>
      <c r="O653" s="103">
        <f>AVERAGE(O334:O338)</f>
        <v>15829.75</v>
      </c>
      <c r="P653" s="103">
        <f>AVERAGE(P334:P338)</f>
        <v>35594</v>
      </c>
      <c r="Q653" s="101" t="s">
        <v>15</v>
      </c>
      <c r="R653" s="101" t="s">
        <v>15</v>
      </c>
      <c r="S653" s="103">
        <f>AVERAGE(S334:S338)</f>
        <v>24728.25</v>
      </c>
    </row>
    <row r="654" spans="1:19" ht="11.25" customHeight="1">
      <c r="A654" s="68" t="s">
        <v>10</v>
      </c>
      <c r="B654" s="103" t="s">
        <v>15</v>
      </c>
      <c r="C654" s="103" t="s">
        <v>15</v>
      </c>
      <c r="D654" s="103">
        <f t="shared" ref="D654:L654" si="293">AVERAGE(D339:D343)</f>
        <v>5087</v>
      </c>
      <c r="E654" s="103">
        <f t="shared" si="293"/>
        <v>16801.5</v>
      </c>
      <c r="F654" s="103">
        <f t="shared" si="293"/>
        <v>9562</v>
      </c>
      <c r="G654" s="103">
        <f t="shared" si="293"/>
        <v>8706.3333333333339</v>
      </c>
      <c r="H654" s="103">
        <f t="shared" si="293"/>
        <v>2844</v>
      </c>
      <c r="I654" s="103">
        <f t="shared" si="293"/>
        <v>963</v>
      </c>
      <c r="J654" s="103">
        <f t="shared" si="293"/>
        <v>1460</v>
      </c>
      <c r="K654" s="103" t="s">
        <v>15</v>
      </c>
      <c r="L654" s="103">
        <f t="shared" si="293"/>
        <v>28824.6</v>
      </c>
      <c r="N654" s="103">
        <f t="shared" ref="N654:S654" si="294">AVERAGE(N339:N343)</f>
        <v>4594.25</v>
      </c>
      <c r="O654" s="103">
        <f t="shared" si="294"/>
        <v>7121</v>
      </c>
      <c r="P654" s="101" t="s">
        <v>15</v>
      </c>
      <c r="Q654" s="101" t="s">
        <v>15</v>
      </c>
      <c r="R654" s="101" t="s">
        <v>15</v>
      </c>
      <c r="S654" s="103">
        <f t="shared" si="294"/>
        <v>6374.5</v>
      </c>
    </row>
    <row r="655" spans="1:19" ht="11.25" customHeight="1">
      <c r="A655" s="68" t="s">
        <v>11</v>
      </c>
      <c r="B655" s="103" t="s">
        <v>15</v>
      </c>
      <c r="C655" s="103" t="s">
        <v>15</v>
      </c>
      <c r="D655" s="103">
        <f>AVERAGE(D344:D348)</f>
        <v>264.5</v>
      </c>
      <c r="E655" s="101" t="s">
        <v>15</v>
      </c>
      <c r="F655" s="103">
        <f>AVERAGE(F344:F348)</f>
        <v>1682</v>
      </c>
      <c r="G655" s="103">
        <f>AVERAGE(G344:G348)</f>
        <v>234</v>
      </c>
      <c r="H655" s="103">
        <f>AVERAGE(H344:H348)</f>
        <v>210</v>
      </c>
      <c r="I655" s="103">
        <f>AVERAGE(I344:I348)</f>
        <v>1190.5</v>
      </c>
      <c r="J655" s="101" t="s">
        <v>15</v>
      </c>
      <c r="K655" s="103" t="s">
        <v>15</v>
      </c>
      <c r="L655" s="103">
        <f>AVERAGE(L344:L348)</f>
        <v>1678.6666666666667</v>
      </c>
      <c r="N655" s="101" t="s">
        <v>15</v>
      </c>
      <c r="O655" s="101" t="s">
        <v>15</v>
      </c>
      <c r="P655" s="101" t="s">
        <v>15</v>
      </c>
      <c r="Q655" s="101" t="s">
        <v>15</v>
      </c>
      <c r="R655" s="101" t="s">
        <v>15</v>
      </c>
      <c r="S655" s="101" t="s">
        <v>15</v>
      </c>
    </row>
    <row r="656" spans="1:19" ht="11.25" customHeight="1">
      <c r="A656" s="68" t="s">
        <v>12</v>
      </c>
      <c r="B656" s="103" t="s">
        <v>15</v>
      </c>
      <c r="C656" s="103" t="s">
        <v>15</v>
      </c>
      <c r="D656" s="103">
        <f>AVERAGE(D349:D353)</f>
        <v>1063.5999999999999</v>
      </c>
      <c r="E656" s="101" t="s">
        <v>15</v>
      </c>
      <c r="F656" s="103" t="s">
        <v>15</v>
      </c>
      <c r="G656" s="103">
        <f>AVERAGE(G349:G353)</f>
        <v>1049.2</v>
      </c>
      <c r="H656" s="103">
        <f>AVERAGE(H349:H353)</f>
        <v>664.5</v>
      </c>
      <c r="I656" s="103">
        <f>AVERAGE(I349:I353)</f>
        <v>696.2</v>
      </c>
      <c r="J656" s="101" t="s">
        <v>15</v>
      </c>
      <c r="K656" s="103" t="s">
        <v>15</v>
      </c>
      <c r="L656" s="103">
        <f>AVERAGE(L349:L353)</f>
        <v>3541.6</v>
      </c>
      <c r="N656" s="101" t="s">
        <v>15</v>
      </c>
      <c r="O656" s="101" t="s">
        <v>15</v>
      </c>
      <c r="P656" s="101" t="s">
        <v>15</v>
      </c>
      <c r="Q656" s="101" t="s">
        <v>15</v>
      </c>
      <c r="R656" s="101" t="s">
        <v>15</v>
      </c>
      <c r="S656" s="101" t="s">
        <v>15</v>
      </c>
    </row>
    <row r="657" spans="1:19" ht="11.25" customHeight="1">
      <c r="A657" s="64" t="s">
        <v>13</v>
      </c>
      <c r="B657" s="103">
        <f>AVERAGE(B354:B358)</f>
        <v>24.5</v>
      </c>
      <c r="C657" s="103">
        <f>AVERAGE(C354:C358)</f>
        <v>62.75</v>
      </c>
      <c r="D657" s="103">
        <f>AVERAGE(D354:D358)</f>
        <v>425</v>
      </c>
      <c r="E657" s="103">
        <f t="shared" ref="E657:J657" si="295">AVERAGE(E354:E358)</f>
        <v>1155.75</v>
      </c>
      <c r="F657" s="103">
        <f t="shared" si="295"/>
        <v>1614.6666666666667</v>
      </c>
      <c r="G657" s="103">
        <f t="shared" si="295"/>
        <v>1433.75</v>
      </c>
      <c r="H657" s="103">
        <f t="shared" si="295"/>
        <v>1211.4000000000001</v>
      </c>
      <c r="I657" s="103">
        <f t="shared" si="295"/>
        <v>543.4</v>
      </c>
      <c r="J657" s="103">
        <f t="shared" si="295"/>
        <v>66.333333333333329</v>
      </c>
      <c r="K657" s="103" t="str">
        <f>K354</f>
        <v>-</v>
      </c>
      <c r="L657" s="103">
        <f>AVERAGE(L354:L358)</f>
        <v>5244.8</v>
      </c>
      <c r="N657" s="103" t="str">
        <f t="shared" ref="N657:S657" si="296">N354</f>
        <v>-</v>
      </c>
      <c r="O657" s="103" t="str">
        <f t="shared" si="296"/>
        <v>-</v>
      </c>
      <c r="P657" s="103" t="str">
        <f t="shared" si="296"/>
        <v>-</v>
      </c>
      <c r="Q657" s="103" t="str">
        <f t="shared" si="296"/>
        <v>-</v>
      </c>
      <c r="R657" s="103" t="str">
        <f t="shared" si="296"/>
        <v>-</v>
      </c>
      <c r="S657" s="103" t="str">
        <f t="shared" si="296"/>
        <v>-</v>
      </c>
    </row>
    <row r="658" spans="1:19" ht="11.25" customHeight="1">
      <c r="A658" s="64" t="s">
        <v>14</v>
      </c>
      <c r="B658" s="103" t="str">
        <f>B359</f>
        <v>-</v>
      </c>
      <c r="C658" s="103">
        <f>AVERAGE(C359:C363)</f>
        <v>15</v>
      </c>
      <c r="D658" s="103">
        <f t="shared" ref="D658:L658" si="297">AVERAGE(D359:D363)</f>
        <v>94.5</v>
      </c>
      <c r="E658" s="103">
        <f t="shared" si="297"/>
        <v>727</v>
      </c>
      <c r="F658" s="103">
        <f t="shared" si="297"/>
        <v>600.5</v>
      </c>
      <c r="G658" s="103">
        <f t="shared" si="297"/>
        <v>824.5</v>
      </c>
      <c r="H658" s="103">
        <f t="shared" si="297"/>
        <v>206</v>
      </c>
      <c r="I658" s="103">
        <f t="shared" si="297"/>
        <v>391</v>
      </c>
      <c r="J658" s="103">
        <f t="shared" si="297"/>
        <v>91.5</v>
      </c>
      <c r="K658" s="103" t="str">
        <f>K359</f>
        <v>-</v>
      </c>
      <c r="L658" s="103">
        <f t="shared" si="297"/>
        <v>1485</v>
      </c>
      <c r="N658" s="103" t="str">
        <f t="shared" ref="N658:S658" si="298">N359</f>
        <v>-</v>
      </c>
      <c r="O658" s="103" t="str">
        <f t="shared" si="298"/>
        <v>-</v>
      </c>
      <c r="P658" s="103" t="str">
        <f t="shared" si="298"/>
        <v>-</v>
      </c>
      <c r="Q658" s="103" t="str">
        <f t="shared" si="298"/>
        <v>-</v>
      </c>
      <c r="R658" s="103" t="str">
        <f t="shared" si="298"/>
        <v>-</v>
      </c>
      <c r="S658" s="103" t="str">
        <f t="shared" si="298"/>
        <v>-</v>
      </c>
    </row>
    <row r="659" spans="1:19" ht="11.25" customHeight="1">
      <c r="A659" s="64">
        <v>2011</v>
      </c>
      <c r="B659" s="103" t="str">
        <f t="shared" ref="B659:L659" si="299">B364</f>
        <v>-</v>
      </c>
      <c r="C659" s="103" t="str">
        <f t="shared" si="299"/>
        <v>-</v>
      </c>
      <c r="D659" s="103">
        <f t="shared" si="299"/>
        <v>601</v>
      </c>
      <c r="E659" s="103">
        <f t="shared" si="299"/>
        <v>254</v>
      </c>
      <c r="F659" s="103">
        <f t="shared" si="299"/>
        <v>27</v>
      </c>
      <c r="G659" s="103">
        <f t="shared" si="299"/>
        <v>337</v>
      </c>
      <c r="H659" s="103" t="str">
        <f t="shared" si="299"/>
        <v>-</v>
      </c>
      <c r="I659" s="103">
        <f t="shared" si="299"/>
        <v>107</v>
      </c>
      <c r="J659" s="103" t="str">
        <f t="shared" si="299"/>
        <v>-</v>
      </c>
      <c r="K659" s="103" t="str">
        <f t="shared" si="299"/>
        <v>-</v>
      </c>
      <c r="L659" s="103">
        <f t="shared" si="299"/>
        <v>1326</v>
      </c>
      <c r="N659" s="103" t="str">
        <f t="shared" ref="N659:S670" si="300">N364</f>
        <v>-</v>
      </c>
      <c r="O659" s="103" t="str">
        <f t="shared" si="300"/>
        <v>-</v>
      </c>
      <c r="P659" s="103" t="str">
        <f t="shared" si="300"/>
        <v>-</v>
      </c>
      <c r="Q659" s="103" t="str">
        <f t="shared" si="300"/>
        <v>-</v>
      </c>
      <c r="R659" s="103" t="str">
        <f t="shared" si="300"/>
        <v>-</v>
      </c>
      <c r="S659" s="103" t="str">
        <f t="shared" si="300"/>
        <v>-</v>
      </c>
    </row>
    <row r="660" spans="1:19" ht="11.25" customHeight="1">
      <c r="A660" s="64">
        <v>2012</v>
      </c>
      <c r="B660" s="103" t="str">
        <f t="shared" ref="B660:L660" si="301">B365</f>
        <v>-</v>
      </c>
      <c r="C660" s="103" t="str">
        <f t="shared" si="301"/>
        <v xml:space="preserve">- </v>
      </c>
      <c r="D660" s="103">
        <f t="shared" si="301"/>
        <v>371</v>
      </c>
      <c r="E660" s="103">
        <f t="shared" si="301"/>
        <v>1287</v>
      </c>
      <c r="F660" s="103">
        <f t="shared" si="301"/>
        <v>1456</v>
      </c>
      <c r="G660" s="103">
        <f t="shared" si="301"/>
        <v>1328</v>
      </c>
      <c r="H660" s="103">
        <f t="shared" si="301"/>
        <v>884</v>
      </c>
      <c r="I660" s="103">
        <f t="shared" si="301"/>
        <v>118</v>
      </c>
      <c r="J660" s="103" t="str">
        <f t="shared" si="301"/>
        <v>-</v>
      </c>
      <c r="K660" s="103" t="str">
        <f t="shared" si="301"/>
        <v>-</v>
      </c>
      <c r="L660" s="103">
        <f t="shared" si="301"/>
        <v>5444</v>
      </c>
      <c r="N660" s="103" t="str">
        <f t="shared" si="300"/>
        <v>-</v>
      </c>
      <c r="O660" s="103" t="str">
        <f t="shared" si="300"/>
        <v>-</v>
      </c>
      <c r="P660" s="103" t="str">
        <f t="shared" si="300"/>
        <v>-</v>
      </c>
      <c r="Q660" s="103" t="str">
        <f t="shared" si="300"/>
        <v>-</v>
      </c>
      <c r="R660" s="103" t="str">
        <f t="shared" si="300"/>
        <v>-</v>
      </c>
      <c r="S660" s="103" t="str">
        <f t="shared" si="300"/>
        <v>-</v>
      </c>
    </row>
    <row r="661" spans="1:19" ht="11.25" customHeight="1">
      <c r="A661" s="64">
        <v>2013</v>
      </c>
      <c r="B661" s="103" t="str">
        <f t="shared" ref="B661:L661" si="302">B366</f>
        <v>-</v>
      </c>
      <c r="C661" s="103">
        <f t="shared" si="302"/>
        <v>50</v>
      </c>
      <c r="D661" s="103">
        <f t="shared" si="302"/>
        <v>7</v>
      </c>
      <c r="E661" s="103">
        <f t="shared" si="302"/>
        <v>1450</v>
      </c>
      <c r="F661" s="103">
        <f t="shared" si="302"/>
        <v>3171</v>
      </c>
      <c r="G661" s="103">
        <f t="shared" si="302"/>
        <v>1848</v>
      </c>
      <c r="H661" s="103">
        <f t="shared" si="302"/>
        <v>135</v>
      </c>
      <c r="I661" s="103">
        <f t="shared" si="302"/>
        <v>155</v>
      </c>
      <c r="J661" s="103" t="str">
        <f t="shared" si="302"/>
        <v>-</v>
      </c>
      <c r="K661" s="103" t="str">
        <f t="shared" si="302"/>
        <v>-</v>
      </c>
      <c r="L661" s="103">
        <f t="shared" si="302"/>
        <v>6816</v>
      </c>
      <c r="N661" s="103" t="str">
        <f t="shared" si="300"/>
        <v>-</v>
      </c>
      <c r="O661" s="103" t="str">
        <f t="shared" si="300"/>
        <v>-</v>
      </c>
      <c r="P661" s="103" t="str">
        <f t="shared" si="300"/>
        <v>-</v>
      </c>
      <c r="Q661" s="103" t="str">
        <f t="shared" si="300"/>
        <v>-</v>
      </c>
      <c r="R661" s="103" t="str">
        <f t="shared" si="300"/>
        <v>-</v>
      </c>
      <c r="S661" s="103" t="str">
        <f t="shared" si="300"/>
        <v>-</v>
      </c>
    </row>
    <row r="662" spans="1:19" ht="11.25" customHeight="1">
      <c r="A662" s="64">
        <v>2014</v>
      </c>
      <c r="B662" s="103" t="str">
        <f t="shared" ref="B662:L662" si="303">B367</f>
        <v>-</v>
      </c>
      <c r="C662" s="103">
        <f t="shared" si="303"/>
        <v>53</v>
      </c>
      <c r="D662" s="103">
        <f t="shared" si="303"/>
        <v>13352</v>
      </c>
      <c r="E662" s="103">
        <f t="shared" si="303"/>
        <v>1349</v>
      </c>
      <c r="F662" s="103">
        <f t="shared" si="303"/>
        <v>492</v>
      </c>
      <c r="G662" s="103">
        <f t="shared" si="303"/>
        <v>403</v>
      </c>
      <c r="H662" s="103">
        <f t="shared" si="303"/>
        <v>54</v>
      </c>
      <c r="I662" s="103">
        <f t="shared" si="303"/>
        <v>443</v>
      </c>
      <c r="J662" s="103" t="str">
        <f t="shared" si="303"/>
        <v>-</v>
      </c>
      <c r="K662" s="103" t="str">
        <f t="shared" si="303"/>
        <v>-</v>
      </c>
      <c r="L662" s="103">
        <f t="shared" si="303"/>
        <v>16146</v>
      </c>
      <c r="N662" s="103" t="str">
        <f t="shared" si="300"/>
        <v>-</v>
      </c>
      <c r="O662" s="103" t="str">
        <f t="shared" si="300"/>
        <v>-</v>
      </c>
      <c r="P662" s="103" t="str">
        <f t="shared" si="300"/>
        <v>-</v>
      </c>
      <c r="Q662" s="103" t="str">
        <f t="shared" si="300"/>
        <v>-</v>
      </c>
      <c r="R662" s="103" t="str">
        <f t="shared" si="300"/>
        <v>-</v>
      </c>
      <c r="S662" s="103" t="str">
        <f t="shared" si="300"/>
        <v>-</v>
      </c>
    </row>
    <row r="663" spans="1:19" ht="11.25" customHeight="1">
      <c r="A663" s="64">
        <v>2015</v>
      </c>
      <c r="B663" s="103" t="str">
        <f t="shared" ref="B663:L663" si="304">B368</f>
        <v>-</v>
      </c>
      <c r="C663" s="103">
        <f t="shared" si="304"/>
        <v>39</v>
      </c>
      <c r="D663" s="103">
        <f t="shared" si="304"/>
        <v>1146</v>
      </c>
      <c r="E663" s="103">
        <f t="shared" si="304"/>
        <v>1528</v>
      </c>
      <c r="F663" s="103">
        <f t="shared" si="304"/>
        <v>779</v>
      </c>
      <c r="G663" s="103">
        <f t="shared" si="304"/>
        <v>92</v>
      </c>
      <c r="H663" s="103" t="str">
        <f t="shared" si="304"/>
        <v>-</v>
      </c>
      <c r="I663" s="103">
        <f t="shared" si="304"/>
        <v>639</v>
      </c>
      <c r="J663" s="103" t="str">
        <f t="shared" si="304"/>
        <v>-</v>
      </c>
      <c r="K663" s="103" t="str">
        <f t="shared" si="304"/>
        <v>-</v>
      </c>
      <c r="L663" s="103">
        <f t="shared" si="304"/>
        <v>4223</v>
      </c>
      <c r="N663" s="103" t="str">
        <f t="shared" si="300"/>
        <v>-</v>
      </c>
      <c r="O663" s="103" t="str">
        <f t="shared" si="300"/>
        <v>-</v>
      </c>
      <c r="P663" s="103" t="str">
        <f t="shared" si="300"/>
        <v>-</v>
      </c>
      <c r="Q663" s="103" t="str">
        <f t="shared" si="300"/>
        <v>-</v>
      </c>
      <c r="R663" s="103" t="str">
        <f t="shared" si="300"/>
        <v>-</v>
      </c>
      <c r="S663" s="103" t="str">
        <f t="shared" si="300"/>
        <v>-</v>
      </c>
    </row>
    <row r="664" spans="1:19" ht="11.25" customHeight="1">
      <c r="A664" s="64">
        <v>2016</v>
      </c>
      <c r="B664" s="103" t="str">
        <f t="shared" ref="B664:L664" si="305">B369</f>
        <v>-</v>
      </c>
      <c r="C664" s="103">
        <f t="shared" si="305"/>
        <v>12</v>
      </c>
      <c r="D664" s="103">
        <f t="shared" si="305"/>
        <v>34</v>
      </c>
      <c r="E664" s="103">
        <f t="shared" si="305"/>
        <v>179</v>
      </c>
      <c r="F664" s="103">
        <f t="shared" si="305"/>
        <v>21</v>
      </c>
      <c r="G664" s="103" t="str">
        <f t="shared" si="305"/>
        <v>-</v>
      </c>
      <c r="H664" s="103" t="str">
        <f t="shared" si="305"/>
        <v>-</v>
      </c>
      <c r="I664" s="103">
        <f t="shared" si="305"/>
        <v>152</v>
      </c>
      <c r="J664" s="103" t="str">
        <f t="shared" si="305"/>
        <v>-</v>
      </c>
      <c r="K664" s="103" t="str">
        <f t="shared" si="305"/>
        <v>-</v>
      </c>
      <c r="L664" s="103">
        <f t="shared" si="305"/>
        <v>398</v>
      </c>
      <c r="N664" s="103" t="str">
        <f t="shared" si="300"/>
        <v>-</v>
      </c>
      <c r="O664" s="103" t="str">
        <f t="shared" si="300"/>
        <v>-</v>
      </c>
      <c r="P664" s="103" t="str">
        <f t="shared" si="300"/>
        <v>-</v>
      </c>
      <c r="Q664" s="103" t="str">
        <f t="shared" si="300"/>
        <v>-</v>
      </c>
      <c r="R664" s="103" t="str">
        <f t="shared" si="300"/>
        <v>-</v>
      </c>
      <c r="S664" s="103" t="str">
        <f t="shared" si="300"/>
        <v>-</v>
      </c>
    </row>
    <row r="665" spans="1:19" ht="11.25" customHeight="1">
      <c r="A665" s="64">
        <v>2017</v>
      </c>
      <c r="B665" s="103" t="str">
        <f t="shared" ref="B665:L665" si="306">B370</f>
        <v>-</v>
      </c>
      <c r="C665" s="103" t="str">
        <f t="shared" si="306"/>
        <v>-</v>
      </c>
      <c r="D665" s="103" t="str">
        <f t="shared" si="306"/>
        <v>-</v>
      </c>
      <c r="E665" s="103" t="str">
        <f t="shared" si="306"/>
        <v>-</v>
      </c>
      <c r="F665" s="103" t="str">
        <f t="shared" si="306"/>
        <v>-</v>
      </c>
      <c r="G665" s="103" t="str">
        <f t="shared" si="306"/>
        <v>-</v>
      </c>
      <c r="H665" s="103" t="str">
        <f t="shared" si="306"/>
        <v>-</v>
      </c>
      <c r="I665" s="103">
        <f t="shared" si="306"/>
        <v>329</v>
      </c>
      <c r="J665" s="103" t="str">
        <f t="shared" si="306"/>
        <v>-</v>
      </c>
      <c r="K665" s="103" t="str">
        <f t="shared" si="306"/>
        <v>-</v>
      </c>
      <c r="L665" s="103">
        <f t="shared" si="306"/>
        <v>329</v>
      </c>
      <c r="N665" s="103" t="str">
        <f t="shared" si="300"/>
        <v>-</v>
      </c>
      <c r="O665" s="103" t="str">
        <f t="shared" si="300"/>
        <v>-</v>
      </c>
      <c r="P665" s="103" t="str">
        <f t="shared" si="300"/>
        <v>-</v>
      </c>
      <c r="Q665" s="103" t="str">
        <f t="shared" si="300"/>
        <v>-</v>
      </c>
      <c r="R665" s="103" t="str">
        <f t="shared" si="300"/>
        <v>-</v>
      </c>
      <c r="S665" s="103" t="str">
        <f t="shared" si="300"/>
        <v>-</v>
      </c>
    </row>
    <row r="666" spans="1:19" ht="11.25" customHeight="1">
      <c r="A666" s="64">
        <v>2018</v>
      </c>
      <c r="B666" s="103" t="str">
        <f t="shared" ref="B666:L666" si="307">B371</f>
        <v>-</v>
      </c>
      <c r="C666" s="103" t="str">
        <f t="shared" si="307"/>
        <v>-</v>
      </c>
      <c r="D666" s="103">
        <f t="shared" si="307"/>
        <v>272</v>
      </c>
      <c r="E666" s="103">
        <f t="shared" si="307"/>
        <v>1529</v>
      </c>
      <c r="F666" s="103">
        <f t="shared" si="307"/>
        <v>1168</v>
      </c>
      <c r="G666" s="103">
        <f t="shared" si="307"/>
        <v>614</v>
      </c>
      <c r="H666" s="103" t="str">
        <f t="shared" si="307"/>
        <v>-</v>
      </c>
      <c r="I666" s="103">
        <f t="shared" si="307"/>
        <v>316</v>
      </c>
      <c r="J666" s="103" t="str">
        <f t="shared" si="307"/>
        <v>-</v>
      </c>
      <c r="K666" s="103" t="str">
        <f t="shared" si="307"/>
        <v>-</v>
      </c>
      <c r="L666" s="103">
        <f t="shared" si="307"/>
        <v>3899</v>
      </c>
      <c r="N666" s="103" t="str">
        <f t="shared" si="300"/>
        <v>-</v>
      </c>
      <c r="O666" s="103" t="str">
        <f t="shared" si="300"/>
        <v>-</v>
      </c>
      <c r="P666" s="103" t="str">
        <f t="shared" si="300"/>
        <v>-</v>
      </c>
      <c r="Q666" s="103" t="str">
        <f t="shared" si="300"/>
        <v>-</v>
      </c>
      <c r="R666" s="103" t="str">
        <f t="shared" si="300"/>
        <v>-</v>
      </c>
      <c r="S666" s="103" t="str">
        <f t="shared" si="300"/>
        <v>-</v>
      </c>
    </row>
    <row r="667" spans="1:19" ht="11.25" customHeight="1">
      <c r="A667" s="64">
        <v>2019</v>
      </c>
      <c r="B667" s="103" t="str">
        <f t="shared" ref="B667:L667" si="308">B372</f>
        <v>-</v>
      </c>
      <c r="C667" s="103">
        <f t="shared" si="308"/>
        <v>12</v>
      </c>
      <c r="D667" s="103">
        <f t="shared" si="308"/>
        <v>16</v>
      </c>
      <c r="E667" s="103">
        <f t="shared" si="308"/>
        <v>62</v>
      </c>
      <c r="F667" s="103">
        <f t="shared" si="308"/>
        <v>470</v>
      </c>
      <c r="G667" s="103">
        <f t="shared" si="308"/>
        <v>1312</v>
      </c>
      <c r="H667" s="103" t="str">
        <f t="shared" si="308"/>
        <v>-</v>
      </c>
      <c r="I667" s="103" t="str">
        <f t="shared" si="308"/>
        <v>-</v>
      </c>
      <c r="J667" s="103" t="str">
        <f t="shared" si="308"/>
        <v>-</v>
      </c>
      <c r="K667" s="103" t="str">
        <f t="shared" si="308"/>
        <v>-</v>
      </c>
      <c r="L667" s="103">
        <f t="shared" si="308"/>
        <v>1872</v>
      </c>
      <c r="N667" s="103" t="str">
        <f t="shared" si="300"/>
        <v>-</v>
      </c>
      <c r="O667" s="103" t="str">
        <f t="shared" si="300"/>
        <v>-</v>
      </c>
      <c r="P667" s="103" t="str">
        <f t="shared" si="300"/>
        <v>-</v>
      </c>
      <c r="Q667" s="103" t="str">
        <f t="shared" si="300"/>
        <v>-</v>
      </c>
      <c r="R667" s="103" t="str">
        <f t="shared" si="300"/>
        <v>-</v>
      </c>
      <c r="S667" s="103" t="str">
        <f t="shared" si="300"/>
        <v>-</v>
      </c>
    </row>
    <row r="668" spans="1:19" ht="11.25" customHeight="1">
      <c r="A668" s="64">
        <v>2020</v>
      </c>
      <c r="B668" s="103" t="str">
        <f t="shared" ref="B668:L668" si="309">B373</f>
        <v>-</v>
      </c>
      <c r="C668" s="103">
        <f t="shared" si="309"/>
        <v>1</v>
      </c>
      <c r="D668" s="103">
        <f t="shared" si="309"/>
        <v>5</v>
      </c>
      <c r="E668" s="103">
        <f t="shared" si="309"/>
        <v>168</v>
      </c>
      <c r="F668" s="103">
        <f t="shared" si="309"/>
        <v>651</v>
      </c>
      <c r="G668" s="103" t="str">
        <f t="shared" si="309"/>
        <v>-</v>
      </c>
      <c r="H668" s="103" t="str">
        <f t="shared" si="309"/>
        <v>-</v>
      </c>
      <c r="I668" s="103" t="str">
        <f t="shared" si="309"/>
        <v>-</v>
      </c>
      <c r="J668" s="103" t="str">
        <f t="shared" si="309"/>
        <v>-</v>
      </c>
      <c r="K668" s="103" t="str">
        <f t="shared" si="309"/>
        <v>-</v>
      </c>
      <c r="L668" s="103">
        <f t="shared" si="309"/>
        <v>825</v>
      </c>
      <c r="N668" s="103" t="str">
        <f t="shared" si="300"/>
        <v>-</v>
      </c>
      <c r="O668" s="103" t="str">
        <f t="shared" si="300"/>
        <v>-</v>
      </c>
      <c r="P668" s="103" t="str">
        <f t="shared" si="300"/>
        <v>-</v>
      </c>
      <c r="Q668" s="103" t="str">
        <f t="shared" si="300"/>
        <v>-</v>
      </c>
      <c r="R668" s="103" t="str">
        <f t="shared" si="300"/>
        <v>-</v>
      </c>
      <c r="S668" s="103" t="str">
        <f t="shared" si="300"/>
        <v>-</v>
      </c>
    </row>
    <row r="669" spans="1:19" ht="11.25" customHeight="1">
      <c r="A669" s="64">
        <v>2021</v>
      </c>
      <c r="B669" s="103">
        <f t="shared" ref="B669:L669" si="310">B374</f>
        <v>2</v>
      </c>
      <c r="C669" s="103">
        <f t="shared" si="310"/>
        <v>2</v>
      </c>
      <c r="D669" s="103">
        <f t="shared" si="310"/>
        <v>13</v>
      </c>
      <c r="E669" s="103">
        <f t="shared" si="310"/>
        <v>275</v>
      </c>
      <c r="F669" s="103">
        <f t="shared" si="310"/>
        <v>132</v>
      </c>
      <c r="G669" s="103" t="str">
        <f t="shared" si="310"/>
        <v>-</v>
      </c>
      <c r="H669" s="103" t="str">
        <f t="shared" si="310"/>
        <v>-</v>
      </c>
      <c r="I669" s="103" t="str">
        <f t="shared" si="310"/>
        <v>-</v>
      </c>
      <c r="J669" s="103" t="str">
        <f t="shared" si="310"/>
        <v>-</v>
      </c>
      <c r="K669" s="103" t="str">
        <f t="shared" si="310"/>
        <v>-</v>
      </c>
      <c r="L669" s="103">
        <f t="shared" si="310"/>
        <v>424</v>
      </c>
      <c r="N669" s="103" t="str">
        <f t="shared" si="300"/>
        <v>-</v>
      </c>
      <c r="O669" s="103" t="str">
        <f t="shared" si="300"/>
        <v>-</v>
      </c>
      <c r="P669" s="103" t="str">
        <f t="shared" si="300"/>
        <v>-</v>
      </c>
      <c r="Q669" s="103" t="str">
        <f t="shared" si="300"/>
        <v>-</v>
      </c>
      <c r="R669" s="103" t="str">
        <f t="shared" si="300"/>
        <v>-</v>
      </c>
      <c r="S669" s="103" t="str">
        <f t="shared" si="300"/>
        <v>-</v>
      </c>
    </row>
    <row r="670" spans="1:19" ht="11.25" customHeight="1">
      <c r="A670" s="64">
        <v>2022</v>
      </c>
      <c r="B670" s="103" t="str">
        <f t="shared" ref="B670:L670" si="311">B375</f>
        <v>-</v>
      </c>
      <c r="C670" s="103">
        <f t="shared" si="311"/>
        <v>7</v>
      </c>
      <c r="D670" s="103">
        <f t="shared" si="311"/>
        <v>0</v>
      </c>
      <c r="E670" s="103">
        <f t="shared" si="311"/>
        <v>371</v>
      </c>
      <c r="F670" s="103">
        <f t="shared" si="311"/>
        <v>39</v>
      </c>
      <c r="G670" s="103">
        <f t="shared" si="311"/>
        <v>366</v>
      </c>
      <c r="H670" s="103" t="str">
        <f t="shared" si="311"/>
        <v>-</v>
      </c>
      <c r="I670" s="103" t="str">
        <f t="shared" si="311"/>
        <v>-</v>
      </c>
      <c r="J670" s="103" t="str">
        <f t="shared" si="311"/>
        <v>-</v>
      </c>
      <c r="K670" s="103" t="str">
        <f t="shared" si="311"/>
        <v>-</v>
      </c>
      <c r="L670" s="103">
        <f t="shared" si="311"/>
        <v>783</v>
      </c>
      <c r="N670" s="103" t="str">
        <f t="shared" si="300"/>
        <v>-</v>
      </c>
      <c r="O670" s="103" t="str">
        <f t="shared" si="300"/>
        <v>-</v>
      </c>
      <c r="P670" s="103" t="str">
        <f t="shared" si="300"/>
        <v>-</v>
      </c>
      <c r="Q670" s="103" t="str">
        <f t="shared" si="300"/>
        <v>-</v>
      </c>
      <c r="R670" s="103" t="str">
        <f t="shared" si="300"/>
        <v>-</v>
      </c>
      <c r="S670" s="103" t="str">
        <f t="shared" si="300"/>
        <v>-</v>
      </c>
    </row>
    <row r="671" spans="1:19" ht="11.25" customHeight="1">
      <c r="A671" s="64">
        <v>2023</v>
      </c>
      <c r="B671" s="103" t="str">
        <f t="shared" ref="B671:L672" si="312">B376</f>
        <v>-</v>
      </c>
      <c r="C671" s="103" t="str">
        <f t="shared" si="312"/>
        <v>-</v>
      </c>
      <c r="D671" s="103" t="str">
        <f t="shared" si="312"/>
        <v>-</v>
      </c>
      <c r="E671" s="103" t="str">
        <f t="shared" si="312"/>
        <v>-</v>
      </c>
      <c r="F671" s="103" t="str">
        <f t="shared" si="312"/>
        <v>-</v>
      </c>
      <c r="G671" s="103" t="str">
        <f t="shared" si="312"/>
        <v>-</v>
      </c>
      <c r="H671" s="103" t="str">
        <f t="shared" si="312"/>
        <v>-</v>
      </c>
      <c r="I671" s="103" t="str">
        <f t="shared" si="312"/>
        <v>-</v>
      </c>
      <c r="J671" s="103" t="str">
        <f t="shared" si="312"/>
        <v>-</v>
      </c>
      <c r="K671" s="103" t="str">
        <f t="shared" si="312"/>
        <v>-</v>
      </c>
      <c r="L671" s="103">
        <f t="shared" si="312"/>
        <v>0</v>
      </c>
      <c r="N671" s="103" t="str">
        <f t="shared" ref="N671:S672" si="313">N376</f>
        <v>-</v>
      </c>
      <c r="O671" s="103" t="str">
        <f t="shared" si="313"/>
        <v>-</v>
      </c>
      <c r="P671" s="103" t="str">
        <f t="shared" si="313"/>
        <v>-</v>
      </c>
      <c r="Q671" s="103" t="str">
        <f t="shared" si="313"/>
        <v>-</v>
      </c>
      <c r="R671" s="103" t="str">
        <f t="shared" si="313"/>
        <v>-</v>
      </c>
      <c r="S671" s="103" t="str">
        <f t="shared" si="313"/>
        <v>-</v>
      </c>
    </row>
    <row r="672" spans="1:19" ht="11.25" customHeight="1">
      <c r="A672" s="64" t="s">
        <v>346</v>
      </c>
      <c r="B672" s="103" t="str">
        <f t="shared" si="312"/>
        <v>-</v>
      </c>
      <c r="C672" s="103">
        <f t="shared" si="312"/>
        <v>7</v>
      </c>
      <c r="D672" s="103" t="str">
        <f t="shared" si="312"/>
        <v>-</v>
      </c>
      <c r="E672" s="103" t="str">
        <f t="shared" si="312"/>
        <v>-</v>
      </c>
      <c r="F672" s="103" t="str">
        <f t="shared" si="312"/>
        <v>-</v>
      </c>
      <c r="G672" s="103" t="str">
        <f t="shared" si="312"/>
        <v>-</v>
      </c>
      <c r="H672" s="103" t="str">
        <f t="shared" si="312"/>
        <v>-</v>
      </c>
      <c r="I672" s="103" t="str">
        <f t="shared" si="312"/>
        <v>-</v>
      </c>
      <c r="J672" s="103" t="str">
        <f t="shared" si="312"/>
        <v>-</v>
      </c>
      <c r="K672" s="103" t="str">
        <f t="shared" si="312"/>
        <v>-</v>
      </c>
      <c r="L672" s="103">
        <f t="shared" si="312"/>
        <v>7</v>
      </c>
      <c r="N672" s="103" t="str">
        <f t="shared" si="313"/>
        <v>-</v>
      </c>
      <c r="O672" s="103" t="str">
        <f t="shared" si="313"/>
        <v>-</v>
      </c>
      <c r="P672" s="103" t="str">
        <f t="shared" si="313"/>
        <v>-</v>
      </c>
      <c r="Q672" s="103" t="str">
        <f t="shared" si="313"/>
        <v>-</v>
      </c>
      <c r="R672" s="103" t="str">
        <f t="shared" si="313"/>
        <v>-</v>
      </c>
      <c r="S672" s="103" t="str">
        <f t="shared" si="313"/>
        <v>-</v>
      </c>
    </row>
    <row r="673" spans="1:19" ht="11.25" customHeight="1">
      <c r="A673" s="68"/>
      <c r="B673" s="103"/>
      <c r="C673" s="103"/>
      <c r="D673" s="103"/>
      <c r="E673" s="103"/>
      <c r="F673" s="103"/>
      <c r="G673" s="103"/>
      <c r="H673" s="103"/>
      <c r="I673" s="103"/>
      <c r="J673" s="103"/>
      <c r="K673" s="103"/>
      <c r="L673" s="103"/>
      <c r="N673" s="103"/>
      <c r="O673" s="103"/>
      <c r="P673" s="103"/>
      <c r="Q673" s="103"/>
      <c r="R673" s="103"/>
      <c r="S673" s="103"/>
    </row>
    <row r="674" spans="1:19" ht="11.25" customHeight="1">
      <c r="A674" s="201" t="str">
        <f>A379</f>
        <v>South of Cape Falcon</v>
      </c>
      <c r="B674" s="103"/>
      <c r="C674" s="103"/>
      <c r="D674" s="103"/>
      <c r="E674" s="103"/>
      <c r="F674" s="103"/>
      <c r="G674" s="103"/>
      <c r="H674" s="103"/>
      <c r="I674" s="103"/>
      <c r="J674" s="103"/>
      <c r="K674" s="103"/>
      <c r="L674" s="103"/>
      <c r="N674" s="103"/>
      <c r="O674" s="103"/>
      <c r="P674" s="103"/>
      <c r="Q674" s="103"/>
      <c r="R674" s="103"/>
      <c r="S674" s="103"/>
    </row>
    <row r="675" spans="1:19" ht="11.25" customHeight="1">
      <c r="A675" s="68" t="s">
        <v>102</v>
      </c>
      <c r="B675" s="103" t="s">
        <v>15</v>
      </c>
      <c r="C675" s="103" t="s">
        <v>15</v>
      </c>
      <c r="D675" s="103">
        <f t="shared" ref="D675:L675" si="314">AVERAGE(D409:D413)</f>
        <v>15135.2</v>
      </c>
      <c r="E675" s="103">
        <f t="shared" si="314"/>
        <v>8684.2000000000007</v>
      </c>
      <c r="F675" s="103">
        <f t="shared" si="314"/>
        <v>54344.800000000003</v>
      </c>
      <c r="G675" s="103">
        <f t="shared" si="314"/>
        <v>43723.6</v>
      </c>
      <c r="H675" s="103">
        <f t="shared" si="314"/>
        <v>10611.6</v>
      </c>
      <c r="I675" s="103">
        <f t="shared" si="314"/>
        <v>6298.8</v>
      </c>
      <c r="J675" s="103">
        <f t="shared" si="314"/>
        <v>1149</v>
      </c>
      <c r="K675" s="103" t="s">
        <v>15</v>
      </c>
      <c r="L675" s="103">
        <f t="shared" si="314"/>
        <v>139947.20000000001</v>
      </c>
      <c r="N675" s="101" t="s">
        <v>15</v>
      </c>
      <c r="O675" s="103">
        <f>AVERAGE(O409:O413)</f>
        <v>275956.5</v>
      </c>
      <c r="P675" s="103">
        <f>AVERAGE(P409:P413)</f>
        <v>97114</v>
      </c>
      <c r="Q675" s="103">
        <f>AVERAGE(Q409:Q413)</f>
        <v>5803</v>
      </c>
      <c r="R675" s="101" t="s">
        <v>15</v>
      </c>
      <c r="S675" s="103">
        <f>AVERAGE(S409:S413)</f>
        <v>350242.75</v>
      </c>
    </row>
    <row r="676" spans="1:19" ht="11.25" customHeight="1">
      <c r="A676" s="68" t="s">
        <v>10</v>
      </c>
      <c r="B676" s="103" t="s">
        <v>15</v>
      </c>
      <c r="C676" s="103" t="s">
        <v>15</v>
      </c>
      <c r="D676" s="103">
        <f t="shared" ref="D676:L676" si="315">AVERAGE(D414:D418)</f>
        <v>46099.199999999997</v>
      </c>
      <c r="E676" s="103">
        <f t="shared" si="315"/>
        <v>58817.599999999999</v>
      </c>
      <c r="F676" s="103">
        <f t="shared" si="315"/>
        <v>141367</v>
      </c>
      <c r="G676" s="103">
        <f t="shared" si="315"/>
        <v>90555.4</v>
      </c>
      <c r="H676" s="103">
        <f t="shared" si="315"/>
        <v>31607.200000000001</v>
      </c>
      <c r="I676" s="103">
        <f t="shared" si="315"/>
        <v>21689.200000000001</v>
      </c>
      <c r="J676" s="103">
        <f t="shared" si="315"/>
        <v>1642.25</v>
      </c>
      <c r="K676" s="103" t="s">
        <v>15</v>
      </c>
      <c r="L676" s="103">
        <f t="shared" si="315"/>
        <v>391449.4</v>
      </c>
      <c r="N676" s="103">
        <f t="shared" ref="N676:S676" si="316">AVERAGE(N414:N418)</f>
        <v>3699.6</v>
      </c>
      <c r="O676" s="103">
        <f t="shared" si="316"/>
        <v>295498.59999999998</v>
      </c>
      <c r="P676" s="103">
        <f t="shared" si="316"/>
        <v>95998.5</v>
      </c>
      <c r="Q676" s="103">
        <f t="shared" si="316"/>
        <v>20776</v>
      </c>
      <c r="R676" s="101" t="s">
        <v>15</v>
      </c>
      <c r="S676" s="103">
        <f t="shared" si="316"/>
        <v>380152.2</v>
      </c>
    </row>
    <row r="677" spans="1:19" ht="11.25" customHeight="1">
      <c r="A677" s="68" t="s">
        <v>11</v>
      </c>
      <c r="B677" s="103" t="s">
        <v>15</v>
      </c>
      <c r="C677" s="103" t="s">
        <v>15</v>
      </c>
      <c r="D677" s="103">
        <f>AVERAGE(D419:D423)</f>
        <v>12604.6</v>
      </c>
      <c r="E677" s="103">
        <f t="shared" ref="E677:J677" si="317">AVERAGE(E419:E423)</f>
        <v>18016.25</v>
      </c>
      <c r="F677" s="103">
        <f t="shared" si="317"/>
        <v>15387.5</v>
      </c>
      <c r="G677" s="103">
        <f t="shared" si="317"/>
        <v>29246</v>
      </c>
      <c r="H677" s="103">
        <f t="shared" si="317"/>
        <v>16869</v>
      </c>
      <c r="I677" s="103">
        <f t="shared" si="317"/>
        <v>14667.6</v>
      </c>
      <c r="J677" s="103">
        <f t="shared" si="317"/>
        <v>453.33333333333331</v>
      </c>
      <c r="K677" s="103" t="s">
        <v>15</v>
      </c>
      <c r="L677" s="103">
        <f>AVERAGE(L419:L423)</f>
        <v>100382.2</v>
      </c>
      <c r="N677" s="103">
        <f>AVERAGE(N419:N423)</f>
        <v>91249</v>
      </c>
      <c r="O677" s="103">
        <f>AVERAGE(O419:O423)</f>
        <v>105910.5</v>
      </c>
      <c r="P677" s="103">
        <f>AVERAGE(P419:P423)</f>
        <v>8382</v>
      </c>
      <c r="Q677" s="101" t="s">
        <v>15</v>
      </c>
      <c r="R677" s="101" t="s">
        <v>15</v>
      </c>
      <c r="S677" s="103">
        <f>AVERAGE(S419:S423)</f>
        <v>109417.66666666667</v>
      </c>
    </row>
    <row r="678" spans="1:19" ht="11.25" customHeight="1">
      <c r="A678" s="68" t="s">
        <v>12</v>
      </c>
      <c r="B678" s="103" t="s">
        <v>15</v>
      </c>
      <c r="C678" s="103" t="s">
        <v>15</v>
      </c>
      <c r="D678" s="103">
        <f>AVERAGE(D424:D428)</f>
        <v>22750.6</v>
      </c>
      <c r="E678" s="103">
        <f t="shared" ref="E678:J678" si="318">AVERAGE(E424:E428)</f>
        <v>29103.599999999999</v>
      </c>
      <c r="F678" s="103">
        <f t="shared" si="318"/>
        <v>13879.5</v>
      </c>
      <c r="G678" s="103">
        <f t="shared" si="318"/>
        <v>39213.599999999999</v>
      </c>
      <c r="H678" s="103">
        <f t="shared" si="318"/>
        <v>18034.599999999999</v>
      </c>
      <c r="I678" s="103">
        <f t="shared" si="318"/>
        <v>8035.2</v>
      </c>
      <c r="J678" s="103">
        <f t="shared" si="318"/>
        <v>1002.2</v>
      </c>
      <c r="K678" s="103" t="s">
        <v>15</v>
      </c>
      <c r="L678" s="103">
        <f>AVERAGE(L424:L428)</f>
        <v>129065.4</v>
      </c>
      <c r="N678" s="103">
        <f>AVERAGE(N424:N428)</f>
        <v>8</v>
      </c>
      <c r="O678" s="103" t="s">
        <v>15</v>
      </c>
      <c r="P678" s="103" t="s">
        <v>15</v>
      </c>
      <c r="Q678" s="101" t="s">
        <v>15</v>
      </c>
      <c r="R678" s="101" t="s">
        <v>15</v>
      </c>
      <c r="S678" s="103">
        <f>AVERAGE(S424:S428)</f>
        <v>8</v>
      </c>
    </row>
    <row r="679" spans="1:19" ht="11.25" customHeight="1">
      <c r="A679" s="64" t="s">
        <v>13</v>
      </c>
      <c r="B679" s="103">
        <f>AVERAGE(B429:B433)</f>
        <v>14823</v>
      </c>
      <c r="C679" s="103">
        <f>AVERAGE(C429:C433)</f>
        <v>25408.6</v>
      </c>
      <c r="D679" s="103">
        <f>AVERAGE(D429:D433)</f>
        <v>50447.4</v>
      </c>
      <c r="E679" s="103">
        <f t="shared" ref="E679:L679" si="319">AVERAGE(E429:E433)</f>
        <v>42413</v>
      </c>
      <c r="F679" s="103">
        <f t="shared" si="319"/>
        <v>22087.75</v>
      </c>
      <c r="G679" s="103">
        <f t="shared" si="319"/>
        <v>52179</v>
      </c>
      <c r="H679" s="103">
        <f t="shared" si="319"/>
        <v>50313.4</v>
      </c>
      <c r="I679" s="103">
        <f t="shared" si="319"/>
        <v>33123</v>
      </c>
      <c r="J679" s="103">
        <f t="shared" si="319"/>
        <v>1346.6</v>
      </c>
      <c r="K679" s="103">
        <f t="shared" si="319"/>
        <v>148</v>
      </c>
      <c r="L679" s="103">
        <f t="shared" si="319"/>
        <v>274471.8</v>
      </c>
      <c r="N679" s="103" t="str">
        <f t="shared" ref="N679:S679" si="320">N429</f>
        <v>-</v>
      </c>
      <c r="O679" s="103" t="str">
        <f t="shared" si="320"/>
        <v>-</v>
      </c>
      <c r="P679" s="103" t="str">
        <f t="shared" si="320"/>
        <v>-</v>
      </c>
      <c r="Q679" s="103" t="str">
        <f t="shared" si="320"/>
        <v>-</v>
      </c>
      <c r="R679" s="103" t="str">
        <f t="shared" si="320"/>
        <v>-</v>
      </c>
      <c r="S679" s="103" t="str">
        <f t="shared" si="320"/>
        <v>-</v>
      </c>
    </row>
    <row r="680" spans="1:19" ht="11.25" customHeight="1">
      <c r="A680" s="64" t="s">
        <v>14</v>
      </c>
      <c r="B680" s="103" t="str">
        <f>B434</f>
        <v>-</v>
      </c>
      <c r="C680" s="103">
        <f>AVERAGE(C434:C438)</f>
        <v>1871</v>
      </c>
      <c r="D680" s="103">
        <f t="shared" ref="D680:L680" si="321">AVERAGE(D434:D438)</f>
        <v>8268</v>
      </c>
      <c r="E680" s="103">
        <f t="shared" si="321"/>
        <v>7902</v>
      </c>
      <c r="F680" s="103">
        <f t="shared" si="321"/>
        <v>3617.3333333333335</v>
      </c>
      <c r="G680" s="103">
        <f t="shared" si="321"/>
        <v>6256</v>
      </c>
      <c r="H680" s="103">
        <f t="shared" si="321"/>
        <v>1143.4000000000001</v>
      </c>
      <c r="I680" s="103">
        <f t="shared" si="321"/>
        <v>1496.4</v>
      </c>
      <c r="J680" s="103">
        <f t="shared" si="321"/>
        <v>872</v>
      </c>
      <c r="K680" s="103">
        <f t="shared" si="321"/>
        <v>67</v>
      </c>
      <c r="L680" s="103">
        <f t="shared" si="321"/>
        <v>17536.400000000001</v>
      </c>
      <c r="N680" s="103" t="str">
        <f t="shared" ref="N680:O680" si="322">N434</f>
        <v>-</v>
      </c>
      <c r="O680" s="103" t="str">
        <f t="shared" si="322"/>
        <v>-</v>
      </c>
      <c r="P680" s="103">
        <f t="shared" ref="P680:S680" si="323">AVERAGE(P434:P438)</f>
        <v>5036</v>
      </c>
      <c r="Q680" s="103">
        <f t="shared" si="323"/>
        <v>4898.5</v>
      </c>
      <c r="R680" s="103" t="str">
        <f t="shared" ref="R680" si="324">R434</f>
        <v>-</v>
      </c>
      <c r="S680" s="103">
        <f t="shared" si="323"/>
        <v>7416.5</v>
      </c>
    </row>
    <row r="681" spans="1:19" ht="11.25" customHeight="1">
      <c r="A681" s="64">
        <v>2011</v>
      </c>
      <c r="B681" s="103" t="str">
        <f t="shared" ref="B681:L681" si="325">B439</f>
        <v>-</v>
      </c>
      <c r="C681" s="103">
        <f t="shared" si="325"/>
        <v>4481</v>
      </c>
      <c r="D681" s="103">
        <f t="shared" si="325"/>
        <v>8501</v>
      </c>
      <c r="E681" s="103">
        <f t="shared" si="325"/>
        <v>10655</v>
      </c>
      <c r="F681" s="103">
        <f t="shared" si="325"/>
        <v>726</v>
      </c>
      <c r="G681" s="103">
        <f t="shared" si="325"/>
        <v>1349</v>
      </c>
      <c r="H681" s="103">
        <f t="shared" si="325"/>
        <v>337</v>
      </c>
      <c r="I681" s="103">
        <f t="shared" si="325"/>
        <v>1200</v>
      </c>
      <c r="J681" s="103">
        <f t="shared" si="325"/>
        <v>1995</v>
      </c>
      <c r="K681" s="103" t="str">
        <f t="shared" si="325"/>
        <v>-</v>
      </c>
      <c r="L681" s="103">
        <f t="shared" si="325"/>
        <v>29244</v>
      </c>
      <c r="N681" s="103" t="str">
        <f t="shared" ref="N681:S692" si="326">N439</f>
        <v>-</v>
      </c>
      <c r="O681" s="103" t="str">
        <f t="shared" si="326"/>
        <v>-</v>
      </c>
      <c r="P681" s="103" t="str">
        <f t="shared" si="326"/>
        <v>-</v>
      </c>
      <c r="Q681" s="103" t="str">
        <f t="shared" si="326"/>
        <v>-</v>
      </c>
      <c r="R681" s="103" t="str">
        <f t="shared" si="326"/>
        <v>-</v>
      </c>
      <c r="S681" s="103" t="str">
        <f t="shared" si="326"/>
        <v>-</v>
      </c>
    </row>
    <row r="682" spans="1:19" ht="11.25" customHeight="1">
      <c r="A682" s="64">
        <v>2012</v>
      </c>
      <c r="B682" s="103" t="str">
        <f t="shared" ref="B682:L682" si="327">B440</f>
        <v>-</v>
      </c>
      <c r="C682" s="103">
        <f t="shared" si="327"/>
        <v>3633</v>
      </c>
      <c r="D682" s="103">
        <f t="shared" si="327"/>
        <v>14904</v>
      </c>
      <c r="E682" s="103">
        <f t="shared" si="327"/>
        <v>8644</v>
      </c>
      <c r="F682" s="103">
        <f t="shared" si="327"/>
        <v>3241</v>
      </c>
      <c r="G682" s="103">
        <f t="shared" si="327"/>
        <v>10099</v>
      </c>
      <c r="H682" s="103">
        <f t="shared" si="327"/>
        <v>14561</v>
      </c>
      <c r="I682" s="103">
        <f t="shared" si="327"/>
        <v>8874</v>
      </c>
      <c r="J682" s="103">
        <f t="shared" si="327"/>
        <v>701</v>
      </c>
      <c r="K682" s="103" t="str">
        <f t="shared" si="327"/>
        <v>-</v>
      </c>
      <c r="L682" s="103">
        <f t="shared" si="327"/>
        <v>64657</v>
      </c>
      <c r="N682" s="103" t="str">
        <f t="shared" si="326"/>
        <v>-</v>
      </c>
      <c r="O682" s="103" t="str">
        <f t="shared" si="326"/>
        <v>-</v>
      </c>
      <c r="P682" s="103" t="str">
        <f t="shared" si="326"/>
        <v>-</v>
      </c>
      <c r="Q682" s="103" t="str">
        <f t="shared" si="326"/>
        <v>-</v>
      </c>
      <c r="R682" s="103" t="str">
        <f t="shared" si="326"/>
        <v>-</v>
      </c>
      <c r="S682" s="103" t="str">
        <f t="shared" si="326"/>
        <v>-</v>
      </c>
    </row>
    <row r="683" spans="1:19" ht="11.25" customHeight="1">
      <c r="A683" s="64">
        <v>2013</v>
      </c>
      <c r="B683" s="103" t="str">
        <f t="shared" ref="B683:L683" si="328">B441</f>
        <v>-</v>
      </c>
      <c r="C683" s="103">
        <f t="shared" si="328"/>
        <v>7423</v>
      </c>
      <c r="D683" s="103">
        <f t="shared" si="328"/>
        <v>9101</v>
      </c>
      <c r="E683" s="103">
        <f t="shared" si="328"/>
        <v>7425</v>
      </c>
      <c r="F683" s="103">
        <f t="shared" si="328"/>
        <v>8510</v>
      </c>
      <c r="G683" s="103">
        <f t="shared" si="328"/>
        <v>40383</v>
      </c>
      <c r="H683" s="103">
        <f t="shared" si="328"/>
        <v>28387</v>
      </c>
      <c r="I683" s="103">
        <f t="shared" si="328"/>
        <v>8575</v>
      </c>
      <c r="J683" s="103">
        <f t="shared" si="328"/>
        <v>1002</v>
      </c>
      <c r="K683" s="103" t="str">
        <f t="shared" si="328"/>
        <v>-</v>
      </c>
      <c r="L683" s="103">
        <f t="shared" si="328"/>
        <v>110806</v>
      </c>
      <c r="N683" s="103" t="str">
        <f t="shared" si="326"/>
        <v>-</v>
      </c>
      <c r="O683" s="103" t="str">
        <f t="shared" si="326"/>
        <v>-</v>
      </c>
      <c r="P683" s="103" t="str">
        <f t="shared" si="326"/>
        <v>-</v>
      </c>
      <c r="Q683" s="103" t="str">
        <f t="shared" si="326"/>
        <v>-</v>
      </c>
      <c r="R683" s="103" t="str">
        <f t="shared" si="326"/>
        <v>-</v>
      </c>
      <c r="S683" s="103" t="str">
        <f t="shared" si="326"/>
        <v>-</v>
      </c>
    </row>
    <row r="684" spans="1:19" ht="11.25" customHeight="1">
      <c r="A684" s="64">
        <v>2014</v>
      </c>
      <c r="B684" s="103" t="str">
        <f t="shared" ref="B684:L684" si="329">B442</f>
        <v>-</v>
      </c>
      <c r="C684" s="103">
        <f t="shared" si="329"/>
        <v>15554</v>
      </c>
      <c r="D684" s="103">
        <f t="shared" si="329"/>
        <v>48819</v>
      </c>
      <c r="E684" s="103">
        <f t="shared" si="329"/>
        <v>29436</v>
      </c>
      <c r="F684" s="103">
        <f t="shared" si="329"/>
        <v>18886</v>
      </c>
      <c r="G684" s="103">
        <f t="shared" si="329"/>
        <v>68411</v>
      </c>
      <c r="H684" s="103">
        <f t="shared" si="329"/>
        <v>8912</v>
      </c>
      <c r="I684" s="103">
        <f t="shared" si="329"/>
        <v>2482</v>
      </c>
      <c r="J684" s="103">
        <f t="shared" si="329"/>
        <v>469</v>
      </c>
      <c r="K684" s="103" t="str">
        <f t="shared" si="329"/>
        <v>-</v>
      </c>
      <c r="L684" s="103">
        <f t="shared" si="329"/>
        <v>192969</v>
      </c>
      <c r="N684" s="103" t="str">
        <f t="shared" si="326"/>
        <v>-</v>
      </c>
      <c r="O684" s="103" t="str">
        <f t="shared" si="326"/>
        <v>-</v>
      </c>
      <c r="P684" s="103" t="str">
        <f t="shared" si="326"/>
        <v>-</v>
      </c>
      <c r="Q684" s="103">
        <f t="shared" si="326"/>
        <v>3295</v>
      </c>
      <c r="R684" s="103" t="str">
        <f t="shared" si="326"/>
        <v>-</v>
      </c>
      <c r="S684" s="103">
        <f t="shared" si="326"/>
        <v>3295</v>
      </c>
    </row>
    <row r="685" spans="1:19" ht="11.25" customHeight="1">
      <c r="A685" s="64">
        <v>2015</v>
      </c>
      <c r="B685" s="103" t="str">
        <f t="shared" ref="B685:L685" si="330">B443</f>
        <v>-</v>
      </c>
      <c r="C685" s="103">
        <f t="shared" si="330"/>
        <v>16420</v>
      </c>
      <c r="D685" s="103">
        <f t="shared" si="330"/>
        <v>14286</v>
      </c>
      <c r="E685" s="103">
        <f t="shared" si="330"/>
        <v>21331</v>
      </c>
      <c r="F685" s="103">
        <f t="shared" si="330"/>
        <v>28029</v>
      </c>
      <c r="G685" s="103">
        <f t="shared" si="330"/>
        <v>7549</v>
      </c>
      <c r="H685" s="103">
        <f t="shared" si="330"/>
        <v>2006</v>
      </c>
      <c r="I685" s="103">
        <f t="shared" si="330"/>
        <v>2593</v>
      </c>
      <c r="J685" s="103">
        <f t="shared" si="330"/>
        <v>1163</v>
      </c>
      <c r="K685" s="103" t="str">
        <f t="shared" si="330"/>
        <v>-</v>
      </c>
      <c r="L685" s="103">
        <f t="shared" si="330"/>
        <v>93377</v>
      </c>
      <c r="N685" s="103" t="str">
        <f t="shared" si="326"/>
        <v>-</v>
      </c>
      <c r="O685" s="103" t="str">
        <f t="shared" si="326"/>
        <v>-</v>
      </c>
      <c r="P685" s="103" t="str">
        <f t="shared" si="326"/>
        <v>-</v>
      </c>
      <c r="Q685" s="103" t="str">
        <f t="shared" si="326"/>
        <v>-</v>
      </c>
      <c r="R685" s="103" t="str">
        <f t="shared" si="326"/>
        <v>-</v>
      </c>
      <c r="S685" s="103" t="str">
        <f t="shared" si="326"/>
        <v>-</v>
      </c>
    </row>
    <row r="686" spans="1:19" ht="11.25" customHeight="1">
      <c r="A686" s="64">
        <v>2016</v>
      </c>
      <c r="B686" s="103" t="str">
        <f t="shared" ref="B686:L686" si="331">B444</f>
        <v>-</v>
      </c>
      <c r="C686" s="103">
        <f t="shared" si="331"/>
        <v>6597</v>
      </c>
      <c r="D686" s="103">
        <f t="shared" si="331"/>
        <v>6023</v>
      </c>
      <c r="E686" s="103">
        <f t="shared" si="331"/>
        <v>4915</v>
      </c>
      <c r="F686" s="103">
        <f t="shared" si="331"/>
        <v>11264</v>
      </c>
      <c r="G686" s="103">
        <f t="shared" si="331"/>
        <v>8627</v>
      </c>
      <c r="H686" s="103">
        <f t="shared" si="331"/>
        <v>1812</v>
      </c>
      <c r="I686" s="103">
        <f t="shared" si="331"/>
        <v>869</v>
      </c>
      <c r="J686" s="103">
        <f t="shared" si="331"/>
        <v>182</v>
      </c>
      <c r="K686" s="103" t="str">
        <f t="shared" si="331"/>
        <v>-</v>
      </c>
      <c r="L686" s="103">
        <f t="shared" si="331"/>
        <v>40289</v>
      </c>
      <c r="N686" s="103" t="str">
        <f t="shared" si="326"/>
        <v>-</v>
      </c>
      <c r="O686" s="103" t="str">
        <f t="shared" si="326"/>
        <v>-</v>
      </c>
      <c r="P686" s="103" t="str">
        <f t="shared" si="326"/>
        <v>-</v>
      </c>
      <c r="Q686" s="103" t="str">
        <f t="shared" si="326"/>
        <v>-</v>
      </c>
      <c r="R686" s="103" t="str">
        <f t="shared" si="326"/>
        <v>-</v>
      </c>
      <c r="S686" s="103" t="str">
        <f t="shared" si="326"/>
        <v>-</v>
      </c>
    </row>
    <row r="687" spans="1:19" ht="11.25" customHeight="1">
      <c r="A687" s="64">
        <v>2017</v>
      </c>
      <c r="B687" s="103" t="str">
        <f t="shared" ref="B687:L687" si="332">B445</f>
        <v>-</v>
      </c>
      <c r="C687" s="103">
        <f t="shared" si="332"/>
        <v>553</v>
      </c>
      <c r="D687" s="103">
        <f t="shared" si="332"/>
        <v>1229</v>
      </c>
      <c r="E687" s="103">
        <f t="shared" si="332"/>
        <v>3174</v>
      </c>
      <c r="F687" s="103">
        <f t="shared" si="332"/>
        <v>13019</v>
      </c>
      <c r="G687" s="103" t="str">
        <f t="shared" si="332"/>
        <v>-</v>
      </c>
      <c r="H687" s="103">
        <f t="shared" si="332"/>
        <v>137</v>
      </c>
      <c r="I687" s="103">
        <f t="shared" si="332"/>
        <v>1010</v>
      </c>
      <c r="J687" s="103">
        <f t="shared" si="332"/>
        <v>96</v>
      </c>
      <c r="K687" s="103" t="str">
        <f t="shared" si="332"/>
        <v>-</v>
      </c>
      <c r="L687" s="103">
        <f t="shared" si="332"/>
        <v>19218</v>
      </c>
      <c r="N687" s="103" t="str">
        <f t="shared" si="326"/>
        <v>-</v>
      </c>
      <c r="O687" s="103" t="str">
        <f t="shared" si="326"/>
        <v>-</v>
      </c>
      <c r="P687" s="103" t="str">
        <f t="shared" si="326"/>
        <v>-</v>
      </c>
      <c r="Q687" s="103" t="str">
        <f t="shared" si="326"/>
        <v>-</v>
      </c>
      <c r="R687" s="103" t="str">
        <f t="shared" si="326"/>
        <v>-</v>
      </c>
      <c r="S687" s="103" t="str">
        <f t="shared" si="326"/>
        <v>-</v>
      </c>
    </row>
    <row r="688" spans="1:19" ht="11.25" customHeight="1">
      <c r="A688" s="64">
        <v>2018</v>
      </c>
      <c r="B688" s="103" t="str">
        <f t="shared" ref="B688:L688" si="333">B446</f>
        <v>-</v>
      </c>
      <c r="C688" s="103" t="str">
        <f t="shared" si="333"/>
        <v>-</v>
      </c>
      <c r="D688" s="103">
        <f t="shared" si="333"/>
        <v>1243</v>
      </c>
      <c r="E688" s="103">
        <f t="shared" si="333"/>
        <v>4407</v>
      </c>
      <c r="F688" s="103">
        <f t="shared" si="333"/>
        <v>4098</v>
      </c>
      <c r="G688" s="103">
        <f t="shared" si="333"/>
        <v>12918</v>
      </c>
      <c r="H688" s="103">
        <f t="shared" si="333"/>
        <v>225</v>
      </c>
      <c r="I688" s="103">
        <f t="shared" si="333"/>
        <v>806</v>
      </c>
      <c r="J688" s="103">
        <f t="shared" si="333"/>
        <v>431</v>
      </c>
      <c r="K688" s="103" t="str">
        <f t="shared" si="333"/>
        <v>-</v>
      </c>
      <c r="L688" s="103">
        <f t="shared" si="333"/>
        <v>24128</v>
      </c>
      <c r="N688" s="103" t="str">
        <f t="shared" si="326"/>
        <v>-</v>
      </c>
      <c r="O688" s="103" t="str">
        <f t="shared" si="326"/>
        <v>-</v>
      </c>
      <c r="P688" s="103" t="str">
        <f t="shared" si="326"/>
        <v>-</v>
      </c>
      <c r="Q688" s="103" t="str">
        <f t="shared" si="326"/>
        <v>-</v>
      </c>
      <c r="R688" s="103" t="str">
        <f t="shared" si="326"/>
        <v>-</v>
      </c>
      <c r="S688" s="103" t="str">
        <f t="shared" si="326"/>
        <v>-</v>
      </c>
    </row>
    <row r="689" spans="1:19" ht="11.25" customHeight="1">
      <c r="A689" s="64">
        <v>2019</v>
      </c>
      <c r="B689" s="103" t="str">
        <f t="shared" ref="B689:L689" si="334">B447</f>
        <v>-</v>
      </c>
      <c r="C689" s="103">
        <f t="shared" si="334"/>
        <v>162</v>
      </c>
      <c r="D689" s="103">
        <f t="shared" si="334"/>
        <v>681</v>
      </c>
      <c r="E689" s="103">
        <f t="shared" si="334"/>
        <v>3364</v>
      </c>
      <c r="F689" s="103">
        <f t="shared" si="334"/>
        <v>16807</v>
      </c>
      <c r="G689" s="103">
        <f t="shared" si="334"/>
        <v>5960</v>
      </c>
      <c r="H689" s="103">
        <f t="shared" si="334"/>
        <v>632</v>
      </c>
      <c r="I689" s="103">
        <f t="shared" si="334"/>
        <v>870</v>
      </c>
      <c r="J689" s="103" t="str">
        <f t="shared" si="334"/>
        <v>-</v>
      </c>
      <c r="K689" s="103" t="str">
        <f t="shared" si="334"/>
        <v>-</v>
      </c>
      <c r="L689" s="103">
        <f t="shared" si="334"/>
        <v>28476</v>
      </c>
      <c r="N689" s="103" t="str">
        <f t="shared" si="326"/>
        <v>-</v>
      </c>
      <c r="O689" s="103" t="str">
        <f t="shared" si="326"/>
        <v>-</v>
      </c>
      <c r="P689" s="103" t="str">
        <f t="shared" si="326"/>
        <v>-</v>
      </c>
      <c r="Q689" s="103" t="str">
        <f t="shared" si="326"/>
        <v>-</v>
      </c>
      <c r="R689" s="103" t="str">
        <f t="shared" si="326"/>
        <v>-</v>
      </c>
      <c r="S689" s="103" t="str">
        <f t="shared" si="326"/>
        <v>-</v>
      </c>
    </row>
    <row r="690" spans="1:19" ht="11.25" customHeight="1">
      <c r="A690" s="64">
        <v>2020</v>
      </c>
      <c r="B690" s="103" t="str">
        <f t="shared" ref="B690:L690" si="335">B448</f>
        <v>-</v>
      </c>
      <c r="C690" s="103">
        <f t="shared" si="335"/>
        <v>800</v>
      </c>
      <c r="D690" s="103">
        <f t="shared" si="335"/>
        <v>778</v>
      </c>
      <c r="E690" s="103">
        <f t="shared" si="335"/>
        <v>2582</v>
      </c>
      <c r="F690" s="103">
        <f t="shared" si="335"/>
        <v>5036</v>
      </c>
      <c r="G690" s="103">
        <f t="shared" si="335"/>
        <v>1863</v>
      </c>
      <c r="H690" s="103">
        <f t="shared" si="335"/>
        <v>560</v>
      </c>
      <c r="I690" s="103">
        <f t="shared" si="335"/>
        <v>1003</v>
      </c>
      <c r="J690" s="103" t="str">
        <f t="shared" si="335"/>
        <v>-</v>
      </c>
      <c r="K690" s="103" t="str">
        <f t="shared" si="335"/>
        <v>-</v>
      </c>
      <c r="L690" s="103">
        <f t="shared" si="335"/>
        <v>12622</v>
      </c>
      <c r="N690" s="103" t="str">
        <f t="shared" si="326"/>
        <v>-</v>
      </c>
      <c r="O690" s="103" t="str">
        <f t="shared" si="326"/>
        <v>-</v>
      </c>
      <c r="P690" s="103" t="str">
        <f t="shared" si="326"/>
        <v>-</v>
      </c>
      <c r="Q690" s="103" t="str">
        <f t="shared" si="326"/>
        <v>-</v>
      </c>
      <c r="R690" s="103" t="str">
        <f t="shared" si="326"/>
        <v>-</v>
      </c>
      <c r="S690" s="103" t="str">
        <f t="shared" si="326"/>
        <v>-</v>
      </c>
    </row>
    <row r="691" spans="1:19" ht="11.25" customHeight="1">
      <c r="A691" s="64">
        <v>2021</v>
      </c>
      <c r="B691" s="103">
        <f t="shared" ref="B691:L691" si="336">B449</f>
        <v>231</v>
      </c>
      <c r="C691" s="103">
        <f t="shared" si="336"/>
        <v>2384</v>
      </c>
      <c r="D691" s="103">
        <f t="shared" si="336"/>
        <v>2116</v>
      </c>
      <c r="E691" s="103">
        <f t="shared" si="336"/>
        <v>1117</v>
      </c>
      <c r="F691" s="103">
        <f t="shared" si="336"/>
        <v>4790</v>
      </c>
      <c r="G691" s="103">
        <f t="shared" si="336"/>
        <v>5109</v>
      </c>
      <c r="H691" s="103">
        <f t="shared" si="336"/>
        <v>370</v>
      </c>
      <c r="I691" s="103">
        <f t="shared" si="336"/>
        <v>1243</v>
      </c>
      <c r="J691" s="103" t="str">
        <f t="shared" si="336"/>
        <v>-</v>
      </c>
      <c r="K691" s="103" t="str">
        <f t="shared" si="336"/>
        <v>-</v>
      </c>
      <c r="L691" s="103">
        <f t="shared" si="336"/>
        <v>17360</v>
      </c>
      <c r="N691" s="103" t="str">
        <f t="shared" si="326"/>
        <v>-</v>
      </c>
      <c r="O691" s="103">
        <f t="shared" si="326"/>
        <v>934</v>
      </c>
      <c r="P691" s="103">
        <f t="shared" si="326"/>
        <v>1154</v>
      </c>
      <c r="Q691" s="103" t="str">
        <f t="shared" si="326"/>
        <v>-</v>
      </c>
      <c r="R691" s="103" t="str">
        <f t="shared" si="326"/>
        <v>-</v>
      </c>
      <c r="S691" s="103">
        <f t="shared" si="326"/>
        <v>2088</v>
      </c>
    </row>
    <row r="692" spans="1:19" ht="11.25" customHeight="1">
      <c r="A692" s="64">
        <v>2022</v>
      </c>
      <c r="B692" s="103">
        <f t="shared" ref="B692:L692" si="337">B450</f>
        <v>1563</v>
      </c>
      <c r="C692" s="103">
        <f t="shared" si="337"/>
        <v>2786</v>
      </c>
      <c r="D692" s="103">
        <f t="shared" si="337"/>
        <v>3643</v>
      </c>
      <c r="E692" s="103">
        <f t="shared" si="337"/>
        <v>9481</v>
      </c>
      <c r="F692" s="103">
        <f t="shared" si="337"/>
        <v>6538</v>
      </c>
      <c r="G692" s="103">
        <f t="shared" si="337"/>
        <v>5514</v>
      </c>
      <c r="H692" s="103">
        <f t="shared" si="337"/>
        <v>52</v>
      </c>
      <c r="I692" s="103">
        <f t="shared" si="337"/>
        <v>930</v>
      </c>
      <c r="J692" s="103" t="str">
        <f t="shared" si="337"/>
        <v>-</v>
      </c>
      <c r="K692" s="103" t="str">
        <f t="shared" si="337"/>
        <v>-</v>
      </c>
      <c r="L692" s="103">
        <f t="shared" si="337"/>
        <v>30507</v>
      </c>
      <c r="N692" s="103" t="str">
        <f t="shared" si="326"/>
        <v>-</v>
      </c>
      <c r="O692" s="103">
        <f t="shared" si="326"/>
        <v>1410</v>
      </c>
      <c r="P692" s="103">
        <f t="shared" si="326"/>
        <v>745</v>
      </c>
      <c r="Q692" s="103" t="str">
        <f t="shared" si="326"/>
        <v>-</v>
      </c>
      <c r="R692" s="103" t="str">
        <f t="shared" si="326"/>
        <v>-</v>
      </c>
      <c r="S692" s="103">
        <f t="shared" si="326"/>
        <v>2155</v>
      </c>
    </row>
    <row r="693" spans="1:19" ht="11.25" customHeight="1">
      <c r="A693" s="64">
        <v>2023</v>
      </c>
      <c r="B693" s="103" t="str">
        <f t="shared" ref="B693:L694" si="338">B451</f>
        <v>-</v>
      </c>
      <c r="C693" s="103" t="str">
        <f t="shared" si="338"/>
        <v>-</v>
      </c>
      <c r="D693" s="103" t="str">
        <f t="shared" si="338"/>
        <v>-</v>
      </c>
      <c r="E693" s="103" t="str">
        <f t="shared" si="338"/>
        <v>-</v>
      </c>
      <c r="F693" s="103" t="str">
        <f t="shared" si="338"/>
        <v>-</v>
      </c>
      <c r="G693" s="103" t="str">
        <f t="shared" si="338"/>
        <v>-</v>
      </c>
      <c r="H693" s="103">
        <f t="shared" si="338"/>
        <v>212</v>
      </c>
      <c r="I693" s="103">
        <f t="shared" si="338"/>
        <v>1028</v>
      </c>
      <c r="J693" s="103">
        <f t="shared" si="338"/>
        <v>221</v>
      </c>
      <c r="K693" s="103" t="str">
        <f t="shared" si="338"/>
        <v>-</v>
      </c>
      <c r="L693" s="103">
        <f t="shared" si="338"/>
        <v>1461</v>
      </c>
      <c r="N693" s="103" t="str">
        <f t="shared" ref="N693:S694" si="339">N451</f>
        <v>-</v>
      </c>
      <c r="O693" s="103" t="str">
        <f t="shared" si="339"/>
        <v>-</v>
      </c>
      <c r="P693" s="103" t="str">
        <f t="shared" si="339"/>
        <v>-</v>
      </c>
      <c r="Q693" s="103">
        <f t="shared" si="339"/>
        <v>3223</v>
      </c>
      <c r="R693" s="103" t="str">
        <f t="shared" si="339"/>
        <v>-</v>
      </c>
      <c r="S693" s="103">
        <f t="shared" si="339"/>
        <v>3223</v>
      </c>
    </row>
    <row r="694" spans="1:19" ht="11.25" customHeight="1">
      <c r="A694" s="64" t="s">
        <v>346</v>
      </c>
      <c r="B694" s="103" t="str">
        <f t="shared" si="338"/>
        <v>-</v>
      </c>
      <c r="C694" s="103">
        <f t="shared" si="338"/>
        <v>2975</v>
      </c>
      <c r="D694" s="103">
        <f t="shared" si="338"/>
        <v>5683</v>
      </c>
      <c r="E694" s="103">
        <f t="shared" si="338"/>
        <v>1532</v>
      </c>
      <c r="F694" s="103">
        <f t="shared" si="338"/>
        <v>392</v>
      </c>
      <c r="G694" s="103">
        <f t="shared" si="338"/>
        <v>4210</v>
      </c>
      <c r="H694" s="103">
        <f t="shared" si="338"/>
        <v>160</v>
      </c>
      <c r="I694" s="103">
        <f t="shared" si="338"/>
        <v>934</v>
      </c>
      <c r="J694" s="103" t="str">
        <f t="shared" si="338"/>
        <v>-</v>
      </c>
      <c r="K694" s="103" t="str">
        <f t="shared" si="338"/>
        <v>-</v>
      </c>
      <c r="L694" s="103">
        <f t="shared" si="338"/>
        <v>15886</v>
      </c>
      <c r="N694" s="103">
        <f t="shared" si="339"/>
        <v>0</v>
      </c>
      <c r="O694" s="103">
        <f t="shared" si="339"/>
        <v>0</v>
      </c>
      <c r="P694" s="103">
        <f t="shared" si="339"/>
        <v>0</v>
      </c>
      <c r="Q694" s="103">
        <f t="shared" si="339"/>
        <v>1328</v>
      </c>
      <c r="R694" s="103">
        <f t="shared" si="339"/>
        <v>25</v>
      </c>
      <c r="S694" s="103">
        <f t="shared" si="339"/>
        <v>1353</v>
      </c>
    </row>
    <row r="695" spans="1:19" ht="11.25" customHeight="1">
      <c r="B695" s="103"/>
      <c r="C695" s="103"/>
      <c r="D695" s="103"/>
      <c r="E695" s="103"/>
      <c r="F695" s="103"/>
      <c r="G695" s="103"/>
      <c r="H695" s="103"/>
      <c r="I695" s="103"/>
      <c r="J695" s="103"/>
      <c r="K695" s="103"/>
      <c r="L695" s="103"/>
      <c r="N695" s="103"/>
      <c r="O695" s="103"/>
      <c r="P695" s="103"/>
      <c r="Q695" s="103"/>
      <c r="R695" s="103"/>
      <c r="S695" s="103"/>
    </row>
    <row r="696" spans="1:19" ht="11.25" customHeight="1">
      <c r="A696" s="291" t="s">
        <v>112</v>
      </c>
      <c r="B696" s="291"/>
      <c r="C696" s="292"/>
      <c r="D696" s="292"/>
      <c r="E696" s="292"/>
      <c r="F696" s="292"/>
      <c r="G696" s="292"/>
      <c r="H696" s="292"/>
      <c r="I696" s="292"/>
      <c r="J696" s="292"/>
      <c r="K696" s="292"/>
      <c r="L696" s="292"/>
      <c r="M696" s="292"/>
      <c r="N696" s="292"/>
      <c r="O696" s="292"/>
      <c r="P696" s="292"/>
      <c r="Q696" s="292"/>
      <c r="R696" s="292"/>
      <c r="S696" s="292"/>
    </row>
    <row r="697" spans="1:19" ht="11.25" customHeight="1">
      <c r="A697" s="69" t="s">
        <v>1</v>
      </c>
      <c r="B697" s="141" t="s">
        <v>61</v>
      </c>
      <c r="C697" s="141" t="s">
        <v>20</v>
      </c>
      <c r="D697" s="141" t="s">
        <v>21</v>
      </c>
      <c r="E697" s="141" t="s">
        <v>22</v>
      </c>
      <c r="F697" s="141" t="s">
        <v>23</v>
      </c>
      <c r="G697" s="141" t="s">
        <v>24</v>
      </c>
      <c r="H697" s="141" t="s">
        <v>25</v>
      </c>
      <c r="I697" s="141" t="s">
        <v>26</v>
      </c>
      <c r="J697" s="141" t="s">
        <v>62</v>
      </c>
      <c r="K697" s="141" t="s">
        <v>97</v>
      </c>
      <c r="L697" s="141" t="s">
        <v>8</v>
      </c>
      <c r="M697" s="141"/>
      <c r="N697" s="141" t="s">
        <v>22</v>
      </c>
      <c r="O697" s="141" t="s">
        <v>23</v>
      </c>
      <c r="P697" s="141" t="s">
        <v>24</v>
      </c>
      <c r="Q697" s="141" t="s">
        <v>25</v>
      </c>
      <c r="R697" s="141" t="s">
        <v>26</v>
      </c>
      <c r="S697" s="141" t="s">
        <v>8</v>
      </c>
    </row>
    <row r="698" spans="1:19" ht="11.25" customHeight="1">
      <c r="B698" s="290" t="s">
        <v>50</v>
      </c>
      <c r="C698" s="290"/>
      <c r="D698" s="290"/>
      <c r="E698" s="290"/>
      <c r="F698" s="290"/>
      <c r="G698" s="290"/>
      <c r="H698" s="290"/>
      <c r="I698" s="290"/>
      <c r="J698" s="290"/>
      <c r="K698" s="290"/>
      <c r="L698" s="290"/>
      <c r="N698" s="290" t="s">
        <v>51</v>
      </c>
      <c r="O698" s="290"/>
      <c r="P698" s="290"/>
      <c r="Q698" s="290"/>
      <c r="R698" s="290"/>
      <c r="S698" s="290"/>
    </row>
    <row r="699" spans="1:19" ht="11.25" customHeight="1">
      <c r="A699" s="201" t="str">
        <f>A454</f>
        <v>Statewide Total</v>
      </c>
      <c r="B699" s="103"/>
      <c r="C699" s="103"/>
      <c r="D699" s="103"/>
      <c r="E699" s="103"/>
      <c r="F699" s="103"/>
      <c r="G699" s="103"/>
      <c r="H699" s="103"/>
      <c r="I699" s="103"/>
      <c r="J699" s="103"/>
      <c r="K699" s="103"/>
      <c r="L699" s="103"/>
      <c r="N699" s="103"/>
      <c r="O699" s="103"/>
      <c r="P699" s="103"/>
      <c r="Q699" s="103"/>
      <c r="R699" s="103"/>
      <c r="S699" s="103"/>
    </row>
    <row r="700" spans="1:19" ht="11.25" customHeight="1">
      <c r="A700" s="68" t="s">
        <v>102</v>
      </c>
      <c r="B700" s="103" t="s">
        <v>15</v>
      </c>
      <c r="C700" s="103" t="s">
        <v>15</v>
      </c>
      <c r="D700" s="103">
        <f t="shared" ref="D700:L700" si="340">AVERAGE(D484:D488)</f>
        <v>19873.400000000001</v>
      </c>
      <c r="E700" s="103">
        <f t="shared" si="340"/>
        <v>8684.2000000000007</v>
      </c>
      <c r="F700" s="103">
        <f t="shared" si="340"/>
        <v>54843.6</v>
      </c>
      <c r="G700" s="103">
        <f t="shared" si="340"/>
        <v>44016.800000000003</v>
      </c>
      <c r="H700" s="103">
        <f t="shared" si="340"/>
        <v>10634.8</v>
      </c>
      <c r="I700" s="103">
        <f t="shared" si="340"/>
        <v>6301.2</v>
      </c>
      <c r="J700" s="103">
        <f t="shared" si="340"/>
        <v>1149</v>
      </c>
      <c r="K700" s="103" t="s">
        <v>15</v>
      </c>
      <c r="L700" s="103">
        <f t="shared" si="340"/>
        <v>145503</v>
      </c>
      <c r="N700" s="101" t="s">
        <v>15</v>
      </c>
      <c r="O700" s="103">
        <f>AVERAGE(O484:O488)</f>
        <v>290077.75</v>
      </c>
      <c r="P700" s="103">
        <f>AVERAGE(P484:P488)</f>
        <v>84709.75</v>
      </c>
      <c r="Q700" s="103">
        <f>AVERAGE(Q484:Q488)</f>
        <v>8346</v>
      </c>
      <c r="R700" s="101" t="s">
        <v>15</v>
      </c>
      <c r="S700" s="103">
        <f>AVERAGE(S484:S488)</f>
        <v>301499.2</v>
      </c>
    </row>
    <row r="701" spans="1:19" ht="11.25" customHeight="1">
      <c r="A701" s="68" t="s">
        <v>10</v>
      </c>
      <c r="B701" s="103" t="s">
        <v>15</v>
      </c>
      <c r="C701" s="103" t="s">
        <v>15</v>
      </c>
      <c r="D701" s="103">
        <f t="shared" ref="D701:L701" si="341">AVERAGE(D489:D493)</f>
        <v>47890</v>
      </c>
      <c r="E701" s="103">
        <f t="shared" si="341"/>
        <v>59035.4</v>
      </c>
      <c r="F701" s="103">
        <f t="shared" si="341"/>
        <v>141812</v>
      </c>
      <c r="G701" s="103">
        <f t="shared" si="341"/>
        <v>91258.8</v>
      </c>
      <c r="H701" s="103">
        <f t="shared" si="341"/>
        <v>31913.200000000001</v>
      </c>
      <c r="I701" s="103">
        <f t="shared" si="341"/>
        <v>21703.4</v>
      </c>
      <c r="J701" s="103">
        <f t="shared" si="341"/>
        <v>1642.25</v>
      </c>
      <c r="K701" s="103" t="s">
        <v>15</v>
      </c>
      <c r="L701" s="103">
        <f t="shared" si="341"/>
        <v>394926.6</v>
      </c>
      <c r="N701" s="103">
        <f t="shared" ref="N701:S701" si="342">AVERAGE(N489:N493)</f>
        <v>3699.6</v>
      </c>
      <c r="O701" s="103">
        <f t="shared" si="342"/>
        <v>296976.59999999998</v>
      </c>
      <c r="P701" s="103">
        <f t="shared" si="342"/>
        <v>89838.8</v>
      </c>
      <c r="Q701" s="103">
        <f t="shared" si="342"/>
        <v>11112.333333333334</v>
      </c>
      <c r="R701" s="103">
        <f t="shared" si="342"/>
        <v>304</v>
      </c>
      <c r="S701" s="103">
        <f t="shared" si="342"/>
        <v>397243.2</v>
      </c>
    </row>
    <row r="702" spans="1:19" ht="11.25" customHeight="1">
      <c r="A702" s="68" t="s">
        <v>11</v>
      </c>
      <c r="B702" s="103" t="s">
        <v>15</v>
      </c>
      <c r="C702" s="103" t="s">
        <v>15</v>
      </c>
      <c r="D702" s="103">
        <f>AVERAGE(D494:D498)</f>
        <v>12795.4</v>
      </c>
      <c r="E702" s="103">
        <f t="shared" ref="E702:J702" si="343">AVERAGE(E494:E498)</f>
        <v>14606</v>
      </c>
      <c r="F702" s="103">
        <f t="shared" si="343"/>
        <v>15426.25</v>
      </c>
      <c r="G702" s="103">
        <f t="shared" si="343"/>
        <v>29358.400000000001</v>
      </c>
      <c r="H702" s="103">
        <f t="shared" si="343"/>
        <v>16904.2</v>
      </c>
      <c r="I702" s="103">
        <f t="shared" si="343"/>
        <v>14667.6</v>
      </c>
      <c r="J702" s="103">
        <f t="shared" si="343"/>
        <v>453.33333333333331</v>
      </c>
      <c r="K702" s="103" t="s">
        <v>15</v>
      </c>
      <c r="L702" s="103">
        <f>AVERAGE(L494:L498)</f>
        <v>100944.6</v>
      </c>
      <c r="N702" s="103">
        <f t="shared" ref="N702:S702" si="344">AVERAGE(N494:N498)</f>
        <v>91249</v>
      </c>
      <c r="O702" s="103">
        <f t="shared" si="344"/>
        <v>70896.666666666672</v>
      </c>
      <c r="P702" s="103">
        <f t="shared" si="344"/>
        <v>16037</v>
      </c>
      <c r="Q702" s="103">
        <f t="shared" si="344"/>
        <v>3006.5</v>
      </c>
      <c r="R702" s="103">
        <f t="shared" si="344"/>
        <v>18.5</v>
      </c>
      <c r="S702" s="103">
        <f t="shared" si="344"/>
        <v>119366.66666666667</v>
      </c>
    </row>
    <row r="703" spans="1:19" ht="11.25" customHeight="1">
      <c r="A703" s="68" t="s">
        <v>12</v>
      </c>
      <c r="B703" s="103" t="s">
        <v>15</v>
      </c>
      <c r="C703" s="103" t="s">
        <v>15</v>
      </c>
      <c r="D703" s="103">
        <f>AVERAGE(D499:D503)</f>
        <v>22757.4</v>
      </c>
      <c r="E703" s="103">
        <f t="shared" ref="E703:J703" si="345">AVERAGE(E499:E503)</f>
        <v>29154.400000000001</v>
      </c>
      <c r="F703" s="103">
        <f t="shared" si="345"/>
        <v>13879.5</v>
      </c>
      <c r="G703" s="103">
        <f t="shared" si="345"/>
        <v>39603.800000000003</v>
      </c>
      <c r="H703" s="103">
        <f t="shared" si="345"/>
        <v>18044.400000000001</v>
      </c>
      <c r="I703" s="103">
        <f t="shared" si="345"/>
        <v>8035.2</v>
      </c>
      <c r="J703" s="103">
        <f t="shared" si="345"/>
        <v>1002.2</v>
      </c>
      <c r="K703" s="103" t="s">
        <v>15</v>
      </c>
      <c r="L703" s="103">
        <f>AVERAGE(L499:L503)</f>
        <v>129523</v>
      </c>
      <c r="N703" s="103">
        <f t="shared" ref="N703:S703" si="346">AVERAGE(N499:N503)</f>
        <v>8</v>
      </c>
      <c r="O703" s="103" t="s">
        <v>15</v>
      </c>
      <c r="P703" s="103">
        <f t="shared" si="346"/>
        <v>11600</v>
      </c>
      <c r="Q703" s="103">
        <f t="shared" si="346"/>
        <v>658</v>
      </c>
      <c r="R703" s="103" t="s">
        <v>15</v>
      </c>
      <c r="S703" s="103">
        <f t="shared" si="346"/>
        <v>6133</v>
      </c>
    </row>
    <row r="704" spans="1:19" ht="11.25" customHeight="1">
      <c r="A704" s="64" t="s">
        <v>13</v>
      </c>
      <c r="B704" s="103">
        <f>AVERAGE(B504:B508)</f>
        <v>14823</v>
      </c>
      <c r="C704" s="103">
        <f>AVERAGE(C504:C508)</f>
        <v>25408.6</v>
      </c>
      <c r="D704" s="103">
        <f>AVERAGE(D504:D508)</f>
        <v>53080.4</v>
      </c>
      <c r="E704" s="103">
        <f t="shared" ref="E704:L704" si="347">AVERAGE(E504:E508)</f>
        <v>43814.6</v>
      </c>
      <c r="F704" s="103">
        <f t="shared" si="347"/>
        <v>19115</v>
      </c>
      <c r="G704" s="103">
        <f t="shared" si="347"/>
        <v>44072.2</v>
      </c>
      <c r="H704" s="103">
        <f t="shared" si="347"/>
        <v>50600</v>
      </c>
      <c r="I704" s="103">
        <f t="shared" si="347"/>
        <v>33123</v>
      </c>
      <c r="J704" s="103">
        <f t="shared" si="347"/>
        <v>1346.6</v>
      </c>
      <c r="K704" s="103">
        <f t="shared" si="347"/>
        <v>148</v>
      </c>
      <c r="L704" s="103">
        <f t="shared" si="347"/>
        <v>282566.8</v>
      </c>
      <c r="N704" s="103" t="str">
        <f>N504</f>
        <v>-</v>
      </c>
      <c r="O704" s="103">
        <f>AVERAGE(O504:O508)</f>
        <v>1524</v>
      </c>
      <c r="P704" s="103">
        <f>AVERAGE(P504:P508)</f>
        <v>2472.1999999999998</v>
      </c>
      <c r="Q704" s="103">
        <f>AVERAGE(Q504:Q508)</f>
        <v>3429.6666666666665</v>
      </c>
      <c r="R704" s="103" t="str">
        <f>R504</f>
        <v>-</v>
      </c>
      <c r="S704" s="103">
        <f>AVERAGE(S504:S508)</f>
        <v>5749.2</v>
      </c>
    </row>
    <row r="705" spans="1:19" ht="11.25" customHeight="1">
      <c r="A705" s="64" t="s">
        <v>14</v>
      </c>
      <c r="B705" s="103" t="str">
        <f>B509</f>
        <v>-</v>
      </c>
      <c r="C705" s="103">
        <f>AVERAGE(C509:C513)</f>
        <v>1871</v>
      </c>
      <c r="D705" s="103">
        <f t="shared" ref="D705:L705" si="348">AVERAGE(D509:D513)</f>
        <v>5559</v>
      </c>
      <c r="E705" s="103">
        <f t="shared" si="348"/>
        <v>7328</v>
      </c>
      <c r="F705" s="103">
        <f t="shared" si="348"/>
        <v>2691.6</v>
      </c>
      <c r="G705" s="103">
        <f t="shared" si="348"/>
        <v>4185.3999999999996</v>
      </c>
      <c r="H705" s="103">
        <f t="shared" si="348"/>
        <v>1191.4000000000001</v>
      </c>
      <c r="I705" s="103">
        <f t="shared" si="348"/>
        <v>1496.4</v>
      </c>
      <c r="J705" s="103">
        <f t="shared" si="348"/>
        <v>872</v>
      </c>
      <c r="K705" s="103">
        <f t="shared" si="348"/>
        <v>67</v>
      </c>
      <c r="L705" s="103">
        <f t="shared" si="348"/>
        <v>23376</v>
      </c>
      <c r="N705" s="103" t="str">
        <f>N509</f>
        <v>-</v>
      </c>
      <c r="O705" s="103">
        <f t="shared" ref="O705:S705" si="349">AVERAGE(O509:O513)</f>
        <v>2163.8000000000002</v>
      </c>
      <c r="P705" s="103">
        <f t="shared" si="349"/>
        <v>4093.6</v>
      </c>
      <c r="Q705" s="103">
        <f t="shared" si="349"/>
        <v>2134.4</v>
      </c>
      <c r="R705" s="103" t="str">
        <f>R509</f>
        <v>-</v>
      </c>
      <c r="S705" s="103">
        <f t="shared" si="349"/>
        <v>8391.7999999999993</v>
      </c>
    </row>
    <row r="706" spans="1:19" ht="11.25" customHeight="1">
      <c r="A706" s="64">
        <v>2011</v>
      </c>
      <c r="B706" s="103" t="str">
        <f t="shared" ref="B706:L706" si="350">B514</f>
        <v>-</v>
      </c>
      <c r="C706" s="103">
        <f t="shared" si="350"/>
        <v>4481</v>
      </c>
      <c r="D706" s="103">
        <f t="shared" si="350"/>
        <v>9558</v>
      </c>
      <c r="E706" s="103">
        <f t="shared" si="350"/>
        <v>12055</v>
      </c>
      <c r="F706" s="103">
        <f t="shared" si="350"/>
        <v>840</v>
      </c>
      <c r="G706" s="103">
        <f t="shared" si="350"/>
        <v>1588</v>
      </c>
      <c r="H706" s="103">
        <f t="shared" si="350"/>
        <v>363</v>
      </c>
      <c r="I706" s="103">
        <f t="shared" si="350"/>
        <v>1200</v>
      </c>
      <c r="J706" s="103">
        <f t="shared" si="350"/>
        <v>1995</v>
      </c>
      <c r="K706" s="103" t="str">
        <f t="shared" si="350"/>
        <v>-</v>
      </c>
      <c r="L706" s="103">
        <f t="shared" si="350"/>
        <v>32080</v>
      </c>
      <c r="N706" s="103" t="str">
        <f t="shared" ref="N706:S717" si="351">N514</f>
        <v>-</v>
      </c>
      <c r="O706" s="103">
        <f t="shared" si="351"/>
        <v>234</v>
      </c>
      <c r="P706" s="103">
        <f t="shared" si="351"/>
        <v>147</v>
      </c>
      <c r="Q706" s="103">
        <f t="shared" si="351"/>
        <v>83</v>
      </c>
      <c r="R706" s="103" t="str">
        <f t="shared" si="351"/>
        <v>-</v>
      </c>
      <c r="S706" s="103">
        <f t="shared" si="351"/>
        <v>464</v>
      </c>
    </row>
    <row r="707" spans="1:19" ht="11.25" customHeight="1">
      <c r="A707" s="64">
        <v>2012</v>
      </c>
      <c r="B707" s="103" t="str">
        <f t="shared" ref="B707:L707" si="352">B515</f>
        <v>-</v>
      </c>
      <c r="C707" s="103">
        <f t="shared" si="352"/>
        <v>3633</v>
      </c>
      <c r="D707" s="103">
        <f t="shared" si="352"/>
        <v>15938</v>
      </c>
      <c r="E707" s="103">
        <f t="shared" si="352"/>
        <v>14010</v>
      </c>
      <c r="F707" s="103">
        <f t="shared" si="352"/>
        <v>3451</v>
      </c>
      <c r="G707" s="103">
        <f t="shared" si="352"/>
        <v>10248</v>
      </c>
      <c r="H707" s="103">
        <f t="shared" si="352"/>
        <v>16246</v>
      </c>
      <c r="I707" s="103">
        <f t="shared" si="352"/>
        <v>8874</v>
      </c>
      <c r="J707" s="103">
        <f t="shared" si="352"/>
        <v>701</v>
      </c>
      <c r="K707" s="103" t="str">
        <f t="shared" si="352"/>
        <v>-</v>
      </c>
      <c r="L707" s="103">
        <f t="shared" si="352"/>
        <v>73101</v>
      </c>
      <c r="N707" s="103" t="str">
        <f t="shared" si="351"/>
        <v>-</v>
      </c>
      <c r="O707" s="103">
        <f t="shared" si="351"/>
        <v>39</v>
      </c>
      <c r="P707" s="103">
        <f t="shared" si="351"/>
        <v>35</v>
      </c>
      <c r="Q707" s="103">
        <f t="shared" si="351"/>
        <v>551</v>
      </c>
      <c r="R707" s="103" t="str">
        <f t="shared" si="351"/>
        <v>-</v>
      </c>
      <c r="S707" s="103">
        <f t="shared" si="351"/>
        <v>625</v>
      </c>
    </row>
    <row r="708" spans="1:19" ht="11.25" customHeight="1">
      <c r="A708" s="64">
        <v>2013</v>
      </c>
      <c r="B708" s="103" t="str">
        <f t="shared" ref="B708:L708" si="353">B516</f>
        <v>-</v>
      </c>
      <c r="C708" s="103">
        <f t="shared" si="353"/>
        <v>7423</v>
      </c>
      <c r="D708" s="103">
        <f t="shared" si="353"/>
        <v>9533</v>
      </c>
      <c r="E708" s="103">
        <f t="shared" si="353"/>
        <v>8129</v>
      </c>
      <c r="F708" s="103">
        <f t="shared" si="353"/>
        <v>8646</v>
      </c>
      <c r="G708" s="103">
        <f t="shared" si="353"/>
        <v>40662</v>
      </c>
      <c r="H708" s="103">
        <f t="shared" si="353"/>
        <v>28781</v>
      </c>
      <c r="I708" s="103">
        <f t="shared" si="353"/>
        <v>8575</v>
      </c>
      <c r="J708" s="103">
        <f t="shared" si="353"/>
        <v>1002</v>
      </c>
      <c r="K708" s="103" t="str">
        <f t="shared" si="353"/>
        <v>-</v>
      </c>
      <c r="L708" s="103">
        <f t="shared" si="353"/>
        <v>112751</v>
      </c>
      <c r="N708" s="103" t="str">
        <f t="shared" si="351"/>
        <v>-</v>
      </c>
      <c r="O708" s="103">
        <f t="shared" si="351"/>
        <v>39</v>
      </c>
      <c r="P708" s="103">
        <f t="shared" si="351"/>
        <v>295</v>
      </c>
      <c r="Q708" s="103">
        <f t="shared" si="351"/>
        <v>118</v>
      </c>
      <c r="R708" s="103" t="str">
        <f t="shared" si="351"/>
        <v>-</v>
      </c>
      <c r="S708" s="103">
        <f t="shared" si="351"/>
        <v>452</v>
      </c>
    </row>
    <row r="709" spans="1:19" ht="11.25" customHeight="1">
      <c r="A709" s="64">
        <v>2014</v>
      </c>
      <c r="B709" s="103" t="str">
        <f t="shared" ref="B709:L709" si="354">B517</f>
        <v>-</v>
      </c>
      <c r="C709" s="103">
        <f t="shared" si="354"/>
        <v>15554</v>
      </c>
      <c r="D709" s="103">
        <f t="shared" si="354"/>
        <v>61623</v>
      </c>
      <c r="E709" s="103">
        <f t="shared" si="354"/>
        <v>30161</v>
      </c>
      <c r="F709" s="103">
        <f t="shared" si="354"/>
        <v>21168</v>
      </c>
      <c r="G709" s="103">
        <f t="shared" si="354"/>
        <v>68586</v>
      </c>
      <c r="H709" s="103">
        <f t="shared" si="354"/>
        <v>9108</v>
      </c>
      <c r="I709" s="103">
        <f t="shared" si="354"/>
        <v>2482</v>
      </c>
      <c r="J709" s="103">
        <f t="shared" si="354"/>
        <v>469</v>
      </c>
      <c r="K709" s="103" t="str">
        <f t="shared" si="354"/>
        <v>-</v>
      </c>
      <c r="L709" s="103">
        <f t="shared" si="354"/>
        <v>209151</v>
      </c>
      <c r="N709" s="103" t="str">
        <f t="shared" si="351"/>
        <v>-</v>
      </c>
      <c r="O709" s="103">
        <f t="shared" si="351"/>
        <v>2428</v>
      </c>
      <c r="P709" s="103">
        <f t="shared" si="351"/>
        <v>1570</v>
      </c>
      <c r="Q709" s="103">
        <f t="shared" si="351"/>
        <v>6999</v>
      </c>
      <c r="R709" s="103" t="str">
        <f t="shared" si="351"/>
        <v>-</v>
      </c>
      <c r="S709" s="103">
        <f t="shared" si="351"/>
        <v>10997</v>
      </c>
    </row>
    <row r="710" spans="1:19" ht="11.25" customHeight="1">
      <c r="A710" s="64">
        <v>2015</v>
      </c>
      <c r="B710" s="103" t="str">
        <f t="shared" ref="B710:L710" si="355">B518</f>
        <v>-</v>
      </c>
      <c r="C710" s="103">
        <f t="shared" si="355"/>
        <v>16420</v>
      </c>
      <c r="D710" s="103">
        <f t="shared" si="355"/>
        <v>21092</v>
      </c>
      <c r="E710" s="103">
        <f t="shared" si="355"/>
        <v>22858</v>
      </c>
      <c r="F710" s="103">
        <f t="shared" si="355"/>
        <v>29322</v>
      </c>
      <c r="G710" s="103">
        <f t="shared" si="355"/>
        <v>8249</v>
      </c>
      <c r="H710" s="103">
        <f t="shared" si="355"/>
        <v>2562</v>
      </c>
      <c r="I710" s="103">
        <f t="shared" si="355"/>
        <v>2593</v>
      </c>
      <c r="J710" s="103">
        <f t="shared" si="355"/>
        <v>1163</v>
      </c>
      <c r="K710" s="103" t="str">
        <f t="shared" si="355"/>
        <v>-</v>
      </c>
      <c r="L710" s="103">
        <f t="shared" si="355"/>
        <v>104259</v>
      </c>
      <c r="N710" s="103" t="str">
        <f t="shared" si="351"/>
        <v>-</v>
      </c>
      <c r="O710" s="103">
        <f t="shared" si="351"/>
        <v>328</v>
      </c>
      <c r="P710" s="103">
        <f t="shared" si="351"/>
        <v>411</v>
      </c>
      <c r="Q710" s="103">
        <f t="shared" si="351"/>
        <v>1474</v>
      </c>
      <c r="R710" s="103" t="str">
        <f t="shared" si="351"/>
        <v>-</v>
      </c>
      <c r="S710" s="103">
        <f t="shared" si="351"/>
        <v>2213</v>
      </c>
    </row>
    <row r="711" spans="1:19" ht="11.25" customHeight="1">
      <c r="A711" s="64">
        <v>2016</v>
      </c>
      <c r="B711" s="103" t="str">
        <f t="shared" ref="B711:L711" si="356">B519</f>
        <v>-</v>
      </c>
      <c r="C711" s="103">
        <f t="shared" si="356"/>
        <v>6597</v>
      </c>
      <c r="D711" s="103">
        <f t="shared" si="356"/>
        <v>6542</v>
      </c>
      <c r="E711" s="103">
        <f t="shared" si="356"/>
        <v>5658</v>
      </c>
      <c r="F711" s="103">
        <f t="shared" si="356"/>
        <v>11433</v>
      </c>
      <c r="G711" s="103">
        <f t="shared" si="356"/>
        <v>9254</v>
      </c>
      <c r="H711" s="103">
        <f t="shared" si="356"/>
        <v>1812</v>
      </c>
      <c r="I711" s="103">
        <f t="shared" si="356"/>
        <v>869</v>
      </c>
      <c r="J711" s="103">
        <f t="shared" si="356"/>
        <v>182</v>
      </c>
      <c r="K711" s="103" t="str">
        <f t="shared" si="356"/>
        <v>-</v>
      </c>
      <c r="L711" s="103">
        <f t="shared" si="356"/>
        <v>42347</v>
      </c>
      <c r="N711" s="103" t="str">
        <f t="shared" si="351"/>
        <v>-</v>
      </c>
      <c r="O711" s="103" t="str">
        <f t="shared" si="351"/>
        <v>-</v>
      </c>
      <c r="P711" s="103" t="str">
        <f t="shared" si="351"/>
        <v>-</v>
      </c>
      <c r="Q711" s="103" t="str">
        <f t="shared" si="351"/>
        <v>-</v>
      </c>
      <c r="R711" s="103" t="str">
        <f t="shared" si="351"/>
        <v>-</v>
      </c>
      <c r="S711" s="103" t="str">
        <f t="shared" si="351"/>
        <v>-</v>
      </c>
    </row>
    <row r="712" spans="1:19" ht="11.25" customHeight="1">
      <c r="A712" s="64">
        <v>2017</v>
      </c>
      <c r="B712" s="103" t="str">
        <f t="shared" ref="B712:L712" si="357">B520</f>
        <v>-</v>
      </c>
      <c r="C712" s="103">
        <f t="shared" si="357"/>
        <v>553</v>
      </c>
      <c r="D712" s="103">
        <f t="shared" si="357"/>
        <v>2309</v>
      </c>
      <c r="E712" s="103">
        <f t="shared" si="357"/>
        <v>3826</v>
      </c>
      <c r="F712" s="103">
        <f t="shared" si="357"/>
        <v>13069</v>
      </c>
      <c r="G712" s="103">
        <f t="shared" si="357"/>
        <v>611</v>
      </c>
      <c r="H712" s="103">
        <f t="shared" si="357"/>
        <v>371</v>
      </c>
      <c r="I712" s="103">
        <f t="shared" si="357"/>
        <v>1010</v>
      </c>
      <c r="J712" s="103">
        <f t="shared" si="357"/>
        <v>96</v>
      </c>
      <c r="K712" s="103" t="str">
        <f t="shared" si="357"/>
        <v>-</v>
      </c>
      <c r="L712" s="103">
        <f t="shared" si="357"/>
        <v>21845</v>
      </c>
      <c r="N712" s="103" t="str">
        <f t="shared" si="351"/>
        <v>-</v>
      </c>
      <c r="O712" s="103">
        <f t="shared" si="351"/>
        <v>16</v>
      </c>
      <c r="P712" s="103">
        <f t="shared" si="351"/>
        <v>305</v>
      </c>
      <c r="Q712" s="103">
        <f t="shared" si="351"/>
        <v>149</v>
      </c>
      <c r="R712" s="103" t="str">
        <f t="shared" si="351"/>
        <v>-</v>
      </c>
      <c r="S712" s="103">
        <f t="shared" si="351"/>
        <v>470</v>
      </c>
    </row>
    <row r="713" spans="1:19" ht="11.25" customHeight="1">
      <c r="A713" s="64">
        <v>2018</v>
      </c>
      <c r="B713" s="103" t="str">
        <f t="shared" ref="B713:L713" si="358">B521</f>
        <v>-</v>
      </c>
      <c r="C713" s="103" t="str">
        <f t="shared" si="358"/>
        <v>-</v>
      </c>
      <c r="D713" s="103">
        <f t="shared" si="358"/>
        <v>1259</v>
      </c>
      <c r="E713" s="103">
        <f t="shared" si="358"/>
        <v>4676</v>
      </c>
      <c r="F713" s="103">
        <f t="shared" si="358"/>
        <v>4108</v>
      </c>
      <c r="G713" s="103">
        <f t="shared" si="358"/>
        <v>12956</v>
      </c>
      <c r="H713" s="103">
        <f t="shared" si="358"/>
        <v>225</v>
      </c>
      <c r="I713" s="103">
        <f t="shared" si="358"/>
        <v>806</v>
      </c>
      <c r="J713" s="103">
        <f t="shared" si="358"/>
        <v>431</v>
      </c>
      <c r="K713" s="103" t="str">
        <f t="shared" si="358"/>
        <v>-</v>
      </c>
      <c r="L713" s="103">
        <f t="shared" si="358"/>
        <v>24461</v>
      </c>
      <c r="N713" s="103" t="str">
        <f t="shared" si="351"/>
        <v>-</v>
      </c>
      <c r="O713" s="103">
        <f t="shared" si="351"/>
        <v>8</v>
      </c>
      <c r="P713" s="103">
        <f t="shared" si="351"/>
        <v>84</v>
      </c>
      <c r="Q713" s="103" t="str">
        <f t="shared" si="351"/>
        <v>-</v>
      </c>
      <c r="R713" s="103" t="str">
        <f t="shared" si="351"/>
        <v>-</v>
      </c>
      <c r="S713" s="103">
        <f t="shared" si="351"/>
        <v>92</v>
      </c>
    </row>
    <row r="714" spans="1:19" ht="11.25" customHeight="1">
      <c r="A714" s="64">
        <v>2019</v>
      </c>
      <c r="B714" s="103" t="str">
        <f t="shared" ref="B714:L714" si="359">B522</f>
        <v>-</v>
      </c>
      <c r="C714" s="103">
        <f t="shared" si="359"/>
        <v>162</v>
      </c>
      <c r="D714" s="103">
        <f t="shared" si="359"/>
        <v>698</v>
      </c>
      <c r="E714" s="103">
        <f t="shared" si="359"/>
        <v>3400</v>
      </c>
      <c r="F714" s="103">
        <f t="shared" si="359"/>
        <v>17141</v>
      </c>
      <c r="G714" s="103">
        <f t="shared" si="359"/>
        <v>6053</v>
      </c>
      <c r="H714" s="103">
        <f t="shared" si="359"/>
        <v>660</v>
      </c>
      <c r="I714" s="103">
        <f t="shared" si="359"/>
        <v>870</v>
      </c>
      <c r="J714" s="103" t="str">
        <f t="shared" si="359"/>
        <v>-</v>
      </c>
      <c r="K714" s="103" t="str">
        <f t="shared" si="359"/>
        <v>-</v>
      </c>
      <c r="L714" s="103">
        <f t="shared" si="359"/>
        <v>28984</v>
      </c>
      <c r="N714" s="103" t="str">
        <f t="shared" si="351"/>
        <v>-</v>
      </c>
      <c r="O714" s="103">
        <f t="shared" si="351"/>
        <v>1029</v>
      </c>
      <c r="P714" s="103">
        <f t="shared" si="351"/>
        <v>302</v>
      </c>
      <c r="Q714" s="103">
        <f t="shared" si="351"/>
        <v>81</v>
      </c>
      <c r="R714" s="103" t="str">
        <f t="shared" si="351"/>
        <v>-</v>
      </c>
      <c r="S714" s="103">
        <f t="shared" si="351"/>
        <v>1412</v>
      </c>
    </row>
    <row r="715" spans="1:19" ht="11.25" customHeight="1">
      <c r="A715" s="64">
        <v>2020</v>
      </c>
      <c r="B715" s="103" t="str">
        <f t="shared" ref="B715:L715" si="360">B523</f>
        <v>-</v>
      </c>
      <c r="C715" s="103">
        <f t="shared" si="360"/>
        <v>800</v>
      </c>
      <c r="D715" s="103">
        <f t="shared" si="360"/>
        <v>862</v>
      </c>
      <c r="E715" s="103">
        <f t="shared" si="360"/>
        <v>2618</v>
      </c>
      <c r="F715" s="103">
        <f t="shared" si="360"/>
        <v>5093</v>
      </c>
      <c r="G715" s="103">
        <f t="shared" si="360"/>
        <v>1876</v>
      </c>
      <c r="H715" s="103">
        <f t="shared" si="360"/>
        <v>560</v>
      </c>
      <c r="I715" s="103">
        <f t="shared" si="360"/>
        <v>1003</v>
      </c>
      <c r="J715" s="103" t="str">
        <f t="shared" si="360"/>
        <v>-</v>
      </c>
      <c r="K715" s="103" t="str">
        <f t="shared" si="360"/>
        <v>-</v>
      </c>
      <c r="L715" s="103">
        <f t="shared" si="360"/>
        <v>12812</v>
      </c>
      <c r="N715" s="103" t="str">
        <f t="shared" si="351"/>
        <v>-</v>
      </c>
      <c r="O715" s="103">
        <f t="shared" si="351"/>
        <v>63</v>
      </c>
      <c r="P715" s="103">
        <f t="shared" si="351"/>
        <v>64</v>
      </c>
      <c r="Q715" s="103">
        <f t="shared" si="351"/>
        <v>3</v>
      </c>
      <c r="R715" s="103" t="str">
        <f t="shared" si="351"/>
        <v>-</v>
      </c>
      <c r="S715" s="103">
        <f t="shared" si="351"/>
        <v>130</v>
      </c>
    </row>
    <row r="716" spans="1:19" ht="11.25" customHeight="1">
      <c r="A716" s="64">
        <v>2021</v>
      </c>
      <c r="B716" s="103">
        <f t="shared" ref="B716:L716" si="361">B524</f>
        <v>231</v>
      </c>
      <c r="C716" s="103">
        <f t="shared" si="361"/>
        <v>2384</v>
      </c>
      <c r="D716" s="103">
        <f t="shared" si="361"/>
        <v>2131</v>
      </c>
      <c r="E716" s="103">
        <f t="shared" si="361"/>
        <v>1125</v>
      </c>
      <c r="F716" s="103">
        <f t="shared" si="361"/>
        <v>4916</v>
      </c>
      <c r="G716" s="103">
        <f t="shared" si="361"/>
        <v>5133</v>
      </c>
      <c r="H716" s="103">
        <f t="shared" si="361"/>
        <v>375</v>
      </c>
      <c r="I716" s="103">
        <f t="shared" si="361"/>
        <v>1243</v>
      </c>
      <c r="J716" s="103" t="str">
        <f t="shared" si="361"/>
        <v>-</v>
      </c>
      <c r="K716" s="103" t="str">
        <f t="shared" si="361"/>
        <v>-</v>
      </c>
      <c r="L716" s="103">
        <f t="shared" si="361"/>
        <v>17538</v>
      </c>
      <c r="N716" s="103" t="str">
        <f t="shared" si="351"/>
        <v>-</v>
      </c>
      <c r="O716" s="103">
        <f t="shared" si="351"/>
        <v>1009</v>
      </c>
      <c r="P716" s="103">
        <f t="shared" si="351"/>
        <v>1179</v>
      </c>
      <c r="Q716" s="103">
        <f t="shared" si="351"/>
        <v>42</v>
      </c>
      <c r="R716" s="103" t="str">
        <f t="shared" si="351"/>
        <v>-</v>
      </c>
      <c r="S716" s="103">
        <f t="shared" si="351"/>
        <v>2230</v>
      </c>
    </row>
    <row r="717" spans="1:19" ht="11.25" customHeight="1">
      <c r="A717" s="64">
        <v>2022</v>
      </c>
      <c r="B717" s="103">
        <f t="shared" ref="B717:L717" si="362">B525</f>
        <v>1563</v>
      </c>
      <c r="C717" s="103">
        <f t="shared" si="362"/>
        <v>2786</v>
      </c>
      <c r="D717" s="103">
        <f t="shared" si="362"/>
        <v>4020</v>
      </c>
      <c r="E717" s="103">
        <f t="shared" si="362"/>
        <v>10035</v>
      </c>
      <c r="F717" s="103">
        <f t="shared" si="362"/>
        <v>7576</v>
      </c>
      <c r="G717" s="103">
        <f t="shared" si="362"/>
        <v>5537</v>
      </c>
      <c r="H717" s="103">
        <f t="shared" si="362"/>
        <v>60</v>
      </c>
      <c r="I717" s="103">
        <f t="shared" si="362"/>
        <v>930</v>
      </c>
      <c r="J717" s="103" t="str">
        <f t="shared" si="362"/>
        <v>-</v>
      </c>
      <c r="K717" s="103" t="str">
        <f t="shared" si="362"/>
        <v>-</v>
      </c>
      <c r="L717" s="103">
        <f t="shared" si="362"/>
        <v>32507</v>
      </c>
      <c r="N717" s="103" t="str">
        <f t="shared" si="351"/>
        <v>-</v>
      </c>
      <c r="O717" s="103">
        <f t="shared" si="351"/>
        <v>2863</v>
      </c>
      <c r="P717" s="103">
        <f t="shared" si="351"/>
        <v>943</v>
      </c>
      <c r="Q717" s="103">
        <f t="shared" si="351"/>
        <v>80</v>
      </c>
      <c r="R717" s="103" t="str">
        <f t="shared" si="351"/>
        <v>-</v>
      </c>
      <c r="S717" s="103">
        <f t="shared" si="351"/>
        <v>3886</v>
      </c>
    </row>
    <row r="718" spans="1:19" ht="11.25" customHeight="1">
      <c r="A718" s="64">
        <v>2023</v>
      </c>
      <c r="B718" s="103" t="str">
        <f t="shared" ref="B718:L719" si="363">B526</f>
        <v>-</v>
      </c>
      <c r="C718" s="103" t="str">
        <f t="shared" si="363"/>
        <v>-</v>
      </c>
      <c r="D718" s="103">
        <f t="shared" si="363"/>
        <v>135</v>
      </c>
      <c r="E718" s="103">
        <f t="shared" si="363"/>
        <v>645</v>
      </c>
      <c r="F718" s="103">
        <f t="shared" si="363"/>
        <v>753</v>
      </c>
      <c r="G718" s="103">
        <f t="shared" si="363"/>
        <v>92</v>
      </c>
      <c r="H718" s="103">
        <f t="shared" si="363"/>
        <v>217</v>
      </c>
      <c r="I718" s="103">
        <f t="shared" si="363"/>
        <v>1028</v>
      </c>
      <c r="J718" s="103">
        <f t="shared" si="363"/>
        <v>221</v>
      </c>
      <c r="K718" s="103" t="str">
        <f t="shared" si="363"/>
        <v>-</v>
      </c>
      <c r="L718" s="103">
        <f t="shared" si="363"/>
        <v>3091</v>
      </c>
      <c r="N718" s="103" t="str">
        <f t="shared" ref="N718:S719" si="364">N526</f>
        <v>-</v>
      </c>
      <c r="O718" s="103">
        <f t="shared" si="364"/>
        <v>577</v>
      </c>
      <c r="P718" s="103">
        <f t="shared" si="364"/>
        <v>336</v>
      </c>
      <c r="Q718" s="103">
        <f t="shared" si="364"/>
        <v>3299</v>
      </c>
      <c r="R718" s="103" t="str">
        <f t="shared" si="364"/>
        <v>-</v>
      </c>
      <c r="S718" s="103">
        <f t="shared" si="364"/>
        <v>4212</v>
      </c>
    </row>
    <row r="719" spans="1:19" ht="11.25" customHeight="1">
      <c r="A719" s="64" t="s">
        <v>346</v>
      </c>
      <c r="B719" s="103" t="str">
        <f t="shared" si="363"/>
        <v>-</v>
      </c>
      <c r="C719" s="103">
        <f t="shared" si="363"/>
        <v>2975</v>
      </c>
      <c r="D719" s="103">
        <f t="shared" si="363"/>
        <v>6884</v>
      </c>
      <c r="E719" s="103">
        <f t="shared" si="363"/>
        <v>2070</v>
      </c>
      <c r="F719" s="103">
        <f t="shared" si="363"/>
        <v>694</v>
      </c>
      <c r="G719" s="103">
        <f t="shared" si="363"/>
        <v>4341</v>
      </c>
      <c r="H719" s="103">
        <f t="shared" si="363"/>
        <v>162</v>
      </c>
      <c r="I719" s="103">
        <f t="shared" si="363"/>
        <v>934</v>
      </c>
      <c r="J719" s="103" t="str">
        <f t="shared" si="363"/>
        <v>-</v>
      </c>
      <c r="K719" s="103" t="str">
        <f t="shared" si="363"/>
        <v>-</v>
      </c>
      <c r="L719" s="103">
        <f t="shared" si="363"/>
        <v>18060</v>
      </c>
      <c r="N719" s="103">
        <f t="shared" si="364"/>
        <v>0</v>
      </c>
      <c r="O719" s="103">
        <f t="shared" si="364"/>
        <v>750</v>
      </c>
      <c r="P719" s="103">
        <f t="shared" si="364"/>
        <v>598</v>
      </c>
      <c r="Q719" s="103">
        <f t="shared" si="364"/>
        <v>1430</v>
      </c>
      <c r="R719" s="103">
        <f t="shared" si="364"/>
        <v>25</v>
      </c>
      <c r="S719" s="103">
        <f t="shared" si="364"/>
        <v>2803</v>
      </c>
    </row>
    <row r="720" spans="1:19" ht="11.25" customHeight="1">
      <c r="A720" s="294" t="str">
        <f>A528</f>
        <v>a/ Monthly totals are the sum of statistical weeks with closest fit to the calendar month.  Excludes harvests off Alaska, Washington (north of Leadbetter Point), and California that were landed in Oregon.  Landings are reported by area of catch beginning in 1979.  Catch and landing areas include the following port areas:  Astoria area includes Oregon ports from Astoria through Cannon Beach; Tillamook area includes Nehalem through Pacific City; Newport area includes Depoe Bay through Waldport; Coos Bay area prior to 1988 includes Florence through Bandon and after 1987 includes Florence through Port Orford; Brookings area prior to 1988 includes Port Orford through Brookings and after 1987 includes Gold Beach through Brookings.   Values include state-waters only terminal area fisheries.</v>
      </c>
      <c r="B720" s="295"/>
      <c r="C720" s="295"/>
      <c r="D720" s="295"/>
      <c r="E720" s="295"/>
      <c r="F720" s="295"/>
      <c r="G720" s="295"/>
      <c r="H720" s="295"/>
      <c r="I720" s="295"/>
      <c r="J720" s="295"/>
      <c r="K720" s="295"/>
      <c r="L720" s="295"/>
      <c r="M720" s="295"/>
      <c r="N720" s="295"/>
      <c r="O720" s="295"/>
      <c r="P720" s="295"/>
      <c r="Q720" s="295"/>
      <c r="R720" s="295"/>
      <c r="S720" s="295"/>
    </row>
    <row r="721" spans="1:19" ht="11.25" customHeight="1">
      <c r="A721" s="285"/>
      <c r="B721" s="296"/>
      <c r="C721" s="296"/>
      <c r="D721" s="296"/>
      <c r="E721" s="296"/>
      <c r="F721" s="296"/>
      <c r="G721" s="296"/>
      <c r="H721" s="296"/>
      <c r="I721" s="296"/>
      <c r="J721" s="296"/>
      <c r="K721" s="296"/>
      <c r="L721" s="296"/>
      <c r="M721" s="296"/>
      <c r="N721" s="296"/>
      <c r="O721" s="296"/>
      <c r="P721" s="296"/>
      <c r="Q721" s="296"/>
      <c r="R721" s="296"/>
      <c r="S721" s="296"/>
    </row>
    <row r="722" spans="1:19" ht="11.25" customHeight="1">
      <c r="A722" s="296"/>
      <c r="B722" s="296"/>
      <c r="C722" s="296"/>
      <c r="D722" s="296"/>
      <c r="E722" s="296"/>
      <c r="F722" s="296"/>
      <c r="G722" s="296"/>
      <c r="H722" s="296"/>
      <c r="I722" s="296"/>
      <c r="J722" s="296"/>
      <c r="K722" s="296"/>
      <c r="L722" s="296"/>
      <c r="M722" s="296"/>
      <c r="N722" s="296"/>
      <c r="O722" s="296"/>
      <c r="P722" s="296"/>
      <c r="Q722" s="296"/>
      <c r="R722" s="296"/>
      <c r="S722" s="296"/>
    </row>
    <row r="723" spans="1:19" ht="11.25" customHeight="1">
      <c r="A723" s="296"/>
      <c r="B723" s="296"/>
      <c r="C723" s="296"/>
      <c r="D723" s="296"/>
      <c r="E723" s="296"/>
      <c r="F723" s="296"/>
      <c r="G723" s="296"/>
      <c r="H723" s="296"/>
      <c r="I723" s="296"/>
      <c r="J723" s="296"/>
      <c r="K723" s="296"/>
      <c r="L723" s="296"/>
      <c r="M723" s="296"/>
      <c r="N723" s="296"/>
      <c r="O723" s="296"/>
      <c r="P723" s="296"/>
      <c r="Q723" s="296"/>
      <c r="R723" s="296"/>
      <c r="S723" s="296"/>
    </row>
    <row r="724" spans="1:19" ht="9" customHeight="1">
      <c r="A724" s="296"/>
      <c r="B724" s="296"/>
      <c r="C724" s="296"/>
      <c r="D724" s="296"/>
      <c r="E724" s="296"/>
      <c r="F724" s="296"/>
      <c r="G724" s="296"/>
      <c r="H724" s="296"/>
      <c r="I724" s="296"/>
      <c r="J724" s="296"/>
      <c r="K724" s="296"/>
      <c r="L724" s="296"/>
      <c r="M724" s="296"/>
      <c r="N724" s="296"/>
      <c r="O724" s="296"/>
      <c r="P724" s="296"/>
      <c r="Q724" s="296"/>
      <c r="R724" s="296"/>
      <c r="S724" s="296"/>
    </row>
    <row r="725" spans="1:19" ht="11.25" customHeight="1">
      <c r="A725" s="297" t="str">
        <f>A533</f>
        <v>b/  Preliminary.</v>
      </c>
      <c r="B725" s="297"/>
      <c r="C725" s="297"/>
      <c r="D725" s="297"/>
      <c r="E725" s="297"/>
      <c r="F725" s="297"/>
      <c r="G725" s="297"/>
      <c r="H725" s="297"/>
      <c r="I725" s="297"/>
      <c r="J725" s="297"/>
      <c r="K725" s="297"/>
      <c r="L725" s="297"/>
      <c r="M725" s="297"/>
      <c r="N725" s="297"/>
      <c r="O725" s="297"/>
      <c r="P725" s="297"/>
      <c r="Q725" s="297"/>
      <c r="R725" s="297"/>
      <c r="S725" s="297"/>
    </row>
    <row r="726" spans="1:19" ht="11.25" customHeight="1">
      <c r="A726" s="297"/>
      <c r="B726" s="297"/>
      <c r="C726" s="297"/>
      <c r="D726" s="297"/>
      <c r="E726" s="297"/>
      <c r="F726" s="297"/>
      <c r="G726" s="297"/>
      <c r="H726" s="297"/>
      <c r="I726" s="297"/>
      <c r="J726" s="297"/>
      <c r="K726" s="297"/>
      <c r="L726" s="297"/>
      <c r="M726" s="297"/>
      <c r="N726" s="297"/>
      <c r="O726" s="297"/>
      <c r="P726" s="297"/>
      <c r="Q726" s="297"/>
      <c r="R726" s="297"/>
      <c r="S726" s="297"/>
    </row>
    <row r="727" spans="1:19" ht="11.25" customHeight="1">
      <c r="A727" s="297"/>
      <c r="B727" s="297"/>
      <c r="C727" s="297"/>
      <c r="D727" s="297"/>
      <c r="E727" s="297"/>
      <c r="F727" s="297"/>
      <c r="G727" s="297"/>
      <c r="H727" s="297"/>
      <c r="I727" s="297"/>
      <c r="J727" s="297"/>
      <c r="K727" s="297"/>
      <c r="L727" s="297"/>
      <c r="M727" s="297"/>
      <c r="N727" s="297"/>
      <c r="O727" s="297"/>
      <c r="P727" s="297"/>
      <c r="Q727" s="297"/>
      <c r="R727" s="297"/>
      <c r="S727" s="297"/>
    </row>
    <row r="728" spans="1:19" ht="11.25" customHeight="1"/>
    <row r="729" spans="1:19" ht="11.25" customHeight="1"/>
    <row r="730" spans="1:19" ht="11.25" customHeight="1"/>
    <row r="731" spans="1:19" ht="11.25" customHeight="1"/>
    <row r="732" spans="1:19" ht="11.25" customHeight="1"/>
    <row r="733" spans="1:19" ht="11.25" customHeight="1"/>
    <row r="734" spans="1:19" ht="11.25" customHeight="1"/>
    <row r="735" spans="1:19" ht="11.25" customHeight="1"/>
    <row r="736" spans="1:19"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sheetData>
  <mergeCells count="23">
    <mergeCell ref="A720:S724"/>
    <mergeCell ref="A725:S725"/>
    <mergeCell ref="A726:S726"/>
    <mergeCell ref="A727:S727"/>
    <mergeCell ref="A649:S649"/>
    <mergeCell ref="B651:L651"/>
    <mergeCell ref="N651:S651"/>
    <mergeCell ref="A696:S696"/>
    <mergeCell ref="B698:L698"/>
    <mergeCell ref="N698:S698"/>
    <mergeCell ref="B604:L604"/>
    <mergeCell ref="N604:S604"/>
    <mergeCell ref="A1:S1"/>
    <mergeCell ref="B3:L3"/>
    <mergeCell ref="N3:S3"/>
    <mergeCell ref="A528:S532"/>
    <mergeCell ref="A533:S533"/>
    <mergeCell ref="A534:S534"/>
    <mergeCell ref="A535:S535"/>
    <mergeCell ref="A555:S555"/>
    <mergeCell ref="B557:L557"/>
    <mergeCell ref="N557:S557"/>
    <mergeCell ref="A602:S602"/>
  </mergeCells>
  <pageMargins left="0.7" right="0.7" top="0.75" bottom="0.75" header="0.3" footer="0.3"/>
  <pageSetup scale="99" orientation="landscape" r:id="rId1"/>
  <rowBreaks count="1" manualBreakCount="1">
    <brk id="601"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2"/>
  <dimension ref="A1:R547"/>
  <sheetViews>
    <sheetView showGridLines="0" topLeftCell="A381" zoomScaleNormal="100" workbookViewId="0">
      <selection activeCell="I13" sqref="I13"/>
    </sheetView>
  </sheetViews>
  <sheetFormatPr defaultColWidth="8" defaultRowHeight="10.199999999999999"/>
  <cols>
    <col min="1" max="1" width="11.19921875" style="64" customWidth="1"/>
    <col min="2" max="11" width="9.59765625" style="48" customWidth="1"/>
    <col min="12" max="16384" width="8" style="138"/>
  </cols>
  <sheetData>
    <row r="1" spans="1:11" ht="11.4">
      <c r="A1" s="300" t="s">
        <v>113</v>
      </c>
      <c r="B1" s="300"/>
      <c r="C1" s="300"/>
      <c r="D1" s="300"/>
      <c r="E1" s="300"/>
      <c r="F1" s="300"/>
      <c r="G1" s="300"/>
      <c r="H1" s="300"/>
      <c r="I1" s="300"/>
      <c r="J1" s="300"/>
      <c r="K1" s="300"/>
    </row>
    <row r="2" spans="1:11" s="164" customFormat="1">
      <c r="A2" s="77" t="s">
        <v>96</v>
      </c>
      <c r="B2" s="78" t="s">
        <v>61</v>
      </c>
      <c r="C2" s="78" t="s">
        <v>20</v>
      </c>
      <c r="D2" s="78" t="s">
        <v>21</v>
      </c>
      <c r="E2" s="78" t="s">
        <v>22</v>
      </c>
      <c r="F2" s="78" t="s">
        <v>23</v>
      </c>
      <c r="G2" s="78" t="s">
        <v>24</v>
      </c>
      <c r="H2" s="78" t="s">
        <v>25</v>
      </c>
      <c r="I2" s="79" t="s">
        <v>26</v>
      </c>
      <c r="J2" s="79" t="s">
        <v>62</v>
      </c>
      <c r="K2" s="79" t="s">
        <v>8</v>
      </c>
    </row>
    <row r="5" spans="1:11">
      <c r="A5" s="59" t="s">
        <v>80</v>
      </c>
    </row>
    <row r="6" spans="1:11">
      <c r="A6" s="68">
        <v>1976</v>
      </c>
      <c r="B6" s="48" t="s">
        <v>15</v>
      </c>
      <c r="C6" s="48">
        <v>0</v>
      </c>
      <c r="D6" s="48">
        <v>785</v>
      </c>
      <c r="E6" s="48">
        <v>9916</v>
      </c>
      <c r="F6" s="48">
        <v>22017</v>
      </c>
      <c r="G6" s="48">
        <v>44997</v>
      </c>
      <c r="H6" s="48">
        <v>22282</v>
      </c>
      <c r="I6" s="48">
        <v>528</v>
      </c>
      <c r="J6" s="48">
        <v>22</v>
      </c>
      <c r="K6" s="48">
        <f t="shared" ref="K6:K54" si="0">SUM(B6:J6)</f>
        <v>100547</v>
      </c>
    </row>
    <row r="7" spans="1:11">
      <c r="A7" s="68">
        <v>1977</v>
      </c>
      <c r="B7" s="48" t="s">
        <v>15</v>
      </c>
      <c r="C7" s="48">
        <v>0</v>
      </c>
      <c r="D7" s="48">
        <v>702</v>
      </c>
      <c r="E7" s="48">
        <v>7064</v>
      </c>
      <c r="F7" s="48">
        <v>18484</v>
      </c>
      <c r="G7" s="48">
        <v>21570</v>
      </c>
      <c r="H7" s="48">
        <v>2493</v>
      </c>
      <c r="I7" s="48">
        <v>203</v>
      </c>
      <c r="J7" s="48" t="s">
        <v>15</v>
      </c>
      <c r="K7" s="48">
        <f t="shared" si="0"/>
        <v>50516</v>
      </c>
    </row>
    <row r="8" spans="1:11">
      <c r="A8" s="68">
        <v>1978</v>
      </c>
      <c r="B8" s="48" t="s">
        <v>15</v>
      </c>
      <c r="C8" s="48">
        <v>0</v>
      </c>
      <c r="D8" s="48">
        <v>867</v>
      </c>
      <c r="E8" s="48">
        <v>13099</v>
      </c>
      <c r="F8" s="48">
        <v>18162</v>
      </c>
      <c r="G8" s="48">
        <v>20450</v>
      </c>
      <c r="H8" s="48">
        <v>10107</v>
      </c>
      <c r="I8" s="48">
        <v>390</v>
      </c>
      <c r="J8" s="48" t="s">
        <v>15</v>
      </c>
      <c r="K8" s="48">
        <f t="shared" si="0"/>
        <v>63075</v>
      </c>
    </row>
    <row r="9" spans="1:11">
      <c r="A9" s="68">
        <v>1979</v>
      </c>
      <c r="B9" s="48" t="s">
        <v>15</v>
      </c>
      <c r="C9" s="48" t="s">
        <v>15</v>
      </c>
      <c r="D9" s="48">
        <v>835</v>
      </c>
      <c r="E9" s="48">
        <v>5032</v>
      </c>
      <c r="F9" s="48">
        <v>14813</v>
      </c>
      <c r="G9" s="48">
        <v>19699</v>
      </c>
      <c r="H9" s="48">
        <v>2898</v>
      </c>
      <c r="I9" s="48" t="s">
        <v>15</v>
      </c>
      <c r="J9" s="48" t="s">
        <v>15</v>
      </c>
      <c r="K9" s="48">
        <f t="shared" si="0"/>
        <v>43277</v>
      </c>
    </row>
    <row r="10" spans="1:11">
      <c r="A10" s="68">
        <v>1980</v>
      </c>
      <c r="B10" s="48" t="s">
        <v>15</v>
      </c>
      <c r="C10" s="48" t="s">
        <v>15</v>
      </c>
      <c r="D10" s="48">
        <v>1262</v>
      </c>
      <c r="E10" s="48">
        <v>7798</v>
      </c>
      <c r="F10" s="48">
        <v>13704</v>
      </c>
      <c r="G10" s="48">
        <v>19706</v>
      </c>
      <c r="H10" s="48">
        <v>3845</v>
      </c>
      <c r="I10" s="48" t="s">
        <v>15</v>
      </c>
      <c r="J10" s="48" t="s">
        <v>15</v>
      </c>
      <c r="K10" s="48">
        <f t="shared" si="0"/>
        <v>46315</v>
      </c>
    </row>
    <row r="11" spans="1:11">
      <c r="A11" s="68">
        <v>1981</v>
      </c>
      <c r="B11" s="48" t="s">
        <v>15</v>
      </c>
      <c r="C11" s="48" t="s">
        <v>15</v>
      </c>
      <c r="D11" s="48">
        <v>977</v>
      </c>
      <c r="E11" s="48">
        <v>4886</v>
      </c>
      <c r="F11" s="48">
        <v>14119</v>
      </c>
      <c r="G11" s="48">
        <v>20088</v>
      </c>
      <c r="H11" s="48">
        <v>4625</v>
      </c>
      <c r="I11" s="48" t="s">
        <v>15</v>
      </c>
      <c r="J11" s="48" t="s">
        <v>15</v>
      </c>
      <c r="K11" s="48">
        <f t="shared" si="0"/>
        <v>44695</v>
      </c>
    </row>
    <row r="12" spans="1:11">
      <c r="A12" s="68">
        <v>1982</v>
      </c>
      <c r="B12" s="48" t="s">
        <v>15</v>
      </c>
      <c r="C12" s="48" t="s">
        <v>15</v>
      </c>
      <c r="D12" s="48" t="s">
        <v>15</v>
      </c>
      <c r="E12" s="48">
        <v>4906</v>
      </c>
      <c r="F12" s="48">
        <v>22330</v>
      </c>
      <c r="G12" s="48">
        <v>0</v>
      </c>
      <c r="H12" s="48" t="s">
        <v>15</v>
      </c>
      <c r="I12" s="48" t="s">
        <v>15</v>
      </c>
      <c r="J12" s="48" t="s">
        <v>15</v>
      </c>
      <c r="K12" s="48">
        <f t="shared" si="0"/>
        <v>27236</v>
      </c>
    </row>
    <row r="13" spans="1:11">
      <c r="A13" s="68">
        <v>1983</v>
      </c>
      <c r="B13" s="48" t="s">
        <v>15</v>
      </c>
      <c r="C13" s="48" t="s">
        <v>15</v>
      </c>
      <c r="D13" s="48" t="s">
        <v>15</v>
      </c>
      <c r="E13" s="48">
        <v>2678</v>
      </c>
      <c r="F13" s="48">
        <v>12878</v>
      </c>
      <c r="G13" s="48">
        <v>11536</v>
      </c>
      <c r="H13" s="48">
        <v>3759</v>
      </c>
      <c r="I13" s="48" t="s">
        <v>15</v>
      </c>
      <c r="J13" s="48" t="s">
        <v>15</v>
      </c>
      <c r="K13" s="48">
        <f t="shared" si="0"/>
        <v>30851</v>
      </c>
    </row>
    <row r="14" spans="1:11">
      <c r="A14" s="68">
        <v>1984</v>
      </c>
      <c r="B14" s="48" t="s">
        <v>15</v>
      </c>
      <c r="C14" s="48" t="s">
        <v>15</v>
      </c>
      <c r="D14" s="48" t="s">
        <v>15</v>
      </c>
      <c r="E14" s="48" t="s">
        <v>15</v>
      </c>
      <c r="F14" s="48">
        <v>2018</v>
      </c>
      <c r="G14" s="48">
        <v>6285</v>
      </c>
      <c r="H14" s="48" t="s">
        <v>15</v>
      </c>
      <c r="I14" s="48" t="s">
        <v>15</v>
      </c>
      <c r="J14" s="48" t="s">
        <v>15</v>
      </c>
      <c r="K14" s="48">
        <f t="shared" si="0"/>
        <v>8303</v>
      </c>
    </row>
    <row r="15" spans="1:11">
      <c r="A15" s="68">
        <v>1985</v>
      </c>
      <c r="B15" s="48" t="s">
        <v>15</v>
      </c>
      <c r="C15" s="48" t="s">
        <v>15</v>
      </c>
      <c r="D15" s="48" t="s">
        <v>15</v>
      </c>
      <c r="E15" s="48">
        <v>605</v>
      </c>
      <c r="F15" s="48">
        <v>7838</v>
      </c>
      <c r="G15" s="48">
        <v>11578</v>
      </c>
      <c r="H15" s="48" t="s">
        <v>15</v>
      </c>
      <c r="I15" s="48" t="s">
        <v>15</v>
      </c>
      <c r="J15" s="48" t="s">
        <v>15</v>
      </c>
      <c r="K15" s="48">
        <f t="shared" si="0"/>
        <v>20021</v>
      </c>
    </row>
    <row r="16" spans="1:11">
      <c r="A16" s="64">
        <v>1986</v>
      </c>
      <c r="B16" s="48" t="s">
        <v>15</v>
      </c>
      <c r="C16" s="48" t="s">
        <v>15</v>
      </c>
      <c r="D16" s="48" t="s">
        <v>15</v>
      </c>
      <c r="E16" s="48">
        <v>707</v>
      </c>
      <c r="F16" s="48">
        <v>12115</v>
      </c>
      <c r="G16" s="48">
        <v>7721</v>
      </c>
      <c r="H16" s="48" t="s">
        <v>15</v>
      </c>
      <c r="I16" s="48" t="s">
        <v>15</v>
      </c>
      <c r="J16" s="48" t="s">
        <v>15</v>
      </c>
      <c r="K16" s="48">
        <f t="shared" si="0"/>
        <v>20543</v>
      </c>
    </row>
    <row r="17" spans="1:11">
      <c r="A17" s="64">
        <v>1987</v>
      </c>
      <c r="B17" s="48" t="s">
        <v>15</v>
      </c>
      <c r="C17" s="48" t="s">
        <v>15</v>
      </c>
      <c r="D17" s="48" t="s">
        <v>15</v>
      </c>
      <c r="E17" s="48">
        <v>578</v>
      </c>
      <c r="F17" s="48">
        <v>8508</v>
      </c>
      <c r="G17" s="48">
        <v>8044</v>
      </c>
      <c r="H17" s="48" t="s">
        <v>15</v>
      </c>
      <c r="I17" s="48" t="s">
        <v>15</v>
      </c>
      <c r="J17" s="48" t="s">
        <v>15</v>
      </c>
      <c r="K17" s="48">
        <f t="shared" si="0"/>
        <v>17130</v>
      </c>
    </row>
    <row r="18" spans="1:11">
      <c r="A18" s="64">
        <v>1988</v>
      </c>
      <c r="B18" s="48" t="s">
        <v>15</v>
      </c>
      <c r="C18" s="48" t="s">
        <v>15</v>
      </c>
      <c r="D18" s="48" t="s">
        <v>15</v>
      </c>
      <c r="E18" s="48" t="s">
        <v>15</v>
      </c>
      <c r="F18" s="48">
        <v>5668</v>
      </c>
      <c r="G18" s="48" t="s">
        <v>15</v>
      </c>
      <c r="H18" s="48" t="s">
        <v>15</v>
      </c>
      <c r="I18" s="48" t="s">
        <v>15</v>
      </c>
      <c r="J18" s="48" t="s">
        <v>15</v>
      </c>
      <c r="K18" s="48">
        <f t="shared" si="0"/>
        <v>5668</v>
      </c>
    </row>
    <row r="19" spans="1:11">
      <c r="A19" s="64">
        <v>1989</v>
      </c>
      <c r="B19" s="48" t="s">
        <v>15</v>
      </c>
      <c r="C19" s="48" t="s">
        <v>15</v>
      </c>
      <c r="D19" s="48">
        <v>146</v>
      </c>
      <c r="E19" s="48">
        <v>1223</v>
      </c>
      <c r="F19" s="48">
        <v>9225</v>
      </c>
      <c r="G19" s="48">
        <v>9243</v>
      </c>
      <c r="H19" s="48" t="s">
        <v>15</v>
      </c>
      <c r="I19" s="48" t="s">
        <v>15</v>
      </c>
      <c r="J19" s="48" t="s">
        <v>15</v>
      </c>
      <c r="K19" s="48">
        <f t="shared" si="0"/>
        <v>19837</v>
      </c>
    </row>
    <row r="20" spans="1:11">
      <c r="A20" s="64">
        <v>1990</v>
      </c>
      <c r="B20" s="48" t="s">
        <v>15</v>
      </c>
      <c r="C20" s="48" t="s">
        <v>15</v>
      </c>
      <c r="D20" s="48" t="s">
        <v>15</v>
      </c>
      <c r="E20" s="48">
        <v>1933</v>
      </c>
      <c r="F20" s="48">
        <v>8936</v>
      </c>
      <c r="G20" s="48">
        <v>13229</v>
      </c>
      <c r="H20" s="48">
        <v>1423</v>
      </c>
      <c r="I20" s="48" t="s">
        <v>15</v>
      </c>
      <c r="J20" s="48" t="s">
        <v>15</v>
      </c>
      <c r="K20" s="48">
        <f t="shared" si="0"/>
        <v>25521</v>
      </c>
    </row>
    <row r="21" spans="1:11">
      <c r="A21" s="64">
        <v>1991</v>
      </c>
      <c r="B21" s="48" t="s">
        <v>15</v>
      </c>
      <c r="C21" s="48" t="s">
        <v>15</v>
      </c>
      <c r="D21" s="48" t="s">
        <v>15</v>
      </c>
      <c r="E21" s="48">
        <v>1496</v>
      </c>
      <c r="F21" s="48">
        <v>8959</v>
      </c>
      <c r="G21" s="48">
        <v>9422</v>
      </c>
      <c r="H21" s="48">
        <v>1777</v>
      </c>
      <c r="I21" s="48" t="s">
        <v>15</v>
      </c>
      <c r="J21" s="48" t="s">
        <v>15</v>
      </c>
      <c r="K21" s="48">
        <f t="shared" si="0"/>
        <v>21654</v>
      </c>
    </row>
    <row r="22" spans="1:11">
      <c r="A22" s="64">
        <v>1992</v>
      </c>
      <c r="B22" s="48" t="s">
        <v>15</v>
      </c>
      <c r="C22" s="48" t="s">
        <v>15</v>
      </c>
      <c r="D22" s="48" t="s">
        <v>15</v>
      </c>
      <c r="E22" s="48" t="s">
        <v>15</v>
      </c>
      <c r="F22" s="48">
        <v>9812</v>
      </c>
      <c r="G22" s="48">
        <v>1842</v>
      </c>
      <c r="H22" s="48">
        <v>1271</v>
      </c>
      <c r="I22" s="48" t="s">
        <v>15</v>
      </c>
      <c r="J22" s="48" t="s">
        <v>15</v>
      </c>
      <c r="K22" s="48">
        <f t="shared" si="0"/>
        <v>12925</v>
      </c>
    </row>
    <row r="23" spans="1:11">
      <c r="A23" s="64">
        <v>1993</v>
      </c>
      <c r="B23" s="48" t="s">
        <v>15</v>
      </c>
      <c r="C23" s="48" t="s">
        <v>15</v>
      </c>
      <c r="D23" s="48" t="s">
        <v>15</v>
      </c>
      <c r="E23" s="48" t="s">
        <v>15</v>
      </c>
      <c r="F23" s="48">
        <v>5676</v>
      </c>
      <c r="G23" s="48">
        <v>7861</v>
      </c>
      <c r="H23" s="48">
        <v>4279</v>
      </c>
      <c r="I23" s="48" t="s">
        <v>15</v>
      </c>
      <c r="J23" s="48" t="s">
        <v>15</v>
      </c>
      <c r="K23" s="48">
        <f t="shared" si="0"/>
        <v>17816</v>
      </c>
    </row>
    <row r="24" spans="1:11">
      <c r="A24" s="64">
        <v>1994</v>
      </c>
      <c r="B24" s="48" t="s">
        <v>15</v>
      </c>
      <c r="C24" s="48" t="s">
        <v>15</v>
      </c>
      <c r="D24" s="48" t="s">
        <v>15</v>
      </c>
      <c r="E24" s="48" t="s">
        <v>15</v>
      </c>
      <c r="F24" s="48" t="s">
        <v>15</v>
      </c>
      <c r="G24" s="48" t="s">
        <v>15</v>
      </c>
      <c r="H24" s="48" t="s">
        <v>15</v>
      </c>
      <c r="I24" s="48" t="s">
        <v>15</v>
      </c>
      <c r="J24" s="48" t="s">
        <v>15</v>
      </c>
      <c r="K24" s="48" t="s">
        <v>15</v>
      </c>
    </row>
    <row r="25" spans="1:11">
      <c r="A25" s="64">
        <v>1995</v>
      </c>
      <c r="B25" s="48" t="s">
        <v>15</v>
      </c>
      <c r="C25" s="48" t="s">
        <v>15</v>
      </c>
      <c r="D25" s="48" t="s">
        <v>15</v>
      </c>
      <c r="E25" s="48" t="s">
        <v>15</v>
      </c>
      <c r="F25" s="48">
        <v>2275</v>
      </c>
      <c r="G25" s="48">
        <v>7656</v>
      </c>
      <c r="H25" s="48">
        <v>1007</v>
      </c>
      <c r="I25" s="48" t="s">
        <v>15</v>
      </c>
      <c r="J25" s="48" t="s">
        <v>15</v>
      </c>
      <c r="K25" s="48">
        <f t="shared" si="0"/>
        <v>10938</v>
      </c>
    </row>
    <row r="26" spans="1:11">
      <c r="A26" s="64">
        <v>1996</v>
      </c>
      <c r="B26" s="48" t="s">
        <v>15</v>
      </c>
      <c r="C26" s="48" t="s">
        <v>15</v>
      </c>
      <c r="D26" s="48" t="s">
        <v>15</v>
      </c>
      <c r="E26" s="48" t="s">
        <v>15</v>
      </c>
      <c r="F26" s="48">
        <v>963</v>
      </c>
      <c r="G26" s="48">
        <v>3782</v>
      </c>
      <c r="H26" s="48">
        <v>889</v>
      </c>
      <c r="I26" s="48" t="s">
        <v>15</v>
      </c>
      <c r="J26" s="48" t="s">
        <v>15</v>
      </c>
      <c r="K26" s="48">
        <f t="shared" si="0"/>
        <v>5634</v>
      </c>
    </row>
    <row r="27" spans="1:11">
      <c r="A27" s="64">
        <v>1997</v>
      </c>
      <c r="B27" s="48" t="s">
        <v>15</v>
      </c>
      <c r="C27" s="48" t="s">
        <v>15</v>
      </c>
      <c r="D27" s="48" t="s">
        <v>15</v>
      </c>
      <c r="E27" s="48" t="s">
        <v>15</v>
      </c>
      <c r="F27" s="48">
        <v>2772</v>
      </c>
      <c r="G27" s="48">
        <v>830</v>
      </c>
      <c r="H27" s="48" t="s">
        <v>15</v>
      </c>
      <c r="I27" s="48" t="s">
        <v>15</v>
      </c>
      <c r="J27" s="48" t="s">
        <v>15</v>
      </c>
      <c r="K27" s="48">
        <f t="shared" si="0"/>
        <v>3602</v>
      </c>
    </row>
    <row r="28" spans="1:11">
      <c r="A28" s="64">
        <v>1998</v>
      </c>
      <c r="B28" s="48" t="s">
        <v>15</v>
      </c>
      <c r="C28" s="48" t="s">
        <v>15</v>
      </c>
      <c r="D28" s="48" t="s">
        <v>15</v>
      </c>
      <c r="E28" s="48" t="s">
        <v>15</v>
      </c>
      <c r="F28" s="48" t="s">
        <v>15</v>
      </c>
      <c r="G28" s="48">
        <v>1830</v>
      </c>
      <c r="H28" s="48">
        <v>284</v>
      </c>
      <c r="I28" s="48" t="s">
        <v>15</v>
      </c>
      <c r="J28" s="48" t="s">
        <v>15</v>
      </c>
      <c r="K28" s="48">
        <f t="shared" si="0"/>
        <v>2114</v>
      </c>
    </row>
    <row r="29" spans="1:11">
      <c r="A29" s="64">
        <v>1999</v>
      </c>
      <c r="B29" s="48" t="s">
        <v>15</v>
      </c>
      <c r="C29" s="48" t="s">
        <v>15</v>
      </c>
      <c r="D29" s="48" t="s">
        <v>15</v>
      </c>
      <c r="E29" s="48" t="s">
        <v>15</v>
      </c>
      <c r="F29" s="48">
        <v>2098</v>
      </c>
      <c r="G29" s="48">
        <v>3653</v>
      </c>
      <c r="H29" s="48">
        <v>1666</v>
      </c>
      <c r="I29" s="48" t="s">
        <v>15</v>
      </c>
      <c r="J29" s="48" t="s">
        <v>15</v>
      </c>
      <c r="K29" s="48">
        <f t="shared" si="0"/>
        <v>7417</v>
      </c>
    </row>
    <row r="30" spans="1:11">
      <c r="A30" s="64">
        <v>2000</v>
      </c>
      <c r="B30" s="48" t="s">
        <v>15</v>
      </c>
      <c r="C30" s="48" t="s">
        <v>15</v>
      </c>
      <c r="D30" s="48" t="s">
        <v>15</v>
      </c>
      <c r="E30" s="48" t="s">
        <v>15</v>
      </c>
      <c r="F30" s="48">
        <v>3994</v>
      </c>
      <c r="G30" s="48">
        <v>4449</v>
      </c>
      <c r="H30" s="48" t="s">
        <v>15</v>
      </c>
      <c r="I30" s="48" t="s">
        <v>15</v>
      </c>
      <c r="J30" s="48" t="s">
        <v>15</v>
      </c>
      <c r="K30" s="48">
        <f t="shared" si="0"/>
        <v>8443</v>
      </c>
    </row>
    <row r="31" spans="1:11">
      <c r="A31" s="64">
        <v>2001</v>
      </c>
      <c r="B31" s="48" t="s">
        <v>15</v>
      </c>
      <c r="C31" s="48" t="s">
        <v>15</v>
      </c>
      <c r="D31" s="48" t="s">
        <v>15</v>
      </c>
      <c r="E31" s="48" t="s">
        <v>15</v>
      </c>
      <c r="F31" s="48">
        <v>7990</v>
      </c>
      <c r="G31" s="48">
        <v>12960</v>
      </c>
      <c r="H31" s="48">
        <v>2291</v>
      </c>
      <c r="I31" s="48" t="s">
        <v>15</v>
      </c>
      <c r="J31" s="48" t="s">
        <v>15</v>
      </c>
      <c r="K31" s="48">
        <f t="shared" si="0"/>
        <v>23241</v>
      </c>
    </row>
    <row r="32" spans="1:11">
      <c r="A32" s="64">
        <v>2002</v>
      </c>
      <c r="B32" s="48" t="s">
        <v>15</v>
      </c>
      <c r="C32" s="48" t="s">
        <v>15</v>
      </c>
      <c r="D32" s="48">
        <v>155</v>
      </c>
      <c r="E32" s="48">
        <v>372</v>
      </c>
      <c r="F32" s="48">
        <v>3989</v>
      </c>
      <c r="G32" s="48">
        <v>6373</v>
      </c>
      <c r="H32" s="48">
        <v>1156</v>
      </c>
      <c r="I32" s="48">
        <v>6</v>
      </c>
      <c r="J32" s="48" t="s">
        <v>15</v>
      </c>
      <c r="K32" s="48">
        <f t="shared" si="0"/>
        <v>12051</v>
      </c>
    </row>
    <row r="33" spans="1:13">
      <c r="A33" s="64">
        <v>2003</v>
      </c>
      <c r="B33" s="48" t="s">
        <v>15</v>
      </c>
      <c r="C33" s="48" t="s">
        <v>15</v>
      </c>
      <c r="D33" s="48" t="s">
        <v>15</v>
      </c>
      <c r="E33" s="48">
        <v>151</v>
      </c>
      <c r="F33" s="48">
        <v>5275</v>
      </c>
      <c r="G33" s="48">
        <v>12550</v>
      </c>
      <c r="H33" s="48">
        <v>1250</v>
      </c>
      <c r="I33" s="48" t="s">
        <v>15</v>
      </c>
      <c r="J33" s="48" t="s">
        <v>15</v>
      </c>
      <c r="K33" s="48">
        <f t="shared" si="0"/>
        <v>19226</v>
      </c>
    </row>
    <row r="34" spans="1:13">
      <c r="A34" s="64">
        <v>2004</v>
      </c>
      <c r="B34" s="48" t="s">
        <v>15</v>
      </c>
      <c r="C34" s="48" t="s">
        <v>15</v>
      </c>
      <c r="D34" s="48" t="s">
        <v>15</v>
      </c>
      <c r="E34" s="48">
        <v>256</v>
      </c>
      <c r="F34" s="48">
        <v>4439</v>
      </c>
      <c r="G34" s="48">
        <v>11290</v>
      </c>
      <c r="H34" s="48">
        <v>2608</v>
      </c>
      <c r="I34" s="48" t="s">
        <v>15</v>
      </c>
      <c r="J34" s="48" t="s">
        <v>15</v>
      </c>
      <c r="K34" s="48">
        <f t="shared" si="0"/>
        <v>18593</v>
      </c>
    </row>
    <row r="35" spans="1:13">
      <c r="A35" s="64">
        <v>2005</v>
      </c>
      <c r="B35" s="48" t="s">
        <v>15</v>
      </c>
      <c r="C35" s="48" t="s">
        <v>15</v>
      </c>
      <c r="D35" s="48" t="s">
        <v>15</v>
      </c>
      <c r="E35" s="48" t="s">
        <v>15</v>
      </c>
      <c r="F35" s="48">
        <v>2246</v>
      </c>
      <c r="G35" s="48">
        <v>8116</v>
      </c>
      <c r="H35" s="48">
        <v>2900</v>
      </c>
      <c r="I35" s="48" t="s">
        <v>15</v>
      </c>
      <c r="J35" s="48" t="s">
        <v>15</v>
      </c>
      <c r="K35" s="48">
        <f t="shared" si="0"/>
        <v>13262</v>
      </c>
    </row>
    <row r="36" spans="1:13">
      <c r="A36" s="64">
        <v>2006</v>
      </c>
      <c r="B36" s="48" t="s">
        <v>15</v>
      </c>
      <c r="C36" s="48" t="s">
        <v>15</v>
      </c>
      <c r="D36" s="48" t="s">
        <v>15</v>
      </c>
      <c r="E36" s="48" t="s">
        <v>15</v>
      </c>
      <c r="F36" s="48">
        <v>1711</v>
      </c>
      <c r="G36" s="48">
        <v>5627</v>
      </c>
      <c r="H36" s="48">
        <v>762</v>
      </c>
      <c r="I36" s="48" t="s">
        <v>15</v>
      </c>
      <c r="J36" s="48" t="s">
        <v>15</v>
      </c>
      <c r="K36" s="48">
        <f t="shared" si="0"/>
        <v>8100</v>
      </c>
    </row>
    <row r="37" spans="1:13">
      <c r="A37" s="64">
        <v>2007</v>
      </c>
      <c r="B37" s="48" t="s">
        <v>15</v>
      </c>
      <c r="C37" s="48" t="s">
        <v>15</v>
      </c>
      <c r="D37" s="48" t="s">
        <v>15</v>
      </c>
      <c r="E37" s="48" t="s">
        <v>15</v>
      </c>
      <c r="F37" s="48">
        <v>2548</v>
      </c>
      <c r="G37" s="48">
        <v>8852</v>
      </c>
      <c r="H37" s="48">
        <v>989</v>
      </c>
      <c r="I37" s="48" t="s">
        <v>15</v>
      </c>
      <c r="J37" s="48" t="s">
        <v>15</v>
      </c>
      <c r="K37" s="48">
        <f t="shared" si="0"/>
        <v>12389</v>
      </c>
    </row>
    <row r="38" spans="1:13">
      <c r="A38" s="64">
        <v>2008</v>
      </c>
      <c r="B38" s="48" t="s">
        <v>15</v>
      </c>
      <c r="C38" s="48" t="s">
        <v>15</v>
      </c>
      <c r="D38" s="48">
        <v>66</v>
      </c>
      <c r="E38" s="48">
        <v>497</v>
      </c>
      <c r="F38" s="48">
        <v>1875</v>
      </c>
      <c r="G38" s="48">
        <v>1215</v>
      </c>
      <c r="H38" s="48" t="s">
        <v>15</v>
      </c>
      <c r="I38" s="48" t="s">
        <v>15</v>
      </c>
      <c r="J38" s="48" t="s">
        <v>15</v>
      </c>
      <c r="K38" s="48">
        <f t="shared" si="0"/>
        <v>3653</v>
      </c>
    </row>
    <row r="39" spans="1:13">
      <c r="A39" s="64">
        <v>2009</v>
      </c>
      <c r="B39" s="48" t="s">
        <v>15</v>
      </c>
      <c r="C39" s="48" t="s">
        <v>15</v>
      </c>
      <c r="D39" s="48" t="s">
        <v>15</v>
      </c>
      <c r="E39" s="48">
        <v>85</v>
      </c>
      <c r="F39" s="48">
        <v>5698</v>
      </c>
      <c r="G39" s="48">
        <v>6093</v>
      </c>
      <c r="H39" s="48">
        <v>369</v>
      </c>
      <c r="I39" s="48" t="s">
        <v>15</v>
      </c>
      <c r="J39" s="48" t="s">
        <v>15</v>
      </c>
      <c r="K39" s="48">
        <f t="shared" si="0"/>
        <v>12245</v>
      </c>
    </row>
    <row r="40" spans="1:13">
      <c r="A40" s="64">
        <v>2010</v>
      </c>
      <c r="B40" s="48" t="s">
        <v>15</v>
      </c>
      <c r="C40" s="48" t="s">
        <v>15</v>
      </c>
      <c r="D40" s="48" t="s">
        <v>15</v>
      </c>
      <c r="E40" s="48">
        <v>307</v>
      </c>
      <c r="F40" s="48">
        <v>2211</v>
      </c>
      <c r="G40" s="48">
        <v>7006</v>
      </c>
      <c r="H40" s="48">
        <v>777</v>
      </c>
      <c r="I40" s="48" t="s">
        <v>15</v>
      </c>
      <c r="J40" s="48" t="s">
        <v>15</v>
      </c>
      <c r="K40" s="48">
        <f t="shared" si="0"/>
        <v>10301</v>
      </c>
    </row>
    <row r="41" spans="1:13">
      <c r="A41" s="64">
        <v>2011</v>
      </c>
      <c r="B41" s="48" t="s">
        <v>15</v>
      </c>
      <c r="C41" s="48" t="s">
        <v>15</v>
      </c>
      <c r="D41" s="48" t="s">
        <v>15</v>
      </c>
      <c r="E41" s="48">
        <v>459</v>
      </c>
      <c r="F41" s="48">
        <v>1402</v>
      </c>
      <c r="G41" s="48">
        <v>4645</v>
      </c>
      <c r="H41" s="48">
        <v>877</v>
      </c>
      <c r="I41" s="48" t="s">
        <v>15</v>
      </c>
      <c r="J41" s="48" t="s">
        <v>15</v>
      </c>
      <c r="K41" s="48">
        <f t="shared" si="0"/>
        <v>7383</v>
      </c>
    </row>
    <row r="42" spans="1:13">
      <c r="A42" s="64">
        <v>2012</v>
      </c>
      <c r="B42" s="48" t="s">
        <v>15</v>
      </c>
      <c r="C42" s="48" t="s">
        <v>15</v>
      </c>
      <c r="D42" s="48" t="s">
        <v>15</v>
      </c>
      <c r="E42" s="48">
        <v>695</v>
      </c>
      <c r="F42" s="48">
        <v>1790</v>
      </c>
      <c r="G42" s="48">
        <v>1949</v>
      </c>
      <c r="H42" s="48">
        <v>413</v>
      </c>
      <c r="I42" s="48" t="s">
        <v>15</v>
      </c>
      <c r="J42" s="48" t="s">
        <v>15</v>
      </c>
      <c r="K42" s="48">
        <f t="shared" si="0"/>
        <v>4847</v>
      </c>
    </row>
    <row r="43" spans="1:13">
      <c r="A43" s="64">
        <v>2013</v>
      </c>
      <c r="B43" s="48" t="s">
        <v>15</v>
      </c>
      <c r="C43" s="48" t="s">
        <v>15</v>
      </c>
      <c r="D43" s="48">
        <v>6</v>
      </c>
      <c r="E43" s="48">
        <v>1577</v>
      </c>
      <c r="F43" s="48">
        <v>1329</v>
      </c>
      <c r="G43" s="48">
        <v>2929</v>
      </c>
      <c r="H43" s="48">
        <v>298</v>
      </c>
      <c r="I43" s="48" t="s">
        <v>15</v>
      </c>
      <c r="J43" s="48" t="s">
        <v>15</v>
      </c>
      <c r="K43" s="48">
        <f t="shared" si="0"/>
        <v>6139</v>
      </c>
    </row>
    <row r="44" spans="1:13">
      <c r="A44" s="64">
        <v>2014</v>
      </c>
      <c r="B44" s="48" t="s">
        <v>15</v>
      </c>
      <c r="C44" s="48" t="s">
        <v>15</v>
      </c>
      <c r="D44" s="48">
        <v>42</v>
      </c>
      <c r="E44" s="48">
        <v>708</v>
      </c>
      <c r="F44" s="48">
        <v>3579</v>
      </c>
      <c r="G44" s="48">
        <v>6279</v>
      </c>
      <c r="H44" s="48">
        <v>1647</v>
      </c>
      <c r="I44" s="48" t="s">
        <v>15</v>
      </c>
      <c r="J44" s="48" t="s">
        <v>15</v>
      </c>
      <c r="K44" s="48">
        <f t="shared" si="0"/>
        <v>12255</v>
      </c>
      <c r="M44" s="105"/>
    </row>
    <row r="45" spans="1:13">
      <c r="A45" s="64">
        <v>2015</v>
      </c>
      <c r="B45" s="48" t="s">
        <v>15</v>
      </c>
      <c r="C45" s="48" t="s">
        <v>15</v>
      </c>
      <c r="D45" s="48">
        <v>62</v>
      </c>
      <c r="E45" s="48">
        <v>699</v>
      </c>
      <c r="F45" s="48">
        <v>2723</v>
      </c>
      <c r="G45" s="48">
        <v>3092</v>
      </c>
      <c r="H45" s="48">
        <v>2053</v>
      </c>
      <c r="I45" s="48" t="s">
        <v>15</v>
      </c>
      <c r="J45" s="48" t="s">
        <v>15</v>
      </c>
      <c r="K45" s="48">
        <f t="shared" si="0"/>
        <v>8629</v>
      </c>
      <c r="M45" s="105"/>
    </row>
    <row r="46" spans="1:13">
      <c r="A46" s="64">
        <v>2016</v>
      </c>
      <c r="B46" s="48" t="s">
        <v>15</v>
      </c>
      <c r="C46" s="48" t="s">
        <v>15</v>
      </c>
      <c r="D46" s="48" t="s">
        <v>15</v>
      </c>
      <c r="E46" s="48" t="s">
        <v>15</v>
      </c>
      <c r="F46" s="48">
        <v>1920</v>
      </c>
      <c r="G46" s="48">
        <v>2412</v>
      </c>
      <c r="H46" s="48" t="s">
        <v>15</v>
      </c>
      <c r="I46" s="48" t="s">
        <v>15</v>
      </c>
      <c r="J46" s="48" t="s">
        <v>15</v>
      </c>
      <c r="K46" s="48">
        <f t="shared" si="0"/>
        <v>4332</v>
      </c>
      <c r="M46" s="105"/>
    </row>
    <row r="47" spans="1:13">
      <c r="A47" s="64">
        <v>2017</v>
      </c>
      <c r="B47" s="48" t="s">
        <v>15</v>
      </c>
      <c r="C47" s="48" t="s">
        <v>15</v>
      </c>
      <c r="D47" s="48" t="s">
        <v>15</v>
      </c>
      <c r="E47" s="48">
        <v>587</v>
      </c>
      <c r="F47" s="48">
        <v>2697</v>
      </c>
      <c r="G47" s="48">
        <v>5284</v>
      </c>
      <c r="H47" s="48" t="s">
        <v>15</v>
      </c>
      <c r="I47" s="48" t="s">
        <v>15</v>
      </c>
      <c r="J47" s="48" t="s">
        <v>15</v>
      </c>
      <c r="K47" s="48">
        <f t="shared" si="0"/>
        <v>8568</v>
      </c>
      <c r="M47" s="105"/>
    </row>
    <row r="48" spans="1:13">
      <c r="A48" s="64">
        <v>2018</v>
      </c>
      <c r="B48" s="48" t="s">
        <v>15</v>
      </c>
      <c r="C48" s="48" t="s">
        <v>15</v>
      </c>
      <c r="D48" s="48" t="s">
        <v>15</v>
      </c>
      <c r="E48" s="48">
        <v>380</v>
      </c>
      <c r="F48" s="48">
        <v>1839</v>
      </c>
      <c r="G48" s="48">
        <v>5332</v>
      </c>
      <c r="H48" s="48">
        <v>148</v>
      </c>
      <c r="I48" s="48" t="s">
        <v>15</v>
      </c>
      <c r="J48" s="48" t="s">
        <v>15</v>
      </c>
      <c r="K48" s="48">
        <f>SUM(B48:J48)</f>
        <v>7699</v>
      </c>
      <c r="M48" s="105"/>
    </row>
    <row r="49" spans="1:13">
      <c r="A49" s="64">
        <v>2019</v>
      </c>
      <c r="B49" s="48" t="s">
        <v>15</v>
      </c>
      <c r="C49" s="48" t="s">
        <v>15</v>
      </c>
      <c r="D49" s="48" t="s">
        <v>15</v>
      </c>
      <c r="E49" s="48">
        <v>1334</v>
      </c>
      <c r="F49" s="48">
        <v>5066</v>
      </c>
      <c r="G49" s="48">
        <v>7930</v>
      </c>
      <c r="H49" s="48">
        <v>365</v>
      </c>
      <c r="I49" s="48" t="s">
        <v>15</v>
      </c>
      <c r="J49" s="48" t="s">
        <v>15</v>
      </c>
      <c r="K49" s="48">
        <f t="shared" ref="K49:K53" si="1">SUM(B49:J49)</f>
        <v>14695</v>
      </c>
      <c r="M49" s="105"/>
    </row>
    <row r="50" spans="1:13">
      <c r="A50" s="64">
        <v>2020</v>
      </c>
      <c r="B50" s="48" t="s">
        <v>15</v>
      </c>
      <c r="C50" s="48" t="s">
        <v>15</v>
      </c>
      <c r="D50" s="48" t="s">
        <v>15</v>
      </c>
      <c r="E50" s="48">
        <v>86</v>
      </c>
      <c r="F50" s="48">
        <v>3367</v>
      </c>
      <c r="G50" s="48" t="s">
        <v>15</v>
      </c>
      <c r="H50" s="48" t="s">
        <v>15</v>
      </c>
      <c r="I50" s="48" t="s">
        <v>15</v>
      </c>
      <c r="J50" s="48" t="s">
        <v>15</v>
      </c>
      <c r="K50" s="48">
        <f t="shared" si="1"/>
        <v>3453</v>
      </c>
      <c r="M50" s="105"/>
    </row>
    <row r="51" spans="1:13">
      <c r="A51" s="64">
        <v>2021</v>
      </c>
      <c r="B51" s="48" t="s">
        <v>15</v>
      </c>
      <c r="C51" s="48" t="s">
        <v>15</v>
      </c>
      <c r="D51" s="48" t="s">
        <v>15</v>
      </c>
      <c r="E51" s="48">
        <v>305</v>
      </c>
      <c r="F51" s="48">
        <v>4676</v>
      </c>
      <c r="G51" s="48">
        <v>7873</v>
      </c>
      <c r="H51" s="48" t="s">
        <v>15</v>
      </c>
      <c r="I51" s="48" t="s">
        <v>15</v>
      </c>
      <c r="J51" s="48" t="s">
        <v>15</v>
      </c>
      <c r="K51" s="48">
        <f t="shared" si="1"/>
        <v>12854</v>
      </c>
      <c r="M51" s="105"/>
    </row>
    <row r="52" spans="1:13">
      <c r="A52" s="64">
        <v>2022</v>
      </c>
      <c r="B52" s="48" t="s">
        <v>15</v>
      </c>
      <c r="C52" s="48" t="s">
        <v>15</v>
      </c>
      <c r="D52" s="48" t="s">
        <v>15</v>
      </c>
      <c r="E52" s="48">
        <v>757</v>
      </c>
      <c r="F52" s="48">
        <v>4378</v>
      </c>
      <c r="G52" s="48">
        <v>9428</v>
      </c>
      <c r="H52" s="48">
        <v>2344</v>
      </c>
      <c r="I52" s="48" t="s">
        <v>15</v>
      </c>
      <c r="J52" s="48" t="s">
        <v>15</v>
      </c>
      <c r="K52" s="48">
        <f t="shared" si="1"/>
        <v>16907</v>
      </c>
      <c r="M52" s="105"/>
    </row>
    <row r="53" spans="1:13">
      <c r="A53" s="64">
        <v>2023</v>
      </c>
      <c r="B53" s="48" t="s">
        <v>15</v>
      </c>
      <c r="C53" s="48" t="s">
        <v>15</v>
      </c>
      <c r="D53" s="48" t="s">
        <v>15</v>
      </c>
      <c r="E53" s="48">
        <v>595</v>
      </c>
      <c r="F53" s="48">
        <v>4392</v>
      </c>
      <c r="G53" s="48">
        <v>8439</v>
      </c>
      <c r="H53" s="48">
        <v>2641</v>
      </c>
      <c r="I53" s="48" t="s">
        <v>15</v>
      </c>
      <c r="J53" s="48" t="s">
        <v>15</v>
      </c>
      <c r="K53" s="48">
        <f t="shared" si="1"/>
        <v>16067</v>
      </c>
      <c r="M53" s="105"/>
    </row>
    <row r="54" spans="1:13" ht="11.4">
      <c r="A54" s="64" t="s">
        <v>346</v>
      </c>
      <c r="B54" s="48" t="s">
        <v>15</v>
      </c>
      <c r="C54" s="48" t="s">
        <v>15</v>
      </c>
      <c r="D54" s="48" t="s">
        <v>15</v>
      </c>
      <c r="E54" s="48">
        <v>929</v>
      </c>
      <c r="F54" s="48">
        <v>4701</v>
      </c>
      <c r="G54" s="48">
        <v>6969</v>
      </c>
      <c r="H54" s="48">
        <v>116</v>
      </c>
      <c r="I54" s="48" t="s">
        <v>15</v>
      </c>
      <c r="J54" s="48" t="s">
        <v>15</v>
      </c>
      <c r="K54" s="48">
        <f t="shared" si="0"/>
        <v>12715</v>
      </c>
      <c r="M54" s="105"/>
    </row>
    <row r="56" spans="1:13">
      <c r="A56" s="59" t="s">
        <v>81</v>
      </c>
    </row>
    <row r="57" spans="1:13">
      <c r="A57" s="68">
        <v>1976</v>
      </c>
      <c r="B57" s="48" t="s">
        <v>15</v>
      </c>
      <c r="C57" s="48">
        <v>0</v>
      </c>
      <c r="D57" s="48">
        <v>922</v>
      </c>
      <c r="E57" s="48">
        <v>4962</v>
      </c>
      <c r="F57" s="48">
        <v>14642</v>
      </c>
      <c r="G57" s="48">
        <v>26531</v>
      </c>
      <c r="H57" s="48">
        <v>8557</v>
      </c>
      <c r="I57" s="48">
        <v>659</v>
      </c>
      <c r="J57" s="48">
        <v>61</v>
      </c>
      <c r="K57" s="48">
        <f t="shared" ref="K57:K105" si="2">SUM(B57:J57)</f>
        <v>56334</v>
      </c>
    </row>
    <row r="58" spans="1:13">
      <c r="A58" s="68">
        <v>1977</v>
      </c>
      <c r="B58" s="48" t="s">
        <v>15</v>
      </c>
      <c r="C58" s="48">
        <v>0</v>
      </c>
      <c r="D58" s="48">
        <v>1638</v>
      </c>
      <c r="E58" s="48">
        <v>6055</v>
      </c>
      <c r="F58" s="48">
        <v>19520</v>
      </c>
      <c r="G58" s="48">
        <v>21593</v>
      </c>
      <c r="H58" s="48">
        <v>3407</v>
      </c>
      <c r="I58" s="48">
        <v>42</v>
      </c>
      <c r="J58" s="48" t="s">
        <v>15</v>
      </c>
      <c r="K58" s="48">
        <f t="shared" si="2"/>
        <v>52255</v>
      </c>
    </row>
    <row r="59" spans="1:13">
      <c r="A59" s="68">
        <v>1978</v>
      </c>
      <c r="B59" s="48" t="s">
        <v>15</v>
      </c>
      <c r="C59" s="48">
        <v>0</v>
      </c>
      <c r="D59" s="48">
        <v>1337</v>
      </c>
      <c r="E59" s="48">
        <v>4609</v>
      </c>
      <c r="F59" s="48">
        <v>10525</v>
      </c>
      <c r="G59" s="48">
        <v>11936</v>
      </c>
      <c r="H59" s="48">
        <v>2855</v>
      </c>
      <c r="I59" s="48">
        <v>478</v>
      </c>
      <c r="J59" s="48" t="s">
        <v>15</v>
      </c>
      <c r="K59" s="48">
        <f t="shared" si="2"/>
        <v>31740</v>
      </c>
    </row>
    <row r="60" spans="1:13">
      <c r="A60" s="68">
        <v>1979</v>
      </c>
      <c r="B60" s="48" t="s">
        <v>15</v>
      </c>
      <c r="C60" s="48" t="s">
        <v>15</v>
      </c>
      <c r="D60" s="48">
        <v>937</v>
      </c>
      <c r="E60" s="48">
        <v>3246</v>
      </c>
      <c r="F60" s="48">
        <v>11822</v>
      </c>
      <c r="G60" s="48">
        <v>14461</v>
      </c>
      <c r="H60" s="48">
        <v>557</v>
      </c>
      <c r="I60" s="48" t="s">
        <v>15</v>
      </c>
      <c r="J60" s="48" t="s">
        <v>15</v>
      </c>
      <c r="K60" s="48">
        <f t="shared" si="2"/>
        <v>31023</v>
      </c>
    </row>
    <row r="61" spans="1:13">
      <c r="A61" s="68">
        <v>1980</v>
      </c>
      <c r="B61" s="48" t="s">
        <v>15</v>
      </c>
      <c r="C61" s="48" t="s">
        <v>15</v>
      </c>
      <c r="D61" s="48">
        <v>381</v>
      </c>
      <c r="E61" s="48">
        <v>8509</v>
      </c>
      <c r="F61" s="48">
        <v>17257</v>
      </c>
      <c r="G61" s="48">
        <v>18105</v>
      </c>
      <c r="H61" s="48">
        <v>3585</v>
      </c>
      <c r="I61" s="48" t="s">
        <v>15</v>
      </c>
      <c r="J61" s="48" t="s">
        <v>15</v>
      </c>
      <c r="K61" s="48">
        <f t="shared" si="2"/>
        <v>47837</v>
      </c>
    </row>
    <row r="62" spans="1:13">
      <c r="A62" s="68">
        <v>1981</v>
      </c>
      <c r="B62" s="48" t="s">
        <v>15</v>
      </c>
      <c r="C62" s="48" t="s">
        <v>15</v>
      </c>
      <c r="D62" s="48">
        <v>1275</v>
      </c>
      <c r="E62" s="48">
        <v>2189</v>
      </c>
      <c r="F62" s="48">
        <v>11501</v>
      </c>
      <c r="G62" s="48">
        <v>16480</v>
      </c>
      <c r="H62" s="48">
        <v>6566</v>
      </c>
      <c r="I62" s="48" t="s">
        <v>15</v>
      </c>
      <c r="J62" s="48" t="s">
        <v>15</v>
      </c>
      <c r="K62" s="48">
        <f t="shared" si="2"/>
        <v>38011</v>
      </c>
    </row>
    <row r="63" spans="1:13">
      <c r="A63" s="68">
        <v>1982</v>
      </c>
      <c r="B63" s="48" t="s">
        <v>15</v>
      </c>
      <c r="C63" s="48" t="s">
        <v>15</v>
      </c>
      <c r="D63" s="48">
        <v>80</v>
      </c>
      <c r="E63" s="48">
        <v>2744</v>
      </c>
      <c r="F63" s="48">
        <v>21780</v>
      </c>
      <c r="G63" s="48" t="s">
        <v>15</v>
      </c>
      <c r="H63" s="48" t="s">
        <v>15</v>
      </c>
      <c r="I63" s="48" t="s">
        <v>15</v>
      </c>
      <c r="J63" s="48" t="s">
        <v>15</v>
      </c>
      <c r="K63" s="48">
        <f t="shared" si="2"/>
        <v>24604</v>
      </c>
    </row>
    <row r="64" spans="1:13">
      <c r="A64" s="68">
        <v>1983</v>
      </c>
      <c r="B64" s="48" t="s">
        <v>15</v>
      </c>
      <c r="C64" s="48" t="s">
        <v>15</v>
      </c>
      <c r="D64" s="48" t="s">
        <v>15</v>
      </c>
      <c r="E64" s="48">
        <v>1188</v>
      </c>
      <c r="F64" s="48">
        <v>12649</v>
      </c>
      <c r="G64" s="48">
        <v>7810</v>
      </c>
      <c r="H64" s="48">
        <v>3660</v>
      </c>
      <c r="I64" s="48" t="s">
        <v>15</v>
      </c>
      <c r="J64" s="48" t="s">
        <v>15</v>
      </c>
      <c r="K64" s="48">
        <f t="shared" si="2"/>
        <v>25307</v>
      </c>
    </row>
    <row r="65" spans="1:11">
      <c r="A65" s="68">
        <v>1984</v>
      </c>
      <c r="B65" s="48" t="s">
        <v>15</v>
      </c>
      <c r="C65" s="48" t="s">
        <v>15</v>
      </c>
      <c r="D65" s="48" t="s">
        <v>15</v>
      </c>
      <c r="E65" s="48" t="s">
        <v>15</v>
      </c>
      <c r="F65" s="48">
        <v>11794</v>
      </c>
      <c r="G65" s="48">
        <v>12001</v>
      </c>
      <c r="H65" s="48">
        <v>1215</v>
      </c>
      <c r="I65" s="48" t="s">
        <v>15</v>
      </c>
      <c r="J65" s="48" t="s">
        <v>15</v>
      </c>
      <c r="K65" s="48">
        <f t="shared" si="2"/>
        <v>25010</v>
      </c>
    </row>
    <row r="66" spans="1:11">
      <c r="A66" s="68">
        <v>1985</v>
      </c>
      <c r="B66" s="48" t="s">
        <v>15</v>
      </c>
      <c r="C66" s="48" t="s">
        <v>15</v>
      </c>
      <c r="D66" s="48" t="s">
        <v>15</v>
      </c>
      <c r="E66" s="48" t="s">
        <v>15</v>
      </c>
      <c r="F66" s="48">
        <v>13027</v>
      </c>
      <c r="G66" s="48">
        <v>21716</v>
      </c>
      <c r="H66" s="48">
        <v>2210</v>
      </c>
      <c r="I66" s="48">
        <v>1603</v>
      </c>
      <c r="J66" s="48" t="s">
        <v>15</v>
      </c>
      <c r="K66" s="48">
        <f t="shared" si="2"/>
        <v>38556</v>
      </c>
    </row>
    <row r="67" spans="1:11">
      <c r="A67" s="64">
        <v>1986</v>
      </c>
      <c r="B67" s="48" t="s">
        <v>15</v>
      </c>
      <c r="C67" s="48" t="s">
        <v>15</v>
      </c>
      <c r="D67" s="48" t="s">
        <v>15</v>
      </c>
      <c r="E67" s="48">
        <v>1874</v>
      </c>
      <c r="F67" s="48">
        <v>12965</v>
      </c>
      <c r="G67" s="48">
        <v>3092</v>
      </c>
      <c r="H67" s="91" t="s">
        <v>63</v>
      </c>
      <c r="I67" s="48" t="s">
        <v>63</v>
      </c>
      <c r="J67" s="91" t="s">
        <v>63</v>
      </c>
      <c r="K67" s="48">
        <f t="shared" si="2"/>
        <v>17931</v>
      </c>
    </row>
    <row r="68" spans="1:11">
      <c r="A68" s="64">
        <v>1987</v>
      </c>
      <c r="B68" s="48" t="s">
        <v>15</v>
      </c>
      <c r="C68" s="48" t="s">
        <v>15</v>
      </c>
      <c r="D68" s="48" t="s">
        <v>15</v>
      </c>
      <c r="E68" s="48">
        <v>1834</v>
      </c>
      <c r="F68" s="48">
        <v>12430</v>
      </c>
      <c r="G68" s="48">
        <v>10946</v>
      </c>
      <c r="H68" s="48">
        <v>3841</v>
      </c>
      <c r="I68" s="48" t="s">
        <v>63</v>
      </c>
      <c r="J68" s="48" t="s">
        <v>15</v>
      </c>
      <c r="K68" s="48">
        <f t="shared" si="2"/>
        <v>29051</v>
      </c>
    </row>
    <row r="69" spans="1:11">
      <c r="A69" s="64">
        <v>1988</v>
      </c>
      <c r="B69" s="48" t="s">
        <v>15</v>
      </c>
      <c r="C69" s="48" t="s">
        <v>15</v>
      </c>
      <c r="D69" s="48">
        <v>278</v>
      </c>
      <c r="E69" s="48">
        <v>2107</v>
      </c>
      <c r="F69" s="48">
        <v>9605</v>
      </c>
      <c r="G69" s="48">
        <v>13839</v>
      </c>
      <c r="H69" s="48">
        <v>7429</v>
      </c>
      <c r="I69" s="48" t="s">
        <v>63</v>
      </c>
      <c r="J69" s="48" t="s">
        <v>15</v>
      </c>
      <c r="K69" s="48">
        <f t="shared" si="2"/>
        <v>33258</v>
      </c>
    </row>
    <row r="70" spans="1:11">
      <c r="A70" s="64">
        <v>1989</v>
      </c>
      <c r="B70" s="48" t="s">
        <v>15</v>
      </c>
      <c r="C70" s="48" t="s">
        <v>15</v>
      </c>
      <c r="D70" s="48">
        <v>295</v>
      </c>
      <c r="E70" s="48">
        <v>3026</v>
      </c>
      <c r="F70" s="48">
        <v>15406</v>
      </c>
      <c r="G70" s="48">
        <v>12253</v>
      </c>
      <c r="H70" s="48">
        <v>317</v>
      </c>
      <c r="I70" s="48" t="s">
        <v>63</v>
      </c>
      <c r="J70" s="48" t="s">
        <v>15</v>
      </c>
      <c r="K70" s="48">
        <f t="shared" si="2"/>
        <v>31297</v>
      </c>
    </row>
    <row r="71" spans="1:11">
      <c r="A71" s="64">
        <v>1990</v>
      </c>
      <c r="B71" s="48" t="s">
        <v>15</v>
      </c>
      <c r="C71" s="48" t="s">
        <v>15</v>
      </c>
      <c r="D71" s="48">
        <v>94</v>
      </c>
      <c r="E71" s="48">
        <v>1186</v>
      </c>
      <c r="F71" s="48">
        <v>9908</v>
      </c>
      <c r="G71" s="48">
        <v>16327</v>
      </c>
      <c r="H71" s="48">
        <v>5981</v>
      </c>
      <c r="I71" s="48" t="s">
        <v>63</v>
      </c>
      <c r="J71" s="48" t="s">
        <v>15</v>
      </c>
      <c r="K71" s="48">
        <f t="shared" si="2"/>
        <v>33496</v>
      </c>
    </row>
    <row r="72" spans="1:11">
      <c r="A72" s="64">
        <v>1991</v>
      </c>
      <c r="B72" s="48" t="s">
        <v>15</v>
      </c>
      <c r="C72" s="48" t="s">
        <v>15</v>
      </c>
      <c r="D72" s="48">
        <v>426</v>
      </c>
      <c r="E72" s="48">
        <v>3990</v>
      </c>
      <c r="F72" s="48">
        <v>16608</v>
      </c>
      <c r="G72" s="48" t="s">
        <v>15</v>
      </c>
      <c r="H72" s="48" t="s">
        <v>15</v>
      </c>
      <c r="I72" s="48" t="s">
        <v>63</v>
      </c>
      <c r="J72" s="48" t="s">
        <v>15</v>
      </c>
      <c r="K72" s="48">
        <f t="shared" si="2"/>
        <v>21024</v>
      </c>
    </row>
    <row r="73" spans="1:11">
      <c r="A73" s="64">
        <v>1992</v>
      </c>
      <c r="B73" s="48" t="s">
        <v>15</v>
      </c>
      <c r="C73" s="48" t="s">
        <v>15</v>
      </c>
      <c r="D73" s="48">
        <v>1172</v>
      </c>
      <c r="E73" s="48">
        <v>3418</v>
      </c>
      <c r="F73" s="48">
        <v>11657</v>
      </c>
      <c r="G73" s="48">
        <v>7053</v>
      </c>
      <c r="H73" s="48">
        <v>2835</v>
      </c>
      <c r="I73" s="48" t="s">
        <v>63</v>
      </c>
      <c r="J73" s="48" t="s">
        <v>15</v>
      </c>
      <c r="K73" s="48">
        <f t="shared" si="2"/>
        <v>26135</v>
      </c>
    </row>
    <row r="74" spans="1:11">
      <c r="A74" s="64">
        <v>1993</v>
      </c>
      <c r="B74" s="48" t="s">
        <v>15</v>
      </c>
      <c r="C74" s="48" t="s">
        <v>15</v>
      </c>
      <c r="D74" s="48">
        <v>797</v>
      </c>
      <c r="E74" s="48">
        <v>195</v>
      </c>
      <c r="F74" s="48">
        <v>3091</v>
      </c>
      <c r="G74" s="48">
        <v>1488</v>
      </c>
      <c r="H74" s="48" t="s">
        <v>63</v>
      </c>
      <c r="I74" s="48" t="s">
        <v>63</v>
      </c>
      <c r="J74" s="48" t="s">
        <v>15</v>
      </c>
      <c r="K74" s="48">
        <f t="shared" si="2"/>
        <v>5571</v>
      </c>
    </row>
    <row r="75" spans="1:11">
      <c r="A75" s="64">
        <v>1994</v>
      </c>
      <c r="B75" s="48" t="s">
        <v>15</v>
      </c>
      <c r="C75" s="48" t="s">
        <v>15</v>
      </c>
      <c r="D75" s="48">
        <v>603</v>
      </c>
      <c r="E75" s="48">
        <v>931</v>
      </c>
      <c r="F75" s="48" t="s">
        <v>15</v>
      </c>
      <c r="G75" s="48" t="s">
        <v>15</v>
      </c>
      <c r="H75" s="48" t="s">
        <v>15</v>
      </c>
      <c r="I75" s="48">
        <v>8749</v>
      </c>
      <c r="J75" s="48">
        <v>3</v>
      </c>
      <c r="K75" s="48">
        <f t="shared" si="2"/>
        <v>10286</v>
      </c>
    </row>
    <row r="76" spans="1:11">
      <c r="A76" s="64">
        <v>1995</v>
      </c>
      <c r="B76" s="48" t="s">
        <v>15</v>
      </c>
      <c r="C76" s="48" t="s">
        <v>15</v>
      </c>
      <c r="D76" s="48">
        <v>644</v>
      </c>
      <c r="E76" s="48">
        <v>76</v>
      </c>
      <c r="F76" s="48" t="s">
        <v>15</v>
      </c>
      <c r="G76" s="48" t="s">
        <v>15</v>
      </c>
      <c r="H76" s="48">
        <v>1314</v>
      </c>
      <c r="I76" s="48">
        <v>1008</v>
      </c>
      <c r="J76" s="48">
        <v>788</v>
      </c>
      <c r="K76" s="48">
        <f t="shared" si="2"/>
        <v>3830</v>
      </c>
    </row>
    <row r="77" spans="1:11">
      <c r="A77" s="64">
        <v>1996</v>
      </c>
      <c r="B77" s="48" t="s">
        <v>15</v>
      </c>
      <c r="C77" s="48" t="s">
        <v>15</v>
      </c>
      <c r="D77" s="48">
        <v>762</v>
      </c>
      <c r="E77" s="48">
        <v>118</v>
      </c>
      <c r="F77" s="48">
        <v>44</v>
      </c>
      <c r="G77" s="48">
        <v>464</v>
      </c>
      <c r="H77" s="48">
        <v>3655</v>
      </c>
      <c r="I77" s="48">
        <v>3255</v>
      </c>
      <c r="J77" s="48" t="s">
        <v>15</v>
      </c>
      <c r="K77" s="48">
        <f t="shared" si="2"/>
        <v>8298</v>
      </c>
    </row>
    <row r="78" spans="1:11">
      <c r="A78" s="64">
        <v>1997</v>
      </c>
      <c r="B78" s="48" t="s">
        <v>15</v>
      </c>
      <c r="C78" s="48">
        <v>0</v>
      </c>
      <c r="D78" s="48">
        <v>36</v>
      </c>
      <c r="E78" s="48">
        <v>94</v>
      </c>
      <c r="F78" s="48">
        <v>8</v>
      </c>
      <c r="G78" s="48">
        <v>366</v>
      </c>
      <c r="H78" s="48">
        <v>1418</v>
      </c>
      <c r="I78" s="48">
        <v>1673</v>
      </c>
      <c r="J78" s="48" t="s">
        <v>63</v>
      </c>
      <c r="K78" s="48">
        <f t="shared" si="2"/>
        <v>3595</v>
      </c>
    </row>
    <row r="79" spans="1:11">
      <c r="A79" s="64">
        <v>1998</v>
      </c>
      <c r="B79" s="48" t="s">
        <v>15</v>
      </c>
      <c r="C79" s="48">
        <v>0</v>
      </c>
      <c r="D79" s="48">
        <v>609</v>
      </c>
      <c r="E79" s="48">
        <v>59</v>
      </c>
      <c r="F79" s="48">
        <v>11</v>
      </c>
      <c r="G79" s="48">
        <v>258</v>
      </c>
      <c r="H79" s="48">
        <v>2256</v>
      </c>
      <c r="I79" s="48">
        <v>2900</v>
      </c>
      <c r="J79" s="48" t="s">
        <v>63</v>
      </c>
      <c r="K79" s="48">
        <f t="shared" si="2"/>
        <v>6093</v>
      </c>
    </row>
    <row r="80" spans="1:11">
      <c r="A80" s="64">
        <v>1999</v>
      </c>
      <c r="B80" s="48" t="s">
        <v>15</v>
      </c>
      <c r="C80" s="48">
        <v>6</v>
      </c>
      <c r="D80" s="48">
        <v>643</v>
      </c>
      <c r="E80" s="48">
        <v>129</v>
      </c>
      <c r="F80" s="48">
        <v>3427</v>
      </c>
      <c r="G80" s="48">
        <v>253</v>
      </c>
      <c r="H80" s="48">
        <v>3126</v>
      </c>
      <c r="I80" s="48">
        <v>3469</v>
      </c>
      <c r="J80" s="48">
        <v>104</v>
      </c>
      <c r="K80" s="48">
        <f t="shared" si="2"/>
        <v>11157</v>
      </c>
    </row>
    <row r="81" spans="1:11">
      <c r="A81" s="64">
        <v>2000</v>
      </c>
      <c r="B81" s="48" t="s">
        <v>15</v>
      </c>
      <c r="C81" s="48">
        <v>14</v>
      </c>
      <c r="D81" s="48">
        <v>397</v>
      </c>
      <c r="E81" s="48">
        <v>108</v>
      </c>
      <c r="F81" s="48">
        <v>3763</v>
      </c>
      <c r="G81" s="48">
        <v>388</v>
      </c>
      <c r="H81" s="48">
        <v>3405</v>
      </c>
      <c r="I81" s="48">
        <v>3176</v>
      </c>
      <c r="J81" s="48">
        <v>235</v>
      </c>
      <c r="K81" s="48">
        <f t="shared" si="2"/>
        <v>11486</v>
      </c>
    </row>
    <row r="82" spans="1:11">
      <c r="A82" s="64">
        <v>2001</v>
      </c>
      <c r="B82" s="48" t="s">
        <v>15</v>
      </c>
      <c r="C82" s="48">
        <v>0</v>
      </c>
      <c r="D82" s="48">
        <v>526</v>
      </c>
      <c r="E82" s="48">
        <v>2827</v>
      </c>
      <c r="F82" s="48">
        <v>7278</v>
      </c>
      <c r="G82" s="48">
        <v>895</v>
      </c>
      <c r="H82" s="48">
        <v>2747</v>
      </c>
      <c r="I82" s="48">
        <v>2051</v>
      </c>
      <c r="J82" s="48">
        <v>162</v>
      </c>
      <c r="K82" s="48">
        <f t="shared" si="2"/>
        <v>16486</v>
      </c>
    </row>
    <row r="83" spans="1:11">
      <c r="A83" s="64">
        <v>2002</v>
      </c>
      <c r="B83" s="48" t="s">
        <v>15</v>
      </c>
      <c r="C83" s="48">
        <v>11</v>
      </c>
      <c r="D83" s="48">
        <v>386</v>
      </c>
      <c r="E83" s="48">
        <v>360</v>
      </c>
      <c r="F83" s="48">
        <v>7005</v>
      </c>
      <c r="G83" s="48">
        <v>4787</v>
      </c>
      <c r="H83" s="48">
        <v>5041</v>
      </c>
      <c r="I83" s="48">
        <v>6767</v>
      </c>
      <c r="J83" s="48">
        <v>50</v>
      </c>
      <c r="K83" s="48">
        <f t="shared" si="2"/>
        <v>24407</v>
      </c>
    </row>
    <row r="84" spans="1:11">
      <c r="A84" s="64">
        <v>2003</v>
      </c>
      <c r="B84" s="48">
        <v>21</v>
      </c>
      <c r="C84" s="48">
        <v>5</v>
      </c>
      <c r="D84" s="48">
        <v>435</v>
      </c>
      <c r="E84" s="48">
        <v>1860</v>
      </c>
      <c r="F84" s="48">
        <v>11990</v>
      </c>
      <c r="G84" s="48">
        <v>5450</v>
      </c>
      <c r="H84" s="48">
        <v>4819</v>
      </c>
      <c r="I84" s="48">
        <v>3019</v>
      </c>
      <c r="J84" s="48">
        <v>395</v>
      </c>
      <c r="K84" s="48">
        <f t="shared" si="2"/>
        <v>27994</v>
      </c>
    </row>
    <row r="85" spans="1:11">
      <c r="A85" s="64">
        <v>2004</v>
      </c>
      <c r="B85" s="48">
        <v>8</v>
      </c>
      <c r="C85" s="48">
        <v>94</v>
      </c>
      <c r="D85" s="48">
        <v>397</v>
      </c>
      <c r="E85" s="48">
        <v>2849</v>
      </c>
      <c r="F85" s="48">
        <v>11855</v>
      </c>
      <c r="G85" s="48">
        <v>6729</v>
      </c>
      <c r="H85" s="48">
        <v>4442</v>
      </c>
      <c r="I85" s="48">
        <v>2647</v>
      </c>
      <c r="J85" s="48">
        <v>291</v>
      </c>
      <c r="K85" s="48">
        <f t="shared" si="2"/>
        <v>29312</v>
      </c>
    </row>
    <row r="86" spans="1:11">
      <c r="A86" s="64">
        <v>2005</v>
      </c>
      <c r="B86" s="48">
        <v>28</v>
      </c>
      <c r="C86" s="48">
        <v>66</v>
      </c>
      <c r="D86" s="48">
        <v>463</v>
      </c>
      <c r="E86" s="48">
        <v>2318</v>
      </c>
      <c r="F86" s="48">
        <v>3216</v>
      </c>
      <c r="G86" s="48">
        <v>1622</v>
      </c>
      <c r="H86" s="48">
        <v>3799</v>
      </c>
      <c r="I86" s="48">
        <v>599</v>
      </c>
      <c r="J86" s="48">
        <v>12</v>
      </c>
      <c r="K86" s="48">
        <f t="shared" si="2"/>
        <v>12123</v>
      </c>
    </row>
    <row r="87" spans="1:11">
      <c r="A87" s="64">
        <v>2006</v>
      </c>
      <c r="B87" s="48">
        <v>2</v>
      </c>
      <c r="C87" s="48">
        <v>16</v>
      </c>
      <c r="D87" s="48">
        <v>388</v>
      </c>
      <c r="E87" s="48">
        <v>1339</v>
      </c>
      <c r="F87" s="48">
        <v>3183</v>
      </c>
      <c r="G87" s="48">
        <v>1294</v>
      </c>
      <c r="H87" s="48">
        <v>4605</v>
      </c>
      <c r="I87" s="48">
        <v>4988</v>
      </c>
      <c r="J87" s="48">
        <v>98</v>
      </c>
      <c r="K87" s="48">
        <f t="shared" si="2"/>
        <v>15913</v>
      </c>
    </row>
    <row r="88" spans="1:11">
      <c r="A88" s="64">
        <v>2007</v>
      </c>
      <c r="B88" s="48" t="s">
        <v>15</v>
      </c>
      <c r="C88" s="48">
        <v>16</v>
      </c>
      <c r="D88" s="48">
        <v>830</v>
      </c>
      <c r="E88" s="48">
        <v>1751</v>
      </c>
      <c r="F88" s="48">
        <v>4599</v>
      </c>
      <c r="G88" s="48">
        <v>8105</v>
      </c>
      <c r="H88" s="48">
        <v>3478</v>
      </c>
      <c r="I88" s="48">
        <v>2286</v>
      </c>
      <c r="J88" s="91" t="s">
        <v>63</v>
      </c>
      <c r="K88" s="48">
        <f t="shared" si="2"/>
        <v>21065</v>
      </c>
    </row>
    <row r="89" spans="1:11">
      <c r="A89" s="64">
        <v>2008</v>
      </c>
      <c r="B89" s="48" t="s">
        <v>15</v>
      </c>
      <c r="C89" s="48" t="s">
        <v>15</v>
      </c>
      <c r="D89" s="48" t="s">
        <v>15</v>
      </c>
      <c r="E89" s="48">
        <v>643</v>
      </c>
      <c r="F89" s="48">
        <v>1267</v>
      </c>
      <c r="G89" s="48">
        <v>1224</v>
      </c>
      <c r="H89" s="48">
        <v>3623</v>
      </c>
      <c r="I89" s="48">
        <v>2348</v>
      </c>
      <c r="J89" s="91" t="s">
        <v>63</v>
      </c>
      <c r="K89" s="48">
        <f t="shared" si="2"/>
        <v>9105</v>
      </c>
    </row>
    <row r="90" spans="1:11">
      <c r="A90" s="64">
        <v>2009</v>
      </c>
      <c r="B90" s="48" t="s">
        <v>15</v>
      </c>
      <c r="C90" s="48" t="s">
        <v>15</v>
      </c>
      <c r="D90" s="48" t="s">
        <v>15</v>
      </c>
      <c r="E90" s="48">
        <v>980</v>
      </c>
      <c r="F90" s="48">
        <v>10472</v>
      </c>
      <c r="G90" s="48">
        <v>7125</v>
      </c>
      <c r="H90" s="48">
        <v>1772</v>
      </c>
      <c r="I90" s="48">
        <v>2009</v>
      </c>
      <c r="J90" s="48" t="s">
        <v>15</v>
      </c>
      <c r="K90" s="48">
        <f t="shared" si="2"/>
        <v>22358</v>
      </c>
    </row>
    <row r="91" spans="1:11">
      <c r="A91" s="64">
        <v>2010</v>
      </c>
      <c r="B91" s="48" t="s">
        <v>15</v>
      </c>
      <c r="C91" s="48" t="s">
        <v>15</v>
      </c>
      <c r="D91" s="48">
        <v>126</v>
      </c>
      <c r="E91" s="48">
        <v>1159</v>
      </c>
      <c r="F91" s="48">
        <v>3831</v>
      </c>
      <c r="G91" s="48">
        <v>3622</v>
      </c>
      <c r="H91" s="48">
        <v>3718</v>
      </c>
      <c r="I91" s="48">
        <v>1048</v>
      </c>
      <c r="J91" s="48" t="s">
        <v>15</v>
      </c>
      <c r="K91" s="48">
        <f t="shared" si="2"/>
        <v>13504</v>
      </c>
    </row>
    <row r="92" spans="1:11">
      <c r="A92" s="64">
        <v>2011</v>
      </c>
      <c r="B92" s="48">
        <v>0</v>
      </c>
      <c r="C92" s="48">
        <v>50</v>
      </c>
      <c r="D92" s="48">
        <v>143</v>
      </c>
      <c r="E92" s="48">
        <v>936</v>
      </c>
      <c r="F92" s="48">
        <v>3771</v>
      </c>
      <c r="G92" s="48">
        <v>2968</v>
      </c>
      <c r="H92" s="48">
        <v>3730</v>
      </c>
      <c r="I92" s="48">
        <v>1240</v>
      </c>
      <c r="J92" s="48" t="s">
        <v>15</v>
      </c>
      <c r="K92" s="48">
        <f t="shared" si="2"/>
        <v>12838</v>
      </c>
    </row>
    <row r="93" spans="1:11">
      <c r="A93" s="64">
        <v>2012</v>
      </c>
      <c r="B93" s="48">
        <v>0</v>
      </c>
      <c r="C93" s="48">
        <v>38</v>
      </c>
      <c r="D93" s="48">
        <v>565</v>
      </c>
      <c r="E93" s="48">
        <v>830</v>
      </c>
      <c r="F93" s="48">
        <v>2372</v>
      </c>
      <c r="G93" s="48">
        <v>2941</v>
      </c>
      <c r="H93" s="48">
        <v>4132</v>
      </c>
      <c r="I93" s="48">
        <v>1521</v>
      </c>
      <c r="J93" s="48" t="s">
        <v>15</v>
      </c>
      <c r="K93" s="48">
        <f t="shared" si="2"/>
        <v>12399</v>
      </c>
    </row>
    <row r="94" spans="1:11">
      <c r="A94" s="64">
        <v>2013</v>
      </c>
      <c r="B94" s="48">
        <v>2</v>
      </c>
      <c r="C94" s="48">
        <v>78</v>
      </c>
      <c r="D94" s="48">
        <v>371</v>
      </c>
      <c r="E94" s="48">
        <v>656</v>
      </c>
      <c r="F94" s="48">
        <v>3166</v>
      </c>
      <c r="G94" s="48">
        <v>2620</v>
      </c>
      <c r="H94" s="48">
        <v>3321</v>
      </c>
      <c r="I94" s="48">
        <v>3942</v>
      </c>
      <c r="J94" s="48" t="s">
        <v>15</v>
      </c>
      <c r="K94" s="48">
        <f t="shared" si="2"/>
        <v>14156</v>
      </c>
    </row>
    <row r="95" spans="1:11">
      <c r="A95" s="64">
        <v>2014</v>
      </c>
      <c r="B95" s="48">
        <v>0</v>
      </c>
      <c r="C95" s="48">
        <v>7</v>
      </c>
      <c r="D95" s="48">
        <v>1052</v>
      </c>
      <c r="E95" s="48">
        <v>1110</v>
      </c>
      <c r="F95" s="48">
        <v>9027</v>
      </c>
      <c r="G95" s="48">
        <v>4657</v>
      </c>
      <c r="H95" s="48">
        <v>8066</v>
      </c>
      <c r="I95" s="48">
        <v>1305</v>
      </c>
      <c r="J95" s="48" t="s">
        <v>15</v>
      </c>
      <c r="K95" s="48">
        <f t="shared" si="2"/>
        <v>25224</v>
      </c>
    </row>
    <row r="96" spans="1:11">
      <c r="A96" s="64">
        <v>2015</v>
      </c>
      <c r="B96" s="48">
        <v>0</v>
      </c>
      <c r="C96" s="48">
        <v>42</v>
      </c>
      <c r="D96" s="48">
        <v>919</v>
      </c>
      <c r="E96" s="48">
        <v>485</v>
      </c>
      <c r="F96" s="48">
        <v>3259</v>
      </c>
      <c r="G96" s="48">
        <v>2097</v>
      </c>
      <c r="H96" s="48">
        <v>6463</v>
      </c>
      <c r="I96" s="48">
        <v>2217</v>
      </c>
      <c r="J96" s="48" t="s">
        <v>15</v>
      </c>
      <c r="K96" s="48">
        <f t="shared" si="2"/>
        <v>15482</v>
      </c>
    </row>
    <row r="97" spans="1:11">
      <c r="A97" s="64">
        <v>2016</v>
      </c>
      <c r="B97" s="48">
        <v>14</v>
      </c>
      <c r="C97" s="48">
        <v>4</v>
      </c>
      <c r="D97" s="48">
        <v>838</v>
      </c>
      <c r="E97" s="48">
        <v>1578</v>
      </c>
      <c r="F97" s="48">
        <v>1657</v>
      </c>
      <c r="G97" s="48">
        <v>855</v>
      </c>
      <c r="H97" s="48">
        <v>5505</v>
      </c>
      <c r="I97" s="48">
        <v>530</v>
      </c>
      <c r="J97" s="48" t="s">
        <v>15</v>
      </c>
      <c r="K97" s="48">
        <f t="shared" si="2"/>
        <v>10981</v>
      </c>
    </row>
    <row r="98" spans="1:11">
      <c r="A98" s="64">
        <v>2017</v>
      </c>
      <c r="B98" s="48">
        <v>0</v>
      </c>
      <c r="C98" s="48">
        <v>12</v>
      </c>
      <c r="D98" s="48">
        <v>335</v>
      </c>
      <c r="E98" s="48">
        <v>692</v>
      </c>
      <c r="F98" s="48">
        <v>2161</v>
      </c>
      <c r="G98" s="48">
        <v>2039</v>
      </c>
      <c r="H98" s="48">
        <v>3100</v>
      </c>
      <c r="I98" s="48">
        <v>292</v>
      </c>
      <c r="J98" s="48" t="s">
        <v>15</v>
      </c>
      <c r="K98" s="48">
        <f t="shared" si="2"/>
        <v>8631</v>
      </c>
    </row>
    <row r="99" spans="1:11">
      <c r="A99" s="64">
        <v>2018</v>
      </c>
      <c r="B99" s="48">
        <v>0</v>
      </c>
      <c r="C99" s="48">
        <v>0</v>
      </c>
      <c r="D99" s="48">
        <v>354</v>
      </c>
      <c r="E99" s="48">
        <v>332</v>
      </c>
      <c r="F99" s="48">
        <v>1533</v>
      </c>
      <c r="G99" s="48">
        <v>4541</v>
      </c>
      <c r="H99" s="48">
        <v>3670</v>
      </c>
      <c r="I99" s="48">
        <v>829</v>
      </c>
      <c r="J99" s="48" t="s">
        <v>15</v>
      </c>
      <c r="K99" s="48">
        <f>SUM(B99:J99)</f>
        <v>11259</v>
      </c>
    </row>
    <row r="100" spans="1:11">
      <c r="A100" s="64">
        <v>2019</v>
      </c>
      <c r="B100" s="48">
        <v>0</v>
      </c>
      <c r="C100" s="48">
        <v>0</v>
      </c>
      <c r="D100" s="48">
        <v>293</v>
      </c>
      <c r="E100" s="48">
        <v>2061</v>
      </c>
      <c r="F100" s="48">
        <v>8113</v>
      </c>
      <c r="G100" s="48">
        <v>6440</v>
      </c>
      <c r="H100" s="48">
        <v>2725</v>
      </c>
      <c r="I100" s="48">
        <v>1470</v>
      </c>
      <c r="J100" s="48" t="s">
        <v>15</v>
      </c>
      <c r="K100" s="48">
        <f t="shared" ref="K100:K104" si="3">SUM(B100:J100)</f>
        <v>21102</v>
      </c>
    </row>
    <row r="101" spans="1:11">
      <c r="A101" s="64">
        <v>2020</v>
      </c>
      <c r="B101" s="48">
        <v>8</v>
      </c>
      <c r="C101" s="48">
        <v>0</v>
      </c>
      <c r="D101" s="48">
        <v>111</v>
      </c>
      <c r="E101" s="48">
        <v>234</v>
      </c>
      <c r="F101" s="48">
        <v>4133</v>
      </c>
      <c r="G101" s="48">
        <v>3072</v>
      </c>
      <c r="H101" s="48">
        <v>4243</v>
      </c>
      <c r="I101" s="48">
        <v>1404</v>
      </c>
      <c r="J101" s="48" t="s">
        <v>15</v>
      </c>
      <c r="K101" s="48">
        <f t="shared" si="3"/>
        <v>13205</v>
      </c>
    </row>
    <row r="102" spans="1:11">
      <c r="A102" s="64">
        <v>2021</v>
      </c>
      <c r="B102" s="48">
        <v>0</v>
      </c>
      <c r="C102" s="48">
        <v>25</v>
      </c>
      <c r="D102" s="48">
        <v>567</v>
      </c>
      <c r="E102" s="48">
        <v>973</v>
      </c>
      <c r="F102" s="48">
        <v>8109</v>
      </c>
      <c r="G102" s="48">
        <v>4893</v>
      </c>
      <c r="H102" s="48">
        <v>3945</v>
      </c>
      <c r="I102" s="48">
        <v>172</v>
      </c>
      <c r="J102" s="48" t="s">
        <v>15</v>
      </c>
      <c r="K102" s="48">
        <f t="shared" si="3"/>
        <v>18684</v>
      </c>
    </row>
    <row r="103" spans="1:11">
      <c r="A103" s="64">
        <v>2022</v>
      </c>
      <c r="B103" s="48">
        <v>0</v>
      </c>
      <c r="C103" s="48">
        <v>14</v>
      </c>
      <c r="D103" s="48">
        <v>394</v>
      </c>
      <c r="E103" s="48">
        <v>2479</v>
      </c>
      <c r="F103" s="48">
        <v>5914</v>
      </c>
      <c r="G103" s="48">
        <v>4921</v>
      </c>
      <c r="H103" s="48">
        <v>6471</v>
      </c>
      <c r="I103" s="48">
        <v>774</v>
      </c>
      <c r="J103" s="48" t="s">
        <v>15</v>
      </c>
      <c r="K103" s="48">
        <f t="shared" si="3"/>
        <v>20967</v>
      </c>
    </row>
    <row r="104" spans="1:11">
      <c r="A104" s="64">
        <v>2023</v>
      </c>
      <c r="B104" s="48" t="s">
        <v>15</v>
      </c>
      <c r="C104" s="48" t="s">
        <v>15</v>
      </c>
      <c r="D104" s="48">
        <v>7</v>
      </c>
      <c r="E104" s="48">
        <v>701</v>
      </c>
      <c r="F104" s="48">
        <v>5760</v>
      </c>
      <c r="G104" s="48">
        <v>4025</v>
      </c>
      <c r="H104" s="48">
        <v>5035</v>
      </c>
      <c r="I104" s="48">
        <v>264</v>
      </c>
      <c r="J104" s="48" t="s">
        <v>15</v>
      </c>
      <c r="K104" s="48">
        <f t="shared" si="3"/>
        <v>15792</v>
      </c>
    </row>
    <row r="105" spans="1:11" ht="11.4">
      <c r="A105" s="64" t="s">
        <v>346</v>
      </c>
      <c r="B105" s="48">
        <v>2</v>
      </c>
      <c r="C105" s="48">
        <v>51</v>
      </c>
      <c r="D105" s="48">
        <v>536</v>
      </c>
      <c r="E105" s="48">
        <v>1816</v>
      </c>
      <c r="F105" s="48">
        <v>3769</v>
      </c>
      <c r="G105" s="48">
        <v>5502</v>
      </c>
      <c r="H105" s="48">
        <v>4369</v>
      </c>
      <c r="I105" s="48">
        <v>761</v>
      </c>
      <c r="J105" s="48" t="s">
        <v>15</v>
      </c>
      <c r="K105" s="48">
        <f t="shared" si="2"/>
        <v>16806</v>
      </c>
    </row>
    <row r="107" spans="1:11">
      <c r="A107" s="59" t="s">
        <v>82</v>
      </c>
    </row>
    <row r="108" spans="1:11">
      <c r="A108" s="68">
        <v>1976</v>
      </c>
      <c r="B108" s="48" t="s">
        <v>15</v>
      </c>
      <c r="C108" s="48">
        <v>0</v>
      </c>
      <c r="D108" s="48">
        <v>3673</v>
      </c>
      <c r="E108" s="48">
        <v>22309</v>
      </c>
      <c r="F108" s="48">
        <v>34620</v>
      </c>
      <c r="G108" s="48">
        <v>56329</v>
      </c>
      <c r="H108" s="48">
        <v>14172</v>
      </c>
      <c r="I108" s="48">
        <v>633</v>
      </c>
      <c r="J108" s="48">
        <v>46</v>
      </c>
      <c r="K108" s="48">
        <f t="shared" ref="K108:K156" si="4">SUM(B108:J108)</f>
        <v>131782</v>
      </c>
    </row>
    <row r="109" spans="1:11">
      <c r="A109" s="68">
        <v>1977</v>
      </c>
      <c r="B109" s="48" t="s">
        <v>15</v>
      </c>
      <c r="C109" s="48">
        <v>0</v>
      </c>
      <c r="D109" s="48">
        <v>1809</v>
      </c>
      <c r="E109" s="48">
        <v>9270</v>
      </c>
      <c r="F109" s="48">
        <v>35513</v>
      </c>
      <c r="G109" s="48">
        <v>29909</v>
      </c>
      <c r="H109" s="48">
        <v>7903</v>
      </c>
      <c r="I109" s="48">
        <v>339</v>
      </c>
      <c r="J109" s="48" t="s">
        <v>15</v>
      </c>
      <c r="K109" s="48">
        <f t="shared" si="4"/>
        <v>84743</v>
      </c>
    </row>
    <row r="110" spans="1:11">
      <c r="A110" s="68">
        <v>1978</v>
      </c>
      <c r="B110" s="48" t="s">
        <v>15</v>
      </c>
      <c r="C110" s="48">
        <v>0</v>
      </c>
      <c r="D110" s="48">
        <v>4142</v>
      </c>
      <c r="E110" s="48">
        <v>17391</v>
      </c>
      <c r="F110" s="48">
        <v>46868</v>
      </c>
      <c r="G110" s="48">
        <v>36531</v>
      </c>
      <c r="H110" s="48">
        <v>7980</v>
      </c>
      <c r="I110" s="48">
        <v>2644</v>
      </c>
      <c r="J110" s="48" t="s">
        <v>15</v>
      </c>
      <c r="K110" s="48">
        <f t="shared" si="4"/>
        <v>115556</v>
      </c>
    </row>
    <row r="111" spans="1:11">
      <c r="A111" s="68">
        <v>1979</v>
      </c>
      <c r="B111" s="48" t="s">
        <v>15</v>
      </c>
      <c r="C111" s="48" t="s">
        <v>15</v>
      </c>
      <c r="D111" s="48">
        <v>2042</v>
      </c>
      <c r="E111" s="48">
        <v>8170</v>
      </c>
      <c r="F111" s="48">
        <v>33235</v>
      </c>
      <c r="G111" s="48">
        <v>28746</v>
      </c>
      <c r="H111" s="48">
        <v>238</v>
      </c>
      <c r="I111" s="48" t="s">
        <v>15</v>
      </c>
      <c r="J111" s="48" t="s">
        <v>15</v>
      </c>
      <c r="K111" s="48">
        <f t="shared" si="4"/>
        <v>72431</v>
      </c>
    </row>
    <row r="112" spans="1:11">
      <c r="A112" s="68">
        <v>1980</v>
      </c>
      <c r="B112" s="48" t="s">
        <v>15</v>
      </c>
      <c r="C112" s="48" t="s">
        <v>15</v>
      </c>
      <c r="D112" s="48">
        <v>1763</v>
      </c>
      <c r="E112" s="48">
        <v>16743</v>
      </c>
      <c r="F112" s="48">
        <v>38971</v>
      </c>
      <c r="G112" s="48">
        <v>22614</v>
      </c>
      <c r="H112" s="48">
        <v>3774</v>
      </c>
      <c r="I112" s="48" t="s">
        <v>63</v>
      </c>
      <c r="J112" s="48" t="s">
        <v>15</v>
      </c>
      <c r="K112" s="48">
        <f t="shared" si="4"/>
        <v>83865</v>
      </c>
    </row>
    <row r="113" spans="1:11">
      <c r="A113" s="68">
        <v>1981</v>
      </c>
      <c r="B113" s="48" t="s">
        <v>15</v>
      </c>
      <c r="C113" s="48" t="s">
        <v>15</v>
      </c>
      <c r="D113" s="48">
        <v>2282</v>
      </c>
      <c r="E113" s="48">
        <v>8244</v>
      </c>
      <c r="F113" s="48">
        <v>27630</v>
      </c>
      <c r="G113" s="48">
        <v>31722</v>
      </c>
      <c r="H113" s="48">
        <v>7464</v>
      </c>
      <c r="I113" s="48" t="s">
        <v>63</v>
      </c>
      <c r="J113" s="48" t="s">
        <v>15</v>
      </c>
      <c r="K113" s="48">
        <f t="shared" si="4"/>
        <v>77342</v>
      </c>
    </row>
    <row r="114" spans="1:11">
      <c r="A114" s="68">
        <v>1982</v>
      </c>
      <c r="B114" s="48" t="s">
        <v>15</v>
      </c>
      <c r="C114" s="48" t="s">
        <v>15</v>
      </c>
      <c r="D114" s="48">
        <v>191</v>
      </c>
      <c r="E114" s="48">
        <v>7310</v>
      </c>
      <c r="F114" s="48">
        <v>45979</v>
      </c>
      <c r="G114" s="48" t="s">
        <v>15</v>
      </c>
      <c r="H114" s="48" t="s">
        <v>15</v>
      </c>
      <c r="I114" s="48" t="s">
        <v>15</v>
      </c>
      <c r="J114" s="48" t="s">
        <v>15</v>
      </c>
      <c r="K114" s="48">
        <f t="shared" si="4"/>
        <v>53480</v>
      </c>
    </row>
    <row r="115" spans="1:11">
      <c r="A115" s="68">
        <v>1983</v>
      </c>
      <c r="B115" s="48" t="s">
        <v>15</v>
      </c>
      <c r="C115" s="48" t="s">
        <v>15</v>
      </c>
      <c r="D115" s="48" t="s">
        <v>15</v>
      </c>
      <c r="E115" s="48">
        <v>3594</v>
      </c>
      <c r="F115" s="48">
        <v>22844</v>
      </c>
      <c r="G115" s="48">
        <v>10934</v>
      </c>
      <c r="H115" s="48">
        <v>5187</v>
      </c>
      <c r="I115" s="48" t="s">
        <v>15</v>
      </c>
      <c r="J115" s="48" t="s">
        <v>15</v>
      </c>
      <c r="K115" s="48">
        <f t="shared" si="4"/>
        <v>42559</v>
      </c>
    </row>
    <row r="116" spans="1:11">
      <c r="A116" s="68">
        <v>1984</v>
      </c>
      <c r="B116" s="48" t="s">
        <v>15</v>
      </c>
      <c r="C116" s="48" t="s">
        <v>15</v>
      </c>
      <c r="D116" s="48" t="s">
        <v>15</v>
      </c>
      <c r="E116" s="48" t="s">
        <v>15</v>
      </c>
      <c r="F116" s="48">
        <v>23994</v>
      </c>
      <c r="G116" s="48">
        <v>16767</v>
      </c>
      <c r="H116" s="48">
        <v>775</v>
      </c>
      <c r="I116" s="48" t="s">
        <v>15</v>
      </c>
      <c r="J116" s="48" t="s">
        <v>15</v>
      </c>
      <c r="K116" s="48">
        <f t="shared" si="4"/>
        <v>41536</v>
      </c>
    </row>
    <row r="117" spans="1:11">
      <c r="A117" s="68">
        <v>1985</v>
      </c>
      <c r="B117" s="48" t="s">
        <v>15</v>
      </c>
      <c r="C117" s="48" t="s">
        <v>15</v>
      </c>
      <c r="D117" s="48" t="s">
        <v>15</v>
      </c>
      <c r="E117" s="48" t="s">
        <v>15</v>
      </c>
      <c r="F117" s="48">
        <v>24310</v>
      </c>
      <c r="G117" s="48">
        <v>44421</v>
      </c>
      <c r="H117" s="48">
        <v>1823</v>
      </c>
      <c r="I117" s="48" t="s">
        <v>15</v>
      </c>
      <c r="J117" s="48" t="s">
        <v>15</v>
      </c>
      <c r="K117" s="48">
        <f t="shared" si="4"/>
        <v>70554</v>
      </c>
    </row>
    <row r="118" spans="1:11">
      <c r="A118" s="64">
        <v>1986</v>
      </c>
      <c r="B118" s="48" t="s">
        <v>15</v>
      </c>
      <c r="C118" s="48" t="s">
        <v>15</v>
      </c>
      <c r="D118" s="48">
        <v>1388</v>
      </c>
      <c r="E118" s="48">
        <v>3936</v>
      </c>
      <c r="F118" s="48">
        <v>38854</v>
      </c>
      <c r="G118" s="48">
        <v>7972</v>
      </c>
      <c r="H118" s="48" t="s">
        <v>15</v>
      </c>
      <c r="I118" s="48" t="s">
        <v>15</v>
      </c>
      <c r="J118" s="48" t="s">
        <v>15</v>
      </c>
      <c r="K118" s="48">
        <f t="shared" si="4"/>
        <v>52150</v>
      </c>
    </row>
    <row r="119" spans="1:11">
      <c r="A119" s="64">
        <v>1987</v>
      </c>
      <c r="B119" s="48" t="s">
        <v>15</v>
      </c>
      <c r="C119" s="48" t="s">
        <v>15</v>
      </c>
      <c r="D119" s="48" t="s">
        <v>15</v>
      </c>
      <c r="E119" s="48">
        <v>5155</v>
      </c>
      <c r="F119" s="48">
        <v>39988</v>
      </c>
      <c r="G119" s="48">
        <v>23219</v>
      </c>
      <c r="H119" s="48">
        <v>8590</v>
      </c>
      <c r="I119" s="48" t="s">
        <v>15</v>
      </c>
      <c r="J119" s="48" t="s">
        <v>15</v>
      </c>
      <c r="K119" s="48">
        <f t="shared" si="4"/>
        <v>76952</v>
      </c>
    </row>
    <row r="120" spans="1:11">
      <c r="A120" s="64">
        <v>1988</v>
      </c>
      <c r="B120" s="48" t="s">
        <v>15</v>
      </c>
      <c r="C120" s="48" t="s">
        <v>15</v>
      </c>
      <c r="D120" s="48">
        <v>972</v>
      </c>
      <c r="E120" s="48">
        <v>7134</v>
      </c>
      <c r="F120" s="48">
        <v>37919</v>
      </c>
      <c r="G120" s="48">
        <v>34166</v>
      </c>
      <c r="H120" s="48">
        <v>9412</v>
      </c>
      <c r="I120" s="48" t="s">
        <v>15</v>
      </c>
      <c r="J120" s="48" t="s">
        <v>15</v>
      </c>
      <c r="K120" s="48">
        <f t="shared" si="4"/>
        <v>89603</v>
      </c>
    </row>
    <row r="121" spans="1:11">
      <c r="A121" s="64">
        <v>1989</v>
      </c>
      <c r="B121" s="48" t="s">
        <v>15</v>
      </c>
      <c r="C121" s="48" t="s">
        <v>15</v>
      </c>
      <c r="D121" s="48">
        <v>945</v>
      </c>
      <c r="E121" s="48">
        <v>17235</v>
      </c>
      <c r="F121" s="48">
        <v>37469</v>
      </c>
      <c r="G121" s="48">
        <v>26306</v>
      </c>
      <c r="H121" s="48">
        <v>814</v>
      </c>
      <c r="I121" s="48" t="s">
        <v>15</v>
      </c>
      <c r="J121" s="48" t="s">
        <v>15</v>
      </c>
      <c r="K121" s="48">
        <f t="shared" si="4"/>
        <v>82769</v>
      </c>
    </row>
    <row r="122" spans="1:11">
      <c r="A122" s="64">
        <v>1990</v>
      </c>
      <c r="B122" s="48" t="s">
        <v>15</v>
      </c>
      <c r="C122" s="48" t="s">
        <v>15</v>
      </c>
      <c r="D122" s="48">
        <v>683</v>
      </c>
      <c r="E122" s="48">
        <v>5484</v>
      </c>
      <c r="F122" s="48">
        <v>32790</v>
      </c>
      <c r="G122" s="48">
        <v>28335</v>
      </c>
      <c r="H122" s="48">
        <v>4105</v>
      </c>
      <c r="I122" s="48" t="s">
        <v>15</v>
      </c>
      <c r="J122" s="48" t="s">
        <v>15</v>
      </c>
      <c r="K122" s="48">
        <f t="shared" si="4"/>
        <v>71397</v>
      </c>
    </row>
    <row r="123" spans="1:11">
      <c r="A123" s="64">
        <v>1991</v>
      </c>
      <c r="B123" s="48" t="s">
        <v>15</v>
      </c>
      <c r="C123" s="48" t="s">
        <v>15</v>
      </c>
      <c r="D123" s="48">
        <v>848</v>
      </c>
      <c r="E123" s="48">
        <v>11837</v>
      </c>
      <c r="F123" s="48">
        <v>40566</v>
      </c>
      <c r="G123" s="48" t="s">
        <v>15</v>
      </c>
      <c r="H123" s="48" t="s">
        <v>15</v>
      </c>
      <c r="I123" s="48" t="s">
        <v>15</v>
      </c>
      <c r="J123" s="48" t="s">
        <v>15</v>
      </c>
      <c r="K123" s="48">
        <f t="shared" si="4"/>
        <v>53251</v>
      </c>
    </row>
    <row r="124" spans="1:11">
      <c r="A124" s="64">
        <v>1992</v>
      </c>
      <c r="B124" s="48" t="s">
        <v>15</v>
      </c>
      <c r="C124" s="48" t="s">
        <v>15</v>
      </c>
      <c r="D124" s="48">
        <v>1124</v>
      </c>
      <c r="E124" s="48">
        <v>7072</v>
      </c>
      <c r="F124" s="48">
        <v>27891</v>
      </c>
      <c r="G124" s="48">
        <v>14611</v>
      </c>
      <c r="H124" s="48">
        <v>2351</v>
      </c>
      <c r="I124" s="48" t="s">
        <v>15</v>
      </c>
      <c r="J124" s="48" t="s">
        <v>15</v>
      </c>
      <c r="K124" s="48">
        <f t="shared" si="4"/>
        <v>53049</v>
      </c>
    </row>
    <row r="125" spans="1:11">
      <c r="A125" s="64">
        <v>1993</v>
      </c>
      <c r="B125" s="48" t="s">
        <v>15</v>
      </c>
      <c r="C125" s="48" t="s">
        <v>15</v>
      </c>
      <c r="D125" s="48">
        <v>233</v>
      </c>
      <c r="E125" s="48">
        <v>229</v>
      </c>
      <c r="F125" s="48">
        <v>11588</v>
      </c>
      <c r="G125" s="48">
        <v>5062</v>
      </c>
      <c r="H125" s="48" t="s">
        <v>15</v>
      </c>
      <c r="I125" s="48" t="s">
        <v>15</v>
      </c>
      <c r="J125" s="48" t="s">
        <v>15</v>
      </c>
      <c r="K125" s="48">
        <f t="shared" si="4"/>
        <v>17112</v>
      </c>
    </row>
    <row r="126" spans="1:11">
      <c r="A126" s="64">
        <v>1994</v>
      </c>
      <c r="B126" s="48" t="s">
        <v>15</v>
      </c>
      <c r="C126" s="48" t="s">
        <v>15</v>
      </c>
      <c r="D126" s="48">
        <v>77</v>
      </c>
      <c r="E126" s="48">
        <v>9</v>
      </c>
      <c r="F126" s="48" t="s">
        <v>15</v>
      </c>
      <c r="G126" s="48" t="s">
        <v>15</v>
      </c>
      <c r="H126" s="48" t="s">
        <v>15</v>
      </c>
      <c r="I126" s="48" t="s">
        <v>15</v>
      </c>
      <c r="J126" s="48" t="s">
        <v>15</v>
      </c>
      <c r="K126" s="48">
        <f t="shared" si="4"/>
        <v>86</v>
      </c>
    </row>
    <row r="127" spans="1:11">
      <c r="A127" s="64">
        <v>1995</v>
      </c>
      <c r="B127" s="48" t="s">
        <v>15</v>
      </c>
      <c r="C127" s="48" t="s">
        <v>15</v>
      </c>
      <c r="D127" s="48">
        <v>139</v>
      </c>
      <c r="E127" s="48">
        <v>260</v>
      </c>
      <c r="F127" s="48" t="s">
        <v>15</v>
      </c>
      <c r="G127" s="48" t="s">
        <v>15</v>
      </c>
      <c r="H127" s="48">
        <v>427</v>
      </c>
      <c r="I127" s="48">
        <v>117</v>
      </c>
      <c r="J127" s="48" t="s">
        <v>15</v>
      </c>
      <c r="K127" s="48">
        <f t="shared" si="4"/>
        <v>943</v>
      </c>
    </row>
    <row r="128" spans="1:11">
      <c r="A128" s="64">
        <v>1996</v>
      </c>
      <c r="B128" s="48" t="s">
        <v>15</v>
      </c>
      <c r="C128" s="48" t="s">
        <v>15</v>
      </c>
      <c r="D128" s="48">
        <v>312</v>
      </c>
      <c r="E128" s="48">
        <v>188</v>
      </c>
      <c r="F128" s="48">
        <v>22</v>
      </c>
      <c r="G128" s="48">
        <v>1789</v>
      </c>
      <c r="H128" s="48">
        <v>460</v>
      </c>
      <c r="I128" s="48" t="s">
        <v>15</v>
      </c>
      <c r="J128" s="48" t="s">
        <v>15</v>
      </c>
      <c r="K128" s="48">
        <f t="shared" si="4"/>
        <v>2771</v>
      </c>
    </row>
    <row r="129" spans="1:11">
      <c r="A129" s="64">
        <v>1997</v>
      </c>
      <c r="B129" s="48" t="s">
        <v>15</v>
      </c>
      <c r="C129" s="48">
        <v>25</v>
      </c>
      <c r="D129" s="48">
        <v>130</v>
      </c>
      <c r="E129" s="48">
        <v>169</v>
      </c>
      <c r="F129" s="48">
        <v>112</v>
      </c>
      <c r="G129" s="48">
        <v>1686</v>
      </c>
      <c r="H129" s="48">
        <v>313</v>
      </c>
      <c r="I129" s="48" t="s">
        <v>15</v>
      </c>
      <c r="J129" s="48" t="s">
        <v>15</v>
      </c>
      <c r="K129" s="48">
        <f t="shared" si="4"/>
        <v>2435</v>
      </c>
    </row>
    <row r="130" spans="1:11">
      <c r="A130" s="64">
        <v>1998</v>
      </c>
      <c r="B130" s="48" t="s">
        <v>15</v>
      </c>
      <c r="C130" s="48">
        <v>0</v>
      </c>
      <c r="D130" s="48">
        <v>32</v>
      </c>
      <c r="E130" s="48">
        <v>88</v>
      </c>
      <c r="F130" s="48">
        <v>109</v>
      </c>
      <c r="G130" s="48">
        <v>922</v>
      </c>
      <c r="H130" s="48">
        <v>152</v>
      </c>
      <c r="I130" s="48">
        <v>12</v>
      </c>
      <c r="J130" s="48" t="s">
        <v>15</v>
      </c>
      <c r="K130" s="48">
        <f t="shared" si="4"/>
        <v>1315</v>
      </c>
    </row>
    <row r="131" spans="1:11">
      <c r="A131" s="64">
        <v>1999</v>
      </c>
      <c r="B131" s="48" t="s">
        <v>15</v>
      </c>
      <c r="C131" s="48">
        <v>6</v>
      </c>
      <c r="D131" s="48">
        <v>16</v>
      </c>
      <c r="E131" s="48">
        <v>67</v>
      </c>
      <c r="F131" s="48">
        <v>7127</v>
      </c>
      <c r="G131" s="48">
        <v>139</v>
      </c>
      <c r="H131" s="48">
        <v>46</v>
      </c>
      <c r="I131" s="48">
        <v>26</v>
      </c>
      <c r="J131" s="48" t="s">
        <v>15</v>
      </c>
      <c r="K131" s="48">
        <f t="shared" si="4"/>
        <v>7427</v>
      </c>
    </row>
    <row r="132" spans="1:11">
      <c r="A132" s="64">
        <v>2000</v>
      </c>
      <c r="B132" s="48" t="s">
        <v>15</v>
      </c>
      <c r="C132" s="48">
        <v>4</v>
      </c>
      <c r="D132" s="48">
        <v>15</v>
      </c>
      <c r="E132" s="48">
        <v>56</v>
      </c>
      <c r="F132" s="48">
        <v>11723</v>
      </c>
      <c r="G132" s="48">
        <v>913</v>
      </c>
      <c r="H132" s="48">
        <v>272</v>
      </c>
      <c r="I132" s="48">
        <v>50</v>
      </c>
      <c r="J132" s="48" t="s">
        <v>15</v>
      </c>
      <c r="K132" s="48">
        <f t="shared" si="4"/>
        <v>13033</v>
      </c>
    </row>
    <row r="133" spans="1:11">
      <c r="A133" s="64">
        <v>2001</v>
      </c>
      <c r="B133" s="48" t="s">
        <v>15</v>
      </c>
      <c r="C133" s="48">
        <v>0</v>
      </c>
      <c r="D133" s="48">
        <v>175</v>
      </c>
      <c r="E133" s="48">
        <v>6648</v>
      </c>
      <c r="F133" s="48">
        <v>13301</v>
      </c>
      <c r="G133" s="48">
        <v>2432</v>
      </c>
      <c r="H133" s="48">
        <v>872</v>
      </c>
      <c r="I133" s="48">
        <v>143</v>
      </c>
      <c r="J133" s="48" t="s">
        <v>15</v>
      </c>
      <c r="K133" s="48">
        <f t="shared" si="4"/>
        <v>23571</v>
      </c>
    </row>
    <row r="134" spans="1:11">
      <c r="A134" s="64">
        <v>2002</v>
      </c>
      <c r="B134" s="48" t="s">
        <v>15</v>
      </c>
      <c r="C134" s="48">
        <v>34</v>
      </c>
      <c r="D134" s="48">
        <v>123</v>
      </c>
      <c r="E134" s="48">
        <v>502</v>
      </c>
      <c r="F134" s="48">
        <v>12360</v>
      </c>
      <c r="G134" s="48">
        <v>2837</v>
      </c>
      <c r="H134" s="48">
        <v>1469</v>
      </c>
      <c r="I134" s="48">
        <v>738</v>
      </c>
      <c r="J134" s="48" t="s">
        <v>15</v>
      </c>
      <c r="K134" s="48">
        <f t="shared" si="4"/>
        <v>18063</v>
      </c>
    </row>
    <row r="135" spans="1:11">
      <c r="A135" s="64">
        <v>2003</v>
      </c>
      <c r="B135" s="48">
        <v>24</v>
      </c>
      <c r="C135" s="48">
        <v>28</v>
      </c>
      <c r="D135" s="48">
        <v>310</v>
      </c>
      <c r="E135" s="48">
        <v>3761</v>
      </c>
      <c r="F135" s="48">
        <v>20799</v>
      </c>
      <c r="G135" s="48">
        <v>12739</v>
      </c>
      <c r="H135" s="48">
        <v>1371</v>
      </c>
      <c r="I135" s="48">
        <v>526</v>
      </c>
      <c r="J135" s="48" t="s">
        <v>15</v>
      </c>
      <c r="K135" s="48">
        <f t="shared" si="4"/>
        <v>39558</v>
      </c>
    </row>
    <row r="136" spans="1:11">
      <c r="A136" s="64">
        <v>2004</v>
      </c>
      <c r="B136" s="48">
        <v>36</v>
      </c>
      <c r="C136" s="48">
        <v>57</v>
      </c>
      <c r="D136" s="48">
        <v>139</v>
      </c>
      <c r="E136" s="48">
        <v>4642</v>
      </c>
      <c r="F136" s="48">
        <v>17640</v>
      </c>
      <c r="G136" s="48">
        <v>12676</v>
      </c>
      <c r="H136" s="48">
        <v>3423</v>
      </c>
      <c r="I136" s="48">
        <v>413</v>
      </c>
      <c r="J136" s="48" t="s">
        <v>15</v>
      </c>
      <c r="K136" s="48">
        <f t="shared" si="4"/>
        <v>39026</v>
      </c>
    </row>
    <row r="137" spans="1:11">
      <c r="A137" s="64">
        <v>2005</v>
      </c>
      <c r="B137" s="48">
        <v>0</v>
      </c>
      <c r="C137" s="48">
        <v>264</v>
      </c>
      <c r="D137" s="48">
        <v>429</v>
      </c>
      <c r="E137" s="48">
        <v>3927</v>
      </c>
      <c r="F137" s="48">
        <v>3562</v>
      </c>
      <c r="G137" s="48">
        <v>1863</v>
      </c>
      <c r="H137" s="48">
        <v>3187</v>
      </c>
      <c r="I137" s="48">
        <v>167</v>
      </c>
      <c r="J137" s="48" t="s">
        <v>15</v>
      </c>
      <c r="K137" s="48">
        <f t="shared" si="4"/>
        <v>13399</v>
      </c>
    </row>
    <row r="138" spans="1:11">
      <c r="A138" s="64">
        <v>2006</v>
      </c>
      <c r="B138" s="48">
        <v>8</v>
      </c>
      <c r="C138" s="48">
        <v>43</v>
      </c>
      <c r="D138" s="48">
        <v>139</v>
      </c>
      <c r="E138" s="48">
        <v>1620</v>
      </c>
      <c r="F138" s="48">
        <v>5436</v>
      </c>
      <c r="G138" s="48">
        <v>1889</v>
      </c>
      <c r="H138" s="48">
        <v>966</v>
      </c>
      <c r="I138" s="48">
        <v>299</v>
      </c>
      <c r="J138" s="48" t="s">
        <v>15</v>
      </c>
      <c r="K138" s="48">
        <f t="shared" si="4"/>
        <v>10400</v>
      </c>
    </row>
    <row r="139" spans="1:11">
      <c r="A139" s="64">
        <v>2007</v>
      </c>
      <c r="B139" s="48">
        <v>19</v>
      </c>
      <c r="C139" s="48">
        <v>26</v>
      </c>
      <c r="D139" s="48">
        <v>87</v>
      </c>
      <c r="E139" s="48">
        <v>3475</v>
      </c>
      <c r="F139" s="48">
        <v>7966</v>
      </c>
      <c r="G139" s="48">
        <v>8194</v>
      </c>
      <c r="H139" s="48">
        <v>775</v>
      </c>
      <c r="I139" s="48">
        <v>46</v>
      </c>
      <c r="J139" s="48">
        <v>40</v>
      </c>
      <c r="K139" s="48">
        <f t="shared" si="4"/>
        <v>20628</v>
      </c>
    </row>
    <row r="140" spans="1:11">
      <c r="A140" s="64">
        <v>2008</v>
      </c>
      <c r="B140" s="48" t="s">
        <v>15</v>
      </c>
      <c r="C140" s="48" t="s">
        <v>15</v>
      </c>
      <c r="D140" s="48" t="s">
        <v>15</v>
      </c>
      <c r="E140" s="48">
        <v>1125</v>
      </c>
      <c r="F140" s="48">
        <v>2303</v>
      </c>
      <c r="G140" s="48">
        <v>2026</v>
      </c>
      <c r="H140" s="48" t="s">
        <v>15</v>
      </c>
      <c r="I140" s="48" t="s">
        <v>15</v>
      </c>
      <c r="J140" s="48" t="s">
        <v>15</v>
      </c>
      <c r="K140" s="48">
        <f t="shared" si="4"/>
        <v>5454</v>
      </c>
    </row>
    <row r="141" spans="1:11">
      <c r="A141" s="64">
        <v>2009</v>
      </c>
      <c r="B141" s="48" t="s">
        <v>15</v>
      </c>
      <c r="C141" s="48" t="s">
        <v>15</v>
      </c>
      <c r="D141" s="48" t="s">
        <v>15</v>
      </c>
      <c r="E141" s="48">
        <v>2126</v>
      </c>
      <c r="F141" s="48">
        <v>13793</v>
      </c>
      <c r="G141" s="48">
        <v>12215</v>
      </c>
      <c r="H141" s="48">
        <v>1392</v>
      </c>
      <c r="I141" s="48" t="s">
        <v>15</v>
      </c>
      <c r="J141" s="48" t="s">
        <v>15</v>
      </c>
      <c r="K141" s="48">
        <f t="shared" si="4"/>
        <v>29526</v>
      </c>
    </row>
    <row r="142" spans="1:11">
      <c r="A142" s="64">
        <v>2010</v>
      </c>
      <c r="B142" s="48" t="s">
        <v>15</v>
      </c>
      <c r="C142" s="48" t="s">
        <v>15</v>
      </c>
      <c r="D142" s="48">
        <v>349</v>
      </c>
      <c r="E142" s="48">
        <v>1083</v>
      </c>
      <c r="F142" s="48">
        <v>2930</v>
      </c>
      <c r="G142" s="48">
        <v>8486</v>
      </c>
      <c r="H142" s="48">
        <v>2127</v>
      </c>
      <c r="I142" s="48" t="s">
        <v>15</v>
      </c>
      <c r="J142" s="48" t="s">
        <v>15</v>
      </c>
      <c r="K142" s="48">
        <f t="shared" si="4"/>
        <v>14975</v>
      </c>
    </row>
    <row r="143" spans="1:11">
      <c r="A143" s="64">
        <v>2011</v>
      </c>
      <c r="B143" s="48">
        <v>20</v>
      </c>
      <c r="C143" s="48">
        <v>2</v>
      </c>
      <c r="D143" s="48">
        <v>103</v>
      </c>
      <c r="E143" s="48">
        <v>847</v>
      </c>
      <c r="F143" s="48">
        <v>4550</v>
      </c>
      <c r="G143" s="48">
        <v>2518</v>
      </c>
      <c r="H143" s="48">
        <v>3913</v>
      </c>
      <c r="I143" s="48" t="s">
        <v>15</v>
      </c>
      <c r="J143" s="48" t="s">
        <v>15</v>
      </c>
      <c r="K143" s="48">
        <f t="shared" si="4"/>
        <v>11953</v>
      </c>
    </row>
    <row r="144" spans="1:11">
      <c r="A144" s="64">
        <v>2012</v>
      </c>
      <c r="B144" s="48">
        <v>23</v>
      </c>
      <c r="C144" s="48">
        <v>290</v>
      </c>
      <c r="D144" s="48">
        <v>322</v>
      </c>
      <c r="E144" s="48">
        <v>665</v>
      </c>
      <c r="F144" s="48">
        <v>3425</v>
      </c>
      <c r="G144" s="48">
        <v>4021</v>
      </c>
      <c r="H144" s="48">
        <v>5967</v>
      </c>
      <c r="I144" s="48">
        <v>107</v>
      </c>
      <c r="J144" s="48" t="s">
        <v>15</v>
      </c>
      <c r="K144" s="48">
        <f t="shared" si="4"/>
        <v>14820</v>
      </c>
    </row>
    <row r="145" spans="1:11">
      <c r="A145" s="64">
        <v>2013</v>
      </c>
      <c r="B145" s="48">
        <v>354</v>
      </c>
      <c r="C145" s="48">
        <v>441</v>
      </c>
      <c r="D145" s="48">
        <v>206</v>
      </c>
      <c r="E145" s="48">
        <v>425</v>
      </c>
      <c r="F145" s="48">
        <v>5046</v>
      </c>
      <c r="G145" s="48">
        <v>4126</v>
      </c>
      <c r="H145" s="48">
        <v>4606</v>
      </c>
      <c r="I145" s="48">
        <v>188</v>
      </c>
      <c r="J145" s="48" t="s">
        <v>15</v>
      </c>
      <c r="K145" s="48">
        <f t="shared" si="4"/>
        <v>15392</v>
      </c>
    </row>
    <row r="146" spans="1:11">
      <c r="A146" s="64">
        <v>2014</v>
      </c>
      <c r="B146" s="48">
        <v>87</v>
      </c>
      <c r="C146" s="48">
        <v>83</v>
      </c>
      <c r="D146" s="48">
        <v>492</v>
      </c>
      <c r="E146" s="48">
        <v>2235</v>
      </c>
      <c r="F146" s="48">
        <v>15116</v>
      </c>
      <c r="G146" s="48">
        <v>9307</v>
      </c>
      <c r="H146" s="48">
        <v>9804</v>
      </c>
      <c r="I146" s="48">
        <v>63</v>
      </c>
      <c r="J146" s="48" t="s">
        <v>15</v>
      </c>
      <c r="K146" s="48">
        <f t="shared" si="4"/>
        <v>37187</v>
      </c>
    </row>
    <row r="147" spans="1:11">
      <c r="A147" s="64">
        <v>2015</v>
      </c>
      <c r="B147" s="48">
        <v>48</v>
      </c>
      <c r="C147" s="48">
        <v>76</v>
      </c>
      <c r="D147" s="48">
        <v>136</v>
      </c>
      <c r="E147" s="48">
        <v>716</v>
      </c>
      <c r="F147" s="48">
        <v>9102</v>
      </c>
      <c r="G147" s="48">
        <v>2369</v>
      </c>
      <c r="H147" s="48">
        <v>5680</v>
      </c>
      <c r="I147" s="48">
        <v>75</v>
      </c>
      <c r="J147" s="48" t="s">
        <v>15</v>
      </c>
      <c r="K147" s="48">
        <f t="shared" si="4"/>
        <v>18202</v>
      </c>
    </row>
    <row r="148" spans="1:11">
      <c r="A148" s="64">
        <v>2016</v>
      </c>
      <c r="B148" s="48">
        <v>50</v>
      </c>
      <c r="C148" s="48">
        <v>9</v>
      </c>
      <c r="D148" s="48">
        <v>41</v>
      </c>
      <c r="E148" s="48">
        <v>647</v>
      </c>
      <c r="F148" s="48">
        <v>2448</v>
      </c>
      <c r="G148" s="48">
        <v>1037</v>
      </c>
      <c r="H148" s="48">
        <v>3886</v>
      </c>
      <c r="I148" s="48">
        <v>75</v>
      </c>
      <c r="J148" s="48" t="s">
        <v>15</v>
      </c>
      <c r="K148" s="48">
        <f t="shared" si="4"/>
        <v>8193</v>
      </c>
    </row>
    <row r="149" spans="1:11">
      <c r="A149" s="64">
        <v>2017</v>
      </c>
      <c r="B149" s="48">
        <v>0</v>
      </c>
      <c r="C149" s="48">
        <v>0</v>
      </c>
      <c r="D149" s="48">
        <v>12</v>
      </c>
      <c r="E149" s="48">
        <v>299</v>
      </c>
      <c r="F149" s="48">
        <v>4528</v>
      </c>
      <c r="G149" s="48">
        <v>2751</v>
      </c>
      <c r="H149" s="48">
        <v>2603</v>
      </c>
      <c r="I149" s="48">
        <v>89</v>
      </c>
      <c r="J149" s="48" t="s">
        <v>15</v>
      </c>
      <c r="K149" s="48">
        <f t="shared" si="4"/>
        <v>10282</v>
      </c>
    </row>
    <row r="150" spans="1:11">
      <c r="A150" s="64">
        <v>2018</v>
      </c>
      <c r="B150" s="48">
        <v>39</v>
      </c>
      <c r="C150" s="48">
        <v>0</v>
      </c>
      <c r="D150" s="48">
        <v>125</v>
      </c>
      <c r="E150" s="48">
        <v>538</v>
      </c>
      <c r="F150" s="48">
        <v>5623</v>
      </c>
      <c r="G150" s="48">
        <v>11666</v>
      </c>
      <c r="H150" s="48">
        <v>5502</v>
      </c>
      <c r="I150" s="48">
        <v>70</v>
      </c>
      <c r="J150" s="48" t="s">
        <v>15</v>
      </c>
      <c r="K150" s="48">
        <f>SUM(B150:J150)</f>
        <v>23563</v>
      </c>
    </row>
    <row r="151" spans="1:11">
      <c r="A151" s="64">
        <v>2019</v>
      </c>
      <c r="B151" s="48">
        <v>37</v>
      </c>
      <c r="C151" s="48">
        <v>0</v>
      </c>
      <c r="D151" s="48">
        <v>65</v>
      </c>
      <c r="E151" s="48">
        <v>2864</v>
      </c>
      <c r="F151" s="48">
        <v>16935</v>
      </c>
      <c r="G151" s="48">
        <v>11609</v>
      </c>
      <c r="H151" s="48">
        <v>3507</v>
      </c>
      <c r="I151" s="48">
        <v>96</v>
      </c>
      <c r="J151" s="48" t="s">
        <v>15</v>
      </c>
      <c r="K151" s="48">
        <f t="shared" ref="K151:K155" si="5">SUM(B151:J151)</f>
        <v>35113</v>
      </c>
    </row>
    <row r="152" spans="1:11">
      <c r="A152" s="64">
        <v>2020</v>
      </c>
      <c r="B152" s="48">
        <v>0</v>
      </c>
      <c r="C152" s="48">
        <v>47</v>
      </c>
      <c r="D152" s="48">
        <v>93</v>
      </c>
      <c r="E152" s="48">
        <v>251</v>
      </c>
      <c r="F152" s="48">
        <v>9735</v>
      </c>
      <c r="G152" s="48">
        <v>4938</v>
      </c>
      <c r="H152" s="48">
        <v>3368</v>
      </c>
      <c r="I152" s="48">
        <v>176</v>
      </c>
      <c r="J152" s="48" t="s">
        <v>15</v>
      </c>
      <c r="K152" s="48">
        <f t="shared" si="5"/>
        <v>18608</v>
      </c>
    </row>
    <row r="153" spans="1:11">
      <c r="A153" s="64">
        <v>2021</v>
      </c>
      <c r="B153" s="48">
        <v>23</v>
      </c>
      <c r="C153" s="48">
        <v>276</v>
      </c>
      <c r="D153" s="48">
        <v>92</v>
      </c>
      <c r="E153" s="48">
        <v>2418</v>
      </c>
      <c r="F153" s="48">
        <v>18515</v>
      </c>
      <c r="G153" s="48">
        <v>14893</v>
      </c>
      <c r="H153" s="48">
        <v>5588</v>
      </c>
      <c r="I153" s="48">
        <v>21</v>
      </c>
      <c r="J153" s="48" t="s">
        <v>15</v>
      </c>
      <c r="K153" s="48">
        <f t="shared" si="5"/>
        <v>41826</v>
      </c>
    </row>
    <row r="154" spans="1:11">
      <c r="A154" s="64">
        <v>2022</v>
      </c>
      <c r="B154" s="48">
        <v>78</v>
      </c>
      <c r="C154" s="48">
        <v>273</v>
      </c>
      <c r="D154" s="48">
        <v>230</v>
      </c>
      <c r="E154" s="48">
        <v>2852</v>
      </c>
      <c r="F154" s="48">
        <v>13874</v>
      </c>
      <c r="G154" s="48">
        <v>8633</v>
      </c>
      <c r="H154" s="48">
        <v>6637</v>
      </c>
      <c r="I154" s="48">
        <v>71</v>
      </c>
      <c r="J154" s="48" t="s">
        <v>15</v>
      </c>
      <c r="K154" s="48">
        <f t="shared" si="5"/>
        <v>32648</v>
      </c>
    </row>
    <row r="155" spans="1:11">
      <c r="A155" s="64">
        <v>2023</v>
      </c>
      <c r="B155" s="48" t="s">
        <v>15</v>
      </c>
      <c r="C155" s="48" t="s">
        <v>15</v>
      </c>
      <c r="D155" s="48" t="s">
        <v>15</v>
      </c>
      <c r="E155" s="48">
        <v>424</v>
      </c>
      <c r="F155" s="48">
        <v>11277</v>
      </c>
      <c r="G155" s="48">
        <v>7923</v>
      </c>
      <c r="H155" s="48">
        <v>11104</v>
      </c>
      <c r="I155" s="48">
        <v>44</v>
      </c>
      <c r="J155" s="48" t="s">
        <v>15</v>
      </c>
      <c r="K155" s="48">
        <f t="shared" si="5"/>
        <v>30772</v>
      </c>
    </row>
    <row r="156" spans="1:11" ht="11.4">
      <c r="A156" s="64" t="s">
        <v>346</v>
      </c>
      <c r="B156" s="48">
        <v>28</v>
      </c>
      <c r="C156" s="48">
        <v>160</v>
      </c>
      <c r="D156" s="48">
        <v>471</v>
      </c>
      <c r="E156" s="48">
        <v>1131</v>
      </c>
      <c r="F156" s="48">
        <v>5591</v>
      </c>
      <c r="G156" s="48">
        <v>10833</v>
      </c>
      <c r="H156" s="48">
        <v>8719</v>
      </c>
      <c r="I156" s="48">
        <v>31</v>
      </c>
      <c r="J156" s="48" t="s">
        <v>15</v>
      </c>
      <c r="K156" s="48">
        <f t="shared" si="4"/>
        <v>26964</v>
      </c>
    </row>
    <row r="158" spans="1:11">
      <c r="A158" s="59" t="s">
        <v>83</v>
      </c>
    </row>
    <row r="159" spans="1:11">
      <c r="A159" s="68">
        <v>1976</v>
      </c>
      <c r="B159" s="48" t="s">
        <v>15</v>
      </c>
      <c r="C159" s="48">
        <v>0</v>
      </c>
      <c r="D159" s="48">
        <v>5605</v>
      </c>
      <c r="E159" s="48">
        <v>25857</v>
      </c>
      <c r="F159" s="48">
        <v>55125</v>
      </c>
      <c r="G159" s="48">
        <v>54107</v>
      </c>
      <c r="H159" s="48">
        <v>12866</v>
      </c>
      <c r="I159" s="48">
        <v>395</v>
      </c>
      <c r="J159" s="48">
        <v>63</v>
      </c>
      <c r="K159" s="48">
        <f t="shared" ref="K159:K207" si="6">SUM(B159:J159)</f>
        <v>154018</v>
      </c>
    </row>
    <row r="160" spans="1:11">
      <c r="A160" s="68">
        <v>1977</v>
      </c>
      <c r="B160" s="48" t="s">
        <v>15</v>
      </c>
      <c r="C160" s="48">
        <v>0</v>
      </c>
      <c r="D160" s="48">
        <v>9927</v>
      </c>
      <c r="E160" s="48">
        <v>16612</v>
      </c>
      <c r="F160" s="48">
        <v>38995</v>
      </c>
      <c r="G160" s="48">
        <v>27856</v>
      </c>
      <c r="H160" s="48">
        <v>10854</v>
      </c>
      <c r="I160" s="48">
        <v>391</v>
      </c>
      <c r="J160" s="48">
        <v>132</v>
      </c>
      <c r="K160" s="48">
        <f t="shared" si="6"/>
        <v>104767</v>
      </c>
    </row>
    <row r="161" spans="1:11">
      <c r="A161" s="68">
        <v>1978</v>
      </c>
      <c r="B161" s="48" t="s">
        <v>15</v>
      </c>
      <c r="C161" s="48">
        <v>0</v>
      </c>
      <c r="D161" s="48">
        <v>3958</v>
      </c>
      <c r="E161" s="48">
        <v>24509</v>
      </c>
      <c r="F161" s="48">
        <v>39967</v>
      </c>
      <c r="G161" s="48">
        <v>26859</v>
      </c>
      <c r="H161" s="48">
        <v>8261</v>
      </c>
      <c r="I161" s="48">
        <v>1169</v>
      </c>
      <c r="J161" s="48" t="s">
        <v>63</v>
      </c>
      <c r="K161" s="48">
        <f t="shared" si="6"/>
        <v>104723</v>
      </c>
    </row>
    <row r="162" spans="1:11">
      <c r="A162" s="68">
        <v>1979</v>
      </c>
      <c r="B162" s="48" t="s">
        <v>15</v>
      </c>
      <c r="C162" s="48" t="s">
        <v>15</v>
      </c>
      <c r="D162" s="48">
        <v>4776</v>
      </c>
      <c r="E162" s="48">
        <v>21465</v>
      </c>
      <c r="F162" s="48">
        <v>42883</v>
      </c>
      <c r="G162" s="48">
        <v>25240</v>
      </c>
      <c r="H162" s="48">
        <v>301</v>
      </c>
      <c r="I162" s="48" t="s">
        <v>15</v>
      </c>
      <c r="J162" s="48" t="s">
        <v>63</v>
      </c>
      <c r="K162" s="48">
        <f t="shared" si="6"/>
        <v>94665</v>
      </c>
    </row>
    <row r="163" spans="1:11">
      <c r="A163" s="68">
        <v>1980</v>
      </c>
      <c r="B163" s="48" t="s">
        <v>15</v>
      </c>
      <c r="C163" s="48" t="s">
        <v>15</v>
      </c>
      <c r="D163" s="48">
        <v>2214</v>
      </c>
      <c r="E163" s="48">
        <v>32083</v>
      </c>
      <c r="F163" s="48">
        <v>46195</v>
      </c>
      <c r="G163" s="48">
        <v>14325</v>
      </c>
      <c r="H163" s="48">
        <v>2588</v>
      </c>
      <c r="I163" s="48" t="s">
        <v>63</v>
      </c>
      <c r="J163" s="48" t="s">
        <v>63</v>
      </c>
      <c r="K163" s="48">
        <f t="shared" si="6"/>
        <v>97405</v>
      </c>
    </row>
    <row r="164" spans="1:11">
      <c r="A164" s="68">
        <v>1981</v>
      </c>
      <c r="B164" s="48" t="s">
        <v>15</v>
      </c>
      <c r="C164" s="48" t="s">
        <v>15</v>
      </c>
      <c r="D164" s="48">
        <v>6638</v>
      </c>
      <c r="E164" s="48">
        <v>13894</v>
      </c>
      <c r="F164" s="48">
        <v>35213</v>
      </c>
      <c r="G164" s="48">
        <v>22698</v>
      </c>
      <c r="H164" s="48">
        <v>5457</v>
      </c>
      <c r="I164" s="48" t="s">
        <v>63</v>
      </c>
      <c r="J164" s="48" t="s">
        <v>63</v>
      </c>
      <c r="K164" s="48">
        <f t="shared" si="6"/>
        <v>83900</v>
      </c>
    </row>
    <row r="165" spans="1:11">
      <c r="A165" s="68">
        <v>1982</v>
      </c>
      <c r="B165" s="48" t="s">
        <v>15</v>
      </c>
      <c r="C165" s="48" t="s">
        <v>15</v>
      </c>
      <c r="D165" s="48">
        <v>92</v>
      </c>
      <c r="E165" s="48">
        <v>11983</v>
      </c>
      <c r="F165" s="48">
        <v>47280</v>
      </c>
      <c r="G165" s="48" t="s">
        <v>15</v>
      </c>
      <c r="H165" s="48" t="s">
        <v>15</v>
      </c>
      <c r="I165" s="48" t="s">
        <v>63</v>
      </c>
      <c r="J165" s="48" t="s">
        <v>63</v>
      </c>
      <c r="K165" s="48">
        <f t="shared" si="6"/>
        <v>59355</v>
      </c>
    </row>
    <row r="166" spans="1:11">
      <c r="A166" s="68">
        <v>1983</v>
      </c>
      <c r="B166" s="48" t="s">
        <v>15</v>
      </c>
      <c r="C166" s="48" t="s">
        <v>15</v>
      </c>
      <c r="D166" s="48" t="s">
        <v>15</v>
      </c>
      <c r="E166" s="48">
        <v>14223</v>
      </c>
      <c r="F166" s="48">
        <v>36921</v>
      </c>
      <c r="G166" s="48">
        <v>13634</v>
      </c>
      <c r="H166" s="48">
        <v>6850</v>
      </c>
      <c r="I166" s="48" t="s">
        <v>63</v>
      </c>
      <c r="J166" s="48" t="s">
        <v>63</v>
      </c>
      <c r="K166" s="48">
        <f t="shared" si="6"/>
        <v>71628</v>
      </c>
    </row>
    <row r="167" spans="1:11">
      <c r="A167" s="68">
        <v>1984</v>
      </c>
      <c r="B167" s="48" t="s">
        <v>15</v>
      </c>
      <c r="C167" s="48" t="s">
        <v>15</v>
      </c>
      <c r="D167" s="48" t="s">
        <v>15</v>
      </c>
      <c r="E167" s="48" t="s">
        <v>15</v>
      </c>
      <c r="F167" s="48">
        <v>22036</v>
      </c>
      <c r="G167" s="48">
        <v>17872</v>
      </c>
      <c r="H167" s="48">
        <v>328</v>
      </c>
      <c r="I167" s="48" t="s">
        <v>63</v>
      </c>
      <c r="J167" s="48" t="s">
        <v>63</v>
      </c>
      <c r="K167" s="48">
        <f t="shared" si="6"/>
        <v>40236</v>
      </c>
    </row>
    <row r="168" spans="1:11">
      <c r="A168" s="68">
        <v>1985</v>
      </c>
      <c r="B168" s="48" t="s">
        <v>15</v>
      </c>
      <c r="C168" s="48" t="s">
        <v>15</v>
      </c>
      <c r="D168" s="48" t="s">
        <v>15</v>
      </c>
      <c r="E168" s="48" t="s">
        <v>15</v>
      </c>
      <c r="F168" s="48">
        <v>33136</v>
      </c>
      <c r="G168" s="48">
        <v>29192</v>
      </c>
      <c r="H168" s="48">
        <v>1173</v>
      </c>
      <c r="I168" s="48" t="s">
        <v>63</v>
      </c>
      <c r="J168" s="48" t="s">
        <v>63</v>
      </c>
      <c r="K168" s="48">
        <f t="shared" si="6"/>
        <v>63501</v>
      </c>
    </row>
    <row r="169" spans="1:11">
      <c r="A169" s="64">
        <v>1986</v>
      </c>
      <c r="B169" s="48" t="s">
        <v>15</v>
      </c>
      <c r="C169" s="48" t="s">
        <v>15</v>
      </c>
      <c r="D169" s="48">
        <v>780</v>
      </c>
      <c r="E169" s="48">
        <v>4931</v>
      </c>
      <c r="F169" s="48">
        <v>33625</v>
      </c>
      <c r="G169" s="48">
        <v>4269</v>
      </c>
      <c r="H169" s="48" t="s">
        <v>15</v>
      </c>
      <c r="I169" s="48" t="s">
        <v>63</v>
      </c>
      <c r="J169" s="48" t="s">
        <v>63</v>
      </c>
      <c r="K169" s="48">
        <f t="shared" si="6"/>
        <v>43605</v>
      </c>
    </row>
    <row r="170" spans="1:11">
      <c r="A170" s="64">
        <v>1987</v>
      </c>
      <c r="B170" s="48" t="s">
        <v>15</v>
      </c>
      <c r="C170" s="48" t="s">
        <v>15</v>
      </c>
      <c r="D170" s="48" t="s">
        <v>15</v>
      </c>
      <c r="E170" s="48">
        <v>3936</v>
      </c>
      <c r="F170" s="48">
        <v>40589</v>
      </c>
      <c r="G170" s="48">
        <v>12812</v>
      </c>
      <c r="H170" s="48">
        <v>5190</v>
      </c>
      <c r="I170" s="48" t="s">
        <v>63</v>
      </c>
      <c r="J170" s="48" t="s">
        <v>63</v>
      </c>
      <c r="K170" s="48">
        <f t="shared" si="6"/>
        <v>62527</v>
      </c>
    </row>
    <row r="171" spans="1:11">
      <c r="A171" s="64">
        <v>1988</v>
      </c>
      <c r="B171" s="48" t="s">
        <v>15</v>
      </c>
      <c r="C171" s="48" t="s">
        <v>15</v>
      </c>
      <c r="D171" s="48">
        <v>1390</v>
      </c>
      <c r="E171" s="48">
        <v>9792</v>
      </c>
      <c r="F171" s="48">
        <v>33103</v>
      </c>
      <c r="G171" s="48">
        <v>21035</v>
      </c>
      <c r="H171" s="48">
        <v>3651</v>
      </c>
      <c r="I171" s="48" t="s">
        <v>63</v>
      </c>
      <c r="J171" s="48" t="s">
        <v>63</v>
      </c>
      <c r="K171" s="48">
        <f t="shared" si="6"/>
        <v>68971</v>
      </c>
    </row>
    <row r="172" spans="1:11">
      <c r="A172" s="64">
        <v>1989</v>
      </c>
      <c r="B172" s="48" t="s">
        <v>15</v>
      </c>
      <c r="C172" s="48" t="s">
        <v>15</v>
      </c>
      <c r="D172" s="48">
        <v>807</v>
      </c>
      <c r="E172" s="48">
        <v>16238</v>
      </c>
      <c r="F172" s="48">
        <v>33882</v>
      </c>
      <c r="G172" s="48">
        <v>15605</v>
      </c>
      <c r="H172" s="48">
        <v>80</v>
      </c>
      <c r="I172" s="48" t="s">
        <v>63</v>
      </c>
      <c r="J172" s="48" t="s">
        <v>63</v>
      </c>
      <c r="K172" s="48">
        <f t="shared" si="6"/>
        <v>66612</v>
      </c>
    </row>
    <row r="173" spans="1:11">
      <c r="A173" s="64">
        <v>1990</v>
      </c>
      <c r="B173" s="48" t="s">
        <v>15</v>
      </c>
      <c r="C173" s="48" t="s">
        <v>15</v>
      </c>
      <c r="D173" s="48">
        <v>585</v>
      </c>
      <c r="E173" s="48">
        <v>8823</v>
      </c>
      <c r="F173" s="48">
        <v>24288</v>
      </c>
      <c r="G173" s="48">
        <v>24886</v>
      </c>
      <c r="H173" s="48">
        <v>6447</v>
      </c>
      <c r="I173" s="48" t="s">
        <v>15</v>
      </c>
      <c r="J173" s="48" t="s">
        <v>15</v>
      </c>
      <c r="K173" s="48">
        <f t="shared" si="6"/>
        <v>65029</v>
      </c>
    </row>
    <row r="174" spans="1:11">
      <c r="A174" s="64">
        <v>1991</v>
      </c>
      <c r="B174" s="48" t="s">
        <v>15</v>
      </c>
      <c r="C174" s="48" t="s">
        <v>15</v>
      </c>
      <c r="D174" s="48">
        <v>1014</v>
      </c>
      <c r="E174" s="48">
        <v>17280</v>
      </c>
      <c r="F174" s="48">
        <v>39388</v>
      </c>
      <c r="G174" s="48" t="s">
        <v>15</v>
      </c>
      <c r="H174" s="48" t="s">
        <v>15</v>
      </c>
      <c r="I174" s="48" t="s">
        <v>15</v>
      </c>
      <c r="J174" s="48" t="s">
        <v>15</v>
      </c>
      <c r="K174" s="48">
        <f t="shared" si="6"/>
        <v>57682</v>
      </c>
    </row>
    <row r="175" spans="1:11">
      <c r="A175" s="64">
        <v>1992</v>
      </c>
      <c r="B175" s="48" t="s">
        <v>15</v>
      </c>
      <c r="C175" s="48" t="s">
        <v>15</v>
      </c>
      <c r="D175" s="48">
        <v>1396</v>
      </c>
      <c r="E175" s="48">
        <v>9431</v>
      </c>
      <c r="F175" s="48">
        <v>28632</v>
      </c>
      <c r="G175" s="48">
        <v>12782</v>
      </c>
      <c r="H175" s="48">
        <v>3317</v>
      </c>
      <c r="I175" s="48" t="s">
        <v>63</v>
      </c>
      <c r="J175" s="48" t="s">
        <v>15</v>
      </c>
      <c r="K175" s="48">
        <f t="shared" si="6"/>
        <v>55558</v>
      </c>
    </row>
    <row r="176" spans="1:11">
      <c r="A176" s="64">
        <v>1993</v>
      </c>
      <c r="B176" s="48" t="s">
        <v>15</v>
      </c>
      <c r="C176" s="48" t="s">
        <v>15</v>
      </c>
      <c r="D176" s="48">
        <v>339</v>
      </c>
      <c r="E176" s="48">
        <v>867</v>
      </c>
      <c r="F176" s="48">
        <v>10066</v>
      </c>
      <c r="G176" s="48">
        <v>4050</v>
      </c>
      <c r="H176" s="48" t="s">
        <v>15</v>
      </c>
      <c r="I176" s="48" t="s">
        <v>63</v>
      </c>
      <c r="J176" s="48" t="s">
        <v>63</v>
      </c>
      <c r="K176" s="48">
        <f t="shared" si="6"/>
        <v>15322</v>
      </c>
    </row>
    <row r="177" spans="1:11">
      <c r="A177" s="64">
        <v>1994</v>
      </c>
      <c r="B177" s="48" t="s">
        <v>15</v>
      </c>
      <c r="C177" s="48" t="s">
        <v>15</v>
      </c>
      <c r="D177" s="48">
        <v>211</v>
      </c>
      <c r="E177" s="48">
        <v>156</v>
      </c>
      <c r="F177" s="48" t="s">
        <v>15</v>
      </c>
      <c r="G177" s="48" t="s">
        <v>15</v>
      </c>
      <c r="H177" s="48" t="s">
        <v>15</v>
      </c>
      <c r="I177" s="48" t="s">
        <v>63</v>
      </c>
      <c r="J177" s="48" t="s">
        <v>63</v>
      </c>
      <c r="K177" s="48">
        <f t="shared" si="6"/>
        <v>367</v>
      </c>
    </row>
    <row r="178" spans="1:11">
      <c r="A178" s="64">
        <v>1995</v>
      </c>
      <c r="B178" s="48" t="s">
        <v>15</v>
      </c>
      <c r="C178" s="48" t="s">
        <v>15</v>
      </c>
      <c r="D178" s="48">
        <v>64</v>
      </c>
      <c r="E178" s="48">
        <v>494</v>
      </c>
      <c r="F178" s="48" t="s">
        <v>15</v>
      </c>
      <c r="G178" s="48" t="s">
        <v>15</v>
      </c>
      <c r="H178" s="48">
        <v>138</v>
      </c>
      <c r="I178" s="48">
        <v>21</v>
      </c>
      <c r="J178" s="48" t="s">
        <v>63</v>
      </c>
      <c r="K178" s="48">
        <f t="shared" si="6"/>
        <v>717</v>
      </c>
    </row>
    <row r="179" spans="1:11">
      <c r="A179" s="64">
        <v>1996</v>
      </c>
      <c r="B179" s="48" t="s">
        <v>15</v>
      </c>
      <c r="C179" s="48" t="s">
        <v>15</v>
      </c>
      <c r="D179" s="48">
        <v>197</v>
      </c>
      <c r="E179" s="48">
        <v>611</v>
      </c>
      <c r="F179" s="48">
        <v>577</v>
      </c>
      <c r="G179" s="48">
        <v>1881</v>
      </c>
      <c r="H179" s="48">
        <v>651</v>
      </c>
      <c r="I179" s="48" t="s">
        <v>63</v>
      </c>
      <c r="J179" s="48" t="s">
        <v>63</v>
      </c>
      <c r="K179" s="48">
        <f t="shared" si="6"/>
        <v>3917</v>
      </c>
    </row>
    <row r="180" spans="1:11">
      <c r="A180" s="64">
        <v>1997</v>
      </c>
      <c r="B180" s="48" t="s">
        <v>15</v>
      </c>
      <c r="C180" s="48">
        <v>4</v>
      </c>
      <c r="D180" s="48">
        <v>273</v>
      </c>
      <c r="E180" s="48">
        <v>499</v>
      </c>
      <c r="F180" s="48">
        <v>753</v>
      </c>
      <c r="G180" s="48">
        <v>1992</v>
      </c>
      <c r="H180" s="48">
        <v>411</v>
      </c>
      <c r="I180" s="48" t="s">
        <v>63</v>
      </c>
      <c r="J180" s="48" t="s">
        <v>63</v>
      </c>
      <c r="K180" s="48">
        <f t="shared" si="6"/>
        <v>3932</v>
      </c>
    </row>
    <row r="181" spans="1:11">
      <c r="A181" s="64">
        <v>1998</v>
      </c>
      <c r="B181" s="48" t="s">
        <v>15</v>
      </c>
      <c r="C181" s="48">
        <v>0</v>
      </c>
      <c r="D181" s="48">
        <v>36</v>
      </c>
      <c r="E181" s="48">
        <v>19</v>
      </c>
      <c r="F181" s="48">
        <v>255</v>
      </c>
      <c r="G181" s="48">
        <v>1902</v>
      </c>
      <c r="H181" s="48">
        <v>123</v>
      </c>
      <c r="I181" s="48" t="s">
        <v>63</v>
      </c>
      <c r="J181" s="48" t="s">
        <v>63</v>
      </c>
      <c r="K181" s="48">
        <f t="shared" si="6"/>
        <v>2335</v>
      </c>
    </row>
    <row r="182" spans="1:11">
      <c r="A182" s="64">
        <v>1999</v>
      </c>
      <c r="B182" s="48" t="s">
        <v>15</v>
      </c>
      <c r="C182" s="48">
        <v>0</v>
      </c>
      <c r="D182" s="48">
        <v>4</v>
      </c>
      <c r="E182" s="48">
        <v>612</v>
      </c>
      <c r="F182" s="48">
        <v>5034</v>
      </c>
      <c r="G182" s="48">
        <v>1775</v>
      </c>
      <c r="H182" s="48">
        <v>208</v>
      </c>
      <c r="I182" s="48">
        <v>0</v>
      </c>
      <c r="J182" s="48" t="s">
        <v>63</v>
      </c>
      <c r="K182" s="48">
        <f t="shared" si="6"/>
        <v>7633</v>
      </c>
    </row>
    <row r="183" spans="1:11">
      <c r="A183" s="64">
        <v>2000</v>
      </c>
      <c r="B183" s="48" t="s">
        <v>15</v>
      </c>
      <c r="C183" s="48">
        <v>8</v>
      </c>
      <c r="D183" s="48">
        <v>78</v>
      </c>
      <c r="E183" s="48">
        <v>164</v>
      </c>
      <c r="F183" s="48">
        <v>14885</v>
      </c>
      <c r="G183" s="48">
        <v>7213</v>
      </c>
      <c r="H183" s="48">
        <v>1140</v>
      </c>
      <c r="I183" s="48">
        <v>106</v>
      </c>
      <c r="J183" s="48" t="s">
        <v>63</v>
      </c>
      <c r="K183" s="48">
        <f t="shared" si="6"/>
        <v>23594</v>
      </c>
    </row>
    <row r="184" spans="1:11">
      <c r="A184" s="64">
        <v>2001</v>
      </c>
      <c r="B184" s="48" t="s">
        <v>15</v>
      </c>
      <c r="C184" s="48">
        <v>0</v>
      </c>
      <c r="D184" s="48">
        <v>648</v>
      </c>
      <c r="E184" s="48">
        <v>8073</v>
      </c>
      <c r="F184" s="48">
        <v>15394</v>
      </c>
      <c r="G184" s="48">
        <v>6122</v>
      </c>
      <c r="H184" s="48">
        <v>765</v>
      </c>
      <c r="I184" s="48">
        <v>60</v>
      </c>
      <c r="J184" s="48" t="s">
        <v>63</v>
      </c>
      <c r="K184" s="48">
        <f t="shared" si="6"/>
        <v>31062</v>
      </c>
    </row>
    <row r="185" spans="1:11">
      <c r="A185" s="64">
        <v>2002</v>
      </c>
      <c r="B185" s="48" t="s">
        <v>15</v>
      </c>
      <c r="C185" s="48">
        <v>230</v>
      </c>
      <c r="D185" s="48">
        <v>786</v>
      </c>
      <c r="E185" s="48">
        <v>5319</v>
      </c>
      <c r="F185" s="48">
        <v>17293</v>
      </c>
      <c r="G185" s="48">
        <v>6570</v>
      </c>
      <c r="H185" s="48">
        <v>2812</v>
      </c>
      <c r="I185" s="48">
        <v>388</v>
      </c>
      <c r="J185" s="48" t="s">
        <v>63</v>
      </c>
      <c r="K185" s="48">
        <f t="shared" si="6"/>
        <v>33398</v>
      </c>
    </row>
    <row r="186" spans="1:11">
      <c r="A186" s="64">
        <v>2003</v>
      </c>
      <c r="B186" s="48">
        <v>36</v>
      </c>
      <c r="C186" s="48">
        <v>106</v>
      </c>
      <c r="D186" s="48">
        <v>950</v>
      </c>
      <c r="E186" s="48">
        <v>5263</v>
      </c>
      <c r="F186" s="48">
        <v>21326</v>
      </c>
      <c r="G186" s="48">
        <v>12880</v>
      </c>
      <c r="H186" s="48">
        <v>2247</v>
      </c>
      <c r="I186" s="48">
        <v>90</v>
      </c>
      <c r="J186" s="91" t="s">
        <v>63</v>
      </c>
      <c r="K186" s="48">
        <f t="shared" si="6"/>
        <v>42898</v>
      </c>
    </row>
    <row r="187" spans="1:11">
      <c r="A187" s="64">
        <v>2004</v>
      </c>
      <c r="B187" s="48">
        <v>34</v>
      </c>
      <c r="C187" s="48">
        <v>87</v>
      </c>
      <c r="D187" s="48">
        <v>954</v>
      </c>
      <c r="E187" s="48">
        <v>7376</v>
      </c>
      <c r="F187" s="48">
        <v>19875</v>
      </c>
      <c r="G187" s="48">
        <v>9368</v>
      </c>
      <c r="H187" s="48">
        <v>2734</v>
      </c>
      <c r="I187" s="48">
        <v>34</v>
      </c>
      <c r="J187" s="91" t="s">
        <v>63</v>
      </c>
      <c r="K187" s="48">
        <f t="shared" si="6"/>
        <v>40462</v>
      </c>
    </row>
    <row r="188" spans="1:11">
      <c r="A188" s="64">
        <v>2005</v>
      </c>
      <c r="B188" s="48">
        <v>2</v>
      </c>
      <c r="C188" s="48">
        <v>76</v>
      </c>
      <c r="D188" s="48">
        <v>578</v>
      </c>
      <c r="E188" s="48">
        <v>6353</v>
      </c>
      <c r="F188" s="48">
        <v>7042</v>
      </c>
      <c r="G188" s="48">
        <v>6312</v>
      </c>
      <c r="H188" s="48">
        <v>4262</v>
      </c>
      <c r="I188" s="48">
        <v>12</v>
      </c>
      <c r="J188" s="91" t="s">
        <v>63</v>
      </c>
      <c r="K188" s="48">
        <f t="shared" si="6"/>
        <v>24637</v>
      </c>
    </row>
    <row r="189" spans="1:11">
      <c r="A189" s="64">
        <v>2006</v>
      </c>
      <c r="B189" s="48">
        <v>14</v>
      </c>
      <c r="C189" s="48">
        <v>33</v>
      </c>
      <c r="D189" s="48">
        <v>280</v>
      </c>
      <c r="E189" s="48">
        <v>1991</v>
      </c>
      <c r="F189" s="48">
        <v>8736</v>
      </c>
      <c r="G189" s="48">
        <v>4573</v>
      </c>
      <c r="H189" s="48">
        <v>1437</v>
      </c>
      <c r="I189" s="48">
        <v>81</v>
      </c>
      <c r="J189" s="91" t="s">
        <v>63</v>
      </c>
      <c r="K189" s="48">
        <f t="shared" si="6"/>
        <v>17145</v>
      </c>
    </row>
    <row r="190" spans="1:11">
      <c r="A190" s="64">
        <v>2007</v>
      </c>
      <c r="B190" s="48">
        <v>17</v>
      </c>
      <c r="C190" s="48">
        <v>33</v>
      </c>
      <c r="D190" s="48">
        <v>331</v>
      </c>
      <c r="E190" s="48">
        <v>2600</v>
      </c>
      <c r="F190" s="48">
        <v>9445</v>
      </c>
      <c r="G190" s="48">
        <v>9539</v>
      </c>
      <c r="H190" s="48">
        <v>998</v>
      </c>
      <c r="I190" s="48">
        <v>9</v>
      </c>
      <c r="J190" s="91" t="s">
        <v>63</v>
      </c>
      <c r="K190" s="48">
        <f t="shared" si="6"/>
        <v>22972</v>
      </c>
    </row>
    <row r="191" spans="1:11">
      <c r="A191" s="64">
        <v>2008</v>
      </c>
      <c r="B191" s="48" t="s">
        <v>15</v>
      </c>
      <c r="C191" s="48" t="s">
        <v>15</v>
      </c>
      <c r="D191" s="48" t="s">
        <v>15</v>
      </c>
      <c r="E191" s="48">
        <v>1481</v>
      </c>
      <c r="F191" s="48">
        <v>4111</v>
      </c>
      <c r="G191" s="48">
        <v>1799</v>
      </c>
      <c r="H191" s="48" t="s">
        <v>15</v>
      </c>
      <c r="I191" s="48" t="s">
        <v>15</v>
      </c>
      <c r="J191" s="91" t="s">
        <v>63</v>
      </c>
      <c r="K191" s="48">
        <f t="shared" si="6"/>
        <v>7391</v>
      </c>
    </row>
    <row r="192" spans="1:11">
      <c r="A192" s="64">
        <v>2009</v>
      </c>
      <c r="B192" s="48" t="s">
        <v>15</v>
      </c>
      <c r="C192" s="48" t="s">
        <v>15</v>
      </c>
      <c r="D192" s="48" t="s">
        <v>15</v>
      </c>
      <c r="E192" s="48">
        <v>1044</v>
      </c>
      <c r="F192" s="48">
        <v>8747</v>
      </c>
      <c r="G192" s="48">
        <v>3945</v>
      </c>
      <c r="H192" s="48">
        <v>583</v>
      </c>
      <c r="I192" s="91" t="s">
        <v>63</v>
      </c>
      <c r="J192" s="91" t="s">
        <v>63</v>
      </c>
      <c r="K192" s="48">
        <f t="shared" si="6"/>
        <v>14319</v>
      </c>
    </row>
    <row r="193" spans="1:11">
      <c r="A193" s="64">
        <v>2010</v>
      </c>
      <c r="B193" s="48" t="s">
        <v>15</v>
      </c>
      <c r="C193" s="48" t="s">
        <v>15</v>
      </c>
      <c r="D193" s="48">
        <v>388</v>
      </c>
      <c r="E193" s="48">
        <v>710</v>
      </c>
      <c r="F193" s="48">
        <v>2308</v>
      </c>
      <c r="G193" s="48">
        <v>4676</v>
      </c>
      <c r="H193" s="48">
        <v>484</v>
      </c>
      <c r="I193" s="91" t="s">
        <v>63</v>
      </c>
      <c r="J193" s="91" t="s">
        <v>63</v>
      </c>
      <c r="K193" s="48">
        <f t="shared" si="6"/>
        <v>8566</v>
      </c>
    </row>
    <row r="194" spans="1:11">
      <c r="A194" s="64">
        <v>2011</v>
      </c>
      <c r="B194" s="48">
        <v>2</v>
      </c>
      <c r="C194" s="48">
        <v>23</v>
      </c>
      <c r="D194" s="48">
        <v>187</v>
      </c>
      <c r="E194" s="48">
        <v>1182</v>
      </c>
      <c r="F194" s="48">
        <v>2514</v>
      </c>
      <c r="G194" s="48">
        <v>4687</v>
      </c>
      <c r="H194" s="48">
        <v>1711</v>
      </c>
      <c r="I194" s="48" t="s">
        <v>15</v>
      </c>
      <c r="J194" s="91">
        <v>16</v>
      </c>
      <c r="K194" s="48">
        <f t="shared" si="6"/>
        <v>10322</v>
      </c>
    </row>
    <row r="195" spans="1:11">
      <c r="A195" s="64">
        <v>2012</v>
      </c>
      <c r="B195" s="48">
        <v>0</v>
      </c>
      <c r="C195" s="48">
        <v>52</v>
      </c>
      <c r="D195" s="48">
        <v>732</v>
      </c>
      <c r="E195" s="48">
        <v>2285</v>
      </c>
      <c r="F195" s="48">
        <v>4075</v>
      </c>
      <c r="G195" s="48">
        <v>5560</v>
      </c>
      <c r="H195" s="48">
        <v>3646</v>
      </c>
      <c r="I195" s="48">
        <v>77</v>
      </c>
      <c r="J195" s="91">
        <v>18</v>
      </c>
      <c r="K195" s="48">
        <f t="shared" si="6"/>
        <v>16445</v>
      </c>
    </row>
    <row r="196" spans="1:11">
      <c r="A196" s="64">
        <v>2013</v>
      </c>
      <c r="B196" s="48">
        <v>123</v>
      </c>
      <c r="C196" s="48">
        <v>174</v>
      </c>
      <c r="D196" s="48">
        <v>340</v>
      </c>
      <c r="E196" s="48">
        <v>2895</v>
      </c>
      <c r="F196" s="48">
        <v>3010</v>
      </c>
      <c r="G196" s="48">
        <v>19281</v>
      </c>
      <c r="H196" s="48">
        <v>3897</v>
      </c>
      <c r="I196" s="48">
        <v>84</v>
      </c>
      <c r="J196" s="91" t="s">
        <v>63</v>
      </c>
      <c r="K196" s="48">
        <f t="shared" si="6"/>
        <v>29804</v>
      </c>
    </row>
    <row r="197" spans="1:11">
      <c r="A197" s="64">
        <v>2014</v>
      </c>
      <c r="B197" s="48">
        <v>0</v>
      </c>
      <c r="C197" s="48">
        <v>46</v>
      </c>
      <c r="D197" s="48">
        <v>691</v>
      </c>
      <c r="E197" s="48">
        <v>1906</v>
      </c>
      <c r="F197" s="48">
        <v>8659</v>
      </c>
      <c r="G197" s="48">
        <v>11899</v>
      </c>
      <c r="H197" s="48">
        <v>6518</v>
      </c>
      <c r="I197" s="48">
        <v>53</v>
      </c>
      <c r="J197" s="91" t="s">
        <v>63</v>
      </c>
      <c r="K197" s="48">
        <f t="shared" si="6"/>
        <v>29772</v>
      </c>
    </row>
    <row r="198" spans="1:11">
      <c r="A198" s="64">
        <v>2015</v>
      </c>
      <c r="B198" s="48">
        <v>12</v>
      </c>
      <c r="C198" s="48">
        <v>34</v>
      </c>
      <c r="D198" s="48">
        <v>327</v>
      </c>
      <c r="E198" s="48">
        <v>1149</v>
      </c>
      <c r="F198" s="48">
        <v>5664</v>
      </c>
      <c r="G198" s="48">
        <v>3060</v>
      </c>
      <c r="H198" s="48">
        <v>4443</v>
      </c>
      <c r="I198" s="48">
        <v>82</v>
      </c>
      <c r="J198" s="91" t="s">
        <v>63</v>
      </c>
      <c r="K198" s="48">
        <f t="shared" si="6"/>
        <v>14771</v>
      </c>
    </row>
    <row r="199" spans="1:11">
      <c r="A199" s="64">
        <v>2016</v>
      </c>
      <c r="B199" s="48">
        <v>18</v>
      </c>
      <c r="C199" s="48">
        <v>5</v>
      </c>
      <c r="D199" s="48">
        <v>158</v>
      </c>
      <c r="E199" s="48">
        <v>574</v>
      </c>
      <c r="F199" s="48">
        <v>2277</v>
      </c>
      <c r="G199" s="48">
        <v>2943</v>
      </c>
      <c r="H199" s="48">
        <v>5188</v>
      </c>
      <c r="I199" s="48">
        <v>7</v>
      </c>
      <c r="J199" s="91" t="s">
        <v>63</v>
      </c>
      <c r="K199" s="48">
        <f t="shared" si="6"/>
        <v>11170</v>
      </c>
    </row>
    <row r="200" spans="1:11">
      <c r="A200" s="64">
        <v>2017</v>
      </c>
      <c r="B200" s="48">
        <v>17</v>
      </c>
      <c r="C200" s="48">
        <v>48</v>
      </c>
      <c r="D200" s="48">
        <v>153</v>
      </c>
      <c r="E200" s="48">
        <v>925</v>
      </c>
      <c r="F200" s="48">
        <v>3368</v>
      </c>
      <c r="G200" s="48">
        <v>4593</v>
      </c>
      <c r="H200" s="48">
        <v>3640</v>
      </c>
      <c r="I200" s="48">
        <v>72</v>
      </c>
      <c r="J200" s="91" t="s">
        <v>63</v>
      </c>
      <c r="K200" s="48">
        <f t="shared" si="6"/>
        <v>12816</v>
      </c>
    </row>
    <row r="201" spans="1:11">
      <c r="A201" s="64">
        <v>2018</v>
      </c>
      <c r="B201" s="48">
        <v>15</v>
      </c>
      <c r="C201" s="48">
        <v>19</v>
      </c>
      <c r="D201" s="48">
        <v>178</v>
      </c>
      <c r="E201" s="48">
        <v>252</v>
      </c>
      <c r="F201" s="48">
        <v>2410</v>
      </c>
      <c r="G201" s="48">
        <v>6012</v>
      </c>
      <c r="H201" s="48">
        <v>5424</v>
      </c>
      <c r="I201" s="48">
        <v>0</v>
      </c>
      <c r="J201" s="91" t="s">
        <v>63</v>
      </c>
      <c r="K201" s="48">
        <f>SUM(B201:J201)</f>
        <v>14310</v>
      </c>
    </row>
    <row r="202" spans="1:11">
      <c r="A202" s="64">
        <v>2019</v>
      </c>
      <c r="B202" s="48">
        <v>6</v>
      </c>
      <c r="C202" s="48">
        <v>8</v>
      </c>
      <c r="D202" s="48">
        <v>52</v>
      </c>
      <c r="E202" s="48">
        <v>1348</v>
      </c>
      <c r="F202" s="48">
        <v>7337</v>
      </c>
      <c r="G202" s="48">
        <v>6775</v>
      </c>
      <c r="H202" s="48">
        <v>3428</v>
      </c>
      <c r="I202" s="48">
        <v>15</v>
      </c>
      <c r="J202" s="48" t="s">
        <v>15</v>
      </c>
      <c r="K202" s="48">
        <f t="shared" ref="K202:K206" si="7">SUM(B202:J202)</f>
        <v>18969</v>
      </c>
    </row>
    <row r="203" spans="1:11">
      <c r="A203" s="64">
        <v>2020</v>
      </c>
      <c r="B203" s="48">
        <v>3</v>
      </c>
      <c r="C203" s="48">
        <v>65</v>
      </c>
      <c r="D203" s="48">
        <v>88</v>
      </c>
      <c r="E203" s="48">
        <v>164</v>
      </c>
      <c r="F203" s="48">
        <v>7339</v>
      </c>
      <c r="G203" s="48">
        <v>3959</v>
      </c>
      <c r="H203" s="48">
        <v>3735</v>
      </c>
      <c r="I203" s="48">
        <v>134</v>
      </c>
      <c r="J203" s="48" t="s">
        <v>15</v>
      </c>
      <c r="K203" s="48">
        <f t="shared" si="7"/>
        <v>15487</v>
      </c>
    </row>
    <row r="204" spans="1:11">
      <c r="A204" s="64">
        <v>2021</v>
      </c>
      <c r="B204" s="48">
        <v>0</v>
      </c>
      <c r="C204" s="48">
        <v>270</v>
      </c>
      <c r="D204" s="48">
        <v>186</v>
      </c>
      <c r="E204" s="48">
        <v>1337</v>
      </c>
      <c r="F204" s="48">
        <v>7539</v>
      </c>
      <c r="G204" s="48">
        <v>6181</v>
      </c>
      <c r="H204" s="48">
        <v>3941</v>
      </c>
      <c r="I204" s="48">
        <v>9</v>
      </c>
      <c r="J204" s="48" t="s">
        <v>15</v>
      </c>
      <c r="K204" s="48">
        <f t="shared" si="7"/>
        <v>19463</v>
      </c>
    </row>
    <row r="205" spans="1:11">
      <c r="A205" s="64">
        <v>2022</v>
      </c>
      <c r="B205" s="48">
        <v>15</v>
      </c>
      <c r="C205" s="48">
        <v>56</v>
      </c>
      <c r="D205" s="48">
        <v>123</v>
      </c>
      <c r="E205" s="48">
        <v>1752</v>
      </c>
      <c r="F205" s="48">
        <v>8173</v>
      </c>
      <c r="G205" s="48">
        <v>4288</v>
      </c>
      <c r="H205" s="48">
        <v>8288</v>
      </c>
      <c r="I205" s="48">
        <v>14</v>
      </c>
      <c r="J205" s="48" t="s">
        <v>15</v>
      </c>
      <c r="K205" s="48">
        <f t="shared" si="7"/>
        <v>22709</v>
      </c>
    </row>
    <row r="206" spans="1:11">
      <c r="A206" s="64">
        <v>2023</v>
      </c>
      <c r="B206" s="48" t="s">
        <v>15</v>
      </c>
      <c r="C206" s="48" t="s">
        <v>15</v>
      </c>
      <c r="D206" s="48" t="s">
        <v>15</v>
      </c>
      <c r="E206" s="48">
        <v>771</v>
      </c>
      <c r="F206" s="48">
        <v>3537</v>
      </c>
      <c r="G206" s="48">
        <v>2626</v>
      </c>
      <c r="H206" s="48">
        <v>6447</v>
      </c>
      <c r="I206" s="48">
        <v>0</v>
      </c>
      <c r="J206" s="258" t="s">
        <v>63</v>
      </c>
      <c r="K206" s="48">
        <f t="shared" si="7"/>
        <v>13381</v>
      </c>
    </row>
    <row r="207" spans="1:11" ht="11.4">
      <c r="A207" s="64" t="s">
        <v>346</v>
      </c>
      <c r="B207" s="48">
        <v>27</v>
      </c>
      <c r="C207" s="48">
        <v>78</v>
      </c>
      <c r="D207" s="48">
        <v>106</v>
      </c>
      <c r="E207" s="48">
        <v>548</v>
      </c>
      <c r="F207" s="48">
        <v>2457</v>
      </c>
      <c r="G207" s="48">
        <v>7772</v>
      </c>
      <c r="H207" s="48">
        <v>6266</v>
      </c>
      <c r="I207" s="48">
        <v>4</v>
      </c>
      <c r="J207" s="48" t="s">
        <v>15</v>
      </c>
      <c r="K207" s="48">
        <f t="shared" si="6"/>
        <v>17258</v>
      </c>
    </row>
    <row r="209" spans="1:11">
      <c r="A209" s="59" t="s">
        <v>84</v>
      </c>
    </row>
    <row r="210" spans="1:11">
      <c r="A210" s="68">
        <v>1976</v>
      </c>
      <c r="B210" s="48" t="s">
        <v>15</v>
      </c>
      <c r="C210" s="48">
        <v>0</v>
      </c>
      <c r="D210" s="48">
        <v>2087</v>
      </c>
      <c r="E210" s="48">
        <v>12478</v>
      </c>
      <c r="F210" s="48">
        <v>35298</v>
      </c>
      <c r="G210" s="48">
        <v>31980</v>
      </c>
      <c r="H210" s="48">
        <v>7810</v>
      </c>
      <c r="I210" s="48">
        <v>3519</v>
      </c>
      <c r="J210" s="48">
        <v>694</v>
      </c>
      <c r="K210" s="48">
        <f t="shared" ref="K210:K258" si="8">SUM(B210:J210)</f>
        <v>93866</v>
      </c>
    </row>
    <row r="211" spans="1:11">
      <c r="A211" s="68">
        <v>1977</v>
      </c>
      <c r="B211" s="48" t="s">
        <v>15</v>
      </c>
      <c r="C211" s="48">
        <v>0</v>
      </c>
      <c r="D211" s="48">
        <v>1680</v>
      </c>
      <c r="E211" s="48">
        <v>9542</v>
      </c>
      <c r="F211" s="48">
        <v>24046</v>
      </c>
      <c r="G211" s="48">
        <v>20356</v>
      </c>
      <c r="H211" s="48">
        <v>9108</v>
      </c>
      <c r="I211" s="48">
        <v>7965</v>
      </c>
      <c r="J211" s="48">
        <v>997</v>
      </c>
      <c r="K211" s="48">
        <f t="shared" si="8"/>
        <v>73694</v>
      </c>
    </row>
    <row r="212" spans="1:11">
      <c r="A212" s="68">
        <v>1978</v>
      </c>
      <c r="B212" s="48" t="s">
        <v>15</v>
      </c>
      <c r="C212" s="48">
        <v>0</v>
      </c>
      <c r="D212" s="48">
        <v>1947</v>
      </c>
      <c r="E212" s="48">
        <v>19010</v>
      </c>
      <c r="F212" s="48">
        <v>28908</v>
      </c>
      <c r="G212" s="48">
        <v>19937</v>
      </c>
      <c r="H212" s="48">
        <v>8369</v>
      </c>
      <c r="I212" s="48">
        <v>8613</v>
      </c>
      <c r="J212" s="48">
        <v>1528</v>
      </c>
      <c r="K212" s="48">
        <f t="shared" si="8"/>
        <v>88312</v>
      </c>
    </row>
    <row r="213" spans="1:11">
      <c r="A213" s="68">
        <v>1979</v>
      </c>
      <c r="B213" s="48" t="s">
        <v>15</v>
      </c>
      <c r="C213" s="48" t="s">
        <v>15</v>
      </c>
      <c r="D213" s="48">
        <v>301</v>
      </c>
      <c r="E213" s="48">
        <v>4877</v>
      </c>
      <c r="F213" s="48">
        <v>26977</v>
      </c>
      <c r="G213" s="48">
        <v>18542</v>
      </c>
      <c r="H213" s="48">
        <v>3290</v>
      </c>
      <c r="I213" s="48">
        <v>5025</v>
      </c>
      <c r="J213" s="48">
        <v>935</v>
      </c>
      <c r="K213" s="48">
        <f t="shared" si="8"/>
        <v>59947</v>
      </c>
    </row>
    <row r="214" spans="1:11">
      <c r="A214" s="68">
        <v>1980</v>
      </c>
      <c r="B214" s="48" t="s">
        <v>15</v>
      </c>
      <c r="C214" s="48" t="s">
        <v>15</v>
      </c>
      <c r="D214" s="48">
        <v>237</v>
      </c>
      <c r="E214" s="48">
        <v>13299</v>
      </c>
      <c r="F214" s="48">
        <v>23913</v>
      </c>
      <c r="G214" s="48">
        <v>9996</v>
      </c>
      <c r="H214" s="48">
        <v>5264</v>
      </c>
      <c r="I214" s="48">
        <v>2900</v>
      </c>
      <c r="J214" s="48">
        <v>412</v>
      </c>
      <c r="K214" s="48">
        <f t="shared" si="8"/>
        <v>56021</v>
      </c>
    </row>
    <row r="215" spans="1:11">
      <c r="A215" s="68">
        <v>1981</v>
      </c>
      <c r="B215" s="48" t="s">
        <v>15</v>
      </c>
      <c r="C215" s="48" t="s">
        <v>15</v>
      </c>
      <c r="D215" s="48">
        <v>2675</v>
      </c>
      <c r="E215" s="48">
        <v>16457</v>
      </c>
      <c r="F215" s="48">
        <v>23727</v>
      </c>
      <c r="G215" s="48">
        <v>19330</v>
      </c>
      <c r="H215" s="48">
        <v>2253</v>
      </c>
      <c r="I215" s="48">
        <v>2324</v>
      </c>
      <c r="J215" s="48">
        <v>313</v>
      </c>
      <c r="K215" s="48">
        <f t="shared" si="8"/>
        <v>67079</v>
      </c>
    </row>
    <row r="216" spans="1:11">
      <c r="A216" s="68">
        <v>1982</v>
      </c>
      <c r="B216" s="48" t="s">
        <v>15</v>
      </c>
      <c r="C216" s="48" t="s">
        <v>15</v>
      </c>
      <c r="D216" s="48">
        <v>370</v>
      </c>
      <c r="E216" s="48">
        <v>5175</v>
      </c>
      <c r="F216" s="48">
        <v>39710</v>
      </c>
      <c r="G216" s="48">
        <v>10239</v>
      </c>
      <c r="H216" s="48">
        <v>2976</v>
      </c>
      <c r="I216" s="48">
        <v>2606</v>
      </c>
      <c r="J216" s="48">
        <v>278</v>
      </c>
      <c r="K216" s="48">
        <f t="shared" si="8"/>
        <v>61354</v>
      </c>
    </row>
    <row r="217" spans="1:11">
      <c r="A217" s="68">
        <v>1983</v>
      </c>
      <c r="B217" s="48" t="s">
        <v>15</v>
      </c>
      <c r="C217" s="48" t="s">
        <v>15</v>
      </c>
      <c r="D217" s="48">
        <v>835</v>
      </c>
      <c r="E217" s="48">
        <v>9801</v>
      </c>
      <c r="F217" s="48">
        <v>22670</v>
      </c>
      <c r="G217" s="48">
        <v>11198</v>
      </c>
      <c r="H217" s="48">
        <v>6051</v>
      </c>
      <c r="I217" s="48">
        <v>5024</v>
      </c>
      <c r="J217" s="48">
        <v>98</v>
      </c>
      <c r="K217" s="48">
        <f t="shared" si="8"/>
        <v>55677</v>
      </c>
    </row>
    <row r="218" spans="1:11">
      <c r="A218" s="68">
        <v>1984</v>
      </c>
      <c r="B218" s="48" t="s">
        <v>15</v>
      </c>
      <c r="C218" s="48" t="s">
        <v>15</v>
      </c>
      <c r="D218" s="48" t="s">
        <v>15</v>
      </c>
      <c r="E218" s="48" t="s">
        <v>15</v>
      </c>
      <c r="F218" s="48">
        <v>15101</v>
      </c>
      <c r="G218" s="48">
        <v>16834</v>
      </c>
      <c r="H218" s="48">
        <v>2948</v>
      </c>
      <c r="I218" s="48">
        <v>3089</v>
      </c>
      <c r="J218" s="48" t="s">
        <v>15</v>
      </c>
      <c r="K218" s="48">
        <f t="shared" si="8"/>
        <v>37972</v>
      </c>
    </row>
    <row r="219" spans="1:11">
      <c r="A219" s="68">
        <v>1985</v>
      </c>
      <c r="B219" s="48" t="s">
        <v>15</v>
      </c>
      <c r="C219" s="48" t="s">
        <v>15</v>
      </c>
      <c r="D219" s="48">
        <v>4556</v>
      </c>
      <c r="E219" s="48" t="s">
        <v>15</v>
      </c>
      <c r="F219" s="48">
        <v>28538</v>
      </c>
      <c r="G219" s="48">
        <v>19333</v>
      </c>
      <c r="H219" s="48">
        <v>2557</v>
      </c>
      <c r="I219" s="48">
        <v>3967</v>
      </c>
      <c r="J219" s="48" t="s">
        <v>15</v>
      </c>
      <c r="K219" s="48">
        <f t="shared" si="8"/>
        <v>58951</v>
      </c>
    </row>
    <row r="220" spans="1:11">
      <c r="A220" s="64">
        <v>1986</v>
      </c>
      <c r="B220" s="48" t="s">
        <v>15</v>
      </c>
      <c r="C220" s="48" t="s">
        <v>15</v>
      </c>
      <c r="D220" s="48">
        <v>3556</v>
      </c>
      <c r="E220" s="48">
        <v>10440</v>
      </c>
      <c r="F220" s="48">
        <v>20138</v>
      </c>
      <c r="G220" s="48">
        <v>12991</v>
      </c>
      <c r="H220" s="48">
        <v>597</v>
      </c>
      <c r="I220" s="48">
        <v>5020</v>
      </c>
      <c r="J220" s="48" t="s">
        <v>15</v>
      </c>
      <c r="K220" s="48">
        <f t="shared" si="8"/>
        <v>52742</v>
      </c>
    </row>
    <row r="221" spans="1:11">
      <c r="A221" s="64">
        <v>1987</v>
      </c>
      <c r="B221" s="48" t="s">
        <v>15</v>
      </c>
      <c r="C221" s="48" t="s">
        <v>15</v>
      </c>
      <c r="D221" s="48">
        <v>2318</v>
      </c>
      <c r="E221" s="48">
        <v>9967</v>
      </c>
      <c r="F221" s="48">
        <v>28967</v>
      </c>
      <c r="G221" s="48">
        <v>15162</v>
      </c>
      <c r="H221" s="48">
        <v>7963</v>
      </c>
      <c r="I221" s="48">
        <v>5040</v>
      </c>
      <c r="J221" s="48" t="s">
        <v>15</v>
      </c>
      <c r="K221" s="48">
        <f t="shared" si="8"/>
        <v>69417</v>
      </c>
    </row>
    <row r="222" spans="1:11">
      <c r="A222" s="64">
        <v>1988</v>
      </c>
      <c r="B222" s="48" t="s">
        <v>15</v>
      </c>
      <c r="C222" s="48" t="s">
        <v>15</v>
      </c>
      <c r="D222" s="48">
        <v>799</v>
      </c>
      <c r="E222" s="48">
        <v>14154</v>
      </c>
      <c r="F222" s="48">
        <v>25162</v>
      </c>
      <c r="G222" s="48">
        <v>11334</v>
      </c>
      <c r="H222" s="48">
        <v>1626</v>
      </c>
      <c r="I222" s="48" t="s">
        <v>15</v>
      </c>
      <c r="J222" s="48" t="s">
        <v>15</v>
      </c>
      <c r="K222" s="48">
        <f t="shared" si="8"/>
        <v>53075</v>
      </c>
    </row>
    <row r="223" spans="1:11">
      <c r="A223" s="64">
        <v>1989</v>
      </c>
      <c r="B223" s="48" t="s">
        <v>15</v>
      </c>
      <c r="C223" s="48" t="s">
        <v>15</v>
      </c>
      <c r="D223" s="48">
        <v>3065</v>
      </c>
      <c r="E223" s="48">
        <v>15733</v>
      </c>
      <c r="F223" s="48">
        <v>26568</v>
      </c>
      <c r="G223" s="48">
        <v>16285</v>
      </c>
      <c r="H223" s="48">
        <v>4461</v>
      </c>
      <c r="I223" s="48" t="s">
        <v>15</v>
      </c>
      <c r="J223" s="48" t="s">
        <v>15</v>
      </c>
      <c r="K223" s="48">
        <f t="shared" si="8"/>
        <v>66112</v>
      </c>
    </row>
    <row r="224" spans="1:11">
      <c r="A224" s="64">
        <v>1990</v>
      </c>
      <c r="B224" s="48" t="s">
        <v>15</v>
      </c>
      <c r="C224" s="48" t="s">
        <v>15</v>
      </c>
      <c r="D224" s="48">
        <v>1391</v>
      </c>
      <c r="E224" s="48">
        <v>14533</v>
      </c>
      <c r="F224" s="48">
        <v>22802</v>
      </c>
      <c r="G224" s="48">
        <v>11541</v>
      </c>
      <c r="H224" s="48">
        <v>845</v>
      </c>
      <c r="I224" s="48" t="s">
        <v>15</v>
      </c>
      <c r="J224" s="48" t="s">
        <v>15</v>
      </c>
      <c r="K224" s="48">
        <f t="shared" si="8"/>
        <v>51112</v>
      </c>
    </row>
    <row r="225" spans="1:11">
      <c r="A225" s="64">
        <v>1991</v>
      </c>
      <c r="B225" s="48" t="s">
        <v>15</v>
      </c>
      <c r="C225" s="48" t="s">
        <v>15</v>
      </c>
      <c r="D225" s="48">
        <v>1110</v>
      </c>
      <c r="E225" s="48">
        <v>11581</v>
      </c>
      <c r="F225" s="48">
        <v>17848</v>
      </c>
      <c r="G225" s="48">
        <v>1911</v>
      </c>
      <c r="H225" s="48">
        <v>3997</v>
      </c>
      <c r="I225" s="48" t="s">
        <v>15</v>
      </c>
      <c r="J225" s="48" t="s">
        <v>15</v>
      </c>
      <c r="K225" s="48">
        <f t="shared" si="8"/>
        <v>36447</v>
      </c>
    </row>
    <row r="226" spans="1:11">
      <c r="A226" s="64">
        <v>1992</v>
      </c>
      <c r="B226" s="48" t="s">
        <v>15</v>
      </c>
      <c r="C226" s="48" t="s">
        <v>15</v>
      </c>
      <c r="D226" s="48" t="s">
        <v>15</v>
      </c>
      <c r="E226" s="48" t="s">
        <v>15</v>
      </c>
      <c r="F226" s="48">
        <v>8888</v>
      </c>
      <c r="G226" s="48" t="s">
        <v>15</v>
      </c>
      <c r="H226" s="48">
        <v>4900</v>
      </c>
      <c r="I226" s="48">
        <v>3862</v>
      </c>
      <c r="J226" s="48" t="s">
        <v>15</v>
      </c>
      <c r="K226" s="48">
        <f t="shared" si="8"/>
        <v>17650</v>
      </c>
    </row>
    <row r="227" spans="1:11">
      <c r="A227" s="64">
        <v>1993</v>
      </c>
      <c r="B227" s="48" t="s">
        <v>15</v>
      </c>
      <c r="C227" s="48" t="s">
        <v>15</v>
      </c>
      <c r="D227" s="48">
        <v>1670</v>
      </c>
      <c r="E227" s="48">
        <v>4730</v>
      </c>
      <c r="F227" s="48">
        <v>6544</v>
      </c>
      <c r="G227" s="48">
        <v>8061</v>
      </c>
      <c r="H227" s="48">
        <v>2786</v>
      </c>
      <c r="I227" s="48" t="s">
        <v>15</v>
      </c>
      <c r="J227" s="48" t="s">
        <v>15</v>
      </c>
      <c r="K227" s="48">
        <f t="shared" si="8"/>
        <v>23791</v>
      </c>
    </row>
    <row r="228" spans="1:11">
      <c r="A228" s="64">
        <v>1994</v>
      </c>
      <c r="B228" s="48" t="s">
        <v>15</v>
      </c>
      <c r="C228" s="48" t="s">
        <v>15</v>
      </c>
      <c r="D228" s="48">
        <v>6347</v>
      </c>
      <c r="E228" s="48">
        <v>1296</v>
      </c>
      <c r="F228" s="48" t="s">
        <v>15</v>
      </c>
      <c r="G228" s="48">
        <v>1383</v>
      </c>
      <c r="H228" s="48">
        <v>2910</v>
      </c>
      <c r="I228" s="48">
        <v>4222</v>
      </c>
      <c r="J228" s="48" t="s">
        <v>15</v>
      </c>
      <c r="K228" s="48">
        <f t="shared" si="8"/>
        <v>16158</v>
      </c>
    </row>
    <row r="229" spans="1:11">
      <c r="A229" s="64">
        <v>1995</v>
      </c>
      <c r="B229" s="48" t="s">
        <v>15</v>
      </c>
      <c r="C229" s="48" t="s">
        <v>15</v>
      </c>
      <c r="D229" s="48">
        <v>2336</v>
      </c>
      <c r="E229" s="48">
        <v>6221</v>
      </c>
      <c r="F229" s="48" t="s">
        <v>15</v>
      </c>
      <c r="G229" s="48">
        <v>1977</v>
      </c>
      <c r="H229" s="48">
        <v>5478</v>
      </c>
      <c r="I229" s="48">
        <v>3410</v>
      </c>
      <c r="J229" s="48" t="s">
        <v>15</v>
      </c>
      <c r="K229" s="48">
        <f t="shared" si="8"/>
        <v>19422</v>
      </c>
    </row>
    <row r="230" spans="1:11">
      <c r="A230" s="64">
        <v>1996</v>
      </c>
      <c r="B230" s="48" t="s">
        <v>15</v>
      </c>
      <c r="C230" s="48" t="s">
        <v>15</v>
      </c>
      <c r="D230" s="48">
        <v>1687</v>
      </c>
      <c r="E230" s="48">
        <v>5922</v>
      </c>
      <c r="F230" s="48">
        <v>2205</v>
      </c>
      <c r="G230" s="48">
        <v>6020</v>
      </c>
      <c r="H230" s="48">
        <v>3226</v>
      </c>
      <c r="I230" s="48">
        <v>4282</v>
      </c>
      <c r="J230" s="48" t="s">
        <v>15</v>
      </c>
      <c r="K230" s="48">
        <f t="shared" si="8"/>
        <v>23342</v>
      </c>
    </row>
    <row r="231" spans="1:11">
      <c r="A231" s="64">
        <v>1997</v>
      </c>
      <c r="B231" s="48" t="s">
        <v>15</v>
      </c>
      <c r="C231" s="48" t="s">
        <v>15</v>
      </c>
      <c r="D231" s="48">
        <v>2477</v>
      </c>
      <c r="E231" s="48">
        <v>3466</v>
      </c>
      <c r="F231" s="48">
        <v>2892</v>
      </c>
      <c r="G231" s="48">
        <v>5461</v>
      </c>
      <c r="H231" s="48">
        <v>1019</v>
      </c>
      <c r="I231" s="48">
        <v>1269</v>
      </c>
      <c r="J231" s="48" t="s">
        <v>15</v>
      </c>
      <c r="K231" s="48">
        <f t="shared" si="8"/>
        <v>16584</v>
      </c>
    </row>
    <row r="232" spans="1:11">
      <c r="A232" s="64">
        <v>1998</v>
      </c>
      <c r="B232" s="48" t="s">
        <v>15</v>
      </c>
      <c r="C232" s="48" t="s">
        <v>15</v>
      </c>
      <c r="D232" s="48">
        <v>1384</v>
      </c>
      <c r="E232" s="48">
        <v>2221</v>
      </c>
      <c r="F232" s="48">
        <v>1546</v>
      </c>
      <c r="G232" s="48">
        <v>4178</v>
      </c>
      <c r="H232" s="48">
        <v>2013</v>
      </c>
      <c r="I232" s="48">
        <v>2755</v>
      </c>
      <c r="J232" s="48" t="s">
        <v>15</v>
      </c>
      <c r="K232" s="48">
        <f t="shared" si="8"/>
        <v>14097</v>
      </c>
    </row>
    <row r="233" spans="1:11">
      <c r="A233" s="64">
        <v>1999</v>
      </c>
      <c r="B233" s="48" t="s">
        <v>15</v>
      </c>
      <c r="C233" s="48" t="s">
        <v>15</v>
      </c>
      <c r="D233" s="48">
        <v>151</v>
      </c>
      <c r="E233" s="48">
        <v>911</v>
      </c>
      <c r="F233" s="48">
        <v>2485</v>
      </c>
      <c r="G233" s="48">
        <v>6595</v>
      </c>
      <c r="H233" s="48">
        <v>3325</v>
      </c>
      <c r="I233" s="48">
        <v>2318</v>
      </c>
      <c r="J233" s="48" t="s">
        <v>15</v>
      </c>
      <c r="K233" s="48">
        <f t="shared" si="8"/>
        <v>15785</v>
      </c>
    </row>
    <row r="234" spans="1:11">
      <c r="A234" s="64">
        <v>2000</v>
      </c>
      <c r="B234" s="48" t="s">
        <v>15</v>
      </c>
      <c r="C234" s="48" t="s">
        <v>15</v>
      </c>
      <c r="D234" s="48">
        <v>186</v>
      </c>
      <c r="E234" s="48">
        <v>2589</v>
      </c>
      <c r="F234" s="48">
        <v>2637</v>
      </c>
      <c r="G234" s="48">
        <v>11912</v>
      </c>
      <c r="H234" s="48">
        <v>1478</v>
      </c>
      <c r="I234" s="48">
        <v>3205</v>
      </c>
      <c r="J234" s="48" t="s">
        <v>15</v>
      </c>
      <c r="K234" s="48">
        <f t="shared" si="8"/>
        <v>22007</v>
      </c>
    </row>
    <row r="235" spans="1:11">
      <c r="A235" s="64">
        <v>2001</v>
      </c>
      <c r="B235" s="48" t="s">
        <v>15</v>
      </c>
      <c r="C235" s="48" t="s">
        <v>15</v>
      </c>
      <c r="D235" s="48">
        <v>3667</v>
      </c>
      <c r="E235" s="48">
        <v>4123</v>
      </c>
      <c r="F235" s="48">
        <v>4409</v>
      </c>
      <c r="G235" s="48">
        <v>9200</v>
      </c>
      <c r="H235" s="48">
        <v>362</v>
      </c>
      <c r="I235" s="48">
        <v>4340</v>
      </c>
      <c r="J235" s="48" t="s">
        <v>15</v>
      </c>
      <c r="K235" s="48">
        <f t="shared" si="8"/>
        <v>26101</v>
      </c>
    </row>
    <row r="236" spans="1:11">
      <c r="A236" s="64">
        <v>2002</v>
      </c>
      <c r="B236" s="48" t="s">
        <v>15</v>
      </c>
      <c r="C236" s="48" t="s">
        <v>15</v>
      </c>
      <c r="D236" s="48">
        <v>1767</v>
      </c>
      <c r="E236" s="48">
        <v>4048</v>
      </c>
      <c r="F236" s="48">
        <v>528</v>
      </c>
      <c r="G236" s="48">
        <v>5651</v>
      </c>
      <c r="H236" s="48">
        <v>3755</v>
      </c>
      <c r="I236" s="48">
        <v>3973</v>
      </c>
      <c r="J236" s="48" t="s">
        <v>15</v>
      </c>
      <c r="K236" s="48">
        <f t="shared" si="8"/>
        <v>19722</v>
      </c>
    </row>
    <row r="237" spans="1:11">
      <c r="A237" s="64">
        <v>2003</v>
      </c>
      <c r="B237" s="48" t="s">
        <v>15</v>
      </c>
      <c r="C237" s="48" t="s">
        <v>15</v>
      </c>
      <c r="D237" s="48">
        <v>1124</v>
      </c>
      <c r="E237" s="48">
        <v>1480</v>
      </c>
      <c r="F237" s="48">
        <v>3910</v>
      </c>
      <c r="G237" s="48">
        <v>4081</v>
      </c>
      <c r="H237" s="48">
        <v>1522</v>
      </c>
      <c r="I237" s="48">
        <v>2630</v>
      </c>
      <c r="J237" s="48" t="s">
        <v>15</v>
      </c>
      <c r="K237" s="48">
        <f t="shared" si="8"/>
        <v>14747</v>
      </c>
    </row>
    <row r="238" spans="1:11">
      <c r="A238" s="64">
        <v>2004</v>
      </c>
      <c r="B238" s="48" t="s">
        <v>15</v>
      </c>
      <c r="C238" s="48" t="s">
        <v>15</v>
      </c>
      <c r="D238" s="48">
        <v>1232</v>
      </c>
      <c r="E238" s="48">
        <v>3448</v>
      </c>
      <c r="F238" s="48">
        <v>3813</v>
      </c>
      <c r="G238" s="48">
        <v>4396</v>
      </c>
      <c r="H238" s="48">
        <v>3845</v>
      </c>
      <c r="I238" s="48">
        <v>1575</v>
      </c>
      <c r="J238" s="48" t="s">
        <v>15</v>
      </c>
      <c r="K238" s="48">
        <f t="shared" si="8"/>
        <v>18309</v>
      </c>
    </row>
    <row r="239" spans="1:11">
      <c r="A239" s="64">
        <v>2005</v>
      </c>
      <c r="B239" s="48" t="s">
        <v>15</v>
      </c>
      <c r="C239" s="48" t="s">
        <v>15</v>
      </c>
      <c r="D239" s="48">
        <v>525</v>
      </c>
      <c r="E239" s="48">
        <v>3510</v>
      </c>
      <c r="F239" s="48">
        <v>280</v>
      </c>
      <c r="G239" s="48">
        <v>2802</v>
      </c>
      <c r="H239" s="48">
        <v>3063</v>
      </c>
      <c r="I239" s="48">
        <v>2398</v>
      </c>
      <c r="J239" s="48" t="s">
        <v>15</v>
      </c>
      <c r="K239" s="48">
        <f t="shared" si="8"/>
        <v>12578</v>
      </c>
    </row>
    <row r="240" spans="1:11">
      <c r="A240" s="64">
        <v>2006</v>
      </c>
      <c r="B240" s="48" t="s">
        <v>15</v>
      </c>
      <c r="C240" s="48" t="s">
        <v>15</v>
      </c>
      <c r="D240" s="48">
        <v>611</v>
      </c>
      <c r="E240" s="48">
        <v>2657</v>
      </c>
      <c r="F240" s="48">
        <v>716</v>
      </c>
      <c r="G240" s="48" t="s">
        <v>15</v>
      </c>
      <c r="H240" s="48">
        <v>3565</v>
      </c>
      <c r="I240" s="48">
        <v>3081</v>
      </c>
      <c r="J240" s="48" t="s">
        <v>15</v>
      </c>
      <c r="K240" s="48">
        <f t="shared" si="8"/>
        <v>10630</v>
      </c>
    </row>
    <row r="241" spans="1:11">
      <c r="A241" s="64">
        <v>2007</v>
      </c>
      <c r="B241" s="48" t="s">
        <v>15</v>
      </c>
      <c r="C241" s="48" t="s">
        <v>15</v>
      </c>
      <c r="D241" s="48">
        <v>332</v>
      </c>
      <c r="E241" s="48">
        <v>755</v>
      </c>
      <c r="F241" s="48">
        <v>1600</v>
      </c>
      <c r="G241" s="48">
        <v>4741</v>
      </c>
      <c r="H241" s="48">
        <v>424</v>
      </c>
      <c r="I241" s="48">
        <v>3263</v>
      </c>
      <c r="J241" s="48" t="s">
        <v>15</v>
      </c>
      <c r="K241" s="48">
        <f t="shared" si="8"/>
        <v>11115</v>
      </c>
    </row>
    <row r="242" spans="1:11">
      <c r="A242" s="64">
        <v>2008</v>
      </c>
      <c r="B242" s="48" t="s">
        <v>15</v>
      </c>
      <c r="C242" s="48" t="s">
        <v>15</v>
      </c>
      <c r="D242" s="48" t="s">
        <v>15</v>
      </c>
      <c r="E242" s="48">
        <v>712</v>
      </c>
      <c r="F242" s="48">
        <v>2317</v>
      </c>
      <c r="G242" s="48">
        <v>701</v>
      </c>
      <c r="H242" s="48" t="s">
        <v>15</v>
      </c>
      <c r="I242" s="48">
        <v>1065</v>
      </c>
      <c r="J242" s="48" t="s">
        <v>15</v>
      </c>
      <c r="K242" s="48">
        <f t="shared" si="8"/>
        <v>4795</v>
      </c>
    </row>
    <row r="243" spans="1:11">
      <c r="A243" s="64">
        <v>2009</v>
      </c>
      <c r="B243" s="48" t="s">
        <v>15</v>
      </c>
      <c r="C243" s="48" t="s">
        <v>15</v>
      </c>
      <c r="D243" s="48" t="s">
        <v>15</v>
      </c>
      <c r="E243" s="48">
        <v>268</v>
      </c>
      <c r="F243" s="48">
        <v>2329</v>
      </c>
      <c r="G243" s="48">
        <v>753</v>
      </c>
      <c r="H243" s="48">
        <v>2585</v>
      </c>
      <c r="I243" s="48" t="s">
        <v>15</v>
      </c>
      <c r="J243" s="48" t="s">
        <v>15</v>
      </c>
      <c r="K243" s="48">
        <f t="shared" si="8"/>
        <v>5935</v>
      </c>
    </row>
    <row r="244" spans="1:11">
      <c r="A244" s="64">
        <v>2010</v>
      </c>
      <c r="B244" s="48" t="s">
        <v>15</v>
      </c>
      <c r="C244" s="48" t="s">
        <v>15</v>
      </c>
      <c r="D244" s="48">
        <v>129</v>
      </c>
      <c r="E244" s="48">
        <v>94</v>
      </c>
      <c r="F244" s="48">
        <v>335</v>
      </c>
      <c r="G244" s="48">
        <v>619</v>
      </c>
      <c r="H244" s="48">
        <v>2502</v>
      </c>
      <c r="I244" s="48">
        <v>2270</v>
      </c>
      <c r="J244" s="48" t="s">
        <v>15</v>
      </c>
      <c r="K244" s="48">
        <f t="shared" si="8"/>
        <v>5949</v>
      </c>
    </row>
    <row r="245" spans="1:11">
      <c r="A245" s="64">
        <v>2011</v>
      </c>
      <c r="B245" s="48" t="s">
        <v>15</v>
      </c>
      <c r="C245" s="48" t="s">
        <v>15</v>
      </c>
      <c r="D245" s="48">
        <v>393</v>
      </c>
      <c r="E245" s="48">
        <v>296</v>
      </c>
      <c r="F245" s="48">
        <v>189</v>
      </c>
      <c r="G245" s="48">
        <v>1772</v>
      </c>
      <c r="H245" s="48">
        <v>1853</v>
      </c>
      <c r="I245" s="48">
        <v>1757</v>
      </c>
      <c r="J245" s="48" t="s">
        <v>15</v>
      </c>
      <c r="K245" s="48">
        <f t="shared" si="8"/>
        <v>6260</v>
      </c>
    </row>
    <row r="246" spans="1:11">
      <c r="A246" s="64">
        <v>2012</v>
      </c>
      <c r="B246" s="48" t="s">
        <v>15</v>
      </c>
      <c r="C246" s="48" t="s">
        <v>15</v>
      </c>
      <c r="D246" s="48">
        <v>484</v>
      </c>
      <c r="E246" s="48">
        <v>1977</v>
      </c>
      <c r="F246" s="48">
        <v>4678</v>
      </c>
      <c r="G246" s="48">
        <v>6809</v>
      </c>
      <c r="H246" s="48">
        <v>1201</v>
      </c>
      <c r="I246" s="48">
        <v>3666</v>
      </c>
      <c r="J246" s="48" t="s">
        <v>15</v>
      </c>
      <c r="K246" s="48">
        <f t="shared" si="8"/>
        <v>18815</v>
      </c>
    </row>
    <row r="247" spans="1:11">
      <c r="A247" s="64">
        <v>2013</v>
      </c>
      <c r="B247" s="48" t="s">
        <v>15</v>
      </c>
      <c r="C247" s="48" t="s">
        <v>15</v>
      </c>
      <c r="D247" s="48">
        <v>289</v>
      </c>
      <c r="E247" s="48">
        <v>2259</v>
      </c>
      <c r="F247" s="48">
        <v>6658</v>
      </c>
      <c r="G247" s="48">
        <v>7092</v>
      </c>
      <c r="H247" s="48">
        <v>208</v>
      </c>
      <c r="I247" s="48">
        <v>3547</v>
      </c>
      <c r="J247" s="48" t="s">
        <v>15</v>
      </c>
      <c r="K247" s="48">
        <f t="shared" si="8"/>
        <v>20053</v>
      </c>
    </row>
    <row r="248" spans="1:11">
      <c r="A248" s="64">
        <v>2014</v>
      </c>
      <c r="B248" s="48" t="s">
        <v>15</v>
      </c>
      <c r="C248" s="48" t="s">
        <v>15</v>
      </c>
      <c r="D248" s="48">
        <v>1437</v>
      </c>
      <c r="E248" s="48">
        <v>1466</v>
      </c>
      <c r="F248" s="48">
        <v>5557</v>
      </c>
      <c r="G248" s="48">
        <v>3723</v>
      </c>
      <c r="H248" s="48">
        <v>246</v>
      </c>
      <c r="I248" s="48">
        <v>4639</v>
      </c>
      <c r="J248" s="48" t="s">
        <v>15</v>
      </c>
      <c r="K248" s="48">
        <f t="shared" si="8"/>
        <v>17068</v>
      </c>
    </row>
    <row r="249" spans="1:11">
      <c r="A249" s="64">
        <v>2015</v>
      </c>
      <c r="B249" s="48" t="s">
        <v>15</v>
      </c>
      <c r="C249" s="48" t="s">
        <v>15</v>
      </c>
      <c r="D249" s="48">
        <v>305</v>
      </c>
      <c r="E249" s="48">
        <v>424</v>
      </c>
      <c r="F249" s="48">
        <v>1492</v>
      </c>
      <c r="G249" s="48">
        <v>574</v>
      </c>
      <c r="H249" s="48">
        <v>1120</v>
      </c>
      <c r="I249" s="48">
        <v>5040</v>
      </c>
      <c r="J249" s="48" t="s">
        <v>15</v>
      </c>
      <c r="K249" s="48">
        <f t="shared" si="8"/>
        <v>8955</v>
      </c>
    </row>
    <row r="250" spans="1:11">
      <c r="A250" s="64">
        <v>2016</v>
      </c>
      <c r="B250" s="48" t="s">
        <v>15</v>
      </c>
      <c r="C250" s="48" t="s">
        <v>15</v>
      </c>
      <c r="D250" s="48">
        <v>44</v>
      </c>
      <c r="E250" s="48">
        <v>467</v>
      </c>
      <c r="F250" s="48">
        <v>717</v>
      </c>
      <c r="G250" s="48">
        <v>190</v>
      </c>
      <c r="H250" s="48">
        <v>898</v>
      </c>
      <c r="I250" s="48">
        <v>1872</v>
      </c>
      <c r="J250" s="48" t="s">
        <v>15</v>
      </c>
      <c r="K250" s="48">
        <f t="shared" si="8"/>
        <v>4188</v>
      </c>
    </row>
    <row r="251" spans="1:11">
      <c r="A251" s="64">
        <v>2017</v>
      </c>
      <c r="B251" s="48" t="s">
        <v>15</v>
      </c>
      <c r="C251" s="48" t="s">
        <v>15</v>
      </c>
      <c r="D251" s="48" t="s">
        <v>15</v>
      </c>
      <c r="E251" s="48" t="s">
        <v>15</v>
      </c>
      <c r="F251" s="48" t="s">
        <v>15</v>
      </c>
      <c r="G251" s="48" t="s">
        <v>15</v>
      </c>
      <c r="H251" s="48" t="s">
        <v>15</v>
      </c>
      <c r="I251" s="48">
        <v>2012</v>
      </c>
      <c r="J251" s="48" t="s">
        <v>15</v>
      </c>
      <c r="K251" s="48">
        <f t="shared" si="8"/>
        <v>2012</v>
      </c>
    </row>
    <row r="252" spans="1:11">
      <c r="A252" s="64">
        <v>2018</v>
      </c>
      <c r="B252" s="48" t="s">
        <v>15</v>
      </c>
      <c r="C252" s="48" t="s">
        <v>15</v>
      </c>
      <c r="D252" s="48">
        <v>508</v>
      </c>
      <c r="E252" s="48">
        <v>1058</v>
      </c>
      <c r="F252" s="48">
        <v>1398</v>
      </c>
      <c r="G252" s="48">
        <v>1934</v>
      </c>
      <c r="H252" s="48" t="s">
        <v>15</v>
      </c>
      <c r="I252" s="48">
        <v>2102</v>
      </c>
      <c r="J252" s="48" t="s">
        <v>15</v>
      </c>
      <c r="K252" s="48">
        <f>SUM(B252:J252)</f>
        <v>7000</v>
      </c>
    </row>
    <row r="253" spans="1:11">
      <c r="A253" s="64">
        <v>2019</v>
      </c>
      <c r="B253" s="48" t="s">
        <v>15</v>
      </c>
      <c r="C253" s="48" t="s">
        <v>15</v>
      </c>
      <c r="D253" s="48">
        <v>132</v>
      </c>
      <c r="E253" s="48">
        <v>769</v>
      </c>
      <c r="F253" s="48">
        <v>1797</v>
      </c>
      <c r="G253" s="48">
        <v>1635</v>
      </c>
      <c r="H253" s="48">
        <v>24</v>
      </c>
      <c r="I253" s="48" t="s">
        <v>15</v>
      </c>
      <c r="J253" s="48" t="s">
        <v>15</v>
      </c>
      <c r="K253" s="48">
        <f t="shared" ref="K253:K257" si="9">SUM(B253:J253)</f>
        <v>4357</v>
      </c>
    </row>
    <row r="254" spans="1:11">
      <c r="A254" s="64">
        <v>2020</v>
      </c>
      <c r="B254" s="48" t="s">
        <v>15</v>
      </c>
      <c r="C254" s="48" t="s">
        <v>15</v>
      </c>
      <c r="D254" s="48" t="s">
        <v>15</v>
      </c>
      <c r="E254" s="48">
        <v>1624</v>
      </c>
      <c r="F254" s="48">
        <v>4046</v>
      </c>
      <c r="G254" s="48">
        <v>587</v>
      </c>
      <c r="H254" s="48" t="s">
        <v>15</v>
      </c>
      <c r="I254" s="48" t="s">
        <v>15</v>
      </c>
      <c r="J254" s="48" t="s">
        <v>15</v>
      </c>
      <c r="K254" s="48">
        <f t="shared" si="9"/>
        <v>6257</v>
      </c>
    </row>
    <row r="255" spans="1:11">
      <c r="A255" s="64">
        <v>2021</v>
      </c>
      <c r="B255" s="48" t="s">
        <v>15</v>
      </c>
      <c r="C255" s="48" t="s">
        <v>15</v>
      </c>
      <c r="D255" s="48" t="s">
        <v>15</v>
      </c>
      <c r="E255" s="48">
        <v>1965</v>
      </c>
      <c r="F255" s="48">
        <v>2734</v>
      </c>
      <c r="G255" s="48">
        <v>1154</v>
      </c>
      <c r="H255" s="48" t="s">
        <v>15</v>
      </c>
      <c r="I255" s="48" t="s">
        <v>15</v>
      </c>
      <c r="J255" s="48" t="s">
        <v>15</v>
      </c>
      <c r="K255" s="48">
        <f t="shared" si="9"/>
        <v>5853</v>
      </c>
    </row>
    <row r="256" spans="1:11">
      <c r="A256" s="64">
        <v>2022</v>
      </c>
      <c r="B256" s="48" t="s">
        <v>15</v>
      </c>
      <c r="C256" s="48" t="s">
        <v>15</v>
      </c>
      <c r="D256" s="48" t="s">
        <v>15</v>
      </c>
      <c r="E256" s="48">
        <v>1376</v>
      </c>
      <c r="F256" s="48">
        <v>1215</v>
      </c>
      <c r="G256" s="48">
        <v>557</v>
      </c>
      <c r="H256" s="48">
        <v>9</v>
      </c>
      <c r="I256" s="48" t="s">
        <v>15</v>
      </c>
      <c r="J256" s="48" t="s">
        <v>15</v>
      </c>
      <c r="K256" s="48">
        <f t="shared" si="9"/>
        <v>3157</v>
      </c>
    </row>
    <row r="257" spans="1:11">
      <c r="A257" s="64">
        <v>2023</v>
      </c>
      <c r="B257" s="48" t="s">
        <v>15</v>
      </c>
      <c r="C257" s="48" t="s">
        <v>15</v>
      </c>
      <c r="D257" s="48" t="s">
        <v>15</v>
      </c>
      <c r="E257" s="48">
        <v>172</v>
      </c>
      <c r="F257" s="48">
        <v>126</v>
      </c>
      <c r="G257" s="48">
        <v>50</v>
      </c>
      <c r="H257" s="48" t="s">
        <v>15</v>
      </c>
      <c r="I257" s="48" t="s">
        <v>15</v>
      </c>
      <c r="J257" s="48" t="s">
        <v>15</v>
      </c>
      <c r="K257" s="48">
        <f t="shared" si="9"/>
        <v>348</v>
      </c>
    </row>
    <row r="258" spans="1:11" ht="11.4">
      <c r="A258" s="64" t="s">
        <v>346</v>
      </c>
      <c r="B258" s="48" t="s">
        <v>15</v>
      </c>
      <c r="C258" s="48" t="s">
        <v>15</v>
      </c>
      <c r="D258" s="48">
        <v>158</v>
      </c>
      <c r="E258" s="48">
        <v>1080</v>
      </c>
      <c r="F258" s="48">
        <v>1475</v>
      </c>
      <c r="G258" s="48">
        <v>913</v>
      </c>
      <c r="H258" s="48" t="s">
        <v>15</v>
      </c>
      <c r="I258" s="48" t="s">
        <v>15</v>
      </c>
      <c r="J258" s="48" t="s">
        <v>15</v>
      </c>
      <c r="K258" s="48">
        <f t="shared" si="8"/>
        <v>3626</v>
      </c>
    </row>
    <row r="260" spans="1:11">
      <c r="A260" s="61" t="s">
        <v>98</v>
      </c>
    </row>
    <row r="261" spans="1:11">
      <c r="A261" s="68">
        <v>1976</v>
      </c>
      <c r="B261" s="48" t="str">
        <f t="shared" ref="B261:K261" si="10">IF(AND(B210="-",B159="-",B108="-",B57="-"),"-",SUM(B210,B159,B108,B57))</f>
        <v>-</v>
      </c>
      <c r="C261" s="48">
        <f t="shared" si="10"/>
        <v>0</v>
      </c>
      <c r="D261" s="48">
        <f t="shared" si="10"/>
        <v>12287</v>
      </c>
      <c r="E261" s="48">
        <f t="shared" si="10"/>
        <v>65606</v>
      </c>
      <c r="F261" s="48">
        <f t="shared" si="10"/>
        <v>139685</v>
      </c>
      <c r="G261" s="48">
        <f t="shared" si="10"/>
        <v>168947</v>
      </c>
      <c r="H261" s="48">
        <f t="shared" si="10"/>
        <v>43405</v>
      </c>
      <c r="I261" s="48">
        <f t="shared" si="10"/>
        <v>5206</v>
      </c>
      <c r="J261" s="48">
        <f t="shared" si="10"/>
        <v>864</v>
      </c>
      <c r="K261" s="48">
        <f t="shared" si="10"/>
        <v>436000</v>
      </c>
    </row>
    <row r="262" spans="1:11">
      <c r="A262" s="68">
        <v>1977</v>
      </c>
      <c r="B262" s="48" t="str">
        <f t="shared" ref="B262:K262" si="11">IF(AND(B211="-",B160="-",B109="-",B58="-"),"-",SUM(B211,B160,B109,B58))</f>
        <v>-</v>
      </c>
      <c r="C262" s="48">
        <f t="shared" si="11"/>
        <v>0</v>
      </c>
      <c r="D262" s="48">
        <f t="shared" si="11"/>
        <v>15054</v>
      </c>
      <c r="E262" s="48">
        <f t="shared" si="11"/>
        <v>41479</v>
      </c>
      <c r="F262" s="48">
        <f t="shared" si="11"/>
        <v>118074</v>
      </c>
      <c r="G262" s="48">
        <f t="shared" si="11"/>
        <v>99714</v>
      </c>
      <c r="H262" s="48">
        <f t="shared" si="11"/>
        <v>31272</v>
      </c>
      <c r="I262" s="48">
        <f t="shared" si="11"/>
        <v>8737</v>
      </c>
      <c r="J262" s="48">
        <f t="shared" si="11"/>
        <v>1129</v>
      </c>
      <c r="K262" s="48">
        <f t="shared" si="11"/>
        <v>315459</v>
      </c>
    </row>
    <row r="263" spans="1:11">
      <c r="A263" s="68">
        <v>1978</v>
      </c>
      <c r="B263" s="48" t="str">
        <f t="shared" ref="B263:K263" si="12">IF(AND(B212="-",B161="-",B110="-",B59="-"),"-",SUM(B212,B161,B110,B59))</f>
        <v>-</v>
      </c>
      <c r="C263" s="48">
        <f t="shared" si="12"/>
        <v>0</v>
      </c>
      <c r="D263" s="48">
        <f t="shared" si="12"/>
        <v>11384</v>
      </c>
      <c r="E263" s="48">
        <f t="shared" si="12"/>
        <v>65519</v>
      </c>
      <c r="F263" s="48">
        <f t="shared" si="12"/>
        <v>126268</v>
      </c>
      <c r="G263" s="48">
        <f t="shared" si="12"/>
        <v>95263</v>
      </c>
      <c r="H263" s="48">
        <f t="shared" si="12"/>
        <v>27465</v>
      </c>
      <c r="I263" s="48">
        <f t="shared" si="12"/>
        <v>12904</v>
      </c>
      <c r="J263" s="48">
        <f t="shared" si="12"/>
        <v>1528</v>
      </c>
      <c r="K263" s="48">
        <f t="shared" si="12"/>
        <v>340331</v>
      </c>
    </row>
    <row r="264" spans="1:11">
      <c r="A264" s="68">
        <v>1979</v>
      </c>
      <c r="B264" s="48" t="str">
        <f t="shared" ref="B264:K264" si="13">IF(AND(B213="-",B162="-",B111="-",B60="-"),"-",SUM(B213,B162,B111,B60))</f>
        <v>-</v>
      </c>
      <c r="C264" s="48" t="str">
        <f t="shared" si="13"/>
        <v>-</v>
      </c>
      <c r="D264" s="48">
        <f t="shared" si="13"/>
        <v>8056</v>
      </c>
      <c r="E264" s="48">
        <f t="shared" si="13"/>
        <v>37758</v>
      </c>
      <c r="F264" s="48">
        <f t="shared" si="13"/>
        <v>114917</v>
      </c>
      <c r="G264" s="48">
        <f t="shared" si="13"/>
        <v>86989</v>
      </c>
      <c r="H264" s="48">
        <f t="shared" si="13"/>
        <v>4386</v>
      </c>
      <c r="I264" s="48">
        <f t="shared" si="13"/>
        <v>5025</v>
      </c>
      <c r="J264" s="48">
        <f t="shared" si="13"/>
        <v>935</v>
      </c>
      <c r="K264" s="48">
        <f t="shared" si="13"/>
        <v>258066</v>
      </c>
    </row>
    <row r="265" spans="1:11">
      <c r="A265" s="68">
        <v>1980</v>
      </c>
      <c r="B265" s="48" t="str">
        <f t="shared" ref="B265:K265" si="14">IF(AND(B214="-",B163="-",B112="-",B61="-"),"-",SUM(B214,B163,B112,B61))</f>
        <v>-</v>
      </c>
      <c r="C265" s="48" t="str">
        <f t="shared" si="14"/>
        <v>-</v>
      </c>
      <c r="D265" s="48">
        <f t="shared" si="14"/>
        <v>4595</v>
      </c>
      <c r="E265" s="48">
        <f t="shared" si="14"/>
        <v>70634</v>
      </c>
      <c r="F265" s="48">
        <f t="shared" si="14"/>
        <v>126336</v>
      </c>
      <c r="G265" s="48">
        <f t="shared" si="14"/>
        <v>65040</v>
      </c>
      <c r="H265" s="48">
        <f t="shared" si="14"/>
        <v>15211</v>
      </c>
      <c r="I265" s="48">
        <f t="shared" si="14"/>
        <v>2900</v>
      </c>
      <c r="J265" s="48">
        <f t="shared" si="14"/>
        <v>412</v>
      </c>
      <c r="K265" s="48">
        <f t="shared" si="14"/>
        <v>285128</v>
      </c>
    </row>
    <row r="266" spans="1:11">
      <c r="A266" s="68">
        <v>1981</v>
      </c>
      <c r="B266" s="48" t="str">
        <f t="shared" ref="B266:K266" si="15">IF(AND(B215="-",B164="-",B113="-",B62="-"),"-",SUM(B215,B164,B113,B62))</f>
        <v>-</v>
      </c>
      <c r="C266" s="48" t="str">
        <f t="shared" si="15"/>
        <v>-</v>
      </c>
      <c r="D266" s="48">
        <f t="shared" si="15"/>
        <v>12870</v>
      </c>
      <c r="E266" s="48">
        <f t="shared" si="15"/>
        <v>40784</v>
      </c>
      <c r="F266" s="48">
        <f t="shared" si="15"/>
        <v>98071</v>
      </c>
      <c r="G266" s="48">
        <f t="shared" si="15"/>
        <v>90230</v>
      </c>
      <c r="H266" s="48">
        <f t="shared" si="15"/>
        <v>21740</v>
      </c>
      <c r="I266" s="48">
        <f t="shared" si="15"/>
        <v>2324</v>
      </c>
      <c r="J266" s="48">
        <f t="shared" si="15"/>
        <v>313</v>
      </c>
      <c r="K266" s="48">
        <f t="shared" si="15"/>
        <v>266332</v>
      </c>
    </row>
    <row r="267" spans="1:11">
      <c r="A267" s="68">
        <v>1982</v>
      </c>
      <c r="B267" s="48" t="str">
        <f t="shared" ref="B267:K267" si="16">IF(AND(B216="-",B165="-",B114="-",B63="-"),"-",SUM(B216,B165,B114,B63))</f>
        <v>-</v>
      </c>
      <c r="C267" s="48" t="str">
        <f t="shared" si="16"/>
        <v>-</v>
      </c>
      <c r="D267" s="48">
        <f t="shared" si="16"/>
        <v>733</v>
      </c>
      <c r="E267" s="48">
        <f t="shared" si="16"/>
        <v>27212</v>
      </c>
      <c r="F267" s="48">
        <f t="shared" si="16"/>
        <v>154749</v>
      </c>
      <c r="G267" s="48">
        <f t="shared" si="16"/>
        <v>10239</v>
      </c>
      <c r="H267" s="48">
        <f t="shared" si="16"/>
        <v>2976</v>
      </c>
      <c r="I267" s="48">
        <f t="shared" si="16"/>
        <v>2606</v>
      </c>
      <c r="J267" s="48">
        <f t="shared" si="16"/>
        <v>278</v>
      </c>
      <c r="K267" s="48">
        <f t="shared" si="16"/>
        <v>198793</v>
      </c>
    </row>
    <row r="268" spans="1:11">
      <c r="A268" s="68">
        <v>1983</v>
      </c>
      <c r="B268" s="48" t="str">
        <f t="shared" ref="B268:K268" si="17">IF(AND(B217="-",B166="-",B115="-",B64="-"),"-",SUM(B217,B166,B115,B64))</f>
        <v>-</v>
      </c>
      <c r="C268" s="48" t="str">
        <f t="shared" si="17"/>
        <v>-</v>
      </c>
      <c r="D268" s="48">
        <f t="shared" si="17"/>
        <v>835</v>
      </c>
      <c r="E268" s="48">
        <f t="shared" si="17"/>
        <v>28806</v>
      </c>
      <c r="F268" s="48">
        <f t="shared" si="17"/>
        <v>95084</v>
      </c>
      <c r="G268" s="48">
        <f t="shared" si="17"/>
        <v>43576</v>
      </c>
      <c r="H268" s="48">
        <f t="shared" si="17"/>
        <v>21748</v>
      </c>
      <c r="I268" s="48">
        <f t="shared" si="17"/>
        <v>5024</v>
      </c>
      <c r="J268" s="48">
        <f t="shared" si="17"/>
        <v>98</v>
      </c>
      <c r="K268" s="48">
        <f t="shared" si="17"/>
        <v>195171</v>
      </c>
    </row>
    <row r="269" spans="1:11">
      <c r="A269" s="68">
        <v>1984</v>
      </c>
      <c r="B269" s="48" t="str">
        <f t="shared" ref="B269:I272" si="18">IF(AND(B218="-",B167="-",B116="-",B65="-"),"-",SUM(B218,B167,B116,B65))</f>
        <v>-</v>
      </c>
      <c r="C269" s="48" t="str">
        <f t="shared" si="18"/>
        <v>-</v>
      </c>
      <c r="D269" s="48" t="str">
        <f t="shared" si="18"/>
        <v>-</v>
      </c>
      <c r="E269" s="48" t="str">
        <f t="shared" si="18"/>
        <v>-</v>
      </c>
      <c r="F269" s="48">
        <f t="shared" si="18"/>
        <v>72925</v>
      </c>
      <c r="G269" s="48">
        <f t="shared" si="18"/>
        <v>63474</v>
      </c>
      <c r="H269" s="48">
        <f t="shared" si="18"/>
        <v>5266</v>
      </c>
      <c r="I269" s="48">
        <f t="shared" si="18"/>
        <v>3089</v>
      </c>
      <c r="J269" s="48" t="s">
        <v>63</v>
      </c>
      <c r="K269" s="48">
        <f t="shared" ref="K269:K307" si="19">IF(AND(K218="-",K167="-",K116="-",K65="-"),"-",SUM(K218,K167,K116,K65))</f>
        <v>144754</v>
      </c>
    </row>
    <row r="270" spans="1:11">
      <c r="A270" s="68">
        <v>1985</v>
      </c>
      <c r="B270" s="48" t="str">
        <f t="shared" si="18"/>
        <v>-</v>
      </c>
      <c r="C270" s="48" t="str">
        <f t="shared" si="18"/>
        <v>-</v>
      </c>
      <c r="D270" s="48">
        <f t="shared" si="18"/>
        <v>4556</v>
      </c>
      <c r="E270" s="48" t="str">
        <f t="shared" si="18"/>
        <v>-</v>
      </c>
      <c r="F270" s="48">
        <f t="shared" si="18"/>
        <v>99011</v>
      </c>
      <c r="G270" s="48">
        <f t="shared" si="18"/>
        <v>114662</v>
      </c>
      <c r="H270" s="48">
        <f t="shared" si="18"/>
        <v>7763</v>
      </c>
      <c r="I270" s="48">
        <f t="shared" si="18"/>
        <v>5570</v>
      </c>
      <c r="J270" s="48" t="s">
        <v>63</v>
      </c>
      <c r="K270" s="48">
        <f t="shared" si="19"/>
        <v>231562</v>
      </c>
    </row>
    <row r="271" spans="1:11">
      <c r="A271" s="64">
        <v>1986</v>
      </c>
      <c r="B271" s="48" t="str">
        <f t="shared" si="18"/>
        <v>-</v>
      </c>
      <c r="C271" s="48" t="str">
        <f t="shared" si="18"/>
        <v>-</v>
      </c>
      <c r="D271" s="48">
        <f t="shared" si="18"/>
        <v>5724</v>
      </c>
      <c r="E271" s="48">
        <f t="shared" si="18"/>
        <v>21181</v>
      </c>
      <c r="F271" s="48">
        <f t="shared" si="18"/>
        <v>105582</v>
      </c>
      <c r="G271" s="48">
        <f t="shared" si="18"/>
        <v>28324</v>
      </c>
      <c r="H271" s="48">
        <f t="shared" si="18"/>
        <v>597</v>
      </c>
      <c r="I271" s="48">
        <f t="shared" si="18"/>
        <v>5020</v>
      </c>
      <c r="J271" s="48" t="s">
        <v>63</v>
      </c>
      <c r="K271" s="48">
        <f t="shared" si="19"/>
        <v>166428</v>
      </c>
    </row>
    <row r="272" spans="1:11">
      <c r="A272" s="64">
        <v>1987</v>
      </c>
      <c r="B272" s="48" t="str">
        <f t="shared" si="18"/>
        <v>-</v>
      </c>
      <c r="C272" s="48" t="str">
        <f t="shared" si="18"/>
        <v>-</v>
      </c>
      <c r="D272" s="48">
        <f t="shared" si="18"/>
        <v>2318</v>
      </c>
      <c r="E272" s="48">
        <f t="shared" si="18"/>
        <v>20892</v>
      </c>
      <c r="F272" s="48">
        <f t="shared" si="18"/>
        <v>121974</v>
      </c>
      <c r="G272" s="48">
        <f t="shared" si="18"/>
        <v>62139</v>
      </c>
      <c r="H272" s="48">
        <f t="shared" si="18"/>
        <v>25584</v>
      </c>
      <c r="I272" s="48">
        <f t="shared" si="18"/>
        <v>5040</v>
      </c>
      <c r="J272" s="48" t="s">
        <v>63</v>
      </c>
      <c r="K272" s="48">
        <f t="shared" si="19"/>
        <v>237947</v>
      </c>
    </row>
    <row r="273" spans="1:11">
      <c r="A273" s="64">
        <v>1988</v>
      </c>
      <c r="B273" s="48" t="str">
        <f t="shared" ref="B273:H282" si="20">IF(AND(B222="-",B171="-",B120="-",B69="-"),"-",SUM(B222,B171,B120,B69))</f>
        <v>-</v>
      </c>
      <c r="C273" s="48" t="str">
        <f t="shared" si="20"/>
        <v>-</v>
      </c>
      <c r="D273" s="48">
        <f t="shared" si="20"/>
        <v>3439</v>
      </c>
      <c r="E273" s="48">
        <f t="shared" si="20"/>
        <v>33187</v>
      </c>
      <c r="F273" s="48">
        <f t="shared" si="20"/>
        <v>105789</v>
      </c>
      <c r="G273" s="48">
        <f t="shared" si="20"/>
        <v>80374</v>
      </c>
      <c r="H273" s="48">
        <f t="shared" si="20"/>
        <v>22118</v>
      </c>
      <c r="I273" s="48" t="s">
        <v>63</v>
      </c>
      <c r="J273" s="48" t="s">
        <v>63</v>
      </c>
      <c r="K273" s="48">
        <f t="shared" si="19"/>
        <v>244907</v>
      </c>
    </row>
    <row r="274" spans="1:11">
      <c r="A274" s="64">
        <v>1989</v>
      </c>
      <c r="B274" s="48" t="str">
        <f t="shared" si="20"/>
        <v>-</v>
      </c>
      <c r="C274" s="48" t="str">
        <f t="shared" si="20"/>
        <v>-</v>
      </c>
      <c r="D274" s="48">
        <f t="shared" si="20"/>
        <v>5112</v>
      </c>
      <c r="E274" s="48">
        <f t="shared" si="20"/>
        <v>52232</v>
      </c>
      <c r="F274" s="48">
        <f t="shared" si="20"/>
        <v>113325</v>
      </c>
      <c r="G274" s="48">
        <f t="shared" si="20"/>
        <v>70449</v>
      </c>
      <c r="H274" s="48">
        <f t="shared" si="20"/>
        <v>5672</v>
      </c>
      <c r="I274" s="48" t="s">
        <v>63</v>
      </c>
      <c r="J274" s="48" t="s">
        <v>63</v>
      </c>
      <c r="K274" s="48">
        <f t="shared" si="19"/>
        <v>246790</v>
      </c>
    </row>
    <row r="275" spans="1:11">
      <c r="A275" s="64">
        <v>1990</v>
      </c>
      <c r="B275" s="48" t="str">
        <f t="shared" si="20"/>
        <v>-</v>
      </c>
      <c r="C275" s="48" t="str">
        <f t="shared" si="20"/>
        <v>-</v>
      </c>
      <c r="D275" s="48">
        <f t="shared" si="20"/>
        <v>2753</v>
      </c>
      <c r="E275" s="48">
        <f t="shared" si="20"/>
        <v>30026</v>
      </c>
      <c r="F275" s="48">
        <f t="shared" si="20"/>
        <v>89788</v>
      </c>
      <c r="G275" s="48">
        <f t="shared" si="20"/>
        <v>81089</v>
      </c>
      <c r="H275" s="48">
        <f t="shared" si="20"/>
        <v>17378</v>
      </c>
      <c r="I275" s="48" t="s">
        <v>63</v>
      </c>
      <c r="J275" s="48" t="str">
        <f>IF(AND(J224="-",J173="-",J122="-",J71="-"),"-",SUM(J224,J173,J122,J71))</f>
        <v>-</v>
      </c>
      <c r="K275" s="48">
        <f t="shared" si="19"/>
        <v>221034</v>
      </c>
    </row>
    <row r="276" spans="1:11">
      <c r="A276" s="64">
        <v>1991</v>
      </c>
      <c r="B276" s="48" t="str">
        <f t="shared" si="20"/>
        <v>-</v>
      </c>
      <c r="C276" s="48" t="str">
        <f t="shared" si="20"/>
        <v>-</v>
      </c>
      <c r="D276" s="48">
        <f t="shared" si="20"/>
        <v>3398</v>
      </c>
      <c r="E276" s="48">
        <f t="shared" si="20"/>
        <v>44688</v>
      </c>
      <c r="F276" s="48">
        <f t="shared" si="20"/>
        <v>114410</v>
      </c>
      <c r="G276" s="48">
        <f t="shared" si="20"/>
        <v>1911</v>
      </c>
      <c r="H276" s="48">
        <f t="shared" si="20"/>
        <v>3997</v>
      </c>
      <c r="I276" s="48" t="s">
        <v>63</v>
      </c>
      <c r="J276" s="48" t="str">
        <f>IF(AND(J225="-",J174="-",J123="-",J72="-"),"-",SUM(J225,J174,J123,J72))</f>
        <v>-</v>
      </c>
      <c r="K276" s="48">
        <f t="shared" si="19"/>
        <v>168404</v>
      </c>
    </row>
    <row r="277" spans="1:11">
      <c r="A277" s="64">
        <v>1992</v>
      </c>
      <c r="B277" s="48" t="str">
        <f t="shared" si="20"/>
        <v>-</v>
      </c>
      <c r="C277" s="48" t="str">
        <f t="shared" si="20"/>
        <v>-</v>
      </c>
      <c r="D277" s="48">
        <f t="shared" si="20"/>
        <v>3692</v>
      </c>
      <c r="E277" s="48">
        <f t="shared" si="20"/>
        <v>19921</v>
      </c>
      <c r="F277" s="48">
        <f t="shared" si="20"/>
        <v>77068</v>
      </c>
      <c r="G277" s="48">
        <f t="shared" si="20"/>
        <v>34446</v>
      </c>
      <c r="H277" s="48">
        <f t="shared" si="20"/>
        <v>13403</v>
      </c>
      <c r="I277" s="48">
        <f>IF(AND(I226="-",I175="-",I124="-",I73="-"),"-",SUM(I226,I175,I124,I73))</f>
        <v>3862</v>
      </c>
      <c r="J277" s="48" t="str">
        <f>IF(AND(J226="-",J175="-",J124="-",J73="-"),"-",SUM(J226,J175,J124,J73))</f>
        <v>-</v>
      </c>
      <c r="K277" s="48">
        <f t="shared" si="19"/>
        <v>152392</v>
      </c>
    </row>
    <row r="278" spans="1:11">
      <c r="A278" s="64">
        <v>1993</v>
      </c>
      <c r="B278" s="48" t="str">
        <f t="shared" si="20"/>
        <v>-</v>
      </c>
      <c r="C278" s="48" t="str">
        <f t="shared" si="20"/>
        <v>-</v>
      </c>
      <c r="D278" s="48">
        <f t="shared" si="20"/>
        <v>3039</v>
      </c>
      <c r="E278" s="48">
        <f t="shared" si="20"/>
        <v>6021</v>
      </c>
      <c r="F278" s="48">
        <f t="shared" si="20"/>
        <v>31289</v>
      </c>
      <c r="G278" s="48">
        <f t="shared" si="20"/>
        <v>18661</v>
      </c>
      <c r="H278" s="48">
        <f t="shared" si="20"/>
        <v>2786</v>
      </c>
      <c r="I278" s="48" t="s">
        <v>63</v>
      </c>
      <c r="J278" s="48" t="s">
        <v>63</v>
      </c>
      <c r="K278" s="48">
        <f t="shared" si="19"/>
        <v>61796</v>
      </c>
    </row>
    <row r="279" spans="1:11">
      <c r="A279" s="64">
        <v>1994</v>
      </c>
      <c r="B279" s="48" t="str">
        <f t="shared" si="20"/>
        <v>-</v>
      </c>
      <c r="C279" s="48" t="str">
        <f t="shared" si="20"/>
        <v>-</v>
      </c>
      <c r="D279" s="48">
        <f t="shared" si="20"/>
        <v>7238</v>
      </c>
      <c r="E279" s="48">
        <f t="shared" si="20"/>
        <v>2392</v>
      </c>
      <c r="F279" s="48" t="str">
        <f t="shared" si="20"/>
        <v>-</v>
      </c>
      <c r="G279" s="48">
        <f t="shared" si="20"/>
        <v>1383</v>
      </c>
      <c r="H279" s="48">
        <f t="shared" si="20"/>
        <v>2910</v>
      </c>
      <c r="I279" s="48">
        <f>IF(AND(I228="-",I177="-",I126="-",I75="-"),"-",SUM(I228,I177,I126,I75))</f>
        <v>12971</v>
      </c>
      <c r="J279" s="48">
        <f>IF(AND(J228="-",J177="-",J126="-",J75="-"),"-",SUM(J228,J177,J126,J75))</f>
        <v>3</v>
      </c>
      <c r="K279" s="48">
        <f t="shared" si="19"/>
        <v>26897</v>
      </c>
    </row>
    <row r="280" spans="1:11">
      <c r="A280" s="64">
        <v>1995</v>
      </c>
      <c r="B280" s="48" t="str">
        <f t="shared" si="20"/>
        <v>-</v>
      </c>
      <c r="C280" s="48" t="str">
        <f t="shared" si="20"/>
        <v>-</v>
      </c>
      <c r="D280" s="48">
        <f t="shared" si="20"/>
        <v>3183</v>
      </c>
      <c r="E280" s="48">
        <f t="shared" si="20"/>
        <v>7051</v>
      </c>
      <c r="F280" s="48" t="str">
        <f t="shared" si="20"/>
        <v>-</v>
      </c>
      <c r="G280" s="48">
        <f t="shared" si="20"/>
        <v>1977</v>
      </c>
      <c r="H280" s="48">
        <f t="shared" si="20"/>
        <v>7357</v>
      </c>
      <c r="I280" s="48">
        <f>IF(AND(I229="-",I178="-",I127="-",I76="-"),"-",SUM(I229,I178,I127,I76))</f>
        <v>4556</v>
      </c>
      <c r="J280" s="48">
        <f>IF(AND(J229="-",J178="-",J127="-",J76="-"),"-",SUM(J229,J178,J127,J76))</f>
        <v>788</v>
      </c>
      <c r="K280" s="48">
        <f t="shared" si="19"/>
        <v>24912</v>
      </c>
    </row>
    <row r="281" spans="1:11">
      <c r="A281" s="64">
        <v>1996</v>
      </c>
      <c r="B281" s="48" t="str">
        <f t="shared" si="20"/>
        <v>-</v>
      </c>
      <c r="C281" s="48" t="str">
        <f t="shared" si="20"/>
        <v>-</v>
      </c>
      <c r="D281" s="48">
        <f t="shared" si="20"/>
        <v>2958</v>
      </c>
      <c r="E281" s="48">
        <f t="shared" si="20"/>
        <v>6839</v>
      </c>
      <c r="F281" s="48">
        <f t="shared" si="20"/>
        <v>2848</v>
      </c>
      <c r="G281" s="48">
        <f t="shared" si="20"/>
        <v>10154</v>
      </c>
      <c r="H281" s="48">
        <f t="shared" si="20"/>
        <v>7992</v>
      </c>
      <c r="I281" s="48">
        <f t="shared" ref="I281:I307" si="21">IF(AND(I230="-",I179="-",I128="-",I77="-"),"-",SUM(I230,I179,I128,I77))</f>
        <v>7537</v>
      </c>
      <c r="J281" s="48" t="s">
        <v>63</v>
      </c>
      <c r="K281" s="48">
        <f t="shared" si="19"/>
        <v>38328</v>
      </c>
    </row>
    <row r="282" spans="1:11">
      <c r="A282" s="64">
        <v>1997</v>
      </c>
      <c r="B282" s="48" t="str">
        <f t="shared" si="20"/>
        <v>-</v>
      </c>
      <c r="C282" s="48">
        <f t="shared" si="20"/>
        <v>29</v>
      </c>
      <c r="D282" s="48">
        <f t="shared" si="20"/>
        <v>2916</v>
      </c>
      <c r="E282" s="48">
        <f t="shared" si="20"/>
        <v>4228</v>
      </c>
      <c r="F282" s="48">
        <f t="shared" si="20"/>
        <v>3765</v>
      </c>
      <c r="G282" s="48">
        <f t="shared" si="20"/>
        <v>9505</v>
      </c>
      <c r="H282" s="48">
        <f t="shared" si="20"/>
        <v>3161</v>
      </c>
      <c r="I282" s="48">
        <f t="shared" si="21"/>
        <v>2942</v>
      </c>
      <c r="J282" s="48" t="s">
        <v>63</v>
      </c>
      <c r="K282" s="48">
        <f t="shared" si="19"/>
        <v>26546</v>
      </c>
    </row>
    <row r="283" spans="1:11">
      <c r="A283" s="64">
        <v>1998</v>
      </c>
      <c r="B283" s="48" t="str">
        <f t="shared" ref="B283:H292" si="22">IF(AND(B232="-",B181="-",B130="-",B79="-"),"-",SUM(B232,B181,B130,B79))</f>
        <v>-</v>
      </c>
      <c r="C283" s="48">
        <f t="shared" si="22"/>
        <v>0</v>
      </c>
      <c r="D283" s="48">
        <f t="shared" si="22"/>
        <v>2061</v>
      </c>
      <c r="E283" s="48">
        <f t="shared" si="22"/>
        <v>2387</v>
      </c>
      <c r="F283" s="48">
        <f t="shared" si="22"/>
        <v>1921</v>
      </c>
      <c r="G283" s="48">
        <f t="shared" si="22"/>
        <v>7260</v>
      </c>
      <c r="H283" s="48">
        <f t="shared" si="22"/>
        <v>4544</v>
      </c>
      <c r="I283" s="48">
        <f t="shared" si="21"/>
        <v>5667</v>
      </c>
      <c r="J283" s="48" t="s">
        <v>63</v>
      </c>
      <c r="K283" s="48">
        <f t="shared" si="19"/>
        <v>23840</v>
      </c>
    </row>
    <row r="284" spans="1:11">
      <c r="A284" s="64">
        <v>1999</v>
      </c>
      <c r="B284" s="48" t="str">
        <f t="shared" si="22"/>
        <v>-</v>
      </c>
      <c r="C284" s="48">
        <f t="shared" si="22"/>
        <v>12</v>
      </c>
      <c r="D284" s="48">
        <f t="shared" si="22"/>
        <v>814</v>
      </c>
      <c r="E284" s="48">
        <f t="shared" si="22"/>
        <v>1719</v>
      </c>
      <c r="F284" s="48">
        <f t="shared" si="22"/>
        <v>18073</v>
      </c>
      <c r="G284" s="48">
        <f t="shared" si="22"/>
        <v>8762</v>
      </c>
      <c r="H284" s="48">
        <f t="shared" si="22"/>
        <v>6705</v>
      </c>
      <c r="I284" s="48">
        <f t="shared" si="21"/>
        <v>5813</v>
      </c>
      <c r="J284" s="48">
        <f t="shared" ref="J284:J292" si="23">IF(AND(J233="-",J182="-",J131="-",J80="-"),"-",SUM(J233,J182,J131,J80))</f>
        <v>104</v>
      </c>
      <c r="K284" s="48">
        <f t="shared" si="19"/>
        <v>42002</v>
      </c>
    </row>
    <row r="285" spans="1:11">
      <c r="A285" s="64">
        <v>2000</v>
      </c>
      <c r="B285" s="48" t="str">
        <f t="shared" si="22"/>
        <v>-</v>
      </c>
      <c r="C285" s="48">
        <f t="shared" si="22"/>
        <v>26</v>
      </c>
      <c r="D285" s="48">
        <f t="shared" si="22"/>
        <v>676</v>
      </c>
      <c r="E285" s="48">
        <f t="shared" si="22"/>
        <v>2917</v>
      </c>
      <c r="F285" s="48">
        <f t="shared" si="22"/>
        <v>33008</v>
      </c>
      <c r="G285" s="48">
        <f t="shared" si="22"/>
        <v>20426</v>
      </c>
      <c r="H285" s="48">
        <f t="shared" si="22"/>
        <v>6295</v>
      </c>
      <c r="I285" s="48">
        <f t="shared" si="21"/>
        <v>6537</v>
      </c>
      <c r="J285" s="48">
        <f t="shared" si="23"/>
        <v>235</v>
      </c>
      <c r="K285" s="48">
        <f t="shared" si="19"/>
        <v>70120</v>
      </c>
    </row>
    <row r="286" spans="1:11">
      <c r="A286" s="64">
        <v>2001</v>
      </c>
      <c r="B286" s="48" t="str">
        <f t="shared" si="22"/>
        <v>-</v>
      </c>
      <c r="C286" s="48">
        <f t="shared" si="22"/>
        <v>0</v>
      </c>
      <c r="D286" s="48">
        <f t="shared" si="22"/>
        <v>5016</v>
      </c>
      <c r="E286" s="48">
        <f t="shared" si="22"/>
        <v>21671</v>
      </c>
      <c r="F286" s="48">
        <f t="shared" si="22"/>
        <v>40382</v>
      </c>
      <c r="G286" s="48">
        <f t="shared" si="22"/>
        <v>18649</v>
      </c>
      <c r="H286" s="48">
        <f t="shared" si="22"/>
        <v>4746</v>
      </c>
      <c r="I286" s="48">
        <f t="shared" si="21"/>
        <v>6594</v>
      </c>
      <c r="J286" s="48">
        <f t="shared" si="23"/>
        <v>162</v>
      </c>
      <c r="K286" s="48">
        <f t="shared" si="19"/>
        <v>97220</v>
      </c>
    </row>
    <row r="287" spans="1:11">
      <c r="A287" s="64">
        <v>2002</v>
      </c>
      <c r="B287" s="48" t="str">
        <f t="shared" si="22"/>
        <v>-</v>
      </c>
      <c r="C287" s="48">
        <f t="shared" si="22"/>
        <v>275</v>
      </c>
      <c r="D287" s="48">
        <f t="shared" si="22"/>
        <v>3062</v>
      </c>
      <c r="E287" s="48">
        <f t="shared" si="22"/>
        <v>10229</v>
      </c>
      <c r="F287" s="48">
        <f t="shared" si="22"/>
        <v>37186</v>
      </c>
      <c r="G287" s="48">
        <f t="shared" si="22"/>
        <v>19845</v>
      </c>
      <c r="H287" s="48">
        <f t="shared" si="22"/>
        <v>13077</v>
      </c>
      <c r="I287" s="48">
        <f t="shared" si="21"/>
        <v>11866</v>
      </c>
      <c r="J287" s="48">
        <f t="shared" si="23"/>
        <v>50</v>
      </c>
      <c r="K287" s="48">
        <f t="shared" si="19"/>
        <v>95590</v>
      </c>
    </row>
    <row r="288" spans="1:11">
      <c r="A288" s="64">
        <v>2003</v>
      </c>
      <c r="B288" s="48">
        <f t="shared" si="22"/>
        <v>81</v>
      </c>
      <c r="C288" s="48">
        <f t="shared" si="22"/>
        <v>139</v>
      </c>
      <c r="D288" s="48">
        <f t="shared" si="22"/>
        <v>2819</v>
      </c>
      <c r="E288" s="48">
        <f t="shared" si="22"/>
        <v>12364</v>
      </c>
      <c r="F288" s="48">
        <f t="shared" si="22"/>
        <v>58025</v>
      </c>
      <c r="G288" s="48">
        <f t="shared" si="22"/>
        <v>35150</v>
      </c>
      <c r="H288" s="48">
        <f t="shared" si="22"/>
        <v>9959</v>
      </c>
      <c r="I288" s="48">
        <f t="shared" si="21"/>
        <v>6265</v>
      </c>
      <c r="J288" s="48">
        <f t="shared" si="23"/>
        <v>395</v>
      </c>
      <c r="K288" s="48">
        <f t="shared" si="19"/>
        <v>125197</v>
      </c>
    </row>
    <row r="289" spans="1:11">
      <c r="A289" s="64">
        <v>2004</v>
      </c>
      <c r="B289" s="48">
        <f t="shared" si="22"/>
        <v>78</v>
      </c>
      <c r="C289" s="48">
        <f t="shared" si="22"/>
        <v>238</v>
      </c>
      <c r="D289" s="48">
        <f t="shared" si="22"/>
        <v>2722</v>
      </c>
      <c r="E289" s="48">
        <f t="shared" si="22"/>
        <v>18315</v>
      </c>
      <c r="F289" s="48">
        <f t="shared" si="22"/>
        <v>53183</v>
      </c>
      <c r="G289" s="48">
        <f t="shared" si="22"/>
        <v>33169</v>
      </c>
      <c r="H289" s="48">
        <f t="shared" si="22"/>
        <v>14444</v>
      </c>
      <c r="I289" s="48">
        <f t="shared" si="21"/>
        <v>4669</v>
      </c>
      <c r="J289" s="48">
        <f t="shared" si="23"/>
        <v>291</v>
      </c>
      <c r="K289" s="48">
        <f t="shared" si="19"/>
        <v>127109</v>
      </c>
    </row>
    <row r="290" spans="1:11">
      <c r="A290" s="64">
        <v>2005</v>
      </c>
      <c r="B290" s="48">
        <f t="shared" si="22"/>
        <v>30</v>
      </c>
      <c r="C290" s="48">
        <f t="shared" si="22"/>
        <v>406</v>
      </c>
      <c r="D290" s="48">
        <f t="shared" si="22"/>
        <v>1995</v>
      </c>
      <c r="E290" s="48">
        <f t="shared" si="22"/>
        <v>16108</v>
      </c>
      <c r="F290" s="48">
        <f t="shared" si="22"/>
        <v>14100</v>
      </c>
      <c r="G290" s="48">
        <f t="shared" si="22"/>
        <v>12599</v>
      </c>
      <c r="H290" s="48">
        <f t="shared" si="22"/>
        <v>14311</v>
      </c>
      <c r="I290" s="48">
        <f t="shared" si="21"/>
        <v>3176</v>
      </c>
      <c r="J290" s="48">
        <f t="shared" si="23"/>
        <v>12</v>
      </c>
      <c r="K290" s="48">
        <f t="shared" si="19"/>
        <v>62737</v>
      </c>
    </row>
    <row r="291" spans="1:11">
      <c r="A291" s="64">
        <v>2006</v>
      </c>
      <c r="B291" s="48">
        <f t="shared" si="22"/>
        <v>24</v>
      </c>
      <c r="C291" s="48">
        <f t="shared" si="22"/>
        <v>92</v>
      </c>
      <c r="D291" s="48">
        <f t="shared" si="22"/>
        <v>1418</v>
      </c>
      <c r="E291" s="48">
        <f t="shared" si="22"/>
        <v>7607</v>
      </c>
      <c r="F291" s="48">
        <f t="shared" si="22"/>
        <v>18071</v>
      </c>
      <c r="G291" s="48">
        <f t="shared" si="22"/>
        <v>7756</v>
      </c>
      <c r="H291" s="48">
        <f t="shared" si="22"/>
        <v>10573</v>
      </c>
      <c r="I291" s="48">
        <f t="shared" si="21"/>
        <v>8449</v>
      </c>
      <c r="J291" s="48">
        <f t="shared" si="23"/>
        <v>98</v>
      </c>
      <c r="K291" s="48">
        <f t="shared" si="19"/>
        <v>54088</v>
      </c>
    </row>
    <row r="292" spans="1:11">
      <c r="A292" s="64">
        <v>2007</v>
      </c>
      <c r="B292" s="48">
        <f t="shared" si="22"/>
        <v>36</v>
      </c>
      <c r="C292" s="48">
        <f t="shared" si="22"/>
        <v>75</v>
      </c>
      <c r="D292" s="48">
        <f t="shared" si="22"/>
        <v>1580</v>
      </c>
      <c r="E292" s="48">
        <f t="shared" si="22"/>
        <v>8581</v>
      </c>
      <c r="F292" s="48">
        <f t="shared" si="22"/>
        <v>23610</v>
      </c>
      <c r="G292" s="48">
        <f t="shared" si="22"/>
        <v>30579</v>
      </c>
      <c r="H292" s="48">
        <f t="shared" si="22"/>
        <v>5675</v>
      </c>
      <c r="I292" s="48">
        <f t="shared" si="21"/>
        <v>5604</v>
      </c>
      <c r="J292" s="48">
        <f t="shared" si="23"/>
        <v>40</v>
      </c>
      <c r="K292" s="48">
        <f t="shared" si="19"/>
        <v>75780</v>
      </c>
    </row>
    <row r="293" spans="1:11">
      <c r="A293" s="64">
        <v>2008</v>
      </c>
      <c r="B293" s="48" t="str">
        <f t="shared" ref="B293:H302" si="24">IF(AND(B242="-",B191="-",B140="-",B89="-"),"-",SUM(B242,B191,B140,B89))</f>
        <v>-</v>
      </c>
      <c r="C293" s="48" t="str">
        <f t="shared" si="24"/>
        <v>-</v>
      </c>
      <c r="D293" s="48" t="str">
        <f t="shared" si="24"/>
        <v>-</v>
      </c>
      <c r="E293" s="48">
        <f t="shared" si="24"/>
        <v>3961</v>
      </c>
      <c r="F293" s="48">
        <f t="shared" si="24"/>
        <v>9998</v>
      </c>
      <c r="G293" s="48">
        <f t="shared" si="24"/>
        <v>5750</v>
      </c>
      <c r="H293" s="48">
        <f t="shared" si="24"/>
        <v>3623</v>
      </c>
      <c r="I293" s="48">
        <f t="shared" si="21"/>
        <v>3413</v>
      </c>
      <c r="J293" s="91" t="s">
        <v>63</v>
      </c>
      <c r="K293" s="48">
        <f t="shared" si="19"/>
        <v>26745</v>
      </c>
    </row>
    <row r="294" spans="1:11">
      <c r="A294" s="64">
        <v>2009</v>
      </c>
      <c r="B294" s="48" t="str">
        <f t="shared" si="24"/>
        <v>-</v>
      </c>
      <c r="C294" s="48" t="str">
        <f t="shared" si="24"/>
        <v>-</v>
      </c>
      <c r="D294" s="48" t="str">
        <f t="shared" si="24"/>
        <v>-</v>
      </c>
      <c r="E294" s="48">
        <f t="shared" si="24"/>
        <v>4418</v>
      </c>
      <c r="F294" s="48">
        <f t="shared" si="24"/>
        <v>35341</v>
      </c>
      <c r="G294" s="48">
        <f t="shared" si="24"/>
        <v>24038</v>
      </c>
      <c r="H294" s="48">
        <f t="shared" si="24"/>
        <v>6332</v>
      </c>
      <c r="I294" s="48">
        <f t="shared" si="21"/>
        <v>2009</v>
      </c>
      <c r="J294" s="91" t="s">
        <v>63</v>
      </c>
      <c r="K294" s="48">
        <f t="shared" si="19"/>
        <v>72138</v>
      </c>
    </row>
    <row r="295" spans="1:11">
      <c r="A295" s="64">
        <v>2010</v>
      </c>
      <c r="B295" s="48" t="str">
        <f t="shared" si="24"/>
        <v>-</v>
      </c>
      <c r="C295" s="48" t="str">
        <f t="shared" si="24"/>
        <v>-</v>
      </c>
      <c r="D295" s="48">
        <f t="shared" si="24"/>
        <v>992</v>
      </c>
      <c r="E295" s="48">
        <f t="shared" si="24"/>
        <v>3046</v>
      </c>
      <c r="F295" s="48">
        <f t="shared" si="24"/>
        <v>9404</v>
      </c>
      <c r="G295" s="48">
        <f t="shared" si="24"/>
        <v>17403</v>
      </c>
      <c r="H295" s="48">
        <f t="shared" si="24"/>
        <v>8831</v>
      </c>
      <c r="I295" s="48">
        <f t="shared" si="21"/>
        <v>3318</v>
      </c>
      <c r="J295" s="91" t="s">
        <v>63</v>
      </c>
      <c r="K295" s="48">
        <f t="shared" si="19"/>
        <v>42994</v>
      </c>
    </row>
    <row r="296" spans="1:11">
      <c r="A296" s="64">
        <v>2011</v>
      </c>
      <c r="B296" s="48">
        <f t="shared" si="24"/>
        <v>22</v>
      </c>
      <c r="C296" s="48">
        <f t="shared" si="24"/>
        <v>75</v>
      </c>
      <c r="D296" s="48">
        <f t="shared" si="24"/>
        <v>826</v>
      </c>
      <c r="E296" s="48">
        <f t="shared" si="24"/>
        <v>3261</v>
      </c>
      <c r="F296" s="48">
        <f t="shared" si="24"/>
        <v>11024</v>
      </c>
      <c r="G296" s="48">
        <f t="shared" si="24"/>
        <v>11945</v>
      </c>
      <c r="H296" s="48">
        <f t="shared" si="24"/>
        <v>11207</v>
      </c>
      <c r="I296" s="48">
        <f t="shared" si="21"/>
        <v>2997</v>
      </c>
      <c r="J296" s="48">
        <f>IF(AND(J245="-",J194="-",J143="-",J92="-"),"-",SUM(J245,J194,J143,J92))</f>
        <v>16</v>
      </c>
      <c r="K296" s="48">
        <f t="shared" si="19"/>
        <v>41373</v>
      </c>
    </row>
    <row r="297" spans="1:11">
      <c r="A297" s="64">
        <v>2012</v>
      </c>
      <c r="B297" s="48">
        <f t="shared" si="24"/>
        <v>23</v>
      </c>
      <c r="C297" s="48">
        <f t="shared" si="24"/>
        <v>380</v>
      </c>
      <c r="D297" s="48">
        <f t="shared" si="24"/>
        <v>2103</v>
      </c>
      <c r="E297" s="48">
        <f t="shared" si="24"/>
        <v>5757</v>
      </c>
      <c r="F297" s="48">
        <f t="shared" si="24"/>
        <v>14550</v>
      </c>
      <c r="G297" s="48">
        <f t="shared" si="24"/>
        <v>19331</v>
      </c>
      <c r="H297" s="48">
        <f t="shared" si="24"/>
        <v>14946</v>
      </c>
      <c r="I297" s="48">
        <f t="shared" si="21"/>
        <v>5371</v>
      </c>
      <c r="J297" s="48">
        <f>IF(AND(J246="-",J195="-",J144="-",J93="-"),"-",SUM(J246,J195,J144,J93))</f>
        <v>18</v>
      </c>
      <c r="K297" s="48">
        <f t="shared" si="19"/>
        <v>62479</v>
      </c>
    </row>
    <row r="298" spans="1:11">
      <c r="A298" s="64">
        <v>2013</v>
      </c>
      <c r="B298" s="48">
        <f t="shared" si="24"/>
        <v>479</v>
      </c>
      <c r="C298" s="48">
        <f t="shared" si="24"/>
        <v>693</v>
      </c>
      <c r="D298" s="48">
        <f t="shared" si="24"/>
        <v>1206</v>
      </c>
      <c r="E298" s="48">
        <f t="shared" si="24"/>
        <v>6235</v>
      </c>
      <c r="F298" s="48">
        <f t="shared" si="24"/>
        <v>17880</v>
      </c>
      <c r="G298" s="48">
        <f t="shared" si="24"/>
        <v>33119</v>
      </c>
      <c r="H298" s="48">
        <f t="shared" si="24"/>
        <v>12032</v>
      </c>
      <c r="I298" s="48">
        <f t="shared" si="21"/>
        <v>7761</v>
      </c>
      <c r="J298" s="91" t="s">
        <v>63</v>
      </c>
      <c r="K298" s="48">
        <f t="shared" si="19"/>
        <v>79405</v>
      </c>
    </row>
    <row r="299" spans="1:11">
      <c r="A299" s="64">
        <v>2014</v>
      </c>
      <c r="B299" s="48">
        <f t="shared" si="24"/>
        <v>87</v>
      </c>
      <c r="C299" s="48">
        <f t="shared" si="24"/>
        <v>136</v>
      </c>
      <c r="D299" s="48">
        <f t="shared" si="24"/>
        <v>3672</v>
      </c>
      <c r="E299" s="48">
        <f t="shared" si="24"/>
        <v>6717</v>
      </c>
      <c r="F299" s="48">
        <f t="shared" si="24"/>
        <v>38359</v>
      </c>
      <c r="G299" s="48">
        <f t="shared" si="24"/>
        <v>29586</v>
      </c>
      <c r="H299" s="48">
        <f t="shared" si="24"/>
        <v>24634</v>
      </c>
      <c r="I299" s="48">
        <f t="shared" si="21"/>
        <v>6060</v>
      </c>
      <c r="J299" s="91" t="s">
        <v>63</v>
      </c>
      <c r="K299" s="48">
        <f t="shared" si="19"/>
        <v>109251</v>
      </c>
    </row>
    <row r="300" spans="1:11">
      <c r="A300" s="64">
        <v>2015</v>
      </c>
      <c r="B300" s="48">
        <f t="shared" si="24"/>
        <v>60</v>
      </c>
      <c r="C300" s="48">
        <f t="shared" si="24"/>
        <v>152</v>
      </c>
      <c r="D300" s="48">
        <f t="shared" si="24"/>
        <v>1687</v>
      </c>
      <c r="E300" s="48">
        <f t="shared" si="24"/>
        <v>2774</v>
      </c>
      <c r="F300" s="48">
        <f t="shared" si="24"/>
        <v>19517</v>
      </c>
      <c r="G300" s="48">
        <f t="shared" si="24"/>
        <v>8100</v>
      </c>
      <c r="H300" s="48">
        <f t="shared" si="24"/>
        <v>17706</v>
      </c>
      <c r="I300" s="48">
        <f t="shared" si="21"/>
        <v>7414</v>
      </c>
      <c r="J300" s="91" t="s">
        <v>63</v>
      </c>
      <c r="K300" s="48">
        <f t="shared" si="19"/>
        <v>57410</v>
      </c>
    </row>
    <row r="301" spans="1:11">
      <c r="A301" s="64">
        <v>2016</v>
      </c>
      <c r="B301" s="48">
        <f t="shared" si="24"/>
        <v>82</v>
      </c>
      <c r="C301" s="48">
        <f t="shared" si="24"/>
        <v>18</v>
      </c>
      <c r="D301" s="48">
        <f t="shared" si="24"/>
        <v>1081</v>
      </c>
      <c r="E301" s="48">
        <f t="shared" si="24"/>
        <v>3266</v>
      </c>
      <c r="F301" s="48">
        <f t="shared" si="24"/>
        <v>7099</v>
      </c>
      <c r="G301" s="48">
        <f t="shared" si="24"/>
        <v>5025</v>
      </c>
      <c r="H301" s="48">
        <f t="shared" si="24"/>
        <v>15477</v>
      </c>
      <c r="I301" s="48">
        <f t="shared" si="21"/>
        <v>2484</v>
      </c>
      <c r="J301" s="91" t="s">
        <v>63</v>
      </c>
      <c r="K301" s="48">
        <f t="shared" si="19"/>
        <v>34532</v>
      </c>
    </row>
    <row r="302" spans="1:11">
      <c r="A302" s="64">
        <v>2017</v>
      </c>
      <c r="B302" s="48">
        <f t="shared" si="24"/>
        <v>17</v>
      </c>
      <c r="C302" s="48">
        <f t="shared" si="24"/>
        <v>60</v>
      </c>
      <c r="D302" s="48">
        <f t="shared" si="24"/>
        <v>500</v>
      </c>
      <c r="E302" s="48">
        <f t="shared" si="24"/>
        <v>1916</v>
      </c>
      <c r="F302" s="48">
        <f t="shared" si="24"/>
        <v>10057</v>
      </c>
      <c r="G302" s="48">
        <f t="shared" si="24"/>
        <v>9383</v>
      </c>
      <c r="H302" s="48">
        <f t="shared" si="24"/>
        <v>9343</v>
      </c>
      <c r="I302" s="48">
        <f t="shared" si="21"/>
        <v>2465</v>
      </c>
      <c r="J302" s="91" t="s">
        <v>63</v>
      </c>
      <c r="K302" s="48">
        <f t="shared" si="19"/>
        <v>33741</v>
      </c>
    </row>
    <row r="303" spans="1:11">
      <c r="A303" s="64">
        <v>2018</v>
      </c>
      <c r="B303" s="48">
        <f t="shared" ref="B303:H303" si="25">IF(AND(B252="-",B201="-",B150="-",B99="-"),"-",SUM(B252,B201,B150,B99))</f>
        <v>54</v>
      </c>
      <c r="C303" s="48">
        <f t="shared" si="25"/>
        <v>19</v>
      </c>
      <c r="D303" s="48">
        <f t="shared" si="25"/>
        <v>1165</v>
      </c>
      <c r="E303" s="48">
        <f t="shared" si="25"/>
        <v>2180</v>
      </c>
      <c r="F303" s="48">
        <f t="shared" si="25"/>
        <v>10964</v>
      </c>
      <c r="G303" s="48">
        <f t="shared" si="25"/>
        <v>24153</v>
      </c>
      <c r="H303" s="48">
        <f t="shared" si="25"/>
        <v>14596</v>
      </c>
      <c r="I303" s="48">
        <f t="shared" si="21"/>
        <v>3001</v>
      </c>
      <c r="J303" s="91" t="s">
        <v>63</v>
      </c>
      <c r="K303" s="48">
        <f t="shared" si="19"/>
        <v>56132</v>
      </c>
    </row>
    <row r="304" spans="1:11">
      <c r="A304" s="64">
        <v>2019</v>
      </c>
      <c r="B304" s="48">
        <f t="shared" ref="B304:H304" si="26">IF(AND(B253="-",B202="-",B151="-",B100="-"),"-",SUM(B253,B202,B151,B100))</f>
        <v>43</v>
      </c>
      <c r="C304" s="48">
        <f t="shared" si="26"/>
        <v>8</v>
      </c>
      <c r="D304" s="48">
        <f t="shared" si="26"/>
        <v>542</v>
      </c>
      <c r="E304" s="48">
        <f t="shared" si="26"/>
        <v>7042</v>
      </c>
      <c r="F304" s="48">
        <f t="shared" si="26"/>
        <v>34182</v>
      </c>
      <c r="G304" s="48">
        <f t="shared" si="26"/>
        <v>26459</v>
      </c>
      <c r="H304" s="48">
        <f t="shared" si="26"/>
        <v>9684</v>
      </c>
      <c r="I304" s="48">
        <f t="shared" si="21"/>
        <v>1581</v>
      </c>
      <c r="J304" s="48" t="s">
        <v>15</v>
      </c>
      <c r="K304" s="48">
        <f t="shared" si="19"/>
        <v>79541</v>
      </c>
    </row>
    <row r="305" spans="1:11">
      <c r="A305" s="64">
        <v>2020</v>
      </c>
      <c r="B305" s="48">
        <f t="shared" ref="B305:H305" si="27">IF(AND(B254="-",B203="-",B152="-",B101="-"),"-",SUM(B254,B203,B152,B101))</f>
        <v>11</v>
      </c>
      <c r="C305" s="48">
        <f t="shared" si="27"/>
        <v>112</v>
      </c>
      <c r="D305" s="48">
        <f t="shared" si="27"/>
        <v>292</v>
      </c>
      <c r="E305" s="48">
        <f t="shared" si="27"/>
        <v>2273</v>
      </c>
      <c r="F305" s="48">
        <f t="shared" si="27"/>
        <v>25253</v>
      </c>
      <c r="G305" s="48">
        <f t="shared" si="27"/>
        <v>12556</v>
      </c>
      <c r="H305" s="48">
        <f t="shared" si="27"/>
        <v>11346</v>
      </c>
      <c r="I305" s="48">
        <f t="shared" si="21"/>
        <v>1714</v>
      </c>
      <c r="J305" s="48" t="s">
        <v>15</v>
      </c>
      <c r="K305" s="48">
        <f t="shared" si="19"/>
        <v>53557</v>
      </c>
    </row>
    <row r="306" spans="1:11">
      <c r="A306" s="64">
        <v>2021</v>
      </c>
      <c r="B306" s="48">
        <f t="shared" ref="B306:H306" si="28">IF(AND(B255="-",B204="-",B153="-",B102="-"),"-",SUM(B255,B204,B153,B102))</f>
        <v>23</v>
      </c>
      <c r="C306" s="48">
        <f t="shared" si="28"/>
        <v>571</v>
      </c>
      <c r="D306" s="48">
        <f t="shared" si="28"/>
        <v>845</v>
      </c>
      <c r="E306" s="48">
        <f t="shared" si="28"/>
        <v>6693</v>
      </c>
      <c r="F306" s="48">
        <f t="shared" si="28"/>
        <v>36897</v>
      </c>
      <c r="G306" s="48">
        <f t="shared" si="28"/>
        <v>27121</v>
      </c>
      <c r="H306" s="48">
        <f t="shared" si="28"/>
        <v>13474</v>
      </c>
      <c r="I306" s="48">
        <f t="shared" si="21"/>
        <v>202</v>
      </c>
      <c r="J306" s="48" t="s">
        <v>15</v>
      </c>
      <c r="K306" s="48">
        <f t="shared" si="19"/>
        <v>85826</v>
      </c>
    </row>
    <row r="307" spans="1:11">
      <c r="A307" s="64">
        <v>2022</v>
      </c>
      <c r="B307" s="48">
        <f t="shared" ref="B307:H307" si="29">IF(AND(B256="-",B205="-",B154="-",B103="-"),"-",SUM(B256,B205,B154,B103))</f>
        <v>93</v>
      </c>
      <c r="C307" s="48">
        <f t="shared" si="29"/>
        <v>343</v>
      </c>
      <c r="D307" s="48">
        <f t="shared" si="29"/>
        <v>747</v>
      </c>
      <c r="E307" s="48">
        <f t="shared" si="29"/>
        <v>8459</v>
      </c>
      <c r="F307" s="48">
        <f t="shared" si="29"/>
        <v>29176</v>
      </c>
      <c r="G307" s="48">
        <f t="shared" si="29"/>
        <v>18399</v>
      </c>
      <c r="H307" s="48">
        <f t="shared" si="29"/>
        <v>21405</v>
      </c>
      <c r="I307" s="48">
        <f t="shared" si="21"/>
        <v>859</v>
      </c>
      <c r="J307" s="48" t="s">
        <v>15</v>
      </c>
      <c r="K307" s="48">
        <f t="shared" si="19"/>
        <v>79481</v>
      </c>
    </row>
    <row r="308" spans="1:11">
      <c r="A308" s="64">
        <v>2023</v>
      </c>
      <c r="B308" s="48" t="str">
        <f t="shared" ref="B308:I309" si="30">IF(AND(B257="-",B206="-",B155="-",B104="-"),"-",SUM(B257,B206,B155,B104))</f>
        <v>-</v>
      </c>
      <c r="C308" s="48" t="str">
        <f t="shared" si="30"/>
        <v>-</v>
      </c>
      <c r="D308" s="48">
        <f t="shared" si="30"/>
        <v>7</v>
      </c>
      <c r="E308" s="48">
        <f t="shared" si="30"/>
        <v>2068</v>
      </c>
      <c r="F308" s="48">
        <f t="shared" si="30"/>
        <v>20700</v>
      </c>
      <c r="G308" s="48">
        <f t="shared" si="30"/>
        <v>14624</v>
      </c>
      <c r="H308" s="48">
        <f t="shared" si="30"/>
        <v>22586</v>
      </c>
      <c r="I308" s="48">
        <f t="shared" si="30"/>
        <v>308</v>
      </c>
      <c r="J308" s="48" t="s">
        <v>15</v>
      </c>
      <c r="K308" s="48">
        <f t="shared" ref="K308:K309" si="31">IF(AND(K257="-",K206="-",K155="-",K104="-"),"-",SUM(K257,K206,K155,K104))</f>
        <v>60293</v>
      </c>
    </row>
    <row r="309" spans="1:11" ht="11.4">
      <c r="A309" s="64" t="s">
        <v>346</v>
      </c>
      <c r="B309" s="48">
        <f t="shared" si="30"/>
        <v>57</v>
      </c>
      <c r="C309" s="48">
        <f t="shared" si="30"/>
        <v>289</v>
      </c>
      <c r="D309" s="48">
        <f t="shared" si="30"/>
        <v>1271</v>
      </c>
      <c r="E309" s="48">
        <f t="shared" si="30"/>
        <v>4575</v>
      </c>
      <c r="F309" s="48">
        <f t="shared" si="30"/>
        <v>13292</v>
      </c>
      <c r="G309" s="48">
        <f t="shared" si="30"/>
        <v>25020</v>
      </c>
      <c r="H309" s="48">
        <f t="shared" si="30"/>
        <v>19354</v>
      </c>
      <c r="I309" s="48">
        <f t="shared" si="30"/>
        <v>796</v>
      </c>
      <c r="J309" s="48" t="s">
        <v>15</v>
      </c>
      <c r="K309" s="48">
        <f t="shared" si="31"/>
        <v>64654</v>
      </c>
    </row>
    <row r="311" spans="1:11">
      <c r="A311" s="62" t="s">
        <v>114</v>
      </c>
    </row>
    <row r="312" spans="1:11">
      <c r="A312" s="68">
        <v>1976</v>
      </c>
      <c r="B312" s="48" t="str">
        <f t="shared" ref="B312:K312" si="32">IF(AND(B6="-",B261="-"),"-",SUM(B6,B261))</f>
        <v>-</v>
      </c>
      <c r="C312" s="48">
        <f t="shared" si="32"/>
        <v>0</v>
      </c>
      <c r="D312" s="48">
        <f t="shared" si="32"/>
        <v>13072</v>
      </c>
      <c r="E312" s="48">
        <f t="shared" si="32"/>
        <v>75522</v>
      </c>
      <c r="F312" s="48">
        <f t="shared" si="32"/>
        <v>161702</v>
      </c>
      <c r="G312" s="48">
        <f t="shared" si="32"/>
        <v>213944</v>
      </c>
      <c r="H312" s="48">
        <f t="shared" si="32"/>
        <v>65687</v>
      </c>
      <c r="I312" s="48">
        <f t="shared" si="32"/>
        <v>5734</v>
      </c>
      <c r="J312" s="48">
        <f t="shared" si="32"/>
        <v>886</v>
      </c>
      <c r="K312" s="48">
        <f t="shared" si="32"/>
        <v>536547</v>
      </c>
    </row>
    <row r="313" spans="1:11">
      <c r="A313" s="68">
        <v>1977</v>
      </c>
      <c r="B313" s="48" t="str">
        <f t="shared" ref="B313:K313" si="33">IF(AND(B7="-",B262="-"),"-",SUM(B7,B262))</f>
        <v>-</v>
      </c>
      <c r="C313" s="48">
        <f t="shared" si="33"/>
        <v>0</v>
      </c>
      <c r="D313" s="48">
        <f t="shared" si="33"/>
        <v>15756</v>
      </c>
      <c r="E313" s="48">
        <f t="shared" si="33"/>
        <v>48543</v>
      </c>
      <c r="F313" s="48">
        <f t="shared" si="33"/>
        <v>136558</v>
      </c>
      <c r="G313" s="48">
        <f t="shared" si="33"/>
        <v>121284</v>
      </c>
      <c r="H313" s="48">
        <f t="shared" si="33"/>
        <v>33765</v>
      </c>
      <c r="I313" s="48">
        <f t="shared" si="33"/>
        <v>8940</v>
      </c>
      <c r="J313" s="48">
        <f t="shared" si="33"/>
        <v>1129</v>
      </c>
      <c r="K313" s="48">
        <f t="shared" si="33"/>
        <v>365975</v>
      </c>
    </row>
    <row r="314" spans="1:11">
      <c r="A314" s="68">
        <v>1978</v>
      </c>
      <c r="B314" s="48" t="str">
        <f t="shared" ref="B314:K314" si="34">IF(AND(B8="-",B263="-"),"-",SUM(B8,B263))</f>
        <v>-</v>
      </c>
      <c r="C314" s="48">
        <f t="shared" si="34"/>
        <v>0</v>
      </c>
      <c r="D314" s="48">
        <f t="shared" si="34"/>
        <v>12251</v>
      </c>
      <c r="E314" s="48">
        <f t="shared" si="34"/>
        <v>78618</v>
      </c>
      <c r="F314" s="48">
        <f t="shared" si="34"/>
        <v>144430</v>
      </c>
      <c r="G314" s="48">
        <f t="shared" si="34"/>
        <v>115713</v>
      </c>
      <c r="H314" s="48">
        <f t="shared" si="34"/>
        <v>37572</v>
      </c>
      <c r="I314" s="48">
        <f t="shared" si="34"/>
        <v>13294</v>
      </c>
      <c r="J314" s="48">
        <f t="shared" si="34"/>
        <v>1528</v>
      </c>
      <c r="K314" s="48">
        <f t="shared" si="34"/>
        <v>403406</v>
      </c>
    </row>
    <row r="315" spans="1:11">
      <c r="A315" s="68">
        <v>1979</v>
      </c>
      <c r="B315" s="48" t="str">
        <f t="shared" ref="B315:K315" si="35">IF(AND(B9="-",B264="-"),"-",SUM(B9,B264))</f>
        <v>-</v>
      </c>
      <c r="C315" s="48" t="str">
        <f t="shared" si="35"/>
        <v>-</v>
      </c>
      <c r="D315" s="48">
        <f t="shared" si="35"/>
        <v>8891</v>
      </c>
      <c r="E315" s="48">
        <f t="shared" si="35"/>
        <v>42790</v>
      </c>
      <c r="F315" s="48">
        <f t="shared" si="35"/>
        <v>129730</v>
      </c>
      <c r="G315" s="48">
        <f t="shared" si="35"/>
        <v>106688</v>
      </c>
      <c r="H315" s="48">
        <f t="shared" si="35"/>
        <v>7284</v>
      </c>
      <c r="I315" s="48">
        <f t="shared" si="35"/>
        <v>5025</v>
      </c>
      <c r="J315" s="48">
        <f t="shared" si="35"/>
        <v>935</v>
      </c>
      <c r="K315" s="48">
        <f t="shared" si="35"/>
        <v>301343</v>
      </c>
    </row>
    <row r="316" spans="1:11">
      <c r="A316" s="68">
        <v>1980</v>
      </c>
      <c r="B316" s="48" t="str">
        <f t="shared" ref="B316:K316" si="36">IF(AND(B10="-",B265="-"),"-",SUM(B10,B265))</f>
        <v>-</v>
      </c>
      <c r="C316" s="48" t="str">
        <f t="shared" si="36"/>
        <v>-</v>
      </c>
      <c r="D316" s="48">
        <f t="shared" si="36"/>
        <v>5857</v>
      </c>
      <c r="E316" s="48">
        <f t="shared" si="36"/>
        <v>78432</v>
      </c>
      <c r="F316" s="48">
        <f t="shared" si="36"/>
        <v>140040</v>
      </c>
      <c r="G316" s="48">
        <f t="shared" si="36"/>
        <v>84746</v>
      </c>
      <c r="H316" s="48">
        <f t="shared" si="36"/>
        <v>19056</v>
      </c>
      <c r="I316" s="48">
        <f t="shared" si="36"/>
        <v>2900</v>
      </c>
      <c r="J316" s="48">
        <f t="shared" si="36"/>
        <v>412</v>
      </c>
      <c r="K316" s="48">
        <f t="shared" si="36"/>
        <v>331443</v>
      </c>
    </row>
    <row r="317" spans="1:11">
      <c r="A317" s="68">
        <v>1981</v>
      </c>
      <c r="B317" s="48" t="str">
        <f t="shared" ref="B317:K317" si="37">IF(AND(B11="-",B266="-"),"-",SUM(B11,B266))</f>
        <v>-</v>
      </c>
      <c r="C317" s="48" t="str">
        <f t="shared" si="37"/>
        <v>-</v>
      </c>
      <c r="D317" s="48">
        <f t="shared" si="37"/>
        <v>13847</v>
      </c>
      <c r="E317" s="48">
        <f t="shared" si="37"/>
        <v>45670</v>
      </c>
      <c r="F317" s="48">
        <f t="shared" si="37"/>
        <v>112190</v>
      </c>
      <c r="G317" s="48">
        <f t="shared" si="37"/>
        <v>110318</v>
      </c>
      <c r="H317" s="48">
        <f t="shared" si="37"/>
        <v>26365</v>
      </c>
      <c r="I317" s="48">
        <f t="shared" si="37"/>
        <v>2324</v>
      </c>
      <c r="J317" s="48">
        <f t="shared" si="37"/>
        <v>313</v>
      </c>
      <c r="K317" s="48">
        <f t="shared" si="37"/>
        <v>311027</v>
      </c>
    </row>
    <row r="318" spans="1:11">
      <c r="A318" s="68">
        <v>1982</v>
      </c>
      <c r="B318" s="48" t="str">
        <f t="shared" ref="B318:K318" si="38">IF(AND(B12="-",B267="-"),"-",SUM(B12,B267))</f>
        <v>-</v>
      </c>
      <c r="C318" s="48" t="str">
        <f t="shared" si="38"/>
        <v>-</v>
      </c>
      <c r="D318" s="48">
        <f t="shared" si="38"/>
        <v>733</v>
      </c>
      <c r="E318" s="48">
        <f t="shared" si="38"/>
        <v>32118</v>
      </c>
      <c r="F318" s="48">
        <f t="shared" si="38"/>
        <v>177079</v>
      </c>
      <c r="G318" s="48">
        <f t="shared" si="38"/>
        <v>10239</v>
      </c>
      <c r="H318" s="48">
        <f t="shared" si="38"/>
        <v>2976</v>
      </c>
      <c r="I318" s="48">
        <f t="shared" si="38"/>
        <v>2606</v>
      </c>
      <c r="J318" s="48">
        <f t="shared" si="38"/>
        <v>278</v>
      </c>
      <c r="K318" s="48">
        <f t="shared" si="38"/>
        <v>226029</v>
      </c>
    </row>
    <row r="319" spans="1:11">
      <c r="A319" s="68">
        <v>1983</v>
      </c>
      <c r="B319" s="48" t="str">
        <f t="shared" ref="B319:K319" si="39">IF(AND(B13="-",B268="-"),"-",SUM(B13,B268))</f>
        <v>-</v>
      </c>
      <c r="C319" s="48" t="str">
        <f t="shared" si="39"/>
        <v>-</v>
      </c>
      <c r="D319" s="48">
        <f t="shared" si="39"/>
        <v>835</v>
      </c>
      <c r="E319" s="48">
        <f t="shared" si="39"/>
        <v>31484</v>
      </c>
      <c r="F319" s="48">
        <f t="shared" si="39"/>
        <v>107962</v>
      </c>
      <c r="G319" s="48">
        <f t="shared" si="39"/>
        <v>55112</v>
      </c>
      <c r="H319" s="48">
        <f t="shared" si="39"/>
        <v>25507</v>
      </c>
      <c r="I319" s="48">
        <f t="shared" si="39"/>
        <v>5024</v>
      </c>
      <c r="J319" s="48">
        <f t="shared" si="39"/>
        <v>98</v>
      </c>
      <c r="K319" s="48">
        <f t="shared" si="39"/>
        <v>226022</v>
      </c>
    </row>
    <row r="320" spans="1:11">
      <c r="A320" s="68">
        <v>1984</v>
      </c>
      <c r="B320" s="48" t="str">
        <f t="shared" ref="B320:I323" si="40">IF(AND(B14="-",B269="-"),"-",SUM(B14,B269))</f>
        <v>-</v>
      </c>
      <c r="C320" s="48" t="str">
        <f t="shared" si="40"/>
        <v>-</v>
      </c>
      <c r="D320" s="48" t="str">
        <f t="shared" si="40"/>
        <v>-</v>
      </c>
      <c r="E320" s="48" t="str">
        <f t="shared" si="40"/>
        <v>-</v>
      </c>
      <c r="F320" s="48">
        <f t="shared" si="40"/>
        <v>74943</v>
      </c>
      <c r="G320" s="48">
        <f t="shared" si="40"/>
        <v>69759</v>
      </c>
      <c r="H320" s="48">
        <f t="shared" si="40"/>
        <v>5266</v>
      </c>
      <c r="I320" s="48">
        <f t="shared" si="40"/>
        <v>3089</v>
      </c>
      <c r="J320" s="48" t="s">
        <v>63</v>
      </c>
      <c r="K320" s="48">
        <f t="shared" ref="K320:K358" si="41">IF(AND(K14="-",K269="-"),"-",SUM(K14,K269))</f>
        <v>153057</v>
      </c>
    </row>
    <row r="321" spans="1:11">
      <c r="A321" s="68">
        <v>1985</v>
      </c>
      <c r="B321" s="48" t="str">
        <f t="shared" si="40"/>
        <v>-</v>
      </c>
      <c r="C321" s="48" t="str">
        <f t="shared" si="40"/>
        <v>-</v>
      </c>
      <c r="D321" s="48">
        <f t="shared" si="40"/>
        <v>4556</v>
      </c>
      <c r="E321" s="48">
        <f t="shared" si="40"/>
        <v>605</v>
      </c>
      <c r="F321" s="48">
        <f t="shared" si="40"/>
        <v>106849</v>
      </c>
      <c r="G321" s="48">
        <f t="shared" si="40"/>
        <v>126240</v>
      </c>
      <c r="H321" s="48">
        <f t="shared" si="40"/>
        <v>7763</v>
      </c>
      <c r="I321" s="48">
        <f t="shared" si="40"/>
        <v>5570</v>
      </c>
      <c r="J321" s="48" t="s">
        <v>63</v>
      </c>
      <c r="K321" s="48">
        <f t="shared" si="41"/>
        <v>251583</v>
      </c>
    </row>
    <row r="322" spans="1:11">
      <c r="A322" s="64">
        <v>1986</v>
      </c>
      <c r="B322" s="48" t="str">
        <f t="shared" si="40"/>
        <v>-</v>
      </c>
      <c r="C322" s="48" t="str">
        <f t="shared" si="40"/>
        <v>-</v>
      </c>
      <c r="D322" s="48">
        <f t="shared" si="40"/>
        <v>5724</v>
      </c>
      <c r="E322" s="48">
        <f t="shared" si="40"/>
        <v>21888</v>
      </c>
      <c r="F322" s="48">
        <f t="shared" si="40"/>
        <v>117697</v>
      </c>
      <c r="G322" s="48">
        <f t="shared" si="40"/>
        <v>36045</v>
      </c>
      <c r="H322" s="48">
        <f t="shared" si="40"/>
        <v>597</v>
      </c>
      <c r="I322" s="48">
        <f t="shared" si="40"/>
        <v>5020</v>
      </c>
      <c r="J322" s="48" t="s">
        <v>63</v>
      </c>
      <c r="K322" s="48">
        <f t="shared" si="41"/>
        <v>186971</v>
      </c>
    </row>
    <row r="323" spans="1:11">
      <c r="A323" s="64">
        <v>1987</v>
      </c>
      <c r="B323" s="48" t="str">
        <f t="shared" si="40"/>
        <v>-</v>
      </c>
      <c r="C323" s="48" t="str">
        <f t="shared" si="40"/>
        <v>-</v>
      </c>
      <c r="D323" s="48">
        <f t="shared" si="40"/>
        <v>2318</v>
      </c>
      <c r="E323" s="48">
        <f t="shared" si="40"/>
        <v>21470</v>
      </c>
      <c r="F323" s="48">
        <f t="shared" si="40"/>
        <v>130482</v>
      </c>
      <c r="G323" s="48">
        <f t="shared" si="40"/>
        <v>70183</v>
      </c>
      <c r="H323" s="48">
        <f t="shared" si="40"/>
        <v>25584</v>
      </c>
      <c r="I323" s="48">
        <f t="shared" si="40"/>
        <v>5040</v>
      </c>
      <c r="J323" s="48" t="s">
        <v>63</v>
      </c>
      <c r="K323" s="48">
        <f t="shared" si="41"/>
        <v>255077</v>
      </c>
    </row>
    <row r="324" spans="1:11">
      <c r="A324" s="64">
        <v>1988</v>
      </c>
      <c r="B324" s="48" t="str">
        <f t="shared" ref="B324:H333" si="42">IF(AND(B18="-",B273="-"),"-",SUM(B18,B273))</f>
        <v>-</v>
      </c>
      <c r="C324" s="48" t="str">
        <f t="shared" si="42"/>
        <v>-</v>
      </c>
      <c r="D324" s="48">
        <f t="shared" si="42"/>
        <v>3439</v>
      </c>
      <c r="E324" s="48">
        <f t="shared" si="42"/>
        <v>33187</v>
      </c>
      <c r="F324" s="48">
        <f t="shared" si="42"/>
        <v>111457</v>
      </c>
      <c r="G324" s="48">
        <f t="shared" si="42"/>
        <v>80374</v>
      </c>
      <c r="H324" s="48">
        <f t="shared" si="42"/>
        <v>22118</v>
      </c>
      <c r="I324" s="48" t="s">
        <v>63</v>
      </c>
      <c r="J324" s="48" t="s">
        <v>63</v>
      </c>
      <c r="K324" s="48">
        <f t="shared" si="41"/>
        <v>250575</v>
      </c>
    </row>
    <row r="325" spans="1:11">
      <c r="A325" s="64">
        <v>1989</v>
      </c>
      <c r="B325" s="48" t="str">
        <f t="shared" si="42"/>
        <v>-</v>
      </c>
      <c r="C325" s="48" t="str">
        <f t="shared" si="42"/>
        <v>-</v>
      </c>
      <c r="D325" s="48">
        <f t="shared" si="42"/>
        <v>5258</v>
      </c>
      <c r="E325" s="48">
        <f t="shared" si="42"/>
        <v>53455</v>
      </c>
      <c r="F325" s="48">
        <f t="shared" si="42"/>
        <v>122550</v>
      </c>
      <c r="G325" s="48">
        <f t="shared" si="42"/>
        <v>79692</v>
      </c>
      <c r="H325" s="48">
        <f t="shared" si="42"/>
        <v>5672</v>
      </c>
      <c r="I325" s="48" t="s">
        <v>63</v>
      </c>
      <c r="J325" s="48" t="s">
        <v>63</v>
      </c>
      <c r="K325" s="48">
        <f t="shared" si="41"/>
        <v>266627</v>
      </c>
    </row>
    <row r="326" spans="1:11">
      <c r="A326" s="64">
        <v>1990</v>
      </c>
      <c r="B326" s="48" t="str">
        <f t="shared" si="42"/>
        <v>-</v>
      </c>
      <c r="C326" s="48" t="str">
        <f t="shared" si="42"/>
        <v>-</v>
      </c>
      <c r="D326" s="48">
        <f t="shared" si="42"/>
        <v>2753</v>
      </c>
      <c r="E326" s="48">
        <f t="shared" si="42"/>
        <v>31959</v>
      </c>
      <c r="F326" s="48">
        <f t="shared" si="42"/>
        <v>98724</v>
      </c>
      <c r="G326" s="48">
        <f t="shared" si="42"/>
        <v>94318</v>
      </c>
      <c r="H326" s="48">
        <f t="shared" si="42"/>
        <v>18801</v>
      </c>
      <c r="I326" s="48" t="s">
        <v>63</v>
      </c>
      <c r="J326" s="48" t="str">
        <f>IF(AND(J20="-",J275="-"),"-",SUM(J20,J275))</f>
        <v>-</v>
      </c>
      <c r="K326" s="48">
        <f t="shared" si="41"/>
        <v>246555</v>
      </c>
    </row>
    <row r="327" spans="1:11">
      <c r="A327" s="64">
        <v>1991</v>
      </c>
      <c r="B327" s="48" t="str">
        <f t="shared" si="42"/>
        <v>-</v>
      </c>
      <c r="C327" s="48" t="str">
        <f t="shared" si="42"/>
        <v>-</v>
      </c>
      <c r="D327" s="48">
        <f t="shared" si="42"/>
        <v>3398</v>
      </c>
      <c r="E327" s="48">
        <f t="shared" si="42"/>
        <v>46184</v>
      </c>
      <c r="F327" s="48">
        <f t="shared" si="42"/>
        <v>123369</v>
      </c>
      <c r="G327" s="48">
        <f t="shared" si="42"/>
        <v>11333</v>
      </c>
      <c r="H327" s="48">
        <f t="shared" si="42"/>
        <v>5774</v>
      </c>
      <c r="I327" s="48" t="s">
        <v>63</v>
      </c>
      <c r="J327" s="48" t="str">
        <f>IF(AND(J21="-",J276="-"),"-",SUM(J21,J276))</f>
        <v>-</v>
      </c>
      <c r="K327" s="48">
        <f t="shared" si="41"/>
        <v>190058</v>
      </c>
    </row>
    <row r="328" spans="1:11">
      <c r="A328" s="64">
        <v>1992</v>
      </c>
      <c r="B328" s="48" t="str">
        <f t="shared" si="42"/>
        <v>-</v>
      </c>
      <c r="C328" s="48" t="str">
        <f t="shared" si="42"/>
        <v>-</v>
      </c>
      <c r="D328" s="48">
        <f t="shared" si="42"/>
        <v>3692</v>
      </c>
      <c r="E328" s="48">
        <f t="shared" si="42"/>
        <v>19921</v>
      </c>
      <c r="F328" s="48">
        <f t="shared" si="42"/>
        <v>86880</v>
      </c>
      <c r="G328" s="48">
        <f t="shared" si="42"/>
        <v>36288</v>
      </c>
      <c r="H328" s="48">
        <f t="shared" si="42"/>
        <v>14674</v>
      </c>
      <c r="I328" s="48">
        <f>IF(AND(I22="-",I277="-"),"-",SUM(I22,I277))</f>
        <v>3862</v>
      </c>
      <c r="J328" s="48" t="str">
        <f>IF(AND(J22="-",J277="-"),"-",SUM(J22,J277))</f>
        <v>-</v>
      </c>
      <c r="K328" s="48">
        <f t="shared" si="41"/>
        <v>165317</v>
      </c>
    </row>
    <row r="329" spans="1:11">
      <c r="A329" s="64">
        <v>1993</v>
      </c>
      <c r="B329" s="48" t="str">
        <f t="shared" si="42"/>
        <v>-</v>
      </c>
      <c r="C329" s="48" t="str">
        <f t="shared" si="42"/>
        <v>-</v>
      </c>
      <c r="D329" s="48">
        <f t="shared" si="42"/>
        <v>3039</v>
      </c>
      <c r="E329" s="48">
        <f t="shared" si="42"/>
        <v>6021</v>
      </c>
      <c r="F329" s="48">
        <f t="shared" si="42"/>
        <v>36965</v>
      </c>
      <c r="G329" s="48">
        <f t="shared" si="42"/>
        <v>26522</v>
      </c>
      <c r="H329" s="48">
        <f t="shared" si="42"/>
        <v>7065</v>
      </c>
      <c r="I329" s="48" t="s">
        <v>63</v>
      </c>
      <c r="J329" s="48" t="s">
        <v>63</v>
      </c>
      <c r="K329" s="48">
        <f t="shared" si="41"/>
        <v>79612</v>
      </c>
    </row>
    <row r="330" spans="1:11">
      <c r="A330" s="64">
        <v>1994</v>
      </c>
      <c r="B330" s="48" t="str">
        <f t="shared" si="42"/>
        <v>-</v>
      </c>
      <c r="C330" s="48" t="str">
        <f t="shared" si="42"/>
        <v>-</v>
      </c>
      <c r="D330" s="48">
        <f t="shared" si="42"/>
        <v>7238</v>
      </c>
      <c r="E330" s="48">
        <f t="shared" si="42"/>
        <v>2392</v>
      </c>
      <c r="F330" s="48" t="str">
        <f t="shared" si="42"/>
        <v>-</v>
      </c>
      <c r="G330" s="48">
        <f t="shared" si="42"/>
        <v>1383</v>
      </c>
      <c r="H330" s="48">
        <f t="shared" si="42"/>
        <v>2910</v>
      </c>
      <c r="I330" s="48">
        <f>IF(AND(I24="-",I279="-"),"-",SUM(I24,I279))</f>
        <v>12971</v>
      </c>
      <c r="J330" s="48">
        <f>IF(AND(J24="-",J279="-"),"-",SUM(J24,J279))</f>
        <v>3</v>
      </c>
      <c r="K330" s="48">
        <f t="shared" si="41"/>
        <v>26897</v>
      </c>
    </row>
    <row r="331" spans="1:11">
      <c r="A331" s="64">
        <v>1995</v>
      </c>
      <c r="B331" s="48" t="str">
        <f t="shared" si="42"/>
        <v>-</v>
      </c>
      <c r="C331" s="48" t="str">
        <f t="shared" si="42"/>
        <v>-</v>
      </c>
      <c r="D331" s="48">
        <f t="shared" si="42"/>
        <v>3183</v>
      </c>
      <c r="E331" s="48">
        <f t="shared" si="42"/>
        <v>7051</v>
      </c>
      <c r="F331" s="48">
        <f t="shared" si="42"/>
        <v>2275</v>
      </c>
      <c r="G331" s="48">
        <f t="shared" si="42"/>
        <v>9633</v>
      </c>
      <c r="H331" s="48">
        <f t="shared" si="42"/>
        <v>8364</v>
      </c>
      <c r="I331" s="48">
        <f>IF(AND(I25="-",I280="-"),"-",SUM(I25,I280))</f>
        <v>4556</v>
      </c>
      <c r="J331" s="48">
        <f>IF(AND(J25="-",J280="-"),"-",SUM(J25,J280))</f>
        <v>788</v>
      </c>
      <c r="K331" s="48">
        <f t="shared" si="41"/>
        <v>35850</v>
      </c>
    </row>
    <row r="332" spans="1:11">
      <c r="A332" s="64">
        <v>1996</v>
      </c>
      <c r="B332" s="48" t="str">
        <f t="shared" si="42"/>
        <v>-</v>
      </c>
      <c r="C332" s="48" t="str">
        <f t="shared" si="42"/>
        <v>-</v>
      </c>
      <c r="D332" s="48">
        <f t="shared" si="42"/>
        <v>2958</v>
      </c>
      <c r="E332" s="48">
        <f t="shared" si="42"/>
        <v>6839</v>
      </c>
      <c r="F332" s="48">
        <f t="shared" si="42"/>
        <v>3811</v>
      </c>
      <c r="G332" s="48">
        <f t="shared" si="42"/>
        <v>13936</v>
      </c>
      <c r="H332" s="48">
        <f t="shared" si="42"/>
        <v>8881</v>
      </c>
      <c r="I332" s="48">
        <f t="shared" ref="I332:I358" si="43">IF(AND(I26="-",I281="-"),"-",SUM(I26,I281))</f>
        <v>7537</v>
      </c>
      <c r="J332" s="48" t="s">
        <v>63</v>
      </c>
      <c r="K332" s="48">
        <f t="shared" si="41"/>
        <v>43962</v>
      </c>
    </row>
    <row r="333" spans="1:11">
      <c r="A333" s="64">
        <v>1997</v>
      </c>
      <c r="B333" s="48" t="str">
        <f t="shared" si="42"/>
        <v>-</v>
      </c>
      <c r="C333" s="48">
        <f t="shared" si="42"/>
        <v>29</v>
      </c>
      <c r="D333" s="48">
        <f t="shared" si="42"/>
        <v>2916</v>
      </c>
      <c r="E333" s="48">
        <f t="shared" si="42"/>
        <v>4228</v>
      </c>
      <c r="F333" s="48">
        <f t="shared" si="42"/>
        <v>6537</v>
      </c>
      <c r="G333" s="48">
        <f t="shared" si="42"/>
        <v>10335</v>
      </c>
      <c r="H333" s="48">
        <f t="shared" si="42"/>
        <v>3161</v>
      </c>
      <c r="I333" s="48">
        <f t="shared" si="43"/>
        <v>2942</v>
      </c>
      <c r="J333" s="48" t="s">
        <v>63</v>
      </c>
      <c r="K333" s="48">
        <f t="shared" si="41"/>
        <v>30148</v>
      </c>
    </row>
    <row r="334" spans="1:11">
      <c r="A334" s="64">
        <v>1998</v>
      </c>
      <c r="B334" s="48" t="str">
        <f t="shared" ref="B334:H343" si="44">IF(AND(B28="-",B283="-"),"-",SUM(B28,B283))</f>
        <v>-</v>
      </c>
      <c r="C334" s="48">
        <f t="shared" si="44"/>
        <v>0</v>
      </c>
      <c r="D334" s="48">
        <f t="shared" si="44"/>
        <v>2061</v>
      </c>
      <c r="E334" s="48">
        <f t="shared" si="44"/>
        <v>2387</v>
      </c>
      <c r="F334" s="48">
        <f t="shared" si="44"/>
        <v>1921</v>
      </c>
      <c r="G334" s="48">
        <f t="shared" si="44"/>
        <v>9090</v>
      </c>
      <c r="H334" s="48">
        <f t="shared" si="44"/>
        <v>4828</v>
      </c>
      <c r="I334" s="48">
        <f t="shared" si="43"/>
        <v>5667</v>
      </c>
      <c r="J334" s="48" t="s">
        <v>63</v>
      </c>
      <c r="K334" s="48">
        <f t="shared" si="41"/>
        <v>25954</v>
      </c>
    </row>
    <row r="335" spans="1:11">
      <c r="A335" s="64">
        <v>1999</v>
      </c>
      <c r="B335" s="48" t="str">
        <f t="shared" si="44"/>
        <v>-</v>
      </c>
      <c r="C335" s="48">
        <f t="shared" si="44"/>
        <v>12</v>
      </c>
      <c r="D335" s="48">
        <f t="shared" si="44"/>
        <v>814</v>
      </c>
      <c r="E335" s="48">
        <f t="shared" si="44"/>
        <v>1719</v>
      </c>
      <c r="F335" s="48">
        <f t="shared" si="44"/>
        <v>20171</v>
      </c>
      <c r="G335" s="48">
        <f t="shared" si="44"/>
        <v>12415</v>
      </c>
      <c r="H335" s="48">
        <f t="shared" si="44"/>
        <v>8371</v>
      </c>
      <c r="I335" s="48">
        <f t="shared" si="43"/>
        <v>5813</v>
      </c>
      <c r="J335" s="48">
        <f t="shared" ref="J335:J343" si="45">IF(AND(J29="-",J284="-"),"-",SUM(J29,J284))</f>
        <v>104</v>
      </c>
      <c r="K335" s="48">
        <f t="shared" si="41"/>
        <v>49419</v>
      </c>
    </row>
    <row r="336" spans="1:11">
      <c r="A336" s="64">
        <v>2000</v>
      </c>
      <c r="B336" s="48" t="str">
        <f t="shared" si="44"/>
        <v>-</v>
      </c>
      <c r="C336" s="48">
        <f t="shared" si="44"/>
        <v>26</v>
      </c>
      <c r="D336" s="48">
        <f t="shared" si="44"/>
        <v>676</v>
      </c>
      <c r="E336" s="48">
        <f t="shared" si="44"/>
        <v>2917</v>
      </c>
      <c r="F336" s="48">
        <f t="shared" si="44"/>
        <v>37002</v>
      </c>
      <c r="G336" s="48">
        <f t="shared" si="44"/>
        <v>24875</v>
      </c>
      <c r="H336" s="48">
        <f t="shared" si="44"/>
        <v>6295</v>
      </c>
      <c r="I336" s="48">
        <f t="shared" si="43"/>
        <v>6537</v>
      </c>
      <c r="J336" s="48">
        <f t="shared" si="45"/>
        <v>235</v>
      </c>
      <c r="K336" s="48">
        <f t="shared" si="41"/>
        <v>78563</v>
      </c>
    </row>
    <row r="337" spans="1:11">
      <c r="A337" s="64">
        <v>2001</v>
      </c>
      <c r="B337" s="48" t="str">
        <f t="shared" si="44"/>
        <v>-</v>
      </c>
      <c r="C337" s="48">
        <f t="shared" si="44"/>
        <v>0</v>
      </c>
      <c r="D337" s="48">
        <f t="shared" si="44"/>
        <v>5016</v>
      </c>
      <c r="E337" s="48">
        <f t="shared" si="44"/>
        <v>21671</v>
      </c>
      <c r="F337" s="48">
        <f t="shared" si="44"/>
        <v>48372</v>
      </c>
      <c r="G337" s="48">
        <f t="shared" si="44"/>
        <v>31609</v>
      </c>
      <c r="H337" s="48">
        <f t="shared" si="44"/>
        <v>7037</v>
      </c>
      <c r="I337" s="48">
        <f t="shared" si="43"/>
        <v>6594</v>
      </c>
      <c r="J337" s="48">
        <f t="shared" si="45"/>
        <v>162</v>
      </c>
      <c r="K337" s="48">
        <f t="shared" si="41"/>
        <v>120461</v>
      </c>
    </row>
    <row r="338" spans="1:11">
      <c r="A338" s="64">
        <v>2002</v>
      </c>
      <c r="B338" s="48" t="str">
        <f t="shared" si="44"/>
        <v>-</v>
      </c>
      <c r="C338" s="48">
        <f t="shared" si="44"/>
        <v>275</v>
      </c>
      <c r="D338" s="48">
        <f t="shared" si="44"/>
        <v>3217</v>
      </c>
      <c r="E338" s="48">
        <f t="shared" si="44"/>
        <v>10601</v>
      </c>
      <c r="F338" s="48">
        <f t="shared" si="44"/>
        <v>41175</v>
      </c>
      <c r="G338" s="48">
        <f t="shared" si="44"/>
        <v>26218</v>
      </c>
      <c r="H338" s="48">
        <f t="shared" si="44"/>
        <v>14233</v>
      </c>
      <c r="I338" s="48">
        <f t="shared" si="43"/>
        <v>11872</v>
      </c>
      <c r="J338" s="48">
        <f t="shared" si="45"/>
        <v>50</v>
      </c>
      <c r="K338" s="48">
        <f t="shared" si="41"/>
        <v>107641</v>
      </c>
    </row>
    <row r="339" spans="1:11">
      <c r="A339" s="64">
        <v>2003</v>
      </c>
      <c r="B339" s="48">
        <f t="shared" si="44"/>
        <v>81</v>
      </c>
      <c r="C339" s="48">
        <f t="shared" si="44"/>
        <v>139</v>
      </c>
      <c r="D339" s="48">
        <f t="shared" si="44"/>
        <v>2819</v>
      </c>
      <c r="E339" s="48">
        <f t="shared" si="44"/>
        <v>12515</v>
      </c>
      <c r="F339" s="48">
        <f t="shared" si="44"/>
        <v>63300</v>
      </c>
      <c r="G339" s="48">
        <f t="shared" si="44"/>
        <v>47700</v>
      </c>
      <c r="H339" s="48">
        <f t="shared" si="44"/>
        <v>11209</v>
      </c>
      <c r="I339" s="48">
        <f t="shared" si="43"/>
        <v>6265</v>
      </c>
      <c r="J339" s="48">
        <f t="shared" si="45"/>
        <v>395</v>
      </c>
      <c r="K339" s="48">
        <f t="shared" si="41"/>
        <v>144423</v>
      </c>
    </row>
    <row r="340" spans="1:11">
      <c r="A340" s="64">
        <v>2004</v>
      </c>
      <c r="B340" s="48">
        <f t="shared" si="44"/>
        <v>78</v>
      </c>
      <c r="C340" s="48">
        <f t="shared" si="44"/>
        <v>238</v>
      </c>
      <c r="D340" s="48">
        <f t="shared" si="44"/>
        <v>2722</v>
      </c>
      <c r="E340" s="48">
        <f t="shared" si="44"/>
        <v>18571</v>
      </c>
      <c r="F340" s="48">
        <f t="shared" si="44"/>
        <v>57622</v>
      </c>
      <c r="G340" s="48">
        <f t="shared" si="44"/>
        <v>44459</v>
      </c>
      <c r="H340" s="48">
        <f t="shared" si="44"/>
        <v>17052</v>
      </c>
      <c r="I340" s="48">
        <f t="shared" si="43"/>
        <v>4669</v>
      </c>
      <c r="J340" s="48">
        <f t="shared" si="45"/>
        <v>291</v>
      </c>
      <c r="K340" s="48">
        <f t="shared" si="41"/>
        <v>145702</v>
      </c>
    </row>
    <row r="341" spans="1:11">
      <c r="A341" s="64">
        <v>2005</v>
      </c>
      <c r="B341" s="48">
        <f t="shared" si="44"/>
        <v>30</v>
      </c>
      <c r="C341" s="48">
        <f t="shared" si="44"/>
        <v>406</v>
      </c>
      <c r="D341" s="48">
        <f t="shared" si="44"/>
        <v>1995</v>
      </c>
      <c r="E341" s="48">
        <f t="shared" si="44"/>
        <v>16108</v>
      </c>
      <c r="F341" s="48">
        <f t="shared" si="44"/>
        <v>16346</v>
      </c>
      <c r="G341" s="48">
        <f t="shared" si="44"/>
        <v>20715</v>
      </c>
      <c r="H341" s="48">
        <f t="shared" si="44"/>
        <v>17211</v>
      </c>
      <c r="I341" s="48">
        <f t="shared" si="43"/>
        <v>3176</v>
      </c>
      <c r="J341" s="48">
        <f t="shared" si="45"/>
        <v>12</v>
      </c>
      <c r="K341" s="48">
        <f t="shared" si="41"/>
        <v>75999</v>
      </c>
    </row>
    <row r="342" spans="1:11">
      <c r="A342" s="64">
        <v>2006</v>
      </c>
      <c r="B342" s="48">
        <f t="shared" si="44"/>
        <v>24</v>
      </c>
      <c r="C342" s="48">
        <f t="shared" si="44"/>
        <v>92</v>
      </c>
      <c r="D342" s="48">
        <f t="shared" si="44"/>
        <v>1418</v>
      </c>
      <c r="E342" s="48">
        <f t="shared" si="44"/>
        <v>7607</v>
      </c>
      <c r="F342" s="48">
        <f t="shared" si="44"/>
        <v>19782</v>
      </c>
      <c r="G342" s="48">
        <f t="shared" si="44"/>
        <v>13383</v>
      </c>
      <c r="H342" s="48">
        <f t="shared" si="44"/>
        <v>11335</v>
      </c>
      <c r="I342" s="48">
        <f t="shared" si="43"/>
        <v>8449</v>
      </c>
      <c r="J342" s="48">
        <f t="shared" si="45"/>
        <v>98</v>
      </c>
      <c r="K342" s="48">
        <f t="shared" si="41"/>
        <v>62188</v>
      </c>
    </row>
    <row r="343" spans="1:11">
      <c r="A343" s="64">
        <v>2007</v>
      </c>
      <c r="B343" s="48">
        <f t="shared" si="44"/>
        <v>36</v>
      </c>
      <c r="C343" s="48">
        <f t="shared" si="44"/>
        <v>75</v>
      </c>
      <c r="D343" s="48">
        <f t="shared" si="44"/>
        <v>1580</v>
      </c>
      <c r="E343" s="48">
        <f t="shared" si="44"/>
        <v>8581</v>
      </c>
      <c r="F343" s="48">
        <f t="shared" si="44"/>
        <v>26158</v>
      </c>
      <c r="G343" s="48">
        <f t="shared" si="44"/>
        <v>39431</v>
      </c>
      <c r="H343" s="48">
        <f t="shared" si="44"/>
        <v>6664</v>
      </c>
      <c r="I343" s="48">
        <f t="shared" si="43"/>
        <v>5604</v>
      </c>
      <c r="J343" s="48">
        <f t="shared" si="45"/>
        <v>40</v>
      </c>
      <c r="K343" s="48">
        <f t="shared" si="41"/>
        <v>88169</v>
      </c>
    </row>
    <row r="344" spans="1:11">
      <c r="A344" s="64">
        <v>2008</v>
      </c>
      <c r="B344" s="48" t="str">
        <f t="shared" ref="B344:H353" si="46">IF(AND(B38="-",B293="-"),"-",SUM(B38,B293))</f>
        <v>-</v>
      </c>
      <c r="C344" s="48" t="str">
        <f t="shared" si="46"/>
        <v>-</v>
      </c>
      <c r="D344" s="48">
        <f t="shared" si="46"/>
        <v>66</v>
      </c>
      <c r="E344" s="48">
        <f t="shared" si="46"/>
        <v>4458</v>
      </c>
      <c r="F344" s="48">
        <f t="shared" si="46"/>
        <v>11873</v>
      </c>
      <c r="G344" s="48">
        <f t="shared" si="46"/>
        <v>6965</v>
      </c>
      <c r="H344" s="48">
        <f t="shared" si="46"/>
        <v>3623</v>
      </c>
      <c r="I344" s="48">
        <f t="shared" si="43"/>
        <v>3413</v>
      </c>
      <c r="J344" s="91" t="s">
        <v>63</v>
      </c>
      <c r="K344" s="48">
        <f t="shared" si="41"/>
        <v>30398</v>
      </c>
    </row>
    <row r="345" spans="1:11">
      <c r="A345" s="64">
        <v>2009</v>
      </c>
      <c r="B345" s="48" t="str">
        <f t="shared" si="46"/>
        <v>-</v>
      </c>
      <c r="C345" s="48" t="str">
        <f t="shared" si="46"/>
        <v>-</v>
      </c>
      <c r="D345" s="48" t="str">
        <f t="shared" si="46"/>
        <v>-</v>
      </c>
      <c r="E345" s="48">
        <f t="shared" si="46"/>
        <v>4503</v>
      </c>
      <c r="F345" s="48">
        <f t="shared" si="46"/>
        <v>41039</v>
      </c>
      <c r="G345" s="48">
        <f t="shared" si="46"/>
        <v>30131</v>
      </c>
      <c r="H345" s="48">
        <f t="shared" si="46"/>
        <v>6701</v>
      </c>
      <c r="I345" s="48">
        <f t="shared" si="43"/>
        <v>2009</v>
      </c>
      <c r="J345" s="91" t="s">
        <v>63</v>
      </c>
      <c r="K345" s="48">
        <f t="shared" si="41"/>
        <v>84383</v>
      </c>
    </row>
    <row r="346" spans="1:11">
      <c r="A346" s="64">
        <v>2010</v>
      </c>
      <c r="B346" s="48" t="str">
        <f t="shared" si="46"/>
        <v>-</v>
      </c>
      <c r="C346" s="48" t="str">
        <f t="shared" si="46"/>
        <v>-</v>
      </c>
      <c r="D346" s="48">
        <f t="shared" si="46"/>
        <v>992</v>
      </c>
      <c r="E346" s="48">
        <f t="shared" si="46"/>
        <v>3353</v>
      </c>
      <c r="F346" s="48">
        <f t="shared" si="46"/>
        <v>11615</v>
      </c>
      <c r="G346" s="48">
        <f t="shared" si="46"/>
        <v>24409</v>
      </c>
      <c r="H346" s="48">
        <f t="shared" si="46"/>
        <v>9608</v>
      </c>
      <c r="I346" s="48">
        <f t="shared" si="43"/>
        <v>3318</v>
      </c>
      <c r="J346" s="91" t="s">
        <v>63</v>
      </c>
      <c r="K346" s="48">
        <f t="shared" si="41"/>
        <v>53295</v>
      </c>
    </row>
    <row r="347" spans="1:11">
      <c r="A347" s="64">
        <v>2011</v>
      </c>
      <c r="B347" s="48">
        <f t="shared" si="46"/>
        <v>22</v>
      </c>
      <c r="C347" s="48">
        <f t="shared" si="46"/>
        <v>75</v>
      </c>
      <c r="D347" s="48">
        <f t="shared" si="46"/>
        <v>826</v>
      </c>
      <c r="E347" s="48">
        <f t="shared" si="46"/>
        <v>3720</v>
      </c>
      <c r="F347" s="48">
        <f t="shared" si="46"/>
        <v>12426</v>
      </c>
      <c r="G347" s="48">
        <f t="shared" si="46"/>
        <v>16590</v>
      </c>
      <c r="H347" s="48">
        <f t="shared" si="46"/>
        <v>12084</v>
      </c>
      <c r="I347" s="48">
        <f t="shared" si="43"/>
        <v>2997</v>
      </c>
      <c r="J347" s="48">
        <f>IF(AND(J41="-",J296="-"),"-",SUM(J41,J296))</f>
        <v>16</v>
      </c>
      <c r="K347" s="48">
        <f t="shared" si="41"/>
        <v>48756</v>
      </c>
    </row>
    <row r="348" spans="1:11">
      <c r="A348" s="64">
        <v>2012</v>
      </c>
      <c r="B348" s="48">
        <f t="shared" si="46"/>
        <v>23</v>
      </c>
      <c r="C348" s="48">
        <f t="shared" si="46"/>
        <v>380</v>
      </c>
      <c r="D348" s="48">
        <f t="shared" si="46"/>
        <v>2103</v>
      </c>
      <c r="E348" s="48">
        <f t="shared" si="46"/>
        <v>6452</v>
      </c>
      <c r="F348" s="48">
        <f t="shared" si="46"/>
        <v>16340</v>
      </c>
      <c r="G348" s="48">
        <f t="shared" si="46"/>
        <v>21280</v>
      </c>
      <c r="H348" s="48">
        <f t="shared" si="46"/>
        <v>15359</v>
      </c>
      <c r="I348" s="48">
        <f t="shared" si="43"/>
        <v>5371</v>
      </c>
      <c r="J348" s="48">
        <f>IF(AND(J42="-",J297="-"),"-",SUM(J42,J297))</f>
        <v>18</v>
      </c>
      <c r="K348" s="48">
        <f t="shared" si="41"/>
        <v>67326</v>
      </c>
    </row>
    <row r="349" spans="1:11">
      <c r="A349" s="64">
        <v>2013</v>
      </c>
      <c r="B349" s="48">
        <f t="shared" si="46"/>
        <v>479</v>
      </c>
      <c r="C349" s="48">
        <f t="shared" si="46"/>
        <v>693</v>
      </c>
      <c r="D349" s="48">
        <f t="shared" si="46"/>
        <v>1212</v>
      </c>
      <c r="E349" s="48">
        <f t="shared" si="46"/>
        <v>7812</v>
      </c>
      <c r="F349" s="48">
        <f t="shared" si="46"/>
        <v>19209</v>
      </c>
      <c r="G349" s="48">
        <f t="shared" si="46"/>
        <v>36048</v>
      </c>
      <c r="H349" s="48">
        <f t="shared" si="46"/>
        <v>12330</v>
      </c>
      <c r="I349" s="48">
        <f t="shared" si="43"/>
        <v>7761</v>
      </c>
      <c r="J349" s="91" t="s">
        <v>63</v>
      </c>
      <c r="K349" s="48">
        <f t="shared" si="41"/>
        <v>85544</v>
      </c>
    </row>
    <row r="350" spans="1:11">
      <c r="A350" s="64">
        <v>2014</v>
      </c>
      <c r="B350" s="48">
        <f t="shared" si="46"/>
        <v>87</v>
      </c>
      <c r="C350" s="48">
        <f t="shared" si="46"/>
        <v>136</v>
      </c>
      <c r="D350" s="48">
        <f t="shared" si="46"/>
        <v>3714</v>
      </c>
      <c r="E350" s="48">
        <f t="shared" si="46"/>
        <v>7425</v>
      </c>
      <c r="F350" s="48">
        <f t="shared" si="46"/>
        <v>41938</v>
      </c>
      <c r="G350" s="48">
        <f t="shared" si="46"/>
        <v>35865</v>
      </c>
      <c r="H350" s="48">
        <f t="shared" si="46"/>
        <v>26281</v>
      </c>
      <c r="I350" s="48">
        <f t="shared" si="43"/>
        <v>6060</v>
      </c>
      <c r="J350" s="91" t="s">
        <v>63</v>
      </c>
      <c r="K350" s="48">
        <f t="shared" si="41"/>
        <v>121506</v>
      </c>
    </row>
    <row r="351" spans="1:11">
      <c r="A351" s="64">
        <v>2015</v>
      </c>
      <c r="B351" s="48">
        <f t="shared" si="46"/>
        <v>60</v>
      </c>
      <c r="C351" s="48">
        <f t="shared" si="46"/>
        <v>152</v>
      </c>
      <c r="D351" s="48">
        <f t="shared" si="46"/>
        <v>1749</v>
      </c>
      <c r="E351" s="48">
        <f t="shared" si="46"/>
        <v>3473</v>
      </c>
      <c r="F351" s="48">
        <f t="shared" si="46"/>
        <v>22240</v>
      </c>
      <c r="G351" s="48">
        <f t="shared" si="46"/>
        <v>11192</v>
      </c>
      <c r="H351" s="48">
        <f t="shared" si="46"/>
        <v>19759</v>
      </c>
      <c r="I351" s="48">
        <f t="shared" si="43"/>
        <v>7414</v>
      </c>
      <c r="J351" s="91" t="s">
        <v>63</v>
      </c>
      <c r="K351" s="48">
        <f t="shared" si="41"/>
        <v>66039</v>
      </c>
    </row>
    <row r="352" spans="1:11">
      <c r="A352" s="64">
        <v>2016</v>
      </c>
      <c r="B352" s="48">
        <f t="shared" si="46"/>
        <v>82</v>
      </c>
      <c r="C352" s="48">
        <f t="shared" si="46"/>
        <v>18</v>
      </c>
      <c r="D352" s="48">
        <f t="shared" si="46"/>
        <v>1081</v>
      </c>
      <c r="E352" s="48">
        <f t="shared" si="46"/>
        <v>3266</v>
      </c>
      <c r="F352" s="48">
        <f t="shared" si="46"/>
        <v>9019</v>
      </c>
      <c r="G352" s="48">
        <f t="shared" si="46"/>
        <v>7437</v>
      </c>
      <c r="H352" s="48">
        <f t="shared" si="46"/>
        <v>15477</v>
      </c>
      <c r="I352" s="48">
        <f t="shared" si="43"/>
        <v>2484</v>
      </c>
      <c r="J352" s="91" t="s">
        <v>63</v>
      </c>
      <c r="K352" s="48">
        <f t="shared" si="41"/>
        <v>38864</v>
      </c>
    </row>
    <row r="353" spans="1:11">
      <c r="A353" s="64">
        <v>2017</v>
      </c>
      <c r="B353" s="48">
        <f t="shared" si="46"/>
        <v>17</v>
      </c>
      <c r="C353" s="48">
        <f t="shared" si="46"/>
        <v>60</v>
      </c>
      <c r="D353" s="48">
        <f t="shared" si="46"/>
        <v>500</v>
      </c>
      <c r="E353" s="48">
        <f t="shared" si="46"/>
        <v>2503</v>
      </c>
      <c r="F353" s="48">
        <f t="shared" si="46"/>
        <v>12754</v>
      </c>
      <c r="G353" s="48">
        <f t="shared" si="46"/>
        <v>14667</v>
      </c>
      <c r="H353" s="48">
        <f t="shared" si="46"/>
        <v>9343</v>
      </c>
      <c r="I353" s="48">
        <f t="shared" si="43"/>
        <v>2465</v>
      </c>
      <c r="J353" s="91" t="s">
        <v>63</v>
      </c>
      <c r="K353" s="48">
        <f t="shared" si="41"/>
        <v>42309</v>
      </c>
    </row>
    <row r="354" spans="1:11">
      <c r="A354" s="64">
        <v>2018</v>
      </c>
      <c r="B354" s="48">
        <f t="shared" ref="B354:H354" si="47">IF(AND(B48="-",B303="-"),"-",SUM(B48,B303))</f>
        <v>54</v>
      </c>
      <c r="C354" s="48">
        <f t="shared" si="47"/>
        <v>19</v>
      </c>
      <c r="D354" s="48">
        <f t="shared" si="47"/>
        <v>1165</v>
      </c>
      <c r="E354" s="48">
        <f t="shared" si="47"/>
        <v>2560</v>
      </c>
      <c r="F354" s="48">
        <f t="shared" si="47"/>
        <v>12803</v>
      </c>
      <c r="G354" s="48">
        <f t="shared" si="47"/>
        <v>29485</v>
      </c>
      <c r="H354" s="48">
        <f t="shared" si="47"/>
        <v>14744</v>
      </c>
      <c r="I354" s="48">
        <f t="shared" si="43"/>
        <v>3001</v>
      </c>
      <c r="J354" s="91" t="s">
        <v>63</v>
      </c>
      <c r="K354" s="48">
        <f t="shared" si="41"/>
        <v>63831</v>
      </c>
    </row>
    <row r="355" spans="1:11">
      <c r="A355" s="64">
        <v>2019</v>
      </c>
      <c r="B355" s="48">
        <f t="shared" ref="B355:H355" si="48">IF(AND(B49="-",B304="-"),"-",SUM(B49,B304))</f>
        <v>43</v>
      </c>
      <c r="C355" s="48">
        <f t="shared" si="48"/>
        <v>8</v>
      </c>
      <c r="D355" s="48">
        <f t="shared" si="48"/>
        <v>542</v>
      </c>
      <c r="E355" s="48">
        <f t="shared" si="48"/>
        <v>8376</v>
      </c>
      <c r="F355" s="48">
        <f t="shared" si="48"/>
        <v>39248</v>
      </c>
      <c r="G355" s="48">
        <f t="shared" si="48"/>
        <v>34389</v>
      </c>
      <c r="H355" s="48">
        <f t="shared" si="48"/>
        <v>10049</v>
      </c>
      <c r="I355" s="48">
        <f t="shared" si="43"/>
        <v>1581</v>
      </c>
      <c r="J355" s="48" t="s">
        <v>15</v>
      </c>
      <c r="K355" s="48">
        <f t="shared" si="41"/>
        <v>94236</v>
      </c>
    </row>
    <row r="356" spans="1:11">
      <c r="A356" s="64">
        <v>2020</v>
      </c>
      <c r="B356" s="48">
        <f t="shared" ref="B356:H356" si="49">IF(AND(B50="-",B305="-"),"-",SUM(B50,B305))</f>
        <v>11</v>
      </c>
      <c r="C356" s="48">
        <f t="shared" si="49"/>
        <v>112</v>
      </c>
      <c r="D356" s="48">
        <f t="shared" si="49"/>
        <v>292</v>
      </c>
      <c r="E356" s="48">
        <f t="shared" si="49"/>
        <v>2359</v>
      </c>
      <c r="F356" s="48">
        <f t="shared" si="49"/>
        <v>28620</v>
      </c>
      <c r="G356" s="48">
        <f t="shared" si="49"/>
        <v>12556</v>
      </c>
      <c r="H356" s="48">
        <f t="shared" si="49"/>
        <v>11346</v>
      </c>
      <c r="I356" s="48">
        <f t="shared" si="43"/>
        <v>1714</v>
      </c>
      <c r="J356" s="48" t="s">
        <v>15</v>
      </c>
      <c r="K356" s="48">
        <f t="shared" si="41"/>
        <v>57010</v>
      </c>
    </row>
    <row r="357" spans="1:11">
      <c r="A357" s="64">
        <v>2021</v>
      </c>
      <c r="B357" s="48">
        <f t="shared" ref="B357:H357" si="50">IF(AND(B51="-",B306="-"),"-",SUM(B51,B306))</f>
        <v>23</v>
      </c>
      <c r="C357" s="48">
        <f t="shared" si="50"/>
        <v>571</v>
      </c>
      <c r="D357" s="48">
        <f t="shared" si="50"/>
        <v>845</v>
      </c>
      <c r="E357" s="48">
        <f t="shared" si="50"/>
        <v>6998</v>
      </c>
      <c r="F357" s="48">
        <f t="shared" si="50"/>
        <v>41573</v>
      </c>
      <c r="G357" s="48">
        <f t="shared" si="50"/>
        <v>34994</v>
      </c>
      <c r="H357" s="48">
        <f t="shared" si="50"/>
        <v>13474</v>
      </c>
      <c r="I357" s="48">
        <f t="shared" si="43"/>
        <v>202</v>
      </c>
      <c r="J357" s="48" t="s">
        <v>15</v>
      </c>
      <c r="K357" s="48">
        <f t="shared" si="41"/>
        <v>98680</v>
      </c>
    </row>
    <row r="358" spans="1:11">
      <c r="A358" s="64">
        <v>2022</v>
      </c>
      <c r="B358" s="48">
        <f t="shared" ref="B358:H358" si="51">IF(AND(B52="-",B307="-"),"-",SUM(B52,B307))</f>
        <v>93</v>
      </c>
      <c r="C358" s="48">
        <f t="shared" si="51"/>
        <v>343</v>
      </c>
      <c r="D358" s="48">
        <f t="shared" si="51"/>
        <v>747</v>
      </c>
      <c r="E358" s="48">
        <f t="shared" si="51"/>
        <v>9216</v>
      </c>
      <c r="F358" s="48">
        <f t="shared" si="51"/>
        <v>33554</v>
      </c>
      <c r="G358" s="48">
        <f t="shared" si="51"/>
        <v>27827</v>
      </c>
      <c r="H358" s="48">
        <f t="shared" si="51"/>
        <v>23749</v>
      </c>
      <c r="I358" s="48">
        <f t="shared" si="43"/>
        <v>859</v>
      </c>
      <c r="J358" s="48" t="s">
        <v>15</v>
      </c>
      <c r="K358" s="48">
        <f t="shared" si="41"/>
        <v>96388</v>
      </c>
    </row>
    <row r="359" spans="1:11">
      <c r="A359" s="64">
        <v>2023</v>
      </c>
      <c r="B359" s="48" t="str">
        <f t="shared" ref="B359:I360" si="52">IF(AND(B53="-",B308="-"),"-",SUM(B53,B308))</f>
        <v>-</v>
      </c>
      <c r="C359" s="48" t="str">
        <f t="shared" si="52"/>
        <v>-</v>
      </c>
      <c r="D359" s="48">
        <f t="shared" si="52"/>
        <v>7</v>
      </c>
      <c r="E359" s="48">
        <f t="shared" si="52"/>
        <v>2663</v>
      </c>
      <c r="F359" s="48">
        <f t="shared" si="52"/>
        <v>25092</v>
      </c>
      <c r="G359" s="48">
        <f t="shared" si="52"/>
        <v>23063</v>
      </c>
      <c r="H359" s="48">
        <f t="shared" si="52"/>
        <v>25227</v>
      </c>
      <c r="I359" s="48">
        <f t="shared" si="52"/>
        <v>308</v>
      </c>
      <c r="J359" s="48" t="s">
        <v>15</v>
      </c>
      <c r="K359" s="48">
        <f t="shared" ref="K359:K360" si="53">IF(AND(K53="-",K308="-"),"-",SUM(K53,K308))</f>
        <v>76360</v>
      </c>
    </row>
    <row r="360" spans="1:11" ht="11.4">
      <c r="A360" s="64" t="s">
        <v>346</v>
      </c>
      <c r="B360" s="48">
        <f t="shared" si="52"/>
        <v>57</v>
      </c>
      <c r="C360" s="48">
        <f t="shared" si="52"/>
        <v>289</v>
      </c>
      <c r="D360" s="48">
        <f t="shared" si="52"/>
        <v>1271</v>
      </c>
      <c r="E360" s="48">
        <f t="shared" si="52"/>
        <v>5504</v>
      </c>
      <c r="F360" s="48">
        <f t="shared" si="52"/>
        <v>17993</v>
      </c>
      <c r="G360" s="48">
        <f t="shared" si="52"/>
        <v>31989</v>
      </c>
      <c r="H360" s="48">
        <f t="shared" si="52"/>
        <v>19470</v>
      </c>
      <c r="I360" s="48">
        <f t="shared" si="52"/>
        <v>796</v>
      </c>
      <c r="J360" s="48" t="s">
        <v>15</v>
      </c>
      <c r="K360" s="48">
        <f t="shared" si="53"/>
        <v>77369</v>
      </c>
    </row>
    <row r="361" spans="1:11" ht="37.5" customHeight="1">
      <c r="A361" s="301" t="s">
        <v>115</v>
      </c>
      <c r="B361" s="301"/>
      <c r="C361" s="301"/>
      <c r="D361" s="301"/>
      <c r="E361" s="301"/>
      <c r="F361" s="301"/>
      <c r="G361" s="301"/>
      <c r="H361" s="301"/>
      <c r="I361" s="301"/>
      <c r="J361" s="301"/>
      <c r="K361" s="301"/>
    </row>
    <row r="362" spans="1:11">
      <c r="A362" s="302" t="s">
        <v>73</v>
      </c>
      <c r="B362" s="302"/>
      <c r="C362" s="302"/>
      <c r="D362" s="302"/>
      <c r="E362" s="302"/>
      <c r="F362" s="302"/>
      <c r="G362" s="302"/>
      <c r="H362" s="302"/>
      <c r="I362" s="302"/>
      <c r="J362" s="302"/>
      <c r="K362" s="302"/>
    </row>
    <row r="363" spans="1:11">
      <c r="A363" s="138"/>
      <c r="B363" s="138"/>
      <c r="C363" s="138"/>
      <c r="D363" s="138"/>
      <c r="E363" s="138"/>
      <c r="F363" s="138"/>
      <c r="G363" s="138"/>
      <c r="H363" s="138"/>
      <c r="I363" s="138"/>
      <c r="J363" s="138"/>
      <c r="K363" s="138"/>
    </row>
    <row r="364" spans="1:11">
      <c r="A364" s="8"/>
      <c r="B364" s="8"/>
      <c r="C364" s="8"/>
      <c r="D364" s="8"/>
      <c r="E364" s="8"/>
      <c r="F364" s="8"/>
      <c r="G364" s="8"/>
      <c r="H364" s="8"/>
      <c r="I364" s="8"/>
      <c r="J364" s="8"/>
      <c r="K364" s="8"/>
    </row>
    <row r="365" spans="1:11">
      <c r="A365" s="8"/>
      <c r="B365" s="8"/>
      <c r="C365" s="8"/>
      <c r="D365" s="8"/>
      <c r="E365" s="8"/>
      <c r="F365" s="8"/>
      <c r="G365" s="8"/>
      <c r="H365" s="8"/>
      <c r="I365" s="8"/>
      <c r="J365" s="8"/>
      <c r="K365" s="8"/>
    </row>
    <row r="366" spans="1:11">
      <c r="A366" s="8"/>
      <c r="B366" s="8"/>
      <c r="C366" s="8"/>
      <c r="D366" s="8"/>
      <c r="E366" s="8"/>
      <c r="F366" s="8"/>
      <c r="G366" s="8"/>
      <c r="H366" s="8"/>
      <c r="I366" s="8"/>
      <c r="J366" s="8"/>
      <c r="K366" s="8"/>
    </row>
    <row r="367" spans="1:11">
      <c r="A367" s="8"/>
      <c r="B367" s="8"/>
      <c r="C367" s="8"/>
      <c r="D367" s="8"/>
      <c r="E367" s="8"/>
      <c r="F367" s="8"/>
      <c r="G367" s="8"/>
      <c r="H367" s="8"/>
      <c r="I367" s="8"/>
      <c r="J367" s="8"/>
      <c r="K367" s="8"/>
    </row>
    <row r="370" spans="1:18" s="163" customFormat="1">
      <c r="A370" s="121"/>
      <c r="B370" s="123"/>
      <c r="C370" s="123"/>
      <c r="D370" s="123"/>
      <c r="E370" s="123"/>
      <c r="F370" s="123"/>
      <c r="G370" s="123"/>
      <c r="H370" s="123"/>
      <c r="I370" s="123"/>
      <c r="J370" s="123"/>
      <c r="K370" s="123"/>
    </row>
    <row r="375" spans="1:18" ht="11.25" customHeight="1"/>
    <row r="376" spans="1:18" ht="11.25" customHeight="1">
      <c r="L376" s="10"/>
      <c r="M376" s="10"/>
      <c r="N376" s="10"/>
      <c r="O376" s="10"/>
      <c r="P376" s="10"/>
      <c r="Q376" s="10"/>
      <c r="R376" s="10"/>
    </row>
    <row r="377" spans="1:18" ht="11.25" customHeight="1">
      <c r="L377" s="10"/>
      <c r="M377" s="10"/>
      <c r="N377" s="10"/>
      <c r="O377" s="10"/>
      <c r="P377" s="10"/>
      <c r="Q377" s="10"/>
      <c r="R377" s="10"/>
    </row>
    <row r="378" spans="1:18" ht="11.25" customHeight="1">
      <c r="L378" s="10"/>
      <c r="M378" s="10"/>
      <c r="N378" s="10"/>
      <c r="O378" s="10"/>
      <c r="P378" s="10"/>
      <c r="Q378" s="10"/>
      <c r="R378" s="10"/>
    </row>
    <row r="379" spans="1:18" ht="11.25" customHeight="1">
      <c r="A379" s="300" t="s">
        <v>116</v>
      </c>
      <c r="B379" s="300"/>
      <c r="C379" s="300"/>
      <c r="D379" s="300"/>
      <c r="E379" s="300"/>
      <c r="F379" s="300"/>
      <c r="G379" s="300"/>
      <c r="H379" s="300"/>
      <c r="I379" s="300"/>
      <c r="J379" s="300"/>
      <c r="K379" s="300"/>
      <c r="L379" s="10"/>
      <c r="M379" s="10"/>
      <c r="N379" s="10"/>
      <c r="O379" s="10"/>
      <c r="P379" s="10"/>
      <c r="Q379" s="10"/>
      <c r="R379" s="10"/>
    </row>
    <row r="380" spans="1:18" ht="11.25" customHeight="1">
      <c r="A380" s="77" t="s">
        <v>96</v>
      </c>
      <c r="B380" s="79" t="s">
        <v>61</v>
      </c>
      <c r="C380" s="79" t="s">
        <v>20</v>
      </c>
      <c r="D380" s="79" t="s">
        <v>21</v>
      </c>
      <c r="E380" s="79" t="s">
        <v>22</v>
      </c>
      <c r="F380" s="79" t="s">
        <v>23</v>
      </c>
      <c r="G380" s="79" t="s">
        <v>24</v>
      </c>
      <c r="H380" s="79" t="s">
        <v>25</v>
      </c>
      <c r="I380" s="79" t="s">
        <v>26</v>
      </c>
      <c r="J380" s="79" t="s">
        <v>62</v>
      </c>
      <c r="K380" s="79" t="s">
        <v>8</v>
      </c>
      <c r="L380" s="10"/>
      <c r="M380" s="10"/>
      <c r="N380" s="10"/>
      <c r="O380" s="10"/>
      <c r="P380" s="10"/>
      <c r="Q380" s="10"/>
      <c r="R380" s="10"/>
    </row>
    <row r="381" spans="1:18" ht="11.25" customHeight="1">
      <c r="A381" s="59" t="s">
        <v>80</v>
      </c>
      <c r="B381" s="15"/>
      <c r="L381" s="10"/>
      <c r="M381" s="10"/>
      <c r="N381" s="10"/>
      <c r="O381" s="10"/>
      <c r="P381" s="10"/>
      <c r="Q381" s="10"/>
      <c r="R381" s="10"/>
    </row>
    <row r="382" spans="1:18" ht="11.25" customHeight="1">
      <c r="A382" s="68" t="s">
        <v>102</v>
      </c>
      <c r="B382" s="15" t="s">
        <v>15</v>
      </c>
      <c r="C382" s="15" t="s">
        <v>15</v>
      </c>
      <c r="D382" s="15">
        <f t="shared" ref="D382:K382" si="54">AVERAGE(D11:D15)</f>
        <v>977</v>
      </c>
      <c r="E382" s="15">
        <f t="shared" si="54"/>
        <v>3268.75</v>
      </c>
      <c r="F382" s="15">
        <f t="shared" si="54"/>
        <v>11836.6</v>
      </c>
      <c r="G382" s="15">
        <f t="shared" si="54"/>
        <v>9897.4</v>
      </c>
      <c r="H382" s="15">
        <f t="shared" si="54"/>
        <v>4192</v>
      </c>
      <c r="I382" s="15" t="s">
        <v>15</v>
      </c>
      <c r="J382" s="15" t="s">
        <v>15</v>
      </c>
      <c r="K382" s="15">
        <f t="shared" si="54"/>
        <v>26221.200000000001</v>
      </c>
      <c r="L382" s="10"/>
      <c r="M382" s="3"/>
      <c r="N382" s="3"/>
      <c r="O382" s="3"/>
      <c r="P382" s="3"/>
      <c r="Q382" s="3"/>
      <c r="R382" s="3"/>
    </row>
    <row r="383" spans="1:18" ht="11.25" customHeight="1">
      <c r="A383" s="68" t="s">
        <v>10</v>
      </c>
      <c r="B383" s="15" t="s">
        <v>15</v>
      </c>
      <c r="C383" s="15" t="s">
        <v>15</v>
      </c>
      <c r="D383" s="15">
        <f t="shared" ref="D383:K383" si="55">AVERAGE(D16:D20)</f>
        <v>146</v>
      </c>
      <c r="E383" s="15">
        <f t="shared" si="55"/>
        <v>1110.25</v>
      </c>
      <c r="F383" s="15">
        <f t="shared" si="55"/>
        <v>8890.4</v>
      </c>
      <c r="G383" s="15">
        <f t="shared" si="55"/>
        <v>9559.25</v>
      </c>
      <c r="H383" s="15">
        <f t="shared" si="55"/>
        <v>1423</v>
      </c>
      <c r="I383" s="15" t="s">
        <v>15</v>
      </c>
      <c r="J383" s="15" t="s">
        <v>15</v>
      </c>
      <c r="K383" s="15">
        <f t="shared" si="55"/>
        <v>17739.8</v>
      </c>
      <c r="L383" s="10"/>
      <c r="M383" s="3"/>
      <c r="N383" s="3"/>
      <c r="O383" s="3"/>
      <c r="P383" s="3"/>
      <c r="Q383" s="3"/>
      <c r="R383" s="3"/>
    </row>
    <row r="384" spans="1:18" ht="11.25" customHeight="1">
      <c r="A384" s="68" t="s">
        <v>11</v>
      </c>
      <c r="B384" s="15" t="s">
        <v>15</v>
      </c>
      <c r="C384" s="15" t="s">
        <v>15</v>
      </c>
      <c r="D384" s="15" t="s">
        <v>15</v>
      </c>
      <c r="E384" s="15">
        <f>AVERAGE(E21:E25)</f>
        <v>1496</v>
      </c>
      <c r="F384" s="15">
        <f>AVERAGE(F21:F25)</f>
        <v>6680.5</v>
      </c>
      <c r="G384" s="15">
        <f>AVERAGE(G21:G25)</f>
        <v>6695.25</v>
      </c>
      <c r="H384" s="15">
        <f>AVERAGE(H21:H25)</f>
        <v>2083.5</v>
      </c>
      <c r="I384" s="15" t="s">
        <v>15</v>
      </c>
      <c r="J384" s="15" t="s">
        <v>15</v>
      </c>
      <c r="K384" s="15">
        <f>AVERAGE(K21:K25)</f>
        <v>15833.25</v>
      </c>
      <c r="L384" s="10"/>
      <c r="M384" s="3"/>
      <c r="N384" s="3"/>
      <c r="O384" s="3"/>
      <c r="P384" s="3"/>
      <c r="Q384" s="3"/>
      <c r="R384" s="3"/>
    </row>
    <row r="385" spans="1:18" ht="11.25" customHeight="1">
      <c r="A385" s="68" t="s">
        <v>12</v>
      </c>
      <c r="B385" s="15" t="s">
        <v>15</v>
      </c>
      <c r="C385" s="15" t="s">
        <v>15</v>
      </c>
      <c r="D385" s="15" t="s">
        <v>15</v>
      </c>
      <c r="E385" s="15" t="s">
        <v>15</v>
      </c>
      <c r="F385" s="15">
        <f>AVERAGE(F26:F30)</f>
        <v>2456.75</v>
      </c>
      <c r="G385" s="15">
        <f>AVERAGE(G26:G30)</f>
        <v>2908.8</v>
      </c>
      <c r="H385" s="15">
        <f>AVERAGE(H26:H30)</f>
        <v>946.33333333333337</v>
      </c>
      <c r="I385" s="15" t="s">
        <v>15</v>
      </c>
      <c r="J385" s="15" t="s">
        <v>15</v>
      </c>
      <c r="K385" s="15">
        <f>AVERAGE(K26:K30)</f>
        <v>5442</v>
      </c>
      <c r="L385" s="10"/>
      <c r="M385" s="3"/>
      <c r="N385" s="3"/>
      <c r="O385" s="3"/>
      <c r="P385" s="3"/>
      <c r="Q385" s="3"/>
      <c r="R385" s="3"/>
    </row>
    <row r="386" spans="1:18" ht="11.25" customHeight="1">
      <c r="A386" s="64" t="s">
        <v>13</v>
      </c>
      <c r="B386" s="15" t="str">
        <f t="shared" ref="B386:J386" si="56">B31</f>
        <v>-</v>
      </c>
      <c r="C386" s="15" t="str">
        <f t="shared" si="56"/>
        <v>-</v>
      </c>
      <c r="D386" s="15">
        <f>AVERAGE(D31:D35)</f>
        <v>155</v>
      </c>
      <c r="E386" s="15">
        <f>AVERAGE(E31:E35)</f>
        <v>259.66666666666669</v>
      </c>
      <c r="F386" s="15">
        <f>AVERAGE(F31:F35)</f>
        <v>4787.8</v>
      </c>
      <c r="G386" s="15">
        <f>AVERAGE(G31:G35)</f>
        <v>10257.799999999999</v>
      </c>
      <c r="H386" s="15">
        <f>AVERAGE(H31:H35)</f>
        <v>2041</v>
      </c>
      <c r="I386" s="15" t="str">
        <f t="shared" si="56"/>
        <v>-</v>
      </c>
      <c r="J386" s="15" t="str">
        <f t="shared" si="56"/>
        <v>-</v>
      </c>
      <c r="K386" s="15">
        <f>AVERAGE(K31:K35)</f>
        <v>17274.599999999999</v>
      </c>
      <c r="L386" s="10"/>
      <c r="M386" s="3"/>
      <c r="N386" s="3"/>
      <c r="O386" s="3"/>
      <c r="P386" s="3"/>
      <c r="Q386" s="3"/>
      <c r="R386" s="3"/>
    </row>
    <row r="387" spans="1:18" ht="11.25" customHeight="1">
      <c r="A387" s="64" t="s">
        <v>14</v>
      </c>
      <c r="B387" s="15" t="str">
        <f>B36</f>
        <v>-</v>
      </c>
      <c r="C387" s="15" t="str">
        <f>C36</f>
        <v>-</v>
      </c>
      <c r="D387" s="15">
        <f>AVERAGE(D36:D40)</f>
        <v>66</v>
      </c>
      <c r="E387" s="15">
        <f t="shared" ref="E387:H387" si="57">AVERAGE(E36:E40)</f>
        <v>296.33333333333331</v>
      </c>
      <c r="F387" s="15">
        <f t="shared" si="57"/>
        <v>2808.6</v>
      </c>
      <c r="G387" s="15">
        <f t="shared" si="57"/>
        <v>5758.6</v>
      </c>
      <c r="H387" s="15">
        <f t="shared" si="57"/>
        <v>724.25</v>
      </c>
      <c r="I387" s="15" t="str">
        <f t="shared" ref="I387:J387" si="58">I36</f>
        <v>-</v>
      </c>
      <c r="J387" s="15" t="str">
        <f t="shared" si="58"/>
        <v>-</v>
      </c>
      <c r="K387" s="15">
        <f t="shared" ref="K387" si="59">AVERAGE(K36:K40)</f>
        <v>9337.6</v>
      </c>
      <c r="L387" s="10"/>
      <c r="M387" s="3"/>
      <c r="N387" s="3"/>
      <c r="O387" s="3"/>
      <c r="P387" s="3"/>
      <c r="Q387" s="3"/>
      <c r="R387" s="3"/>
    </row>
    <row r="388" spans="1:18" ht="11.25" customHeight="1">
      <c r="A388" s="64">
        <v>2011</v>
      </c>
      <c r="B388" s="15" t="str">
        <f t="shared" ref="B388:K388" si="60">B41</f>
        <v>-</v>
      </c>
      <c r="C388" s="15" t="str">
        <f t="shared" si="60"/>
        <v>-</v>
      </c>
      <c r="D388" s="15" t="str">
        <f t="shared" si="60"/>
        <v>-</v>
      </c>
      <c r="E388" s="15">
        <f t="shared" si="60"/>
        <v>459</v>
      </c>
      <c r="F388" s="15">
        <f t="shared" si="60"/>
        <v>1402</v>
      </c>
      <c r="G388" s="15">
        <f t="shared" si="60"/>
        <v>4645</v>
      </c>
      <c r="H388" s="15">
        <f t="shared" si="60"/>
        <v>877</v>
      </c>
      <c r="I388" s="15" t="str">
        <f t="shared" si="60"/>
        <v>-</v>
      </c>
      <c r="J388" s="15" t="str">
        <f t="shared" si="60"/>
        <v>-</v>
      </c>
      <c r="K388" s="15">
        <f t="shared" si="60"/>
        <v>7383</v>
      </c>
      <c r="L388" s="10"/>
      <c r="M388" s="3"/>
      <c r="N388" s="3"/>
      <c r="O388" s="3"/>
      <c r="P388" s="3"/>
      <c r="Q388" s="3"/>
      <c r="R388" s="3"/>
    </row>
    <row r="389" spans="1:18" ht="11.25" customHeight="1">
      <c r="A389" s="64">
        <v>2012</v>
      </c>
      <c r="B389" s="15" t="str">
        <f t="shared" ref="B389:K389" si="61">B42</f>
        <v>-</v>
      </c>
      <c r="C389" s="15" t="str">
        <f t="shared" si="61"/>
        <v>-</v>
      </c>
      <c r="D389" s="15" t="str">
        <f t="shared" si="61"/>
        <v>-</v>
      </c>
      <c r="E389" s="15">
        <f t="shared" si="61"/>
        <v>695</v>
      </c>
      <c r="F389" s="15">
        <f t="shared" si="61"/>
        <v>1790</v>
      </c>
      <c r="G389" s="15">
        <f t="shared" si="61"/>
        <v>1949</v>
      </c>
      <c r="H389" s="15">
        <f t="shared" si="61"/>
        <v>413</v>
      </c>
      <c r="I389" s="15" t="str">
        <f t="shared" si="61"/>
        <v>-</v>
      </c>
      <c r="J389" s="15" t="str">
        <f t="shared" si="61"/>
        <v>-</v>
      </c>
      <c r="K389" s="15">
        <f t="shared" si="61"/>
        <v>4847</v>
      </c>
      <c r="L389" s="10"/>
      <c r="M389" s="3"/>
      <c r="N389" s="3"/>
      <c r="O389" s="3"/>
      <c r="P389" s="3"/>
      <c r="Q389" s="3"/>
      <c r="R389" s="3"/>
    </row>
    <row r="390" spans="1:18" ht="11.25" customHeight="1">
      <c r="A390" s="64">
        <v>2013</v>
      </c>
      <c r="B390" s="15" t="str">
        <f t="shared" ref="B390:K390" si="62">B43</f>
        <v>-</v>
      </c>
      <c r="C390" s="15" t="str">
        <f t="shared" si="62"/>
        <v>-</v>
      </c>
      <c r="D390" s="15">
        <f t="shared" si="62"/>
        <v>6</v>
      </c>
      <c r="E390" s="15">
        <f t="shared" si="62"/>
        <v>1577</v>
      </c>
      <c r="F390" s="15">
        <f t="shared" si="62"/>
        <v>1329</v>
      </c>
      <c r="G390" s="15">
        <f t="shared" si="62"/>
        <v>2929</v>
      </c>
      <c r="H390" s="15">
        <f t="shared" si="62"/>
        <v>298</v>
      </c>
      <c r="I390" s="15" t="str">
        <f t="shared" si="62"/>
        <v>-</v>
      </c>
      <c r="J390" s="15" t="str">
        <f t="shared" si="62"/>
        <v>-</v>
      </c>
      <c r="K390" s="15">
        <f t="shared" si="62"/>
        <v>6139</v>
      </c>
      <c r="L390" s="10"/>
      <c r="M390" s="3"/>
      <c r="N390" s="3"/>
      <c r="O390" s="3"/>
      <c r="P390" s="3"/>
      <c r="Q390" s="3"/>
      <c r="R390" s="3"/>
    </row>
    <row r="391" spans="1:18" ht="11.25" customHeight="1">
      <c r="A391" s="64">
        <v>2014</v>
      </c>
      <c r="B391" s="15" t="str">
        <f t="shared" ref="B391:K391" si="63">B44</f>
        <v>-</v>
      </c>
      <c r="C391" s="15" t="str">
        <f t="shared" si="63"/>
        <v>-</v>
      </c>
      <c r="D391" s="15">
        <f t="shared" si="63"/>
        <v>42</v>
      </c>
      <c r="E391" s="15">
        <f t="shared" si="63"/>
        <v>708</v>
      </c>
      <c r="F391" s="15">
        <f t="shared" si="63"/>
        <v>3579</v>
      </c>
      <c r="G391" s="15">
        <f t="shared" si="63"/>
        <v>6279</v>
      </c>
      <c r="H391" s="15">
        <f t="shared" si="63"/>
        <v>1647</v>
      </c>
      <c r="I391" s="15" t="str">
        <f t="shared" si="63"/>
        <v>-</v>
      </c>
      <c r="J391" s="15" t="str">
        <f t="shared" si="63"/>
        <v>-</v>
      </c>
      <c r="K391" s="15">
        <f t="shared" si="63"/>
        <v>12255</v>
      </c>
      <c r="L391" s="10"/>
      <c r="M391" s="3"/>
      <c r="N391" s="3"/>
      <c r="O391" s="3"/>
      <c r="P391" s="3"/>
      <c r="Q391" s="3"/>
      <c r="R391" s="3"/>
    </row>
    <row r="392" spans="1:18" ht="11.25" customHeight="1">
      <c r="A392" s="64">
        <v>2015</v>
      </c>
      <c r="B392" s="15" t="str">
        <f t="shared" ref="B392:K392" si="64">B45</f>
        <v>-</v>
      </c>
      <c r="C392" s="15" t="str">
        <f t="shared" si="64"/>
        <v>-</v>
      </c>
      <c r="D392" s="15">
        <f t="shared" si="64"/>
        <v>62</v>
      </c>
      <c r="E392" s="15">
        <f t="shared" si="64"/>
        <v>699</v>
      </c>
      <c r="F392" s="15">
        <f t="shared" si="64"/>
        <v>2723</v>
      </c>
      <c r="G392" s="15">
        <f t="shared" si="64"/>
        <v>3092</v>
      </c>
      <c r="H392" s="15">
        <f t="shared" si="64"/>
        <v>2053</v>
      </c>
      <c r="I392" s="15" t="str">
        <f t="shared" si="64"/>
        <v>-</v>
      </c>
      <c r="J392" s="15" t="str">
        <f t="shared" si="64"/>
        <v>-</v>
      </c>
      <c r="K392" s="15">
        <f t="shared" si="64"/>
        <v>8629</v>
      </c>
      <c r="L392" s="10"/>
      <c r="M392" s="3"/>
      <c r="N392" s="3"/>
      <c r="O392" s="3"/>
      <c r="P392" s="3"/>
      <c r="Q392" s="3"/>
      <c r="R392" s="3"/>
    </row>
    <row r="393" spans="1:18" ht="11.25" customHeight="1">
      <c r="A393" s="64">
        <v>2016</v>
      </c>
      <c r="B393" s="15" t="str">
        <f t="shared" ref="B393:K393" si="65">B46</f>
        <v>-</v>
      </c>
      <c r="C393" s="15" t="str">
        <f t="shared" si="65"/>
        <v>-</v>
      </c>
      <c r="D393" s="15" t="str">
        <f t="shared" si="65"/>
        <v>-</v>
      </c>
      <c r="E393" s="15" t="str">
        <f t="shared" si="65"/>
        <v>-</v>
      </c>
      <c r="F393" s="15">
        <f t="shared" si="65"/>
        <v>1920</v>
      </c>
      <c r="G393" s="15">
        <f t="shared" si="65"/>
        <v>2412</v>
      </c>
      <c r="H393" s="15" t="str">
        <f t="shared" si="65"/>
        <v>-</v>
      </c>
      <c r="I393" s="15" t="str">
        <f t="shared" si="65"/>
        <v>-</v>
      </c>
      <c r="J393" s="15" t="str">
        <f t="shared" si="65"/>
        <v>-</v>
      </c>
      <c r="K393" s="15">
        <f t="shared" si="65"/>
        <v>4332</v>
      </c>
      <c r="L393" s="10"/>
      <c r="M393" s="3"/>
      <c r="N393" s="3"/>
      <c r="O393" s="3"/>
      <c r="P393" s="3"/>
      <c r="Q393" s="3"/>
      <c r="R393" s="3"/>
    </row>
    <row r="394" spans="1:18" ht="11.25" customHeight="1">
      <c r="A394" s="64">
        <v>2017</v>
      </c>
      <c r="B394" s="15" t="str">
        <f t="shared" ref="B394:K394" si="66">B47</f>
        <v>-</v>
      </c>
      <c r="C394" s="15" t="str">
        <f t="shared" si="66"/>
        <v>-</v>
      </c>
      <c r="D394" s="15" t="str">
        <f t="shared" si="66"/>
        <v>-</v>
      </c>
      <c r="E394" s="15">
        <f t="shared" si="66"/>
        <v>587</v>
      </c>
      <c r="F394" s="15">
        <f t="shared" si="66"/>
        <v>2697</v>
      </c>
      <c r="G394" s="15">
        <f t="shared" si="66"/>
        <v>5284</v>
      </c>
      <c r="H394" s="15" t="str">
        <f t="shared" si="66"/>
        <v>-</v>
      </c>
      <c r="I394" s="15" t="str">
        <f t="shared" si="66"/>
        <v>-</v>
      </c>
      <c r="J394" s="15" t="str">
        <f t="shared" si="66"/>
        <v>-</v>
      </c>
      <c r="K394" s="15">
        <f t="shared" si="66"/>
        <v>8568</v>
      </c>
      <c r="L394" s="10"/>
      <c r="M394" s="3"/>
      <c r="N394" s="3"/>
      <c r="O394" s="3"/>
      <c r="P394" s="3"/>
      <c r="Q394" s="3"/>
      <c r="R394" s="3"/>
    </row>
    <row r="395" spans="1:18" ht="11.25" customHeight="1">
      <c r="A395" s="64">
        <v>2018</v>
      </c>
      <c r="B395" s="15" t="str">
        <f t="shared" ref="B395:K395" si="67">B48</f>
        <v>-</v>
      </c>
      <c r="C395" s="15" t="str">
        <f t="shared" si="67"/>
        <v>-</v>
      </c>
      <c r="D395" s="15" t="str">
        <f t="shared" si="67"/>
        <v>-</v>
      </c>
      <c r="E395" s="15">
        <f t="shared" si="67"/>
        <v>380</v>
      </c>
      <c r="F395" s="15">
        <f t="shared" si="67"/>
        <v>1839</v>
      </c>
      <c r="G395" s="15">
        <f t="shared" si="67"/>
        <v>5332</v>
      </c>
      <c r="H395" s="15">
        <f t="shared" si="67"/>
        <v>148</v>
      </c>
      <c r="I395" s="15" t="str">
        <f t="shared" si="67"/>
        <v>-</v>
      </c>
      <c r="J395" s="15" t="str">
        <f t="shared" si="67"/>
        <v>-</v>
      </c>
      <c r="K395" s="15">
        <f t="shared" si="67"/>
        <v>7699</v>
      </c>
      <c r="L395" s="10"/>
      <c r="M395" s="3"/>
      <c r="N395" s="3"/>
      <c r="O395" s="3"/>
      <c r="P395" s="3"/>
      <c r="Q395" s="3"/>
      <c r="R395" s="3"/>
    </row>
    <row r="396" spans="1:18" ht="11.25" customHeight="1">
      <c r="A396" s="64">
        <v>2019</v>
      </c>
      <c r="B396" s="15" t="str">
        <f t="shared" ref="B396:K396" si="68">B49</f>
        <v>-</v>
      </c>
      <c r="C396" s="15" t="str">
        <f t="shared" si="68"/>
        <v>-</v>
      </c>
      <c r="D396" s="15" t="str">
        <f t="shared" si="68"/>
        <v>-</v>
      </c>
      <c r="E396" s="15">
        <f t="shared" si="68"/>
        <v>1334</v>
      </c>
      <c r="F396" s="15">
        <f t="shared" si="68"/>
        <v>5066</v>
      </c>
      <c r="G396" s="15">
        <f t="shared" si="68"/>
        <v>7930</v>
      </c>
      <c r="H396" s="15">
        <f t="shared" si="68"/>
        <v>365</v>
      </c>
      <c r="I396" s="15" t="str">
        <f t="shared" si="68"/>
        <v>-</v>
      </c>
      <c r="J396" s="15" t="str">
        <f t="shared" si="68"/>
        <v>-</v>
      </c>
      <c r="K396" s="15">
        <f t="shared" si="68"/>
        <v>14695</v>
      </c>
      <c r="L396" s="10"/>
      <c r="M396" s="3"/>
      <c r="N396" s="3"/>
      <c r="O396" s="3"/>
      <c r="P396" s="3"/>
      <c r="Q396" s="3"/>
      <c r="R396" s="3"/>
    </row>
    <row r="397" spans="1:18" ht="11.25" customHeight="1">
      <c r="A397" s="64">
        <v>2020</v>
      </c>
      <c r="B397" s="15" t="str">
        <f t="shared" ref="B397:K397" si="69">B50</f>
        <v>-</v>
      </c>
      <c r="C397" s="15" t="str">
        <f t="shared" si="69"/>
        <v>-</v>
      </c>
      <c r="D397" s="15" t="str">
        <f t="shared" si="69"/>
        <v>-</v>
      </c>
      <c r="E397" s="15">
        <f t="shared" si="69"/>
        <v>86</v>
      </c>
      <c r="F397" s="15">
        <f t="shared" si="69"/>
        <v>3367</v>
      </c>
      <c r="G397" s="15" t="str">
        <f t="shared" si="69"/>
        <v>-</v>
      </c>
      <c r="H397" s="15" t="str">
        <f t="shared" si="69"/>
        <v>-</v>
      </c>
      <c r="I397" s="15" t="str">
        <f t="shared" si="69"/>
        <v>-</v>
      </c>
      <c r="J397" s="15" t="str">
        <f t="shared" si="69"/>
        <v>-</v>
      </c>
      <c r="K397" s="15">
        <f t="shared" si="69"/>
        <v>3453</v>
      </c>
      <c r="L397" s="10"/>
      <c r="M397" s="3"/>
      <c r="N397" s="3"/>
      <c r="O397" s="3"/>
      <c r="P397" s="3"/>
      <c r="Q397" s="3"/>
      <c r="R397" s="3"/>
    </row>
    <row r="398" spans="1:18" ht="11.25" customHeight="1">
      <c r="A398" s="64">
        <v>2021</v>
      </c>
      <c r="B398" s="15" t="str">
        <f t="shared" ref="B398:K398" si="70">B51</f>
        <v>-</v>
      </c>
      <c r="C398" s="15" t="str">
        <f t="shared" si="70"/>
        <v>-</v>
      </c>
      <c r="D398" s="15" t="str">
        <f t="shared" si="70"/>
        <v>-</v>
      </c>
      <c r="E398" s="15">
        <f t="shared" si="70"/>
        <v>305</v>
      </c>
      <c r="F398" s="15">
        <f t="shared" si="70"/>
        <v>4676</v>
      </c>
      <c r="G398" s="15">
        <f t="shared" si="70"/>
        <v>7873</v>
      </c>
      <c r="H398" s="15" t="str">
        <f t="shared" si="70"/>
        <v>-</v>
      </c>
      <c r="I398" s="15" t="str">
        <f t="shared" si="70"/>
        <v>-</v>
      </c>
      <c r="J398" s="15" t="str">
        <f t="shared" si="70"/>
        <v>-</v>
      </c>
      <c r="K398" s="15">
        <f t="shared" si="70"/>
        <v>12854</v>
      </c>
      <c r="L398" s="10"/>
      <c r="M398" s="3"/>
      <c r="N398" s="3"/>
      <c r="O398" s="3"/>
      <c r="P398" s="3"/>
      <c r="Q398" s="3"/>
      <c r="R398" s="3"/>
    </row>
    <row r="399" spans="1:18" ht="11.25" customHeight="1">
      <c r="A399" s="64">
        <v>2022</v>
      </c>
      <c r="B399" s="15" t="str">
        <f t="shared" ref="B399:K399" si="71">B52</f>
        <v>-</v>
      </c>
      <c r="C399" s="15" t="str">
        <f t="shared" si="71"/>
        <v>-</v>
      </c>
      <c r="D399" s="15" t="str">
        <f t="shared" si="71"/>
        <v>-</v>
      </c>
      <c r="E399" s="15">
        <f t="shared" si="71"/>
        <v>757</v>
      </c>
      <c r="F399" s="15">
        <f t="shared" si="71"/>
        <v>4378</v>
      </c>
      <c r="G399" s="15">
        <f t="shared" si="71"/>
        <v>9428</v>
      </c>
      <c r="H399" s="15">
        <f t="shared" si="71"/>
        <v>2344</v>
      </c>
      <c r="I399" s="15" t="str">
        <f t="shared" si="71"/>
        <v>-</v>
      </c>
      <c r="J399" s="15" t="str">
        <f t="shared" si="71"/>
        <v>-</v>
      </c>
      <c r="K399" s="15">
        <f t="shared" si="71"/>
        <v>16907</v>
      </c>
      <c r="L399" s="10"/>
      <c r="M399" s="3"/>
      <c r="N399" s="3"/>
      <c r="O399" s="3"/>
      <c r="P399" s="3"/>
      <c r="Q399" s="3"/>
      <c r="R399" s="3"/>
    </row>
    <row r="400" spans="1:18" ht="11.25" customHeight="1">
      <c r="A400" s="64">
        <v>2023</v>
      </c>
      <c r="B400" s="15" t="str">
        <f>B53</f>
        <v>-</v>
      </c>
      <c r="C400" s="15" t="str">
        <f t="shared" ref="C400:K401" si="72">C53</f>
        <v>-</v>
      </c>
      <c r="D400" s="15" t="str">
        <f t="shared" si="72"/>
        <v>-</v>
      </c>
      <c r="E400" s="15">
        <f t="shared" si="72"/>
        <v>595</v>
      </c>
      <c r="F400" s="15">
        <f t="shared" si="72"/>
        <v>4392</v>
      </c>
      <c r="G400" s="15">
        <f t="shared" si="72"/>
        <v>8439</v>
      </c>
      <c r="H400" s="15">
        <f t="shared" si="72"/>
        <v>2641</v>
      </c>
      <c r="I400" s="15" t="str">
        <f t="shared" si="72"/>
        <v>-</v>
      </c>
      <c r="J400" s="15" t="str">
        <f t="shared" si="72"/>
        <v>-</v>
      </c>
      <c r="K400" s="15">
        <f t="shared" si="72"/>
        <v>16067</v>
      </c>
      <c r="L400" s="10"/>
      <c r="M400" s="3"/>
      <c r="N400" s="3"/>
      <c r="O400" s="3"/>
      <c r="P400" s="3"/>
      <c r="Q400" s="3"/>
      <c r="R400" s="3"/>
    </row>
    <row r="401" spans="1:18" ht="11.25" customHeight="1">
      <c r="A401" s="64" t="s">
        <v>346</v>
      </c>
      <c r="B401" s="15" t="str">
        <f>B54</f>
        <v>-</v>
      </c>
      <c r="C401" s="15" t="str">
        <f t="shared" si="72"/>
        <v>-</v>
      </c>
      <c r="D401" s="15" t="str">
        <f t="shared" si="72"/>
        <v>-</v>
      </c>
      <c r="E401" s="15">
        <f t="shared" si="72"/>
        <v>929</v>
      </c>
      <c r="F401" s="15">
        <f t="shared" si="72"/>
        <v>4701</v>
      </c>
      <c r="G401" s="15">
        <f t="shared" si="72"/>
        <v>6969</v>
      </c>
      <c r="H401" s="15">
        <f t="shared" si="72"/>
        <v>116</v>
      </c>
      <c r="I401" s="15" t="str">
        <f t="shared" si="72"/>
        <v>-</v>
      </c>
      <c r="J401" s="15" t="str">
        <f t="shared" si="72"/>
        <v>-</v>
      </c>
      <c r="K401" s="15">
        <f t="shared" si="72"/>
        <v>12715</v>
      </c>
      <c r="L401" s="10"/>
      <c r="M401" s="3"/>
      <c r="N401" s="3"/>
      <c r="O401" s="3"/>
      <c r="P401" s="3"/>
      <c r="Q401" s="3"/>
      <c r="R401" s="3"/>
    </row>
    <row r="402" spans="1:18" ht="11.25" customHeight="1">
      <c r="A402" s="68"/>
      <c r="B402" s="15"/>
      <c r="C402" s="15"/>
      <c r="D402" s="15"/>
      <c r="E402" s="15"/>
      <c r="F402" s="15"/>
      <c r="G402" s="15"/>
      <c r="H402" s="15"/>
      <c r="I402" s="15"/>
      <c r="J402" s="15"/>
      <c r="K402" s="15"/>
      <c r="L402" s="10"/>
      <c r="M402" s="3"/>
      <c r="N402" s="3"/>
      <c r="O402" s="3"/>
      <c r="P402" s="3"/>
      <c r="Q402" s="3"/>
      <c r="R402" s="3"/>
    </row>
    <row r="403" spans="1:18" ht="11.25" customHeight="1">
      <c r="A403" s="63" t="str">
        <f>A56</f>
        <v>Tillamook</v>
      </c>
      <c r="B403" s="15"/>
      <c r="C403" s="15"/>
      <c r="D403" s="15"/>
      <c r="E403" s="15"/>
      <c r="F403" s="15"/>
      <c r="G403" s="15"/>
      <c r="H403" s="15"/>
      <c r="I403" s="15"/>
      <c r="J403" s="15"/>
      <c r="K403" s="15"/>
      <c r="L403" s="10"/>
      <c r="M403" s="3"/>
      <c r="N403" s="3"/>
      <c r="O403" s="3"/>
      <c r="P403" s="3"/>
      <c r="Q403" s="3"/>
      <c r="R403" s="3"/>
    </row>
    <row r="404" spans="1:18" ht="11.25" customHeight="1">
      <c r="A404" s="68" t="s">
        <v>102</v>
      </c>
      <c r="B404" s="15" t="s">
        <v>15</v>
      </c>
      <c r="C404" s="15" t="s">
        <v>15</v>
      </c>
      <c r="D404" s="15">
        <f t="shared" ref="D404:K404" si="73">AVERAGE(D62:D66)</f>
        <v>677.5</v>
      </c>
      <c r="E404" s="15">
        <f t="shared" si="73"/>
        <v>2040.3333333333333</v>
      </c>
      <c r="F404" s="15">
        <f t="shared" si="73"/>
        <v>14150.2</v>
      </c>
      <c r="G404" s="15">
        <f t="shared" si="73"/>
        <v>14501.75</v>
      </c>
      <c r="H404" s="15">
        <f t="shared" si="73"/>
        <v>3412.75</v>
      </c>
      <c r="I404" s="15">
        <f t="shared" si="73"/>
        <v>1603</v>
      </c>
      <c r="J404" s="15" t="s">
        <v>15</v>
      </c>
      <c r="K404" s="15">
        <f t="shared" si="73"/>
        <v>30297.599999999999</v>
      </c>
      <c r="L404" s="10"/>
      <c r="M404" s="3"/>
      <c r="N404" s="3"/>
      <c r="O404" s="3"/>
      <c r="P404" s="3"/>
      <c r="Q404" s="3"/>
      <c r="R404" s="3"/>
    </row>
    <row r="405" spans="1:18" ht="11.25" customHeight="1">
      <c r="A405" s="68" t="s">
        <v>10</v>
      </c>
      <c r="B405" s="15" t="s">
        <v>15</v>
      </c>
      <c r="C405" s="15" t="s">
        <v>15</v>
      </c>
      <c r="D405" s="15">
        <f t="shared" ref="D405:K405" si="74">AVERAGE(D67:D71)</f>
        <v>222.33333333333334</v>
      </c>
      <c r="E405" s="15">
        <f t="shared" si="74"/>
        <v>2005.4</v>
      </c>
      <c r="F405" s="15">
        <f t="shared" si="74"/>
        <v>12062.8</v>
      </c>
      <c r="G405" s="15">
        <f t="shared" si="74"/>
        <v>11291.4</v>
      </c>
      <c r="H405" s="15">
        <f t="shared" si="74"/>
        <v>4392</v>
      </c>
      <c r="I405" s="15" t="s">
        <v>63</v>
      </c>
      <c r="J405" s="96" t="s">
        <v>63</v>
      </c>
      <c r="K405" s="15">
        <f t="shared" si="74"/>
        <v>29006.6</v>
      </c>
      <c r="L405" s="10"/>
      <c r="M405" s="3"/>
      <c r="N405" s="3"/>
      <c r="O405" s="3"/>
      <c r="P405" s="3"/>
      <c r="Q405" s="3"/>
      <c r="R405" s="3"/>
    </row>
    <row r="406" spans="1:18" ht="11.25" customHeight="1">
      <c r="A406" s="68" t="s">
        <v>11</v>
      </c>
      <c r="B406" s="15" t="s">
        <v>15</v>
      </c>
      <c r="C406" s="15" t="s">
        <v>15</v>
      </c>
      <c r="D406" s="15">
        <f>AVERAGE(D72:D76)</f>
        <v>728.4</v>
      </c>
      <c r="E406" s="15">
        <f t="shared" ref="E406:J406" si="75">AVERAGE(E72:E76)</f>
        <v>1722</v>
      </c>
      <c r="F406" s="15">
        <f t="shared" si="75"/>
        <v>10452</v>
      </c>
      <c r="G406" s="15">
        <f t="shared" si="75"/>
        <v>4270.5</v>
      </c>
      <c r="H406" s="15">
        <f t="shared" si="75"/>
        <v>2074.5</v>
      </c>
      <c r="I406" s="15">
        <f t="shared" si="75"/>
        <v>4878.5</v>
      </c>
      <c r="J406" s="15">
        <f t="shared" si="75"/>
        <v>395.5</v>
      </c>
      <c r="K406" s="15">
        <f>AVERAGE(K72:K76)</f>
        <v>13369.2</v>
      </c>
      <c r="L406" s="10"/>
      <c r="M406" s="3"/>
      <c r="N406" s="3"/>
      <c r="O406" s="3"/>
      <c r="P406" s="3"/>
      <c r="Q406" s="3"/>
      <c r="R406" s="3"/>
    </row>
    <row r="407" spans="1:18" ht="11.25" customHeight="1">
      <c r="A407" s="68" t="s">
        <v>12</v>
      </c>
      <c r="B407" s="15" t="s">
        <v>15</v>
      </c>
      <c r="C407" s="15" t="s">
        <v>15</v>
      </c>
      <c r="D407" s="15">
        <f>AVERAGE(D77:D81)</f>
        <v>489.4</v>
      </c>
      <c r="E407" s="15">
        <f t="shared" ref="E407:J407" si="76">AVERAGE(E77:E81)</f>
        <v>101.6</v>
      </c>
      <c r="F407" s="15">
        <f t="shared" si="76"/>
        <v>1450.6</v>
      </c>
      <c r="G407" s="15">
        <f t="shared" si="76"/>
        <v>345.8</v>
      </c>
      <c r="H407" s="15">
        <f t="shared" si="76"/>
        <v>2772</v>
      </c>
      <c r="I407" s="15">
        <f t="shared" si="76"/>
        <v>2894.6</v>
      </c>
      <c r="J407" s="15">
        <f t="shared" si="76"/>
        <v>169.5</v>
      </c>
      <c r="K407" s="15">
        <f>AVERAGE(K77:K81)</f>
        <v>8125.8</v>
      </c>
      <c r="L407" s="10"/>
      <c r="M407" s="3"/>
      <c r="N407" s="3"/>
      <c r="O407" s="3"/>
      <c r="P407" s="3"/>
      <c r="Q407" s="3"/>
      <c r="R407" s="3"/>
    </row>
    <row r="408" spans="1:18" ht="11.25" customHeight="1">
      <c r="A408" s="64" t="s">
        <v>13</v>
      </c>
      <c r="B408" s="15">
        <f>AVERAGE(B82:B86)</f>
        <v>19</v>
      </c>
      <c r="C408" s="15">
        <f>AVERAGE(C82:C86)</f>
        <v>35.200000000000003</v>
      </c>
      <c r="D408" s="15">
        <f>AVERAGE(D82:D86)</f>
        <v>441.4</v>
      </c>
      <c r="E408" s="15">
        <f>AVERAGE(E82:E86)</f>
        <v>2042.8</v>
      </c>
      <c r="F408" s="15">
        <f t="shared" ref="F408:K408" si="77">AVERAGE(F82:F86)</f>
        <v>8268.7999999999993</v>
      </c>
      <c r="G408" s="15">
        <f t="shared" si="77"/>
        <v>3896.6</v>
      </c>
      <c r="H408" s="15">
        <f t="shared" si="77"/>
        <v>4169.6000000000004</v>
      </c>
      <c r="I408" s="15">
        <f t="shared" si="77"/>
        <v>3016.6</v>
      </c>
      <c r="J408" s="15">
        <f t="shared" si="77"/>
        <v>182</v>
      </c>
      <c r="K408" s="15">
        <f t="shared" si="77"/>
        <v>22064.400000000001</v>
      </c>
      <c r="L408" s="10"/>
      <c r="M408" s="3"/>
      <c r="N408" s="3"/>
      <c r="O408" s="3"/>
      <c r="P408" s="3"/>
      <c r="Q408" s="3"/>
      <c r="R408" s="3"/>
    </row>
    <row r="409" spans="1:18" ht="11.25" customHeight="1">
      <c r="A409" s="64" t="s">
        <v>14</v>
      </c>
      <c r="B409" s="15">
        <f>AVERAGE(B87:B91)</f>
        <v>2</v>
      </c>
      <c r="C409" s="15">
        <f t="shared" ref="C409:K409" si="78">AVERAGE(C87:C91)</f>
        <v>16</v>
      </c>
      <c r="D409" s="15">
        <f t="shared" si="78"/>
        <v>448</v>
      </c>
      <c r="E409" s="15">
        <f t="shared" si="78"/>
        <v>1174.4000000000001</v>
      </c>
      <c r="F409" s="15">
        <f t="shared" si="78"/>
        <v>4670.3999999999996</v>
      </c>
      <c r="G409" s="15">
        <f t="shared" si="78"/>
        <v>4274</v>
      </c>
      <c r="H409" s="15">
        <f t="shared" si="78"/>
        <v>3439.2</v>
      </c>
      <c r="I409" s="15">
        <f t="shared" si="78"/>
        <v>2535.8000000000002</v>
      </c>
      <c r="J409" s="15">
        <f t="shared" si="78"/>
        <v>98</v>
      </c>
      <c r="K409" s="15">
        <f t="shared" si="78"/>
        <v>16389</v>
      </c>
      <c r="L409" s="10"/>
      <c r="M409" s="3"/>
      <c r="N409" s="3"/>
      <c r="O409" s="3"/>
      <c r="P409" s="3"/>
      <c r="Q409" s="3"/>
      <c r="R409" s="3"/>
    </row>
    <row r="410" spans="1:18" ht="11.25" customHeight="1">
      <c r="A410" s="64">
        <v>2011</v>
      </c>
      <c r="B410" s="15">
        <f t="shared" ref="B410:K410" si="79">B92</f>
        <v>0</v>
      </c>
      <c r="C410" s="15">
        <f t="shared" si="79"/>
        <v>50</v>
      </c>
      <c r="D410" s="15">
        <f t="shared" si="79"/>
        <v>143</v>
      </c>
      <c r="E410" s="15">
        <f t="shared" si="79"/>
        <v>936</v>
      </c>
      <c r="F410" s="15">
        <f t="shared" si="79"/>
        <v>3771</v>
      </c>
      <c r="G410" s="15">
        <f t="shared" si="79"/>
        <v>2968</v>
      </c>
      <c r="H410" s="15">
        <f t="shared" si="79"/>
        <v>3730</v>
      </c>
      <c r="I410" s="15">
        <f t="shared" si="79"/>
        <v>1240</v>
      </c>
      <c r="J410" s="15" t="str">
        <f t="shared" si="79"/>
        <v>-</v>
      </c>
      <c r="K410" s="15">
        <f t="shared" si="79"/>
        <v>12838</v>
      </c>
      <c r="L410" s="10"/>
      <c r="M410" s="3"/>
      <c r="N410" s="3"/>
      <c r="O410" s="3"/>
      <c r="P410" s="3"/>
      <c r="Q410" s="3"/>
      <c r="R410" s="3"/>
    </row>
    <row r="411" spans="1:18" ht="11.25" customHeight="1">
      <c r="A411" s="64">
        <v>2012</v>
      </c>
      <c r="B411" s="15">
        <f t="shared" ref="B411:K411" si="80">B93</f>
        <v>0</v>
      </c>
      <c r="C411" s="15">
        <f t="shared" si="80"/>
        <v>38</v>
      </c>
      <c r="D411" s="15">
        <f t="shared" si="80"/>
        <v>565</v>
      </c>
      <c r="E411" s="15">
        <f t="shared" si="80"/>
        <v>830</v>
      </c>
      <c r="F411" s="15">
        <f t="shared" si="80"/>
        <v>2372</v>
      </c>
      <c r="G411" s="15">
        <f t="shared" si="80"/>
        <v>2941</v>
      </c>
      <c r="H411" s="15">
        <f t="shared" si="80"/>
        <v>4132</v>
      </c>
      <c r="I411" s="15">
        <f t="shared" si="80"/>
        <v>1521</v>
      </c>
      <c r="J411" s="15" t="str">
        <f t="shared" si="80"/>
        <v>-</v>
      </c>
      <c r="K411" s="15">
        <f t="shared" si="80"/>
        <v>12399</v>
      </c>
      <c r="L411" s="10"/>
      <c r="M411" s="3"/>
      <c r="N411" s="3"/>
      <c r="O411" s="3"/>
      <c r="P411" s="3"/>
      <c r="Q411" s="3"/>
      <c r="R411" s="3"/>
    </row>
    <row r="412" spans="1:18" ht="11.25" customHeight="1">
      <c r="A412" s="64">
        <v>2013</v>
      </c>
      <c r="B412" s="15">
        <f t="shared" ref="B412:K412" si="81">B94</f>
        <v>2</v>
      </c>
      <c r="C412" s="15">
        <f t="shared" si="81"/>
        <v>78</v>
      </c>
      <c r="D412" s="15">
        <f t="shared" si="81"/>
        <v>371</v>
      </c>
      <c r="E412" s="15">
        <f t="shared" si="81"/>
        <v>656</v>
      </c>
      <c r="F412" s="15">
        <f t="shared" si="81"/>
        <v>3166</v>
      </c>
      <c r="G412" s="15">
        <f t="shared" si="81"/>
        <v>2620</v>
      </c>
      <c r="H412" s="15">
        <f t="shared" si="81"/>
        <v>3321</v>
      </c>
      <c r="I412" s="15">
        <f t="shared" si="81"/>
        <v>3942</v>
      </c>
      <c r="J412" s="15" t="str">
        <f t="shared" si="81"/>
        <v>-</v>
      </c>
      <c r="K412" s="15">
        <f t="shared" si="81"/>
        <v>14156</v>
      </c>
      <c r="L412" s="10"/>
      <c r="M412" s="3"/>
      <c r="N412" s="3"/>
      <c r="O412" s="3"/>
      <c r="P412" s="3"/>
      <c r="Q412" s="3"/>
      <c r="R412" s="3"/>
    </row>
    <row r="413" spans="1:18" ht="11.25" customHeight="1">
      <c r="A413" s="64">
        <v>2014</v>
      </c>
      <c r="B413" s="15">
        <f t="shared" ref="B413:K413" si="82">B95</f>
        <v>0</v>
      </c>
      <c r="C413" s="15">
        <f t="shared" si="82"/>
        <v>7</v>
      </c>
      <c r="D413" s="15">
        <f t="shared" si="82"/>
        <v>1052</v>
      </c>
      <c r="E413" s="15">
        <f t="shared" si="82"/>
        <v>1110</v>
      </c>
      <c r="F413" s="15">
        <f t="shared" si="82"/>
        <v>9027</v>
      </c>
      <c r="G413" s="15">
        <f t="shared" si="82"/>
        <v>4657</v>
      </c>
      <c r="H413" s="15">
        <f t="shared" si="82"/>
        <v>8066</v>
      </c>
      <c r="I413" s="15">
        <f t="shared" si="82"/>
        <v>1305</v>
      </c>
      <c r="J413" s="15" t="str">
        <f t="shared" si="82"/>
        <v>-</v>
      </c>
      <c r="K413" s="15">
        <f t="shared" si="82"/>
        <v>25224</v>
      </c>
      <c r="L413" s="10"/>
      <c r="M413" s="3"/>
      <c r="N413" s="3"/>
      <c r="O413" s="3"/>
      <c r="P413" s="3"/>
      <c r="Q413" s="3"/>
      <c r="R413" s="3"/>
    </row>
    <row r="414" spans="1:18" ht="11.25" customHeight="1">
      <c r="A414" s="64">
        <v>2015</v>
      </c>
      <c r="B414" s="15">
        <f t="shared" ref="B414:K414" si="83">B96</f>
        <v>0</v>
      </c>
      <c r="C414" s="15">
        <f t="shared" si="83"/>
        <v>42</v>
      </c>
      <c r="D414" s="15">
        <f t="shared" si="83"/>
        <v>919</v>
      </c>
      <c r="E414" s="15">
        <f t="shared" si="83"/>
        <v>485</v>
      </c>
      <c r="F414" s="15">
        <f t="shared" si="83"/>
        <v>3259</v>
      </c>
      <c r="G414" s="15">
        <f t="shared" si="83"/>
        <v>2097</v>
      </c>
      <c r="H414" s="15">
        <f t="shared" si="83"/>
        <v>6463</v>
      </c>
      <c r="I414" s="15">
        <f t="shared" si="83"/>
        <v>2217</v>
      </c>
      <c r="J414" s="15" t="str">
        <f t="shared" si="83"/>
        <v>-</v>
      </c>
      <c r="K414" s="15">
        <f t="shared" si="83"/>
        <v>15482</v>
      </c>
      <c r="L414" s="10"/>
      <c r="M414" s="3"/>
      <c r="N414" s="3"/>
      <c r="O414" s="3"/>
      <c r="P414" s="3"/>
      <c r="Q414" s="3"/>
      <c r="R414" s="3"/>
    </row>
    <row r="415" spans="1:18" ht="11.25" customHeight="1">
      <c r="A415" s="64">
        <v>2016</v>
      </c>
      <c r="B415" s="15">
        <f t="shared" ref="B415:K415" si="84">B97</f>
        <v>14</v>
      </c>
      <c r="C415" s="15">
        <f t="shared" si="84"/>
        <v>4</v>
      </c>
      <c r="D415" s="15">
        <f t="shared" si="84"/>
        <v>838</v>
      </c>
      <c r="E415" s="15">
        <f t="shared" si="84"/>
        <v>1578</v>
      </c>
      <c r="F415" s="15">
        <f t="shared" si="84"/>
        <v>1657</v>
      </c>
      <c r="G415" s="15">
        <f t="shared" si="84"/>
        <v>855</v>
      </c>
      <c r="H415" s="15">
        <f t="shared" si="84"/>
        <v>5505</v>
      </c>
      <c r="I415" s="15">
        <f t="shared" si="84"/>
        <v>530</v>
      </c>
      <c r="J415" s="15" t="str">
        <f t="shared" si="84"/>
        <v>-</v>
      </c>
      <c r="K415" s="15">
        <f t="shared" si="84"/>
        <v>10981</v>
      </c>
      <c r="L415" s="10"/>
      <c r="M415" s="3"/>
      <c r="N415" s="3"/>
      <c r="O415" s="3"/>
      <c r="P415" s="3"/>
      <c r="Q415" s="3"/>
      <c r="R415" s="3"/>
    </row>
    <row r="416" spans="1:18" ht="11.25" customHeight="1">
      <c r="A416" s="64">
        <v>2017</v>
      </c>
      <c r="B416" s="15">
        <f t="shared" ref="B416:K416" si="85">B98</f>
        <v>0</v>
      </c>
      <c r="C416" s="15">
        <f t="shared" si="85"/>
        <v>12</v>
      </c>
      <c r="D416" s="15">
        <f t="shared" si="85"/>
        <v>335</v>
      </c>
      <c r="E416" s="15">
        <f t="shared" si="85"/>
        <v>692</v>
      </c>
      <c r="F416" s="15">
        <f t="shared" si="85"/>
        <v>2161</v>
      </c>
      <c r="G416" s="15">
        <f t="shared" si="85"/>
        <v>2039</v>
      </c>
      <c r="H416" s="15">
        <f t="shared" si="85"/>
        <v>3100</v>
      </c>
      <c r="I416" s="15">
        <f t="shared" si="85"/>
        <v>292</v>
      </c>
      <c r="J416" s="15" t="str">
        <f t="shared" si="85"/>
        <v>-</v>
      </c>
      <c r="K416" s="15">
        <f t="shared" si="85"/>
        <v>8631</v>
      </c>
      <c r="L416" s="10"/>
      <c r="M416" s="3"/>
      <c r="N416" s="3"/>
      <c r="O416" s="3"/>
      <c r="P416" s="3"/>
      <c r="Q416" s="3"/>
      <c r="R416" s="3"/>
    </row>
    <row r="417" spans="1:18" ht="11.25" customHeight="1">
      <c r="A417" s="64">
        <v>2018</v>
      </c>
      <c r="B417" s="15">
        <f t="shared" ref="B417:K417" si="86">B99</f>
        <v>0</v>
      </c>
      <c r="C417" s="15">
        <f t="shared" si="86"/>
        <v>0</v>
      </c>
      <c r="D417" s="15">
        <f t="shared" si="86"/>
        <v>354</v>
      </c>
      <c r="E417" s="15">
        <f t="shared" si="86"/>
        <v>332</v>
      </c>
      <c r="F417" s="15">
        <f t="shared" si="86"/>
        <v>1533</v>
      </c>
      <c r="G417" s="15">
        <f t="shared" si="86"/>
        <v>4541</v>
      </c>
      <c r="H417" s="15">
        <f t="shared" si="86"/>
        <v>3670</v>
      </c>
      <c r="I417" s="15">
        <f t="shared" si="86"/>
        <v>829</v>
      </c>
      <c r="J417" s="15" t="str">
        <f t="shared" si="86"/>
        <v>-</v>
      </c>
      <c r="K417" s="15">
        <f t="shared" si="86"/>
        <v>11259</v>
      </c>
      <c r="L417" s="10"/>
      <c r="M417" s="3"/>
      <c r="N417" s="3"/>
      <c r="O417" s="3"/>
      <c r="P417" s="3"/>
      <c r="Q417" s="3"/>
      <c r="R417" s="3"/>
    </row>
    <row r="418" spans="1:18" ht="11.25" customHeight="1">
      <c r="A418" s="64">
        <v>2019</v>
      </c>
      <c r="B418" s="15">
        <f t="shared" ref="B418:K418" si="87">B100</f>
        <v>0</v>
      </c>
      <c r="C418" s="15">
        <f t="shared" si="87"/>
        <v>0</v>
      </c>
      <c r="D418" s="15">
        <f t="shared" si="87"/>
        <v>293</v>
      </c>
      <c r="E418" s="15">
        <f t="shared" si="87"/>
        <v>2061</v>
      </c>
      <c r="F418" s="15">
        <f t="shared" si="87"/>
        <v>8113</v>
      </c>
      <c r="G418" s="15">
        <f t="shared" si="87"/>
        <v>6440</v>
      </c>
      <c r="H418" s="15">
        <f t="shared" si="87"/>
        <v>2725</v>
      </c>
      <c r="I418" s="15">
        <f t="shared" si="87"/>
        <v>1470</v>
      </c>
      <c r="J418" s="15" t="str">
        <f t="shared" si="87"/>
        <v>-</v>
      </c>
      <c r="K418" s="15">
        <f t="shared" si="87"/>
        <v>21102</v>
      </c>
      <c r="L418" s="10"/>
      <c r="M418" s="3"/>
      <c r="N418" s="3"/>
      <c r="O418" s="3"/>
      <c r="P418" s="3"/>
      <c r="Q418" s="3"/>
      <c r="R418" s="3"/>
    </row>
    <row r="419" spans="1:18" ht="11.25" customHeight="1">
      <c r="A419" s="64">
        <v>2020</v>
      </c>
      <c r="B419" s="15">
        <f t="shared" ref="B419:K419" si="88">B101</f>
        <v>8</v>
      </c>
      <c r="C419" s="15">
        <f t="shared" si="88"/>
        <v>0</v>
      </c>
      <c r="D419" s="15">
        <f t="shared" si="88"/>
        <v>111</v>
      </c>
      <c r="E419" s="15">
        <f t="shared" si="88"/>
        <v>234</v>
      </c>
      <c r="F419" s="15">
        <f t="shared" si="88"/>
        <v>4133</v>
      </c>
      <c r="G419" s="15">
        <f t="shared" si="88"/>
        <v>3072</v>
      </c>
      <c r="H419" s="15">
        <f t="shared" si="88"/>
        <v>4243</v>
      </c>
      <c r="I419" s="15">
        <f t="shared" si="88"/>
        <v>1404</v>
      </c>
      <c r="J419" s="15" t="str">
        <f t="shared" si="88"/>
        <v>-</v>
      </c>
      <c r="K419" s="15">
        <f t="shared" si="88"/>
        <v>13205</v>
      </c>
      <c r="L419" s="10"/>
      <c r="M419" s="3"/>
      <c r="N419" s="3"/>
      <c r="O419" s="3"/>
      <c r="P419" s="3"/>
      <c r="Q419" s="3"/>
      <c r="R419" s="3"/>
    </row>
    <row r="420" spans="1:18" ht="11.25" customHeight="1">
      <c r="A420" s="64">
        <v>2021</v>
      </c>
      <c r="B420" s="15">
        <f t="shared" ref="B420:K420" si="89">B102</f>
        <v>0</v>
      </c>
      <c r="C420" s="15">
        <f t="shared" si="89"/>
        <v>25</v>
      </c>
      <c r="D420" s="15">
        <f t="shared" si="89"/>
        <v>567</v>
      </c>
      <c r="E420" s="15">
        <f t="shared" si="89"/>
        <v>973</v>
      </c>
      <c r="F420" s="15">
        <f t="shared" si="89"/>
        <v>8109</v>
      </c>
      <c r="G420" s="15">
        <f t="shared" si="89"/>
        <v>4893</v>
      </c>
      <c r="H420" s="15">
        <f t="shared" si="89"/>
        <v>3945</v>
      </c>
      <c r="I420" s="15">
        <f t="shared" si="89"/>
        <v>172</v>
      </c>
      <c r="J420" s="15" t="str">
        <f t="shared" si="89"/>
        <v>-</v>
      </c>
      <c r="K420" s="15">
        <f t="shared" si="89"/>
        <v>18684</v>
      </c>
      <c r="L420" s="10"/>
      <c r="M420" s="3"/>
      <c r="N420" s="3"/>
      <c r="O420" s="3"/>
      <c r="P420" s="3"/>
      <c r="Q420" s="3"/>
      <c r="R420" s="3"/>
    </row>
    <row r="421" spans="1:18" ht="11.25" customHeight="1">
      <c r="A421" s="64">
        <v>2022</v>
      </c>
      <c r="B421" s="15">
        <f t="shared" ref="B421:K421" si="90">B103</f>
        <v>0</v>
      </c>
      <c r="C421" s="15">
        <f t="shared" si="90"/>
        <v>14</v>
      </c>
      <c r="D421" s="15">
        <f t="shared" si="90"/>
        <v>394</v>
      </c>
      <c r="E421" s="15">
        <f t="shared" si="90"/>
        <v>2479</v>
      </c>
      <c r="F421" s="15">
        <f t="shared" si="90"/>
        <v>5914</v>
      </c>
      <c r="G421" s="15">
        <f t="shared" si="90"/>
        <v>4921</v>
      </c>
      <c r="H421" s="15">
        <f t="shared" si="90"/>
        <v>6471</v>
      </c>
      <c r="I421" s="15">
        <f t="shared" si="90"/>
        <v>774</v>
      </c>
      <c r="J421" s="15" t="str">
        <f t="shared" si="90"/>
        <v>-</v>
      </c>
      <c r="K421" s="15">
        <f t="shared" si="90"/>
        <v>20967</v>
      </c>
      <c r="L421" s="10"/>
      <c r="M421" s="3"/>
      <c r="N421" s="3"/>
      <c r="O421" s="3"/>
      <c r="P421" s="3"/>
      <c r="Q421" s="3"/>
      <c r="R421" s="3"/>
    </row>
    <row r="422" spans="1:18" ht="11.25" customHeight="1">
      <c r="A422" s="64">
        <v>2023</v>
      </c>
      <c r="B422" s="15" t="str">
        <f t="shared" ref="B422:K423" si="91">B104</f>
        <v>-</v>
      </c>
      <c r="C422" s="15" t="str">
        <f t="shared" si="91"/>
        <v>-</v>
      </c>
      <c r="D422" s="15">
        <f t="shared" si="91"/>
        <v>7</v>
      </c>
      <c r="E422" s="15">
        <f t="shared" si="91"/>
        <v>701</v>
      </c>
      <c r="F422" s="15">
        <f t="shared" si="91"/>
        <v>5760</v>
      </c>
      <c r="G422" s="15">
        <f t="shared" si="91"/>
        <v>4025</v>
      </c>
      <c r="H422" s="15">
        <f t="shared" si="91"/>
        <v>5035</v>
      </c>
      <c r="I422" s="15">
        <f t="shared" si="91"/>
        <v>264</v>
      </c>
      <c r="J422" s="15" t="str">
        <f t="shared" si="91"/>
        <v>-</v>
      </c>
      <c r="K422" s="15">
        <f t="shared" si="91"/>
        <v>15792</v>
      </c>
      <c r="L422" s="10"/>
      <c r="M422" s="3"/>
      <c r="N422" s="3"/>
      <c r="O422" s="3"/>
      <c r="P422" s="3"/>
      <c r="Q422" s="3"/>
      <c r="R422" s="3"/>
    </row>
    <row r="423" spans="1:18" ht="11.25" customHeight="1">
      <c r="A423" s="64" t="s">
        <v>346</v>
      </c>
      <c r="B423" s="15">
        <f t="shared" si="91"/>
        <v>2</v>
      </c>
      <c r="C423" s="15">
        <f t="shared" si="91"/>
        <v>51</v>
      </c>
      <c r="D423" s="15">
        <f t="shared" si="91"/>
        <v>536</v>
      </c>
      <c r="E423" s="15">
        <f t="shared" si="91"/>
        <v>1816</v>
      </c>
      <c r="F423" s="15">
        <f t="shared" si="91"/>
        <v>3769</v>
      </c>
      <c r="G423" s="15">
        <f t="shared" si="91"/>
        <v>5502</v>
      </c>
      <c r="H423" s="15">
        <f t="shared" si="91"/>
        <v>4369</v>
      </c>
      <c r="I423" s="15">
        <f t="shared" si="91"/>
        <v>761</v>
      </c>
      <c r="J423" s="15" t="str">
        <f t="shared" si="91"/>
        <v>-</v>
      </c>
      <c r="K423" s="15">
        <f t="shared" si="91"/>
        <v>16806</v>
      </c>
      <c r="L423" s="10"/>
      <c r="M423" s="3"/>
      <c r="N423" s="3"/>
      <c r="O423" s="3"/>
      <c r="P423" s="3"/>
      <c r="Q423" s="3"/>
      <c r="R423" s="3"/>
    </row>
    <row r="424" spans="1:18" ht="11.25" customHeight="1">
      <c r="A424" s="68"/>
      <c r="B424" s="15"/>
      <c r="C424" s="15"/>
      <c r="D424" s="15"/>
      <c r="E424" s="15"/>
      <c r="F424" s="15"/>
      <c r="G424" s="15"/>
      <c r="H424" s="15"/>
      <c r="I424" s="15"/>
      <c r="J424" s="15"/>
      <c r="K424" s="15"/>
      <c r="L424" s="6"/>
      <c r="M424" s="6"/>
      <c r="N424" s="6"/>
      <c r="O424" s="6"/>
      <c r="P424" s="6"/>
      <c r="Q424" s="6"/>
      <c r="R424" s="6"/>
    </row>
    <row r="425" spans="1:18" ht="11.25" customHeight="1">
      <c r="A425" s="299" t="s">
        <v>117</v>
      </c>
      <c r="B425" s="299"/>
      <c r="C425" s="299"/>
      <c r="D425" s="299"/>
      <c r="E425" s="299"/>
      <c r="F425" s="299"/>
      <c r="G425" s="299"/>
      <c r="H425" s="299"/>
      <c r="I425" s="299"/>
      <c r="J425" s="299"/>
      <c r="K425" s="299"/>
      <c r="L425" s="6"/>
      <c r="M425" s="6"/>
      <c r="N425" s="6"/>
      <c r="O425" s="6"/>
      <c r="P425" s="6"/>
      <c r="Q425" s="6"/>
      <c r="R425" s="6"/>
    </row>
    <row r="426" spans="1:18" ht="11.25" customHeight="1">
      <c r="A426" s="69" t="s">
        <v>96</v>
      </c>
      <c r="B426" s="202" t="s">
        <v>61</v>
      </c>
      <c r="C426" s="202" t="s">
        <v>20</v>
      </c>
      <c r="D426" s="202" t="s">
        <v>21</v>
      </c>
      <c r="E426" s="202" t="s">
        <v>22</v>
      </c>
      <c r="F426" s="202" t="s">
        <v>23</v>
      </c>
      <c r="G426" s="202" t="s">
        <v>24</v>
      </c>
      <c r="H426" s="202" t="s">
        <v>25</v>
      </c>
      <c r="I426" s="202" t="s">
        <v>26</v>
      </c>
      <c r="J426" s="202" t="s">
        <v>62</v>
      </c>
      <c r="K426" s="202" t="s">
        <v>8</v>
      </c>
      <c r="L426" s="6"/>
      <c r="M426" s="6"/>
      <c r="N426" s="6"/>
      <c r="O426" s="6"/>
      <c r="P426" s="6"/>
      <c r="Q426" s="6"/>
      <c r="R426" s="6"/>
    </row>
    <row r="427" spans="1:18" ht="11.25" customHeight="1">
      <c r="A427" s="200" t="str">
        <f>A107</f>
        <v>Newport</v>
      </c>
      <c r="B427" s="15"/>
      <c r="C427" s="15"/>
      <c r="D427" s="15"/>
      <c r="E427" s="15"/>
      <c r="F427" s="15"/>
      <c r="G427" s="15"/>
      <c r="H427" s="15"/>
      <c r="I427" s="15"/>
      <c r="J427" s="15"/>
      <c r="K427" s="15"/>
      <c r="L427" s="10"/>
      <c r="M427" s="3"/>
      <c r="N427" s="3"/>
      <c r="O427" s="3"/>
      <c r="P427" s="3"/>
      <c r="Q427" s="3"/>
      <c r="R427" s="3"/>
    </row>
    <row r="428" spans="1:18" ht="11.25" customHeight="1">
      <c r="A428" s="68" t="s">
        <v>102</v>
      </c>
      <c r="B428" s="15" t="s">
        <v>15</v>
      </c>
      <c r="C428" s="15" t="s">
        <v>15</v>
      </c>
      <c r="D428" s="15">
        <f t="shared" ref="D428:K428" si="92">AVERAGE(D113:D117)</f>
        <v>1236.5</v>
      </c>
      <c r="E428" s="15">
        <f t="shared" si="92"/>
        <v>6382.666666666667</v>
      </c>
      <c r="F428" s="15">
        <f t="shared" si="92"/>
        <v>28951.4</v>
      </c>
      <c r="G428" s="15">
        <f t="shared" si="92"/>
        <v>25961</v>
      </c>
      <c r="H428" s="15">
        <f t="shared" si="92"/>
        <v>3812.25</v>
      </c>
      <c r="I428" s="15" t="s">
        <v>63</v>
      </c>
      <c r="J428" s="15" t="s">
        <v>15</v>
      </c>
      <c r="K428" s="15">
        <f t="shared" si="92"/>
        <v>57094.2</v>
      </c>
      <c r="L428" s="10"/>
      <c r="M428" s="3"/>
      <c r="N428" s="3"/>
      <c r="O428" s="3"/>
      <c r="P428" s="3"/>
      <c r="Q428" s="3"/>
      <c r="R428" s="3"/>
    </row>
    <row r="429" spans="1:18" ht="11.25" customHeight="1">
      <c r="A429" s="68" t="s">
        <v>10</v>
      </c>
      <c r="B429" s="15" t="s">
        <v>15</v>
      </c>
      <c r="C429" s="15" t="s">
        <v>15</v>
      </c>
      <c r="D429" s="15">
        <f t="shared" ref="D429:K429" si="93">AVERAGE(D118:D122)</f>
        <v>997</v>
      </c>
      <c r="E429" s="15">
        <f t="shared" si="93"/>
        <v>7788.8</v>
      </c>
      <c r="F429" s="15">
        <f t="shared" si="93"/>
        <v>37404</v>
      </c>
      <c r="G429" s="15">
        <f t="shared" si="93"/>
        <v>23999.599999999999</v>
      </c>
      <c r="H429" s="15">
        <f t="shared" si="93"/>
        <v>5730.25</v>
      </c>
      <c r="I429" s="15" t="s">
        <v>15</v>
      </c>
      <c r="J429" s="15" t="s">
        <v>15</v>
      </c>
      <c r="K429" s="15">
        <f t="shared" si="93"/>
        <v>74574.2</v>
      </c>
      <c r="L429" s="10"/>
      <c r="M429" s="3"/>
      <c r="N429" s="3"/>
      <c r="O429" s="3"/>
      <c r="P429" s="3"/>
      <c r="Q429" s="3"/>
      <c r="R429" s="3"/>
    </row>
    <row r="430" spans="1:18" ht="11.25" customHeight="1">
      <c r="A430" s="68" t="s">
        <v>11</v>
      </c>
      <c r="B430" s="15" t="s">
        <v>15</v>
      </c>
      <c r="C430" s="15" t="s">
        <v>15</v>
      </c>
      <c r="D430" s="15">
        <f t="shared" ref="D430:I430" si="94">AVERAGE(D123:D127)</f>
        <v>484.2</v>
      </c>
      <c r="E430" s="15">
        <f t="shared" si="94"/>
        <v>3881.4</v>
      </c>
      <c r="F430" s="15">
        <f t="shared" si="94"/>
        <v>26681.666666666668</v>
      </c>
      <c r="G430" s="15">
        <f t="shared" si="94"/>
        <v>9836.5</v>
      </c>
      <c r="H430" s="15">
        <f t="shared" si="94"/>
        <v>1389</v>
      </c>
      <c r="I430" s="15">
        <f t="shared" si="94"/>
        <v>117</v>
      </c>
      <c r="J430" s="15" t="s">
        <v>15</v>
      </c>
      <c r="K430" s="15">
        <f>AVERAGE(K123:K127)</f>
        <v>24888.2</v>
      </c>
      <c r="L430" s="10"/>
      <c r="M430" s="3"/>
      <c r="N430" s="3"/>
      <c r="O430" s="3"/>
      <c r="P430" s="3"/>
      <c r="Q430" s="3"/>
      <c r="R430" s="3"/>
    </row>
    <row r="431" spans="1:18" ht="11.25" customHeight="1">
      <c r="A431" s="68" t="s">
        <v>12</v>
      </c>
      <c r="B431" s="15" t="s">
        <v>15</v>
      </c>
      <c r="C431" s="15" t="s">
        <v>15</v>
      </c>
      <c r="D431" s="15">
        <f t="shared" ref="D431:I431" si="95">AVERAGE(D128:D132)</f>
        <v>101</v>
      </c>
      <c r="E431" s="15">
        <f t="shared" si="95"/>
        <v>113.6</v>
      </c>
      <c r="F431" s="15">
        <f t="shared" si="95"/>
        <v>3818.6</v>
      </c>
      <c r="G431" s="15">
        <f t="shared" si="95"/>
        <v>1089.8</v>
      </c>
      <c r="H431" s="15">
        <f t="shared" si="95"/>
        <v>248.6</v>
      </c>
      <c r="I431" s="15">
        <f t="shared" si="95"/>
        <v>29.333333333333332</v>
      </c>
      <c r="J431" s="15" t="s">
        <v>15</v>
      </c>
      <c r="K431" s="15">
        <f>AVERAGE(K128:K132)</f>
        <v>5396.2</v>
      </c>
      <c r="L431" s="10"/>
      <c r="M431" s="3"/>
      <c r="N431" s="3"/>
      <c r="O431" s="3"/>
      <c r="P431" s="3"/>
      <c r="Q431" s="3"/>
      <c r="R431" s="3"/>
    </row>
    <row r="432" spans="1:18" ht="11.25" customHeight="1">
      <c r="A432" s="64" t="s">
        <v>13</v>
      </c>
      <c r="B432" s="15">
        <f t="shared" ref="B432:I432" si="96">AVERAGE(B133:B137)</f>
        <v>20</v>
      </c>
      <c r="C432" s="15">
        <f t="shared" si="96"/>
        <v>76.599999999999994</v>
      </c>
      <c r="D432" s="15">
        <f t="shared" si="96"/>
        <v>235.2</v>
      </c>
      <c r="E432" s="15">
        <f t="shared" si="96"/>
        <v>3896</v>
      </c>
      <c r="F432" s="15">
        <f t="shared" si="96"/>
        <v>13532.4</v>
      </c>
      <c r="G432" s="15">
        <f t="shared" si="96"/>
        <v>6509.4</v>
      </c>
      <c r="H432" s="15">
        <f t="shared" si="96"/>
        <v>2064.4</v>
      </c>
      <c r="I432" s="15">
        <f t="shared" si="96"/>
        <v>397.4</v>
      </c>
      <c r="J432" s="15" t="str">
        <f>J133</f>
        <v>-</v>
      </c>
      <c r="K432" s="15">
        <f>AVERAGE(K133:K137)</f>
        <v>26723.4</v>
      </c>
      <c r="L432" s="10"/>
      <c r="M432" s="3"/>
      <c r="N432" s="3"/>
      <c r="O432" s="3"/>
      <c r="P432" s="3"/>
      <c r="Q432" s="3"/>
      <c r="R432" s="3"/>
    </row>
    <row r="433" spans="1:18" ht="11.25" customHeight="1">
      <c r="A433" s="64" t="s">
        <v>14</v>
      </c>
      <c r="B433" s="15">
        <f>AVERAGE(B32:B142)</f>
        <v>7.8181818181818183</v>
      </c>
      <c r="C433" s="15">
        <f t="shared" ref="C433:K433" si="97">AVERAGE(C32:C142)</f>
        <v>25.26829268292683</v>
      </c>
      <c r="D433" s="15">
        <f t="shared" si="97"/>
        <v>635</v>
      </c>
      <c r="E433" s="15">
        <f t="shared" si="97"/>
        <v>2780.3434343434342</v>
      </c>
      <c r="F433" s="15">
        <f t="shared" si="97"/>
        <v>11310.126213592233</v>
      </c>
      <c r="G433" s="15">
        <f t="shared" si="97"/>
        <v>9570.5816326530621</v>
      </c>
      <c r="H433" s="15">
        <f t="shared" si="97"/>
        <v>3127.0439560439559</v>
      </c>
      <c r="I433" s="15">
        <f t="shared" si="97"/>
        <v>1553.08</v>
      </c>
      <c r="J433" s="15">
        <f t="shared" si="97"/>
        <v>175.76923076923077</v>
      </c>
      <c r="K433" s="15">
        <f t="shared" si="97"/>
        <v>26094.224299065419</v>
      </c>
      <c r="L433" s="10"/>
      <c r="M433" s="3"/>
      <c r="N433" s="3"/>
      <c r="O433" s="3"/>
      <c r="P433" s="3"/>
      <c r="Q433" s="3"/>
      <c r="R433" s="3"/>
    </row>
    <row r="434" spans="1:18" ht="11.25" customHeight="1">
      <c r="A434" s="64">
        <v>2011</v>
      </c>
      <c r="B434" s="15">
        <f t="shared" ref="B434:K434" si="98">B143</f>
        <v>20</v>
      </c>
      <c r="C434" s="15">
        <f t="shared" si="98"/>
        <v>2</v>
      </c>
      <c r="D434" s="15">
        <f t="shared" si="98"/>
        <v>103</v>
      </c>
      <c r="E434" s="15">
        <f t="shared" si="98"/>
        <v>847</v>
      </c>
      <c r="F434" s="15">
        <f t="shared" si="98"/>
        <v>4550</v>
      </c>
      <c r="G434" s="15">
        <f t="shared" si="98"/>
        <v>2518</v>
      </c>
      <c r="H434" s="15">
        <f t="shared" si="98"/>
        <v>3913</v>
      </c>
      <c r="I434" s="15" t="str">
        <f t="shared" si="98"/>
        <v>-</v>
      </c>
      <c r="J434" s="15" t="str">
        <f t="shared" si="98"/>
        <v>-</v>
      </c>
      <c r="K434" s="15">
        <f t="shared" si="98"/>
        <v>11953</v>
      </c>
      <c r="L434" s="10"/>
      <c r="M434" s="3"/>
      <c r="N434" s="3"/>
      <c r="O434" s="3"/>
      <c r="P434" s="3"/>
      <c r="Q434" s="3"/>
      <c r="R434" s="3"/>
    </row>
    <row r="435" spans="1:18" ht="11.25" customHeight="1">
      <c r="A435" s="64">
        <v>2012</v>
      </c>
      <c r="B435" s="15">
        <f t="shared" ref="B435:K435" si="99">B144</f>
        <v>23</v>
      </c>
      <c r="C435" s="15">
        <f t="shared" si="99"/>
        <v>290</v>
      </c>
      <c r="D435" s="15">
        <f t="shared" si="99"/>
        <v>322</v>
      </c>
      <c r="E435" s="15">
        <f t="shared" si="99"/>
        <v>665</v>
      </c>
      <c r="F435" s="15">
        <f t="shared" si="99"/>
        <v>3425</v>
      </c>
      <c r="G435" s="15">
        <f t="shared" si="99"/>
        <v>4021</v>
      </c>
      <c r="H435" s="15">
        <f t="shared" si="99"/>
        <v>5967</v>
      </c>
      <c r="I435" s="15">
        <f t="shared" si="99"/>
        <v>107</v>
      </c>
      <c r="J435" s="15" t="str">
        <f t="shared" si="99"/>
        <v>-</v>
      </c>
      <c r="K435" s="15">
        <f t="shared" si="99"/>
        <v>14820</v>
      </c>
      <c r="L435" s="10"/>
      <c r="M435" s="3"/>
      <c r="N435" s="3"/>
      <c r="O435" s="3"/>
      <c r="P435" s="3"/>
      <c r="Q435" s="3"/>
      <c r="R435" s="3"/>
    </row>
    <row r="436" spans="1:18" ht="11.25" customHeight="1">
      <c r="A436" s="64">
        <v>2013</v>
      </c>
      <c r="B436" s="15">
        <f t="shared" ref="B436:K436" si="100">B145</f>
        <v>354</v>
      </c>
      <c r="C436" s="15">
        <f t="shared" si="100"/>
        <v>441</v>
      </c>
      <c r="D436" s="15">
        <f t="shared" si="100"/>
        <v>206</v>
      </c>
      <c r="E436" s="15">
        <f t="shared" si="100"/>
        <v>425</v>
      </c>
      <c r="F436" s="15">
        <f t="shared" si="100"/>
        <v>5046</v>
      </c>
      <c r="G436" s="15">
        <f t="shared" si="100"/>
        <v>4126</v>
      </c>
      <c r="H436" s="15">
        <f t="shared" si="100"/>
        <v>4606</v>
      </c>
      <c r="I436" s="15">
        <f t="shared" si="100"/>
        <v>188</v>
      </c>
      <c r="J436" s="15" t="str">
        <f t="shared" si="100"/>
        <v>-</v>
      </c>
      <c r="K436" s="15">
        <f t="shared" si="100"/>
        <v>15392</v>
      </c>
      <c r="L436" s="10"/>
      <c r="M436" s="3"/>
      <c r="N436" s="3"/>
      <c r="O436" s="3"/>
      <c r="P436" s="3"/>
      <c r="Q436" s="3"/>
      <c r="R436" s="3"/>
    </row>
    <row r="437" spans="1:18" ht="11.25" customHeight="1">
      <c r="A437" s="64">
        <v>2014</v>
      </c>
      <c r="B437" s="15">
        <f t="shared" ref="B437:K437" si="101">B146</f>
        <v>87</v>
      </c>
      <c r="C437" s="15">
        <f t="shared" si="101"/>
        <v>83</v>
      </c>
      <c r="D437" s="15">
        <f t="shared" si="101"/>
        <v>492</v>
      </c>
      <c r="E437" s="15">
        <f t="shared" si="101"/>
        <v>2235</v>
      </c>
      <c r="F437" s="15">
        <f t="shared" si="101"/>
        <v>15116</v>
      </c>
      <c r="G437" s="15">
        <f t="shared" si="101"/>
        <v>9307</v>
      </c>
      <c r="H437" s="15">
        <f t="shared" si="101"/>
        <v>9804</v>
      </c>
      <c r="I437" s="15">
        <f t="shared" si="101"/>
        <v>63</v>
      </c>
      <c r="J437" s="15" t="str">
        <f t="shared" si="101"/>
        <v>-</v>
      </c>
      <c r="K437" s="15">
        <f t="shared" si="101"/>
        <v>37187</v>
      </c>
      <c r="L437" s="10"/>
      <c r="M437" s="3"/>
      <c r="N437" s="3"/>
      <c r="O437" s="3"/>
      <c r="P437" s="3"/>
      <c r="Q437" s="3"/>
      <c r="R437" s="3"/>
    </row>
    <row r="438" spans="1:18" ht="11.25" customHeight="1">
      <c r="A438" s="64">
        <v>2015</v>
      </c>
      <c r="B438" s="15">
        <f t="shared" ref="B438:K438" si="102">B147</f>
        <v>48</v>
      </c>
      <c r="C438" s="15">
        <f t="shared" si="102"/>
        <v>76</v>
      </c>
      <c r="D438" s="15">
        <f t="shared" si="102"/>
        <v>136</v>
      </c>
      <c r="E438" s="15">
        <f t="shared" si="102"/>
        <v>716</v>
      </c>
      <c r="F438" s="15">
        <f t="shared" si="102"/>
        <v>9102</v>
      </c>
      <c r="G438" s="15">
        <f t="shared" si="102"/>
        <v>2369</v>
      </c>
      <c r="H438" s="15">
        <f t="shared" si="102"/>
        <v>5680</v>
      </c>
      <c r="I438" s="15">
        <f t="shared" si="102"/>
        <v>75</v>
      </c>
      <c r="J438" s="15" t="str">
        <f t="shared" si="102"/>
        <v>-</v>
      </c>
      <c r="K438" s="15">
        <f t="shared" si="102"/>
        <v>18202</v>
      </c>
      <c r="L438" s="10"/>
      <c r="M438" s="3"/>
      <c r="N438" s="3"/>
      <c r="O438" s="3"/>
      <c r="P438" s="3"/>
      <c r="Q438" s="3"/>
      <c r="R438" s="3"/>
    </row>
    <row r="439" spans="1:18" ht="11.25" customHeight="1">
      <c r="A439" s="64">
        <v>2016</v>
      </c>
      <c r="B439" s="15">
        <f t="shared" ref="B439:K439" si="103">B148</f>
        <v>50</v>
      </c>
      <c r="C439" s="15">
        <f t="shared" si="103"/>
        <v>9</v>
      </c>
      <c r="D439" s="15">
        <f t="shared" si="103"/>
        <v>41</v>
      </c>
      <c r="E439" s="15">
        <f t="shared" si="103"/>
        <v>647</v>
      </c>
      <c r="F439" s="15">
        <f t="shared" si="103"/>
        <v>2448</v>
      </c>
      <c r="G439" s="15">
        <f t="shared" si="103"/>
        <v>1037</v>
      </c>
      <c r="H439" s="15">
        <f t="shared" si="103"/>
        <v>3886</v>
      </c>
      <c r="I439" s="15">
        <f t="shared" si="103"/>
        <v>75</v>
      </c>
      <c r="J439" s="15" t="str">
        <f t="shared" si="103"/>
        <v>-</v>
      </c>
      <c r="K439" s="15">
        <f t="shared" si="103"/>
        <v>8193</v>
      </c>
      <c r="L439" s="10"/>
      <c r="M439" s="3"/>
      <c r="N439" s="3"/>
      <c r="O439" s="3"/>
      <c r="P439" s="3"/>
      <c r="Q439" s="3"/>
      <c r="R439" s="3"/>
    </row>
    <row r="440" spans="1:18" ht="11.25" customHeight="1">
      <c r="A440" s="64">
        <v>2017</v>
      </c>
      <c r="B440" s="15">
        <f t="shared" ref="B440:K440" si="104">B149</f>
        <v>0</v>
      </c>
      <c r="C440" s="15">
        <f t="shared" si="104"/>
        <v>0</v>
      </c>
      <c r="D440" s="15">
        <f t="shared" si="104"/>
        <v>12</v>
      </c>
      <c r="E440" s="15">
        <f t="shared" si="104"/>
        <v>299</v>
      </c>
      <c r="F440" s="15">
        <f t="shared" si="104"/>
        <v>4528</v>
      </c>
      <c r="G440" s="15">
        <f t="shared" si="104"/>
        <v>2751</v>
      </c>
      <c r="H440" s="15">
        <f t="shared" si="104"/>
        <v>2603</v>
      </c>
      <c r="I440" s="15">
        <f t="shared" si="104"/>
        <v>89</v>
      </c>
      <c r="J440" s="15" t="str">
        <f t="shared" si="104"/>
        <v>-</v>
      </c>
      <c r="K440" s="15">
        <f t="shared" si="104"/>
        <v>10282</v>
      </c>
      <c r="L440" s="10"/>
      <c r="M440" s="3"/>
      <c r="N440" s="3"/>
      <c r="O440" s="3"/>
      <c r="P440" s="3"/>
      <c r="Q440" s="3"/>
      <c r="R440" s="3"/>
    </row>
    <row r="441" spans="1:18" ht="11.25" customHeight="1">
      <c r="A441" s="64">
        <v>2018</v>
      </c>
      <c r="B441" s="15">
        <f t="shared" ref="B441:K441" si="105">B150</f>
        <v>39</v>
      </c>
      <c r="C441" s="15">
        <f t="shared" si="105"/>
        <v>0</v>
      </c>
      <c r="D441" s="15">
        <f t="shared" si="105"/>
        <v>125</v>
      </c>
      <c r="E441" s="15">
        <f t="shared" si="105"/>
        <v>538</v>
      </c>
      <c r="F441" s="15">
        <f t="shared" si="105"/>
        <v>5623</v>
      </c>
      <c r="G441" s="15">
        <f t="shared" si="105"/>
        <v>11666</v>
      </c>
      <c r="H441" s="15">
        <f t="shared" si="105"/>
        <v>5502</v>
      </c>
      <c r="I441" s="15">
        <f t="shared" si="105"/>
        <v>70</v>
      </c>
      <c r="J441" s="15" t="str">
        <f t="shared" si="105"/>
        <v>-</v>
      </c>
      <c r="K441" s="15">
        <f t="shared" si="105"/>
        <v>23563</v>
      </c>
      <c r="L441" s="10"/>
      <c r="M441" s="3"/>
      <c r="N441" s="3"/>
      <c r="O441" s="3"/>
      <c r="P441" s="3"/>
      <c r="Q441" s="3"/>
      <c r="R441" s="3"/>
    </row>
    <row r="442" spans="1:18" ht="11.25" customHeight="1">
      <c r="A442" s="64">
        <v>2019</v>
      </c>
      <c r="B442" s="15">
        <f t="shared" ref="B442:K442" si="106">B151</f>
        <v>37</v>
      </c>
      <c r="C442" s="15">
        <f t="shared" si="106"/>
        <v>0</v>
      </c>
      <c r="D442" s="15">
        <f t="shared" si="106"/>
        <v>65</v>
      </c>
      <c r="E442" s="15">
        <f t="shared" si="106"/>
        <v>2864</v>
      </c>
      <c r="F442" s="15">
        <f t="shared" si="106"/>
        <v>16935</v>
      </c>
      <c r="G442" s="15">
        <f t="shared" si="106"/>
        <v>11609</v>
      </c>
      <c r="H442" s="15">
        <f t="shared" si="106"/>
        <v>3507</v>
      </c>
      <c r="I442" s="15">
        <f t="shared" si="106"/>
        <v>96</v>
      </c>
      <c r="J442" s="15" t="str">
        <f t="shared" si="106"/>
        <v>-</v>
      </c>
      <c r="K442" s="15">
        <f t="shared" si="106"/>
        <v>35113</v>
      </c>
      <c r="L442" s="10"/>
      <c r="M442" s="3"/>
      <c r="N442" s="3"/>
      <c r="O442" s="3"/>
      <c r="P442" s="3"/>
      <c r="Q442" s="3"/>
      <c r="R442" s="3"/>
    </row>
    <row r="443" spans="1:18" ht="11.25" customHeight="1">
      <c r="A443" s="64">
        <v>2020</v>
      </c>
      <c r="B443" s="15">
        <f t="shared" ref="B443:K443" si="107">B152</f>
        <v>0</v>
      </c>
      <c r="C443" s="15">
        <f t="shared" si="107"/>
        <v>47</v>
      </c>
      <c r="D443" s="15">
        <f t="shared" si="107"/>
        <v>93</v>
      </c>
      <c r="E443" s="15">
        <f t="shared" si="107"/>
        <v>251</v>
      </c>
      <c r="F443" s="15">
        <f t="shared" si="107"/>
        <v>9735</v>
      </c>
      <c r="G443" s="15">
        <f t="shared" si="107"/>
        <v>4938</v>
      </c>
      <c r="H443" s="15">
        <f t="shared" si="107"/>
        <v>3368</v>
      </c>
      <c r="I443" s="15">
        <f t="shared" si="107"/>
        <v>176</v>
      </c>
      <c r="J443" s="15" t="str">
        <f t="shared" si="107"/>
        <v>-</v>
      </c>
      <c r="K443" s="15">
        <f t="shared" si="107"/>
        <v>18608</v>
      </c>
      <c r="L443" s="10"/>
      <c r="M443" s="3"/>
      <c r="N443" s="3"/>
      <c r="O443" s="3"/>
      <c r="P443" s="3"/>
      <c r="Q443" s="3"/>
      <c r="R443" s="3"/>
    </row>
    <row r="444" spans="1:18" ht="11.25" customHeight="1">
      <c r="A444" s="64">
        <v>2021</v>
      </c>
      <c r="B444" s="15">
        <f t="shared" ref="B444:K444" si="108">B153</f>
        <v>23</v>
      </c>
      <c r="C444" s="15">
        <f t="shared" si="108"/>
        <v>276</v>
      </c>
      <c r="D444" s="15">
        <f t="shared" si="108"/>
        <v>92</v>
      </c>
      <c r="E444" s="15">
        <f t="shared" si="108"/>
        <v>2418</v>
      </c>
      <c r="F444" s="15">
        <f t="shared" si="108"/>
        <v>18515</v>
      </c>
      <c r="G444" s="15">
        <f t="shared" si="108"/>
        <v>14893</v>
      </c>
      <c r="H444" s="15">
        <f t="shared" si="108"/>
        <v>5588</v>
      </c>
      <c r="I444" s="15">
        <f t="shared" si="108"/>
        <v>21</v>
      </c>
      <c r="J444" s="15" t="str">
        <f t="shared" si="108"/>
        <v>-</v>
      </c>
      <c r="K444" s="15">
        <f t="shared" si="108"/>
        <v>41826</v>
      </c>
      <c r="L444" s="10"/>
      <c r="M444" s="3"/>
      <c r="N444" s="3"/>
      <c r="O444" s="3"/>
      <c r="P444" s="3"/>
      <c r="Q444" s="3"/>
      <c r="R444" s="3"/>
    </row>
    <row r="445" spans="1:18" ht="11.25" customHeight="1">
      <c r="A445" s="64">
        <v>2022</v>
      </c>
      <c r="B445" s="15">
        <f t="shared" ref="B445:K445" si="109">B154</f>
        <v>78</v>
      </c>
      <c r="C445" s="15">
        <f t="shared" si="109"/>
        <v>273</v>
      </c>
      <c r="D445" s="15">
        <f t="shared" si="109"/>
        <v>230</v>
      </c>
      <c r="E445" s="15">
        <f t="shared" si="109"/>
        <v>2852</v>
      </c>
      <c r="F445" s="15">
        <f t="shared" si="109"/>
        <v>13874</v>
      </c>
      <c r="G445" s="15">
        <f t="shared" si="109"/>
        <v>8633</v>
      </c>
      <c r="H445" s="15">
        <f t="shared" si="109"/>
        <v>6637</v>
      </c>
      <c r="I445" s="15">
        <f t="shared" si="109"/>
        <v>71</v>
      </c>
      <c r="J445" s="15" t="str">
        <f t="shared" si="109"/>
        <v>-</v>
      </c>
      <c r="K445" s="15">
        <f t="shared" si="109"/>
        <v>32648</v>
      </c>
      <c r="L445" s="10"/>
      <c r="M445" s="3"/>
      <c r="N445" s="3"/>
      <c r="O445" s="3"/>
      <c r="P445" s="3"/>
      <c r="Q445" s="3"/>
      <c r="R445" s="3"/>
    </row>
    <row r="446" spans="1:18" ht="11.25" customHeight="1">
      <c r="A446" s="64">
        <v>2023</v>
      </c>
      <c r="B446" s="15" t="str">
        <f t="shared" ref="B446:K447" si="110">B155</f>
        <v>-</v>
      </c>
      <c r="C446" s="15" t="str">
        <f t="shared" si="110"/>
        <v>-</v>
      </c>
      <c r="D446" s="15" t="str">
        <f t="shared" si="110"/>
        <v>-</v>
      </c>
      <c r="E446" s="15">
        <f t="shared" si="110"/>
        <v>424</v>
      </c>
      <c r="F446" s="15">
        <f t="shared" si="110"/>
        <v>11277</v>
      </c>
      <c r="G446" s="15">
        <f t="shared" si="110"/>
        <v>7923</v>
      </c>
      <c r="H446" s="15">
        <f t="shared" si="110"/>
        <v>11104</v>
      </c>
      <c r="I446" s="15">
        <f t="shared" si="110"/>
        <v>44</v>
      </c>
      <c r="J446" s="15" t="str">
        <f t="shared" si="110"/>
        <v>-</v>
      </c>
      <c r="K446" s="15">
        <f t="shared" si="110"/>
        <v>30772</v>
      </c>
      <c r="L446" s="10"/>
      <c r="M446" s="3"/>
      <c r="N446" s="3"/>
      <c r="O446" s="3"/>
      <c r="P446" s="3"/>
      <c r="Q446" s="3"/>
      <c r="R446" s="3"/>
    </row>
    <row r="447" spans="1:18" ht="11.25" customHeight="1">
      <c r="A447" s="64" t="s">
        <v>346</v>
      </c>
      <c r="B447" s="15">
        <f t="shared" si="110"/>
        <v>28</v>
      </c>
      <c r="C447" s="15">
        <f t="shared" si="110"/>
        <v>160</v>
      </c>
      <c r="D447" s="15">
        <f t="shared" si="110"/>
        <v>471</v>
      </c>
      <c r="E447" s="15">
        <f t="shared" si="110"/>
        <v>1131</v>
      </c>
      <c r="F447" s="15">
        <f t="shared" si="110"/>
        <v>5591</v>
      </c>
      <c r="G447" s="15">
        <f t="shared" si="110"/>
        <v>10833</v>
      </c>
      <c r="H447" s="15">
        <f t="shared" si="110"/>
        <v>8719</v>
      </c>
      <c r="I447" s="15">
        <f t="shared" si="110"/>
        <v>31</v>
      </c>
      <c r="J447" s="15" t="str">
        <f t="shared" si="110"/>
        <v>-</v>
      </c>
      <c r="K447" s="15">
        <f t="shared" si="110"/>
        <v>26964</v>
      </c>
      <c r="L447" s="10"/>
      <c r="M447" s="3"/>
      <c r="N447" s="3"/>
      <c r="O447" s="3"/>
      <c r="P447" s="3"/>
      <c r="Q447" s="3"/>
      <c r="R447" s="3"/>
    </row>
    <row r="448" spans="1:18" ht="6.75" customHeight="1">
      <c r="B448" s="15"/>
      <c r="C448" s="15"/>
      <c r="D448" s="15"/>
      <c r="E448" s="15"/>
      <c r="F448" s="15"/>
      <c r="G448" s="15"/>
      <c r="H448" s="15"/>
      <c r="I448" s="15"/>
      <c r="J448" s="15"/>
      <c r="K448" s="15"/>
      <c r="L448" s="10"/>
      <c r="M448" s="3"/>
      <c r="N448" s="3"/>
      <c r="O448" s="3"/>
      <c r="P448" s="3"/>
      <c r="Q448" s="3"/>
      <c r="R448" s="3"/>
    </row>
    <row r="449" spans="1:18" ht="11.25" customHeight="1">
      <c r="A449" s="200" t="str">
        <f>A158</f>
        <v>Coos Bay</v>
      </c>
      <c r="B449" s="15"/>
      <c r="C449" s="15"/>
      <c r="D449" s="15"/>
      <c r="E449" s="15"/>
      <c r="F449" s="15"/>
      <c r="G449" s="15"/>
      <c r="H449" s="15"/>
      <c r="I449" s="15"/>
      <c r="J449" s="15"/>
      <c r="K449" s="15"/>
      <c r="L449" s="10"/>
      <c r="M449" s="3"/>
      <c r="N449" s="3"/>
      <c r="O449" s="3"/>
      <c r="P449" s="3"/>
      <c r="Q449" s="3"/>
      <c r="R449" s="3"/>
    </row>
    <row r="450" spans="1:18" ht="11.25" customHeight="1">
      <c r="A450" s="68" t="s">
        <v>102</v>
      </c>
      <c r="B450" s="15" t="s">
        <v>15</v>
      </c>
      <c r="C450" s="15" t="s">
        <v>15</v>
      </c>
      <c r="D450" s="15">
        <f t="shared" ref="D450:K450" si="111">AVERAGE(D164:D168)</f>
        <v>3365</v>
      </c>
      <c r="E450" s="15">
        <f t="shared" si="111"/>
        <v>13366.666666666666</v>
      </c>
      <c r="F450" s="15">
        <f t="shared" si="111"/>
        <v>34917.199999999997</v>
      </c>
      <c r="G450" s="15">
        <f t="shared" si="111"/>
        <v>20849</v>
      </c>
      <c r="H450" s="15">
        <f t="shared" si="111"/>
        <v>3452</v>
      </c>
      <c r="I450" s="15" t="s">
        <v>63</v>
      </c>
      <c r="J450" s="15" t="s">
        <v>63</v>
      </c>
      <c r="K450" s="15">
        <f t="shared" si="111"/>
        <v>63724</v>
      </c>
      <c r="L450" s="10"/>
      <c r="M450" s="3"/>
      <c r="N450" s="3"/>
      <c r="O450" s="3"/>
      <c r="P450" s="3"/>
      <c r="Q450" s="3"/>
      <c r="R450" s="3"/>
    </row>
    <row r="451" spans="1:18" ht="11.25" customHeight="1">
      <c r="A451" s="68" t="s">
        <v>10</v>
      </c>
      <c r="B451" s="15" t="s">
        <v>15</v>
      </c>
      <c r="C451" s="15" t="s">
        <v>15</v>
      </c>
      <c r="D451" s="15">
        <f t="shared" ref="D451:K451" si="112">AVERAGE(D169:D173)</f>
        <v>890.5</v>
      </c>
      <c r="E451" s="15">
        <f t="shared" si="112"/>
        <v>8744</v>
      </c>
      <c r="F451" s="15">
        <f t="shared" si="112"/>
        <v>33097.4</v>
      </c>
      <c r="G451" s="15">
        <f t="shared" si="112"/>
        <v>15721.4</v>
      </c>
      <c r="H451" s="15">
        <f t="shared" si="112"/>
        <v>3842</v>
      </c>
      <c r="I451" s="15" t="s">
        <v>63</v>
      </c>
      <c r="J451" s="15" t="s">
        <v>63</v>
      </c>
      <c r="K451" s="15">
        <f t="shared" si="112"/>
        <v>61348.800000000003</v>
      </c>
      <c r="L451" s="10"/>
      <c r="M451" s="3"/>
      <c r="N451" s="3"/>
      <c r="O451" s="3"/>
      <c r="P451" s="3"/>
      <c r="Q451" s="3"/>
      <c r="R451" s="3"/>
    </row>
    <row r="452" spans="1:18" ht="11.25" customHeight="1">
      <c r="A452" s="68" t="s">
        <v>11</v>
      </c>
      <c r="B452" s="15" t="s">
        <v>15</v>
      </c>
      <c r="C452" s="15" t="s">
        <v>15</v>
      </c>
      <c r="D452" s="15">
        <f t="shared" ref="D452:I452" si="113">AVERAGE(D174:D178)</f>
        <v>604.79999999999995</v>
      </c>
      <c r="E452" s="15">
        <f t="shared" si="113"/>
        <v>5645.6</v>
      </c>
      <c r="F452" s="15">
        <f t="shared" si="113"/>
        <v>26028.666666666668</v>
      </c>
      <c r="G452" s="15">
        <f t="shared" si="113"/>
        <v>8416</v>
      </c>
      <c r="H452" s="15">
        <f t="shared" si="113"/>
        <v>1727.5</v>
      </c>
      <c r="I452" s="15">
        <f t="shared" si="113"/>
        <v>21</v>
      </c>
      <c r="J452" s="15" t="s">
        <v>63</v>
      </c>
      <c r="K452" s="15">
        <f>AVERAGE(K174:K178)</f>
        <v>25929.200000000001</v>
      </c>
      <c r="L452" s="10"/>
      <c r="M452" s="3"/>
      <c r="N452" s="3"/>
      <c r="O452" s="3"/>
      <c r="P452" s="3"/>
      <c r="Q452" s="3"/>
      <c r="R452" s="3"/>
    </row>
    <row r="453" spans="1:18" ht="11.25" customHeight="1">
      <c r="A453" s="68" t="s">
        <v>12</v>
      </c>
      <c r="B453" s="15" t="s">
        <v>15</v>
      </c>
      <c r="C453" s="15" t="s">
        <v>15</v>
      </c>
      <c r="D453" s="15">
        <f t="shared" ref="D453:I453" si="114">AVERAGE(D179:D183)</f>
        <v>117.6</v>
      </c>
      <c r="E453" s="15">
        <f t="shared" si="114"/>
        <v>381</v>
      </c>
      <c r="F453" s="15">
        <f t="shared" si="114"/>
        <v>4300.8</v>
      </c>
      <c r="G453" s="15">
        <f t="shared" si="114"/>
        <v>2952.6</v>
      </c>
      <c r="H453" s="15">
        <f t="shared" si="114"/>
        <v>506.6</v>
      </c>
      <c r="I453" s="15">
        <f t="shared" si="114"/>
        <v>53</v>
      </c>
      <c r="J453" s="15" t="s">
        <v>63</v>
      </c>
      <c r="K453" s="15">
        <f>AVERAGE(K179:K183)</f>
        <v>8282.2000000000007</v>
      </c>
      <c r="L453" s="10"/>
      <c r="M453" s="3"/>
      <c r="N453" s="3"/>
      <c r="O453" s="3"/>
      <c r="P453" s="3"/>
      <c r="Q453" s="3"/>
      <c r="R453" s="3"/>
    </row>
    <row r="454" spans="1:18" ht="11.25" customHeight="1">
      <c r="A454" s="64" t="s">
        <v>13</v>
      </c>
      <c r="B454" s="15">
        <f t="shared" ref="B454:I454" si="115">AVERAGE(B184:B188)</f>
        <v>24</v>
      </c>
      <c r="C454" s="15">
        <f t="shared" si="115"/>
        <v>99.8</v>
      </c>
      <c r="D454" s="15">
        <f t="shared" si="115"/>
        <v>783.2</v>
      </c>
      <c r="E454" s="15">
        <f t="shared" si="115"/>
        <v>6476.8</v>
      </c>
      <c r="F454" s="15">
        <f t="shared" si="115"/>
        <v>16186</v>
      </c>
      <c r="G454" s="15">
        <f t="shared" si="115"/>
        <v>8250.4</v>
      </c>
      <c r="H454" s="15">
        <f t="shared" si="115"/>
        <v>2564</v>
      </c>
      <c r="I454" s="15">
        <f t="shared" si="115"/>
        <v>116.8</v>
      </c>
      <c r="J454" s="15" t="str">
        <f>J184</f>
        <v>--</v>
      </c>
      <c r="K454" s="15">
        <f>AVERAGE(K184:K188)</f>
        <v>34491.4</v>
      </c>
      <c r="L454" s="10"/>
      <c r="M454" s="3"/>
      <c r="N454" s="3"/>
      <c r="O454" s="3"/>
      <c r="P454" s="3"/>
      <c r="Q454" s="3"/>
      <c r="R454" s="3"/>
    </row>
    <row r="455" spans="1:18" ht="11.25" customHeight="1">
      <c r="A455" s="64" t="s">
        <v>14</v>
      </c>
      <c r="B455" s="15">
        <f>AVERAGE(B189:B193)</f>
        <v>15.5</v>
      </c>
      <c r="C455" s="15">
        <f t="shared" ref="C455:K455" si="116">AVERAGE(C189:C193)</f>
        <v>33</v>
      </c>
      <c r="D455" s="15">
        <f t="shared" si="116"/>
        <v>333</v>
      </c>
      <c r="E455" s="15">
        <f t="shared" si="116"/>
        <v>1565.2</v>
      </c>
      <c r="F455" s="15">
        <f t="shared" si="116"/>
        <v>6669.4</v>
      </c>
      <c r="G455" s="15">
        <f t="shared" si="116"/>
        <v>4906.3999999999996</v>
      </c>
      <c r="H455" s="15">
        <f t="shared" si="116"/>
        <v>875.5</v>
      </c>
      <c r="I455" s="15">
        <f t="shared" si="116"/>
        <v>45</v>
      </c>
      <c r="J455" s="15" t="str">
        <f>J189</f>
        <v>--</v>
      </c>
      <c r="K455" s="15">
        <f t="shared" si="116"/>
        <v>14078.6</v>
      </c>
      <c r="L455" s="10"/>
      <c r="M455" s="3"/>
      <c r="N455" s="3"/>
      <c r="O455" s="3"/>
      <c r="P455" s="3"/>
      <c r="Q455" s="3"/>
      <c r="R455" s="3"/>
    </row>
    <row r="456" spans="1:18" ht="11.25" customHeight="1">
      <c r="A456" s="64">
        <v>2011</v>
      </c>
      <c r="B456" s="15">
        <f t="shared" ref="B456:K456" si="117">B194</f>
        <v>2</v>
      </c>
      <c r="C456" s="15">
        <f t="shared" si="117"/>
        <v>23</v>
      </c>
      <c r="D456" s="15">
        <f t="shared" si="117"/>
        <v>187</v>
      </c>
      <c r="E456" s="15">
        <f t="shared" si="117"/>
        <v>1182</v>
      </c>
      <c r="F456" s="15">
        <f t="shared" si="117"/>
        <v>2514</v>
      </c>
      <c r="G456" s="15">
        <f t="shared" si="117"/>
        <v>4687</v>
      </c>
      <c r="H456" s="15">
        <f t="shared" si="117"/>
        <v>1711</v>
      </c>
      <c r="I456" s="15" t="str">
        <f t="shared" si="117"/>
        <v>-</v>
      </c>
      <c r="J456" s="15">
        <f t="shared" si="117"/>
        <v>16</v>
      </c>
      <c r="K456" s="15">
        <f t="shared" si="117"/>
        <v>10322</v>
      </c>
      <c r="L456" s="10"/>
      <c r="M456" s="3"/>
      <c r="N456" s="3"/>
      <c r="O456" s="3"/>
      <c r="P456" s="3"/>
      <c r="Q456" s="3"/>
      <c r="R456" s="3"/>
    </row>
    <row r="457" spans="1:18" ht="11.25" customHeight="1">
      <c r="A457" s="64">
        <v>2012</v>
      </c>
      <c r="B457" s="15">
        <f t="shared" ref="B457:K457" si="118">B195</f>
        <v>0</v>
      </c>
      <c r="C457" s="15">
        <f t="shared" si="118"/>
        <v>52</v>
      </c>
      <c r="D457" s="15">
        <f t="shared" si="118"/>
        <v>732</v>
      </c>
      <c r="E457" s="15">
        <f t="shared" si="118"/>
        <v>2285</v>
      </c>
      <c r="F457" s="15">
        <f t="shared" si="118"/>
        <v>4075</v>
      </c>
      <c r="G457" s="15">
        <f t="shared" si="118"/>
        <v>5560</v>
      </c>
      <c r="H457" s="15">
        <f t="shared" si="118"/>
        <v>3646</v>
      </c>
      <c r="I457" s="15">
        <f t="shared" si="118"/>
        <v>77</v>
      </c>
      <c r="J457" s="15">
        <f t="shared" si="118"/>
        <v>18</v>
      </c>
      <c r="K457" s="15">
        <f t="shared" si="118"/>
        <v>16445</v>
      </c>
      <c r="L457" s="10"/>
      <c r="M457" s="3"/>
      <c r="N457" s="3"/>
      <c r="O457" s="3"/>
      <c r="P457" s="3"/>
      <c r="Q457" s="3"/>
      <c r="R457" s="3"/>
    </row>
    <row r="458" spans="1:18" ht="11.25" customHeight="1">
      <c r="A458" s="64">
        <v>2013</v>
      </c>
      <c r="B458" s="15">
        <f t="shared" ref="B458:K458" si="119">B196</f>
        <v>123</v>
      </c>
      <c r="C458" s="15">
        <f t="shared" si="119"/>
        <v>174</v>
      </c>
      <c r="D458" s="15">
        <f t="shared" si="119"/>
        <v>340</v>
      </c>
      <c r="E458" s="15">
        <f t="shared" si="119"/>
        <v>2895</v>
      </c>
      <c r="F458" s="15">
        <f t="shared" si="119"/>
        <v>3010</v>
      </c>
      <c r="G458" s="15">
        <f t="shared" si="119"/>
        <v>19281</v>
      </c>
      <c r="H458" s="15">
        <f t="shared" si="119"/>
        <v>3897</v>
      </c>
      <c r="I458" s="15">
        <f t="shared" si="119"/>
        <v>84</v>
      </c>
      <c r="J458" s="15" t="str">
        <f t="shared" si="119"/>
        <v>--</v>
      </c>
      <c r="K458" s="15">
        <f t="shared" si="119"/>
        <v>29804</v>
      </c>
      <c r="L458" s="10"/>
      <c r="M458" s="3"/>
      <c r="N458" s="3"/>
      <c r="O458" s="3"/>
      <c r="P458" s="3"/>
      <c r="Q458" s="3"/>
      <c r="R458" s="3"/>
    </row>
    <row r="459" spans="1:18" ht="11.25" customHeight="1">
      <c r="A459" s="64">
        <v>2014</v>
      </c>
      <c r="B459" s="15">
        <f t="shared" ref="B459:K459" si="120">B197</f>
        <v>0</v>
      </c>
      <c r="C459" s="15">
        <f t="shared" si="120"/>
        <v>46</v>
      </c>
      <c r="D459" s="15">
        <f t="shared" si="120"/>
        <v>691</v>
      </c>
      <c r="E459" s="15">
        <f t="shared" si="120"/>
        <v>1906</v>
      </c>
      <c r="F459" s="15">
        <f t="shared" si="120"/>
        <v>8659</v>
      </c>
      <c r="G459" s="15">
        <f t="shared" si="120"/>
        <v>11899</v>
      </c>
      <c r="H459" s="15">
        <f t="shared" si="120"/>
        <v>6518</v>
      </c>
      <c r="I459" s="15">
        <f t="shared" si="120"/>
        <v>53</v>
      </c>
      <c r="J459" s="15" t="str">
        <f t="shared" si="120"/>
        <v>--</v>
      </c>
      <c r="K459" s="15">
        <f t="shared" si="120"/>
        <v>29772</v>
      </c>
      <c r="L459" s="10"/>
      <c r="M459" s="3"/>
      <c r="N459" s="3"/>
      <c r="O459" s="3"/>
      <c r="P459" s="3"/>
      <c r="Q459" s="3"/>
      <c r="R459" s="3"/>
    </row>
    <row r="460" spans="1:18" ht="11.25" customHeight="1">
      <c r="A460" s="64">
        <v>2015</v>
      </c>
      <c r="B460" s="15">
        <f t="shared" ref="B460:K460" si="121">B198</f>
        <v>12</v>
      </c>
      <c r="C460" s="15">
        <f t="shared" si="121"/>
        <v>34</v>
      </c>
      <c r="D460" s="15">
        <f t="shared" si="121"/>
        <v>327</v>
      </c>
      <c r="E460" s="15">
        <f t="shared" si="121"/>
        <v>1149</v>
      </c>
      <c r="F460" s="15">
        <f t="shared" si="121"/>
        <v>5664</v>
      </c>
      <c r="G460" s="15">
        <f t="shared" si="121"/>
        <v>3060</v>
      </c>
      <c r="H460" s="15">
        <f t="shared" si="121"/>
        <v>4443</v>
      </c>
      <c r="I460" s="15">
        <f t="shared" si="121"/>
        <v>82</v>
      </c>
      <c r="J460" s="15" t="str">
        <f t="shared" si="121"/>
        <v>--</v>
      </c>
      <c r="K460" s="15">
        <f t="shared" si="121"/>
        <v>14771</v>
      </c>
      <c r="L460" s="10"/>
      <c r="M460" s="3"/>
      <c r="N460" s="3"/>
      <c r="O460" s="3"/>
      <c r="P460" s="3"/>
      <c r="Q460" s="3"/>
      <c r="R460" s="3"/>
    </row>
    <row r="461" spans="1:18" ht="11.25" customHeight="1">
      <c r="A461" s="64">
        <v>2016</v>
      </c>
      <c r="B461" s="15">
        <f t="shared" ref="B461:K461" si="122">B199</f>
        <v>18</v>
      </c>
      <c r="C461" s="15">
        <f t="shared" si="122"/>
        <v>5</v>
      </c>
      <c r="D461" s="15">
        <f t="shared" si="122"/>
        <v>158</v>
      </c>
      <c r="E461" s="15">
        <f t="shared" si="122"/>
        <v>574</v>
      </c>
      <c r="F461" s="15">
        <f t="shared" si="122"/>
        <v>2277</v>
      </c>
      <c r="G461" s="15">
        <f t="shared" si="122"/>
        <v>2943</v>
      </c>
      <c r="H461" s="15">
        <f t="shared" si="122"/>
        <v>5188</v>
      </c>
      <c r="I461" s="15">
        <f t="shared" si="122"/>
        <v>7</v>
      </c>
      <c r="J461" s="15" t="str">
        <f t="shared" si="122"/>
        <v>--</v>
      </c>
      <c r="K461" s="15">
        <f t="shared" si="122"/>
        <v>11170</v>
      </c>
      <c r="L461" s="10"/>
      <c r="M461" s="3"/>
      <c r="N461" s="3"/>
      <c r="O461" s="3"/>
      <c r="P461" s="3"/>
      <c r="Q461" s="3"/>
      <c r="R461" s="3"/>
    </row>
    <row r="462" spans="1:18">
      <c r="A462" s="64">
        <v>2017</v>
      </c>
      <c r="B462" s="15">
        <f t="shared" ref="B462:K462" si="123">B200</f>
        <v>17</v>
      </c>
      <c r="C462" s="15">
        <f t="shared" si="123"/>
        <v>48</v>
      </c>
      <c r="D462" s="15">
        <f t="shared" si="123"/>
        <v>153</v>
      </c>
      <c r="E462" s="15">
        <f t="shared" si="123"/>
        <v>925</v>
      </c>
      <c r="F462" s="15">
        <f t="shared" si="123"/>
        <v>3368</v>
      </c>
      <c r="G462" s="15">
        <f t="shared" si="123"/>
        <v>4593</v>
      </c>
      <c r="H462" s="15">
        <f t="shared" si="123"/>
        <v>3640</v>
      </c>
      <c r="I462" s="15">
        <f t="shared" si="123"/>
        <v>72</v>
      </c>
      <c r="J462" s="15" t="str">
        <f t="shared" si="123"/>
        <v>--</v>
      </c>
      <c r="K462" s="15">
        <f t="shared" si="123"/>
        <v>12816</v>
      </c>
      <c r="L462" s="10"/>
      <c r="M462" s="3"/>
      <c r="N462" s="3"/>
      <c r="O462" s="3"/>
      <c r="P462" s="3"/>
      <c r="Q462" s="3"/>
      <c r="R462" s="3"/>
    </row>
    <row r="463" spans="1:18">
      <c r="A463" s="64">
        <v>2018</v>
      </c>
      <c r="B463" s="15">
        <f t="shared" ref="B463:K463" si="124">B201</f>
        <v>15</v>
      </c>
      <c r="C463" s="15">
        <f t="shared" si="124"/>
        <v>19</v>
      </c>
      <c r="D463" s="15">
        <f t="shared" si="124"/>
        <v>178</v>
      </c>
      <c r="E463" s="15">
        <f t="shared" si="124"/>
        <v>252</v>
      </c>
      <c r="F463" s="15">
        <f t="shared" si="124"/>
        <v>2410</v>
      </c>
      <c r="G463" s="15">
        <f t="shared" si="124"/>
        <v>6012</v>
      </c>
      <c r="H463" s="15">
        <f t="shared" si="124"/>
        <v>5424</v>
      </c>
      <c r="I463" s="15">
        <f t="shared" si="124"/>
        <v>0</v>
      </c>
      <c r="J463" s="15" t="str">
        <f t="shared" si="124"/>
        <v>--</v>
      </c>
      <c r="K463" s="15">
        <f t="shared" si="124"/>
        <v>14310</v>
      </c>
      <c r="L463" s="10"/>
      <c r="M463" s="3"/>
      <c r="N463" s="3"/>
      <c r="O463" s="3"/>
      <c r="P463" s="3"/>
      <c r="Q463" s="3"/>
      <c r="R463" s="3"/>
    </row>
    <row r="464" spans="1:18">
      <c r="A464" s="64">
        <v>2019</v>
      </c>
      <c r="B464" s="15">
        <f t="shared" ref="B464:K464" si="125">B202</f>
        <v>6</v>
      </c>
      <c r="C464" s="15">
        <f t="shared" si="125"/>
        <v>8</v>
      </c>
      <c r="D464" s="15">
        <f t="shared" si="125"/>
        <v>52</v>
      </c>
      <c r="E464" s="15">
        <f t="shared" si="125"/>
        <v>1348</v>
      </c>
      <c r="F464" s="15">
        <f t="shared" si="125"/>
        <v>7337</v>
      </c>
      <c r="G464" s="15">
        <f t="shared" si="125"/>
        <v>6775</v>
      </c>
      <c r="H464" s="15">
        <f t="shared" si="125"/>
        <v>3428</v>
      </c>
      <c r="I464" s="15">
        <f t="shared" si="125"/>
        <v>15</v>
      </c>
      <c r="J464" s="15" t="str">
        <f t="shared" si="125"/>
        <v>-</v>
      </c>
      <c r="K464" s="15">
        <f t="shared" si="125"/>
        <v>18969</v>
      </c>
      <c r="L464" s="10"/>
      <c r="M464" s="3"/>
      <c r="N464" s="3"/>
      <c r="O464" s="3"/>
      <c r="P464" s="3"/>
      <c r="Q464" s="3"/>
      <c r="R464" s="3"/>
    </row>
    <row r="465" spans="1:18">
      <c r="A465" s="64">
        <v>2020</v>
      </c>
      <c r="B465" s="15">
        <f t="shared" ref="B465:K465" si="126">B203</f>
        <v>3</v>
      </c>
      <c r="C465" s="15">
        <f t="shared" si="126"/>
        <v>65</v>
      </c>
      <c r="D465" s="15">
        <f t="shared" si="126"/>
        <v>88</v>
      </c>
      <c r="E465" s="15">
        <f t="shared" si="126"/>
        <v>164</v>
      </c>
      <c r="F465" s="15">
        <f t="shared" si="126"/>
        <v>7339</v>
      </c>
      <c r="G465" s="15">
        <f t="shared" si="126"/>
        <v>3959</v>
      </c>
      <c r="H465" s="15">
        <f t="shared" si="126"/>
        <v>3735</v>
      </c>
      <c r="I465" s="15">
        <f t="shared" si="126"/>
        <v>134</v>
      </c>
      <c r="J465" s="15" t="str">
        <f t="shared" si="126"/>
        <v>-</v>
      </c>
      <c r="K465" s="15">
        <f t="shared" si="126"/>
        <v>15487</v>
      </c>
      <c r="L465" s="10"/>
      <c r="M465" s="3"/>
      <c r="N465" s="3"/>
      <c r="O465" s="3"/>
      <c r="P465" s="3"/>
      <c r="Q465" s="3"/>
      <c r="R465" s="3"/>
    </row>
    <row r="466" spans="1:18">
      <c r="A466" s="64">
        <v>2021</v>
      </c>
      <c r="B466" s="15">
        <f t="shared" ref="B466:K466" si="127">B204</f>
        <v>0</v>
      </c>
      <c r="C466" s="15">
        <f t="shared" si="127"/>
        <v>270</v>
      </c>
      <c r="D466" s="15">
        <f t="shared" si="127"/>
        <v>186</v>
      </c>
      <c r="E466" s="15">
        <f t="shared" si="127"/>
        <v>1337</v>
      </c>
      <c r="F466" s="15">
        <f t="shared" si="127"/>
        <v>7539</v>
      </c>
      <c r="G466" s="15">
        <f t="shared" si="127"/>
        <v>6181</v>
      </c>
      <c r="H466" s="15">
        <f t="shared" si="127"/>
        <v>3941</v>
      </c>
      <c r="I466" s="15">
        <f t="shared" si="127"/>
        <v>9</v>
      </c>
      <c r="J466" s="15" t="str">
        <f t="shared" si="127"/>
        <v>-</v>
      </c>
      <c r="K466" s="15">
        <f t="shared" si="127"/>
        <v>19463</v>
      </c>
      <c r="L466" s="10"/>
      <c r="M466" s="3"/>
      <c r="N466" s="3"/>
      <c r="O466" s="3"/>
      <c r="P466" s="3"/>
      <c r="Q466" s="3"/>
      <c r="R466" s="3"/>
    </row>
    <row r="467" spans="1:18">
      <c r="A467" s="64">
        <v>2022</v>
      </c>
      <c r="B467" s="15">
        <f t="shared" ref="B467:K467" si="128">B205</f>
        <v>15</v>
      </c>
      <c r="C467" s="15">
        <f t="shared" si="128"/>
        <v>56</v>
      </c>
      <c r="D467" s="15">
        <f t="shared" si="128"/>
        <v>123</v>
      </c>
      <c r="E467" s="15">
        <f t="shared" si="128"/>
        <v>1752</v>
      </c>
      <c r="F467" s="15">
        <f t="shared" si="128"/>
        <v>8173</v>
      </c>
      <c r="G467" s="15">
        <f t="shared" si="128"/>
        <v>4288</v>
      </c>
      <c r="H467" s="15">
        <f t="shared" si="128"/>
        <v>8288</v>
      </c>
      <c r="I467" s="15">
        <f t="shared" si="128"/>
        <v>14</v>
      </c>
      <c r="J467" s="15" t="str">
        <f t="shared" si="128"/>
        <v>-</v>
      </c>
      <c r="K467" s="15">
        <f t="shared" si="128"/>
        <v>22709</v>
      </c>
      <c r="L467" s="10"/>
      <c r="M467" s="3"/>
      <c r="N467" s="3"/>
      <c r="O467" s="3"/>
      <c r="P467" s="3"/>
      <c r="Q467" s="3"/>
      <c r="R467" s="3"/>
    </row>
    <row r="468" spans="1:18">
      <c r="A468" s="64">
        <v>2023</v>
      </c>
      <c r="B468" s="15" t="str">
        <f t="shared" ref="B468:K469" si="129">B206</f>
        <v>-</v>
      </c>
      <c r="C468" s="15" t="str">
        <f t="shared" si="129"/>
        <v>-</v>
      </c>
      <c r="D468" s="15" t="str">
        <f t="shared" si="129"/>
        <v>-</v>
      </c>
      <c r="E468" s="15">
        <f t="shared" si="129"/>
        <v>771</v>
      </c>
      <c r="F468" s="15">
        <f t="shared" si="129"/>
        <v>3537</v>
      </c>
      <c r="G468" s="15">
        <f t="shared" si="129"/>
        <v>2626</v>
      </c>
      <c r="H468" s="15">
        <f t="shared" si="129"/>
        <v>6447</v>
      </c>
      <c r="I468" s="15">
        <f t="shared" si="129"/>
        <v>0</v>
      </c>
      <c r="J468" s="15" t="str">
        <f t="shared" si="129"/>
        <v>--</v>
      </c>
      <c r="K468" s="15">
        <f t="shared" si="129"/>
        <v>13381</v>
      </c>
      <c r="L468" s="10"/>
      <c r="M468" s="3"/>
      <c r="N468" s="3"/>
      <c r="O468" s="3"/>
      <c r="P468" s="3"/>
      <c r="Q468" s="3"/>
      <c r="R468" s="3"/>
    </row>
    <row r="469" spans="1:18" ht="11.4">
      <c r="A469" s="64" t="s">
        <v>346</v>
      </c>
      <c r="B469" s="15">
        <f t="shared" si="129"/>
        <v>27</v>
      </c>
      <c r="C469" s="15">
        <f t="shared" si="129"/>
        <v>78</v>
      </c>
      <c r="D469" s="15">
        <f t="shared" si="129"/>
        <v>106</v>
      </c>
      <c r="E469" s="15">
        <f t="shared" si="129"/>
        <v>548</v>
      </c>
      <c r="F469" s="15">
        <f t="shared" si="129"/>
        <v>2457</v>
      </c>
      <c r="G469" s="15">
        <f t="shared" si="129"/>
        <v>7772</v>
      </c>
      <c r="H469" s="15">
        <f t="shared" si="129"/>
        <v>6266</v>
      </c>
      <c r="I469" s="15">
        <f t="shared" si="129"/>
        <v>4</v>
      </c>
      <c r="J469" s="15" t="str">
        <f t="shared" si="129"/>
        <v>-</v>
      </c>
      <c r="K469" s="15">
        <f t="shared" si="129"/>
        <v>17258</v>
      </c>
      <c r="L469" s="10"/>
      <c r="M469" s="3"/>
      <c r="N469" s="3"/>
      <c r="O469" s="3"/>
      <c r="P469" s="3"/>
      <c r="Q469" s="3"/>
      <c r="R469" s="3"/>
    </row>
    <row r="470" spans="1:18" ht="11.25" customHeight="1">
      <c r="B470" s="15"/>
      <c r="C470" s="15"/>
      <c r="D470" s="15"/>
      <c r="E470" s="15"/>
      <c r="F470" s="15"/>
      <c r="G470" s="15"/>
      <c r="H470" s="15"/>
      <c r="I470" s="15"/>
      <c r="J470" s="15"/>
      <c r="K470" s="15"/>
      <c r="L470" s="10"/>
      <c r="M470" s="3"/>
      <c r="N470" s="3"/>
      <c r="O470" s="3"/>
      <c r="P470" s="3"/>
      <c r="Q470" s="3"/>
      <c r="R470" s="3"/>
    </row>
    <row r="471" spans="1:18" ht="11.25" customHeight="1">
      <c r="A471" s="299" t="s">
        <v>118</v>
      </c>
      <c r="B471" s="299"/>
      <c r="C471" s="299"/>
      <c r="D471" s="299"/>
      <c r="E471" s="299"/>
      <c r="F471" s="299"/>
      <c r="G471" s="299"/>
      <c r="H471" s="299"/>
      <c r="I471" s="299"/>
      <c r="J471" s="299"/>
      <c r="K471" s="299"/>
      <c r="L471" s="6"/>
      <c r="M471" s="6"/>
      <c r="N471" s="6"/>
      <c r="O471" s="6"/>
      <c r="P471" s="6"/>
      <c r="Q471" s="6"/>
      <c r="R471" s="6"/>
    </row>
    <row r="472" spans="1:18" ht="11.25" customHeight="1">
      <c r="A472" s="69" t="s">
        <v>96</v>
      </c>
      <c r="B472" s="202" t="s">
        <v>61</v>
      </c>
      <c r="C472" s="202" t="s">
        <v>20</v>
      </c>
      <c r="D472" s="202" t="s">
        <v>21</v>
      </c>
      <c r="E472" s="202" t="s">
        <v>22</v>
      </c>
      <c r="F472" s="202" t="s">
        <v>23</v>
      </c>
      <c r="G472" s="202" t="s">
        <v>24</v>
      </c>
      <c r="H472" s="202" t="s">
        <v>25</v>
      </c>
      <c r="I472" s="202" t="s">
        <v>26</v>
      </c>
      <c r="J472" s="202" t="s">
        <v>62</v>
      </c>
      <c r="K472" s="202" t="s">
        <v>8</v>
      </c>
      <c r="L472" s="6"/>
      <c r="M472" s="6"/>
      <c r="N472" s="6"/>
      <c r="O472" s="6"/>
      <c r="P472" s="6"/>
      <c r="Q472" s="6"/>
      <c r="R472" s="6"/>
    </row>
    <row r="473" spans="1:18" ht="11.25" customHeight="1">
      <c r="A473" s="200" t="str">
        <f>A209</f>
        <v>Brookings</v>
      </c>
      <c r="B473" s="15"/>
      <c r="C473" s="15"/>
      <c r="D473" s="15"/>
      <c r="E473" s="15"/>
      <c r="F473" s="15"/>
      <c r="G473" s="15"/>
      <c r="H473" s="15"/>
      <c r="I473" s="15"/>
      <c r="J473" s="15"/>
      <c r="K473" s="15"/>
      <c r="L473" s="10"/>
      <c r="M473" s="3"/>
      <c r="N473" s="3"/>
      <c r="O473" s="3"/>
      <c r="P473" s="3"/>
      <c r="Q473" s="3"/>
      <c r="R473" s="3"/>
    </row>
    <row r="474" spans="1:18" ht="11.25" customHeight="1">
      <c r="A474" s="68" t="s">
        <v>102</v>
      </c>
      <c r="B474" s="15" t="s">
        <v>15</v>
      </c>
      <c r="C474" s="15" t="s">
        <v>15</v>
      </c>
      <c r="D474" s="15">
        <f t="shared" ref="D474:K474" si="130">AVERAGE(D215:D219)</f>
        <v>2109</v>
      </c>
      <c r="E474" s="15">
        <f t="shared" si="130"/>
        <v>10477.666666666666</v>
      </c>
      <c r="F474" s="15">
        <f t="shared" si="130"/>
        <v>25949.200000000001</v>
      </c>
      <c r="G474" s="15">
        <f t="shared" si="130"/>
        <v>15386.8</v>
      </c>
      <c r="H474" s="15">
        <f t="shared" si="130"/>
        <v>3357</v>
      </c>
      <c r="I474" s="15">
        <f t="shared" si="130"/>
        <v>3402</v>
      </c>
      <c r="J474" s="15">
        <f t="shared" si="130"/>
        <v>229.66666666666666</v>
      </c>
      <c r="K474" s="15">
        <f t="shared" si="130"/>
        <v>56206.6</v>
      </c>
      <c r="L474" s="10"/>
      <c r="M474" s="3"/>
      <c r="N474" s="3"/>
      <c r="O474" s="3"/>
      <c r="P474" s="3"/>
      <c r="Q474" s="3"/>
      <c r="R474" s="3"/>
    </row>
    <row r="475" spans="1:18" ht="11.25" customHeight="1">
      <c r="A475" s="68" t="s">
        <v>10</v>
      </c>
      <c r="B475" s="15" t="s">
        <v>15</v>
      </c>
      <c r="C475" s="15" t="s">
        <v>15</v>
      </c>
      <c r="D475" s="15">
        <f t="shared" ref="D475:K475" si="131">AVERAGE(D220:D224)</f>
        <v>2225.8000000000002</v>
      </c>
      <c r="E475" s="15">
        <f t="shared" si="131"/>
        <v>12965.4</v>
      </c>
      <c r="F475" s="15">
        <f t="shared" si="131"/>
        <v>24727.4</v>
      </c>
      <c r="G475" s="15">
        <f t="shared" si="131"/>
        <v>13462.6</v>
      </c>
      <c r="H475" s="15">
        <f t="shared" si="131"/>
        <v>3098.4</v>
      </c>
      <c r="I475" s="15">
        <f t="shared" si="131"/>
        <v>5030</v>
      </c>
      <c r="J475" s="15" t="s">
        <v>63</v>
      </c>
      <c r="K475" s="15">
        <f t="shared" si="131"/>
        <v>58491.6</v>
      </c>
      <c r="L475" s="10"/>
      <c r="M475" s="3"/>
      <c r="N475" s="3"/>
      <c r="O475" s="3"/>
      <c r="P475" s="3"/>
      <c r="Q475" s="3"/>
      <c r="R475" s="3"/>
    </row>
    <row r="476" spans="1:18" ht="11.25" customHeight="1">
      <c r="A476" s="68" t="s">
        <v>11</v>
      </c>
      <c r="B476" s="15" t="s">
        <v>15</v>
      </c>
      <c r="C476" s="15" t="s">
        <v>15</v>
      </c>
      <c r="D476" s="15">
        <f t="shared" ref="D476:I476" si="132">AVERAGE(D225:D229)</f>
        <v>2865.75</v>
      </c>
      <c r="E476" s="15">
        <f t="shared" si="132"/>
        <v>5957</v>
      </c>
      <c r="F476" s="15">
        <f t="shared" si="132"/>
        <v>11093.333333333334</v>
      </c>
      <c r="G476" s="15">
        <f t="shared" si="132"/>
        <v>3333</v>
      </c>
      <c r="H476" s="15">
        <f t="shared" si="132"/>
        <v>4014.2</v>
      </c>
      <c r="I476" s="15">
        <f t="shared" si="132"/>
        <v>3831.3333333333335</v>
      </c>
      <c r="J476" s="15" t="s">
        <v>15</v>
      </c>
      <c r="K476" s="15">
        <f>AVERAGE(K225:K229)</f>
        <v>22693.599999999999</v>
      </c>
      <c r="L476" s="10"/>
      <c r="M476" s="3"/>
      <c r="N476" s="3"/>
      <c r="O476" s="3"/>
      <c r="P476" s="3"/>
      <c r="Q476" s="3"/>
      <c r="R476" s="3"/>
    </row>
    <row r="477" spans="1:18" ht="11.25" customHeight="1">
      <c r="A477" s="68" t="s">
        <v>12</v>
      </c>
      <c r="B477" s="15" t="s">
        <v>15</v>
      </c>
      <c r="C477" s="15" t="s">
        <v>15</v>
      </c>
      <c r="D477" s="15">
        <f t="shared" ref="D477:I477" si="133">AVERAGE(D230:D234)</f>
        <v>1177</v>
      </c>
      <c r="E477" s="15">
        <f t="shared" si="133"/>
        <v>3021.8</v>
      </c>
      <c r="F477" s="15">
        <f t="shared" si="133"/>
        <v>2353</v>
      </c>
      <c r="G477" s="15">
        <f t="shared" si="133"/>
        <v>6833.2</v>
      </c>
      <c r="H477" s="15">
        <f t="shared" si="133"/>
        <v>2212.1999999999998</v>
      </c>
      <c r="I477" s="15">
        <f t="shared" si="133"/>
        <v>2765.8</v>
      </c>
      <c r="J477" s="15" t="s">
        <v>15</v>
      </c>
      <c r="K477" s="15">
        <f>AVERAGE(K230:K234)</f>
        <v>18363</v>
      </c>
      <c r="L477" s="10"/>
      <c r="M477" s="3"/>
      <c r="N477" s="3"/>
      <c r="O477" s="3"/>
      <c r="P477" s="3"/>
      <c r="Q477" s="3"/>
      <c r="R477" s="3"/>
    </row>
    <row r="478" spans="1:18" ht="11.25" customHeight="1">
      <c r="A478" s="64" t="s">
        <v>13</v>
      </c>
      <c r="B478" s="15" t="str">
        <f>B235</f>
        <v>-</v>
      </c>
      <c r="C478" s="15" t="str">
        <f>C235</f>
        <v>-</v>
      </c>
      <c r="D478" s="15">
        <f>AVERAGE(D235:D239)</f>
        <v>1663</v>
      </c>
      <c r="E478" s="15">
        <f t="shared" ref="E478:K478" si="134">AVERAGE(E235:E239)</f>
        <v>3321.8</v>
      </c>
      <c r="F478" s="15">
        <f t="shared" si="134"/>
        <v>2588</v>
      </c>
      <c r="G478" s="15">
        <f t="shared" si="134"/>
        <v>5226</v>
      </c>
      <c r="H478" s="15">
        <f t="shared" si="134"/>
        <v>2509.4</v>
      </c>
      <c r="I478" s="15">
        <f t="shared" si="134"/>
        <v>2983.2</v>
      </c>
      <c r="J478" s="15" t="str">
        <f>J235</f>
        <v>-</v>
      </c>
      <c r="K478" s="15">
        <f t="shared" si="134"/>
        <v>18291.400000000001</v>
      </c>
      <c r="L478" s="10"/>
      <c r="M478" s="3"/>
      <c r="N478" s="3"/>
      <c r="O478" s="3"/>
      <c r="P478" s="3"/>
      <c r="Q478" s="3"/>
      <c r="R478" s="3"/>
    </row>
    <row r="479" spans="1:18" ht="11.25" customHeight="1">
      <c r="A479" s="64" t="s">
        <v>14</v>
      </c>
      <c r="B479" s="15" t="str">
        <f>B240</f>
        <v>-</v>
      </c>
      <c r="C479" s="15" t="str">
        <f>C240</f>
        <v>-</v>
      </c>
      <c r="D479" s="15">
        <f>AVERAGE(D240:D244)</f>
        <v>357.33333333333331</v>
      </c>
      <c r="E479" s="15">
        <f t="shared" ref="E479:K479" si="135">AVERAGE(E240:E244)</f>
        <v>897.2</v>
      </c>
      <c r="F479" s="15">
        <f t="shared" si="135"/>
        <v>1459.4</v>
      </c>
      <c r="G479" s="15">
        <f t="shared" si="135"/>
        <v>1703.5</v>
      </c>
      <c r="H479" s="15">
        <f t="shared" si="135"/>
        <v>2269</v>
      </c>
      <c r="I479" s="15">
        <f t="shared" si="135"/>
        <v>2419.75</v>
      </c>
      <c r="J479" s="15" t="str">
        <f>J240</f>
        <v>-</v>
      </c>
      <c r="K479" s="15">
        <f t="shared" si="135"/>
        <v>7684.8</v>
      </c>
      <c r="L479" s="10"/>
      <c r="M479" s="3"/>
      <c r="N479" s="3"/>
      <c r="O479" s="3"/>
      <c r="P479" s="3"/>
      <c r="Q479" s="3"/>
      <c r="R479" s="3"/>
    </row>
    <row r="480" spans="1:18" ht="11.25" customHeight="1">
      <c r="A480" s="64">
        <v>2011</v>
      </c>
      <c r="B480" s="15" t="str">
        <f t="shared" ref="B480:K480" si="136">B245</f>
        <v>-</v>
      </c>
      <c r="C480" s="15" t="str">
        <f t="shared" si="136"/>
        <v>-</v>
      </c>
      <c r="D480" s="15">
        <f t="shared" si="136"/>
        <v>393</v>
      </c>
      <c r="E480" s="15">
        <f t="shared" si="136"/>
        <v>296</v>
      </c>
      <c r="F480" s="15">
        <f t="shared" si="136"/>
        <v>189</v>
      </c>
      <c r="G480" s="15">
        <f t="shared" si="136"/>
        <v>1772</v>
      </c>
      <c r="H480" s="15">
        <f t="shared" si="136"/>
        <v>1853</v>
      </c>
      <c r="I480" s="15">
        <f t="shared" si="136"/>
        <v>1757</v>
      </c>
      <c r="J480" s="15" t="str">
        <f t="shared" si="136"/>
        <v>-</v>
      </c>
      <c r="K480" s="15">
        <f t="shared" si="136"/>
        <v>6260</v>
      </c>
      <c r="L480" s="10"/>
      <c r="M480" s="3"/>
      <c r="N480" s="3"/>
      <c r="O480" s="3"/>
      <c r="P480" s="3"/>
      <c r="Q480" s="3"/>
      <c r="R480" s="3"/>
    </row>
    <row r="481" spans="1:18" ht="11.25" customHeight="1">
      <c r="A481" s="64">
        <v>2012</v>
      </c>
      <c r="B481" s="15" t="str">
        <f t="shared" ref="B481:K481" si="137">B246</f>
        <v>-</v>
      </c>
      <c r="C481" s="15" t="str">
        <f t="shared" si="137"/>
        <v>-</v>
      </c>
      <c r="D481" s="15">
        <f t="shared" si="137"/>
        <v>484</v>
      </c>
      <c r="E481" s="15">
        <f t="shared" si="137"/>
        <v>1977</v>
      </c>
      <c r="F481" s="15">
        <f t="shared" si="137"/>
        <v>4678</v>
      </c>
      <c r="G481" s="15">
        <f t="shared" si="137"/>
        <v>6809</v>
      </c>
      <c r="H481" s="15">
        <f t="shared" si="137"/>
        <v>1201</v>
      </c>
      <c r="I481" s="15">
        <f t="shared" si="137"/>
        <v>3666</v>
      </c>
      <c r="J481" s="15" t="str">
        <f t="shared" si="137"/>
        <v>-</v>
      </c>
      <c r="K481" s="15">
        <f t="shared" si="137"/>
        <v>18815</v>
      </c>
      <c r="L481" s="10"/>
      <c r="M481" s="3"/>
      <c r="N481" s="3"/>
      <c r="O481" s="3"/>
      <c r="P481" s="3"/>
      <c r="Q481" s="3"/>
      <c r="R481" s="3"/>
    </row>
    <row r="482" spans="1:18" ht="11.25" customHeight="1">
      <c r="A482" s="64">
        <v>2013</v>
      </c>
      <c r="B482" s="15" t="str">
        <f t="shared" ref="B482:K482" si="138">B247</f>
        <v>-</v>
      </c>
      <c r="C482" s="15" t="str">
        <f t="shared" si="138"/>
        <v>-</v>
      </c>
      <c r="D482" s="15">
        <f t="shared" si="138"/>
        <v>289</v>
      </c>
      <c r="E482" s="15">
        <f t="shared" si="138"/>
        <v>2259</v>
      </c>
      <c r="F482" s="15">
        <f t="shared" si="138"/>
        <v>6658</v>
      </c>
      <c r="G482" s="15">
        <f t="shared" si="138"/>
        <v>7092</v>
      </c>
      <c r="H482" s="15">
        <f t="shared" si="138"/>
        <v>208</v>
      </c>
      <c r="I482" s="15">
        <f t="shared" si="138"/>
        <v>3547</v>
      </c>
      <c r="J482" s="15" t="str">
        <f t="shared" si="138"/>
        <v>-</v>
      </c>
      <c r="K482" s="15">
        <f t="shared" si="138"/>
        <v>20053</v>
      </c>
      <c r="L482" s="10"/>
      <c r="M482" s="3"/>
      <c r="N482" s="3"/>
      <c r="O482" s="3"/>
      <c r="P482" s="3"/>
      <c r="Q482" s="3"/>
      <c r="R482" s="3"/>
    </row>
    <row r="483" spans="1:18" ht="11.25" customHeight="1">
      <c r="A483" s="64">
        <v>2014</v>
      </c>
      <c r="B483" s="15" t="str">
        <f t="shared" ref="B483:K483" si="139">B248</f>
        <v>-</v>
      </c>
      <c r="C483" s="15" t="str">
        <f t="shared" si="139"/>
        <v>-</v>
      </c>
      <c r="D483" s="15">
        <f t="shared" si="139"/>
        <v>1437</v>
      </c>
      <c r="E483" s="15">
        <f t="shared" si="139"/>
        <v>1466</v>
      </c>
      <c r="F483" s="15">
        <f t="shared" si="139"/>
        <v>5557</v>
      </c>
      <c r="G483" s="15">
        <f t="shared" si="139"/>
        <v>3723</v>
      </c>
      <c r="H483" s="15">
        <f t="shared" si="139"/>
        <v>246</v>
      </c>
      <c r="I483" s="15">
        <f t="shared" si="139"/>
        <v>4639</v>
      </c>
      <c r="J483" s="15" t="str">
        <f t="shared" si="139"/>
        <v>-</v>
      </c>
      <c r="K483" s="15">
        <f t="shared" si="139"/>
        <v>17068</v>
      </c>
      <c r="L483" s="10"/>
      <c r="M483" s="3"/>
      <c r="N483" s="3"/>
      <c r="O483" s="3"/>
      <c r="P483" s="3"/>
      <c r="Q483" s="3"/>
      <c r="R483" s="3"/>
    </row>
    <row r="484" spans="1:18" ht="11.25" customHeight="1">
      <c r="A484" s="64">
        <v>2015</v>
      </c>
      <c r="B484" s="15" t="str">
        <f t="shared" ref="B484:K484" si="140">B249</f>
        <v>-</v>
      </c>
      <c r="C484" s="15" t="str">
        <f t="shared" si="140"/>
        <v>-</v>
      </c>
      <c r="D484" s="15">
        <f t="shared" si="140"/>
        <v>305</v>
      </c>
      <c r="E484" s="15">
        <f t="shared" si="140"/>
        <v>424</v>
      </c>
      <c r="F484" s="15">
        <f t="shared" si="140"/>
        <v>1492</v>
      </c>
      <c r="G484" s="15">
        <f t="shared" si="140"/>
        <v>574</v>
      </c>
      <c r="H484" s="15">
        <f t="shared" si="140"/>
        <v>1120</v>
      </c>
      <c r="I484" s="15">
        <f t="shared" si="140"/>
        <v>5040</v>
      </c>
      <c r="J484" s="15" t="str">
        <f t="shared" si="140"/>
        <v>-</v>
      </c>
      <c r="K484" s="15">
        <f t="shared" si="140"/>
        <v>8955</v>
      </c>
      <c r="L484" s="10"/>
      <c r="M484" s="3"/>
      <c r="N484" s="3"/>
      <c r="O484" s="3"/>
      <c r="P484" s="3"/>
      <c r="Q484" s="3"/>
      <c r="R484" s="3"/>
    </row>
    <row r="485" spans="1:18" ht="11.25" customHeight="1">
      <c r="A485" s="64">
        <v>2016</v>
      </c>
      <c r="B485" s="15" t="str">
        <f t="shared" ref="B485:K485" si="141">B250</f>
        <v>-</v>
      </c>
      <c r="C485" s="15" t="str">
        <f t="shared" si="141"/>
        <v>-</v>
      </c>
      <c r="D485" s="15">
        <f t="shared" si="141"/>
        <v>44</v>
      </c>
      <c r="E485" s="15">
        <f t="shared" si="141"/>
        <v>467</v>
      </c>
      <c r="F485" s="15">
        <f t="shared" si="141"/>
        <v>717</v>
      </c>
      <c r="G485" s="15">
        <f t="shared" si="141"/>
        <v>190</v>
      </c>
      <c r="H485" s="15">
        <f t="shared" si="141"/>
        <v>898</v>
      </c>
      <c r="I485" s="15">
        <f t="shared" si="141"/>
        <v>1872</v>
      </c>
      <c r="J485" s="15" t="str">
        <f t="shared" si="141"/>
        <v>-</v>
      </c>
      <c r="K485" s="15">
        <f t="shared" si="141"/>
        <v>4188</v>
      </c>
      <c r="L485" s="10"/>
      <c r="M485" s="3"/>
      <c r="N485" s="3"/>
      <c r="O485" s="3"/>
      <c r="P485" s="3"/>
      <c r="Q485" s="3"/>
      <c r="R485" s="3"/>
    </row>
    <row r="486" spans="1:18" ht="11.25" customHeight="1">
      <c r="A486" s="64">
        <v>2017</v>
      </c>
      <c r="B486" s="15" t="str">
        <f t="shared" ref="B486:K486" si="142">B251</f>
        <v>-</v>
      </c>
      <c r="C486" s="15" t="str">
        <f t="shared" si="142"/>
        <v>-</v>
      </c>
      <c r="D486" s="15" t="str">
        <f t="shared" si="142"/>
        <v>-</v>
      </c>
      <c r="E486" s="15" t="str">
        <f t="shared" si="142"/>
        <v>-</v>
      </c>
      <c r="F486" s="15" t="str">
        <f t="shared" si="142"/>
        <v>-</v>
      </c>
      <c r="G486" s="15" t="str">
        <f t="shared" si="142"/>
        <v>-</v>
      </c>
      <c r="H486" s="15" t="str">
        <f t="shared" si="142"/>
        <v>-</v>
      </c>
      <c r="I486" s="15">
        <f t="shared" si="142"/>
        <v>2012</v>
      </c>
      <c r="J486" s="15" t="str">
        <f t="shared" si="142"/>
        <v>-</v>
      </c>
      <c r="K486" s="15">
        <f t="shared" si="142"/>
        <v>2012</v>
      </c>
      <c r="L486" s="10"/>
      <c r="M486" s="3"/>
      <c r="N486" s="3"/>
      <c r="O486" s="3"/>
      <c r="P486" s="3"/>
      <c r="Q486" s="3"/>
      <c r="R486" s="3"/>
    </row>
    <row r="487" spans="1:18" ht="11.25" customHeight="1">
      <c r="A487" s="64">
        <v>2018</v>
      </c>
      <c r="B487" s="15" t="str">
        <f t="shared" ref="B487:K487" si="143">B252</f>
        <v>-</v>
      </c>
      <c r="C487" s="15" t="str">
        <f t="shared" si="143"/>
        <v>-</v>
      </c>
      <c r="D487" s="15">
        <f t="shared" si="143"/>
        <v>508</v>
      </c>
      <c r="E487" s="15">
        <f t="shared" si="143"/>
        <v>1058</v>
      </c>
      <c r="F487" s="15">
        <f t="shared" si="143"/>
        <v>1398</v>
      </c>
      <c r="G487" s="15">
        <f t="shared" si="143"/>
        <v>1934</v>
      </c>
      <c r="H487" s="15" t="str">
        <f t="shared" si="143"/>
        <v>-</v>
      </c>
      <c r="I487" s="15">
        <f t="shared" si="143"/>
        <v>2102</v>
      </c>
      <c r="J487" s="15" t="str">
        <f t="shared" si="143"/>
        <v>-</v>
      </c>
      <c r="K487" s="15">
        <f t="shared" si="143"/>
        <v>7000</v>
      </c>
      <c r="L487" s="10"/>
      <c r="M487" s="3"/>
      <c r="N487" s="3"/>
      <c r="O487" s="3"/>
      <c r="P487" s="3"/>
      <c r="Q487" s="3"/>
      <c r="R487" s="3"/>
    </row>
    <row r="488" spans="1:18" ht="11.25" customHeight="1">
      <c r="A488" s="64">
        <v>2019</v>
      </c>
      <c r="B488" s="15" t="str">
        <f t="shared" ref="B488:K488" si="144">B253</f>
        <v>-</v>
      </c>
      <c r="C488" s="15" t="str">
        <f t="shared" si="144"/>
        <v>-</v>
      </c>
      <c r="D488" s="15">
        <f t="shared" si="144"/>
        <v>132</v>
      </c>
      <c r="E488" s="15">
        <f t="shared" si="144"/>
        <v>769</v>
      </c>
      <c r="F488" s="15">
        <f t="shared" si="144"/>
        <v>1797</v>
      </c>
      <c r="G488" s="15">
        <f t="shared" si="144"/>
        <v>1635</v>
      </c>
      <c r="H488" s="15">
        <f t="shared" si="144"/>
        <v>24</v>
      </c>
      <c r="I488" s="15" t="str">
        <f t="shared" si="144"/>
        <v>-</v>
      </c>
      <c r="J488" s="15" t="str">
        <f t="shared" si="144"/>
        <v>-</v>
      </c>
      <c r="K488" s="15">
        <f t="shared" si="144"/>
        <v>4357</v>
      </c>
      <c r="L488" s="10"/>
      <c r="M488" s="3"/>
      <c r="N488" s="3"/>
      <c r="O488" s="3"/>
      <c r="P488" s="3"/>
      <c r="Q488" s="3"/>
      <c r="R488" s="3"/>
    </row>
    <row r="489" spans="1:18" ht="11.25" customHeight="1">
      <c r="A489" s="64">
        <v>2020</v>
      </c>
      <c r="B489" s="15" t="str">
        <f t="shared" ref="B489:K489" si="145">B254</f>
        <v>-</v>
      </c>
      <c r="C489" s="15" t="str">
        <f t="shared" si="145"/>
        <v>-</v>
      </c>
      <c r="D489" s="15" t="str">
        <f t="shared" si="145"/>
        <v>-</v>
      </c>
      <c r="E489" s="15">
        <f t="shared" si="145"/>
        <v>1624</v>
      </c>
      <c r="F489" s="15">
        <f t="shared" si="145"/>
        <v>4046</v>
      </c>
      <c r="G489" s="15">
        <f t="shared" si="145"/>
        <v>587</v>
      </c>
      <c r="H489" s="15" t="str">
        <f t="shared" si="145"/>
        <v>-</v>
      </c>
      <c r="I489" s="15" t="str">
        <f t="shared" si="145"/>
        <v>-</v>
      </c>
      <c r="J489" s="15" t="str">
        <f t="shared" si="145"/>
        <v>-</v>
      </c>
      <c r="K489" s="15">
        <f t="shared" si="145"/>
        <v>6257</v>
      </c>
      <c r="L489" s="10"/>
      <c r="M489" s="3"/>
      <c r="N489" s="3"/>
      <c r="O489" s="3"/>
      <c r="P489" s="3"/>
      <c r="Q489" s="3"/>
      <c r="R489" s="3"/>
    </row>
    <row r="490" spans="1:18" ht="11.25" customHeight="1">
      <c r="A490" s="64">
        <v>2021</v>
      </c>
      <c r="B490" s="15" t="str">
        <f t="shared" ref="B490:K490" si="146">B255</f>
        <v>-</v>
      </c>
      <c r="C490" s="15" t="str">
        <f t="shared" si="146"/>
        <v>-</v>
      </c>
      <c r="D490" s="15" t="str">
        <f t="shared" si="146"/>
        <v>-</v>
      </c>
      <c r="E490" s="15">
        <f t="shared" si="146"/>
        <v>1965</v>
      </c>
      <c r="F490" s="15">
        <f t="shared" si="146"/>
        <v>2734</v>
      </c>
      <c r="G490" s="15">
        <f t="shared" si="146"/>
        <v>1154</v>
      </c>
      <c r="H490" s="15" t="str">
        <f t="shared" si="146"/>
        <v>-</v>
      </c>
      <c r="I490" s="15" t="str">
        <f t="shared" si="146"/>
        <v>-</v>
      </c>
      <c r="J490" s="15" t="str">
        <f t="shared" si="146"/>
        <v>-</v>
      </c>
      <c r="K490" s="15">
        <f t="shared" si="146"/>
        <v>5853</v>
      </c>
      <c r="L490" s="10"/>
      <c r="M490" s="3"/>
      <c r="N490" s="3"/>
      <c r="O490" s="3"/>
      <c r="P490" s="3"/>
      <c r="Q490" s="3"/>
      <c r="R490" s="3"/>
    </row>
    <row r="491" spans="1:18" ht="11.25" customHeight="1">
      <c r="A491" s="64">
        <v>2022</v>
      </c>
      <c r="B491" s="15" t="str">
        <f t="shared" ref="B491:K491" si="147">B256</f>
        <v>-</v>
      </c>
      <c r="C491" s="15" t="str">
        <f t="shared" si="147"/>
        <v>-</v>
      </c>
      <c r="D491" s="15" t="str">
        <f t="shared" si="147"/>
        <v>-</v>
      </c>
      <c r="E491" s="15">
        <f t="shared" si="147"/>
        <v>1376</v>
      </c>
      <c r="F491" s="15">
        <f t="shared" si="147"/>
        <v>1215</v>
      </c>
      <c r="G491" s="15">
        <f t="shared" si="147"/>
        <v>557</v>
      </c>
      <c r="H491" s="15">
        <f t="shared" si="147"/>
        <v>9</v>
      </c>
      <c r="I491" s="15" t="str">
        <f t="shared" si="147"/>
        <v>-</v>
      </c>
      <c r="J491" s="15" t="str">
        <f t="shared" si="147"/>
        <v>-</v>
      </c>
      <c r="K491" s="15">
        <f t="shared" si="147"/>
        <v>3157</v>
      </c>
      <c r="L491" s="10"/>
      <c r="M491" s="3"/>
      <c r="N491" s="3"/>
      <c r="O491" s="3"/>
      <c r="P491" s="3"/>
      <c r="Q491" s="3"/>
      <c r="R491" s="3"/>
    </row>
    <row r="492" spans="1:18" ht="11.25" customHeight="1">
      <c r="A492" s="64">
        <v>2023</v>
      </c>
      <c r="B492" s="15" t="str">
        <f t="shared" ref="B492:K493" si="148">B257</f>
        <v>-</v>
      </c>
      <c r="C492" s="15" t="str">
        <f t="shared" si="148"/>
        <v>-</v>
      </c>
      <c r="D492" s="15" t="str">
        <f t="shared" si="148"/>
        <v>-</v>
      </c>
      <c r="E492" s="15">
        <f t="shared" si="148"/>
        <v>172</v>
      </c>
      <c r="F492" s="15">
        <f t="shared" si="148"/>
        <v>126</v>
      </c>
      <c r="G492" s="15">
        <f t="shared" si="148"/>
        <v>50</v>
      </c>
      <c r="H492" s="15" t="str">
        <f t="shared" si="148"/>
        <v>-</v>
      </c>
      <c r="I492" s="15" t="str">
        <f t="shared" si="148"/>
        <v>-</v>
      </c>
      <c r="J492" s="15" t="str">
        <f t="shared" si="148"/>
        <v>-</v>
      </c>
      <c r="K492" s="15">
        <f t="shared" si="148"/>
        <v>348</v>
      </c>
      <c r="L492" s="10"/>
      <c r="M492" s="3"/>
      <c r="N492" s="3"/>
      <c r="O492" s="3"/>
      <c r="P492" s="3"/>
      <c r="Q492" s="3"/>
      <c r="R492" s="3"/>
    </row>
    <row r="493" spans="1:18" ht="11.25" customHeight="1">
      <c r="A493" s="64" t="s">
        <v>346</v>
      </c>
      <c r="B493" s="15" t="str">
        <f t="shared" si="148"/>
        <v>-</v>
      </c>
      <c r="C493" s="15" t="str">
        <f t="shared" si="148"/>
        <v>-</v>
      </c>
      <c r="D493" s="15">
        <f t="shared" si="148"/>
        <v>158</v>
      </c>
      <c r="E493" s="15">
        <f t="shared" si="148"/>
        <v>1080</v>
      </c>
      <c r="F493" s="15">
        <f t="shared" si="148"/>
        <v>1475</v>
      </c>
      <c r="G493" s="15">
        <f t="shared" si="148"/>
        <v>913</v>
      </c>
      <c r="H493" s="15" t="str">
        <f t="shared" si="148"/>
        <v>-</v>
      </c>
      <c r="I493" s="15" t="str">
        <f t="shared" si="148"/>
        <v>-</v>
      </c>
      <c r="J493" s="15" t="str">
        <f t="shared" si="148"/>
        <v>-</v>
      </c>
      <c r="K493" s="15">
        <f t="shared" si="148"/>
        <v>3626</v>
      </c>
      <c r="L493" s="10"/>
      <c r="M493" s="3"/>
      <c r="N493" s="3"/>
      <c r="O493" s="3"/>
      <c r="P493" s="3"/>
      <c r="Q493" s="3"/>
      <c r="R493" s="3"/>
    </row>
    <row r="494" spans="1:18" ht="11.25" customHeight="1">
      <c r="A494" s="68"/>
      <c r="B494" s="15"/>
      <c r="C494" s="15"/>
      <c r="D494" s="15"/>
      <c r="E494" s="15"/>
      <c r="F494" s="15"/>
      <c r="G494" s="15"/>
      <c r="H494" s="15"/>
      <c r="I494" s="15"/>
      <c r="J494" s="15"/>
      <c r="K494" s="15"/>
      <c r="L494" s="10"/>
      <c r="M494" s="3"/>
      <c r="N494" s="3"/>
      <c r="O494" s="3"/>
      <c r="P494" s="3"/>
      <c r="Q494" s="3"/>
      <c r="R494" s="3"/>
    </row>
    <row r="495" spans="1:18" ht="11.25" customHeight="1">
      <c r="A495" s="201" t="str">
        <f>A260</f>
        <v>South of Cape Falcon</v>
      </c>
      <c r="B495" s="15"/>
      <c r="C495" s="15"/>
      <c r="D495" s="15"/>
      <c r="E495" s="15"/>
      <c r="F495" s="15"/>
      <c r="G495" s="15"/>
      <c r="H495" s="15"/>
      <c r="I495" s="15"/>
      <c r="J495" s="15"/>
      <c r="K495" s="15"/>
      <c r="L495" s="10"/>
      <c r="M495" s="3"/>
      <c r="N495" s="3"/>
      <c r="O495" s="3"/>
      <c r="P495" s="3"/>
      <c r="Q495" s="3"/>
      <c r="R495" s="3"/>
    </row>
    <row r="496" spans="1:18" ht="11.25" customHeight="1">
      <c r="A496" s="68" t="s">
        <v>102</v>
      </c>
      <c r="B496" s="48" t="s">
        <v>15</v>
      </c>
      <c r="C496" s="48" t="s">
        <v>15</v>
      </c>
      <c r="D496" s="15">
        <f t="shared" ref="D496:K496" si="149">AVERAGE(D266:D270)</f>
        <v>4748.5</v>
      </c>
      <c r="E496" s="15">
        <f t="shared" si="149"/>
        <v>32267.333333333332</v>
      </c>
      <c r="F496" s="15">
        <f t="shared" si="149"/>
        <v>103968</v>
      </c>
      <c r="G496" s="15">
        <f t="shared" si="149"/>
        <v>64436.2</v>
      </c>
      <c r="H496" s="15">
        <f t="shared" si="149"/>
        <v>11898.6</v>
      </c>
      <c r="I496" s="15">
        <f t="shared" si="149"/>
        <v>3722.6</v>
      </c>
      <c r="J496" s="15">
        <f t="shared" si="149"/>
        <v>229.66666666666666</v>
      </c>
      <c r="K496" s="15">
        <f t="shared" si="149"/>
        <v>207322.4</v>
      </c>
      <c r="L496" s="10"/>
      <c r="M496" s="3"/>
      <c r="N496" s="3"/>
      <c r="O496" s="3"/>
      <c r="P496" s="3"/>
      <c r="Q496" s="3"/>
      <c r="R496" s="3"/>
    </row>
    <row r="497" spans="1:18" ht="11.25" customHeight="1">
      <c r="A497" s="68" t="s">
        <v>10</v>
      </c>
      <c r="B497" s="48" t="s">
        <v>15</v>
      </c>
      <c r="C497" s="48" t="s">
        <v>15</v>
      </c>
      <c r="D497" s="15">
        <f t="shared" ref="D497:K497" si="150">AVERAGE(D271:D275)</f>
        <v>3869.2</v>
      </c>
      <c r="E497" s="15">
        <f t="shared" si="150"/>
        <v>31503.599999999999</v>
      </c>
      <c r="F497" s="15">
        <f t="shared" si="150"/>
        <v>107291.6</v>
      </c>
      <c r="G497" s="15">
        <f t="shared" si="150"/>
        <v>64475</v>
      </c>
      <c r="H497" s="15">
        <f t="shared" si="150"/>
        <v>14269.8</v>
      </c>
      <c r="I497" s="15">
        <f t="shared" si="150"/>
        <v>5030</v>
      </c>
      <c r="J497" s="15" t="s">
        <v>63</v>
      </c>
      <c r="K497" s="15">
        <f t="shared" si="150"/>
        <v>223421.2</v>
      </c>
      <c r="L497" s="10"/>
      <c r="M497" s="3"/>
      <c r="N497" s="3"/>
      <c r="O497" s="3"/>
      <c r="P497" s="3"/>
      <c r="Q497" s="3"/>
      <c r="R497" s="3"/>
    </row>
    <row r="498" spans="1:18" ht="11.25" customHeight="1">
      <c r="A498" s="68" t="s">
        <v>11</v>
      </c>
      <c r="B498" s="48" t="s">
        <v>15</v>
      </c>
      <c r="C498" s="48" t="s">
        <v>15</v>
      </c>
      <c r="D498" s="15">
        <f>AVERAGE(D276:D280)</f>
        <v>4110</v>
      </c>
      <c r="E498" s="15">
        <f t="shared" ref="E498:K498" si="151">AVERAGE(E276:E280)</f>
        <v>16014.6</v>
      </c>
      <c r="F498" s="15">
        <f t="shared" si="151"/>
        <v>74255.666666666672</v>
      </c>
      <c r="G498" s="15">
        <f t="shared" si="151"/>
        <v>11675.6</v>
      </c>
      <c r="H498" s="15">
        <f t="shared" si="151"/>
        <v>6090.6</v>
      </c>
      <c r="I498" s="15">
        <f t="shared" si="151"/>
        <v>7129.666666666667</v>
      </c>
      <c r="J498" s="15">
        <f t="shared" si="151"/>
        <v>395.5</v>
      </c>
      <c r="K498" s="15">
        <f t="shared" si="151"/>
        <v>86880.2</v>
      </c>
      <c r="L498" s="10"/>
      <c r="M498" s="3"/>
      <c r="N498" s="3"/>
      <c r="O498" s="3"/>
      <c r="P498" s="3"/>
      <c r="Q498" s="3"/>
      <c r="R498" s="3"/>
    </row>
    <row r="499" spans="1:18" ht="11.25" customHeight="1">
      <c r="A499" s="68" t="s">
        <v>12</v>
      </c>
      <c r="B499" s="48" t="s">
        <v>15</v>
      </c>
      <c r="C499" s="48" t="s">
        <v>15</v>
      </c>
      <c r="D499" s="15">
        <f>AVERAGE(D281:D285)</f>
        <v>1885</v>
      </c>
      <c r="E499" s="15">
        <f t="shared" ref="E499:K499" si="152">AVERAGE(E281:E285)</f>
        <v>3618</v>
      </c>
      <c r="F499" s="15">
        <f t="shared" si="152"/>
        <v>11923</v>
      </c>
      <c r="G499" s="15">
        <f t="shared" si="152"/>
        <v>11221.4</v>
      </c>
      <c r="H499" s="15">
        <f t="shared" si="152"/>
        <v>5739.4</v>
      </c>
      <c r="I499" s="15">
        <f t="shared" si="152"/>
        <v>5699.2</v>
      </c>
      <c r="J499" s="15">
        <f t="shared" si="152"/>
        <v>169.5</v>
      </c>
      <c r="K499" s="15">
        <f t="shared" si="152"/>
        <v>40167.199999999997</v>
      </c>
      <c r="L499" s="10"/>
      <c r="M499" s="3"/>
      <c r="N499" s="3"/>
      <c r="O499" s="3"/>
      <c r="P499" s="3"/>
      <c r="Q499" s="3"/>
      <c r="R499" s="3"/>
    </row>
    <row r="500" spans="1:18" ht="11.25" customHeight="1">
      <c r="A500" s="64" t="s">
        <v>13</v>
      </c>
      <c r="B500" s="15">
        <f>AVERAGE(B286:B290)</f>
        <v>63</v>
      </c>
      <c r="C500" s="15">
        <f>AVERAGE(C286:C290)</f>
        <v>211.6</v>
      </c>
      <c r="D500" s="15">
        <f>AVERAGE(D286:D290)</f>
        <v>3122.8</v>
      </c>
      <c r="E500" s="15">
        <f>AVERAGE(E286:E290)</f>
        <v>15737.4</v>
      </c>
      <c r="F500" s="15">
        <f t="shared" ref="F500:K500" si="153">AVERAGE(F286:F290)</f>
        <v>40575.199999999997</v>
      </c>
      <c r="G500" s="15">
        <f t="shared" si="153"/>
        <v>23882.400000000001</v>
      </c>
      <c r="H500" s="15">
        <f t="shared" si="153"/>
        <v>11307.4</v>
      </c>
      <c r="I500" s="15">
        <f t="shared" si="153"/>
        <v>6514</v>
      </c>
      <c r="J500" s="15">
        <f t="shared" si="153"/>
        <v>182</v>
      </c>
      <c r="K500" s="15">
        <f t="shared" si="153"/>
        <v>101570.6</v>
      </c>
      <c r="L500" s="10"/>
      <c r="M500" s="3"/>
      <c r="N500" s="3"/>
      <c r="O500" s="3"/>
      <c r="P500" s="3"/>
      <c r="Q500" s="3"/>
      <c r="R500" s="3"/>
    </row>
    <row r="501" spans="1:18" ht="11.25" customHeight="1">
      <c r="A501" s="64" t="s">
        <v>14</v>
      </c>
      <c r="B501" s="15">
        <f>AVERAGE(B291:B295)</f>
        <v>30</v>
      </c>
      <c r="C501" s="15">
        <f t="shared" ref="C501:K501" si="154">AVERAGE(C291:C295)</f>
        <v>83.5</v>
      </c>
      <c r="D501" s="15">
        <f t="shared" si="154"/>
        <v>1330</v>
      </c>
      <c r="E501" s="15">
        <f t="shared" si="154"/>
        <v>5522.6</v>
      </c>
      <c r="F501" s="15">
        <f t="shared" si="154"/>
        <v>19284.8</v>
      </c>
      <c r="G501" s="15">
        <f t="shared" si="154"/>
        <v>17105.2</v>
      </c>
      <c r="H501" s="15">
        <f t="shared" si="154"/>
        <v>7006.8</v>
      </c>
      <c r="I501" s="15">
        <f t="shared" si="154"/>
        <v>4558.6000000000004</v>
      </c>
      <c r="J501" s="15">
        <f t="shared" si="154"/>
        <v>69</v>
      </c>
      <c r="K501" s="15">
        <f t="shared" si="154"/>
        <v>54349</v>
      </c>
      <c r="L501" s="10"/>
      <c r="M501" s="3"/>
      <c r="N501" s="3"/>
      <c r="O501" s="3"/>
      <c r="P501" s="3"/>
      <c r="Q501" s="3"/>
      <c r="R501" s="3"/>
    </row>
    <row r="502" spans="1:18" ht="11.25" customHeight="1">
      <c r="A502" s="64">
        <v>2011</v>
      </c>
      <c r="B502" s="15">
        <f t="shared" ref="B502:K502" si="155">B296</f>
        <v>22</v>
      </c>
      <c r="C502" s="15">
        <f t="shared" si="155"/>
        <v>75</v>
      </c>
      <c r="D502" s="15">
        <f t="shared" si="155"/>
        <v>826</v>
      </c>
      <c r="E502" s="15">
        <f t="shared" si="155"/>
        <v>3261</v>
      </c>
      <c r="F502" s="15">
        <f t="shared" si="155"/>
        <v>11024</v>
      </c>
      <c r="G502" s="15">
        <f t="shared" si="155"/>
        <v>11945</v>
      </c>
      <c r="H502" s="15">
        <f t="shared" si="155"/>
        <v>11207</v>
      </c>
      <c r="I502" s="15">
        <f t="shared" si="155"/>
        <v>2997</v>
      </c>
      <c r="J502" s="15">
        <f t="shared" si="155"/>
        <v>16</v>
      </c>
      <c r="K502" s="15">
        <f t="shared" si="155"/>
        <v>41373</v>
      </c>
      <c r="L502" s="10"/>
      <c r="M502" s="3"/>
      <c r="N502" s="3"/>
      <c r="O502" s="3"/>
      <c r="P502" s="3"/>
      <c r="Q502" s="3"/>
      <c r="R502" s="3"/>
    </row>
    <row r="503" spans="1:18" ht="11.25" customHeight="1">
      <c r="A503" s="64">
        <v>2012</v>
      </c>
      <c r="B503" s="15">
        <f t="shared" ref="B503:K503" si="156">B297</f>
        <v>23</v>
      </c>
      <c r="C503" s="15">
        <f t="shared" si="156"/>
        <v>380</v>
      </c>
      <c r="D503" s="15">
        <f t="shared" si="156"/>
        <v>2103</v>
      </c>
      <c r="E503" s="15">
        <f t="shared" si="156"/>
        <v>5757</v>
      </c>
      <c r="F503" s="15">
        <f t="shared" si="156"/>
        <v>14550</v>
      </c>
      <c r="G503" s="15">
        <f t="shared" si="156"/>
        <v>19331</v>
      </c>
      <c r="H503" s="15">
        <f t="shared" si="156"/>
        <v>14946</v>
      </c>
      <c r="I503" s="15">
        <f t="shared" si="156"/>
        <v>5371</v>
      </c>
      <c r="J503" s="15">
        <f t="shared" si="156"/>
        <v>18</v>
      </c>
      <c r="K503" s="15">
        <f t="shared" si="156"/>
        <v>62479</v>
      </c>
      <c r="L503" s="10"/>
      <c r="M503" s="3"/>
      <c r="N503" s="3"/>
      <c r="O503" s="3"/>
      <c r="P503" s="3"/>
      <c r="Q503" s="3"/>
      <c r="R503" s="3"/>
    </row>
    <row r="504" spans="1:18" ht="11.25" customHeight="1">
      <c r="A504" s="64">
        <v>2013</v>
      </c>
      <c r="B504" s="15">
        <f t="shared" ref="B504:K504" si="157">B298</f>
        <v>479</v>
      </c>
      <c r="C504" s="15">
        <f t="shared" si="157"/>
        <v>693</v>
      </c>
      <c r="D504" s="15">
        <f t="shared" si="157"/>
        <v>1206</v>
      </c>
      <c r="E504" s="15">
        <f t="shared" si="157"/>
        <v>6235</v>
      </c>
      <c r="F504" s="15">
        <f t="shared" si="157"/>
        <v>17880</v>
      </c>
      <c r="G504" s="15">
        <f t="shared" si="157"/>
        <v>33119</v>
      </c>
      <c r="H504" s="15">
        <f t="shared" si="157"/>
        <v>12032</v>
      </c>
      <c r="I504" s="15">
        <f t="shared" si="157"/>
        <v>7761</v>
      </c>
      <c r="J504" s="15" t="str">
        <f t="shared" si="157"/>
        <v>--</v>
      </c>
      <c r="K504" s="15">
        <f t="shared" si="157"/>
        <v>79405</v>
      </c>
      <c r="L504" s="10"/>
      <c r="M504" s="3"/>
      <c r="N504" s="3"/>
      <c r="O504" s="3"/>
      <c r="P504" s="3"/>
      <c r="Q504" s="3"/>
      <c r="R504" s="3"/>
    </row>
    <row r="505" spans="1:18" ht="11.25" customHeight="1">
      <c r="A505" s="64">
        <v>2014</v>
      </c>
      <c r="B505" s="15">
        <f t="shared" ref="B505:K505" si="158">B299</f>
        <v>87</v>
      </c>
      <c r="C505" s="15">
        <f t="shared" si="158"/>
        <v>136</v>
      </c>
      <c r="D505" s="15">
        <f t="shared" si="158"/>
        <v>3672</v>
      </c>
      <c r="E505" s="15">
        <f t="shared" si="158"/>
        <v>6717</v>
      </c>
      <c r="F505" s="15">
        <f t="shared" si="158"/>
        <v>38359</v>
      </c>
      <c r="G505" s="15">
        <f t="shared" si="158"/>
        <v>29586</v>
      </c>
      <c r="H505" s="15">
        <f t="shared" si="158"/>
        <v>24634</v>
      </c>
      <c r="I505" s="15">
        <f t="shared" si="158"/>
        <v>6060</v>
      </c>
      <c r="J505" s="15" t="str">
        <f t="shared" si="158"/>
        <v>--</v>
      </c>
      <c r="K505" s="15">
        <f t="shared" si="158"/>
        <v>109251</v>
      </c>
      <c r="L505" s="10"/>
      <c r="M505" s="3"/>
      <c r="N505" s="3"/>
      <c r="O505" s="3"/>
      <c r="P505" s="3"/>
      <c r="Q505" s="3"/>
      <c r="R505" s="3"/>
    </row>
    <row r="506" spans="1:18" ht="11.25" customHeight="1">
      <c r="A506" s="64">
        <v>2015</v>
      </c>
      <c r="B506" s="15">
        <f t="shared" ref="B506:K506" si="159">B300</f>
        <v>60</v>
      </c>
      <c r="C506" s="15">
        <f t="shared" si="159"/>
        <v>152</v>
      </c>
      <c r="D506" s="15">
        <f t="shared" si="159"/>
        <v>1687</v>
      </c>
      <c r="E506" s="15">
        <f t="shared" si="159"/>
        <v>2774</v>
      </c>
      <c r="F506" s="15">
        <f t="shared" si="159"/>
        <v>19517</v>
      </c>
      <c r="G506" s="15">
        <f t="shared" si="159"/>
        <v>8100</v>
      </c>
      <c r="H506" s="15">
        <f t="shared" si="159"/>
        <v>17706</v>
      </c>
      <c r="I506" s="15">
        <f t="shared" si="159"/>
        <v>7414</v>
      </c>
      <c r="J506" s="15" t="str">
        <f t="shared" si="159"/>
        <v>--</v>
      </c>
      <c r="K506" s="15">
        <f t="shared" si="159"/>
        <v>57410</v>
      </c>
      <c r="L506" s="10"/>
      <c r="M506" s="3"/>
      <c r="N506" s="3"/>
      <c r="O506" s="3"/>
      <c r="P506" s="3"/>
      <c r="Q506" s="3"/>
      <c r="R506" s="3"/>
    </row>
    <row r="507" spans="1:18" ht="11.25" customHeight="1">
      <c r="A507" s="64">
        <v>2016</v>
      </c>
      <c r="B507" s="15">
        <f t="shared" ref="B507:K507" si="160">B301</f>
        <v>82</v>
      </c>
      <c r="C507" s="15">
        <f t="shared" si="160"/>
        <v>18</v>
      </c>
      <c r="D507" s="15">
        <f t="shared" si="160"/>
        <v>1081</v>
      </c>
      <c r="E507" s="15">
        <f t="shared" si="160"/>
        <v>3266</v>
      </c>
      <c r="F507" s="15">
        <f t="shared" si="160"/>
        <v>7099</v>
      </c>
      <c r="G507" s="15">
        <f t="shared" si="160"/>
        <v>5025</v>
      </c>
      <c r="H507" s="15">
        <f t="shared" si="160"/>
        <v>15477</v>
      </c>
      <c r="I507" s="15">
        <f t="shared" si="160"/>
        <v>2484</v>
      </c>
      <c r="J507" s="15" t="str">
        <f t="shared" si="160"/>
        <v>--</v>
      </c>
      <c r="K507" s="15">
        <f t="shared" si="160"/>
        <v>34532</v>
      </c>
      <c r="L507" s="10"/>
      <c r="M507" s="3"/>
      <c r="N507" s="3"/>
      <c r="O507" s="3"/>
      <c r="P507" s="3"/>
      <c r="Q507" s="3"/>
      <c r="R507" s="3"/>
    </row>
    <row r="508" spans="1:18" ht="11.25" customHeight="1">
      <c r="A508" s="64">
        <v>2017</v>
      </c>
      <c r="B508" s="15">
        <f t="shared" ref="B508:K508" si="161">B302</f>
        <v>17</v>
      </c>
      <c r="C508" s="15">
        <f t="shared" si="161"/>
        <v>60</v>
      </c>
      <c r="D508" s="15">
        <f t="shared" si="161"/>
        <v>500</v>
      </c>
      <c r="E508" s="15">
        <f t="shared" si="161"/>
        <v>1916</v>
      </c>
      <c r="F508" s="15">
        <f t="shared" si="161"/>
        <v>10057</v>
      </c>
      <c r="G508" s="15">
        <f t="shared" si="161"/>
        <v>9383</v>
      </c>
      <c r="H508" s="15">
        <f t="shared" si="161"/>
        <v>9343</v>
      </c>
      <c r="I508" s="15">
        <f t="shared" si="161"/>
        <v>2465</v>
      </c>
      <c r="J508" s="15" t="str">
        <f t="shared" si="161"/>
        <v>--</v>
      </c>
      <c r="K508" s="15">
        <f t="shared" si="161"/>
        <v>33741</v>
      </c>
      <c r="L508" s="10"/>
      <c r="M508" s="3"/>
      <c r="N508" s="3"/>
      <c r="O508" s="3"/>
      <c r="P508" s="3"/>
      <c r="Q508" s="3"/>
      <c r="R508" s="3"/>
    </row>
    <row r="509" spans="1:18" ht="11.25" customHeight="1">
      <c r="A509" s="64">
        <v>2018</v>
      </c>
      <c r="B509" s="15">
        <f t="shared" ref="B509:K509" si="162">B303</f>
        <v>54</v>
      </c>
      <c r="C509" s="15">
        <f t="shared" si="162"/>
        <v>19</v>
      </c>
      <c r="D509" s="15">
        <f t="shared" si="162"/>
        <v>1165</v>
      </c>
      <c r="E509" s="15">
        <f t="shared" si="162"/>
        <v>2180</v>
      </c>
      <c r="F509" s="15">
        <f t="shared" si="162"/>
        <v>10964</v>
      </c>
      <c r="G509" s="15">
        <f t="shared" si="162"/>
        <v>24153</v>
      </c>
      <c r="H509" s="15">
        <f t="shared" si="162"/>
        <v>14596</v>
      </c>
      <c r="I509" s="15">
        <f t="shared" si="162"/>
        <v>3001</v>
      </c>
      <c r="J509" s="15" t="str">
        <f t="shared" si="162"/>
        <v>--</v>
      </c>
      <c r="K509" s="15">
        <f t="shared" si="162"/>
        <v>56132</v>
      </c>
      <c r="L509" s="10"/>
      <c r="M509" s="3"/>
      <c r="N509" s="3"/>
      <c r="O509" s="3"/>
      <c r="P509" s="3"/>
      <c r="Q509" s="3"/>
      <c r="R509" s="3"/>
    </row>
    <row r="510" spans="1:18" ht="11.25" customHeight="1">
      <c r="A510" s="64">
        <v>2019</v>
      </c>
      <c r="B510" s="15">
        <f t="shared" ref="B510:K510" si="163">B304</f>
        <v>43</v>
      </c>
      <c r="C510" s="15">
        <f t="shared" si="163"/>
        <v>8</v>
      </c>
      <c r="D510" s="15">
        <f t="shared" si="163"/>
        <v>542</v>
      </c>
      <c r="E510" s="15">
        <f t="shared" si="163"/>
        <v>7042</v>
      </c>
      <c r="F510" s="15">
        <f t="shared" si="163"/>
        <v>34182</v>
      </c>
      <c r="G510" s="15">
        <f t="shared" si="163"/>
        <v>26459</v>
      </c>
      <c r="H510" s="15">
        <f t="shared" si="163"/>
        <v>9684</v>
      </c>
      <c r="I510" s="15">
        <f t="shared" si="163"/>
        <v>1581</v>
      </c>
      <c r="J510" s="15" t="str">
        <f t="shared" si="163"/>
        <v>-</v>
      </c>
      <c r="K510" s="15">
        <f t="shared" si="163"/>
        <v>79541</v>
      </c>
      <c r="L510" s="10"/>
      <c r="M510" s="3"/>
      <c r="N510" s="3"/>
      <c r="O510" s="3"/>
      <c r="P510" s="3"/>
      <c r="Q510" s="3"/>
      <c r="R510" s="3"/>
    </row>
    <row r="511" spans="1:18" ht="11.25" customHeight="1">
      <c r="A511" s="64">
        <v>2020</v>
      </c>
      <c r="B511" s="15">
        <f t="shared" ref="B511:K511" si="164">B305</f>
        <v>11</v>
      </c>
      <c r="C511" s="15">
        <f t="shared" si="164"/>
        <v>112</v>
      </c>
      <c r="D511" s="15">
        <f t="shared" si="164"/>
        <v>292</v>
      </c>
      <c r="E511" s="15">
        <f t="shared" si="164"/>
        <v>2273</v>
      </c>
      <c r="F511" s="15">
        <f t="shared" si="164"/>
        <v>25253</v>
      </c>
      <c r="G511" s="15">
        <f t="shared" si="164"/>
        <v>12556</v>
      </c>
      <c r="H511" s="15">
        <f t="shared" si="164"/>
        <v>11346</v>
      </c>
      <c r="I511" s="15">
        <f t="shared" si="164"/>
        <v>1714</v>
      </c>
      <c r="J511" s="15" t="str">
        <f t="shared" si="164"/>
        <v>-</v>
      </c>
      <c r="K511" s="15">
        <f t="shared" si="164"/>
        <v>53557</v>
      </c>
      <c r="L511" s="10"/>
      <c r="M511" s="3"/>
      <c r="N511" s="3"/>
      <c r="O511" s="3"/>
      <c r="P511" s="3"/>
      <c r="Q511" s="3"/>
      <c r="R511" s="3"/>
    </row>
    <row r="512" spans="1:18" ht="11.25" customHeight="1">
      <c r="A512" s="64">
        <v>2021</v>
      </c>
      <c r="B512" s="15">
        <f t="shared" ref="B512:K512" si="165">B306</f>
        <v>23</v>
      </c>
      <c r="C512" s="15">
        <f t="shared" si="165"/>
        <v>571</v>
      </c>
      <c r="D512" s="15">
        <f t="shared" si="165"/>
        <v>845</v>
      </c>
      <c r="E512" s="15">
        <f t="shared" si="165"/>
        <v>6693</v>
      </c>
      <c r="F512" s="15">
        <f t="shared" si="165"/>
        <v>36897</v>
      </c>
      <c r="G512" s="15">
        <f t="shared" si="165"/>
        <v>27121</v>
      </c>
      <c r="H512" s="15">
        <f t="shared" si="165"/>
        <v>13474</v>
      </c>
      <c r="I512" s="15">
        <f t="shared" si="165"/>
        <v>202</v>
      </c>
      <c r="J512" s="15" t="str">
        <f t="shared" si="165"/>
        <v>-</v>
      </c>
      <c r="K512" s="15">
        <f t="shared" si="165"/>
        <v>85826</v>
      </c>
      <c r="L512" s="10"/>
      <c r="M512" s="3"/>
      <c r="N512" s="3"/>
      <c r="O512" s="3"/>
      <c r="P512" s="3"/>
      <c r="Q512" s="3"/>
      <c r="R512" s="3"/>
    </row>
    <row r="513" spans="1:18" ht="11.25" customHeight="1">
      <c r="A513" s="64">
        <v>2022</v>
      </c>
      <c r="B513" s="15">
        <f t="shared" ref="B513:K513" si="166">B307</f>
        <v>93</v>
      </c>
      <c r="C513" s="15">
        <f t="shared" si="166"/>
        <v>343</v>
      </c>
      <c r="D513" s="15">
        <f t="shared" si="166"/>
        <v>747</v>
      </c>
      <c r="E513" s="15">
        <f t="shared" si="166"/>
        <v>8459</v>
      </c>
      <c r="F513" s="15">
        <f t="shared" si="166"/>
        <v>29176</v>
      </c>
      <c r="G513" s="15">
        <f t="shared" si="166"/>
        <v>18399</v>
      </c>
      <c r="H513" s="15">
        <f t="shared" si="166"/>
        <v>21405</v>
      </c>
      <c r="I513" s="15">
        <f t="shared" si="166"/>
        <v>859</v>
      </c>
      <c r="J513" s="15" t="str">
        <f t="shared" si="166"/>
        <v>-</v>
      </c>
      <c r="K513" s="15">
        <f t="shared" si="166"/>
        <v>79481</v>
      </c>
      <c r="L513" s="10"/>
      <c r="M513" s="3"/>
      <c r="N513" s="3"/>
      <c r="O513" s="3"/>
      <c r="P513" s="3"/>
      <c r="Q513" s="3"/>
      <c r="R513" s="3"/>
    </row>
    <row r="514" spans="1:18" ht="11.25" customHeight="1">
      <c r="A514" s="64">
        <v>2023</v>
      </c>
      <c r="B514" s="15" t="str">
        <f t="shared" ref="B514:K515" si="167">B308</f>
        <v>-</v>
      </c>
      <c r="C514" s="15" t="str">
        <f t="shared" si="167"/>
        <v>-</v>
      </c>
      <c r="D514" s="15">
        <f t="shared" si="167"/>
        <v>7</v>
      </c>
      <c r="E514" s="15">
        <f t="shared" si="167"/>
        <v>2068</v>
      </c>
      <c r="F514" s="15">
        <f t="shared" si="167"/>
        <v>20700</v>
      </c>
      <c r="G514" s="15">
        <f t="shared" si="167"/>
        <v>14624</v>
      </c>
      <c r="H514" s="15">
        <f t="shared" si="167"/>
        <v>22586</v>
      </c>
      <c r="I514" s="15">
        <f t="shared" si="167"/>
        <v>308</v>
      </c>
      <c r="J514" s="15" t="str">
        <f t="shared" si="167"/>
        <v>-</v>
      </c>
      <c r="K514" s="15">
        <f t="shared" si="167"/>
        <v>60293</v>
      </c>
      <c r="L514" s="10"/>
      <c r="M514" s="3"/>
      <c r="N514" s="3"/>
      <c r="O514" s="3"/>
      <c r="P514" s="3"/>
      <c r="Q514" s="3"/>
      <c r="R514" s="3"/>
    </row>
    <row r="515" spans="1:18" ht="11.25" customHeight="1">
      <c r="A515" s="64" t="s">
        <v>346</v>
      </c>
      <c r="B515" s="15">
        <f t="shared" si="167"/>
        <v>57</v>
      </c>
      <c r="C515" s="15">
        <f t="shared" si="167"/>
        <v>289</v>
      </c>
      <c r="D515" s="15">
        <f t="shared" si="167"/>
        <v>1271</v>
      </c>
      <c r="E515" s="15">
        <f t="shared" si="167"/>
        <v>4575</v>
      </c>
      <c r="F515" s="15">
        <f t="shared" si="167"/>
        <v>13292</v>
      </c>
      <c r="G515" s="15">
        <f t="shared" si="167"/>
        <v>25020</v>
      </c>
      <c r="H515" s="15">
        <f t="shared" si="167"/>
        <v>19354</v>
      </c>
      <c r="I515" s="15">
        <f t="shared" si="167"/>
        <v>796</v>
      </c>
      <c r="J515" s="15" t="str">
        <f t="shared" si="167"/>
        <v>-</v>
      </c>
      <c r="K515" s="15">
        <f t="shared" si="167"/>
        <v>64654</v>
      </c>
      <c r="L515" s="10"/>
      <c r="M515" s="3"/>
      <c r="N515" s="3"/>
      <c r="O515" s="3"/>
      <c r="P515" s="3"/>
      <c r="Q515" s="3"/>
      <c r="R515" s="3"/>
    </row>
    <row r="516" spans="1:18" ht="11.25" customHeight="1">
      <c r="A516" s="68"/>
      <c r="B516" s="15"/>
      <c r="C516" s="15"/>
      <c r="D516" s="15"/>
      <c r="E516" s="15"/>
      <c r="F516" s="15"/>
      <c r="G516" s="15"/>
      <c r="H516" s="15"/>
      <c r="I516" s="15"/>
      <c r="J516" s="15"/>
      <c r="K516" s="15"/>
      <c r="L516" s="6"/>
      <c r="M516" s="6"/>
      <c r="N516" s="6"/>
      <c r="O516" s="6"/>
      <c r="P516" s="6"/>
      <c r="Q516" s="6"/>
      <c r="R516" s="6"/>
    </row>
    <row r="517" spans="1:18" ht="11.25" customHeight="1">
      <c r="A517" s="299" t="s">
        <v>119</v>
      </c>
      <c r="B517" s="299"/>
      <c r="C517" s="299"/>
      <c r="D517" s="299"/>
      <c r="E517" s="299"/>
      <c r="F517" s="299"/>
      <c r="G517" s="299"/>
      <c r="H517" s="299"/>
      <c r="I517" s="299"/>
      <c r="J517" s="299"/>
      <c r="K517" s="299"/>
      <c r="L517" s="6"/>
      <c r="M517" s="6"/>
      <c r="N517" s="6"/>
      <c r="O517" s="6"/>
      <c r="P517" s="6"/>
      <c r="Q517" s="6"/>
      <c r="R517" s="6"/>
    </row>
    <row r="518" spans="1:18" ht="11.25" customHeight="1">
      <c r="A518" s="69" t="s">
        <v>96</v>
      </c>
      <c r="B518" s="202" t="s">
        <v>61</v>
      </c>
      <c r="C518" s="202" t="s">
        <v>20</v>
      </c>
      <c r="D518" s="202" t="s">
        <v>21</v>
      </c>
      <c r="E518" s="202" t="s">
        <v>22</v>
      </c>
      <c r="F518" s="202" t="s">
        <v>23</v>
      </c>
      <c r="G518" s="202" t="s">
        <v>24</v>
      </c>
      <c r="H518" s="202" t="s">
        <v>25</v>
      </c>
      <c r="I518" s="202" t="s">
        <v>26</v>
      </c>
      <c r="J518" s="202" t="s">
        <v>62</v>
      </c>
      <c r="K518" s="202" t="s">
        <v>8</v>
      </c>
      <c r="L518" s="6"/>
      <c r="M518" s="6"/>
      <c r="N518" s="6"/>
      <c r="O518" s="6"/>
      <c r="P518" s="6"/>
      <c r="Q518" s="6"/>
      <c r="R518" s="6"/>
    </row>
    <row r="519" spans="1:18" ht="11.25" customHeight="1">
      <c r="A519" s="201" t="str">
        <f>A311</f>
        <v>Total All Areas</v>
      </c>
      <c r="B519" s="15"/>
      <c r="C519" s="15"/>
      <c r="D519" s="15"/>
      <c r="E519" s="15"/>
      <c r="F519" s="15"/>
      <c r="G519" s="15"/>
      <c r="H519" s="15"/>
      <c r="I519" s="15"/>
      <c r="J519" s="15"/>
      <c r="K519" s="15"/>
      <c r="L519" s="10"/>
      <c r="M519" s="3"/>
      <c r="N519" s="3"/>
      <c r="O519" s="3"/>
      <c r="P519" s="3"/>
      <c r="Q519" s="3"/>
      <c r="R519" s="3"/>
    </row>
    <row r="520" spans="1:18" ht="11.25" customHeight="1">
      <c r="A520" s="68" t="s">
        <v>102</v>
      </c>
      <c r="B520" s="48" t="s">
        <v>15</v>
      </c>
      <c r="C520" s="48" t="s">
        <v>15</v>
      </c>
      <c r="D520" s="15">
        <f t="shared" ref="D520:K520" si="168">AVERAGE(D317:D321)</f>
        <v>4992.75</v>
      </c>
      <c r="E520" s="15">
        <f t="shared" si="168"/>
        <v>27469.25</v>
      </c>
      <c r="F520" s="15">
        <f t="shared" si="168"/>
        <v>115804.6</v>
      </c>
      <c r="G520" s="15">
        <f t="shared" si="168"/>
        <v>74333.600000000006</v>
      </c>
      <c r="H520" s="15">
        <f t="shared" si="168"/>
        <v>13575.4</v>
      </c>
      <c r="I520" s="15">
        <f t="shared" si="168"/>
        <v>3722.6</v>
      </c>
      <c r="J520" s="15">
        <f t="shared" si="168"/>
        <v>229.66666666666666</v>
      </c>
      <c r="K520" s="15">
        <f t="shared" si="168"/>
        <v>233543.6</v>
      </c>
      <c r="L520" s="10"/>
      <c r="M520" s="3"/>
      <c r="N520" s="3"/>
      <c r="O520" s="3"/>
      <c r="P520" s="3"/>
      <c r="Q520" s="3"/>
      <c r="R520" s="3"/>
    </row>
    <row r="521" spans="1:18" ht="11.25" customHeight="1">
      <c r="A521" s="68" t="s">
        <v>10</v>
      </c>
      <c r="B521" s="48" t="s">
        <v>15</v>
      </c>
      <c r="C521" s="48" t="s">
        <v>15</v>
      </c>
      <c r="D521" s="15">
        <f t="shared" ref="D521:K521" si="169">AVERAGE(D322:D326)</f>
        <v>3898.4</v>
      </c>
      <c r="E521" s="15">
        <f t="shared" si="169"/>
        <v>32391.8</v>
      </c>
      <c r="F521" s="15">
        <f t="shared" si="169"/>
        <v>116182</v>
      </c>
      <c r="G521" s="15">
        <f t="shared" si="169"/>
        <v>72122.399999999994</v>
      </c>
      <c r="H521" s="15">
        <f t="shared" si="169"/>
        <v>14554.4</v>
      </c>
      <c r="I521" s="15">
        <f t="shared" si="169"/>
        <v>5030</v>
      </c>
      <c r="J521" s="15" t="s">
        <v>63</v>
      </c>
      <c r="K521" s="15">
        <f t="shared" si="169"/>
        <v>241161</v>
      </c>
      <c r="L521" s="10"/>
      <c r="M521" s="3"/>
      <c r="N521" s="3"/>
      <c r="O521" s="3"/>
      <c r="P521" s="3"/>
      <c r="Q521" s="3"/>
      <c r="R521" s="3"/>
    </row>
    <row r="522" spans="1:18" ht="11.25" customHeight="1">
      <c r="A522" s="68" t="s">
        <v>11</v>
      </c>
      <c r="B522" s="48" t="s">
        <v>15</v>
      </c>
      <c r="C522" s="48" t="s">
        <v>15</v>
      </c>
      <c r="D522" s="15">
        <f>AVERAGE(D327:D331)</f>
        <v>4110</v>
      </c>
      <c r="E522" s="15">
        <f t="shared" ref="E522:K522" si="170">AVERAGE(E327:E331)</f>
        <v>16313.8</v>
      </c>
      <c r="F522" s="15">
        <f t="shared" si="170"/>
        <v>62372.25</v>
      </c>
      <c r="G522" s="15">
        <f t="shared" si="170"/>
        <v>17031.8</v>
      </c>
      <c r="H522" s="15">
        <f t="shared" si="170"/>
        <v>7757.4</v>
      </c>
      <c r="I522" s="15">
        <f t="shared" si="170"/>
        <v>7129.666666666667</v>
      </c>
      <c r="J522" s="15">
        <f t="shared" si="170"/>
        <v>395.5</v>
      </c>
      <c r="K522" s="15">
        <f t="shared" si="170"/>
        <v>99546.8</v>
      </c>
      <c r="L522" s="10"/>
      <c r="M522" s="3"/>
      <c r="N522" s="3"/>
      <c r="O522" s="3"/>
      <c r="P522" s="3"/>
      <c r="Q522" s="3"/>
      <c r="R522" s="3"/>
    </row>
    <row r="523" spans="1:18" ht="11.25" customHeight="1">
      <c r="A523" s="68" t="s">
        <v>12</v>
      </c>
      <c r="B523" s="48" t="s">
        <v>15</v>
      </c>
      <c r="C523" s="48" t="s">
        <v>15</v>
      </c>
      <c r="D523" s="15">
        <f>AVERAGE(D332:D336)</f>
        <v>1885</v>
      </c>
      <c r="E523" s="15">
        <f t="shared" ref="E523:K523" si="171">AVERAGE(E332:E336)</f>
        <v>3618</v>
      </c>
      <c r="F523" s="15">
        <f t="shared" si="171"/>
        <v>13888.4</v>
      </c>
      <c r="G523" s="15">
        <f t="shared" si="171"/>
        <v>14130.2</v>
      </c>
      <c r="H523" s="15">
        <f t="shared" si="171"/>
        <v>6307.2</v>
      </c>
      <c r="I523" s="15">
        <f t="shared" si="171"/>
        <v>5699.2</v>
      </c>
      <c r="J523" s="15">
        <f t="shared" si="171"/>
        <v>169.5</v>
      </c>
      <c r="K523" s="15">
        <f t="shared" si="171"/>
        <v>45609.2</v>
      </c>
      <c r="L523" s="10"/>
      <c r="M523" s="3"/>
      <c r="N523" s="3"/>
      <c r="O523" s="3"/>
      <c r="P523" s="3"/>
      <c r="Q523" s="3"/>
      <c r="R523" s="3"/>
    </row>
    <row r="524" spans="1:18" ht="11.25" customHeight="1">
      <c r="A524" s="64" t="s">
        <v>13</v>
      </c>
      <c r="B524" s="15">
        <f>AVERAGE(B337:B341)</f>
        <v>63</v>
      </c>
      <c r="C524" s="15">
        <f>AVERAGE(C337:C341)</f>
        <v>211.6</v>
      </c>
      <c r="D524" s="15">
        <f>AVERAGE(D337:D341)</f>
        <v>3153.8</v>
      </c>
      <c r="E524" s="15">
        <f t="shared" ref="E524:K524" si="172">AVERAGE(E337:E341)</f>
        <v>15893.2</v>
      </c>
      <c r="F524" s="15">
        <f t="shared" si="172"/>
        <v>45363</v>
      </c>
      <c r="G524" s="15">
        <f t="shared" si="172"/>
        <v>34140.199999999997</v>
      </c>
      <c r="H524" s="15">
        <f t="shared" si="172"/>
        <v>13348.4</v>
      </c>
      <c r="I524" s="15">
        <f t="shared" si="172"/>
        <v>6515.2</v>
      </c>
      <c r="J524" s="15">
        <f t="shared" si="172"/>
        <v>182</v>
      </c>
      <c r="K524" s="15">
        <f t="shared" si="172"/>
        <v>118845.2</v>
      </c>
      <c r="L524" s="10"/>
      <c r="M524" s="3"/>
      <c r="N524" s="3"/>
      <c r="O524" s="3"/>
      <c r="P524" s="3"/>
      <c r="Q524" s="3"/>
      <c r="R524" s="3"/>
    </row>
    <row r="525" spans="1:18" ht="11.25" customHeight="1">
      <c r="A525" s="64" t="s">
        <v>14</v>
      </c>
      <c r="B525" s="15">
        <f>AVERAGE(B342:B346)</f>
        <v>30</v>
      </c>
      <c r="C525" s="15">
        <f t="shared" ref="C525:K525" si="173">AVERAGE(C342:C346)</f>
        <v>83.5</v>
      </c>
      <c r="D525" s="15">
        <f t="shared" si="173"/>
        <v>1014</v>
      </c>
      <c r="E525" s="15">
        <f t="shared" si="173"/>
        <v>5700.4</v>
      </c>
      <c r="F525" s="15">
        <f t="shared" si="173"/>
        <v>22093.4</v>
      </c>
      <c r="G525" s="15">
        <f t="shared" si="173"/>
        <v>22863.8</v>
      </c>
      <c r="H525" s="15">
        <f t="shared" si="173"/>
        <v>7586.2</v>
      </c>
      <c r="I525" s="15">
        <f t="shared" si="173"/>
        <v>4558.6000000000004</v>
      </c>
      <c r="J525" s="15">
        <f t="shared" si="173"/>
        <v>69</v>
      </c>
      <c r="K525" s="15">
        <f t="shared" si="173"/>
        <v>63686.6</v>
      </c>
      <c r="L525" s="10"/>
      <c r="M525" s="3"/>
      <c r="N525" s="3"/>
      <c r="O525" s="3"/>
      <c r="P525" s="3"/>
      <c r="Q525" s="3"/>
      <c r="R525" s="3"/>
    </row>
    <row r="526" spans="1:18" ht="11.25" customHeight="1">
      <c r="A526" s="64">
        <v>2011</v>
      </c>
      <c r="B526" s="15">
        <f t="shared" ref="B526:K526" si="174">B347</f>
        <v>22</v>
      </c>
      <c r="C526" s="15">
        <f t="shared" si="174"/>
        <v>75</v>
      </c>
      <c r="D526" s="15">
        <f t="shared" si="174"/>
        <v>826</v>
      </c>
      <c r="E526" s="15">
        <f t="shared" si="174"/>
        <v>3720</v>
      </c>
      <c r="F526" s="15">
        <f t="shared" si="174"/>
        <v>12426</v>
      </c>
      <c r="G526" s="15">
        <f t="shared" si="174"/>
        <v>16590</v>
      </c>
      <c r="H526" s="15">
        <f t="shared" si="174"/>
        <v>12084</v>
      </c>
      <c r="I526" s="15">
        <f t="shared" si="174"/>
        <v>2997</v>
      </c>
      <c r="J526" s="15">
        <f t="shared" si="174"/>
        <v>16</v>
      </c>
      <c r="K526" s="15">
        <f t="shared" si="174"/>
        <v>48756</v>
      </c>
      <c r="L526" s="10"/>
      <c r="M526" s="3"/>
      <c r="N526" s="3"/>
      <c r="O526" s="3"/>
      <c r="P526" s="3"/>
      <c r="Q526" s="3"/>
      <c r="R526" s="3"/>
    </row>
    <row r="527" spans="1:18" ht="11.25" customHeight="1">
      <c r="A527" s="64">
        <v>2012</v>
      </c>
      <c r="B527" s="15">
        <f t="shared" ref="B527:K527" si="175">B348</f>
        <v>23</v>
      </c>
      <c r="C527" s="15">
        <f t="shared" si="175"/>
        <v>380</v>
      </c>
      <c r="D527" s="15">
        <f t="shared" si="175"/>
        <v>2103</v>
      </c>
      <c r="E527" s="15">
        <f t="shared" si="175"/>
        <v>6452</v>
      </c>
      <c r="F527" s="15">
        <f t="shared" si="175"/>
        <v>16340</v>
      </c>
      <c r="G527" s="15">
        <f t="shared" si="175"/>
        <v>21280</v>
      </c>
      <c r="H527" s="15">
        <f t="shared" si="175"/>
        <v>15359</v>
      </c>
      <c r="I527" s="15">
        <f t="shared" si="175"/>
        <v>5371</v>
      </c>
      <c r="J527" s="15">
        <f t="shared" si="175"/>
        <v>18</v>
      </c>
      <c r="K527" s="15">
        <f t="shared" si="175"/>
        <v>67326</v>
      </c>
      <c r="L527" s="10"/>
      <c r="M527" s="3"/>
      <c r="N527" s="3"/>
      <c r="O527" s="3"/>
      <c r="P527" s="3"/>
      <c r="Q527" s="3"/>
      <c r="R527" s="3"/>
    </row>
    <row r="528" spans="1:18" ht="11.25" customHeight="1">
      <c r="A528" s="64">
        <v>2013</v>
      </c>
      <c r="B528" s="15">
        <f t="shared" ref="B528:K528" si="176">B349</f>
        <v>479</v>
      </c>
      <c r="C528" s="15">
        <f t="shared" si="176"/>
        <v>693</v>
      </c>
      <c r="D528" s="15">
        <f t="shared" si="176"/>
        <v>1212</v>
      </c>
      <c r="E528" s="15">
        <f t="shared" si="176"/>
        <v>7812</v>
      </c>
      <c r="F528" s="15">
        <f t="shared" si="176"/>
        <v>19209</v>
      </c>
      <c r="G528" s="15">
        <f t="shared" si="176"/>
        <v>36048</v>
      </c>
      <c r="H528" s="15">
        <f t="shared" si="176"/>
        <v>12330</v>
      </c>
      <c r="I528" s="15">
        <f t="shared" si="176"/>
        <v>7761</v>
      </c>
      <c r="J528" s="15" t="str">
        <f t="shared" si="176"/>
        <v>--</v>
      </c>
      <c r="K528" s="15">
        <f t="shared" si="176"/>
        <v>85544</v>
      </c>
      <c r="L528" s="10"/>
      <c r="M528" s="3"/>
      <c r="N528" s="3"/>
      <c r="O528" s="3"/>
      <c r="P528" s="3"/>
      <c r="Q528" s="3"/>
      <c r="R528" s="3"/>
    </row>
    <row r="529" spans="1:18" ht="11.25" customHeight="1">
      <c r="A529" s="64">
        <v>2014</v>
      </c>
      <c r="B529" s="15">
        <f t="shared" ref="B529:K529" si="177">B350</f>
        <v>87</v>
      </c>
      <c r="C529" s="15">
        <f t="shared" si="177"/>
        <v>136</v>
      </c>
      <c r="D529" s="15">
        <f t="shared" si="177"/>
        <v>3714</v>
      </c>
      <c r="E529" s="15">
        <f t="shared" si="177"/>
        <v>7425</v>
      </c>
      <c r="F529" s="15">
        <f t="shared" si="177"/>
        <v>41938</v>
      </c>
      <c r="G529" s="15">
        <f t="shared" si="177"/>
        <v>35865</v>
      </c>
      <c r="H529" s="15">
        <f t="shared" si="177"/>
        <v>26281</v>
      </c>
      <c r="I529" s="15">
        <f t="shared" si="177"/>
        <v>6060</v>
      </c>
      <c r="J529" s="15" t="str">
        <f t="shared" si="177"/>
        <v>--</v>
      </c>
      <c r="K529" s="15">
        <f t="shared" si="177"/>
        <v>121506</v>
      </c>
      <c r="L529" s="10"/>
      <c r="M529" s="3"/>
      <c r="N529" s="3"/>
      <c r="O529" s="3"/>
      <c r="P529" s="3"/>
      <c r="Q529" s="3"/>
      <c r="R529" s="3"/>
    </row>
    <row r="530" spans="1:18" ht="11.25" customHeight="1">
      <c r="A530" s="64">
        <v>2015</v>
      </c>
      <c r="B530" s="15">
        <f t="shared" ref="B530:K530" si="178">B351</f>
        <v>60</v>
      </c>
      <c r="C530" s="15">
        <f t="shared" si="178"/>
        <v>152</v>
      </c>
      <c r="D530" s="15">
        <f t="shared" si="178"/>
        <v>1749</v>
      </c>
      <c r="E530" s="15">
        <f t="shared" si="178"/>
        <v>3473</v>
      </c>
      <c r="F530" s="15">
        <f t="shared" si="178"/>
        <v>22240</v>
      </c>
      <c r="G530" s="15">
        <f t="shared" si="178"/>
        <v>11192</v>
      </c>
      <c r="H530" s="15">
        <f t="shared" si="178"/>
        <v>19759</v>
      </c>
      <c r="I530" s="15">
        <f t="shared" si="178"/>
        <v>7414</v>
      </c>
      <c r="J530" s="15" t="str">
        <f t="shared" si="178"/>
        <v>--</v>
      </c>
      <c r="K530" s="15">
        <f t="shared" si="178"/>
        <v>66039</v>
      </c>
      <c r="L530" s="10"/>
      <c r="M530" s="3"/>
      <c r="N530" s="3"/>
      <c r="O530" s="3"/>
      <c r="P530" s="3"/>
      <c r="Q530" s="3"/>
      <c r="R530" s="3"/>
    </row>
    <row r="531" spans="1:18" ht="11.25" customHeight="1">
      <c r="A531" s="64">
        <v>2016</v>
      </c>
      <c r="B531" s="15">
        <f t="shared" ref="B531:K531" si="179">B352</f>
        <v>82</v>
      </c>
      <c r="C531" s="15">
        <f t="shared" si="179"/>
        <v>18</v>
      </c>
      <c r="D531" s="15">
        <f t="shared" si="179"/>
        <v>1081</v>
      </c>
      <c r="E531" s="15">
        <f t="shared" si="179"/>
        <v>3266</v>
      </c>
      <c r="F531" s="15">
        <f t="shared" si="179"/>
        <v>9019</v>
      </c>
      <c r="G531" s="15">
        <f t="shared" si="179"/>
        <v>7437</v>
      </c>
      <c r="H531" s="15">
        <f t="shared" si="179"/>
        <v>15477</v>
      </c>
      <c r="I531" s="15">
        <f t="shared" si="179"/>
        <v>2484</v>
      </c>
      <c r="J531" s="15" t="str">
        <f t="shared" si="179"/>
        <v>--</v>
      </c>
      <c r="K531" s="15">
        <f t="shared" si="179"/>
        <v>38864</v>
      </c>
      <c r="L531" s="10"/>
      <c r="M531" s="3"/>
      <c r="N531" s="3"/>
      <c r="O531" s="3"/>
      <c r="P531" s="3"/>
      <c r="Q531" s="3"/>
      <c r="R531" s="3"/>
    </row>
    <row r="532" spans="1:18" ht="11.25" customHeight="1">
      <c r="A532" s="64">
        <v>2017</v>
      </c>
      <c r="B532" s="15">
        <f t="shared" ref="B532:K532" si="180">B353</f>
        <v>17</v>
      </c>
      <c r="C532" s="15">
        <f t="shared" si="180"/>
        <v>60</v>
      </c>
      <c r="D532" s="15">
        <f t="shared" si="180"/>
        <v>500</v>
      </c>
      <c r="E532" s="15">
        <f t="shared" si="180"/>
        <v>2503</v>
      </c>
      <c r="F532" s="15">
        <f t="shared" si="180"/>
        <v>12754</v>
      </c>
      <c r="G532" s="15">
        <f t="shared" si="180"/>
        <v>14667</v>
      </c>
      <c r="H532" s="15">
        <f t="shared" si="180"/>
        <v>9343</v>
      </c>
      <c r="I532" s="15">
        <f t="shared" si="180"/>
        <v>2465</v>
      </c>
      <c r="J532" s="15" t="str">
        <f t="shared" si="180"/>
        <v>--</v>
      </c>
      <c r="K532" s="15">
        <f t="shared" si="180"/>
        <v>42309</v>
      </c>
      <c r="L532" s="10"/>
      <c r="M532" s="3"/>
      <c r="N532" s="3"/>
      <c r="O532" s="3"/>
      <c r="P532" s="3"/>
      <c r="Q532" s="3"/>
      <c r="R532" s="3"/>
    </row>
    <row r="533" spans="1:18" ht="11.25" customHeight="1">
      <c r="A533" s="64">
        <v>2018</v>
      </c>
      <c r="B533" s="15">
        <f t="shared" ref="B533:K533" si="181">B354</f>
        <v>54</v>
      </c>
      <c r="C533" s="15">
        <f t="shared" si="181"/>
        <v>19</v>
      </c>
      <c r="D533" s="15">
        <f t="shared" si="181"/>
        <v>1165</v>
      </c>
      <c r="E533" s="15">
        <f t="shared" si="181"/>
        <v>2560</v>
      </c>
      <c r="F533" s="15">
        <f t="shared" si="181"/>
        <v>12803</v>
      </c>
      <c r="G533" s="15">
        <f t="shared" si="181"/>
        <v>29485</v>
      </c>
      <c r="H533" s="15">
        <f t="shared" si="181"/>
        <v>14744</v>
      </c>
      <c r="I533" s="15">
        <f t="shared" si="181"/>
        <v>3001</v>
      </c>
      <c r="J533" s="15" t="str">
        <f t="shared" si="181"/>
        <v>--</v>
      </c>
      <c r="K533" s="15">
        <f t="shared" si="181"/>
        <v>63831</v>
      </c>
      <c r="L533" s="10"/>
      <c r="M533" s="3"/>
      <c r="N533" s="3"/>
      <c r="O533" s="3"/>
      <c r="P533" s="3"/>
      <c r="Q533" s="3"/>
      <c r="R533" s="3"/>
    </row>
    <row r="534" spans="1:18" ht="11.25" customHeight="1">
      <c r="A534" s="64">
        <v>2019</v>
      </c>
      <c r="B534" s="15">
        <f t="shared" ref="B534:K534" si="182">B355</f>
        <v>43</v>
      </c>
      <c r="C534" s="15">
        <f t="shared" si="182"/>
        <v>8</v>
      </c>
      <c r="D534" s="15">
        <f t="shared" si="182"/>
        <v>542</v>
      </c>
      <c r="E534" s="15">
        <f t="shared" si="182"/>
        <v>8376</v>
      </c>
      <c r="F534" s="15">
        <f t="shared" si="182"/>
        <v>39248</v>
      </c>
      <c r="G534" s="15">
        <f t="shared" si="182"/>
        <v>34389</v>
      </c>
      <c r="H534" s="15">
        <f t="shared" si="182"/>
        <v>10049</v>
      </c>
      <c r="I534" s="15">
        <f t="shared" si="182"/>
        <v>1581</v>
      </c>
      <c r="J534" s="15" t="str">
        <f t="shared" si="182"/>
        <v>-</v>
      </c>
      <c r="K534" s="15">
        <f t="shared" si="182"/>
        <v>94236</v>
      </c>
      <c r="L534" s="10"/>
      <c r="M534" s="3"/>
      <c r="N534" s="3"/>
      <c r="O534" s="3"/>
      <c r="P534" s="3"/>
      <c r="Q534" s="3"/>
      <c r="R534" s="3"/>
    </row>
    <row r="535" spans="1:18" ht="11.25" customHeight="1">
      <c r="A535" s="64">
        <v>2020</v>
      </c>
      <c r="B535" s="15">
        <f t="shared" ref="B535:K535" si="183">B356</f>
        <v>11</v>
      </c>
      <c r="C535" s="15">
        <f t="shared" si="183"/>
        <v>112</v>
      </c>
      <c r="D535" s="15">
        <f t="shared" si="183"/>
        <v>292</v>
      </c>
      <c r="E535" s="15">
        <f t="shared" si="183"/>
        <v>2359</v>
      </c>
      <c r="F535" s="15">
        <f t="shared" si="183"/>
        <v>28620</v>
      </c>
      <c r="G535" s="15">
        <f t="shared" si="183"/>
        <v>12556</v>
      </c>
      <c r="H535" s="15">
        <f t="shared" si="183"/>
        <v>11346</v>
      </c>
      <c r="I535" s="15">
        <f t="shared" si="183"/>
        <v>1714</v>
      </c>
      <c r="J535" s="15" t="str">
        <f t="shared" si="183"/>
        <v>-</v>
      </c>
      <c r="K535" s="15">
        <f t="shared" si="183"/>
        <v>57010</v>
      </c>
      <c r="L535" s="10"/>
      <c r="M535" s="3"/>
      <c r="N535" s="3"/>
      <c r="O535" s="3"/>
      <c r="P535" s="3"/>
      <c r="Q535" s="3"/>
      <c r="R535" s="3"/>
    </row>
    <row r="536" spans="1:18" ht="11.25" customHeight="1">
      <c r="A536" s="64">
        <v>2021</v>
      </c>
      <c r="B536" s="15">
        <f t="shared" ref="B536:K536" si="184">B357</f>
        <v>23</v>
      </c>
      <c r="C536" s="15">
        <f t="shared" si="184"/>
        <v>571</v>
      </c>
      <c r="D536" s="15">
        <f t="shared" si="184"/>
        <v>845</v>
      </c>
      <c r="E536" s="15">
        <f t="shared" si="184"/>
        <v>6998</v>
      </c>
      <c r="F536" s="15">
        <f t="shared" si="184"/>
        <v>41573</v>
      </c>
      <c r="G536" s="15">
        <f t="shared" si="184"/>
        <v>34994</v>
      </c>
      <c r="H536" s="15">
        <f t="shared" si="184"/>
        <v>13474</v>
      </c>
      <c r="I536" s="15">
        <f t="shared" si="184"/>
        <v>202</v>
      </c>
      <c r="J536" s="15" t="str">
        <f t="shared" si="184"/>
        <v>-</v>
      </c>
      <c r="K536" s="15">
        <f t="shared" si="184"/>
        <v>98680</v>
      </c>
      <c r="L536" s="10"/>
      <c r="M536" s="3"/>
      <c r="N536" s="3"/>
      <c r="O536" s="3"/>
      <c r="P536" s="3"/>
      <c r="Q536" s="3"/>
      <c r="R536" s="3"/>
    </row>
    <row r="537" spans="1:18" ht="11.25" customHeight="1">
      <c r="A537" s="64">
        <v>2022</v>
      </c>
      <c r="B537" s="15">
        <f t="shared" ref="B537:K537" si="185">B358</f>
        <v>93</v>
      </c>
      <c r="C537" s="15">
        <f t="shared" si="185"/>
        <v>343</v>
      </c>
      <c r="D537" s="15">
        <f t="shared" si="185"/>
        <v>747</v>
      </c>
      <c r="E537" s="15">
        <f t="shared" si="185"/>
        <v>9216</v>
      </c>
      <c r="F537" s="15">
        <f t="shared" si="185"/>
        <v>33554</v>
      </c>
      <c r="G537" s="15">
        <f t="shared" si="185"/>
        <v>27827</v>
      </c>
      <c r="H537" s="15">
        <f t="shared" si="185"/>
        <v>23749</v>
      </c>
      <c r="I537" s="15">
        <f t="shared" si="185"/>
        <v>859</v>
      </c>
      <c r="J537" s="15" t="str">
        <f t="shared" si="185"/>
        <v>-</v>
      </c>
      <c r="K537" s="15">
        <f t="shared" si="185"/>
        <v>96388</v>
      </c>
      <c r="L537" s="10"/>
      <c r="M537" s="3"/>
      <c r="N537" s="3"/>
      <c r="O537" s="3"/>
      <c r="P537" s="3"/>
      <c r="Q537" s="3"/>
      <c r="R537" s="3"/>
    </row>
    <row r="538" spans="1:18" ht="11.25" customHeight="1">
      <c r="A538" s="64">
        <v>2023</v>
      </c>
      <c r="B538" s="15" t="str">
        <f t="shared" ref="B538:K539" si="186">B359</f>
        <v>-</v>
      </c>
      <c r="C538" s="15" t="str">
        <f t="shared" si="186"/>
        <v>-</v>
      </c>
      <c r="D538" s="15">
        <f t="shared" si="186"/>
        <v>7</v>
      </c>
      <c r="E538" s="15">
        <f t="shared" si="186"/>
        <v>2663</v>
      </c>
      <c r="F538" s="15">
        <f t="shared" si="186"/>
        <v>25092</v>
      </c>
      <c r="G538" s="15">
        <f t="shared" si="186"/>
        <v>23063</v>
      </c>
      <c r="H538" s="15">
        <f t="shared" si="186"/>
        <v>25227</v>
      </c>
      <c r="I538" s="15">
        <f t="shared" si="186"/>
        <v>308</v>
      </c>
      <c r="J538" s="15" t="str">
        <f t="shared" si="186"/>
        <v>-</v>
      </c>
      <c r="K538" s="15">
        <f t="shared" si="186"/>
        <v>76360</v>
      </c>
      <c r="L538" s="10"/>
      <c r="M538" s="3"/>
      <c r="N538" s="3"/>
      <c r="O538" s="3"/>
      <c r="P538" s="3"/>
      <c r="Q538" s="3"/>
      <c r="R538" s="3"/>
    </row>
    <row r="539" spans="1:18" ht="11.25" customHeight="1">
      <c r="A539" s="64" t="s">
        <v>346</v>
      </c>
      <c r="B539" s="15">
        <f t="shared" si="186"/>
        <v>57</v>
      </c>
      <c r="C539" s="15">
        <f t="shared" si="186"/>
        <v>289</v>
      </c>
      <c r="D539" s="15">
        <f t="shared" si="186"/>
        <v>1271</v>
      </c>
      <c r="E539" s="15">
        <f t="shared" si="186"/>
        <v>5504</v>
      </c>
      <c r="F539" s="15">
        <f t="shared" si="186"/>
        <v>17993</v>
      </c>
      <c r="G539" s="15">
        <f t="shared" si="186"/>
        <v>31989</v>
      </c>
      <c r="H539" s="15">
        <f t="shared" si="186"/>
        <v>19470</v>
      </c>
      <c r="I539" s="15">
        <f t="shared" si="186"/>
        <v>796</v>
      </c>
      <c r="J539" s="15" t="str">
        <f t="shared" si="186"/>
        <v>-</v>
      </c>
      <c r="K539" s="15">
        <f t="shared" si="186"/>
        <v>77369</v>
      </c>
      <c r="L539" s="10"/>
      <c r="M539" s="3"/>
      <c r="N539" s="3"/>
      <c r="O539" s="3"/>
      <c r="P539" s="3"/>
      <c r="Q539" s="3"/>
      <c r="R539" s="3"/>
    </row>
    <row r="540" spans="1:18" ht="33.75" customHeight="1">
      <c r="A540" s="278" t="str">
        <f>A361</f>
        <v>a/  Monthly totals are the sum of statistical weeks with closest fit to the calendar month.  Since 1981, data from sampled ports only.  Effort consists of salmon angler trips only.   Astoria area includes Astoria, Warrenton, and Hammond; Tillamook area includes Garibaldi and Pacific City; Newport area includes Depoe Bay and Newport; Coos Bay area includes Florence, Winchester Bay, and Coos Bay; Brookings area includes Gold Beach and Brookings.  Values include state-waters only terminal area fisheries.</v>
      </c>
      <c r="B540" s="278"/>
      <c r="C540" s="278"/>
      <c r="D540" s="278"/>
      <c r="E540" s="278"/>
      <c r="F540" s="278"/>
      <c r="G540" s="278"/>
      <c r="H540" s="278"/>
      <c r="I540" s="278"/>
      <c r="J540" s="278"/>
      <c r="K540" s="278"/>
      <c r="L540" s="9"/>
      <c r="M540" s="9"/>
      <c r="N540" s="9"/>
      <c r="O540" s="9"/>
      <c r="P540" s="9"/>
      <c r="Q540" s="9"/>
      <c r="R540" s="9"/>
    </row>
    <row r="541" spans="1:18">
      <c r="A541" s="297" t="str">
        <f>A362</f>
        <v>b/  Preliminary.</v>
      </c>
      <c r="B541" s="297"/>
      <c r="C541" s="297"/>
      <c r="D541" s="297"/>
      <c r="E541" s="297"/>
      <c r="F541" s="297"/>
      <c r="G541" s="297"/>
      <c r="H541" s="297"/>
      <c r="I541" s="297"/>
      <c r="J541" s="297"/>
      <c r="K541" s="297"/>
      <c r="L541" s="9"/>
      <c r="M541" s="9"/>
      <c r="N541" s="9"/>
      <c r="O541" s="9"/>
      <c r="P541" s="9"/>
      <c r="Q541" s="9"/>
      <c r="R541" s="9"/>
    </row>
    <row r="542" spans="1:18" ht="11.25" customHeight="1">
      <c r="A542" s="148"/>
      <c r="B542" s="148"/>
      <c r="C542" s="148"/>
      <c r="D542" s="148"/>
      <c r="E542" s="148"/>
      <c r="F542" s="148"/>
      <c r="G542" s="148"/>
      <c r="H542" s="148"/>
      <c r="I542" s="148"/>
      <c r="J542" s="148"/>
      <c r="K542" s="148"/>
      <c r="L542" s="9"/>
      <c r="M542" s="9"/>
      <c r="N542" s="9"/>
      <c r="O542" s="9"/>
      <c r="P542" s="9"/>
      <c r="Q542" s="9"/>
      <c r="R542" s="9"/>
    </row>
    <row r="543" spans="1:18">
      <c r="A543" s="148"/>
      <c r="B543" s="148"/>
      <c r="C543" s="148"/>
      <c r="D543" s="148"/>
      <c r="E543" s="148"/>
      <c r="F543" s="148"/>
      <c r="G543" s="148"/>
      <c r="H543" s="148"/>
      <c r="I543" s="148"/>
      <c r="J543" s="148"/>
      <c r="K543" s="148"/>
      <c r="L543" s="9"/>
      <c r="M543" s="9"/>
      <c r="N543" s="9"/>
      <c r="O543" s="9"/>
      <c r="P543" s="9"/>
      <c r="Q543" s="9"/>
      <c r="R543" s="9"/>
    </row>
    <row r="544" spans="1:18" ht="11.25" customHeight="1">
      <c r="L544" s="8"/>
      <c r="M544" s="8"/>
      <c r="N544" s="8"/>
      <c r="O544" s="8"/>
      <c r="P544" s="8"/>
      <c r="Q544" s="8"/>
      <c r="R544" s="8"/>
    </row>
    <row r="545" spans="1:11" ht="11.25" customHeight="1">
      <c r="A545" s="297"/>
      <c r="B545" s="297"/>
      <c r="C545" s="297"/>
      <c r="D545" s="297"/>
      <c r="E545" s="297"/>
      <c r="F545" s="297"/>
      <c r="G545" s="297"/>
      <c r="H545" s="297"/>
      <c r="I545" s="297"/>
      <c r="J545" s="297"/>
      <c r="K545" s="297"/>
    </row>
    <row r="546" spans="1:11" ht="11.25" customHeight="1">
      <c r="A546" s="297"/>
      <c r="B546" s="297"/>
      <c r="C546" s="297"/>
      <c r="D546" s="297"/>
      <c r="E546" s="297"/>
      <c r="F546" s="297"/>
      <c r="G546" s="297"/>
      <c r="H546" s="297"/>
      <c r="I546" s="297"/>
      <c r="J546" s="297"/>
      <c r="K546" s="297"/>
    </row>
    <row r="547" spans="1:11" ht="11.25" customHeight="1"/>
  </sheetData>
  <mergeCells count="11">
    <mergeCell ref="A517:K517"/>
    <mergeCell ref="A540:K540"/>
    <mergeCell ref="A541:K541"/>
    <mergeCell ref="A545:K545"/>
    <mergeCell ref="A546:K546"/>
    <mergeCell ref="A471:K471"/>
    <mergeCell ref="A1:K1"/>
    <mergeCell ref="A361:K361"/>
    <mergeCell ref="A362:K362"/>
    <mergeCell ref="A379:K379"/>
    <mergeCell ref="A425:K425"/>
  </mergeCells>
  <pageMargins left="0.7" right="0.7" top="0.75" bottom="0.75" header="0.3" footer="0.3"/>
  <pageSetup orientation="landscape" r:id="rId1"/>
  <rowBreaks count="3" manualBreakCount="3">
    <brk id="424" max="10" man="1"/>
    <brk id="470" max="10" man="1"/>
    <brk id="516" max="10"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6034D22EC726499B454EB731AA145A" ma:contentTypeVersion="18" ma:contentTypeDescription="Create a new document." ma:contentTypeScope="" ma:versionID="9ccda1677bfcca54730c383cbac31a77">
  <xsd:schema xmlns:xsd="http://www.w3.org/2001/XMLSchema" xmlns:xs="http://www.w3.org/2001/XMLSchema" xmlns:p="http://schemas.microsoft.com/office/2006/metadata/properties" xmlns:ns2="ef165378-3349-4474-ad08-d9858807eb8e" xmlns:ns3="542b8446-c83e-4e97-9834-e3cd6df8a00e" targetNamespace="http://schemas.microsoft.com/office/2006/metadata/properties" ma:root="true" ma:fieldsID="0e5c4457bc0e0cee108789122f621d05" ns2:_="" ns3:_="">
    <xsd:import namespace="ef165378-3349-4474-ad08-d9858807eb8e"/>
    <xsd:import namespace="542b8446-c83e-4e97-9834-e3cd6df8a00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165378-3349-4474-ad08-d9858807eb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7b48f79c-3828-4ee8-ab19-506afe97e5f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2b8446-c83e-4e97-9834-e3cd6df8a00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6c83911-d930-439f-b08d-11462bdda91b}" ma:internalName="TaxCatchAll" ma:showField="CatchAllData" ma:web="542b8446-c83e-4e97-9834-e3cd6df8a00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f165378-3349-4474-ad08-d9858807eb8e">
      <Terms xmlns="http://schemas.microsoft.com/office/infopath/2007/PartnerControls"/>
    </lcf76f155ced4ddcb4097134ff3c332f>
    <TaxCatchAll xmlns="542b8446-c83e-4e97-9834-e3cd6df8a00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CC913C-47B6-4EA5-8D05-E60CA02869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165378-3349-4474-ad08-d9858807eb8e"/>
    <ds:schemaRef ds:uri="542b8446-c83e-4e97-9834-e3cd6df8a0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2BB55E-C92A-438A-AEEF-0C1B7335EC4A}">
  <ds:schemaRefs>
    <ds:schemaRef ds:uri="http://schemas.microsoft.com/office/2006/metadata/properties"/>
    <ds:schemaRef ds:uri="http://schemas.microsoft.com/office/infopath/2007/PartnerControls"/>
    <ds:schemaRef ds:uri="ef165378-3349-4474-ad08-d9858807eb8e"/>
    <ds:schemaRef ds:uri="542b8446-c83e-4e97-9834-e3cd6df8a00e"/>
  </ds:schemaRefs>
</ds:datastoreItem>
</file>

<file path=customXml/itemProps3.xml><?xml version="1.0" encoding="utf-8"?>
<ds:datastoreItem xmlns:ds="http://schemas.openxmlformats.org/officeDocument/2006/customXml" ds:itemID="{B9074DB8-8E6A-4AE8-92A6-2A955385650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27</vt:i4>
      </vt:variant>
    </vt:vector>
  </HeadingPairs>
  <TitlesOfParts>
    <vt:vector size="56" baseType="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A-26</vt:lpstr>
      <vt:lpstr>A-27</vt:lpstr>
      <vt:lpstr>A-28</vt:lpstr>
      <vt:lpstr>Sheet1</vt:lpstr>
      <vt:lpstr>'A-10'!Print_Area</vt:lpstr>
      <vt:lpstr>'A-11'!Print_Area</vt:lpstr>
      <vt:lpstr>'A-12'!Print_Area</vt:lpstr>
      <vt:lpstr>'A-13'!Print_Area</vt:lpstr>
      <vt:lpstr>'A-14'!Print_Area</vt:lpstr>
      <vt:lpstr>'A-15'!Print_Area</vt:lpstr>
      <vt:lpstr>'A-16'!Print_Area</vt:lpstr>
      <vt:lpstr>'A-17'!Print_Area</vt:lpstr>
      <vt:lpstr>'A-18'!Print_Area</vt:lpstr>
      <vt:lpstr>'A-19'!Print_Area</vt:lpstr>
      <vt:lpstr>'A-2'!Print_Area</vt:lpstr>
      <vt:lpstr>'A-20'!Print_Area</vt:lpstr>
      <vt:lpstr>'A-21'!Print_Area</vt:lpstr>
      <vt:lpstr>'A-22'!Print_Area</vt:lpstr>
      <vt:lpstr>'A-23'!Print_Area</vt:lpstr>
      <vt:lpstr>'A-24'!Print_Area</vt:lpstr>
      <vt:lpstr>'A-25'!Print_Area</vt:lpstr>
      <vt:lpstr>'A-26'!Print_Area</vt:lpstr>
      <vt:lpstr>'A-27'!Print_Area</vt:lpstr>
      <vt:lpstr>'A-28'!Print_Area</vt:lpstr>
      <vt:lpstr>'A-3'!Print_Area</vt:lpstr>
      <vt:lpstr>'A-4'!Print_Area</vt:lpstr>
      <vt:lpstr>'A-5'!Print_Area</vt:lpstr>
      <vt:lpstr>'A-6'!Print_Area</vt:lpstr>
      <vt:lpstr>'A-7'!Print_Area</vt:lpstr>
      <vt:lpstr>'A-8'!Print_Area</vt:lpstr>
      <vt:lpstr>'A-9'!Print_Area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Chuck Tracy</dc:creator>
  <cp:keywords/>
  <dc:description/>
  <cp:lastModifiedBy>Angela Forristall</cp:lastModifiedBy>
  <cp:revision/>
  <dcterms:created xsi:type="dcterms:W3CDTF">2001-03-01T18:32:51Z</dcterms:created>
  <dcterms:modified xsi:type="dcterms:W3CDTF">2025-04-15T02:54:16Z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0x010100A36034D22EC726499B454EB731AA145A</vt:lpwstr>
  </property>
  <property fmtid="{D5CDD505-2E9C-101B-9397-08002B2CF9AE}" pid="3" name="Order">
    <vt:r8>4955400</vt:r8>
  </property>
  <property fmtid="{D5CDD505-2E9C-101B-9397-08002B2CF9AE}" pid="4" name="MediaServiceImageTags">
    <vt:lpwstr/>
  </property>
</Properties>
</file>